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updateLinks="never" codeName="ThisWorkbook"/>
  <mc:AlternateContent xmlns:mc="http://schemas.openxmlformats.org/markup-compatibility/2006">
    <mc:Choice Requires="x15">
      <x15ac:absPath xmlns:x15ac="http://schemas.microsoft.com/office/spreadsheetml/2010/11/ac" url="C:\Users\A.elsharkawy\Downloads\DAM2-02-09-SAJ-TS9-1-DCM-WPR Oct. 13, 2026\"/>
    </mc:Choice>
  </mc:AlternateContent>
  <xr:revisionPtr revIDLastSave="0" documentId="13_ncr:1_{3044CACE-90A6-4E6F-809B-8E73375675D6}" xr6:coauthVersionLast="47" xr6:coauthVersionMax="47" xr10:uidLastSave="{00000000-0000-0000-0000-000000000000}"/>
  <bookViews>
    <workbookView xWindow="-110" yWindow="-110" windowWidth="25820" windowHeight="15500" tabRatio="871" firstSheet="1" activeTab="1" xr2:uid="{D1037EEC-27A1-4B6C-BDBD-E5FFCCABCA6A}"/>
  </bookViews>
  <sheets>
    <sheet name="DB" sheetId="33" state="hidden" r:id="rId1"/>
    <sheet name="Weekly Progress Report" sheetId="1" r:id="rId2"/>
    <sheet name="General Information" sheetId="21" r:id="rId3"/>
    <sheet name="Progress" sheetId="31" r:id="rId4"/>
    <sheet name="Weekly Photos" sheetId="34" r:id="rId5"/>
    <sheet name="FIR Summary" sheetId="35" r:id="rId6"/>
    <sheet name="Quality" sheetId="29" r:id="rId7"/>
    <sheet name="Quality-Stat" sheetId="38" r:id="rId8"/>
    <sheet name="HSE" sheetId="28" r:id="rId9"/>
    <sheet name="HSE-Stat" sheetId="20" r:id="rId10"/>
    <sheet name="Major Quantities" sheetId="25" r:id="rId11"/>
    <sheet name="Risk Register" sheetId="36" r:id="rId12"/>
    <sheet name="CCO" sheetId="23" r:id="rId13"/>
    <sheet name="Invoice Log" sheetId="12" r:id="rId14"/>
    <sheet name="Procurement" sheetId="39" r:id="rId15"/>
    <sheet name="Issues" sheetId="24" r:id="rId16"/>
    <sheet name="Manpower" sheetId="6" r:id="rId17"/>
    <sheet name="Milestones" sheetId="19" r:id="rId18"/>
    <sheet name="Schedule" sheetId="27" r:id="rId19"/>
    <sheet name="EV-Chart Data" sheetId="2" r:id="rId20"/>
    <sheet name="Physical-Chart Data" sheetId="11" r:id="rId21"/>
    <sheet name="Testing" sheetId="32" r:id="rId22"/>
    <sheet name="Conclusion ملخص سير الأعمال" sheetId="41" r:id="rId23"/>
    <sheet name="LOOK AHEAD " sheetId="42" r:id="rId24"/>
    <sheet name="Sheet1" sheetId="37" r:id="rId25"/>
    <sheet name="Codes" sheetId="9" state="hidden" r:id="rId26"/>
  </sheets>
  <externalReferences>
    <externalReference r:id="rId27"/>
  </externalReferences>
  <definedNames>
    <definedName name="_____________ccr1" localSheetId="5" hidden="1">{#N/A,#N/A,TRUE,"Cover";#N/A,#N/A,TRUE,"Conts";#N/A,#N/A,TRUE,"VOS";#N/A,#N/A,TRUE,"Warrington";#N/A,#N/A,TRUE,"Widnes"}</definedName>
    <definedName name="_____________ccr1" localSheetId="14" hidden="1">{#N/A,#N/A,TRUE,"Cover";#N/A,#N/A,TRUE,"Conts";#N/A,#N/A,TRUE,"VOS";#N/A,#N/A,TRUE,"Warrington";#N/A,#N/A,TRUE,"Widnes"}</definedName>
    <definedName name="_____________ccr1" localSheetId="7" hidden="1">{#N/A,#N/A,TRUE,"Cover";#N/A,#N/A,TRUE,"Conts";#N/A,#N/A,TRUE,"VOS";#N/A,#N/A,TRUE,"Warrington";#N/A,#N/A,TRUE,"Widnes"}</definedName>
    <definedName name="_____________ccr1" hidden="1">{#N/A,#N/A,TRUE,"Cover";#N/A,#N/A,TRUE,"Conts";#N/A,#N/A,TRUE,"VOS";#N/A,#N/A,TRUE,"Warrington";#N/A,#N/A,TRUE,"Widnes"}</definedName>
    <definedName name="___________ccr1" localSheetId="5" hidden="1">{#N/A,#N/A,TRUE,"Cover";#N/A,#N/A,TRUE,"Conts";#N/A,#N/A,TRUE,"VOS";#N/A,#N/A,TRUE,"Warrington";#N/A,#N/A,TRUE,"Widnes"}</definedName>
    <definedName name="___________ccr1" localSheetId="14" hidden="1">{#N/A,#N/A,TRUE,"Cover";#N/A,#N/A,TRUE,"Conts";#N/A,#N/A,TRUE,"VOS";#N/A,#N/A,TRUE,"Warrington";#N/A,#N/A,TRUE,"Widnes"}</definedName>
    <definedName name="___________ccr1" localSheetId="7" hidden="1">{#N/A,#N/A,TRUE,"Cover";#N/A,#N/A,TRUE,"Conts";#N/A,#N/A,TRUE,"VOS";#N/A,#N/A,TRUE,"Warrington";#N/A,#N/A,TRUE,"Widnes"}</definedName>
    <definedName name="___________ccr1" hidden="1">{#N/A,#N/A,TRUE,"Cover";#N/A,#N/A,TRUE,"Conts";#N/A,#N/A,TRUE,"VOS";#N/A,#N/A,TRUE,"Warrington";#N/A,#N/A,TRUE,"Widnes"}</definedName>
    <definedName name="__________ccr1" localSheetId="5" hidden="1">{#N/A,#N/A,TRUE,"Cover";#N/A,#N/A,TRUE,"Conts";#N/A,#N/A,TRUE,"VOS";#N/A,#N/A,TRUE,"Warrington";#N/A,#N/A,TRUE,"Widnes"}</definedName>
    <definedName name="__________ccr1" localSheetId="14" hidden="1">{#N/A,#N/A,TRUE,"Cover";#N/A,#N/A,TRUE,"Conts";#N/A,#N/A,TRUE,"VOS";#N/A,#N/A,TRUE,"Warrington";#N/A,#N/A,TRUE,"Widnes"}</definedName>
    <definedName name="__________ccr1" localSheetId="7" hidden="1">{#N/A,#N/A,TRUE,"Cover";#N/A,#N/A,TRUE,"Conts";#N/A,#N/A,TRUE,"VOS";#N/A,#N/A,TRUE,"Warrington";#N/A,#N/A,TRUE,"Widnes"}</definedName>
    <definedName name="__________ccr1" hidden="1">{#N/A,#N/A,TRUE,"Cover";#N/A,#N/A,TRUE,"Conts";#N/A,#N/A,TRUE,"VOS";#N/A,#N/A,TRUE,"Warrington";#N/A,#N/A,TRUE,"Widnes"}</definedName>
    <definedName name="_________ccr1" localSheetId="5" hidden="1">{#N/A,#N/A,TRUE,"Cover";#N/A,#N/A,TRUE,"Conts";#N/A,#N/A,TRUE,"VOS";#N/A,#N/A,TRUE,"Warrington";#N/A,#N/A,TRUE,"Widnes"}</definedName>
    <definedName name="_________ccr1" localSheetId="14" hidden="1">{#N/A,#N/A,TRUE,"Cover";#N/A,#N/A,TRUE,"Conts";#N/A,#N/A,TRUE,"VOS";#N/A,#N/A,TRUE,"Warrington";#N/A,#N/A,TRUE,"Widnes"}</definedName>
    <definedName name="_________ccr1" localSheetId="7" hidden="1">{#N/A,#N/A,TRUE,"Cover";#N/A,#N/A,TRUE,"Conts";#N/A,#N/A,TRUE,"VOS";#N/A,#N/A,TRUE,"Warrington";#N/A,#N/A,TRUE,"Widnes"}</definedName>
    <definedName name="_________ccr1" hidden="1">{#N/A,#N/A,TRUE,"Cover";#N/A,#N/A,TRUE,"Conts";#N/A,#N/A,TRUE,"VOS";#N/A,#N/A,TRUE,"Warrington";#N/A,#N/A,TRUE,"Widnes"}</definedName>
    <definedName name="________ccr1" localSheetId="5" hidden="1">{#N/A,#N/A,TRUE,"Cover";#N/A,#N/A,TRUE,"Conts";#N/A,#N/A,TRUE,"VOS";#N/A,#N/A,TRUE,"Warrington";#N/A,#N/A,TRUE,"Widnes"}</definedName>
    <definedName name="________ccr1" localSheetId="14" hidden="1">{#N/A,#N/A,TRUE,"Cover";#N/A,#N/A,TRUE,"Conts";#N/A,#N/A,TRUE,"VOS";#N/A,#N/A,TRUE,"Warrington";#N/A,#N/A,TRUE,"Widnes"}</definedName>
    <definedName name="________ccr1" localSheetId="7" hidden="1">{#N/A,#N/A,TRUE,"Cover";#N/A,#N/A,TRUE,"Conts";#N/A,#N/A,TRUE,"VOS";#N/A,#N/A,TRUE,"Warrington";#N/A,#N/A,TRUE,"Widnes"}</definedName>
    <definedName name="________ccr1" hidden="1">{#N/A,#N/A,TRUE,"Cover";#N/A,#N/A,TRUE,"Conts";#N/A,#N/A,TRUE,"VOS";#N/A,#N/A,TRUE,"Warrington";#N/A,#N/A,TRUE,"Widnes"}</definedName>
    <definedName name="_______ccr1" localSheetId="5" hidden="1">{#N/A,#N/A,TRUE,"Cover";#N/A,#N/A,TRUE,"Conts";#N/A,#N/A,TRUE,"VOS";#N/A,#N/A,TRUE,"Warrington";#N/A,#N/A,TRUE,"Widnes"}</definedName>
    <definedName name="_______ccr1" localSheetId="14" hidden="1">{#N/A,#N/A,TRUE,"Cover";#N/A,#N/A,TRUE,"Conts";#N/A,#N/A,TRUE,"VOS";#N/A,#N/A,TRUE,"Warrington";#N/A,#N/A,TRUE,"Widnes"}</definedName>
    <definedName name="_______ccr1" localSheetId="7" hidden="1">{#N/A,#N/A,TRUE,"Cover";#N/A,#N/A,TRUE,"Conts";#N/A,#N/A,TRUE,"VOS";#N/A,#N/A,TRUE,"Warrington";#N/A,#N/A,TRUE,"Widnes"}</definedName>
    <definedName name="_______ccr1" hidden="1">{#N/A,#N/A,TRUE,"Cover";#N/A,#N/A,TRUE,"Conts";#N/A,#N/A,TRUE,"VOS";#N/A,#N/A,TRUE,"Warrington";#N/A,#N/A,TRUE,"Widnes"}</definedName>
    <definedName name="______ccr1" localSheetId="5" hidden="1">{#N/A,#N/A,TRUE,"Cover";#N/A,#N/A,TRUE,"Conts";#N/A,#N/A,TRUE,"VOS";#N/A,#N/A,TRUE,"Warrington";#N/A,#N/A,TRUE,"Widnes"}</definedName>
    <definedName name="______ccr1" localSheetId="14" hidden="1">{#N/A,#N/A,TRUE,"Cover";#N/A,#N/A,TRUE,"Conts";#N/A,#N/A,TRUE,"VOS";#N/A,#N/A,TRUE,"Warrington";#N/A,#N/A,TRUE,"Widnes"}</definedName>
    <definedName name="______ccr1" localSheetId="7" hidden="1">{#N/A,#N/A,TRUE,"Cover";#N/A,#N/A,TRUE,"Conts";#N/A,#N/A,TRUE,"VOS";#N/A,#N/A,TRUE,"Warrington";#N/A,#N/A,TRUE,"Widnes"}</definedName>
    <definedName name="______ccr1" hidden="1">{#N/A,#N/A,TRUE,"Cover";#N/A,#N/A,TRUE,"Conts";#N/A,#N/A,TRUE,"VOS";#N/A,#N/A,TRUE,"Warrington";#N/A,#N/A,TRUE,"Widnes"}</definedName>
    <definedName name="_____ab1" localSheetId="5" hidden="1">{#N/A,#N/A,FALSE,"SumD";#N/A,#N/A,FALSE,"ElecD";#N/A,#N/A,FALSE,"MechD";#N/A,#N/A,FALSE,"GeotD";#N/A,#N/A,FALSE,"PrcsD";#N/A,#N/A,FALSE,"TunnD";#N/A,#N/A,FALSE,"CivlD";#N/A,#N/A,FALSE,"NtwkD";#N/A,#N/A,FALSE,"EstgD";#N/A,#N/A,FALSE,"PEngD"}</definedName>
    <definedName name="_____ab1" localSheetId="14"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5" hidden="1">{#N/A,#N/A,FALSE,"SumD";#N/A,#N/A,FALSE,"ElecD";#N/A,#N/A,FALSE,"MechD";#N/A,#N/A,FALSE,"GeotD";#N/A,#N/A,FALSE,"PrcsD";#N/A,#N/A,FALSE,"TunnD";#N/A,#N/A,FALSE,"CivlD";#N/A,#N/A,FALSE,"NtwkD";#N/A,#N/A,FALSE,"EstgD";#N/A,#N/A,FALSE,"PEngD"}</definedName>
    <definedName name="_____as1" localSheetId="14"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5" hidden="1">{#N/A,#N/A,TRUE,"Cover";#N/A,#N/A,TRUE,"Conts";#N/A,#N/A,TRUE,"VOS";#N/A,#N/A,TRUE,"Warrington";#N/A,#N/A,TRUE,"Widnes"}</definedName>
    <definedName name="_____ccr1" localSheetId="14" hidden="1">{#N/A,#N/A,TRUE,"Cover";#N/A,#N/A,TRUE,"Conts";#N/A,#N/A,TRUE,"VOS";#N/A,#N/A,TRUE,"Warrington";#N/A,#N/A,TRUE,"Widnes"}</definedName>
    <definedName name="_____ccr1" localSheetId="7" hidden="1">{#N/A,#N/A,TRUE,"Cover";#N/A,#N/A,TRUE,"Conts";#N/A,#N/A,TRUE,"VOS";#N/A,#N/A,TRUE,"Warrington";#N/A,#N/A,TRUE,"Widnes"}</definedName>
    <definedName name="_____ccr1" hidden="1">{#N/A,#N/A,TRUE,"Cover";#N/A,#N/A,TRUE,"Conts";#N/A,#N/A,TRUE,"VOS";#N/A,#N/A,TRUE,"Warrington";#N/A,#N/A,TRUE,"Widnes"}</definedName>
    <definedName name="_____old3" localSheetId="5" hidden="1">{#N/A,#N/A,FALSE,"Summary";#N/A,#N/A,FALSE,"3TJ";#N/A,#N/A,FALSE,"3TN";#N/A,#N/A,FALSE,"3TP";#N/A,#N/A,FALSE,"3SJ";#N/A,#N/A,FALSE,"3CJ";#N/A,#N/A,FALSE,"3CN";#N/A,#N/A,FALSE,"3CP";#N/A,#N/A,FALSE,"3A"}</definedName>
    <definedName name="_____old3" localSheetId="14"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5" hidden="1">{#N/A,#N/A,FALSE,"Summary";#N/A,#N/A,FALSE,"3TJ";#N/A,#N/A,FALSE,"3TN";#N/A,#N/A,FALSE,"3TP";#N/A,#N/A,FALSE,"3SJ";#N/A,#N/A,FALSE,"3CJ";#N/A,#N/A,FALSE,"3CN";#N/A,#N/A,FALSE,"3CP";#N/A,#N/A,FALSE,"3A"}</definedName>
    <definedName name="_____old5" localSheetId="14"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5" hidden="1">{#N/A,#N/A,FALSE,"Summary";#N/A,#N/A,FALSE,"3TJ";#N/A,#N/A,FALSE,"3TN";#N/A,#N/A,FALSE,"3TP";#N/A,#N/A,FALSE,"3SJ";#N/A,#N/A,FALSE,"3CJ";#N/A,#N/A,FALSE,"3CN";#N/A,#N/A,FALSE,"3CP";#N/A,#N/A,FALSE,"3A"}</definedName>
    <definedName name="_____old7" localSheetId="14"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5" hidden="1">{#N/A,#N/A,FALSE,"SumD";#N/A,#N/A,FALSE,"ElecD";#N/A,#N/A,FALSE,"MechD";#N/A,#N/A,FALSE,"GeotD";#N/A,#N/A,FALSE,"PrcsD";#N/A,#N/A,FALSE,"TunnD";#N/A,#N/A,FALSE,"CivlD";#N/A,#N/A,FALSE,"NtwkD";#N/A,#N/A,FALSE,"EstgD";#N/A,#N/A,FALSE,"PEngD"}</definedName>
    <definedName name="____ab1" localSheetId="14"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5" hidden="1">{#N/A,#N/A,FALSE,"SumD";#N/A,#N/A,FALSE,"ElecD";#N/A,#N/A,FALSE,"MechD";#N/A,#N/A,FALSE,"GeotD";#N/A,#N/A,FALSE,"PrcsD";#N/A,#N/A,FALSE,"TunnD";#N/A,#N/A,FALSE,"CivlD";#N/A,#N/A,FALSE,"NtwkD";#N/A,#N/A,FALSE,"EstgD";#N/A,#N/A,FALSE,"PEngD"}</definedName>
    <definedName name="____as1" localSheetId="14"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5" hidden="1">{#N/A,#N/A,TRUE,"Cover";#N/A,#N/A,TRUE,"Conts";#N/A,#N/A,TRUE,"VOS";#N/A,#N/A,TRUE,"Warrington";#N/A,#N/A,TRUE,"Widnes"}</definedName>
    <definedName name="____ccr1" localSheetId="14" hidden="1">{#N/A,#N/A,TRUE,"Cover";#N/A,#N/A,TRUE,"Conts";#N/A,#N/A,TRUE,"VOS";#N/A,#N/A,TRUE,"Warrington";#N/A,#N/A,TRUE,"Widnes"}</definedName>
    <definedName name="____ccr1" localSheetId="7" hidden="1">{#N/A,#N/A,TRUE,"Cover";#N/A,#N/A,TRUE,"Conts";#N/A,#N/A,TRUE,"VOS";#N/A,#N/A,TRUE,"Warrington";#N/A,#N/A,TRUE,"Widnes"}</definedName>
    <definedName name="____ccr1" hidden="1">{#N/A,#N/A,TRUE,"Cover";#N/A,#N/A,TRUE,"Conts";#N/A,#N/A,TRUE,"VOS";#N/A,#N/A,TRUE,"Warrington";#N/A,#N/A,TRUE,"Widnes"}</definedName>
    <definedName name="____ccr2" localSheetId="5" hidden="1">{#N/A,#N/A,TRUE,"Cover";#N/A,#N/A,TRUE,"Conts";#N/A,#N/A,TRUE,"VOS";#N/A,#N/A,TRUE,"Warrington";#N/A,#N/A,TRUE,"Widnes"}</definedName>
    <definedName name="____ccr2" localSheetId="14" hidden="1">{#N/A,#N/A,TRUE,"Cover";#N/A,#N/A,TRUE,"Conts";#N/A,#N/A,TRUE,"VOS";#N/A,#N/A,TRUE,"Warrington";#N/A,#N/A,TRUE,"Widnes"}</definedName>
    <definedName name="____ccr2" localSheetId="7" hidden="1">{#N/A,#N/A,TRUE,"Cover";#N/A,#N/A,TRUE,"Conts";#N/A,#N/A,TRUE,"VOS";#N/A,#N/A,TRUE,"Warrington";#N/A,#N/A,TRUE,"Widnes"}</definedName>
    <definedName name="____ccr2" hidden="1">{#N/A,#N/A,TRUE,"Cover";#N/A,#N/A,TRUE,"Conts";#N/A,#N/A,TRUE,"VOS";#N/A,#N/A,TRUE,"Warrington";#N/A,#N/A,TRUE,"Widnes"}</definedName>
    <definedName name="____old3" localSheetId="5" hidden="1">{#N/A,#N/A,FALSE,"Summary";#N/A,#N/A,FALSE,"3TJ";#N/A,#N/A,FALSE,"3TN";#N/A,#N/A,FALSE,"3TP";#N/A,#N/A,FALSE,"3SJ";#N/A,#N/A,FALSE,"3CJ";#N/A,#N/A,FALSE,"3CN";#N/A,#N/A,FALSE,"3CP";#N/A,#N/A,FALSE,"3A"}</definedName>
    <definedName name="____old3" localSheetId="14"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5" hidden="1">{#N/A,#N/A,FALSE,"Summary";#N/A,#N/A,FALSE,"3TJ";#N/A,#N/A,FALSE,"3TN";#N/A,#N/A,FALSE,"3TP";#N/A,#N/A,FALSE,"3SJ";#N/A,#N/A,FALSE,"3CJ";#N/A,#N/A,FALSE,"3CN";#N/A,#N/A,FALSE,"3CP";#N/A,#N/A,FALSE,"3A"}</definedName>
    <definedName name="____old5" localSheetId="14"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5" hidden="1">{#N/A,#N/A,FALSE,"Summary";#N/A,#N/A,FALSE,"3TJ";#N/A,#N/A,FALSE,"3TN";#N/A,#N/A,FALSE,"3TP";#N/A,#N/A,FALSE,"3SJ";#N/A,#N/A,FALSE,"3CJ";#N/A,#N/A,FALSE,"3CN";#N/A,#N/A,FALSE,"3CP";#N/A,#N/A,FALSE,"3A"}</definedName>
    <definedName name="____old7" localSheetId="14"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5" hidden="1">{#N/A,#N/A,FALSE,"SumD";#N/A,#N/A,FALSE,"ElecD";#N/A,#N/A,FALSE,"MechD";#N/A,#N/A,FALSE,"GeotD";#N/A,#N/A,FALSE,"PrcsD";#N/A,#N/A,FALSE,"TunnD";#N/A,#N/A,FALSE,"CivlD";#N/A,#N/A,FALSE,"NtwkD";#N/A,#N/A,FALSE,"EstgD";#N/A,#N/A,FALSE,"PEngD"}</definedName>
    <definedName name="___ab1" localSheetId="14"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5" hidden="1">{#N/A,#N/A,FALSE,"SumD";#N/A,#N/A,FALSE,"ElecD";#N/A,#N/A,FALSE,"MechD";#N/A,#N/A,FALSE,"GeotD";#N/A,#N/A,FALSE,"PrcsD";#N/A,#N/A,FALSE,"TunnD";#N/A,#N/A,FALSE,"CivlD";#N/A,#N/A,FALSE,"NtwkD";#N/A,#N/A,FALSE,"EstgD";#N/A,#N/A,FALSE,"PEngD"}</definedName>
    <definedName name="___as1" localSheetId="14"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5" hidden="1">{#N/A,#N/A,TRUE,"Cover";#N/A,#N/A,TRUE,"Conts";#N/A,#N/A,TRUE,"VOS";#N/A,#N/A,TRUE,"Warrington";#N/A,#N/A,TRUE,"Widnes"}</definedName>
    <definedName name="___ccr1" localSheetId="14" hidden="1">{#N/A,#N/A,TRUE,"Cover";#N/A,#N/A,TRUE,"Conts";#N/A,#N/A,TRUE,"VOS";#N/A,#N/A,TRUE,"Warrington";#N/A,#N/A,TRUE,"Widnes"}</definedName>
    <definedName name="___ccr1" localSheetId="7" hidden="1">{#N/A,#N/A,TRUE,"Cover";#N/A,#N/A,TRUE,"Conts";#N/A,#N/A,TRUE,"VOS";#N/A,#N/A,TRUE,"Warrington";#N/A,#N/A,TRUE,"Widnes"}</definedName>
    <definedName name="___ccr1" hidden="1">{#N/A,#N/A,TRUE,"Cover";#N/A,#N/A,TRUE,"Conts";#N/A,#N/A,TRUE,"VOS";#N/A,#N/A,TRUE,"Warrington";#N/A,#N/A,TRUE,"Widnes"}</definedName>
    <definedName name="___ccr2" localSheetId="5" hidden="1">{#N/A,#N/A,TRUE,"Cover";#N/A,#N/A,TRUE,"Conts";#N/A,#N/A,TRUE,"VOS";#N/A,#N/A,TRUE,"Warrington";#N/A,#N/A,TRUE,"Widnes"}</definedName>
    <definedName name="___ccr2" localSheetId="14" hidden="1">{#N/A,#N/A,TRUE,"Cover";#N/A,#N/A,TRUE,"Conts";#N/A,#N/A,TRUE,"VOS";#N/A,#N/A,TRUE,"Warrington";#N/A,#N/A,TRUE,"Widnes"}</definedName>
    <definedName name="___ccr2" localSheetId="7" hidden="1">{#N/A,#N/A,TRUE,"Cover";#N/A,#N/A,TRUE,"Conts";#N/A,#N/A,TRUE,"VOS";#N/A,#N/A,TRUE,"Warrington";#N/A,#N/A,TRUE,"Widnes"}</definedName>
    <definedName name="___ccr2" hidden="1">{#N/A,#N/A,TRUE,"Cover";#N/A,#N/A,TRUE,"Conts";#N/A,#N/A,TRUE,"VOS";#N/A,#N/A,TRUE,"Warrington";#N/A,#N/A,TRUE,"Widnes"}</definedName>
    <definedName name="___old3" localSheetId="5" hidden="1">{#N/A,#N/A,FALSE,"Summary";#N/A,#N/A,FALSE,"3TJ";#N/A,#N/A,FALSE,"3TN";#N/A,#N/A,FALSE,"3TP";#N/A,#N/A,FALSE,"3SJ";#N/A,#N/A,FALSE,"3CJ";#N/A,#N/A,FALSE,"3CN";#N/A,#N/A,FALSE,"3CP";#N/A,#N/A,FALSE,"3A"}</definedName>
    <definedName name="___old3" localSheetId="14"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5" hidden="1">{#N/A,#N/A,FALSE,"Summary";#N/A,#N/A,FALSE,"3TJ";#N/A,#N/A,FALSE,"3TN";#N/A,#N/A,FALSE,"3TP";#N/A,#N/A,FALSE,"3SJ";#N/A,#N/A,FALSE,"3CJ";#N/A,#N/A,FALSE,"3CN";#N/A,#N/A,FALSE,"3CP";#N/A,#N/A,FALSE,"3A"}</definedName>
    <definedName name="___old5" localSheetId="14"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5" hidden="1">{#N/A,#N/A,FALSE,"Summary";#N/A,#N/A,FALSE,"3TJ";#N/A,#N/A,FALSE,"3TN";#N/A,#N/A,FALSE,"3TP";#N/A,#N/A,FALSE,"3SJ";#N/A,#N/A,FALSE,"3CJ";#N/A,#N/A,FALSE,"3CN";#N/A,#N/A,FALSE,"3CP";#N/A,#N/A,FALSE,"3A"}</definedName>
    <definedName name="___old7" localSheetId="14"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5" hidden="1">#REF!</definedName>
    <definedName name="__123Graph_A" hidden="1">#REF!</definedName>
    <definedName name="__123Graph_ACURRENT" localSheetId="5" hidden="1">#REF!</definedName>
    <definedName name="__123Graph_ACURRENT" hidden="1">#REF!</definedName>
    <definedName name="__123Graph_B" localSheetId="5" hidden="1">#REF!</definedName>
    <definedName name="__123Graph_B" hidden="1">#REF!</definedName>
    <definedName name="__ccr1" localSheetId="5" hidden="1">{#N/A,#N/A,TRUE,"Cover";#N/A,#N/A,TRUE,"Conts";#N/A,#N/A,TRUE,"VOS";#N/A,#N/A,TRUE,"Warrington";#N/A,#N/A,TRUE,"Widnes"}</definedName>
    <definedName name="__ccr1" localSheetId="14" hidden="1">{#N/A,#N/A,TRUE,"Cover";#N/A,#N/A,TRUE,"Conts";#N/A,#N/A,TRUE,"VOS";#N/A,#N/A,TRUE,"Warrington";#N/A,#N/A,TRUE,"Widnes"}</definedName>
    <definedName name="__ccr1" localSheetId="7" hidden="1">{#N/A,#N/A,TRUE,"Cover";#N/A,#N/A,TRUE,"Conts";#N/A,#N/A,TRUE,"VOS";#N/A,#N/A,TRUE,"Warrington";#N/A,#N/A,TRUE,"Widnes"}</definedName>
    <definedName name="__ccr1" hidden="1">{#N/A,#N/A,TRUE,"Cover";#N/A,#N/A,TRUE,"Conts";#N/A,#N/A,TRUE,"VOS";#N/A,#N/A,TRUE,"Warrington";#N/A,#N/A,TRUE,"Widnes"}</definedName>
    <definedName name="_1B.05.M.010.0010" localSheetId="5">#REF!</definedName>
    <definedName name="_1B.05.M.010.0010" localSheetId="14">#REF!</definedName>
    <definedName name="_1B.05.M.010.0010" localSheetId="7">#REF!</definedName>
    <definedName name="_1B.05.M.010.0010">#REF!</definedName>
    <definedName name="_1B.05.M.010.0050" localSheetId="5">#REF!</definedName>
    <definedName name="_1B.05.M.010.0050" localSheetId="14">#REF!</definedName>
    <definedName name="_1B.05.M.010.0050" localSheetId="7">#REF!</definedName>
    <definedName name="_1B.05.M.010.0050">#REF!</definedName>
    <definedName name="_1B.05.M.0100.0010" localSheetId="5">#REF!</definedName>
    <definedName name="_1B.05.M.0100.0010">#REF!</definedName>
    <definedName name="_1B.05.M.020.0010" localSheetId="5">#REF!</definedName>
    <definedName name="_1B.05.M.020.0010">#REF!</definedName>
    <definedName name="_1B.05.M.020.0020" localSheetId="5">#REF!</definedName>
    <definedName name="_1B.05.M.020.0020">#REF!</definedName>
    <definedName name="_1B.05.M.020.0030" localSheetId="5">#REF!</definedName>
    <definedName name="_1B.05.M.020.0030">#REF!</definedName>
    <definedName name="_1B.05.M.020.0040" localSheetId="5">#REF!</definedName>
    <definedName name="_1B.05.M.020.0040">#REF!</definedName>
    <definedName name="_1B.05.M.030.0010" localSheetId="5">#REF!</definedName>
    <definedName name="_1B.05.M.030.0010">#REF!</definedName>
    <definedName name="_1B.05.M.030.0020" localSheetId="5">#REF!</definedName>
    <definedName name="_1B.05.M.030.0020">#REF!</definedName>
    <definedName name="_1B.05.M.040.0010" localSheetId="5">#REF!</definedName>
    <definedName name="_1B.05.M.040.0010">#REF!</definedName>
    <definedName name="_1B.05.M.050.0010" localSheetId="5">#REF!</definedName>
    <definedName name="_1B.05.M.050.0010">#REF!</definedName>
    <definedName name="_1B.05.M.050.0020" localSheetId="5">#REF!</definedName>
    <definedName name="_1B.05.M.050.0020">#REF!</definedName>
    <definedName name="_1B.05.M.050.0030" localSheetId="5">#REF!</definedName>
    <definedName name="_1B.05.M.050.0030">#REF!</definedName>
    <definedName name="_1B.05.M.060.0020" localSheetId="5">#REF!</definedName>
    <definedName name="_1B.05.M.060.0020">#REF!</definedName>
    <definedName name="_1B.05.M.060.0100" localSheetId="5">#REF!</definedName>
    <definedName name="_1B.05.M.060.0100">#REF!</definedName>
    <definedName name="_1B.05.M.070.0010" localSheetId="5">#REF!</definedName>
    <definedName name="_1B.05.M.070.0010">#REF!</definedName>
    <definedName name="_1B.05.M.070.0020" localSheetId="5">#REF!</definedName>
    <definedName name="_1B.05.M.070.0020">#REF!</definedName>
    <definedName name="_1B.05.M.070.0030" localSheetId="5">#REF!</definedName>
    <definedName name="_1B.05.M.070.0030">#REF!</definedName>
    <definedName name="_1B.05.M.070.0040" localSheetId="5">#REF!</definedName>
    <definedName name="_1B.05.M.070.0040">#REF!</definedName>
    <definedName name="_1B.05.M.070.0050" localSheetId="5">#REF!</definedName>
    <definedName name="_1B.05.M.070.0050">#REF!</definedName>
    <definedName name="_1B.05.M.080.0010" localSheetId="5">#REF!</definedName>
    <definedName name="_1B.05.M.080.0010">#REF!</definedName>
    <definedName name="_1B.05.M.090.0010" localSheetId="5">#REF!</definedName>
    <definedName name="_1B.05.M.090.0010">#REF!</definedName>
    <definedName name="_1B.09.P.010.0010" localSheetId="5">#REF!</definedName>
    <definedName name="_1B.09.P.010.0010">#REF!</definedName>
    <definedName name="_1B.09.P.010.0020" localSheetId="5">#REF!</definedName>
    <definedName name="_1B.09.P.010.0020">#REF!</definedName>
    <definedName name="_1B.09.P.010.0030" localSheetId="5">#REF!</definedName>
    <definedName name="_1B.09.P.010.0030">#REF!</definedName>
    <definedName name="_1B.09.P.010.0040" localSheetId="5">#REF!</definedName>
    <definedName name="_1B.09.P.010.0040">#REF!</definedName>
    <definedName name="_1B.09.P.010.0050" localSheetId="5">#REF!</definedName>
    <definedName name="_1B.09.P.010.0050">#REF!</definedName>
    <definedName name="_1B.09.P.010.0060" localSheetId="5">#REF!</definedName>
    <definedName name="_1B.09.P.010.0060">#REF!</definedName>
    <definedName name="_1B.09.P.010.0070" localSheetId="5">#REF!</definedName>
    <definedName name="_1B.09.P.010.0070">#REF!</definedName>
    <definedName name="_1B.09.P.020.0010" localSheetId="5">#REF!</definedName>
    <definedName name="_1B.09.P.020.0010">#REF!</definedName>
    <definedName name="_1B.09.P.020.0020" localSheetId="5">#REF!</definedName>
    <definedName name="_1B.09.P.020.0020">#REF!</definedName>
    <definedName name="_1B.09.P.020.0030" localSheetId="5">#REF!</definedName>
    <definedName name="_1B.09.P.020.0030">#REF!</definedName>
    <definedName name="_1B.09.P.020.0040" localSheetId="5">#REF!</definedName>
    <definedName name="_1B.09.P.020.0040">#REF!</definedName>
    <definedName name="_1B.09.P.020.0050" localSheetId="5">#REF!</definedName>
    <definedName name="_1B.09.P.020.0050">#REF!</definedName>
    <definedName name="_1B.09.P.020.0060" localSheetId="5">#REF!</definedName>
    <definedName name="_1B.09.P.020.0060">#REF!</definedName>
    <definedName name="_1B.09.P.020.0070" localSheetId="5">#REF!</definedName>
    <definedName name="_1B.09.P.020.0070">#REF!</definedName>
    <definedName name="_1B.09.P.020.0080" localSheetId="5">#REF!</definedName>
    <definedName name="_1B.09.P.020.0080">#REF!</definedName>
    <definedName name="_1B.09.P.020.0090" localSheetId="5">#REF!</definedName>
    <definedName name="_1B.09.P.020.0090">#REF!</definedName>
    <definedName name="_1B.09.P.020.0100" localSheetId="5">#REF!</definedName>
    <definedName name="_1B.09.P.020.0100">#REF!</definedName>
    <definedName name="_1B.09.P.020.0110" localSheetId="5">#REF!</definedName>
    <definedName name="_1B.09.P.020.0110">#REF!</definedName>
    <definedName name="_1B.09.P.020.0120" localSheetId="5">#REF!</definedName>
    <definedName name="_1B.09.P.020.0120">#REF!</definedName>
    <definedName name="_1B.09.P.020.0130" localSheetId="5">#REF!</definedName>
    <definedName name="_1B.09.P.020.0130">#REF!</definedName>
    <definedName name="_1B.09.P.020.0140" localSheetId="5">#REF!</definedName>
    <definedName name="_1B.09.P.020.0140">#REF!</definedName>
    <definedName name="_1B.09.P.020.0150" localSheetId="5">#REF!</definedName>
    <definedName name="_1B.09.P.020.0150">#REF!</definedName>
    <definedName name="_1B.09.P.030.0010" localSheetId="5">#REF!</definedName>
    <definedName name="_1B.09.P.030.0010">#REF!</definedName>
    <definedName name="_1B.09.P.030.0020" localSheetId="5">#REF!</definedName>
    <definedName name="_1B.09.P.030.0020">#REF!</definedName>
    <definedName name="_1B.09.P.030.0030" localSheetId="5">#REF!</definedName>
    <definedName name="_1B.09.P.030.0030">#REF!</definedName>
    <definedName name="_1B.09.P.030.0040" localSheetId="5">#REF!</definedName>
    <definedName name="_1B.09.P.030.0040">#REF!</definedName>
    <definedName name="_1B.09.P.030.0050" localSheetId="5">#REF!</definedName>
    <definedName name="_1B.09.P.030.0050">#REF!</definedName>
    <definedName name="_1B.09.P.030.0060" localSheetId="5">#REF!</definedName>
    <definedName name="_1B.09.P.030.0060">#REF!</definedName>
    <definedName name="_1B.09.P.040.0010" localSheetId="5">#REF!</definedName>
    <definedName name="_1B.09.P.040.0010">#REF!</definedName>
    <definedName name="_1B.09.P.040.0020" localSheetId="5">#REF!</definedName>
    <definedName name="_1B.09.P.040.0020">#REF!</definedName>
    <definedName name="_1B.09.P.040.0030" localSheetId="5">#REF!</definedName>
    <definedName name="_1B.09.P.040.0030">#REF!</definedName>
    <definedName name="_1B.09.P.050.0010" localSheetId="5">#REF!</definedName>
    <definedName name="_1B.09.P.050.0010">#REF!</definedName>
    <definedName name="_1B.09.P.050.0020" localSheetId="5">#REF!</definedName>
    <definedName name="_1B.09.P.050.0020">#REF!</definedName>
    <definedName name="_1B.09.P.060.0010" localSheetId="5">#REF!</definedName>
    <definedName name="_1B.09.P.060.0010">#REF!</definedName>
    <definedName name="_1B.09.P.060.0020" localSheetId="5">#REF!</definedName>
    <definedName name="_1B.09.P.060.0020">#REF!</definedName>
    <definedName name="_1B.09.P.060.0030" localSheetId="5">#REF!</definedName>
    <definedName name="_1B.09.P.060.0030">#REF!</definedName>
    <definedName name="_1B.09.P.060.0040" localSheetId="5">#REF!</definedName>
    <definedName name="_1B.09.P.060.0040">#REF!</definedName>
    <definedName name="_1B.09.P.060.0050" localSheetId="5">#REF!</definedName>
    <definedName name="_1B.09.P.060.0050">#REF!</definedName>
    <definedName name="_1B.09.P.060.0060" localSheetId="5">#REF!</definedName>
    <definedName name="_1B.09.P.060.0060">#REF!</definedName>
    <definedName name="_1B.09.P.060.0070" localSheetId="5">#REF!</definedName>
    <definedName name="_1B.09.P.060.0070">#REF!</definedName>
    <definedName name="_1B.09.P.060.0080" localSheetId="5">#REF!</definedName>
    <definedName name="_1B.09.P.060.0080">#REF!</definedName>
    <definedName name="_1B.09.P.060.0090" localSheetId="5">#REF!</definedName>
    <definedName name="_1B.09.P.060.0090">#REF!</definedName>
    <definedName name="_1B.09.P.060.0100" localSheetId="5">#REF!</definedName>
    <definedName name="_1B.09.P.060.0100">#REF!</definedName>
    <definedName name="_1B.09.P.060.0110" localSheetId="5">#REF!</definedName>
    <definedName name="_1B.09.P.060.0110">#REF!</definedName>
    <definedName name="_1B.09.P.070.0010" localSheetId="5">#REF!</definedName>
    <definedName name="_1B.09.P.070.0010">#REF!</definedName>
    <definedName name="_1B.09.P.070.0020" localSheetId="5">#REF!</definedName>
    <definedName name="_1B.09.P.070.0020">#REF!</definedName>
    <definedName name="_1B.09.P.070.0030" localSheetId="5">#REF!</definedName>
    <definedName name="_1B.09.P.070.0030">#REF!</definedName>
    <definedName name="_1B.09.P.080.0010" localSheetId="5">#REF!</definedName>
    <definedName name="_1B.09.P.080.0010">#REF!</definedName>
    <definedName name="_1B.09.R.010.0010" localSheetId="5">#REF!</definedName>
    <definedName name="_1B.09.R.010.0010">#REF!</definedName>
    <definedName name="_1B.09.R.010.0020" localSheetId="5">#REF!</definedName>
    <definedName name="_1B.09.R.010.0020">#REF!</definedName>
    <definedName name="_1B.09.R.010.0030" localSheetId="5">#REF!</definedName>
    <definedName name="_1B.09.R.010.0030">#REF!</definedName>
    <definedName name="_1B.09.R.010.0040" localSheetId="5">#REF!</definedName>
    <definedName name="_1B.09.R.010.0040">#REF!</definedName>
    <definedName name="_1B.09.R.010.0050" localSheetId="5">#REF!</definedName>
    <definedName name="_1B.09.R.010.0050">#REF!</definedName>
    <definedName name="_1B.09.R.010.0060" localSheetId="5">#REF!</definedName>
    <definedName name="_1B.09.R.010.0060">#REF!</definedName>
    <definedName name="_1B.09.R.010.0070" localSheetId="5">#REF!</definedName>
    <definedName name="_1B.09.R.010.0070">#REF!</definedName>
    <definedName name="_1B.09.R.010.0080" localSheetId="5">#REF!</definedName>
    <definedName name="_1B.09.R.010.0080">#REF!</definedName>
    <definedName name="_1B.09.R.010.0090" localSheetId="5">#REF!</definedName>
    <definedName name="_1B.09.R.010.0090">#REF!</definedName>
    <definedName name="_1B.09.R.010.0100" localSheetId="5">#REF!</definedName>
    <definedName name="_1B.09.R.010.0100">#REF!</definedName>
    <definedName name="_1B.09.R.010.0120" localSheetId="5">#REF!</definedName>
    <definedName name="_1B.09.R.010.0120">#REF!</definedName>
    <definedName name="_1B.09.R.010.0130" localSheetId="5">#REF!</definedName>
    <definedName name="_1B.09.R.010.0130">#REF!</definedName>
    <definedName name="_1B.09.R.010.0140" localSheetId="5">#REF!</definedName>
    <definedName name="_1B.09.R.010.0140">#REF!</definedName>
    <definedName name="_1B.09.R.010.0150" localSheetId="5">#REF!</definedName>
    <definedName name="_1B.09.R.010.0150">#REF!</definedName>
    <definedName name="_1B.09.R.010.0160" localSheetId="5">#REF!</definedName>
    <definedName name="_1B.09.R.010.0160">#REF!</definedName>
    <definedName name="_1B.09.R.020.0010" localSheetId="5">#REF!</definedName>
    <definedName name="_1B.09.R.020.0010">#REF!</definedName>
    <definedName name="_1B.09.R.020.0020" localSheetId="5">#REF!</definedName>
    <definedName name="_1B.09.R.020.0020">#REF!</definedName>
    <definedName name="_1B.09.R.020.0030" localSheetId="5">#REF!</definedName>
    <definedName name="_1B.09.R.020.0030">#REF!</definedName>
    <definedName name="_1B.09.R.020.0040" localSheetId="5">#REF!</definedName>
    <definedName name="_1B.09.R.020.0040">#REF!</definedName>
    <definedName name="_1B.09.R.020.0050" localSheetId="5">#REF!</definedName>
    <definedName name="_1B.09.R.020.0050">#REF!</definedName>
    <definedName name="_1B.09.R.020.0060" localSheetId="5">#REF!</definedName>
    <definedName name="_1B.09.R.020.0060">#REF!</definedName>
    <definedName name="_1B.09.R.020.0070" localSheetId="5">#REF!</definedName>
    <definedName name="_1B.09.R.020.0070">#REF!</definedName>
    <definedName name="_1B.09.R.020.0080" localSheetId="5">#REF!</definedName>
    <definedName name="_1B.09.R.020.0080">#REF!</definedName>
    <definedName name="_1B.09.R.020.0090" localSheetId="5">#REF!</definedName>
    <definedName name="_1B.09.R.020.0090">#REF!</definedName>
    <definedName name="_1B.09.R.020.0100" localSheetId="5">#REF!</definedName>
    <definedName name="_1B.09.R.020.0100">#REF!</definedName>
    <definedName name="_1B.09.R.030.0010" localSheetId="5">#REF!</definedName>
    <definedName name="_1B.09.R.030.0010">#REF!</definedName>
    <definedName name="_1B.09.R.040.0010" localSheetId="5">#REF!</definedName>
    <definedName name="_1B.09.R.040.0010">#REF!</definedName>
    <definedName name="_1B.09.R.040.0020" localSheetId="5">#REF!</definedName>
    <definedName name="_1B.09.R.040.0020">#REF!</definedName>
    <definedName name="_1B.09.R.040.0030" localSheetId="5">#REF!</definedName>
    <definedName name="_1B.09.R.040.0030">#REF!</definedName>
    <definedName name="_1B.09.R.040.0040" localSheetId="5">#REF!</definedName>
    <definedName name="_1B.09.R.040.0040">#REF!</definedName>
    <definedName name="_1B.09.R.040.0050" localSheetId="5">#REF!</definedName>
    <definedName name="_1B.09.R.040.0050">#REF!</definedName>
    <definedName name="_1B.09.R.040.0060" localSheetId="5">#REF!</definedName>
    <definedName name="_1B.09.R.040.0060">#REF!</definedName>
    <definedName name="_1B.09.R.040.0070" localSheetId="5">#REF!</definedName>
    <definedName name="_1B.09.R.040.0070">#REF!</definedName>
    <definedName name="_1B.09.R.040.0080" localSheetId="5">#REF!</definedName>
    <definedName name="_1B.09.R.040.0080">#REF!</definedName>
    <definedName name="_1B.09.R.040.0090" localSheetId="5">#REF!</definedName>
    <definedName name="_1B.09.R.040.0090">#REF!</definedName>
    <definedName name="_1B.09.R.040.0100" localSheetId="5">#REF!</definedName>
    <definedName name="_1B.09.R.040.0100">#REF!</definedName>
    <definedName name="_1B.09.R.040.0110" localSheetId="5">#REF!</definedName>
    <definedName name="_1B.09.R.040.0110">#REF!</definedName>
    <definedName name="_1B.09.R.050.0010" localSheetId="5">#REF!</definedName>
    <definedName name="_1B.09.R.050.0010">#REF!</definedName>
    <definedName name="_1B.09.R.060.0010" localSheetId="5">#REF!</definedName>
    <definedName name="_1B.09.R.060.0010">#REF!</definedName>
    <definedName name="_1B.09.R.060.0020" localSheetId="5">#REF!</definedName>
    <definedName name="_1B.09.R.060.0020">#REF!</definedName>
    <definedName name="_1B.09.R.060.0030" localSheetId="5">#REF!</definedName>
    <definedName name="_1B.09.R.060.0030">#REF!</definedName>
    <definedName name="_1B.09.R.070.0010" localSheetId="5">#REF!</definedName>
    <definedName name="_1B.09.R.070.0010">#REF!</definedName>
    <definedName name="_1B.09.R.080.0010" localSheetId="5">#REF!</definedName>
    <definedName name="_1B.09.R.080.0010">#REF!</definedName>
    <definedName name="_1B.09.R.080.0020" localSheetId="5">#REF!</definedName>
    <definedName name="_1B.09.R.080.0020">#REF!</definedName>
    <definedName name="_1B.09.R.080.0030" localSheetId="5">#REF!</definedName>
    <definedName name="_1B.09.R.080.0030">#REF!</definedName>
    <definedName name="_1B.09.R.080.0040" localSheetId="5">#REF!</definedName>
    <definedName name="_1B.09.R.080.0040">#REF!</definedName>
    <definedName name="_1B.09.R.080.0050" localSheetId="5">#REF!</definedName>
    <definedName name="_1B.09.R.080.0050">#REF!</definedName>
    <definedName name="_1B.09.R.080.0060" localSheetId="5">#REF!</definedName>
    <definedName name="_1B.09.R.080.0060">#REF!</definedName>
    <definedName name="_1B.09.R.080.0070" localSheetId="5">#REF!</definedName>
    <definedName name="_1B.09.R.080.0070">#REF!</definedName>
    <definedName name="_1B.09.R.080.0080" localSheetId="5">#REF!</definedName>
    <definedName name="_1B.09.R.080.0080">#REF!</definedName>
    <definedName name="_1B.09.R.080.0090" localSheetId="5">#REF!</definedName>
    <definedName name="_1B.09.R.080.0090">#REF!</definedName>
    <definedName name="_1B.09.R.080.0100" localSheetId="5">#REF!</definedName>
    <definedName name="_1B.09.R.080.0100">#REF!</definedName>
    <definedName name="_1B.09.R.080.0110" localSheetId="5">#REF!</definedName>
    <definedName name="_1B.09.R.080.0110">#REF!</definedName>
    <definedName name="_1B.09.R.080.0120" localSheetId="5">#REF!</definedName>
    <definedName name="_1B.09.R.080.0120">#REF!</definedName>
    <definedName name="_1B.09.R.090.0010" localSheetId="5">#REF!</definedName>
    <definedName name="_1B.09.R.090.0010">#REF!</definedName>
    <definedName name="_1B.09.U.010.0010" localSheetId="5">#REF!</definedName>
    <definedName name="_1B.09.U.010.0010">#REF!</definedName>
    <definedName name="_1B.09.U.010.0020" localSheetId="5">#REF!</definedName>
    <definedName name="_1B.09.U.010.0020">#REF!</definedName>
    <definedName name="_1B.09.U.020.0010" localSheetId="5">#REF!</definedName>
    <definedName name="_1B.09.U.020.0010">#REF!</definedName>
    <definedName name="_1B.09.U.020.0020" localSheetId="5">#REF!</definedName>
    <definedName name="_1B.09.U.020.0020">#REF!</definedName>
    <definedName name="_1B.09.U.020.0030" localSheetId="5">#REF!</definedName>
    <definedName name="_1B.09.U.020.0030">#REF!</definedName>
    <definedName name="_1B.09.U.020.0040" localSheetId="5">#REF!</definedName>
    <definedName name="_1B.09.U.020.0040">#REF!</definedName>
    <definedName name="_1B.09.U.020.0050" localSheetId="5">#REF!</definedName>
    <definedName name="_1B.09.U.020.0050">#REF!</definedName>
    <definedName name="_1B.09.U.020.0060" localSheetId="5">#REF!</definedName>
    <definedName name="_1B.09.U.020.0060">#REF!</definedName>
    <definedName name="_1B.09.U.020.0070" localSheetId="5">#REF!</definedName>
    <definedName name="_1B.09.U.020.0070">#REF!</definedName>
    <definedName name="_1B.09.U.020.0080" localSheetId="5">#REF!</definedName>
    <definedName name="_1B.09.U.020.0080">#REF!</definedName>
    <definedName name="_1B.09.U.030.0010" localSheetId="5">#REF!</definedName>
    <definedName name="_1B.09.U.030.0010">#REF!</definedName>
    <definedName name="_1B.09.U.030.0020" localSheetId="5">#REF!</definedName>
    <definedName name="_1B.09.U.030.0020">#REF!</definedName>
    <definedName name="_1B.09.U.030.0030" localSheetId="5">#REF!</definedName>
    <definedName name="_1B.09.U.030.0030">#REF!</definedName>
    <definedName name="_1B.09.U.030.0040" localSheetId="5">#REF!</definedName>
    <definedName name="_1B.09.U.030.0040">#REF!</definedName>
    <definedName name="_1B.09.U.040.0010" localSheetId="5">#REF!</definedName>
    <definedName name="_1B.09.U.040.0010">#REF!</definedName>
    <definedName name="_1B.09.U.040.0020" localSheetId="5">#REF!</definedName>
    <definedName name="_1B.09.U.040.0020">#REF!</definedName>
    <definedName name="_1B.09.U.040.0030" localSheetId="5">#REF!</definedName>
    <definedName name="_1B.09.U.040.0030">#REF!</definedName>
    <definedName name="_1B.09.U.040.0040" localSheetId="5">#REF!</definedName>
    <definedName name="_1B.09.U.040.0040">#REF!</definedName>
    <definedName name="_1B.09.U.040.0050" localSheetId="5">#REF!</definedName>
    <definedName name="_1B.09.U.040.0050">#REF!</definedName>
    <definedName name="_1B.09.U.040.0060" localSheetId="5">#REF!</definedName>
    <definedName name="_1B.09.U.040.0060">#REF!</definedName>
    <definedName name="_1B.09.U.040.0070" localSheetId="5">#REF!</definedName>
    <definedName name="_1B.09.U.040.0070">#REF!</definedName>
    <definedName name="_1B.09.U.040.0080" localSheetId="5">#REF!</definedName>
    <definedName name="_1B.09.U.040.0080">#REF!</definedName>
    <definedName name="_1B.09.U.040.0090" localSheetId="5">#REF!</definedName>
    <definedName name="_1B.09.U.040.0090">#REF!</definedName>
    <definedName name="_1B.09.U.040.0110" localSheetId="5">#REF!</definedName>
    <definedName name="_1B.09.U.040.0110">#REF!</definedName>
    <definedName name="_1B.09.U.040.0120" localSheetId="5">#REF!</definedName>
    <definedName name="_1B.09.U.040.0120">#REF!</definedName>
    <definedName name="_1B.09.U.040.0130" localSheetId="5">#REF!</definedName>
    <definedName name="_1B.09.U.040.0130">#REF!</definedName>
    <definedName name="_1B.09.U.040.0140" localSheetId="5">#REF!</definedName>
    <definedName name="_1B.09.U.040.0140">#REF!</definedName>
    <definedName name="_1B.09.U.040.0150" localSheetId="5">#REF!</definedName>
    <definedName name="_1B.09.U.040.0150">#REF!</definedName>
    <definedName name="_1B.09.U.040.0160" localSheetId="5">#REF!</definedName>
    <definedName name="_1B.09.U.040.0160">#REF!</definedName>
    <definedName name="_1B.09.U.040.0170" localSheetId="5">#REF!</definedName>
    <definedName name="_1B.09.U.040.0170">#REF!</definedName>
    <definedName name="_1B.09.U.040.0180" localSheetId="5">#REF!</definedName>
    <definedName name="_1B.09.U.040.0180">#REF!</definedName>
    <definedName name="_1B.09.U.040.0190" localSheetId="5">#REF!</definedName>
    <definedName name="_1B.09.U.040.0190">#REF!</definedName>
    <definedName name="_1B.09.U.040.0200" localSheetId="5">#REF!</definedName>
    <definedName name="_1B.09.U.040.0200">#REF!</definedName>
    <definedName name="_1B.09.U.040.0210" localSheetId="5">#REF!</definedName>
    <definedName name="_1B.09.U.040.0210">#REF!</definedName>
    <definedName name="_1B.09.U.040.0220" localSheetId="5">#REF!</definedName>
    <definedName name="_1B.09.U.040.0220">#REF!</definedName>
    <definedName name="_1B.09.U.040.0230" localSheetId="5">#REF!</definedName>
    <definedName name="_1B.09.U.040.0230">#REF!</definedName>
    <definedName name="_1B.09.U.040.0250" localSheetId="5">#REF!</definedName>
    <definedName name="_1B.09.U.040.0250">#REF!</definedName>
    <definedName name="_1B.09.U.050.0010" localSheetId="5">#REF!</definedName>
    <definedName name="_1B.09.U.050.0010">#REF!</definedName>
    <definedName name="_1B.09.U.050.0020" localSheetId="5">#REF!</definedName>
    <definedName name="_1B.09.U.050.0020">#REF!</definedName>
    <definedName name="_1B.09.U.050.0030" localSheetId="5">#REF!</definedName>
    <definedName name="_1B.09.U.050.0030">#REF!</definedName>
    <definedName name="_1B.09.U.050.0040" localSheetId="5">#REF!</definedName>
    <definedName name="_1B.09.U.050.0040">#REF!</definedName>
    <definedName name="_1B.09.U.050.0050" localSheetId="5">#REF!</definedName>
    <definedName name="_1B.09.U.050.0050">#REF!</definedName>
    <definedName name="_1B.09.U.060.0010" localSheetId="5">#REF!</definedName>
    <definedName name="_1B.09.U.060.0010">#REF!</definedName>
    <definedName name="_1B.09.U.060.0020" localSheetId="5">#REF!</definedName>
    <definedName name="_1B.09.U.060.0020">#REF!</definedName>
    <definedName name="_1B.09.U.060.0030" localSheetId="5">#REF!</definedName>
    <definedName name="_1B.09.U.060.0030">#REF!</definedName>
    <definedName name="_1B.09.U.060.0040" localSheetId="5">#REF!</definedName>
    <definedName name="_1B.09.U.060.0040">#REF!</definedName>
    <definedName name="_1B.09.U.060.0050" localSheetId="5">#REF!</definedName>
    <definedName name="_1B.09.U.060.0050">#REF!</definedName>
    <definedName name="_1B.09.U.060.0060" localSheetId="5">#REF!</definedName>
    <definedName name="_1B.09.U.060.0060">#REF!</definedName>
    <definedName name="_1B.09.U.070.0010" localSheetId="5">#REF!</definedName>
    <definedName name="_1B.09.U.070.0010">#REF!</definedName>
    <definedName name="_1B.09.U.070.0020" localSheetId="5">#REF!</definedName>
    <definedName name="_1B.09.U.070.0020">#REF!</definedName>
    <definedName name="_1B.09.U.070.0030" localSheetId="5">#REF!</definedName>
    <definedName name="_1B.09.U.070.0030">#REF!</definedName>
    <definedName name="_1B.09.U.080.0010" localSheetId="5">#REF!</definedName>
    <definedName name="_1B.09.U.080.0010">#REF!</definedName>
    <definedName name="_1B.09.U.080.0020" localSheetId="5">#REF!</definedName>
    <definedName name="_1B.09.U.080.0020">#REF!</definedName>
    <definedName name="_1B.09.U.080.0030" localSheetId="5">#REF!</definedName>
    <definedName name="_1B.09.U.080.0030">#REF!</definedName>
    <definedName name="_1B.09.U.080.0040" localSheetId="5">#REF!</definedName>
    <definedName name="_1B.09.U.080.0040">#REF!</definedName>
    <definedName name="_1B.09.U.090.0010" localSheetId="5">#REF!</definedName>
    <definedName name="_1B.09.U.090.0010">#REF!</definedName>
    <definedName name="_1B.09.U.090.0020" localSheetId="5">#REF!</definedName>
    <definedName name="_1B.09.U.090.0020">#REF!</definedName>
    <definedName name="_1B.09.U.090.0030" localSheetId="5">#REF!</definedName>
    <definedName name="_1B.09.U.090.0030">#REF!</definedName>
    <definedName name="_1B.09.U.100.0010" localSheetId="5">#REF!</definedName>
    <definedName name="_1B.09.U.100.0010">#REF!</definedName>
    <definedName name="_1B.09.U.100.0020" localSheetId="5">#REF!</definedName>
    <definedName name="_1B.09.U.100.0020">#REF!</definedName>
    <definedName name="_1B.09.U.100.0030" localSheetId="5">#REF!</definedName>
    <definedName name="_1B.09.U.100.0030">#REF!</definedName>
    <definedName name="_1B.09.U.100.0040" localSheetId="5">#REF!</definedName>
    <definedName name="_1B.09.U.100.0040">#REF!</definedName>
    <definedName name="_1B.09.U.110.0010" localSheetId="5">#REF!</definedName>
    <definedName name="_1B.09.U.110.0010">#REF!</definedName>
    <definedName name="_1B.09.U.110.0020" localSheetId="5">#REF!</definedName>
    <definedName name="_1B.09.U.110.0020">#REF!</definedName>
    <definedName name="_1B.09.U.110.0030" localSheetId="5">#REF!</definedName>
    <definedName name="_1B.09.U.110.0030">#REF!</definedName>
    <definedName name="_1B.09.U.110.0040" localSheetId="5">#REF!</definedName>
    <definedName name="_1B.09.U.110.0040">#REF!</definedName>
    <definedName name="_1B.09.U.110.0050" localSheetId="5">#REF!</definedName>
    <definedName name="_1B.09.U.110.0050">#REF!</definedName>
    <definedName name="_1B.09.U.110.0060" localSheetId="5">#REF!</definedName>
    <definedName name="_1B.09.U.110.0060">#REF!</definedName>
    <definedName name="_1B.09.U.110.0070" localSheetId="5">#REF!</definedName>
    <definedName name="_1B.09.U.110.0070">#REF!</definedName>
    <definedName name="_1B.09.U.120.0010" localSheetId="5">#REF!</definedName>
    <definedName name="_1B.09.U.120.0010">#REF!</definedName>
    <definedName name="_1B.09.U.130.0010" localSheetId="5">#REF!</definedName>
    <definedName name="_1B.09.U.130.0010">#REF!</definedName>
    <definedName name="_1B.09.U.130.0020" localSheetId="5">#REF!</definedName>
    <definedName name="_1B.09.U.130.0020">#REF!</definedName>
    <definedName name="_1B.09.U.200.0010" localSheetId="5">#REF!</definedName>
    <definedName name="_1B.09.U.200.0010">#REF!</definedName>
    <definedName name="_1B.09.W.010.0010" localSheetId="5">#REF!</definedName>
    <definedName name="_1B.09.W.010.0010">#REF!</definedName>
    <definedName name="_1B.09.W.010.0020" localSheetId="5">#REF!</definedName>
    <definedName name="_1B.09.W.010.0020">#REF!</definedName>
    <definedName name="_1B.09.W.010.0030" localSheetId="5">#REF!</definedName>
    <definedName name="_1B.09.W.010.0030">#REF!</definedName>
    <definedName name="_1B.09.W.010.0040" localSheetId="5">#REF!</definedName>
    <definedName name="_1B.09.W.010.0040">#REF!</definedName>
    <definedName name="_1B.09.W.010.0050" localSheetId="5">#REF!</definedName>
    <definedName name="_1B.09.W.010.0050">#REF!</definedName>
    <definedName name="_1B.09.W.010.0060" localSheetId="5">#REF!</definedName>
    <definedName name="_1B.09.W.010.0060">#REF!</definedName>
    <definedName name="_1B.09.W.010.0070" localSheetId="5">#REF!</definedName>
    <definedName name="_1B.09.W.010.0070">#REF!</definedName>
    <definedName name="_1B.09.W.010.0080" localSheetId="5">#REF!</definedName>
    <definedName name="_1B.09.W.010.0080">#REF!</definedName>
    <definedName name="_1B.09.W.010.0090" localSheetId="5">#REF!</definedName>
    <definedName name="_1B.09.W.010.0090">#REF!</definedName>
    <definedName name="_1B.09.W.010.0100" localSheetId="5">#REF!</definedName>
    <definedName name="_1B.09.W.010.0100">#REF!</definedName>
    <definedName name="_1B.09.W.010.0110" localSheetId="5">#REF!</definedName>
    <definedName name="_1B.09.W.010.0110">#REF!</definedName>
    <definedName name="_1B.09.W.010.0120" localSheetId="5">#REF!</definedName>
    <definedName name="_1B.09.W.010.0120">#REF!</definedName>
    <definedName name="_1B.09.W.010.0130" localSheetId="5">#REF!</definedName>
    <definedName name="_1B.09.W.010.0130">#REF!</definedName>
    <definedName name="_1B.09.W.010.0140" localSheetId="5">#REF!</definedName>
    <definedName name="_1B.09.W.010.0140">#REF!</definedName>
    <definedName name="_1B.09.W.010.0150" localSheetId="5">#REF!</definedName>
    <definedName name="_1B.09.W.010.0150">#REF!</definedName>
    <definedName name="_1B.09.W.020.0010" localSheetId="5">#REF!</definedName>
    <definedName name="_1B.09.W.020.0010">#REF!</definedName>
    <definedName name="_ab1" localSheetId="5" hidden="1">{#N/A,#N/A,FALSE,"SumD";#N/A,#N/A,FALSE,"ElecD";#N/A,#N/A,FALSE,"MechD";#N/A,#N/A,FALSE,"GeotD";#N/A,#N/A,FALSE,"PrcsD";#N/A,#N/A,FALSE,"TunnD";#N/A,#N/A,FALSE,"CivlD";#N/A,#N/A,FALSE,"NtwkD";#N/A,#N/A,FALSE,"EstgD";#N/A,#N/A,FALSE,"PEngD"}</definedName>
    <definedName name="_ab1" localSheetId="14"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14"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5" hidden="1">{#N/A,#N/A,TRUE,"Cover";#N/A,#N/A,TRUE,"Conts";#N/A,#N/A,TRUE,"VOS";#N/A,#N/A,TRUE,"Warrington";#N/A,#N/A,TRUE,"Widnes"}</definedName>
    <definedName name="_ccr1" localSheetId="14" hidden="1">{#N/A,#N/A,TRUE,"Cover";#N/A,#N/A,TRUE,"Conts";#N/A,#N/A,TRUE,"VOS";#N/A,#N/A,TRUE,"Warrington";#N/A,#N/A,TRUE,"Widnes"}</definedName>
    <definedName name="_ccr1" localSheetId="7" hidden="1">{#N/A,#N/A,TRUE,"Cover";#N/A,#N/A,TRUE,"Conts";#N/A,#N/A,TRUE,"VOS";#N/A,#N/A,TRUE,"Warrington";#N/A,#N/A,TRUE,"Widnes"}</definedName>
    <definedName name="_ccr1" hidden="1">{#N/A,#N/A,TRUE,"Cover";#N/A,#N/A,TRUE,"Conts";#N/A,#N/A,TRUE,"VOS";#N/A,#N/A,TRUE,"Warrington";#N/A,#N/A,TRUE,"Widnes"}</definedName>
    <definedName name="_ccr2" localSheetId="5" hidden="1">{#N/A,#N/A,TRUE,"Cover";#N/A,#N/A,TRUE,"Conts";#N/A,#N/A,TRUE,"VOS";#N/A,#N/A,TRUE,"Warrington";#N/A,#N/A,TRUE,"Widnes"}</definedName>
    <definedName name="_ccr2" localSheetId="14" hidden="1">{#N/A,#N/A,TRUE,"Cover";#N/A,#N/A,TRUE,"Conts";#N/A,#N/A,TRUE,"VOS";#N/A,#N/A,TRUE,"Warrington";#N/A,#N/A,TRUE,"Widnes"}</definedName>
    <definedName name="_ccr2" localSheetId="7" hidden="1">{#N/A,#N/A,TRUE,"Cover";#N/A,#N/A,TRUE,"Conts";#N/A,#N/A,TRUE,"VOS";#N/A,#N/A,TRUE,"Warrington";#N/A,#N/A,TRUE,"Widnes"}</definedName>
    <definedName name="_ccr2" hidden="1">{#N/A,#N/A,TRUE,"Cover";#N/A,#N/A,TRUE,"Conts";#N/A,#N/A,TRUE,"VOS";#N/A,#N/A,TRUE,"Warrington";#N/A,#N/A,TRUE,"Widnes"}</definedName>
    <definedName name="_Dist_Values" localSheetId="5" hidden="1">#REF!</definedName>
    <definedName name="_Dist_Values" localSheetId="14" hidden="1">#REF!</definedName>
    <definedName name="_Dist_Values" localSheetId="7" hidden="1">#REF!</definedName>
    <definedName name="_Dist_Values" hidden="1">#REF!</definedName>
    <definedName name="_Fill" localSheetId="5" hidden="1">#REF!</definedName>
    <definedName name="_Fill" localSheetId="14" hidden="1">#REF!</definedName>
    <definedName name="_Fill" localSheetId="7" hidden="1">#REF!</definedName>
    <definedName name="_Fill" hidden="1">#REF!</definedName>
    <definedName name="_xlnm._FilterDatabase" localSheetId="5" hidden="1">'FIR Summary'!$A$7:$M$2290</definedName>
    <definedName name="_xlnm._FilterDatabase" localSheetId="23" hidden="1">'LOOK AHEAD '!#REF!</definedName>
    <definedName name="_xlnm._FilterDatabase" localSheetId="14" hidden="1">Procurement!$A$2:$Y$110</definedName>
    <definedName name="_xlnm._FilterDatabase" localSheetId="3" hidden="1">Progress!$A$6:$U$83</definedName>
    <definedName name="_xlnm._FilterDatabase" localSheetId="7" hidden="1">#REF!</definedName>
    <definedName name="_xlnm._FilterDatabase" hidden="1">#REF!</definedName>
    <definedName name="_jj300" localSheetId="5">#REF!</definedName>
    <definedName name="_jj300" localSheetId="14">#REF!</definedName>
    <definedName name="_jj300" localSheetId="7">#REF!</definedName>
    <definedName name="_jj300">#REF!</definedName>
    <definedName name="_Key1" localSheetId="5" hidden="1">#REF!</definedName>
    <definedName name="_Key1" localSheetId="14" hidden="1">#REF!</definedName>
    <definedName name="_Key1" localSheetId="7" hidden="1">#REF!</definedName>
    <definedName name="_Key1" hidden="1">#REF!</definedName>
    <definedName name="_Key2" localSheetId="5" hidden="1">#REF!</definedName>
    <definedName name="_Key2" localSheetId="14" hidden="1">#REF!</definedName>
    <definedName name="_Key2" localSheetId="7" hidden="1">#REF!</definedName>
    <definedName name="_Key2" hidden="1">#REF!</definedName>
    <definedName name="_old3" localSheetId="5" hidden="1">{#N/A,#N/A,FALSE,"Summary";#N/A,#N/A,FALSE,"3TJ";#N/A,#N/A,FALSE,"3TN";#N/A,#N/A,FALSE,"3TP";#N/A,#N/A,FALSE,"3SJ";#N/A,#N/A,FALSE,"3CJ";#N/A,#N/A,FALSE,"3CN";#N/A,#N/A,FALSE,"3CP";#N/A,#N/A,FALSE,"3A"}</definedName>
    <definedName name="_old3" localSheetId="14"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14"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14"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5" hidden="1">#REF!</definedName>
    <definedName name="_Parse_In" localSheetId="7" hidden="1">#REF!</definedName>
    <definedName name="_Parse_In" hidden="1">#REF!</definedName>
    <definedName name="_Parse_Out" localSheetId="5" hidden="1">#REF!</definedName>
    <definedName name="_Parse_Out" localSheetId="14" hidden="1">#REF!</definedName>
    <definedName name="_Parse_Out" localSheetId="7" hidden="1">#REF!</definedName>
    <definedName name="_Parse_Out" hidden="1">#REF!</definedName>
    <definedName name="_Regression_Int" hidden="1">1</definedName>
    <definedName name="_Sort" localSheetId="5" hidden="1">#REF!</definedName>
    <definedName name="_Sort" localSheetId="14" hidden="1">#REF!</definedName>
    <definedName name="_Sort" localSheetId="7" hidden="1">#REF!</definedName>
    <definedName name="_Sort" hidden="1">#REF!</definedName>
    <definedName name="_WT" localSheetId="5">#REF!</definedName>
    <definedName name="_WT" localSheetId="14">#REF!</definedName>
    <definedName name="_WT" localSheetId="7">#REF!</definedName>
    <definedName name="_WT">#REF!</definedName>
    <definedName name="A" localSheetId="5">#REF!</definedName>
    <definedName name="A" localSheetId="14">#REF!</definedName>
    <definedName name="A" localSheetId="7">#REF!</definedName>
    <definedName name="A">#REF!</definedName>
    <definedName name="a\sdasdf" localSheetId="5" hidden="1">{#N/A,#N/A,TRUE,"Cover";#N/A,#N/A,TRUE,"Conts";#N/A,#N/A,TRUE,"VOS";#N/A,#N/A,TRUE,"Warrington";#N/A,#N/A,TRUE,"Widnes"}</definedName>
    <definedName name="a\sdasdf" localSheetId="14" hidden="1">{#N/A,#N/A,TRUE,"Cover";#N/A,#N/A,TRUE,"Conts";#N/A,#N/A,TRUE,"VOS";#N/A,#N/A,TRUE,"Warrington";#N/A,#N/A,TRUE,"Widnes"}</definedName>
    <definedName name="a\sdasdf" localSheetId="7" hidden="1">{#N/A,#N/A,TRUE,"Cover";#N/A,#N/A,TRUE,"Conts";#N/A,#N/A,TRUE,"VOS";#N/A,#N/A,TRUE,"Warrington";#N/A,#N/A,TRUE,"Widnes"}</definedName>
    <definedName name="a\sdasdf" hidden="1">{#N/A,#N/A,TRUE,"Cover";#N/A,#N/A,TRUE,"Conts";#N/A,#N/A,TRUE,"VOS";#N/A,#N/A,TRUE,"Warrington";#N/A,#N/A,TRUE,"Widnes"}</definedName>
    <definedName name="AAA" localSheetId="5" hidden="1">#REF!</definedName>
    <definedName name="AAA" localSheetId="14" hidden="1">#REF!</definedName>
    <definedName name="AAA" localSheetId="7" hidden="1">#REF!</definedName>
    <definedName name="AAA" hidden="1">#REF!</definedName>
    <definedName name="aaaaaaaa" localSheetId="5" hidden="1">{#N/A,#N/A,TRUE,"Cover";#N/A,#N/A,TRUE,"Conts";#N/A,#N/A,TRUE,"VOS";#N/A,#N/A,TRUE,"Warrington";#N/A,#N/A,TRUE,"Widnes"}</definedName>
    <definedName name="aaaaaaaa" localSheetId="14" hidden="1">{#N/A,#N/A,TRUE,"Cover";#N/A,#N/A,TRUE,"Conts";#N/A,#N/A,TRUE,"VOS";#N/A,#N/A,TRUE,"Warrington";#N/A,#N/A,TRUE,"Widnes"}</definedName>
    <definedName name="aaaaaaaa" localSheetId="7" hidden="1">{#N/A,#N/A,TRUE,"Cover";#N/A,#N/A,TRUE,"Conts";#N/A,#N/A,TRUE,"VOS";#N/A,#N/A,TRUE,"Warrington";#N/A,#N/A,TRUE,"Widnes"}</definedName>
    <definedName name="aaaaaaaa" hidden="1">{#N/A,#N/A,TRUE,"Cover";#N/A,#N/A,TRUE,"Conts";#N/A,#N/A,TRUE,"VOS";#N/A,#N/A,TRUE,"Warrington";#N/A,#N/A,TRUE,"Widnes"}</definedName>
    <definedName name="ACC" localSheetId="5" hidden="1">{#N/A,#N/A,TRUE,"Cover";#N/A,#N/A,TRUE,"Conts";#N/A,#N/A,TRUE,"VOS";#N/A,#N/A,TRUE,"Warrington";#N/A,#N/A,TRUE,"Widnes"}</definedName>
    <definedName name="ACC" localSheetId="14" hidden="1">{#N/A,#N/A,TRUE,"Cover";#N/A,#N/A,TRUE,"Conts";#N/A,#N/A,TRUE,"VOS";#N/A,#N/A,TRUE,"Warrington";#N/A,#N/A,TRUE,"Widnes"}</definedName>
    <definedName name="ACC" localSheetId="7"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5" hidden="1">#REF!</definedName>
    <definedName name="accomation" localSheetId="14" hidden="1">#REF!</definedName>
    <definedName name="accomation" localSheetId="7" hidden="1">#REF!</definedName>
    <definedName name="accomation" hidden="1">#REF!</definedName>
    <definedName name="ACT" localSheetId="5">#REF!</definedName>
    <definedName name="ACT" localSheetId="14">#REF!</definedName>
    <definedName name="ACT" localSheetId="7">#REF!</definedName>
    <definedName name="ACT">#REF!</definedName>
    <definedName name="aegrgas" localSheetId="5" hidden="1">{#N/A,#N/A,TRUE,"Cover";#N/A,#N/A,TRUE,"Conts";#N/A,#N/A,TRUE,"VOS";#N/A,#N/A,TRUE,"Warrington";#N/A,#N/A,TRUE,"Widnes"}</definedName>
    <definedName name="aegrgas" localSheetId="14" hidden="1">{#N/A,#N/A,TRUE,"Cover";#N/A,#N/A,TRUE,"Conts";#N/A,#N/A,TRUE,"VOS";#N/A,#N/A,TRUE,"Warrington";#N/A,#N/A,TRUE,"Widnes"}</definedName>
    <definedName name="aegrgas" localSheetId="7" hidden="1">{#N/A,#N/A,TRUE,"Cover";#N/A,#N/A,TRUE,"Conts";#N/A,#N/A,TRUE,"VOS";#N/A,#N/A,TRUE,"Warrington";#N/A,#N/A,TRUE,"Widnes"}</definedName>
    <definedName name="aegrgas" hidden="1">{#N/A,#N/A,TRUE,"Cover";#N/A,#N/A,TRUE,"Conts";#N/A,#N/A,TRUE,"VOS";#N/A,#N/A,TRUE,"Warrington";#N/A,#N/A,TRUE,"Widnes"}</definedName>
    <definedName name="AERAFG" localSheetId="5" hidden="1">{#N/A,#N/A,TRUE,"Cover";#N/A,#N/A,TRUE,"Conts";#N/A,#N/A,TRUE,"VOS";#N/A,#N/A,TRUE,"Warrington";#N/A,#N/A,TRUE,"Widnes"}</definedName>
    <definedName name="AERAFG" localSheetId="14" hidden="1">{#N/A,#N/A,TRUE,"Cover";#N/A,#N/A,TRUE,"Conts";#N/A,#N/A,TRUE,"VOS";#N/A,#N/A,TRUE,"Warrington";#N/A,#N/A,TRUE,"Widnes"}</definedName>
    <definedName name="AERAFG" localSheetId="7" hidden="1">{#N/A,#N/A,TRUE,"Cover";#N/A,#N/A,TRUE,"Conts";#N/A,#N/A,TRUE,"VOS";#N/A,#N/A,TRUE,"Warrington";#N/A,#N/A,TRUE,"Widnes"}</definedName>
    <definedName name="AERAFG" hidden="1">{#N/A,#N/A,TRUE,"Cover";#N/A,#N/A,TRUE,"Conts";#N/A,#N/A,TRUE,"VOS";#N/A,#N/A,TRUE,"Warrington";#N/A,#N/A,TRUE,"Widnes"}</definedName>
    <definedName name="aerte" localSheetId="5" hidden="1">{#N/A,#N/A,TRUE,"Cover";#N/A,#N/A,TRUE,"Conts";#N/A,#N/A,TRUE,"VOS";#N/A,#N/A,TRUE,"Warrington";#N/A,#N/A,TRUE,"Widnes"}</definedName>
    <definedName name="aerte" localSheetId="14" hidden="1">{#N/A,#N/A,TRUE,"Cover";#N/A,#N/A,TRUE,"Conts";#N/A,#N/A,TRUE,"VOS";#N/A,#N/A,TRUE,"Warrington";#N/A,#N/A,TRUE,"Widnes"}</definedName>
    <definedName name="aerte" localSheetId="7" hidden="1">{#N/A,#N/A,TRUE,"Cover";#N/A,#N/A,TRUE,"Conts";#N/A,#N/A,TRUE,"VOS";#N/A,#N/A,TRUE,"Warrington";#N/A,#N/A,TRUE,"Widnes"}</definedName>
    <definedName name="aerte" hidden="1">{#N/A,#N/A,TRUE,"Cover";#N/A,#N/A,TRUE,"Conts";#N/A,#N/A,TRUE,"VOS";#N/A,#N/A,TRUE,"Warrington";#N/A,#N/A,TRUE,"Widnes"}</definedName>
    <definedName name="aertes" localSheetId="5" hidden="1">{#N/A,#N/A,TRUE,"Cover";#N/A,#N/A,TRUE,"Conts";#N/A,#N/A,TRUE,"VOS";#N/A,#N/A,TRUE,"Warrington";#N/A,#N/A,TRUE,"Widnes"}</definedName>
    <definedName name="aertes" localSheetId="14" hidden="1">{#N/A,#N/A,TRUE,"Cover";#N/A,#N/A,TRUE,"Conts";#N/A,#N/A,TRUE,"VOS";#N/A,#N/A,TRUE,"Warrington";#N/A,#N/A,TRUE,"Widnes"}</definedName>
    <definedName name="aertes" localSheetId="7" hidden="1">{#N/A,#N/A,TRUE,"Cover";#N/A,#N/A,TRUE,"Conts";#N/A,#N/A,TRUE,"VOS";#N/A,#N/A,TRUE,"Warrington";#N/A,#N/A,TRUE,"Widnes"}</definedName>
    <definedName name="aertes" hidden="1">{#N/A,#N/A,TRUE,"Cover";#N/A,#N/A,TRUE,"Conts";#N/A,#N/A,TRUE,"VOS";#N/A,#N/A,TRUE,"Warrington";#N/A,#N/A,TRUE,"Widnes"}</definedName>
    <definedName name="aetertryh" localSheetId="5" hidden="1">{#N/A,#N/A,TRUE,"Cover";#N/A,#N/A,TRUE,"Conts";#N/A,#N/A,TRUE,"VOS";#N/A,#N/A,TRUE,"Warrington";#N/A,#N/A,TRUE,"Widnes"}</definedName>
    <definedName name="aetertryh" localSheetId="14" hidden="1">{#N/A,#N/A,TRUE,"Cover";#N/A,#N/A,TRUE,"Conts";#N/A,#N/A,TRUE,"VOS";#N/A,#N/A,TRUE,"Warrington";#N/A,#N/A,TRUE,"Widnes"}</definedName>
    <definedName name="aetertryh" localSheetId="7" hidden="1">{#N/A,#N/A,TRUE,"Cover";#N/A,#N/A,TRUE,"Conts";#N/A,#N/A,TRUE,"VOS";#N/A,#N/A,TRUE,"Warrington";#N/A,#N/A,TRUE,"Widnes"}</definedName>
    <definedName name="aetertryh" hidden="1">{#N/A,#N/A,TRUE,"Cover";#N/A,#N/A,TRUE,"Conts";#N/A,#N/A,TRUE,"VOS";#N/A,#N/A,TRUE,"Warrington";#N/A,#N/A,TRUE,"Widnes"}</definedName>
    <definedName name="anvoice1" localSheetId="5" hidden="1">#REF!</definedName>
    <definedName name="anvoice1" localSheetId="14" hidden="1">#REF!</definedName>
    <definedName name="anvoice1" localSheetId="7" hidden="1">#REF!</definedName>
    <definedName name="anvoice1" hidden="1">#REF!</definedName>
    <definedName name="APPO" localSheetId="5" hidden="1">#REF!</definedName>
    <definedName name="APPO" localSheetId="14" hidden="1">#REF!</definedName>
    <definedName name="APPO" localSheetId="7" hidden="1">#REF!</definedName>
    <definedName name="APPO" hidden="1">#REF!</definedName>
    <definedName name="appraisal" localSheetId="5" hidden="1">{#N/A,#N/A,TRUE,"Cover";#N/A,#N/A,TRUE,"Conts";#N/A,#N/A,TRUE,"VOS";#N/A,#N/A,TRUE,"Warrington";#N/A,#N/A,TRUE,"Widnes"}</definedName>
    <definedName name="appraisal" localSheetId="14" hidden="1">{#N/A,#N/A,TRUE,"Cover";#N/A,#N/A,TRUE,"Conts";#N/A,#N/A,TRUE,"VOS";#N/A,#N/A,TRUE,"Warrington";#N/A,#N/A,TRUE,"Widnes"}</definedName>
    <definedName name="appraisal" localSheetId="7" hidden="1">{#N/A,#N/A,TRUE,"Cover";#N/A,#N/A,TRUE,"Conts";#N/A,#N/A,TRUE,"VOS";#N/A,#N/A,TRUE,"Warrington";#N/A,#N/A,TRUE,"Widnes"}</definedName>
    <definedName name="appraisal" hidden="1">{#N/A,#N/A,TRUE,"Cover";#N/A,#N/A,TRUE,"Conts";#N/A,#N/A,TRUE,"VOS";#N/A,#N/A,TRUE,"Warrington";#N/A,#N/A,TRUE,"Widnes"}</definedName>
    <definedName name="ARUN" localSheetId="5" hidden="1">#REF!</definedName>
    <definedName name="ARUN" localSheetId="14" hidden="1">#REF!</definedName>
    <definedName name="ARUN" localSheetId="7" hidden="1">#REF!</definedName>
    <definedName name="ARUN" hidden="1">#REF!</definedName>
    <definedName name="asdfsa" localSheetId="5" hidden="1">#REF!</definedName>
    <definedName name="asdfsa" localSheetId="14" hidden="1">#REF!</definedName>
    <definedName name="asdfsa" localSheetId="7" hidden="1">#REF!</definedName>
    <definedName name="asdfsa" hidden="1">#REF!</definedName>
    <definedName name="asgseg" localSheetId="5" hidden="1">{#N/A,#N/A,TRUE,"Cover";#N/A,#N/A,TRUE,"Conts";#N/A,#N/A,TRUE,"VOS";#N/A,#N/A,TRUE,"Warrington";#N/A,#N/A,TRUE,"Widnes"}</definedName>
    <definedName name="asgseg" localSheetId="14" hidden="1">{#N/A,#N/A,TRUE,"Cover";#N/A,#N/A,TRUE,"Conts";#N/A,#N/A,TRUE,"VOS";#N/A,#N/A,TRUE,"Warrington";#N/A,#N/A,TRUE,"Widnes"}</definedName>
    <definedName name="asgseg" localSheetId="7" hidden="1">{#N/A,#N/A,TRUE,"Cover";#N/A,#N/A,TRUE,"Conts";#N/A,#N/A,TRUE,"VOS";#N/A,#N/A,TRUE,"Warrington";#N/A,#N/A,TRUE,"Widnes"}</definedName>
    <definedName name="asgseg" hidden="1">{#N/A,#N/A,TRUE,"Cover";#N/A,#N/A,TRUE,"Conts";#N/A,#N/A,TRUE,"VOS";#N/A,#N/A,TRUE,"Warrington";#N/A,#N/A,TRUE,"Widnes"}</definedName>
    <definedName name="asrasnrjutu" localSheetId="5" hidden="1">{#N/A,#N/A,TRUE,"Cover";#N/A,#N/A,TRUE,"Conts";#N/A,#N/A,TRUE,"VOS";#N/A,#N/A,TRUE,"Warrington";#N/A,#N/A,TRUE,"Widnes"}</definedName>
    <definedName name="asrasnrjutu" localSheetId="14" hidden="1">{#N/A,#N/A,TRUE,"Cover";#N/A,#N/A,TRUE,"Conts";#N/A,#N/A,TRUE,"VOS";#N/A,#N/A,TRUE,"Warrington";#N/A,#N/A,TRUE,"Widnes"}</definedName>
    <definedName name="asrasnrjutu" localSheetId="7" hidden="1">{#N/A,#N/A,TRUE,"Cover";#N/A,#N/A,TRUE,"Conts";#N/A,#N/A,TRUE,"VOS";#N/A,#N/A,TRUE,"Warrington";#N/A,#N/A,TRUE,"Widnes"}</definedName>
    <definedName name="asrasnrjutu" hidden="1">{#N/A,#N/A,TRUE,"Cover";#N/A,#N/A,TRUE,"Conts";#N/A,#N/A,TRUE,"VOS";#N/A,#N/A,TRUE,"Warrington";#N/A,#N/A,TRUE,"Widnes"}</definedName>
    <definedName name="At_risk" localSheetId="7">#REF!</definedName>
    <definedName name="At_risk">#REF!</definedName>
    <definedName name="atrisk_total_net_rent_for_cashflow" localSheetId="7">#REF!</definedName>
    <definedName name="atrisk_total_net_rent_for_cashflow">#REF!</definedName>
    <definedName name="Audit_Category" localSheetId="5">#REF!</definedName>
    <definedName name="Audit_Category" localSheetId="8">#REF!</definedName>
    <definedName name="Audit_Category" localSheetId="15">#REF!</definedName>
    <definedName name="Audit_Category" localSheetId="14">#REF!</definedName>
    <definedName name="Audit_Category" localSheetId="6">#REF!</definedName>
    <definedName name="Audit_Category" localSheetId="7">#REF!</definedName>
    <definedName name="Audit_Category" localSheetId="4">#REF!</definedName>
    <definedName name="Audit_Category">#REF!</definedName>
    <definedName name="awt" localSheetId="5" hidden="1">{#N/A,#N/A,TRUE,"Cover";#N/A,#N/A,TRUE,"Conts";#N/A,#N/A,TRUE,"VOS";#N/A,#N/A,TRUE,"Warrington";#N/A,#N/A,TRUE,"Widnes"}</definedName>
    <definedName name="awt" localSheetId="14" hidden="1">{#N/A,#N/A,TRUE,"Cover";#N/A,#N/A,TRUE,"Conts";#N/A,#N/A,TRUE,"VOS";#N/A,#N/A,TRUE,"Warrington";#N/A,#N/A,TRUE,"Widnes"}</definedName>
    <definedName name="awt" localSheetId="7" hidden="1">{#N/A,#N/A,TRUE,"Cover";#N/A,#N/A,TRUE,"Conts";#N/A,#N/A,TRUE,"VOS";#N/A,#N/A,TRUE,"Warrington";#N/A,#N/A,TRUE,"Widnes"}</definedName>
    <definedName name="awt" hidden="1">{#N/A,#N/A,TRUE,"Cover";#N/A,#N/A,TRUE,"Conts";#N/A,#N/A,TRUE,"VOS";#N/A,#N/A,TRUE,"Warrington";#N/A,#N/A,TRUE,"Widnes"}</definedName>
    <definedName name="awyawghh" localSheetId="5" hidden="1">{#N/A,#N/A,TRUE,"Cover";#N/A,#N/A,TRUE,"Conts";#N/A,#N/A,TRUE,"VOS";#N/A,#N/A,TRUE,"Warrington";#N/A,#N/A,TRUE,"Widnes"}</definedName>
    <definedName name="awyawghh" localSheetId="14" hidden="1">{#N/A,#N/A,TRUE,"Cover";#N/A,#N/A,TRUE,"Conts";#N/A,#N/A,TRUE,"VOS";#N/A,#N/A,TRUE,"Warrington";#N/A,#N/A,TRUE,"Widnes"}</definedName>
    <definedName name="awyawghh" localSheetId="7" hidden="1">{#N/A,#N/A,TRUE,"Cover";#N/A,#N/A,TRUE,"Conts";#N/A,#N/A,TRUE,"VOS";#N/A,#N/A,TRUE,"Warrington";#N/A,#N/A,TRUE,"Widnes"}</definedName>
    <definedName name="awyawghh" hidden="1">{#N/A,#N/A,TRUE,"Cover";#N/A,#N/A,TRUE,"Conts";#N/A,#N/A,TRUE,"VOS";#N/A,#N/A,TRUE,"Warrington";#N/A,#N/A,TRUE,"Widnes"}</definedName>
    <definedName name="BAB_Control" localSheetId="5" hidden="1">{"'TELEPHONE Nos'!$A$1:$D$55"}</definedName>
    <definedName name="BAB_Control" localSheetId="14" hidden="1">{"'TELEPHONE Nos'!$A$1:$D$55"}</definedName>
    <definedName name="BAB_Control" localSheetId="7" hidden="1">{"'TELEPHONE Nos'!$A$1:$D$55"}</definedName>
    <definedName name="BAB_Control" hidden="1">{"'TELEPHONE Nos'!$A$1:$D$55"}</definedName>
    <definedName name="bb" localSheetId="5" hidden="1">{#N/A,#N/A,TRUE,"Cover";#N/A,#N/A,TRUE,"Conts";#N/A,#N/A,TRUE,"VOS";#N/A,#N/A,TRUE,"Warrington";#N/A,#N/A,TRUE,"Widnes"}</definedName>
    <definedName name="bb" localSheetId="14" hidden="1">{#N/A,#N/A,TRUE,"Cover";#N/A,#N/A,TRUE,"Conts";#N/A,#N/A,TRUE,"VOS";#N/A,#N/A,TRUE,"Warrington";#N/A,#N/A,TRUE,"Widnes"}</definedName>
    <definedName name="bb" localSheetId="7" hidden="1">{#N/A,#N/A,TRUE,"Cover";#N/A,#N/A,TRUE,"Conts";#N/A,#N/A,TRUE,"VOS";#N/A,#N/A,TRUE,"Warrington";#N/A,#N/A,TRUE,"Widnes"}</definedName>
    <definedName name="bb" hidden="1">{#N/A,#N/A,TRUE,"Cover";#N/A,#N/A,TRUE,"Conts";#N/A,#N/A,TRUE,"VOS";#N/A,#N/A,TRUE,"Warrington";#N/A,#N/A,TRUE,"Widnes"}</definedName>
    <definedName name="bbbbbbbbbb" localSheetId="5" hidden="1">#REF!</definedName>
    <definedName name="bbbbbbbbbb" localSheetId="14" hidden="1">#REF!</definedName>
    <definedName name="bbbbbbbbbb" localSheetId="7" hidden="1">#REF!</definedName>
    <definedName name="bbbbbbbbbb" hidden="1">#REF!</definedName>
    <definedName name="BC">#REF!</definedName>
    <definedName name="BCIS" localSheetId="5" hidden="1">{#N/A,#N/A,TRUE,"Cover";#N/A,#N/A,TRUE,"Conts";#N/A,#N/A,TRUE,"VOS";#N/A,#N/A,TRUE,"Warrington";#N/A,#N/A,TRUE,"Widnes"}</definedName>
    <definedName name="BCIS" localSheetId="14" hidden="1">{#N/A,#N/A,TRUE,"Cover";#N/A,#N/A,TRUE,"Conts";#N/A,#N/A,TRUE,"VOS";#N/A,#N/A,TRUE,"Warrington";#N/A,#N/A,TRUE,"Widnes"}</definedName>
    <definedName name="BCIS" localSheetId="7" hidden="1">{#N/A,#N/A,TRUE,"Cover";#N/A,#N/A,TRUE,"Conts";#N/A,#N/A,TRUE,"VOS";#N/A,#N/A,TRUE,"Warrington";#N/A,#N/A,TRUE,"Widnes"}</definedName>
    <definedName name="BCIS" hidden="1">{#N/A,#N/A,TRUE,"Cover";#N/A,#N/A,TRUE,"Conts";#N/A,#N/A,TRUE,"VOS";#N/A,#N/A,TRUE,"Warrington";#N/A,#N/A,TRUE,"Widnes"}</definedName>
    <definedName name="BCTemp" localSheetId="7">#REF!</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5">#REF!</definedName>
    <definedName name="BUILDER_S__PROFIT__AND__ATTENDANCE" localSheetId="14">#REF!</definedName>
    <definedName name="BUILDER_S__PROFIT__AND__ATTENDANCE" localSheetId="7">#REF!</definedName>
    <definedName name="BUILDER_S__PROFIT__AND__ATTENDANCE">#REF!</definedName>
    <definedName name="BuiltIn_Print_Area___0" localSheetId="5">#REF!</definedName>
    <definedName name="BuiltIn_Print_Area___0" localSheetId="14">#REF!</definedName>
    <definedName name="BuiltIn_Print_Area___0" localSheetId="7">#REF!</definedName>
    <definedName name="BuiltIn_Print_Area___0">#REF!</definedName>
    <definedName name="car_park_cash_flow" localSheetId="7">#REF!</definedName>
    <definedName name="car_park_cash_flow">#REF!</definedName>
    <definedName name="CARGO" localSheetId="5" hidden="1">{#N/A,#N/A,FALSE,"C3";#N/A,#N/A,FALSE,"D2-17";#N/A,#N/A,FALSE,"C2-17";#N/A,#N/A,FALSE,"C2-CIVIL";#N/A,#N/A,FALSE,"D1-C1 contract";#N/A,#N/A,FALSE,"D1-CIVIL";#N/A,#N/A,FALSE,"C1 hourly";#N/A,#N/A,FALSE,"C1 contract";#N/A,#N/A,FALSE,"D1-C1 hourly"}</definedName>
    <definedName name="CARGO" localSheetId="14"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5" hidden="1">{#N/A,#N/A,TRUE,"Cover";#N/A,#N/A,TRUE,"Conts";#N/A,#N/A,TRUE,"VOS";#N/A,#N/A,TRUE,"Warrington";#N/A,#N/A,TRUE,"Widnes"}</definedName>
    <definedName name="cashfl" localSheetId="14" hidden="1">{#N/A,#N/A,TRUE,"Cover";#N/A,#N/A,TRUE,"Conts";#N/A,#N/A,TRUE,"VOS";#N/A,#N/A,TRUE,"Warrington";#N/A,#N/A,TRUE,"Widnes"}</definedName>
    <definedName name="cashfl" localSheetId="7" hidden="1">{#N/A,#N/A,TRUE,"Cover";#N/A,#N/A,TRUE,"Conts";#N/A,#N/A,TRUE,"VOS";#N/A,#N/A,TRUE,"Warrington";#N/A,#N/A,TRUE,"Widnes"}</definedName>
    <definedName name="cashfl" hidden="1">{#N/A,#N/A,TRUE,"Cover";#N/A,#N/A,TRUE,"Conts";#N/A,#N/A,TRUE,"VOS";#N/A,#N/A,TRUE,"Warrington";#N/A,#N/A,TRUE,"Widnes"}</definedName>
    <definedName name="cccccc" localSheetId="5" hidden="1">{#N/A,#N/A,TRUE,"Cover";#N/A,#N/A,TRUE,"Conts";#N/A,#N/A,TRUE,"VOS";#N/A,#N/A,TRUE,"Warrington";#N/A,#N/A,TRUE,"Widnes"}</definedName>
    <definedName name="cccccc" localSheetId="14" hidden="1">{#N/A,#N/A,TRUE,"Cover";#N/A,#N/A,TRUE,"Conts";#N/A,#N/A,TRUE,"VOS";#N/A,#N/A,TRUE,"Warrington";#N/A,#N/A,TRUE,"Widnes"}</definedName>
    <definedName name="cccccc" localSheetId="7" hidden="1">{#N/A,#N/A,TRUE,"Cover";#N/A,#N/A,TRUE,"Conts";#N/A,#N/A,TRUE,"VOS";#N/A,#N/A,TRUE,"Warrington";#N/A,#N/A,TRUE,"Widnes"}</definedName>
    <definedName name="cccccc" hidden="1">{#N/A,#N/A,TRUE,"Cover";#N/A,#N/A,TRUE,"Conts";#N/A,#N/A,TRUE,"VOS";#N/A,#N/A,TRUE,"Warrington";#N/A,#N/A,TRUE,"Widnes"}</definedName>
    <definedName name="CCR" localSheetId="5" hidden="1">{#N/A,#N/A,TRUE,"Cover";#N/A,#N/A,TRUE,"Conts";#N/A,#N/A,TRUE,"VOS";#N/A,#N/A,TRUE,"Warrington";#N/A,#N/A,TRUE,"Widnes"}</definedName>
    <definedName name="CCR" localSheetId="14" hidden="1">{#N/A,#N/A,TRUE,"Cover";#N/A,#N/A,TRUE,"Conts";#N/A,#N/A,TRUE,"VOS";#N/A,#N/A,TRUE,"Warrington";#N/A,#N/A,TRUE,"Widnes"}</definedName>
    <definedName name="CCR" localSheetId="7" hidden="1">{#N/A,#N/A,TRUE,"Cover";#N/A,#N/A,TRUE,"Conts";#N/A,#N/A,TRUE,"VOS";#N/A,#N/A,TRUE,"Warrington";#N/A,#N/A,TRUE,"Widnes"}</definedName>
    <definedName name="CCR" hidden="1">{#N/A,#N/A,TRUE,"Cover";#N/A,#N/A,TRUE,"Conts";#N/A,#N/A,TRUE,"VOS";#N/A,#N/A,TRUE,"Warrington";#N/A,#N/A,TRUE,"Widnes"}</definedName>
    <definedName name="CEILING__FINISHES" localSheetId="5">#REF!</definedName>
    <definedName name="CEILING__FINISHES">#REF!</definedName>
    <definedName name="CEMP_Category" localSheetId="8">#REF!</definedName>
    <definedName name="CEMP_Category" localSheetId="15">#REF!</definedName>
    <definedName name="CEMP_Category" localSheetId="6">#REF!</definedName>
    <definedName name="CEMP_Category" localSheetId="4">#REF!</definedName>
    <definedName name="CEMP_Category">#REF!</definedName>
    <definedName name="CESMM3rdDiv">#REF!</definedName>
    <definedName name="Channel_Template" localSheetId="7">#REF!</definedName>
    <definedName name="Channel_Template">#REF!</definedName>
    <definedName name="ChannelSched">#REF!</definedName>
    <definedName name="chris" localSheetId="5" hidden="1">{#N/A,#N/A,TRUE,"Cover";#N/A,#N/A,TRUE,"Conts";#N/A,#N/A,TRUE,"VOS";#N/A,#N/A,TRUE,"Warrington";#N/A,#N/A,TRUE,"Widnes"}</definedName>
    <definedName name="chris" localSheetId="14" hidden="1">{#N/A,#N/A,TRUE,"Cover";#N/A,#N/A,TRUE,"Conts";#N/A,#N/A,TRUE,"VOS";#N/A,#N/A,TRUE,"Warrington";#N/A,#N/A,TRUE,"Widnes"}</definedName>
    <definedName name="chris" localSheetId="7" hidden="1">{#N/A,#N/A,TRUE,"Cover";#N/A,#N/A,TRUE,"Conts";#N/A,#N/A,TRUE,"VOS";#N/A,#N/A,TRUE,"Warrington";#N/A,#N/A,TRUE,"Widnes"}</definedName>
    <definedName name="chris" hidden="1">{#N/A,#N/A,TRUE,"Cover";#N/A,#N/A,TRUE,"Conts";#N/A,#N/A,TRUE,"VOS";#N/A,#N/A,TRUE,"Warrington";#N/A,#N/A,TRUE,"Widnes"}</definedName>
    <definedName name="Comp_ME" localSheetId="5">#REF!</definedName>
    <definedName name="Comp_ME" localSheetId="14">#REF!</definedName>
    <definedName name="Comp_ME" localSheetId="7">#REF!</definedName>
    <definedName name="Comp_ME">#REF!</definedName>
    <definedName name="complete" localSheetId="5">#REF!</definedName>
    <definedName name="complete" localSheetId="8">#REF!</definedName>
    <definedName name="complete" localSheetId="15">#REF!</definedName>
    <definedName name="complete" localSheetId="14">#REF!</definedName>
    <definedName name="complete" localSheetId="6">#REF!</definedName>
    <definedName name="complete" localSheetId="4">#REF!</definedName>
    <definedName name="complete">#REF!</definedName>
    <definedName name="completion_date" localSheetId="7">#REF!</definedName>
    <definedName name="completion_date">#REF!</definedName>
    <definedName name="CON" localSheetId="5" hidden="1">{#N/A,#N/A,TRUE,"Cover";#N/A,#N/A,TRUE,"Conts";#N/A,#N/A,TRUE,"VOS";#N/A,#N/A,TRUE,"Warrington";#N/A,#N/A,TRUE,"Widnes"}</definedName>
    <definedName name="CON" localSheetId="14" hidden="1">{#N/A,#N/A,TRUE,"Cover";#N/A,#N/A,TRUE,"Conts";#N/A,#N/A,TRUE,"VOS";#N/A,#N/A,TRUE,"Warrington";#N/A,#N/A,TRUE,"Widnes"}</definedName>
    <definedName name="CON" localSheetId="7"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5" hidden="1">{#N/A,#N/A,TRUE,"Cover";#N/A,#N/A,TRUE,"Conts";#N/A,#N/A,TRUE,"VOS";#N/A,#N/A,TRUE,"Warrington";#N/A,#N/A,TRUE,"Widnes"}</definedName>
    <definedName name="CONCOURSE" localSheetId="14" hidden="1">{#N/A,#N/A,TRUE,"Cover";#N/A,#N/A,TRUE,"Conts";#N/A,#N/A,TRUE,"VOS";#N/A,#N/A,TRUE,"Warrington";#N/A,#N/A,TRUE,"Widnes"}</definedName>
    <definedName name="CONCOURSE" localSheetId="7"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_xlnm.Database" localSheetId="5">#REF!</definedName>
    <definedName name="_xlnm.Database" localSheetId="14">#REF!</definedName>
    <definedName name="_xlnm.Database" localSheetId="7">#REF!</definedName>
    <definedName name="_xlnm.Database">#REF!</definedName>
    <definedName name="Date">#REF!</definedName>
    <definedName name="dd" localSheetId="5" hidden="1">{#N/A,#N/A,TRUE,"Cover";#N/A,#N/A,TRUE,"Conts";#N/A,#N/A,TRUE,"VOS";#N/A,#N/A,TRUE,"Warrington";#N/A,#N/A,TRUE,"Widnes"}</definedName>
    <definedName name="dd" localSheetId="14" hidden="1">{#N/A,#N/A,TRUE,"Cover";#N/A,#N/A,TRUE,"Conts";#N/A,#N/A,TRUE,"VOS";#N/A,#N/A,TRUE,"Warrington";#N/A,#N/A,TRUE,"Widnes"}</definedName>
    <definedName name="dd" localSheetId="7" hidden="1">{#N/A,#N/A,TRUE,"Cover";#N/A,#N/A,TRUE,"Conts";#N/A,#N/A,TRUE,"VOS";#N/A,#N/A,TRUE,"Warrington";#N/A,#N/A,TRUE,"Widnes"}</definedName>
    <definedName name="dd" hidden="1">{#N/A,#N/A,TRUE,"Cover";#N/A,#N/A,TRUE,"Conts";#N/A,#N/A,TRUE,"VOS";#N/A,#N/A,TRUE,"Warrington";#N/A,#N/A,TRUE,"Widnes"}</definedName>
    <definedName name="ddddd" localSheetId="5" hidden="1">{#N/A,#N/A,TRUE,"Cover";#N/A,#N/A,TRUE,"Conts";#N/A,#N/A,TRUE,"VOS";#N/A,#N/A,TRUE,"Warrington";#N/A,#N/A,TRUE,"Widnes"}</definedName>
    <definedName name="ddddd" localSheetId="14" hidden="1">{#N/A,#N/A,TRUE,"Cover";#N/A,#N/A,TRUE,"Conts";#N/A,#N/A,TRUE,"VOS";#N/A,#N/A,TRUE,"Warrington";#N/A,#N/A,TRUE,"Widnes"}</definedName>
    <definedName name="ddddd" localSheetId="7" hidden="1">{#N/A,#N/A,TRUE,"Cover";#N/A,#N/A,TRUE,"Conts";#N/A,#N/A,TRUE,"VOS";#N/A,#N/A,TRUE,"Warrington";#N/A,#N/A,TRUE,"Widnes"}</definedName>
    <definedName name="ddddd" hidden="1">{#N/A,#N/A,TRUE,"Cover";#N/A,#N/A,TRUE,"Conts";#N/A,#N/A,TRUE,"VOS";#N/A,#N/A,TRUE,"Warrington";#N/A,#N/A,TRUE,"Widnes"}</definedName>
    <definedName name="DEPTH" localSheetId="5">#REF!</definedName>
    <definedName name="DEPTH" localSheetId="14">#REF!</definedName>
    <definedName name="DEPTH" localSheetId="7">#REF!</definedName>
    <definedName name="DEPTH">#REF!</definedName>
    <definedName name="DETAILS" localSheetId="5" hidden="1">{#N/A,#N/A,FALSE,"C3";#N/A,#N/A,FALSE,"D2-17";#N/A,#N/A,FALSE,"C2-17";#N/A,#N/A,FALSE,"C2-CIVIL";#N/A,#N/A,FALSE,"D1-C1 contract";#N/A,#N/A,FALSE,"D1-CIVIL";#N/A,#N/A,FALSE,"C1 hourly";#N/A,#N/A,FALSE,"C1 contract";#N/A,#N/A,FALSE,"D1-C1 hourly"}</definedName>
    <definedName name="DETAILS" localSheetId="14"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5" hidden="1">#REF!</definedName>
    <definedName name="dfde" hidden="1">#REF!</definedName>
    <definedName name="dfffff" localSheetId="5" hidden="1">{#N/A,#N/A,FALSE,"SumG";#N/A,#N/A,FALSE,"ElecG";#N/A,#N/A,FALSE,"MechG";#N/A,#N/A,FALSE,"GeotG";#N/A,#N/A,FALSE,"PrcsG";#N/A,#N/A,FALSE,"TunnG";#N/A,#N/A,FALSE,"CivlG";#N/A,#N/A,FALSE,"NtwkG";#N/A,#N/A,FALSE,"EstgG";#N/A,#N/A,FALSE,"PEngG"}</definedName>
    <definedName name="dfffff" localSheetId="14"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5" hidden="1">{#N/A,#N/A,TRUE,"Cover";#N/A,#N/A,TRUE,"Conts";#N/A,#N/A,TRUE,"VOS";#N/A,#N/A,TRUE,"Warrington";#N/A,#N/A,TRUE,"Widnes"}</definedName>
    <definedName name="dfgd" localSheetId="14" hidden="1">{#N/A,#N/A,TRUE,"Cover";#N/A,#N/A,TRUE,"Conts";#N/A,#N/A,TRUE,"VOS";#N/A,#N/A,TRUE,"Warrington";#N/A,#N/A,TRUE,"Widnes"}</definedName>
    <definedName name="dfgd" localSheetId="7" hidden="1">{#N/A,#N/A,TRUE,"Cover";#N/A,#N/A,TRUE,"Conts";#N/A,#N/A,TRUE,"VOS";#N/A,#N/A,TRUE,"Warrington";#N/A,#N/A,TRUE,"Widnes"}</definedName>
    <definedName name="dfgd" hidden="1">{#N/A,#N/A,TRUE,"Cover";#N/A,#N/A,TRUE,"Conts";#N/A,#N/A,TRUE,"VOS";#N/A,#N/A,TRUE,"Warrington";#N/A,#N/A,TRUE,"Widnes"}</definedName>
    <definedName name="dgfd" localSheetId="5" hidden="1">{#N/A,#N/A,FALSE,"SumG";#N/A,#N/A,FALSE,"ElecG";#N/A,#N/A,FALSE,"MechG";#N/A,#N/A,FALSE,"GeotG";#N/A,#N/A,FALSE,"PrcsG";#N/A,#N/A,FALSE,"TunnG";#N/A,#N/A,FALSE,"CivlG";#N/A,#N/A,FALSE,"NtwkG";#N/A,#N/A,FALSE,"EstgG";#N/A,#N/A,FALSE,"PEngG"}</definedName>
    <definedName name="dgfd" localSheetId="14"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5" hidden="1">{#N/A,#N/A,TRUE,"Cover";#N/A,#N/A,TRUE,"Conts";#N/A,#N/A,TRUE,"VOS";#N/A,#N/A,TRUE,"Warrington";#N/A,#N/A,TRUE,"Widnes"}</definedName>
    <definedName name="djjii" localSheetId="14" hidden="1">{#N/A,#N/A,TRUE,"Cover";#N/A,#N/A,TRUE,"Conts";#N/A,#N/A,TRUE,"VOS";#N/A,#N/A,TRUE,"Warrington";#N/A,#N/A,TRUE,"Widnes"}</definedName>
    <definedName name="djjii" localSheetId="7" hidden="1">{#N/A,#N/A,TRUE,"Cover";#N/A,#N/A,TRUE,"Conts";#N/A,#N/A,TRUE,"VOS";#N/A,#N/A,TRUE,"Warrington";#N/A,#N/A,TRUE,"Widnes"}</definedName>
    <definedName name="djjii" hidden="1">{#N/A,#N/A,TRUE,"Cover";#N/A,#N/A,TRUE,"Conts";#N/A,#N/A,TRUE,"VOS";#N/A,#N/A,TRUE,"Warrington";#N/A,#N/A,TRUE,"Widnes"}</definedName>
    <definedName name="DRAINAGE" localSheetId="5">#REF!</definedName>
    <definedName name="DRAINAGE">#REF!</definedName>
    <definedName name="drytytuyu" localSheetId="5" hidden="1">{#N/A,#N/A,TRUE,"Cover";#N/A,#N/A,TRUE,"Conts";#N/A,#N/A,TRUE,"VOS";#N/A,#N/A,TRUE,"Warrington";#N/A,#N/A,TRUE,"Widnes"}</definedName>
    <definedName name="drytytuyu" localSheetId="14" hidden="1">{#N/A,#N/A,TRUE,"Cover";#N/A,#N/A,TRUE,"Conts";#N/A,#N/A,TRUE,"VOS";#N/A,#N/A,TRUE,"Warrington";#N/A,#N/A,TRUE,"Widnes"}</definedName>
    <definedName name="drytytuyu" localSheetId="7" hidden="1">{#N/A,#N/A,TRUE,"Cover";#N/A,#N/A,TRUE,"Conts";#N/A,#N/A,TRUE,"VOS";#N/A,#N/A,TRUE,"Warrington";#N/A,#N/A,TRUE,"Widnes"}</definedName>
    <definedName name="drytytuyu" hidden="1">{#N/A,#N/A,TRUE,"Cover";#N/A,#N/A,TRUE,"Conts";#N/A,#N/A,TRUE,"VOS";#N/A,#N/A,TRUE,"Warrington";#N/A,#N/A,TRUE,"Widnes"}</definedName>
    <definedName name="dtdry" localSheetId="5" hidden="1">{#N/A,#N/A,TRUE,"Cover";#N/A,#N/A,TRUE,"Conts";#N/A,#N/A,TRUE,"VOS";#N/A,#N/A,TRUE,"Warrington";#N/A,#N/A,TRUE,"Widnes"}</definedName>
    <definedName name="dtdry" localSheetId="14" hidden="1">{#N/A,#N/A,TRUE,"Cover";#N/A,#N/A,TRUE,"Conts";#N/A,#N/A,TRUE,"VOS";#N/A,#N/A,TRUE,"Warrington";#N/A,#N/A,TRUE,"Widnes"}</definedName>
    <definedName name="dtdry" localSheetId="7" hidden="1">{#N/A,#N/A,TRUE,"Cover";#N/A,#N/A,TRUE,"Conts";#N/A,#N/A,TRUE,"VOS";#N/A,#N/A,TRUE,"Warrington";#N/A,#N/A,TRUE,"Widnes"}</definedName>
    <definedName name="dtdry" hidden="1">{#N/A,#N/A,TRUE,"Cover";#N/A,#N/A,TRUE,"Conts";#N/A,#N/A,TRUE,"VOS";#N/A,#N/A,TRUE,"Warrington";#N/A,#N/A,TRUE,"Widnes"}</definedName>
    <definedName name="dturuthju" localSheetId="5" hidden="1">{#N/A,#N/A,TRUE,"Cover";#N/A,#N/A,TRUE,"Conts";#N/A,#N/A,TRUE,"VOS";#N/A,#N/A,TRUE,"Warrington";#N/A,#N/A,TRUE,"Widnes"}</definedName>
    <definedName name="dturuthju" localSheetId="14" hidden="1">{#N/A,#N/A,TRUE,"Cover";#N/A,#N/A,TRUE,"Conts";#N/A,#N/A,TRUE,"VOS";#N/A,#N/A,TRUE,"Warrington";#N/A,#N/A,TRUE,"Widnes"}</definedName>
    <definedName name="dturuthju" localSheetId="7" hidden="1">{#N/A,#N/A,TRUE,"Cover";#N/A,#N/A,TRUE,"Conts";#N/A,#N/A,TRUE,"VOS";#N/A,#N/A,TRUE,"Warrington";#N/A,#N/A,TRUE,"Widnes"}</definedName>
    <definedName name="dturuthju" hidden="1">{#N/A,#N/A,TRUE,"Cover";#N/A,#N/A,TRUE,"Conts";#N/A,#N/A,TRUE,"VOS";#N/A,#N/A,TRUE,"Warrington";#N/A,#N/A,TRUE,"Widnes"}</definedName>
    <definedName name="dueuuiyj" localSheetId="5" hidden="1">{#N/A,#N/A,TRUE,"Cover";#N/A,#N/A,TRUE,"Conts";#N/A,#N/A,TRUE,"VOS";#N/A,#N/A,TRUE,"Warrington";#N/A,#N/A,TRUE,"Widnes"}</definedName>
    <definedName name="dueuuiyj" localSheetId="14" hidden="1">{#N/A,#N/A,TRUE,"Cover";#N/A,#N/A,TRUE,"Conts";#N/A,#N/A,TRUE,"VOS";#N/A,#N/A,TRUE,"Warrington";#N/A,#N/A,TRUE,"Widnes"}</definedName>
    <definedName name="dueuuiyj" localSheetId="7" hidden="1">{#N/A,#N/A,TRUE,"Cover";#N/A,#N/A,TRUE,"Conts";#N/A,#N/A,TRUE,"VOS";#N/A,#N/A,TRUE,"Warrington";#N/A,#N/A,TRUE,"Widnes"}</definedName>
    <definedName name="dueuuiyj" hidden="1">{#N/A,#N/A,TRUE,"Cover";#N/A,#N/A,TRUE,"Conts";#N/A,#N/A,TRUE,"VOS";#N/A,#N/A,TRUE,"Warrington";#N/A,#N/A,TRUE,"Widnes"}</definedName>
    <definedName name="dvbgf" localSheetId="5" hidden="1">{#N/A,#N/A,FALSE,"SumD";#N/A,#N/A,FALSE,"ElecD";#N/A,#N/A,FALSE,"MechD";#N/A,#N/A,FALSE,"GeotD";#N/A,#N/A,FALSE,"PrcsD";#N/A,#N/A,FALSE,"TunnD";#N/A,#N/A,FALSE,"CivlD";#N/A,#N/A,FALSE,"NtwkD";#N/A,#N/A,FALSE,"EstgD";#N/A,#N/A,FALSE,"PEngD"}</definedName>
    <definedName name="dvbgf" localSheetId="14"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5" hidden="1">#REF!</definedName>
    <definedName name="dwede" hidden="1">#REF!</definedName>
    <definedName name="dydfugfuj" localSheetId="5" hidden="1">{#N/A,#N/A,TRUE,"Cover";#N/A,#N/A,TRUE,"Conts";#N/A,#N/A,TRUE,"VOS";#N/A,#N/A,TRUE,"Warrington";#N/A,#N/A,TRUE,"Widnes"}</definedName>
    <definedName name="dydfugfuj" localSheetId="14" hidden="1">{#N/A,#N/A,TRUE,"Cover";#N/A,#N/A,TRUE,"Conts";#N/A,#N/A,TRUE,"VOS";#N/A,#N/A,TRUE,"Warrington";#N/A,#N/A,TRUE,"Widnes"}</definedName>
    <definedName name="dydfugfuj" localSheetId="7" hidden="1">{#N/A,#N/A,TRUE,"Cover";#N/A,#N/A,TRUE,"Conts";#N/A,#N/A,TRUE,"VOS";#N/A,#N/A,TRUE,"Warrington";#N/A,#N/A,TRUE,"Widnes"}</definedName>
    <definedName name="dydfugfuj" hidden="1">{#N/A,#N/A,TRUE,"Cover";#N/A,#N/A,TRUE,"Conts";#N/A,#N/A,TRUE,"VOS";#N/A,#N/A,TRUE,"Warrington";#N/A,#N/A,TRUE,"Widnes"}</definedName>
    <definedName name="dyuiuouo" localSheetId="5" hidden="1">{#N/A,#N/A,TRUE,"Cover";#N/A,#N/A,TRUE,"Conts";#N/A,#N/A,TRUE,"VOS";#N/A,#N/A,TRUE,"Warrington";#N/A,#N/A,TRUE,"Widnes"}</definedName>
    <definedName name="dyuiuouo" localSheetId="14" hidden="1">{#N/A,#N/A,TRUE,"Cover";#N/A,#N/A,TRUE,"Conts";#N/A,#N/A,TRUE,"VOS";#N/A,#N/A,TRUE,"Warrington";#N/A,#N/A,TRUE,"Widnes"}</definedName>
    <definedName name="dyuiuouo" localSheetId="7" hidden="1">{#N/A,#N/A,TRUE,"Cover";#N/A,#N/A,TRUE,"Conts";#N/A,#N/A,TRUE,"VOS";#N/A,#N/A,TRUE,"Warrington";#N/A,#N/A,TRUE,"Widnes"}</definedName>
    <definedName name="dyuiuouo" hidden="1">{#N/A,#N/A,TRUE,"Cover";#N/A,#N/A,TRUE,"Conts";#N/A,#N/A,TRUE,"VOS";#N/A,#N/A,TRUE,"Warrington";#N/A,#N/A,TRUE,"Widnes"}</definedName>
    <definedName name="eagrga" localSheetId="5" hidden="1">{#N/A,#N/A,TRUE,"Cover";#N/A,#N/A,TRUE,"Conts";#N/A,#N/A,TRUE,"VOS";#N/A,#N/A,TRUE,"Warrington";#N/A,#N/A,TRUE,"Widnes"}</definedName>
    <definedName name="eagrga" localSheetId="14" hidden="1">{#N/A,#N/A,TRUE,"Cover";#N/A,#N/A,TRUE,"Conts";#N/A,#N/A,TRUE,"VOS";#N/A,#N/A,TRUE,"Warrington";#N/A,#N/A,TRUE,"Widnes"}</definedName>
    <definedName name="eagrga" localSheetId="7" hidden="1">{#N/A,#N/A,TRUE,"Cover";#N/A,#N/A,TRUE,"Conts";#N/A,#N/A,TRUE,"VOS";#N/A,#N/A,TRUE,"Warrington";#N/A,#N/A,TRUE,"Widnes"}</definedName>
    <definedName name="eagrga" hidden="1">{#N/A,#N/A,TRUE,"Cover";#N/A,#N/A,TRUE,"Conts";#N/A,#N/A,TRUE,"VOS";#N/A,#N/A,TRUE,"Warrington";#N/A,#N/A,TRUE,"Widnes"}</definedName>
    <definedName name="ee" localSheetId="5" hidden="1">{#N/A,#N/A,TRUE,"Cover";#N/A,#N/A,TRUE,"Conts";#N/A,#N/A,TRUE,"VOS";#N/A,#N/A,TRUE,"Warrington";#N/A,#N/A,TRUE,"Widnes"}</definedName>
    <definedName name="ee" localSheetId="14" hidden="1">{#N/A,#N/A,TRUE,"Cover";#N/A,#N/A,TRUE,"Conts";#N/A,#N/A,TRUE,"VOS";#N/A,#N/A,TRUE,"Warrington";#N/A,#N/A,TRUE,"Widnes"}</definedName>
    <definedName name="ee" localSheetId="7" hidden="1">{#N/A,#N/A,TRUE,"Cover";#N/A,#N/A,TRUE,"Conts";#N/A,#N/A,TRUE,"VOS";#N/A,#N/A,TRUE,"Warrington";#N/A,#N/A,TRUE,"Widnes"}</definedName>
    <definedName name="ee" hidden="1">{#N/A,#N/A,TRUE,"Cover";#N/A,#N/A,TRUE,"Conts";#N/A,#N/A,TRUE,"VOS";#N/A,#N/A,TRUE,"Warrington";#N/A,#N/A,TRUE,"Widnes"}</definedName>
    <definedName name="eeeee" localSheetId="5" hidden="1">{#N/A,#N/A,TRUE,"Cover";#N/A,#N/A,TRUE,"Conts";#N/A,#N/A,TRUE,"VOS";#N/A,#N/A,TRUE,"Warrington";#N/A,#N/A,TRUE,"Widnes"}</definedName>
    <definedName name="eeeee" localSheetId="14" hidden="1">{#N/A,#N/A,TRUE,"Cover";#N/A,#N/A,TRUE,"Conts";#N/A,#N/A,TRUE,"VOS";#N/A,#N/A,TRUE,"Warrington";#N/A,#N/A,TRUE,"Widnes"}</definedName>
    <definedName name="eeeee" localSheetId="7" hidden="1">{#N/A,#N/A,TRUE,"Cover";#N/A,#N/A,TRUE,"Conts";#N/A,#N/A,TRUE,"VOS";#N/A,#N/A,TRUE,"Warrington";#N/A,#N/A,TRUE,"Widnes"}</definedName>
    <definedName name="eeeee" hidden="1">{#N/A,#N/A,TRUE,"Cover";#N/A,#N/A,TRUE,"Conts";#N/A,#N/A,TRUE,"VOS";#N/A,#N/A,TRUE,"Warrington";#N/A,#N/A,TRUE,"Widnes"}</definedName>
    <definedName name="egag" localSheetId="5" hidden="1">{#N/A,#N/A,TRUE,"Cover";#N/A,#N/A,TRUE,"Conts";#N/A,#N/A,TRUE,"VOS";#N/A,#N/A,TRUE,"Warrington";#N/A,#N/A,TRUE,"Widnes"}</definedName>
    <definedName name="egag" localSheetId="14" hidden="1">{#N/A,#N/A,TRUE,"Cover";#N/A,#N/A,TRUE,"Conts";#N/A,#N/A,TRUE,"VOS";#N/A,#N/A,TRUE,"Warrington";#N/A,#N/A,TRUE,"Widnes"}</definedName>
    <definedName name="egag" localSheetId="7" hidden="1">{#N/A,#N/A,TRUE,"Cover";#N/A,#N/A,TRUE,"Conts";#N/A,#N/A,TRUE,"VOS";#N/A,#N/A,TRUE,"Warrington";#N/A,#N/A,TRUE,"Widnes"}</definedName>
    <definedName name="egag" hidden="1">{#N/A,#N/A,TRUE,"Cover";#N/A,#N/A,TRUE,"Conts";#N/A,#N/A,TRUE,"VOS";#N/A,#N/A,TRUE,"Warrington";#N/A,#N/A,TRUE,"Widnes"}</definedName>
    <definedName name="ELECTRICAL__INSTALLATIONS" localSheetId="5">#REF!</definedName>
    <definedName name="ELECTRICAL__INSTALLATIONS">#REF!</definedName>
    <definedName name="EMP_Category" localSheetId="5">#REF!</definedName>
    <definedName name="EMP_Category" localSheetId="8">#REF!</definedName>
    <definedName name="EMP_Category" localSheetId="15">#REF!</definedName>
    <definedName name="EMP_Category" localSheetId="6">#REF!</definedName>
    <definedName name="EMP_Category" localSheetId="4">#REF!</definedName>
    <definedName name="EMP_Category">#REF!</definedName>
    <definedName name="er" localSheetId="5" hidden="1">{#N/A,#N/A,FALSE,"SumG";#N/A,#N/A,FALSE,"ElecG";#N/A,#N/A,FALSE,"MechG";#N/A,#N/A,FALSE,"GeotG";#N/A,#N/A,FALSE,"PrcsG";#N/A,#N/A,FALSE,"TunnG";#N/A,#N/A,FALSE,"CivlG";#N/A,#N/A,FALSE,"NtwkG";#N/A,#N/A,FALSE,"EstgG";#N/A,#N/A,FALSE,"PEngG"}</definedName>
    <definedName name="er" localSheetId="14"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5" hidden="1">{#N/A,#N/A,TRUE,"Cover";#N/A,#N/A,TRUE,"Conts";#N/A,#N/A,TRUE,"VOS";#N/A,#N/A,TRUE,"Warrington";#N/A,#N/A,TRUE,"Widnes"}</definedName>
    <definedName name="ergaghag" localSheetId="14" hidden="1">{#N/A,#N/A,TRUE,"Cover";#N/A,#N/A,TRUE,"Conts";#N/A,#N/A,TRUE,"VOS";#N/A,#N/A,TRUE,"Warrington";#N/A,#N/A,TRUE,"Widnes"}</definedName>
    <definedName name="ergaghag" localSheetId="7" hidden="1">{#N/A,#N/A,TRUE,"Cover";#N/A,#N/A,TRUE,"Conts";#N/A,#N/A,TRUE,"VOS";#N/A,#N/A,TRUE,"Warrington";#N/A,#N/A,TRUE,"Widnes"}</definedName>
    <definedName name="ergaghag" hidden="1">{#N/A,#N/A,TRUE,"Cover";#N/A,#N/A,TRUE,"Conts";#N/A,#N/A,TRUE,"VOS";#N/A,#N/A,TRUE,"Warrington";#N/A,#N/A,TRUE,"Widnes"}</definedName>
    <definedName name="ergega" localSheetId="5" hidden="1">{#N/A,#N/A,TRUE,"Cover";#N/A,#N/A,TRUE,"Conts";#N/A,#N/A,TRUE,"VOS";#N/A,#N/A,TRUE,"Warrington";#N/A,#N/A,TRUE,"Widnes"}</definedName>
    <definedName name="ergega" localSheetId="14" hidden="1">{#N/A,#N/A,TRUE,"Cover";#N/A,#N/A,TRUE,"Conts";#N/A,#N/A,TRUE,"VOS";#N/A,#N/A,TRUE,"Warrington";#N/A,#N/A,TRUE,"Widnes"}</definedName>
    <definedName name="ergega" localSheetId="7" hidden="1">{#N/A,#N/A,TRUE,"Cover";#N/A,#N/A,TRUE,"Conts";#N/A,#N/A,TRUE,"VOS";#N/A,#N/A,TRUE,"Warrington";#N/A,#N/A,TRUE,"Widnes"}</definedName>
    <definedName name="ergega" hidden="1">{#N/A,#N/A,TRUE,"Cover";#N/A,#N/A,TRUE,"Conts";#N/A,#N/A,TRUE,"VOS";#N/A,#N/A,TRUE,"Warrington";#N/A,#N/A,TRUE,"Widnes"}</definedName>
    <definedName name="ergtaeg" localSheetId="5" hidden="1">{#N/A,#N/A,TRUE,"Cover";#N/A,#N/A,TRUE,"Conts";#N/A,#N/A,TRUE,"VOS";#N/A,#N/A,TRUE,"Warrington";#N/A,#N/A,TRUE,"Widnes"}</definedName>
    <definedName name="ergtaeg" localSheetId="14" hidden="1">{#N/A,#N/A,TRUE,"Cover";#N/A,#N/A,TRUE,"Conts";#N/A,#N/A,TRUE,"VOS";#N/A,#N/A,TRUE,"Warrington";#N/A,#N/A,TRUE,"Widnes"}</definedName>
    <definedName name="ergtaeg" localSheetId="7" hidden="1">{#N/A,#N/A,TRUE,"Cover";#N/A,#N/A,TRUE,"Conts";#N/A,#N/A,TRUE,"VOS";#N/A,#N/A,TRUE,"Warrington";#N/A,#N/A,TRUE,"Widnes"}</definedName>
    <definedName name="ergtaeg" hidden="1">{#N/A,#N/A,TRUE,"Cover";#N/A,#N/A,TRUE,"Conts";#N/A,#N/A,TRUE,"VOS";#N/A,#N/A,TRUE,"Warrington";#N/A,#N/A,TRUE,"Widnes"}</definedName>
    <definedName name="ersyy" localSheetId="5" hidden="1">{#N/A,#N/A,TRUE,"Cover";#N/A,#N/A,TRUE,"Conts";#N/A,#N/A,TRUE,"VOS";#N/A,#N/A,TRUE,"Warrington";#N/A,#N/A,TRUE,"Widnes"}</definedName>
    <definedName name="ersyy" localSheetId="14" hidden="1">{#N/A,#N/A,TRUE,"Cover";#N/A,#N/A,TRUE,"Conts";#N/A,#N/A,TRUE,"VOS";#N/A,#N/A,TRUE,"Warrington";#N/A,#N/A,TRUE,"Widnes"}</definedName>
    <definedName name="ersyy" localSheetId="7" hidden="1">{#N/A,#N/A,TRUE,"Cover";#N/A,#N/A,TRUE,"Conts";#N/A,#N/A,TRUE,"VOS";#N/A,#N/A,TRUE,"Warrington";#N/A,#N/A,TRUE,"Widnes"}</definedName>
    <definedName name="ersyy" hidden="1">{#N/A,#N/A,TRUE,"Cover";#N/A,#N/A,TRUE,"Conts";#N/A,#N/A,TRUE,"VOS";#N/A,#N/A,TRUE,"Warrington";#N/A,#N/A,TRUE,"Widnes"}</definedName>
    <definedName name="ertertyry" localSheetId="5" hidden="1">{#N/A,#N/A,TRUE,"Cover";#N/A,#N/A,TRUE,"Conts";#N/A,#N/A,TRUE,"VOS";#N/A,#N/A,TRUE,"Warrington";#N/A,#N/A,TRUE,"Widnes"}</definedName>
    <definedName name="ertertyry" localSheetId="14" hidden="1">{#N/A,#N/A,TRUE,"Cover";#N/A,#N/A,TRUE,"Conts";#N/A,#N/A,TRUE,"VOS";#N/A,#N/A,TRUE,"Warrington";#N/A,#N/A,TRUE,"Widnes"}</definedName>
    <definedName name="ertertyry" localSheetId="7" hidden="1">{#N/A,#N/A,TRUE,"Cover";#N/A,#N/A,TRUE,"Conts";#N/A,#N/A,TRUE,"VOS";#N/A,#N/A,TRUE,"Warrington";#N/A,#N/A,TRUE,"Widnes"}</definedName>
    <definedName name="ertertyry" hidden="1">{#N/A,#N/A,TRUE,"Cover";#N/A,#N/A,TRUE,"Conts";#N/A,#N/A,TRUE,"VOS";#N/A,#N/A,TRUE,"Warrington";#N/A,#N/A,TRUE,"Widnes"}</definedName>
    <definedName name="erterydrutru" localSheetId="5" hidden="1">{#N/A,#N/A,TRUE,"Cover";#N/A,#N/A,TRUE,"Conts";#N/A,#N/A,TRUE,"VOS";#N/A,#N/A,TRUE,"Warrington";#N/A,#N/A,TRUE,"Widnes"}</definedName>
    <definedName name="erterydrutru" localSheetId="14" hidden="1">{#N/A,#N/A,TRUE,"Cover";#N/A,#N/A,TRUE,"Conts";#N/A,#N/A,TRUE,"VOS";#N/A,#N/A,TRUE,"Warrington";#N/A,#N/A,TRUE,"Widnes"}</definedName>
    <definedName name="erterydrutru" localSheetId="7" hidden="1">{#N/A,#N/A,TRUE,"Cover";#N/A,#N/A,TRUE,"Conts";#N/A,#N/A,TRUE,"VOS";#N/A,#N/A,TRUE,"Warrington";#N/A,#N/A,TRUE,"Widnes"}</definedName>
    <definedName name="erterydrutru" hidden="1">{#N/A,#N/A,TRUE,"Cover";#N/A,#N/A,TRUE,"Conts";#N/A,#N/A,TRUE,"VOS";#N/A,#N/A,TRUE,"Warrington";#N/A,#N/A,TRUE,"Widnes"}</definedName>
    <definedName name="erteysry" localSheetId="5" hidden="1">{#N/A,#N/A,TRUE,"Cover";#N/A,#N/A,TRUE,"Conts";#N/A,#N/A,TRUE,"VOS";#N/A,#N/A,TRUE,"Warrington";#N/A,#N/A,TRUE,"Widnes"}</definedName>
    <definedName name="erteysry" localSheetId="14" hidden="1">{#N/A,#N/A,TRUE,"Cover";#N/A,#N/A,TRUE,"Conts";#N/A,#N/A,TRUE,"VOS";#N/A,#N/A,TRUE,"Warrington";#N/A,#N/A,TRUE,"Widnes"}</definedName>
    <definedName name="erteysry" localSheetId="7" hidden="1">{#N/A,#N/A,TRUE,"Cover";#N/A,#N/A,TRUE,"Conts";#N/A,#N/A,TRUE,"VOS";#N/A,#N/A,TRUE,"Warrington";#N/A,#N/A,TRUE,"Widnes"}</definedName>
    <definedName name="erteysry" hidden="1">{#N/A,#N/A,TRUE,"Cover";#N/A,#N/A,TRUE,"Conts";#N/A,#N/A,TRUE,"VOS";#N/A,#N/A,TRUE,"Warrington";#N/A,#N/A,TRUE,"Widnes"}</definedName>
    <definedName name="eryr" localSheetId="5" hidden="1">{#N/A,#N/A,TRUE,"Cover";#N/A,#N/A,TRUE,"Conts";#N/A,#N/A,TRUE,"VOS";#N/A,#N/A,TRUE,"Warrington";#N/A,#N/A,TRUE,"Widnes"}</definedName>
    <definedName name="eryr" localSheetId="14" hidden="1">{#N/A,#N/A,TRUE,"Cover";#N/A,#N/A,TRUE,"Conts";#N/A,#N/A,TRUE,"VOS";#N/A,#N/A,TRUE,"Warrington";#N/A,#N/A,TRUE,"Widnes"}</definedName>
    <definedName name="eryr" localSheetId="7" hidden="1">{#N/A,#N/A,TRUE,"Cover";#N/A,#N/A,TRUE,"Conts";#N/A,#N/A,TRUE,"VOS";#N/A,#N/A,TRUE,"Warrington";#N/A,#N/A,TRUE,"Widnes"}</definedName>
    <definedName name="eryr" hidden="1">{#N/A,#N/A,TRUE,"Cover";#N/A,#N/A,TRUE,"Conts";#N/A,#N/A,TRUE,"VOS";#N/A,#N/A,TRUE,"Warrington";#N/A,#N/A,TRUE,"Widnes"}</definedName>
    <definedName name="eryrutru" localSheetId="5" hidden="1">{#N/A,#N/A,TRUE,"Cover";#N/A,#N/A,TRUE,"Conts";#N/A,#N/A,TRUE,"VOS";#N/A,#N/A,TRUE,"Warrington";#N/A,#N/A,TRUE,"Widnes"}</definedName>
    <definedName name="eryrutru" localSheetId="14" hidden="1">{#N/A,#N/A,TRUE,"Cover";#N/A,#N/A,TRUE,"Conts";#N/A,#N/A,TRUE,"VOS";#N/A,#N/A,TRUE,"Warrington";#N/A,#N/A,TRUE,"Widnes"}</definedName>
    <definedName name="eryrutru" localSheetId="7" hidden="1">{#N/A,#N/A,TRUE,"Cover";#N/A,#N/A,TRUE,"Conts";#N/A,#N/A,TRUE,"VOS";#N/A,#N/A,TRUE,"Warrington";#N/A,#N/A,TRUE,"Widnes"}</definedName>
    <definedName name="eryrutru" hidden="1">{#N/A,#N/A,TRUE,"Cover";#N/A,#N/A,TRUE,"Conts";#N/A,#N/A,TRUE,"VOS";#N/A,#N/A,TRUE,"Warrington";#N/A,#N/A,TRUE,"Widnes"}</definedName>
    <definedName name="erytrh" localSheetId="5" hidden="1">{#N/A,#N/A,TRUE,"Cover";#N/A,#N/A,TRUE,"Conts";#N/A,#N/A,TRUE,"VOS";#N/A,#N/A,TRUE,"Warrington";#N/A,#N/A,TRUE,"Widnes"}</definedName>
    <definedName name="erytrh" localSheetId="14" hidden="1">{#N/A,#N/A,TRUE,"Cover";#N/A,#N/A,TRUE,"Conts";#N/A,#N/A,TRUE,"VOS";#N/A,#N/A,TRUE,"Warrington";#N/A,#N/A,TRUE,"Widnes"}</definedName>
    <definedName name="erytrh" localSheetId="7" hidden="1">{#N/A,#N/A,TRUE,"Cover";#N/A,#N/A,TRUE,"Conts";#N/A,#N/A,TRUE,"VOS";#N/A,#N/A,TRUE,"Warrington";#N/A,#N/A,TRUE,"Widnes"}</definedName>
    <definedName name="erytrh" hidden="1">{#N/A,#N/A,TRUE,"Cover";#N/A,#N/A,TRUE,"Conts";#N/A,#N/A,TRUE,"VOS";#N/A,#N/A,TRUE,"Warrington";#N/A,#N/A,TRUE,"Widnes"}</definedName>
    <definedName name="erytuui" localSheetId="5" hidden="1">{#N/A,#N/A,TRUE,"Cover";#N/A,#N/A,TRUE,"Conts";#N/A,#N/A,TRUE,"VOS";#N/A,#N/A,TRUE,"Warrington";#N/A,#N/A,TRUE,"Widnes"}</definedName>
    <definedName name="erytuui" localSheetId="14" hidden="1">{#N/A,#N/A,TRUE,"Cover";#N/A,#N/A,TRUE,"Conts";#N/A,#N/A,TRUE,"VOS";#N/A,#N/A,TRUE,"Warrington";#N/A,#N/A,TRUE,"Widnes"}</definedName>
    <definedName name="erytuui" localSheetId="7" hidden="1">{#N/A,#N/A,TRUE,"Cover";#N/A,#N/A,TRUE,"Conts";#N/A,#N/A,TRUE,"VOS";#N/A,#N/A,TRUE,"Warrington";#N/A,#N/A,TRUE,"Widnes"}</definedName>
    <definedName name="erytuui" hidden="1">{#N/A,#N/A,TRUE,"Cover";#N/A,#N/A,TRUE,"Conts";#N/A,#N/A,TRUE,"VOS";#N/A,#N/A,TRUE,"Warrington";#N/A,#N/A,TRUE,"Widnes"}</definedName>
    <definedName name="eryytrysy" localSheetId="5" hidden="1">{#N/A,#N/A,TRUE,"Cover";#N/A,#N/A,TRUE,"Conts";#N/A,#N/A,TRUE,"VOS";#N/A,#N/A,TRUE,"Warrington";#N/A,#N/A,TRUE,"Widnes"}</definedName>
    <definedName name="eryytrysy" localSheetId="14" hidden="1">{#N/A,#N/A,TRUE,"Cover";#N/A,#N/A,TRUE,"Conts";#N/A,#N/A,TRUE,"VOS";#N/A,#N/A,TRUE,"Warrington";#N/A,#N/A,TRUE,"Widnes"}</definedName>
    <definedName name="eryytrysy" localSheetId="7" hidden="1">{#N/A,#N/A,TRUE,"Cover";#N/A,#N/A,TRUE,"Conts";#N/A,#N/A,TRUE,"VOS";#N/A,#N/A,TRUE,"Warrington";#N/A,#N/A,TRUE,"Widnes"}</definedName>
    <definedName name="eryytrysy" hidden="1">{#N/A,#N/A,TRUE,"Cover";#N/A,#N/A,TRUE,"Conts";#N/A,#N/A,TRUE,"VOS";#N/A,#N/A,TRUE,"Warrington";#N/A,#N/A,TRUE,"Widnes"}</definedName>
    <definedName name="estetystry" localSheetId="5" hidden="1">{#N/A,#N/A,TRUE,"Cover";#N/A,#N/A,TRUE,"Conts";#N/A,#N/A,TRUE,"VOS";#N/A,#N/A,TRUE,"Warrington";#N/A,#N/A,TRUE,"Widnes"}</definedName>
    <definedName name="estetystry" localSheetId="14" hidden="1">{#N/A,#N/A,TRUE,"Cover";#N/A,#N/A,TRUE,"Conts";#N/A,#N/A,TRUE,"VOS";#N/A,#N/A,TRUE,"Warrington";#N/A,#N/A,TRUE,"Widnes"}</definedName>
    <definedName name="estetystry" localSheetId="7" hidden="1">{#N/A,#N/A,TRUE,"Cover";#N/A,#N/A,TRUE,"Conts";#N/A,#N/A,TRUE,"VOS";#N/A,#N/A,TRUE,"Warrington";#N/A,#N/A,TRUE,"Widnes"}</definedName>
    <definedName name="estetystry" hidden="1">{#N/A,#N/A,TRUE,"Cover";#N/A,#N/A,TRUE,"Conts";#N/A,#N/A,TRUE,"VOS";#N/A,#N/A,TRUE,"Warrington";#N/A,#N/A,TRUE,"Widnes"}</definedName>
    <definedName name="estimateb" localSheetId="5" hidden="1">{#N/A,#N/A,TRUE,"Cover";#N/A,#N/A,TRUE,"Conts";#N/A,#N/A,TRUE,"VOS";#N/A,#N/A,TRUE,"Warrington";#N/A,#N/A,TRUE,"Widnes"}</definedName>
    <definedName name="estimateb" localSheetId="14" hidden="1">{#N/A,#N/A,TRUE,"Cover";#N/A,#N/A,TRUE,"Conts";#N/A,#N/A,TRUE,"VOS";#N/A,#N/A,TRUE,"Warrington";#N/A,#N/A,TRUE,"Widnes"}</definedName>
    <definedName name="estimateb" localSheetId="7" hidden="1">{#N/A,#N/A,TRUE,"Cover";#N/A,#N/A,TRUE,"Conts";#N/A,#N/A,TRUE,"VOS";#N/A,#N/A,TRUE,"Warrington";#N/A,#N/A,TRUE,"Widnes"}</definedName>
    <definedName name="estimateb" hidden="1">{#N/A,#N/A,TRUE,"Cover";#N/A,#N/A,TRUE,"Conts";#N/A,#N/A,TRUE,"VOS";#N/A,#N/A,TRUE,"Warrington";#N/A,#N/A,TRUE,"Widnes"}</definedName>
    <definedName name="etertyr" localSheetId="5" hidden="1">{#N/A,#N/A,TRUE,"Cover";#N/A,#N/A,TRUE,"Conts";#N/A,#N/A,TRUE,"VOS";#N/A,#N/A,TRUE,"Warrington";#N/A,#N/A,TRUE,"Widnes"}</definedName>
    <definedName name="etertyr" localSheetId="14" hidden="1">{#N/A,#N/A,TRUE,"Cover";#N/A,#N/A,TRUE,"Conts";#N/A,#N/A,TRUE,"VOS";#N/A,#N/A,TRUE,"Warrington";#N/A,#N/A,TRUE,"Widnes"}</definedName>
    <definedName name="etertyr" localSheetId="7" hidden="1">{#N/A,#N/A,TRUE,"Cover";#N/A,#N/A,TRUE,"Conts";#N/A,#N/A,TRUE,"VOS";#N/A,#N/A,TRUE,"Warrington";#N/A,#N/A,TRUE,"Widnes"}</definedName>
    <definedName name="etertyr" hidden="1">{#N/A,#N/A,TRUE,"Cover";#N/A,#N/A,TRUE,"Conts";#N/A,#N/A,TRUE,"VOS";#N/A,#N/A,TRUE,"Warrington";#N/A,#N/A,TRUE,"Widnes"}</definedName>
    <definedName name="etetert" localSheetId="5" hidden="1">{#N/A,#N/A,TRUE,"Cover";#N/A,#N/A,TRUE,"Conts";#N/A,#N/A,TRUE,"VOS";#N/A,#N/A,TRUE,"Warrington";#N/A,#N/A,TRUE,"Widnes"}</definedName>
    <definedName name="etetert" localSheetId="14" hidden="1">{#N/A,#N/A,TRUE,"Cover";#N/A,#N/A,TRUE,"Conts";#N/A,#N/A,TRUE,"VOS";#N/A,#N/A,TRUE,"Warrington";#N/A,#N/A,TRUE,"Widnes"}</definedName>
    <definedName name="etetert" localSheetId="7" hidden="1">{#N/A,#N/A,TRUE,"Cover";#N/A,#N/A,TRUE,"Conts";#N/A,#N/A,TRUE,"VOS";#N/A,#N/A,TRUE,"Warrington";#N/A,#N/A,TRUE,"Widnes"}</definedName>
    <definedName name="etetert" hidden="1">{#N/A,#N/A,TRUE,"Cover";#N/A,#N/A,TRUE,"Conts";#N/A,#N/A,TRUE,"VOS";#N/A,#N/A,TRUE,"Warrington";#N/A,#N/A,TRUE,"Widnes"}</definedName>
    <definedName name="etr6str7tuiuo" localSheetId="5" hidden="1">{#N/A,#N/A,TRUE,"Cover";#N/A,#N/A,TRUE,"Conts";#N/A,#N/A,TRUE,"VOS";#N/A,#N/A,TRUE,"Warrington";#N/A,#N/A,TRUE,"Widnes"}</definedName>
    <definedName name="etr6str7tuiuo" localSheetId="14" hidden="1">{#N/A,#N/A,TRUE,"Cover";#N/A,#N/A,TRUE,"Conts";#N/A,#N/A,TRUE,"VOS";#N/A,#N/A,TRUE,"Warrington";#N/A,#N/A,TRUE,"Widnes"}</definedName>
    <definedName name="etr6str7tuiuo" localSheetId="7" hidden="1">{#N/A,#N/A,TRUE,"Cover";#N/A,#N/A,TRUE,"Conts";#N/A,#N/A,TRUE,"VOS";#N/A,#N/A,TRUE,"Warrington";#N/A,#N/A,TRUE,"Widnes"}</definedName>
    <definedName name="etr6str7tuiuo" hidden="1">{#N/A,#N/A,TRUE,"Cover";#N/A,#N/A,TRUE,"Conts";#N/A,#N/A,TRUE,"VOS";#N/A,#N/A,TRUE,"Warrington";#N/A,#N/A,TRUE,"Widnes"}</definedName>
    <definedName name="etretyer" localSheetId="5" hidden="1">{#N/A,#N/A,TRUE,"Cover";#N/A,#N/A,TRUE,"Conts";#N/A,#N/A,TRUE,"VOS";#N/A,#N/A,TRUE,"Warrington";#N/A,#N/A,TRUE,"Widnes"}</definedName>
    <definedName name="etretyer" localSheetId="14" hidden="1">{#N/A,#N/A,TRUE,"Cover";#N/A,#N/A,TRUE,"Conts";#N/A,#N/A,TRUE,"VOS";#N/A,#N/A,TRUE,"Warrington";#N/A,#N/A,TRUE,"Widnes"}</definedName>
    <definedName name="etretyer" localSheetId="7" hidden="1">{#N/A,#N/A,TRUE,"Cover";#N/A,#N/A,TRUE,"Conts";#N/A,#N/A,TRUE,"VOS";#N/A,#N/A,TRUE,"Warrington";#N/A,#N/A,TRUE,"Widnes"}</definedName>
    <definedName name="etretyer" hidden="1">{#N/A,#N/A,TRUE,"Cover";#N/A,#N/A,TRUE,"Conts";#N/A,#N/A,TRUE,"VOS";#N/A,#N/A,TRUE,"Warrington";#N/A,#N/A,TRUE,"Widnes"}</definedName>
    <definedName name="etyegf" localSheetId="5" hidden="1">{#N/A,#N/A,TRUE,"Cover";#N/A,#N/A,TRUE,"Conts";#N/A,#N/A,TRUE,"VOS";#N/A,#N/A,TRUE,"Warrington";#N/A,#N/A,TRUE,"Widnes"}</definedName>
    <definedName name="etyegf" localSheetId="14" hidden="1">{#N/A,#N/A,TRUE,"Cover";#N/A,#N/A,TRUE,"Conts";#N/A,#N/A,TRUE,"VOS";#N/A,#N/A,TRUE,"Warrington";#N/A,#N/A,TRUE,"Widnes"}</definedName>
    <definedName name="etyegf" localSheetId="7" hidden="1">{#N/A,#N/A,TRUE,"Cover";#N/A,#N/A,TRUE,"Conts";#N/A,#N/A,TRUE,"VOS";#N/A,#N/A,TRUE,"Warrington";#N/A,#N/A,TRUE,"Widnes"}</definedName>
    <definedName name="etyegf" hidden="1">{#N/A,#N/A,TRUE,"Cover";#N/A,#N/A,TRUE,"Conts";#N/A,#N/A,TRUE,"VOS";#N/A,#N/A,TRUE,"Warrington";#N/A,#N/A,TRUE,"Widnes"}</definedName>
    <definedName name="etyytr" localSheetId="5" hidden="1">{#N/A,#N/A,TRUE,"Cover";#N/A,#N/A,TRUE,"Conts";#N/A,#N/A,TRUE,"VOS";#N/A,#N/A,TRUE,"Warrington";#N/A,#N/A,TRUE,"Widnes"}</definedName>
    <definedName name="etyytr" localSheetId="14" hidden="1">{#N/A,#N/A,TRUE,"Cover";#N/A,#N/A,TRUE,"Conts";#N/A,#N/A,TRUE,"VOS";#N/A,#N/A,TRUE,"Warrington";#N/A,#N/A,TRUE,"Widnes"}</definedName>
    <definedName name="etyytr" localSheetId="7" hidden="1">{#N/A,#N/A,TRUE,"Cover";#N/A,#N/A,TRUE,"Conts";#N/A,#N/A,TRUE,"VOS";#N/A,#N/A,TRUE,"Warrington";#N/A,#N/A,TRUE,"Widnes"}</definedName>
    <definedName name="etyytr" hidden="1">{#N/A,#N/A,TRUE,"Cover";#N/A,#N/A,TRUE,"Conts";#N/A,#N/A,TRUE,"VOS";#N/A,#N/A,TRUE,"Warrington";#N/A,#N/A,TRUE,"Widnes"}</definedName>
    <definedName name="ewateryryxyz" localSheetId="5" hidden="1">{#N/A,#N/A,TRUE,"Cover";#N/A,#N/A,TRUE,"Conts";#N/A,#N/A,TRUE,"VOS";#N/A,#N/A,TRUE,"Warrington";#N/A,#N/A,TRUE,"Widnes"}</definedName>
    <definedName name="ewateryryxyz" localSheetId="14" hidden="1">{#N/A,#N/A,TRUE,"Cover";#N/A,#N/A,TRUE,"Conts";#N/A,#N/A,TRUE,"VOS";#N/A,#N/A,TRUE,"Warrington";#N/A,#N/A,TRUE,"Widnes"}</definedName>
    <definedName name="ewateryryxyz" localSheetId="7" hidden="1">{#N/A,#N/A,TRUE,"Cover";#N/A,#N/A,TRUE,"Conts";#N/A,#N/A,TRUE,"VOS";#N/A,#N/A,TRUE,"Warrington";#N/A,#N/A,TRUE,"Widnes"}</definedName>
    <definedName name="ewateryryxyz" hidden="1">{#N/A,#N/A,TRUE,"Cover";#N/A,#N/A,TRUE,"Conts";#N/A,#N/A,TRUE,"VOS";#N/A,#N/A,TRUE,"Warrington";#N/A,#N/A,TRUE,"Widnes"}</definedName>
    <definedName name="ewt" localSheetId="5" hidden="1">{#N/A,#N/A,TRUE,"Cover";#N/A,#N/A,TRUE,"Conts";#N/A,#N/A,TRUE,"VOS";#N/A,#N/A,TRUE,"Warrington";#N/A,#N/A,TRUE,"Widnes"}</definedName>
    <definedName name="ewt" localSheetId="14" hidden="1">{#N/A,#N/A,TRUE,"Cover";#N/A,#N/A,TRUE,"Conts";#N/A,#N/A,TRUE,"VOS";#N/A,#N/A,TRUE,"Warrington";#N/A,#N/A,TRUE,"Widnes"}</definedName>
    <definedName name="ewt" localSheetId="7" hidden="1">{#N/A,#N/A,TRUE,"Cover";#N/A,#N/A,TRUE,"Conts";#N/A,#N/A,TRUE,"VOS";#N/A,#N/A,TRUE,"Warrington";#N/A,#N/A,TRUE,"Widnes"}</definedName>
    <definedName name="ewt" hidden="1">{#N/A,#N/A,TRUE,"Cover";#N/A,#N/A,TRUE,"Conts";#N/A,#N/A,TRUE,"VOS";#N/A,#N/A,TRUE,"Warrington";#N/A,#N/A,TRUE,"Widnes"}</definedName>
    <definedName name="ewtateryry" localSheetId="5" hidden="1">{#N/A,#N/A,TRUE,"Cover";#N/A,#N/A,TRUE,"Conts";#N/A,#N/A,TRUE,"VOS";#N/A,#N/A,TRUE,"Warrington";#N/A,#N/A,TRUE,"Widnes"}</definedName>
    <definedName name="ewtateryry" localSheetId="14" hidden="1">{#N/A,#N/A,TRUE,"Cover";#N/A,#N/A,TRUE,"Conts";#N/A,#N/A,TRUE,"VOS";#N/A,#N/A,TRUE,"Warrington";#N/A,#N/A,TRUE,"Widnes"}</definedName>
    <definedName name="ewtateryry" localSheetId="7" hidden="1">{#N/A,#N/A,TRUE,"Cover";#N/A,#N/A,TRUE,"Conts";#N/A,#N/A,TRUE,"VOS";#N/A,#N/A,TRUE,"Warrington";#N/A,#N/A,TRUE,"Widnes"}</definedName>
    <definedName name="ewtateryry" hidden="1">{#N/A,#N/A,TRUE,"Cover";#N/A,#N/A,TRUE,"Conts";#N/A,#N/A,TRUE,"VOS";#N/A,#N/A,TRUE,"Warrington";#N/A,#N/A,TRUE,"Widnes"}</definedName>
    <definedName name="Exclusions">#REF!</definedName>
    <definedName name="EXTERNAL__SERVICES" localSheetId="5">#REF!</definedName>
    <definedName name="EXTERNAL__SERVICES" localSheetId="14">#REF!</definedName>
    <definedName name="EXTERNAL__SERVICES" localSheetId="7">#REF!</definedName>
    <definedName name="EXTERNAL__SERVICES">#REF!</definedName>
    <definedName name="EXTERNAL__WALLS" localSheetId="5">#REF!</definedName>
    <definedName name="EXTERNAL__WALLS" localSheetId="14">#REF!</definedName>
    <definedName name="EXTERNAL__WALLS" localSheetId="7">#REF!</definedName>
    <definedName name="EXTERNAL__WALLS">#REF!</definedName>
    <definedName name="eyy" localSheetId="5" hidden="1">{#N/A,#N/A,TRUE,"Cover";#N/A,#N/A,TRUE,"Conts";#N/A,#N/A,TRUE,"VOS";#N/A,#N/A,TRUE,"Warrington";#N/A,#N/A,TRUE,"Widnes"}</definedName>
    <definedName name="eyy" localSheetId="14" hidden="1">{#N/A,#N/A,TRUE,"Cover";#N/A,#N/A,TRUE,"Conts";#N/A,#N/A,TRUE,"VOS";#N/A,#N/A,TRUE,"Warrington";#N/A,#N/A,TRUE,"Widnes"}</definedName>
    <definedName name="eyy" localSheetId="7" hidden="1">{#N/A,#N/A,TRUE,"Cover";#N/A,#N/A,TRUE,"Conts";#N/A,#N/A,TRUE,"VOS";#N/A,#N/A,TRUE,"Warrington";#N/A,#N/A,TRUE,"Widnes"}</definedName>
    <definedName name="eyy" hidden="1">{#N/A,#N/A,TRUE,"Cover";#N/A,#N/A,TRUE,"Conts";#N/A,#N/A,TRUE,"VOS";#N/A,#N/A,TRUE,"Warrington";#N/A,#N/A,TRUE,"Widnes"}</definedName>
    <definedName name="fdff" localSheetId="5" hidden="1">{#N/A,#N/A,FALSE,"SumG";#N/A,#N/A,FALSE,"ElecG";#N/A,#N/A,FALSE,"MechG";#N/A,#N/A,FALSE,"GeotG";#N/A,#N/A,FALSE,"PrcsG";#N/A,#N/A,FALSE,"TunnG";#N/A,#N/A,FALSE,"CivlG";#N/A,#N/A,FALSE,"NtwkG";#N/A,#N/A,FALSE,"EstgG";#N/A,#N/A,FALSE,"PEngG"}</definedName>
    <definedName name="fdff" localSheetId="14"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5" hidden="1">{#N/A,#N/A,TRUE,"Cover";#N/A,#N/A,TRUE,"Conts";#N/A,#N/A,TRUE,"VOS";#N/A,#N/A,TRUE,"Warrington";#N/A,#N/A,TRUE,"Widnes"}</definedName>
    <definedName name="Fees.1" localSheetId="14" hidden="1">{#N/A,#N/A,TRUE,"Cover";#N/A,#N/A,TRUE,"Conts";#N/A,#N/A,TRUE,"VOS";#N/A,#N/A,TRUE,"Warrington";#N/A,#N/A,TRUE,"Widnes"}</definedName>
    <definedName name="Fees.1" localSheetId="7" hidden="1">{#N/A,#N/A,TRUE,"Cover";#N/A,#N/A,TRUE,"Conts";#N/A,#N/A,TRUE,"VOS";#N/A,#N/A,TRUE,"Warrington";#N/A,#N/A,TRUE,"Widnes"}</definedName>
    <definedName name="Fees.1" hidden="1">{#N/A,#N/A,TRUE,"Cover";#N/A,#N/A,TRUE,"Conts";#N/A,#N/A,TRUE,"VOS";#N/A,#N/A,TRUE,"Warrington";#N/A,#N/A,TRUE,"Widnes"}</definedName>
    <definedName name="fg" localSheetId="5" hidden="1">{#N/A,#N/A,TRUE,"Cover";#N/A,#N/A,TRUE,"Conts";#N/A,#N/A,TRUE,"VOS";#N/A,#N/A,TRUE,"Warrington";#N/A,#N/A,TRUE,"Widnes"}</definedName>
    <definedName name="fg" localSheetId="14" hidden="1">{#N/A,#N/A,TRUE,"Cover";#N/A,#N/A,TRUE,"Conts";#N/A,#N/A,TRUE,"VOS";#N/A,#N/A,TRUE,"Warrington";#N/A,#N/A,TRUE,"Widnes"}</definedName>
    <definedName name="fg" localSheetId="7" hidden="1">{#N/A,#N/A,TRUE,"Cover";#N/A,#N/A,TRUE,"Conts";#N/A,#N/A,TRUE,"VOS";#N/A,#N/A,TRUE,"Warrington";#N/A,#N/A,TRUE,"Widnes"}</definedName>
    <definedName name="fg" hidden="1">{#N/A,#N/A,TRUE,"Cover";#N/A,#N/A,TRUE,"Conts";#N/A,#N/A,TRUE,"VOS";#N/A,#N/A,TRUE,"Warrington";#N/A,#N/A,TRUE,"Widnes"}</definedName>
    <definedName name="fgdfg" localSheetId="5" hidden="1">{#N/A,#N/A,FALSE,"SumD";#N/A,#N/A,FALSE,"ElecD";#N/A,#N/A,FALSE,"MechD";#N/A,#N/A,FALSE,"GeotD";#N/A,#N/A,FALSE,"PrcsD";#N/A,#N/A,FALSE,"TunnD";#N/A,#N/A,FALSE,"CivlD";#N/A,#N/A,FALSE,"NtwkD";#N/A,#N/A,FALSE,"EstgD";#N/A,#N/A,FALSE,"PEngD"}</definedName>
    <definedName name="fgdfg" localSheetId="14"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5" hidden="1">{#N/A,#N/A,FALSE,"SumG";#N/A,#N/A,FALSE,"ElecG";#N/A,#N/A,FALSE,"MechG";#N/A,#N/A,FALSE,"GeotG";#N/A,#N/A,FALSE,"PrcsG";#N/A,#N/A,FALSE,"TunnG";#N/A,#N/A,FALSE,"CivlG";#N/A,#N/A,FALSE,"NtwkG";#N/A,#N/A,FALSE,"EstgG";#N/A,#N/A,FALSE,"PEngG"}</definedName>
    <definedName name="fgfdg" localSheetId="14"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5" hidden="1">{#N/A,#N/A,FALSE,"SumD";#N/A,#N/A,FALSE,"ElecD";#N/A,#N/A,FALSE,"MechD";#N/A,#N/A,FALSE,"GeotD";#N/A,#N/A,FALSE,"PrcsD";#N/A,#N/A,FALSE,"TunnD";#N/A,#N/A,FALSE,"CivlD";#N/A,#N/A,FALSE,"NtwkD";#N/A,#N/A,FALSE,"EstgD";#N/A,#N/A,FALSE,"PEngD"}</definedName>
    <definedName name="fghfg" localSheetId="14"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14"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5" hidden="1">{#N/A,#N/A,TRUE,"Cover";#N/A,#N/A,TRUE,"Conts";#N/A,#N/A,TRUE,"VOS";#N/A,#N/A,TRUE,"Warrington";#N/A,#N/A,TRUE,"Widnes"}</definedName>
    <definedName name="fgjjjkyg" localSheetId="14" hidden="1">{#N/A,#N/A,TRUE,"Cover";#N/A,#N/A,TRUE,"Conts";#N/A,#N/A,TRUE,"VOS";#N/A,#N/A,TRUE,"Warrington";#N/A,#N/A,TRUE,"Widnes"}</definedName>
    <definedName name="fgjjjkyg" localSheetId="7" hidden="1">{#N/A,#N/A,TRUE,"Cover";#N/A,#N/A,TRUE,"Conts";#N/A,#N/A,TRUE,"VOS";#N/A,#N/A,TRUE,"Warrington";#N/A,#N/A,TRUE,"Widnes"}</definedName>
    <definedName name="fgjjjkyg" hidden="1">{#N/A,#N/A,TRUE,"Cover";#N/A,#N/A,TRUE,"Conts";#N/A,#N/A,TRUE,"VOS";#N/A,#N/A,TRUE,"Warrington";#N/A,#N/A,TRUE,"Widnes"}</definedName>
    <definedName name="fhgujguthi" localSheetId="5" hidden="1">{#N/A,#N/A,TRUE,"Cover";#N/A,#N/A,TRUE,"Conts";#N/A,#N/A,TRUE,"VOS";#N/A,#N/A,TRUE,"Warrington";#N/A,#N/A,TRUE,"Widnes"}</definedName>
    <definedName name="fhgujguthi" localSheetId="14" hidden="1">{#N/A,#N/A,TRUE,"Cover";#N/A,#N/A,TRUE,"Conts";#N/A,#N/A,TRUE,"VOS";#N/A,#N/A,TRUE,"Warrington";#N/A,#N/A,TRUE,"Widnes"}</definedName>
    <definedName name="fhgujguthi" localSheetId="7" hidden="1">{#N/A,#N/A,TRUE,"Cover";#N/A,#N/A,TRUE,"Conts";#N/A,#N/A,TRUE,"VOS";#N/A,#N/A,TRUE,"Warrington";#N/A,#N/A,TRUE,"Widnes"}</definedName>
    <definedName name="fhgujguthi" hidden="1">{#N/A,#N/A,TRUE,"Cover";#N/A,#N/A,TRUE,"Conts";#N/A,#N/A,TRUE,"VOS";#N/A,#N/A,TRUE,"Warrington";#N/A,#N/A,TRUE,"Widnes"}</definedName>
    <definedName name="fhjsjs" localSheetId="5" hidden="1">{#N/A,#N/A,TRUE,"Cover";#N/A,#N/A,TRUE,"Conts";#N/A,#N/A,TRUE,"VOS";#N/A,#N/A,TRUE,"Warrington";#N/A,#N/A,TRUE,"Widnes"}</definedName>
    <definedName name="fhjsjs" localSheetId="14" hidden="1">{#N/A,#N/A,TRUE,"Cover";#N/A,#N/A,TRUE,"Conts";#N/A,#N/A,TRUE,"VOS";#N/A,#N/A,TRUE,"Warrington";#N/A,#N/A,TRUE,"Widnes"}</definedName>
    <definedName name="fhjsjs" localSheetId="7" hidden="1">{#N/A,#N/A,TRUE,"Cover";#N/A,#N/A,TRUE,"Conts";#N/A,#N/A,TRUE,"VOS";#N/A,#N/A,TRUE,"Warrington";#N/A,#N/A,TRUE,"Widnes"}</definedName>
    <definedName name="fhjsjs" hidden="1">{#N/A,#N/A,TRUE,"Cover";#N/A,#N/A,TRUE,"Conts";#N/A,#N/A,TRUE,"VOS";#N/A,#N/A,TRUE,"Warrington";#N/A,#N/A,TRUE,"Widnes"}</definedName>
    <definedName name="fkfkvhikkhju" localSheetId="5" hidden="1">{#N/A,#N/A,TRUE,"Cover";#N/A,#N/A,TRUE,"Conts";#N/A,#N/A,TRUE,"VOS";#N/A,#N/A,TRUE,"Warrington";#N/A,#N/A,TRUE,"Widnes"}</definedName>
    <definedName name="fkfkvhikkhju" localSheetId="14" hidden="1">{#N/A,#N/A,TRUE,"Cover";#N/A,#N/A,TRUE,"Conts";#N/A,#N/A,TRUE,"VOS";#N/A,#N/A,TRUE,"Warrington";#N/A,#N/A,TRUE,"Widnes"}</definedName>
    <definedName name="fkfkvhikkhju" localSheetId="7" hidden="1">{#N/A,#N/A,TRUE,"Cover";#N/A,#N/A,TRUE,"Conts";#N/A,#N/A,TRUE,"VOS";#N/A,#N/A,TRUE,"Warrington";#N/A,#N/A,TRUE,"Widnes"}</definedName>
    <definedName name="fkfkvhikkhju" hidden="1">{#N/A,#N/A,TRUE,"Cover";#N/A,#N/A,TRUE,"Conts";#N/A,#N/A,TRUE,"VOS";#N/A,#N/A,TRUE,"Warrington";#N/A,#N/A,TRUE,"Widnes"}</definedName>
    <definedName name="FLOOR__FINISHES" localSheetId="5">#REF!</definedName>
    <definedName name="FLOOR__FINISHES">#REF!</definedName>
    <definedName name="FRAME" localSheetId="5">#REF!</definedName>
    <definedName name="FRAME">#REF!</definedName>
    <definedName name="frjj" localSheetId="5" hidden="1">{#N/A,#N/A,TRUE,"Cover";#N/A,#N/A,TRUE,"Conts";#N/A,#N/A,TRUE,"VOS";#N/A,#N/A,TRUE,"Warrington";#N/A,#N/A,TRUE,"Widnes"}</definedName>
    <definedName name="frjj" localSheetId="14" hidden="1">{#N/A,#N/A,TRUE,"Cover";#N/A,#N/A,TRUE,"Conts";#N/A,#N/A,TRUE,"VOS";#N/A,#N/A,TRUE,"Warrington";#N/A,#N/A,TRUE,"Widnes"}</definedName>
    <definedName name="frjj" localSheetId="7" hidden="1">{#N/A,#N/A,TRUE,"Cover";#N/A,#N/A,TRUE,"Conts";#N/A,#N/A,TRUE,"VOS";#N/A,#N/A,TRUE,"Warrington";#N/A,#N/A,TRUE,"Widnes"}</definedName>
    <definedName name="frjj" hidden="1">{#N/A,#N/A,TRUE,"Cover";#N/A,#N/A,TRUE,"Conts";#N/A,#N/A,TRUE,"VOS";#N/A,#N/A,TRUE,"Warrington";#N/A,#N/A,TRUE,"Widnes"}</definedName>
    <definedName name="gaeg" localSheetId="5" hidden="1">{#N/A,#N/A,TRUE,"Cover";#N/A,#N/A,TRUE,"Conts";#N/A,#N/A,TRUE,"VOS";#N/A,#N/A,TRUE,"Warrington";#N/A,#N/A,TRUE,"Widnes"}</definedName>
    <definedName name="gaeg" localSheetId="14" hidden="1">{#N/A,#N/A,TRUE,"Cover";#N/A,#N/A,TRUE,"Conts";#N/A,#N/A,TRUE,"VOS";#N/A,#N/A,TRUE,"Warrington";#N/A,#N/A,TRUE,"Widnes"}</definedName>
    <definedName name="gaeg" localSheetId="7" hidden="1">{#N/A,#N/A,TRUE,"Cover";#N/A,#N/A,TRUE,"Conts";#N/A,#N/A,TRUE,"VOS";#N/A,#N/A,TRUE,"Warrington";#N/A,#N/A,TRUE,"Widnes"}</definedName>
    <definedName name="gaeg" hidden="1">{#N/A,#N/A,TRUE,"Cover";#N/A,#N/A,TRUE,"Conts";#N/A,#N/A,TRUE,"VOS";#N/A,#N/A,TRUE,"Warrington";#N/A,#N/A,TRUE,"Widnes"}</definedName>
    <definedName name="gaegg" localSheetId="5" hidden="1">{#N/A,#N/A,TRUE,"Cover";#N/A,#N/A,TRUE,"Conts";#N/A,#N/A,TRUE,"VOS";#N/A,#N/A,TRUE,"Warrington";#N/A,#N/A,TRUE,"Widnes"}</definedName>
    <definedName name="gaegg" localSheetId="14" hidden="1">{#N/A,#N/A,TRUE,"Cover";#N/A,#N/A,TRUE,"Conts";#N/A,#N/A,TRUE,"VOS";#N/A,#N/A,TRUE,"Warrington";#N/A,#N/A,TRUE,"Widnes"}</definedName>
    <definedName name="gaegg" localSheetId="7" hidden="1">{#N/A,#N/A,TRUE,"Cover";#N/A,#N/A,TRUE,"Conts";#N/A,#N/A,TRUE,"VOS";#N/A,#N/A,TRUE,"Warrington";#N/A,#N/A,TRUE,"Widnes"}</definedName>
    <definedName name="gaegg" hidden="1">{#N/A,#N/A,TRUE,"Cover";#N/A,#N/A,TRUE,"Conts";#N/A,#N/A,TRUE,"VOS";#N/A,#N/A,TRUE,"Warrington";#N/A,#N/A,TRUE,"Widnes"}</definedName>
    <definedName name="geag" localSheetId="5" hidden="1">{#N/A,#N/A,TRUE,"Cover";#N/A,#N/A,TRUE,"Conts";#N/A,#N/A,TRUE,"VOS";#N/A,#N/A,TRUE,"Warrington";#N/A,#N/A,TRUE,"Widnes"}</definedName>
    <definedName name="geag" localSheetId="14" hidden="1">{#N/A,#N/A,TRUE,"Cover";#N/A,#N/A,TRUE,"Conts";#N/A,#N/A,TRUE,"VOS";#N/A,#N/A,TRUE,"Warrington";#N/A,#N/A,TRUE,"Widnes"}</definedName>
    <definedName name="geag" localSheetId="7" hidden="1">{#N/A,#N/A,TRUE,"Cover";#N/A,#N/A,TRUE,"Conts";#N/A,#N/A,TRUE,"VOS";#N/A,#N/A,TRUE,"Warrington";#N/A,#N/A,TRUE,"Widnes"}</definedName>
    <definedName name="geag" hidden="1">{#N/A,#N/A,TRUE,"Cover";#N/A,#N/A,TRUE,"Conts";#N/A,#N/A,TRUE,"VOS";#N/A,#N/A,TRUE,"Warrington";#N/A,#N/A,TRUE,"Widnes"}</definedName>
    <definedName name="gerger" localSheetId="5" hidden="1">{#N/A,#N/A,TRUE,"Cover";#N/A,#N/A,TRUE,"Conts";#N/A,#N/A,TRUE,"VOS";#N/A,#N/A,TRUE,"Warrington";#N/A,#N/A,TRUE,"Widnes"}</definedName>
    <definedName name="gerger" localSheetId="14" hidden="1">{#N/A,#N/A,TRUE,"Cover";#N/A,#N/A,TRUE,"Conts";#N/A,#N/A,TRUE,"VOS";#N/A,#N/A,TRUE,"Warrington";#N/A,#N/A,TRUE,"Widnes"}</definedName>
    <definedName name="gerger" localSheetId="7" hidden="1">{#N/A,#N/A,TRUE,"Cover";#N/A,#N/A,TRUE,"Conts";#N/A,#N/A,TRUE,"VOS";#N/A,#N/A,TRUE,"Warrington";#N/A,#N/A,TRUE,"Widnes"}</definedName>
    <definedName name="gerger" hidden="1">{#N/A,#N/A,TRUE,"Cover";#N/A,#N/A,TRUE,"Conts";#N/A,#N/A,TRUE,"VOS";#N/A,#N/A,TRUE,"Warrington";#N/A,#N/A,TRUE,"Widnes"}</definedName>
    <definedName name="gf" localSheetId="5" hidden="1">{#N/A,#N/A,TRUE,"Cover";#N/A,#N/A,TRUE,"Conts";#N/A,#N/A,TRUE,"VOS";#N/A,#N/A,TRUE,"Warrington";#N/A,#N/A,TRUE,"Widnes"}</definedName>
    <definedName name="gf" localSheetId="14" hidden="1">{#N/A,#N/A,TRUE,"Cover";#N/A,#N/A,TRUE,"Conts";#N/A,#N/A,TRUE,"VOS";#N/A,#N/A,TRUE,"Warrington";#N/A,#N/A,TRUE,"Widnes"}</definedName>
    <definedName name="gf" localSheetId="7" hidden="1">{#N/A,#N/A,TRUE,"Cover";#N/A,#N/A,TRUE,"Conts";#N/A,#N/A,TRUE,"VOS";#N/A,#N/A,TRUE,"Warrington";#N/A,#N/A,TRUE,"Widnes"}</definedName>
    <definedName name="gf" hidden="1">{#N/A,#N/A,TRUE,"Cover";#N/A,#N/A,TRUE,"Conts";#N/A,#N/A,TRUE,"VOS";#N/A,#N/A,TRUE,"Warrington";#N/A,#N/A,TRUE,"Widnes"}</definedName>
    <definedName name="gfdgfdg" localSheetId="5" hidden="1">{#N/A,#N/A,FALSE,"SumD";#N/A,#N/A,FALSE,"ElecD";#N/A,#N/A,FALSE,"MechD";#N/A,#N/A,FALSE,"GeotD";#N/A,#N/A,FALSE,"PrcsD";#N/A,#N/A,FALSE,"TunnD";#N/A,#N/A,FALSE,"CivlD";#N/A,#N/A,FALSE,"NtwkD";#N/A,#N/A,FALSE,"EstgD";#N/A,#N/A,FALSE,"PEngD"}</definedName>
    <definedName name="gfdgfdg" localSheetId="14"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14"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5" hidden="1">{#N/A,#N/A,FALSE,"SumG";#N/A,#N/A,FALSE,"ElecG";#N/A,#N/A,FALSE,"MechG";#N/A,#N/A,FALSE,"GeotG";#N/A,#N/A,FALSE,"PrcsG";#N/A,#N/A,FALSE,"TunnG";#N/A,#N/A,FALSE,"CivlG";#N/A,#N/A,FALSE,"NtwkG";#N/A,#N/A,FALSE,"EstgG";#N/A,#N/A,FALSE,"PEngG"}</definedName>
    <definedName name="gfgfgfgss" localSheetId="14"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5" hidden="1">{#N/A,#N/A,FALSE,"SumG";#N/A,#N/A,FALSE,"ElecG";#N/A,#N/A,FALSE,"MechG";#N/A,#N/A,FALSE,"GeotG";#N/A,#N/A,FALSE,"PrcsG";#N/A,#N/A,FALSE,"TunnG";#N/A,#N/A,FALSE,"CivlG";#N/A,#N/A,FALSE,"NtwkG";#N/A,#N/A,FALSE,"EstgG";#N/A,#N/A,FALSE,"PEngG"}</definedName>
    <definedName name="GG">#REF!</definedName>
    <definedName name="ggdrgdfhyyj" localSheetId="5" hidden="1">{#N/A,#N/A,TRUE,"Cover";#N/A,#N/A,TRUE,"Conts";#N/A,#N/A,TRUE,"VOS";#N/A,#N/A,TRUE,"Warrington";#N/A,#N/A,TRUE,"Widnes"}</definedName>
    <definedName name="ggdrgdfhyyj" localSheetId="14" hidden="1">{#N/A,#N/A,TRUE,"Cover";#N/A,#N/A,TRUE,"Conts";#N/A,#N/A,TRUE,"VOS";#N/A,#N/A,TRUE,"Warrington";#N/A,#N/A,TRUE,"Widnes"}</definedName>
    <definedName name="ggdrgdfhyyj" localSheetId="7" hidden="1">{#N/A,#N/A,TRUE,"Cover";#N/A,#N/A,TRUE,"Conts";#N/A,#N/A,TRUE,"VOS";#N/A,#N/A,TRUE,"Warrington";#N/A,#N/A,TRUE,"Widnes"}</definedName>
    <definedName name="ggdrgdfhyyj" hidden="1">{#N/A,#N/A,TRUE,"Cover";#N/A,#N/A,TRUE,"Conts";#N/A,#N/A,TRUE,"VOS";#N/A,#N/A,TRUE,"Warrington";#N/A,#N/A,TRUE,"Widnes"}</definedName>
    <definedName name="ggg" localSheetId="5" hidden="1">#REF!</definedName>
    <definedName name="ggg" localSheetId="14" hidden="1">#REF!</definedName>
    <definedName name="ggg" localSheetId="7" hidden="1">#REF!</definedName>
    <definedName name="ggg" hidden="1">#REF!</definedName>
    <definedName name="gggg" localSheetId="5" hidden="1">{#N/A,#N/A,FALSE,"SumD";#N/A,#N/A,FALSE,"ElecD";#N/A,#N/A,FALSE,"MechD";#N/A,#N/A,FALSE,"GeotD";#N/A,#N/A,FALSE,"PrcsD";#N/A,#N/A,FALSE,"TunnD";#N/A,#N/A,FALSE,"CivlD";#N/A,#N/A,FALSE,"NtwkD";#N/A,#N/A,FALSE,"EstgD";#N/A,#N/A,FALSE,"PEngD"}</definedName>
    <definedName name="gggg" localSheetId="14"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5" hidden="1">{#N/A,#N/A,FALSE,"SumG";#N/A,#N/A,FALSE,"ElecG";#N/A,#N/A,FALSE,"MechG";#N/A,#N/A,FALSE,"GeotG";#N/A,#N/A,FALSE,"PrcsG";#N/A,#N/A,FALSE,"TunnG";#N/A,#N/A,FALSE,"CivlG";#N/A,#N/A,FALSE,"NtwkG";#N/A,#N/A,FALSE,"EstgG";#N/A,#N/A,FALSE,"PEngG"}</definedName>
    <definedName name="ghggg" localSheetId="14"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5" hidden="1">{#N/A,#N/A,TRUE,"Cover";#N/A,#N/A,TRUE,"Conts";#N/A,#N/A,TRUE,"VOS";#N/A,#N/A,TRUE,"Warrington";#N/A,#N/A,TRUE,"Widnes"}</definedName>
    <definedName name="ghsdhth" localSheetId="14" hidden="1">{#N/A,#N/A,TRUE,"Cover";#N/A,#N/A,TRUE,"Conts";#N/A,#N/A,TRUE,"VOS";#N/A,#N/A,TRUE,"Warrington";#N/A,#N/A,TRUE,"Widnes"}</definedName>
    <definedName name="ghsdhth" localSheetId="7" hidden="1">{#N/A,#N/A,TRUE,"Cover";#N/A,#N/A,TRUE,"Conts";#N/A,#N/A,TRUE,"VOS";#N/A,#N/A,TRUE,"Warrington";#N/A,#N/A,TRUE,"Widnes"}</definedName>
    <definedName name="ghsdhth" hidden="1">{#N/A,#N/A,TRUE,"Cover";#N/A,#N/A,TRUE,"Conts";#N/A,#N/A,TRUE,"VOS";#N/A,#N/A,TRUE,"Warrington";#N/A,#N/A,TRUE,"Widnes"}</definedName>
    <definedName name="ghsg" localSheetId="5" hidden="1">{#N/A,#N/A,TRUE,"Cover";#N/A,#N/A,TRUE,"Conts";#N/A,#N/A,TRUE,"VOS";#N/A,#N/A,TRUE,"Warrington";#N/A,#N/A,TRUE,"Widnes"}</definedName>
    <definedName name="ghsg" localSheetId="14" hidden="1">{#N/A,#N/A,TRUE,"Cover";#N/A,#N/A,TRUE,"Conts";#N/A,#N/A,TRUE,"VOS";#N/A,#N/A,TRUE,"Warrington";#N/A,#N/A,TRUE,"Widnes"}</definedName>
    <definedName name="ghsg" localSheetId="7" hidden="1">{#N/A,#N/A,TRUE,"Cover";#N/A,#N/A,TRUE,"Conts";#N/A,#N/A,TRUE,"VOS";#N/A,#N/A,TRUE,"Warrington";#N/A,#N/A,TRUE,"Widnes"}</definedName>
    <definedName name="ghsg" hidden="1">{#N/A,#N/A,TRUE,"Cover";#N/A,#N/A,TRUE,"Conts";#N/A,#N/A,TRUE,"VOS";#N/A,#N/A,TRUE,"Warrington";#N/A,#N/A,TRUE,"Widnes"}</definedName>
    <definedName name="gjahgkj" localSheetId="5" hidden="1">{#N/A,#N/A,TRUE,"Cover";#N/A,#N/A,TRUE,"Conts";#N/A,#N/A,TRUE,"VOS";#N/A,#N/A,TRUE,"Warrington";#N/A,#N/A,TRUE,"Widnes"}</definedName>
    <definedName name="gjahgkj" localSheetId="14" hidden="1">{#N/A,#N/A,TRUE,"Cover";#N/A,#N/A,TRUE,"Conts";#N/A,#N/A,TRUE,"VOS";#N/A,#N/A,TRUE,"Warrington";#N/A,#N/A,TRUE,"Widnes"}</definedName>
    <definedName name="gjahgkj" localSheetId="7" hidden="1">{#N/A,#N/A,TRUE,"Cover";#N/A,#N/A,TRUE,"Conts";#N/A,#N/A,TRUE,"VOS";#N/A,#N/A,TRUE,"Warrington";#N/A,#N/A,TRUE,"Widnes"}</definedName>
    <definedName name="gjahgkj" hidden="1">{#N/A,#N/A,TRUE,"Cover";#N/A,#N/A,TRUE,"Conts";#N/A,#N/A,TRUE,"VOS";#N/A,#N/A,TRUE,"Warrington";#N/A,#N/A,TRUE,"Widnes"}</definedName>
    <definedName name="gjkkl" localSheetId="5" hidden="1">{#N/A,#N/A,TRUE,"Cover";#N/A,#N/A,TRUE,"Conts";#N/A,#N/A,TRUE,"VOS";#N/A,#N/A,TRUE,"Warrington";#N/A,#N/A,TRUE,"Widnes"}</definedName>
    <definedName name="gjkkl" localSheetId="14" hidden="1">{#N/A,#N/A,TRUE,"Cover";#N/A,#N/A,TRUE,"Conts";#N/A,#N/A,TRUE,"VOS";#N/A,#N/A,TRUE,"Warrington";#N/A,#N/A,TRUE,"Widnes"}</definedName>
    <definedName name="gjkkl" localSheetId="7" hidden="1">{#N/A,#N/A,TRUE,"Cover";#N/A,#N/A,TRUE,"Conts";#N/A,#N/A,TRUE,"VOS";#N/A,#N/A,TRUE,"Warrington";#N/A,#N/A,TRUE,"Widnes"}</definedName>
    <definedName name="gjkkl" hidden="1">{#N/A,#N/A,TRUE,"Cover";#N/A,#N/A,TRUE,"Conts";#N/A,#N/A,TRUE,"VOS";#N/A,#N/A,TRUE,"Warrington";#N/A,#N/A,TRUE,"Widnes"}</definedName>
    <definedName name="gtrghr" localSheetId="5" hidden="1">{#N/A,#N/A,TRUE,"Cover";#N/A,#N/A,TRUE,"Conts";#N/A,#N/A,TRUE,"VOS";#N/A,#N/A,TRUE,"Warrington";#N/A,#N/A,TRUE,"Widnes"}</definedName>
    <definedName name="gtrghr" localSheetId="14" hidden="1">{#N/A,#N/A,TRUE,"Cover";#N/A,#N/A,TRUE,"Conts";#N/A,#N/A,TRUE,"VOS";#N/A,#N/A,TRUE,"Warrington";#N/A,#N/A,TRUE,"Widnes"}</definedName>
    <definedName name="gtrghr" localSheetId="7" hidden="1">{#N/A,#N/A,TRUE,"Cover";#N/A,#N/A,TRUE,"Conts";#N/A,#N/A,TRUE,"VOS";#N/A,#N/A,TRUE,"Warrington";#N/A,#N/A,TRUE,"Widnes"}</definedName>
    <definedName name="gtrghr" hidden="1">{#N/A,#N/A,TRUE,"Cover";#N/A,#N/A,TRUE,"Conts";#N/A,#N/A,TRUE,"VOS";#N/A,#N/A,TRUE,"Warrington";#N/A,#N/A,TRUE,"Widnes"}</definedName>
    <definedName name="gwgtergyr" localSheetId="5" hidden="1">{#N/A,#N/A,TRUE,"Cover";#N/A,#N/A,TRUE,"Conts";#N/A,#N/A,TRUE,"VOS";#N/A,#N/A,TRUE,"Warrington";#N/A,#N/A,TRUE,"Widnes"}</definedName>
    <definedName name="gwgtergyr" localSheetId="14" hidden="1">{#N/A,#N/A,TRUE,"Cover";#N/A,#N/A,TRUE,"Conts";#N/A,#N/A,TRUE,"VOS";#N/A,#N/A,TRUE,"Warrington";#N/A,#N/A,TRUE,"Widnes"}</definedName>
    <definedName name="gwgtergyr" localSheetId="7" hidden="1">{#N/A,#N/A,TRUE,"Cover";#N/A,#N/A,TRUE,"Conts";#N/A,#N/A,TRUE,"VOS";#N/A,#N/A,TRUE,"Warrington";#N/A,#N/A,TRUE,"Widnes"}</definedName>
    <definedName name="gwgtergyr" hidden="1">{#N/A,#N/A,TRUE,"Cover";#N/A,#N/A,TRUE,"Conts";#N/A,#N/A,TRUE,"VOS";#N/A,#N/A,TRUE,"Warrington";#N/A,#N/A,TRUE,"Widnes"}</definedName>
    <definedName name="hfhgf" localSheetId="5" hidden="1">{#N/A,#N/A,TRUE,"Cover";#N/A,#N/A,TRUE,"Conts";#N/A,#N/A,TRUE,"VOS";#N/A,#N/A,TRUE,"Warrington";#N/A,#N/A,TRUE,"Widnes"}</definedName>
    <definedName name="hfhgf" localSheetId="14" hidden="1">{#N/A,#N/A,TRUE,"Cover";#N/A,#N/A,TRUE,"Conts";#N/A,#N/A,TRUE,"VOS";#N/A,#N/A,TRUE,"Warrington";#N/A,#N/A,TRUE,"Widnes"}</definedName>
    <definedName name="hfhgf" localSheetId="7" hidden="1">{#N/A,#N/A,TRUE,"Cover";#N/A,#N/A,TRUE,"Conts";#N/A,#N/A,TRUE,"VOS";#N/A,#N/A,TRUE,"Warrington";#N/A,#N/A,TRUE,"Widnes"}</definedName>
    <definedName name="hfhgf" hidden="1">{#N/A,#N/A,TRUE,"Cover";#N/A,#N/A,TRUE,"Conts";#N/A,#N/A,TRUE,"VOS";#N/A,#N/A,TRUE,"Warrington";#N/A,#N/A,TRUE,"Widnes"}</definedName>
    <definedName name="hgkhkg" localSheetId="5" hidden="1">{#N/A,#N/A,TRUE,"Cover";#N/A,#N/A,TRUE,"Conts";#N/A,#N/A,TRUE,"VOS";#N/A,#N/A,TRUE,"Warrington";#N/A,#N/A,TRUE,"Widnes"}</definedName>
    <definedName name="hgkhkg" localSheetId="14" hidden="1">{#N/A,#N/A,TRUE,"Cover";#N/A,#N/A,TRUE,"Conts";#N/A,#N/A,TRUE,"VOS";#N/A,#N/A,TRUE,"Warrington";#N/A,#N/A,TRUE,"Widnes"}</definedName>
    <definedName name="hgkhkg" localSheetId="7" hidden="1">{#N/A,#N/A,TRUE,"Cover";#N/A,#N/A,TRUE,"Conts";#N/A,#N/A,TRUE,"VOS";#N/A,#N/A,TRUE,"Warrington";#N/A,#N/A,TRUE,"Widnes"}</definedName>
    <definedName name="hgkhkg" hidden="1">{#N/A,#N/A,TRUE,"Cover";#N/A,#N/A,TRUE,"Conts";#N/A,#N/A,TRUE,"VOS";#N/A,#N/A,TRUE,"Warrington";#N/A,#N/A,TRUE,"Widnes"}</definedName>
    <definedName name="hjdj" localSheetId="5" hidden="1">{#N/A,#N/A,TRUE,"Cover";#N/A,#N/A,TRUE,"Conts";#N/A,#N/A,TRUE,"VOS";#N/A,#N/A,TRUE,"Warrington";#N/A,#N/A,TRUE,"Widnes"}</definedName>
    <definedName name="hjdj" localSheetId="14" hidden="1">{#N/A,#N/A,TRUE,"Cover";#N/A,#N/A,TRUE,"Conts";#N/A,#N/A,TRUE,"VOS";#N/A,#N/A,TRUE,"Warrington";#N/A,#N/A,TRUE,"Widnes"}</definedName>
    <definedName name="hjdj" localSheetId="7" hidden="1">{#N/A,#N/A,TRUE,"Cover";#N/A,#N/A,TRUE,"Conts";#N/A,#N/A,TRUE,"VOS";#N/A,#N/A,TRUE,"Warrington";#N/A,#N/A,TRUE,"Widnes"}</definedName>
    <definedName name="hjdj" hidden="1">{#N/A,#N/A,TRUE,"Cover";#N/A,#N/A,TRUE,"Conts";#N/A,#N/A,TRUE,"VOS";#N/A,#N/A,TRUE,"Warrington";#N/A,#N/A,TRUE,"Widnes"}</definedName>
    <definedName name="HOME" localSheetId="5">#REF!</definedName>
    <definedName name="HOME" localSheetId="14">#REF!</definedName>
    <definedName name="HOME" localSheetId="7">#REF!</definedName>
    <definedName name="HOME">#REF!</definedName>
    <definedName name="HPTAL" localSheetId="5" hidden="1">#REF!</definedName>
    <definedName name="HPTAL" localSheetId="14" hidden="1">#REF!</definedName>
    <definedName name="HPTAL" localSheetId="7" hidden="1">#REF!</definedName>
    <definedName name="HPTAL" hidden="1">#REF!</definedName>
    <definedName name="hshjy" localSheetId="5" hidden="1">{#N/A,#N/A,TRUE,"Cover";#N/A,#N/A,TRUE,"Conts";#N/A,#N/A,TRUE,"VOS";#N/A,#N/A,TRUE,"Warrington";#N/A,#N/A,TRUE,"Widnes"}</definedName>
    <definedName name="hshjy" localSheetId="14" hidden="1">{#N/A,#N/A,TRUE,"Cover";#N/A,#N/A,TRUE,"Conts";#N/A,#N/A,TRUE,"VOS";#N/A,#N/A,TRUE,"Warrington";#N/A,#N/A,TRUE,"Widnes"}</definedName>
    <definedName name="hshjy" localSheetId="7" hidden="1">{#N/A,#N/A,TRUE,"Cover";#N/A,#N/A,TRUE,"Conts";#N/A,#N/A,TRUE,"VOS";#N/A,#N/A,TRUE,"Warrington";#N/A,#N/A,TRUE,"Widnes"}</definedName>
    <definedName name="hshjy" hidden="1">{#N/A,#N/A,TRUE,"Cover";#N/A,#N/A,TRUE,"Conts";#N/A,#N/A,TRUE,"VOS";#N/A,#N/A,TRUE,"Warrington";#N/A,#N/A,TRUE,"Widnes"}</definedName>
    <definedName name="hshxdht" localSheetId="5" hidden="1">{#N/A,#N/A,TRUE,"Cover";#N/A,#N/A,TRUE,"Conts";#N/A,#N/A,TRUE,"VOS";#N/A,#N/A,TRUE,"Warrington";#N/A,#N/A,TRUE,"Widnes"}</definedName>
    <definedName name="hshxdht" localSheetId="14" hidden="1">{#N/A,#N/A,TRUE,"Cover";#N/A,#N/A,TRUE,"Conts";#N/A,#N/A,TRUE,"VOS";#N/A,#N/A,TRUE,"Warrington";#N/A,#N/A,TRUE,"Widnes"}</definedName>
    <definedName name="hshxdht" localSheetId="7" hidden="1">{#N/A,#N/A,TRUE,"Cover";#N/A,#N/A,TRUE,"Conts";#N/A,#N/A,TRUE,"VOS";#N/A,#N/A,TRUE,"Warrington";#N/A,#N/A,TRUE,"Widnes"}</definedName>
    <definedName name="hshxdht" hidden="1">{#N/A,#N/A,TRUE,"Cover";#N/A,#N/A,TRUE,"Conts";#N/A,#N/A,TRUE,"VOS";#N/A,#N/A,TRUE,"Warrington";#N/A,#N/A,TRUE,"Widnes"}</definedName>
    <definedName name="hsyhjtyhj" localSheetId="5" hidden="1">{#N/A,#N/A,TRUE,"Cover";#N/A,#N/A,TRUE,"Conts";#N/A,#N/A,TRUE,"VOS";#N/A,#N/A,TRUE,"Warrington";#N/A,#N/A,TRUE,"Widnes"}</definedName>
    <definedName name="hsyhjtyhj" localSheetId="14" hidden="1">{#N/A,#N/A,TRUE,"Cover";#N/A,#N/A,TRUE,"Conts";#N/A,#N/A,TRUE,"VOS";#N/A,#N/A,TRUE,"Warrington";#N/A,#N/A,TRUE,"Widnes"}</definedName>
    <definedName name="hsyhjtyhj" localSheetId="7"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5" hidden="1">{"'Appendix 3 Currency'!$A$1:$U$96"}</definedName>
    <definedName name="HTML_Control" localSheetId="14" hidden="1">{"'Appendix 3 Currency'!$A$1:$U$96"}</definedName>
    <definedName name="HTML_Control" localSheetId="7"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5" hidden="1">{#N/A,#N/A,TRUE,"Cover";#N/A,#N/A,TRUE,"Conts";#N/A,#N/A,TRUE,"VOS";#N/A,#N/A,TRUE,"Warrington";#N/A,#N/A,TRUE,"Widnes"}</definedName>
    <definedName name="htrhrsth" localSheetId="14" hidden="1">{#N/A,#N/A,TRUE,"Cover";#N/A,#N/A,TRUE,"Conts";#N/A,#N/A,TRUE,"VOS";#N/A,#N/A,TRUE,"Warrington";#N/A,#N/A,TRUE,"Widnes"}</definedName>
    <definedName name="htrhrsth" localSheetId="7" hidden="1">{#N/A,#N/A,TRUE,"Cover";#N/A,#N/A,TRUE,"Conts";#N/A,#N/A,TRUE,"VOS";#N/A,#N/A,TRUE,"Warrington";#N/A,#N/A,TRUE,"Widnes"}</definedName>
    <definedName name="htrhrsth" hidden="1">{#N/A,#N/A,TRUE,"Cover";#N/A,#N/A,TRUE,"Conts";#N/A,#N/A,TRUE,"VOS";#N/A,#N/A,TRUE,"Warrington";#N/A,#N/A,TRUE,"Widnes"}</definedName>
    <definedName name="hutgfru" localSheetId="5" hidden="1">{#N/A,#N/A,TRUE,"Cover";#N/A,#N/A,TRUE,"Conts";#N/A,#N/A,TRUE,"VOS";#N/A,#N/A,TRUE,"Warrington";#N/A,#N/A,TRUE,"Widnes"}</definedName>
    <definedName name="hutgfru" localSheetId="14" hidden="1">{#N/A,#N/A,TRUE,"Cover";#N/A,#N/A,TRUE,"Conts";#N/A,#N/A,TRUE,"VOS";#N/A,#N/A,TRUE,"Warrington";#N/A,#N/A,TRUE,"Widnes"}</definedName>
    <definedName name="hutgfru" localSheetId="7" hidden="1">{#N/A,#N/A,TRUE,"Cover";#N/A,#N/A,TRUE,"Conts";#N/A,#N/A,TRUE,"VOS";#N/A,#N/A,TRUE,"Warrington";#N/A,#N/A,TRUE,"Widnes"}</definedName>
    <definedName name="hutgfru" hidden="1">{#N/A,#N/A,TRUE,"Cover";#N/A,#N/A,TRUE,"Conts";#N/A,#N/A,TRUE,"VOS";#N/A,#N/A,TRUE,"Warrington";#N/A,#N/A,TRUE,"Widnes"}</definedName>
    <definedName name="i8uiuyi" localSheetId="5" hidden="1">{#N/A,#N/A,TRUE,"Cover";#N/A,#N/A,TRUE,"Conts";#N/A,#N/A,TRUE,"VOS";#N/A,#N/A,TRUE,"Warrington";#N/A,#N/A,TRUE,"Widnes"}</definedName>
    <definedName name="i8uiuyi" localSheetId="14" hidden="1">{#N/A,#N/A,TRUE,"Cover";#N/A,#N/A,TRUE,"Conts";#N/A,#N/A,TRUE,"VOS";#N/A,#N/A,TRUE,"Warrington";#N/A,#N/A,TRUE,"Widnes"}</definedName>
    <definedName name="i8uiuyi" localSheetId="7" hidden="1">{#N/A,#N/A,TRUE,"Cover";#N/A,#N/A,TRUE,"Conts";#N/A,#N/A,TRUE,"VOS";#N/A,#N/A,TRUE,"Warrington";#N/A,#N/A,TRUE,"Widnes"}</definedName>
    <definedName name="i8uiuyi" hidden="1">{#N/A,#N/A,TRUE,"Cover";#N/A,#N/A,TRUE,"Conts";#N/A,#N/A,TRUE,"VOS";#N/A,#N/A,TRUE,"Warrington";#N/A,#N/A,TRUE,"Widnes"}</definedName>
    <definedName name="ihg" localSheetId="5" hidden="1">{#N/A,#N/A,TRUE,"Cover";#N/A,#N/A,TRUE,"Conts";#N/A,#N/A,TRUE,"VOS";#N/A,#N/A,TRUE,"Warrington";#N/A,#N/A,TRUE,"Widnes"}</definedName>
    <definedName name="ihg" localSheetId="14" hidden="1">{#N/A,#N/A,TRUE,"Cover";#N/A,#N/A,TRUE,"Conts";#N/A,#N/A,TRUE,"VOS";#N/A,#N/A,TRUE,"Warrington";#N/A,#N/A,TRUE,"Widnes"}</definedName>
    <definedName name="ihg" localSheetId="7" hidden="1">{#N/A,#N/A,TRUE,"Cover";#N/A,#N/A,TRUE,"Conts";#N/A,#N/A,TRUE,"VOS";#N/A,#N/A,TRUE,"Warrington";#N/A,#N/A,TRUE,"Widnes"}</definedName>
    <definedName name="ihg" hidden="1">{#N/A,#N/A,TRUE,"Cover";#N/A,#N/A,TRUE,"Conts";#N/A,#N/A,TRUE,"VOS";#N/A,#N/A,TRUE,"Warrington";#N/A,#N/A,TRUE,"Widnes"}</definedName>
    <definedName name="iho" localSheetId="5" hidden="1">{#N/A,#N/A,TRUE,"Cover";#N/A,#N/A,TRUE,"Conts";#N/A,#N/A,TRUE,"VOS";#N/A,#N/A,TRUE,"Warrington";#N/A,#N/A,TRUE,"Widnes"}</definedName>
    <definedName name="iho" localSheetId="14" hidden="1">{#N/A,#N/A,TRUE,"Cover";#N/A,#N/A,TRUE,"Conts";#N/A,#N/A,TRUE,"VOS";#N/A,#N/A,TRUE,"Warrington";#N/A,#N/A,TRUE,"Widnes"}</definedName>
    <definedName name="iho" localSheetId="7" hidden="1">{#N/A,#N/A,TRUE,"Cover";#N/A,#N/A,TRUE,"Conts";#N/A,#N/A,TRUE,"VOS";#N/A,#N/A,TRUE,"Warrington";#N/A,#N/A,TRUE,"Widnes"}</definedName>
    <definedName name="iho" hidden="1">{#N/A,#N/A,TRUE,"Cover";#N/A,#N/A,TRUE,"Conts";#N/A,#N/A,TRUE,"VOS";#N/A,#N/A,TRUE,"Warrington";#N/A,#N/A,TRUE,"Widnes"}</definedName>
    <definedName name="Incident_Tier" localSheetId="5">#REF!</definedName>
    <definedName name="Incident_Tier" localSheetId="8">#REF!</definedName>
    <definedName name="Incident_Tier" localSheetId="15">#REF!</definedName>
    <definedName name="Incident_Tier" localSheetId="4">#REF!</definedName>
    <definedName name="Incident_Tier">#REF!</definedName>
    <definedName name="Incident_Type" localSheetId="8">#REF!</definedName>
    <definedName name="Incident_Type" localSheetId="15">#REF!</definedName>
    <definedName name="Incident_Type" localSheetId="4">#REF!</definedName>
    <definedName name="Incident_Type">#REF!</definedName>
    <definedName name="Inside_Dia__ID" localSheetId="7">#REF!</definedName>
    <definedName name="Inside_Dia__ID">#REF!</definedName>
    <definedName name="Interior" localSheetId="5">#REF!</definedName>
    <definedName name="Interior" localSheetId="14">#REF!</definedName>
    <definedName name="Interior" localSheetId="7">#REF!</definedName>
    <definedName name="Interior">#REF!</definedName>
    <definedName name="INTERNAL__WALLS__AND__PARTITIONS" localSheetId="5">#REF!</definedName>
    <definedName name="INTERNAL__WALLS__AND__PARTITIONS" localSheetId="14">#REF!</definedName>
    <definedName name="INTERNAL__WALLS__AND__PARTITIONS" localSheetId="7">#REF!</definedName>
    <definedName name="INTERNAL__WALLS__AND__PARTITIONS">#REF!</definedName>
    <definedName name="INVOICE2" localSheetId="5" hidden="1">#REF!</definedName>
    <definedName name="INVOICE2" localSheetId="14" hidden="1">#REF!</definedName>
    <definedName name="INVOICE2" localSheetId="7" hidden="1">#REF!</definedName>
    <definedName name="INVOICE2" hidden="1">#REF!</definedName>
    <definedName name="io" localSheetId="5" hidden="1">{#N/A,#N/A,TRUE,"Cover";#N/A,#N/A,TRUE,"Conts";#N/A,#N/A,TRUE,"VOS";#N/A,#N/A,TRUE,"Warrington";#N/A,#N/A,TRUE,"Widnes"}</definedName>
    <definedName name="io" localSheetId="14" hidden="1">{#N/A,#N/A,TRUE,"Cover";#N/A,#N/A,TRUE,"Conts";#N/A,#N/A,TRUE,"VOS";#N/A,#N/A,TRUE,"Warrington";#N/A,#N/A,TRUE,"Widnes"}</definedName>
    <definedName name="io" localSheetId="7" hidden="1">{#N/A,#N/A,TRUE,"Cover";#N/A,#N/A,TRUE,"Conts";#N/A,#N/A,TRUE,"VOS";#N/A,#N/A,TRUE,"Warrington";#N/A,#N/A,TRUE,"Widnes"}</definedName>
    <definedName name="io" hidden="1">{#N/A,#N/A,TRUE,"Cover";#N/A,#N/A,TRUE,"Conts";#N/A,#N/A,TRUE,"VOS";#N/A,#N/A,TRUE,"Warrington";#N/A,#N/A,TRUE,"Widnes"}</definedName>
    <definedName name="io8yuou8y" localSheetId="5" hidden="1">{#N/A,#N/A,TRUE,"Cover";#N/A,#N/A,TRUE,"Conts";#N/A,#N/A,TRUE,"VOS";#N/A,#N/A,TRUE,"Warrington";#N/A,#N/A,TRUE,"Widnes"}</definedName>
    <definedName name="io8yuou8y" localSheetId="14" hidden="1">{#N/A,#N/A,TRUE,"Cover";#N/A,#N/A,TRUE,"Conts";#N/A,#N/A,TRUE,"VOS";#N/A,#N/A,TRUE,"Warrington";#N/A,#N/A,TRUE,"Widnes"}</definedName>
    <definedName name="io8yuou8y" localSheetId="7" hidden="1">{#N/A,#N/A,TRUE,"Cover";#N/A,#N/A,TRUE,"Conts";#N/A,#N/A,TRUE,"VOS";#N/A,#N/A,TRUE,"Warrington";#N/A,#N/A,TRUE,"Widnes"}</definedName>
    <definedName name="io8yuou8y" hidden="1">{#N/A,#N/A,TRUE,"Cover";#N/A,#N/A,TRUE,"Conts";#N/A,#N/A,TRUE,"VOS";#N/A,#N/A,TRUE,"Warrington";#N/A,#N/A,TRUE,"Widnes"}</definedName>
    <definedName name="iol" localSheetId="5" hidden="1">{#N/A,#N/A,TRUE,"Cover";#N/A,#N/A,TRUE,"Conts";#N/A,#N/A,TRUE,"VOS";#N/A,#N/A,TRUE,"Warrington";#N/A,#N/A,TRUE,"Widnes"}</definedName>
    <definedName name="iol" localSheetId="14" hidden="1">{#N/A,#N/A,TRUE,"Cover";#N/A,#N/A,TRUE,"Conts";#N/A,#N/A,TRUE,"VOS";#N/A,#N/A,TRUE,"Warrington";#N/A,#N/A,TRUE,"Widnes"}</definedName>
    <definedName name="iol" localSheetId="7" hidden="1">{#N/A,#N/A,TRUE,"Cover";#N/A,#N/A,TRUE,"Conts";#N/A,#N/A,TRUE,"VOS";#N/A,#N/A,TRUE,"Warrington";#N/A,#N/A,TRUE,"Widnes"}</definedName>
    <definedName name="iol" hidden="1">{#N/A,#N/A,TRUE,"Cover";#N/A,#N/A,TRUE,"Conts";#N/A,#N/A,TRUE,"VOS";#N/A,#N/A,TRUE,"Warrington";#N/A,#N/A,TRUE,"Widnes"}</definedName>
    <definedName name="ioykyoyu" localSheetId="5" hidden="1">{#N/A,#N/A,TRUE,"Cover";#N/A,#N/A,TRUE,"Conts";#N/A,#N/A,TRUE,"VOS";#N/A,#N/A,TRUE,"Warrington";#N/A,#N/A,TRUE,"Widnes"}</definedName>
    <definedName name="ioykyoyu" localSheetId="14" hidden="1">{#N/A,#N/A,TRUE,"Cover";#N/A,#N/A,TRUE,"Conts";#N/A,#N/A,TRUE,"VOS";#N/A,#N/A,TRUE,"Warrington";#N/A,#N/A,TRUE,"Widnes"}</definedName>
    <definedName name="ioykyoyu" localSheetId="7"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5">'FIR Summary'!#REF!</definedName>
    <definedName name="IRR" localSheetId="14">#REF!</definedName>
    <definedName name="IRR" localSheetId="7">#REF!</definedName>
    <definedName name="IRR">#REF!</definedName>
    <definedName name="IssEscStatus1" localSheetId="7">#REF!</definedName>
    <definedName name="IssEscStatus1" localSheetId="4">#REF!</definedName>
    <definedName name="IssEscStatus1">#REF!</definedName>
    <definedName name="Item_Range" localSheetId="5">#REF!</definedName>
    <definedName name="Item_Range" localSheetId="14">#REF!</definedName>
    <definedName name="Item_Range" localSheetId="7">#REF!</definedName>
    <definedName name="Item_Range">#REF!</definedName>
    <definedName name="iu" localSheetId="5" hidden="1">{#N/A,#N/A,TRUE,"Cover";#N/A,#N/A,TRUE,"Conts";#N/A,#N/A,TRUE,"VOS";#N/A,#N/A,TRUE,"Warrington";#N/A,#N/A,TRUE,"Widnes"}</definedName>
    <definedName name="iu" localSheetId="14" hidden="1">{#N/A,#N/A,TRUE,"Cover";#N/A,#N/A,TRUE,"Conts";#N/A,#N/A,TRUE,"VOS";#N/A,#N/A,TRUE,"Warrington";#N/A,#N/A,TRUE,"Widnes"}</definedName>
    <definedName name="iu" localSheetId="7" hidden="1">{#N/A,#N/A,TRUE,"Cover";#N/A,#N/A,TRUE,"Conts";#N/A,#N/A,TRUE,"VOS";#N/A,#N/A,TRUE,"Warrington";#N/A,#N/A,TRUE,"Widnes"}</definedName>
    <definedName name="iu" hidden="1">{#N/A,#N/A,TRUE,"Cover";#N/A,#N/A,TRUE,"Conts";#N/A,#N/A,TRUE,"VOS";#N/A,#N/A,TRUE,"Warrington";#N/A,#N/A,TRUE,"Widnes"}</definedName>
    <definedName name="iuh" localSheetId="5" hidden="1">{#N/A,#N/A,TRUE,"Cover";#N/A,#N/A,TRUE,"Conts";#N/A,#N/A,TRUE,"VOS";#N/A,#N/A,TRUE,"Warrington";#N/A,#N/A,TRUE,"Widnes"}</definedName>
    <definedName name="iuh" localSheetId="14" hidden="1">{#N/A,#N/A,TRUE,"Cover";#N/A,#N/A,TRUE,"Conts";#N/A,#N/A,TRUE,"VOS";#N/A,#N/A,TRUE,"Warrington";#N/A,#N/A,TRUE,"Widnes"}</definedName>
    <definedName name="iuh" localSheetId="7" hidden="1">{#N/A,#N/A,TRUE,"Cover";#N/A,#N/A,TRUE,"Conts";#N/A,#N/A,TRUE,"VOS";#N/A,#N/A,TRUE,"Warrington";#N/A,#N/A,TRUE,"Widnes"}</definedName>
    <definedName name="iuh" hidden="1">{#N/A,#N/A,TRUE,"Cover";#N/A,#N/A,TRUE,"Conts";#N/A,#N/A,TRUE,"VOS";#N/A,#N/A,TRUE,"Warrington";#N/A,#N/A,TRUE,"Widnes"}</definedName>
    <definedName name="iui" localSheetId="5" hidden="1">{#N/A,#N/A,TRUE,"Cover";#N/A,#N/A,TRUE,"Conts";#N/A,#N/A,TRUE,"VOS";#N/A,#N/A,TRUE,"Warrington";#N/A,#N/A,TRUE,"Widnes"}</definedName>
    <definedName name="iui" localSheetId="14" hidden="1">{#N/A,#N/A,TRUE,"Cover";#N/A,#N/A,TRUE,"Conts";#N/A,#N/A,TRUE,"VOS";#N/A,#N/A,TRUE,"Warrington";#N/A,#N/A,TRUE,"Widnes"}</definedName>
    <definedName name="iui" localSheetId="7" hidden="1">{#N/A,#N/A,TRUE,"Cover";#N/A,#N/A,TRUE,"Conts";#N/A,#N/A,TRUE,"VOS";#N/A,#N/A,TRUE,"Warrington";#N/A,#N/A,TRUE,"Widnes"}</definedName>
    <definedName name="iui" hidden="1">{#N/A,#N/A,TRUE,"Cover";#N/A,#N/A,TRUE,"Conts";#N/A,#N/A,TRUE,"VOS";#N/A,#N/A,TRUE,"Warrington";#N/A,#N/A,TRUE,"Widnes"}</definedName>
    <definedName name="iuiou" localSheetId="5" hidden="1">{#N/A,#N/A,TRUE,"Cover";#N/A,#N/A,TRUE,"Conts";#N/A,#N/A,TRUE,"VOS";#N/A,#N/A,TRUE,"Warrington";#N/A,#N/A,TRUE,"Widnes"}</definedName>
    <definedName name="iuiou" localSheetId="14" hidden="1">{#N/A,#N/A,TRUE,"Cover";#N/A,#N/A,TRUE,"Conts";#N/A,#N/A,TRUE,"VOS";#N/A,#N/A,TRUE,"Warrington";#N/A,#N/A,TRUE,"Widnes"}</definedName>
    <definedName name="iuiou" localSheetId="7" hidden="1">{#N/A,#N/A,TRUE,"Cover";#N/A,#N/A,TRUE,"Conts";#N/A,#N/A,TRUE,"VOS";#N/A,#N/A,TRUE,"Warrington";#N/A,#N/A,TRUE,"Widnes"}</definedName>
    <definedName name="iuiou" hidden="1">{#N/A,#N/A,TRUE,"Cover";#N/A,#N/A,TRUE,"Conts";#N/A,#N/A,TRUE,"VOS";#N/A,#N/A,TRUE,"Warrington";#N/A,#N/A,TRUE,"Widnes"}</definedName>
    <definedName name="iuk" localSheetId="5" hidden="1">{#N/A,#N/A,TRUE,"Cover";#N/A,#N/A,TRUE,"Conts";#N/A,#N/A,TRUE,"VOS";#N/A,#N/A,TRUE,"Warrington";#N/A,#N/A,TRUE,"Widnes"}</definedName>
    <definedName name="iuk" localSheetId="14" hidden="1">{#N/A,#N/A,TRUE,"Cover";#N/A,#N/A,TRUE,"Conts";#N/A,#N/A,TRUE,"VOS";#N/A,#N/A,TRUE,"Warrington";#N/A,#N/A,TRUE,"Widnes"}</definedName>
    <definedName name="iuk" localSheetId="7" hidden="1">{#N/A,#N/A,TRUE,"Cover";#N/A,#N/A,TRUE,"Conts";#N/A,#N/A,TRUE,"VOS";#N/A,#N/A,TRUE,"Warrington";#N/A,#N/A,TRUE,"Widnes"}</definedName>
    <definedName name="iuk" hidden="1">{#N/A,#N/A,TRUE,"Cover";#N/A,#N/A,TRUE,"Conts";#N/A,#N/A,TRUE,"VOS";#N/A,#N/A,TRUE,"Warrington";#N/A,#N/A,TRUE,"Widnes"}</definedName>
    <definedName name="iukh" localSheetId="5" hidden="1">{#N/A,#N/A,TRUE,"Cover";#N/A,#N/A,TRUE,"Conts";#N/A,#N/A,TRUE,"VOS";#N/A,#N/A,TRUE,"Warrington";#N/A,#N/A,TRUE,"Widnes"}</definedName>
    <definedName name="iukh" localSheetId="14" hidden="1">{#N/A,#N/A,TRUE,"Cover";#N/A,#N/A,TRUE,"Conts";#N/A,#N/A,TRUE,"VOS";#N/A,#N/A,TRUE,"Warrington";#N/A,#N/A,TRUE,"Widnes"}</definedName>
    <definedName name="iukh" localSheetId="7" hidden="1">{#N/A,#N/A,TRUE,"Cover";#N/A,#N/A,TRUE,"Conts";#N/A,#N/A,TRUE,"VOS";#N/A,#N/A,TRUE,"Warrington";#N/A,#N/A,TRUE,"Widnes"}</definedName>
    <definedName name="iukh" hidden="1">{#N/A,#N/A,TRUE,"Cover";#N/A,#N/A,TRUE,"Conts";#N/A,#N/A,TRUE,"VOS";#N/A,#N/A,TRUE,"Warrington";#N/A,#N/A,TRUE,"Widnes"}</definedName>
    <definedName name="iulouy" localSheetId="5" hidden="1">{#N/A,#N/A,TRUE,"Cover";#N/A,#N/A,TRUE,"Conts";#N/A,#N/A,TRUE,"VOS";#N/A,#N/A,TRUE,"Warrington";#N/A,#N/A,TRUE,"Widnes"}</definedName>
    <definedName name="iulouy" localSheetId="14" hidden="1">{#N/A,#N/A,TRUE,"Cover";#N/A,#N/A,TRUE,"Conts";#N/A,#N/A,TRUE,"VOS";#N/A,#N/A,TRUE,"Warrington";#N/A,#N/A,TRUE,"Widnes"}</definedName>
    <definedName name="iulouy" localSheetId="7" hidden="1">{#N/A,#N/A,TRUE,"Cover";#N/A,#N/A,TRUE,"Conts";#N/A,#N/A,TRUE,"VOS";#N/A,#N/A,TRUE,"Warrington";#N/A,#N/A,TRUE,"Widnes"}</definedName>
    <definedName name="iulouy" hidden="1">{#N/A,#N/A,TRUE,"Cover";#N/A,#N/A,TRUE,"Conts";#N/A,#N/A,TRUE,"VOS";#N/A,#N/A,TRUE,"Warrington";#N/A,#N/A,TRUE,"Widnes"}</definedName>
    <definedName name="jg" localSheetId="5" hidden="1">{#N/A,#N/A,TRUE,"Cover";#N/A,#N/A,TRUE,"Conts";#N/A,#N/A,TRUE,"VOS";#N/A,#N/A,TRUE,"Warrington";#N/A,#N/A,TRUE,"Widnes"}</definedName>
    <definedName name="jg" localSheetId="14" hidden="1">{#N/A,#N/A,TRUE,"Cover";#N/A,#N/A,TRUE,"Conts";#N/A,#N/A,TRUE,"VOS";#N/A,#N/A,TRUE,"Warrington";#N/A,#N/A,TRUE,"Widnes"}</definedName>
    <definedName name="jg" localSheetId="7" hidden="1">{#N/A,#N/A,TRUE,"Cover";#N/A,#N/A,TRUE,"Conts";#N/A,#N/A,TRUE,"VOS";#N/A,#N/A,TRUE,"Warrington";#N/A,#N/A,TRUE,"Widnes"}</definedName>
    <definedName name="jg" hidden="1">{#N/A,#N/A,TRUE,"Cover";#N/A,#N/A,TRUE,"Conts";#N/A,#N/A,TRUE,"VOS";#N/A,#N/A,TRUE,"Warrington";#N/A,#N/A,TRUE,"Widnes"}</definedName>
    <definedName name="jh" localSheetId="5" hidden="1">{#N/A,#N/A,TRUE,"Cover";#N/A,#N/A,TRUE,"Conts";#N/A,#N/A,TRUE,"VOS";#N/A,#N/A,TRUE,"Warrington";#N/A,#N/A,TRUE,"Widnes"}</definedName>
    <definedName name="jh" localSheetId="14" hidden="1">{#N/A,#N/A,TRUE,"Cover";#N/A,#N/A,TRUE,"Conts";#N/A,#N/A,TRUE,"VOS";#N/A,#N/A,TRUE,"Warrington";#N/A,#N/A,TRUE,"Widnes"}</definedName>
    <definedName name="jh" localSheetId="7" hidden="1">{#N/A,#N/A,TRUE,"Cover";#N/A,#N/A,TRUE,"Conts";#N/A,#N/A,TRUE,"VOS";#N/A,#N/A,TRUE,"Warrington";#N/A,#N/A,TRUE,"Widnes"}</definedName>
    <definedName name="jh" hidden="1">{#N/A,#N/A,TRUE,"Cover";#N/A,#N/A,TRUE,"Conts";#N/A,#N/A,TRUE,"VOS";#N/A,#N/A,TRUE,"Warrington";#N/A,#N/A,TRUE,"Widnes"}</definedName>
    <definedName name="jhg" localSheetId="5" hidden="1">{#N/A,#N/A,TRUE,"Cover";#N/A,#N/A,TRUE,"Conts";#N/A,#N/A,TRUE,"VOS";#N/A,#N/A,TRUE,"Warrington";#N/A,#N/A,TRUE,"Widnes"}</definedName>
    <definedName name="jhg" localSheetId="14" hidden="1">{#N/A,#N/A,TRUE,"Cover";#N/A,#N/A,TRUE,"Conts";#N/A,#N/A,TRUE,"VOS";#N/A,#N/A,TRUE,"Warrington";#N/A,#N/A,TRUE,"Widnes"}</definedName>
    <definedName name="jhg" localSheetId="7" hidden="1">{#N/A,#N/A,TRUE,"Cover";#N/A,#N/A,TRUE,"Conts";#N/A,#N/A,TRUE,"VOS";#N/A,#N/A,TRUE,"Warrington";#N/A,#N/A,TRUE,"Widnes"}</definedName>
    <definedName name="jhg" hidden="1">{#N/A,#N/A,TRUE,"Cover";#N/A,#N/A,TRUE,"Conts";#N/A,#N/A,TRUE,"VOS";#N/A,#N/A,TRUE,"Warrington";#N/A,#N/A,TRUE,"Widnes"}</definedName>
    <definedName name="jk" localSheetId="5" hidden="1">{#N/A,#N/A,TRUE,"Cover";#N/A,#N/A,TRUE,"Conts";#N/A,#N/A,TRUE,"VOS";#N/A,#N/A,TRUE,"Warrington";#N/A,#N/A,TRUE,"Widnes"}</definedName>
    <definedName name="jk" localSheetId="14" hidden="1">{#N/A,#N/A,TRUE,"Cover";#N/A,#N/A,TRUE,"Conts";#N/A,#N/A,TRUE,"VOS";#N/A,#N/A,TRUE,"Warrington";#N/A,#N/A,TRUE,"Widnes"}</definedName>
    <definedName name="jk" localSheetId="7" hidden="1">{#N/A,#N/A,TRUE,"Cover";#N/A,#N/A,TRUE,"Conts";#N/A,#N/A,TRUE,"VOS";#N/A,#N/A,TRUE,"Warrington";#N/A,#N/A,TRUE,"Widnes"}</definedName>
    <definedName name="jk" hidden="1">{#N/A,#N/A,TRUE,"Cover";#N/A,#N/A,TRUE,"Conts";#N/A,#N/A,TRUE,"VOS";#N/A,#N/A,TRUE,"Warrington";#N/A,#N/A,TRUE,"Widnes"}</definedName>
    <definedName name="jk.j.oi" localSheetId="5" hidden="1">{#N/A,#N/A,TRUE,"Cover";#N/A,#N/A,TRUE,"Conts";#N/A,#N/A,TRUE,"VOS";#N/A,#N/A,TRUE,"Warrington";#N/A,#N/A,TRUE,"Widnes"}</definedName>
    <definedName name="jk.j.oi" localSheetId="14" hidden="1">{#N/A,#N/A,TRUE,"Cover";#N/A,#N/A,TRUE,"Conts";#N/A,#N/A,TRUE,"VOS";#N/A,#N/A,TRUE,"Warrington";#N/A,#N/A,TRUE,"Widnes"}</definedName>
    <definedName name="jk.j.oi" localSheetId="7" hidden="1">{#N/A,#N/A,TRUE,"Cover";#N/A,#N/A,TRUE,"Conts";#N/A,#N/A,TRUE,"VOS";#N/A,#N/A,TRUE,"Warrington";#N/A,#N/A,TRUE,"Widnes"}</definedName>
    <definedName name="jk.j.oi" hidden="1">{#N/A,#N/A,TRUE,"Cover";#N/A,#N/A,TRUE,"Conts";#N/A,#N/A,TRUE,"VOS";#N/A,#N/A,TRUE,"Warrington";#N/A,#N/A,TRUE,"Widnes"}</definedName>
    <definedName name="JKGKJHK" localSheetId="5" hidden="1">{#N/A,#N/A,TRUE,"Cover";#N/A,#N/A,TRUE,"Conts";#N/A,#N/A,TRUE,"VOS";#N/A,#N/A,TRUE,"Warrington";#N/A,#N/A,TRUE,"Widnes"}</definedName>
    <definedName name="JKGKJHK" localSheetId="14" hidden="1">{#N/A,#N/A,TRUE,"Cover";#N/A,#N/A,TRUE,"Conts";#N/A,#N/A,TRUE,"VOS";#N/A,#N/A,TRUE,"Warrington";#N/A,#N/A,TRUE,"Widnes"}</definedName>
    <definedName name="JKGKJHK" localSheetId="7" hidden="1">{#N/A,#N/A,TRUE,"Cover";#N/A,#N/A,TRUE,"Conts";#N/A,#N/A,TRUE,"VOS";#N/A,#N/A,TRUE,"Warrington";#N/A,#N/A,TRUE,"Widnes"}</definedName>
    <definedName name="JKGKJHK" hidden="1">{#N/A,#N/A,TRUE,"Cover";#N/A,#N/A,TRUE,"Conts";#N/A,#N/A,TRUE,"VOS";#N/A,#N/A,TRUE,"Warrington";#N/A,#N/A,TRUE,"Widnes"}</definedName>
    <definedName name="jkljljkl" localSheetId="5" hidden="1">{#N/A,#N/A,TRUE,"Cover";#N/A,#N/A,TRUE,"Conts";#N/A,#N/A,TRUE,"VOS";#N/A,#N/A,TRUE,"Warrington";#N/A,#N/A,TRUE,"Widnes"}</definedName>
    <definedName name="jkljljkl" localSheetId="14" hidden="1">{#N/A,#N/A,TRUE,"Cover";#N/A,#N/A,TRUE,"Conts";#N/A,#N/A,TRUE,"VOS";#N/A,#N/A,TRUE,"Warrington";#N/A,#N/A,TRUE,"Widnes"}</definedName>
    <definedName name="jkljljkl" localSheetId="7" hidden="1">{#N/A,#N/A,TRUE,"Cover";#N/A,#N/A,TRUE,"Conts";#N/A,#N/A,TRUE,"VOS";#N/A,#N/A,TRUE,"Warrington";#N/A,#N/A,TRUE,"Widnes"}</definedName>
    <definedName name="jkljljkl" hidden="1">{#N/A,#N/A,TRUE,"Cover";#N/A,#N/A,TRUE,"Conts";#N/A,#N/A,TRUE,"VOS";#N/A,#N/A,TRUE,"Warrington";#N/A,#N/A,TRUE,"Widnes"}</definedName>
    <definedName name="jktrujij" localSheetId="5" hidden="1">{#N/A,#N/A,TRUE,"Cover";#N/A,#N/A,TRUE,"Conts";#N/A,#N/A,TRUE,"VOS";#N/A,#N/A,TRUE,"Warrington";#N/A,#N/A,TRUE,"Widnes"}</definedName>
    <definedName name="jktrujij" localSheetId="14" hidden="1">{#N/A,#N/A,TRUE,"Cover";#N/A,#N/A,TRUE,"Conts";#N/A,#N/A,TRUE,"VOS";#N/A,#N/A,TRUE,"Warrington";#N/A,#N/A,TRUE,"Widnes"}</definedName>
    <definedName name="jktrujij" localSheetId="7" hidden="1">{#N/A,#N/A,TRUE,"Cover";#N/A,#N/A,TRUE,"Conts";#N/A,#N/A,TRUE,"VOS";#N/A,#N/A,TRUE,"Warrington";#N/A,#N/A,TRUE,"Widnes"}</definedName>
    <definedName name="jktrujij" hidden="1">{#N/A,#N/A,TRUE,"Cover";#N/A,#N/A,TRUE,"Conts";#N/A,#N/A,TRUE,"VOS";#N/A,#N/A,TRUE,"Warrington";#N/A,#N/A,TRUE,"Widnes"}</definedName>
    <definedName name="jktukk" localSheetId="5" hidden="1">{#N/A,#N/A,TRUE,"Cover";#N/A,#N/A,TRUE,"Conts";#N/A,#N/A,TRUE,"VOS";#N/A,#N/A,TRUE,"Warrington";#N/A,#N/A,TRUE,"Widnes"}</definedName>
    <definedName name="jktukk" localSheetId="14" hidden="1">{#N/A,#N/A,TRUE,"Cover";#N/A,#N/A,TRUE,"Conts";#N/A,#N/A,TRUE,"VOS";#N/A,#N/A,TRUE,"Warrington";#N/A,#N/A,TRUE,"Widnes"}</definedName>
    <definedName name="jktukk" localSheetId="7" hidden="1">{#N/A,#N/A,TRUE,"Cover";#N/A,#N/A,TRUE,"Conts";#N/A,#N/A,TRUE,"VOS";#N/A,#N/A,TRUE,"Warrington";#N/A,#N/A,TRUE,"Widnes"}</definedName>
    <definedName name="jktukk" hidden="1">{#N/A,#N/A,TRUE,"Cover";#N/A,#N/A,TRUE,"Conts";#N/A,#N/A,TRUE,"VOS";#N/A,#N/A,TRUE,"Warrington";#N/A,#N/A,TRUE,"Widnes"}</definedName>
    <definedName name="jky" localSheetId="5" hidden="1">{#N/A,#N/A,TRUE,"Cover";#N/A,#N/A,TRUE,"Conts";#N/A,#N/A,TRUE,"VOS";#N/A,#N/A,TRUE,"Warrington";#N/A,#N/A,TRUE,"Widnes"}</definedName>
    <definedName name="jky" localSheetId="14" hidden="1">{#N/A,#N/A,TRUE,"Cover";#N/A,#N/A,TRUE,"Conts";#N/A,#N/A,TRUE,"VOS";#N/A,#N/A,TRUE,"Warrington";#N/A,#N/A,TRUE,"Widnes"}</definedName>
    <definedName name="jky" localSheetId="7" hidden="1">{#N/A,#N/A,TRUE,"Cover";#N/A,#N/A,TRUE,"Conts";#N/A,#N/A,TRUE,"VOS";#N/A,#N/A,TRUE,"Warrington";#N/A,#N/A,TRUE,"Widnes"}</definedName>
    <definedName name="jky" hidden="1">{#N/A,#N/A,TRUE,"Cover";#N/A,#N/A,TRUE,"Conts";#N/A,#N/A,TRUE,"VOS";#N/A,#N/A,TRUE,"Warrington";#N/A,#N/A,TRUE,"Widnes"}</definedName>
    <definedName name="jtyhjswjy" localSheetId="5" hidden="1">{#N/A,#N/A,TRUE,"Cover";#N/A,#N/A,TRUE,"Conts";#N/A,#N/A,TRUE,"VOS";#N/A,#N/A,TRUE,"Warrington";#N/A,#N/A,TRUE,"Widnes"}</definedName>
    <definedName name="jtyhjswjy" localSheetId="14" hidden="1">{#N/A,#N/A,TRUE,"Cover";#N/A,#N/A,TRUE,"Conts";#N/A,#N/A,TRUE,"VOS";#N/A,#N/A,TRUE,"Warrington";#N/A,#N/A,TRUE,"Widnes"}</definedName>
    <definedName name="jtyhjswjy" localSheetId="7" hidden="1">{#N/A,#N/A,TRUE,"Cover";#N/A,#N/A,TRUE,"Conts";#N/A,#N/A,TRUE,"VOS";#N/A,#N/A,TRUE,"Warrington";#N/A,#N/A,TRUE,"Widnes"}</definedName>
    <definedName name="jtyhjswjy" hidden="1">{#N/A,#N/A,TRUE,"Cover";#N/A,#N/A,TRUE,"Conts";#N/A,#N/A,TRUE,"VOS";#N/A,#N/A,TRUE,"Warrington";#N/A,#N/A,TRUE,"Widnes"}</definedName>
    <definedName name="k" localSheetId="5" hidden="1">{#N/A,#N/A,TRUE,"Cover";#N/A,#N/A,TRUE,"Conts";#N/A,#N/A,TRUE,"VOS";#N/A,#N/A,TRUE,"Warrington";#N/A,#N/A,TRUE,"Widnes"}</definedName>
    <definedName name="k" localSheetId="14" hidden="1">{#N/A,#N/A,TRUE,"Cover";#N/A,#N/A,TRUE,"Conts";#N/A,#N/A,TRUE,"VOS";#N/A,#N/A,TRUE,"Warrington";#N/A,#N/A,TRUE,"Widnes"}</definedName>
    <definedName name="k" localSheetId="7" hidden="1">{#N/A,#N/A,TRUE,"Cover";#N/A,#N/A,TRUE,"Conts";#N/A,#N/A,TRUE,"VOS";#N/A,#N/A,TRUE,"Warrington";#N/A,#N/A,TRUE,"Widnes"}</definedName>
    <definedName name="k" hidden="1">{#N/A,#N/A,TRUE,"Cover";#N/A,#N/A,TRUE,"Conts";#N/A,#N/A,TRUE,"VOS";#N/A,#N/A,TRUE,"Warrington";#N/A,#N/A,TRUE,"Widnes"}</definedName>
    <definedName name="K9B_1" localSheetId="7">#REF!</definedName>
    <definedName name="K9B_1">#REF!</definedName>
    <definedName name="K9B_2" localSheetId="7">#REF!</definedName>
    <definedName name="K9B_2">#REF!</definedName>
    <definedName name="kgjfgjgj" localSheetId="5" hidden="1">{#N/A,#N/A,TRUE,"Cover";#N/A,#N/A,TRUE,"Conts";#N/A,#N/A,TRUE,"VOS";#N/A,#N/A,TRUE,"Warrington";#N/A,#N/A,TRUE,"Widnes"}</definedName>
    <definedName name="kgjfgjgj" localSheetId="14" hidden="1">{#N/A,#N/A,TRUE,"Cover";#N/A,#N/A,TRUE,"Conts";#N/A,#N/A,TRUE,"VOS";#N/A,#N/A,TRUE,"Warrington";#N/A,#N/A,TRUE,"Widnes"}</definedName>
    <definedName name="kgjfgjgj" localSheetId="7" hidden="1">{#N/A,#N/A,TRUE,"Cover";#N/A,#N/A,TRUE,"Conts";#N/A,#N/A,TRUE,"VOS";#N/A,#N/A,TRUE,"Warrington";#N/A,#N/A,TRUE,"Widnes"}</definedName>
    <definedName name="kgjfgjgj" hidden="1">{#N/A,#N/A,TRUE,"Cover";#N/A,#N/A,TRUE,"Conts";#N/A,#N/A,TRUE,"VOS";#N/A,#N/A,TRUE,"Warrington";#N/A,#N/A,TRUE,"Widnes"}</definedName>
    <definedName name="khgfkhgf" localSheetId="5" hidden="1">{#N/A,#N/A,TRUE,"Cover";#N/A,#N/A,TRUE,"Conts";#N/A,#N/A,TRUE,"VOS";#N/A,#N/A,TRUE,"Warrington";#N/A,#N/A,TRUE,"Widnes"}</definedName>
    <definedName name="khgfkhgf" localSheetId="14" hidden="1">{#N/A,#N/A,TRUE,"Cover";#N/A,#N/A,TRUE,"Conts";#N/A,#N/A,TRUE,"VOS";#N/A,#N/A,TRUE,"Warrington";#N/A,#N/A,TRUE,"Widnes"}</definedName>
    <definedName name="khgfkhgf" localSheetId="7" hidden="1">{#N/A,#N/A,TRUE,"Cover";#N/A,#N/A,TRUE,"Conts";#N/A,#N/A,TRUE,"VOS";#N/A,#N/A,TRUE,"Warrington";#N/A,#N/A,TRUE,"Widnes"}</definedName>
    <definedName name="khgfkhgf" hidden="1">{#N/A,#N/A,TRUE,"Cover";#N/A,#N/A,TRUE,"Conts";#N/A,#N/A,TRUE,"VOS";#N/A,#N/A,TRUE,"Warrington";#N/A,#N/A,TRUE,"Widnes"}</definedName>
    <definedName name="kj" localSheetId="5" hidden="1">{#N/A,#N/A,TRUE,"Cover";#N/A,#N/A,TRUE,"Conts";#N/A,#N/A,TRUE,"VOS";#N/A,#N/A,TRUE,"Warrington";#N/A,#N/A,TRUE,"Widnes"}</definedName>
    <definedName name="kj" localSheetId="14" hidden="1">{#N/A,#N/A,TRUE,"Cover";#N/A,#N/A,TRUE,"Conts";#N/A,#N/A,TRUE,"VOS";#N/A,#N/A,TRUE,"Warrington";#N/A,#N/A,TRUE,"Widnes"}</definedName>
    <definedName name="kj" localSheetId="7" hidden="1">{#N/A,#N/A,TRUE,"Cover";#N/A,#N/A,TRUE,"Conts";#N/A,#N/A,TRUE,"VOS";#N/A,#N/A,TRUE,"Warrington";#N/A,#N/A,TRUE,"Widnes"}</definedName>
    <definedName name="kj" hidden="1">{#N/A,#N/A,TRUE,"Cover";#N/A,#N/A,TRUE,"Conts";#N/A,#N/A,TRUE,"VOS";#N/A,#N/A,TRUE,"Warrington";#N/A,#N/A,TRUE,"Widnes"}</definedName>
    <definedName name="kjhkj" localSheetId="5" hidden="1">{#N/A,#N/A,FALSE,"SumG";#N/A,#N/A,FALSE,"ElecG";#N/A,#N/A,FALSE,"MechG";#N/A,#N/A,FALSE,"GeotG";#N/A,#N/A,FALSE,"PrcsG";#N/A,#N/A,FALSE,"TunnG";#N/A,#N/A,FALSE,"CivlG";#N/A,#N/A,FALSE,"NtwkG";#N/A,#N/A,FALSE,"EstgG";#N/A,#N/A,FALSE,"PEngG"}</definedName>
    <definedName name="kjhkj" localSheetId="14"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5" hidden="1">{#N/A,#N/A,TRUE,"Cover";#N/A,#N/A,TRUE,"Conts";#N/A,#N/A,TRUE,"VOS";#N/A,#N/A,TRUE,"Warrington";#N/A,#N/A,TRUE,"Widnes"}</definedName>
    <definedName name="kklmlk" localSheetId="14" hidden="1">{#N/A,#N/A,TRUE,"Cover";#N/A,#N/A,TRUE,"Conts";#N/A,#N/A,TRUE,"VOS";#N/A,#N/A,TRUE,"Warrington";#N/A,#N/A,TRUE,"Widnes"}</definedName>
    <definedName name="kklmlk" localSheetId="7" hidden="1">{#N/A,#N/A,TRUE,"Cover";#N/A,#N/A,TRUE,"Conts";#N/A,#N/A,TRUE,"VOS";#N/A,#N/A,TRUE,"Warrington";#N/A,#N/A,TRUE,"Widnes"}</definedName>
    <definedName name="kklmlk" hidden="1">{#N/A,#N/A,TRUE,"Cover";#N/A,#N/A,TRUE,"Conts";#N/A,#N/A,TRUE,"VOS";#N/A,#N/A,TRUE,"Warrington";#N/A,#N/A,TRUE,"Widnes"}</definedName>
    <definedName name="kpi" localSheetId="5">#REF!</definedName>
    <definedName name="kpi" localSheetId="8">#REF!</definedName>
    <definedName name="kpi" localSheetId="15">#REF!</definedName>
    <definedName name="kpi" localSheetId="14">#REF!</definedName>
    <definedName name="kpi" localSheetId="6">#REF!</definedName>
    <definedName name="kpi" localSheetId="7">#REF!</definedName>
    <definedName name="kpi" localSheetId="4">#REF!</definedName>
    <definedName name="kpi">#REF!</definedName>
    <definedName name="kryk" localSheetId="5" hidden="1">{#N/A,#N/A,TRUE,"Cover";#N/A,#N/A,TRUE,"Conts";#N/A,#N/A,TRUE,"VOS";#N/A,#N/A,TRUE,"Warrington";#N/A,#N/A,TRUE,"Widnes"}</definedName>
    <definedName name="kryk" localSheetId="14" hidden="1">{#N/A,#N/A,TRUE,"Cover";#N/A,#N/A,TRUE,"Conts";#N/A,#N/A,TRUE,"VOS";#N/A,#N/A,TRUE,"Warrington";#N/A,#N/A,TRUE,"Widnes"}</definedName>
    <definedName name="kryk" localSheetId="7" hidden="1">{#N/A,#N/A,TRUE,"Cover";#N/A,#N/A,TRUE,"Conts";#N/A,#N/A,TRUE,"VOS";#N/A,#N/A,TRUE,"Warrington";#N/A,#N/A,TRUE,"Widnes"}</definedName>
    <definedName name="kryk" hidden="1">{#N/A,#N/A,TRUE,"Cover";#N/A,#N/A,TRUE,"Conts";#N/A,#N/A,TRUE,"VOS";#N/A,#N/A,TRUE,"Warrington";#N/A,#N/A,TRUE,"Widnes"}</definedName>
    <definedName name="KYSTH" localSheetId="5" hidden="1">{#N/A,#N/A,TRUE,"Cover";#N/A,#N/A,TRUE,"Conts";#N/A,#N/A,TRUE,"VOS";#N/A,#N/A,TRUE,"Warrington";#N/A,#N/A,TRUE,"Widnes"}</definedName>
    <definedName name="KYSTH" localSheetId="14" hidden="1">{#N/A,#N/A,TRUE,"Cover";#N/A,#N/A,TRUE,"Conts";#N/A,#N/A,TRUE,"VOS";#N/A,#N/A,TRUE,"Warrington";#N/A,#N/A,TRUE,"Widnes"}</definedName>
    <definedName name="KYSTH" localSheetId="7" hidden="1">{#N/A,#N/A,TRUE,"Cover";#N/A,#N/A,TRUE,"Conts";#N/A,#N/A,TRUE,"VOS";#N/A,#N/A,TRUE,"Warrington";#N/A,#N/A,TRUE,"Widnes"}</definedName>
    <definedName name="KYSTH" hidden="1">{#N/A,#N/A,TRUE,"Cover";#N/A,#N/A,TRUE,"Conts";#N/A,#N/A,TRUE,"VOS";#N/A,#N/A,TRUE,"Warrington";#N/A,#N/A,TRUE,"Widnes"}</definedName>
    <definedName name="l" localSheetId="5" hidden="1">{#N/A,#N/A,TRUE,"Cover";#N/A,#N/A,TRUE,"Conts";#N/A,#N/A,TRUE,"VOS";#N/A,#N/A,TRUE,"Warrington";#N/A,#N/A,TRUE,"Widnes"}</definedName>
    <definedName name="l" localSheetId="14" hidden="1">{#N/A,#N/A,TRUE,"Cover";#N/A,#N/A,TRUE,"Conts";#N/A,#N/A,TRUE,"VOS";#N/A,#N/A,TRUE,"Warrington";#N/A,#N/A,TRUE,"Widnes"}</definedName>
    <definedName name="l" localSheetId="7" hidden="1">{#N/A,#N/A,TRUE,"Cover";#N/A,#N/A,TRUE,"Conts";#N/A,#N/A,TRUE,"VOS";#N/A,#N/A,TRUE,"Warrington";#N/A,#N/A,TRUE,"Widnes"}</definedName>
    <definedName name="l" hidden="1">{#N/A,#N/A,TRUE,"Cover";#N/A,#N/A,TRUE,"Conts";#N/A,#N/A,TRUE,"VOS";#N/A,#N/A,TRUE,"Warrington";#N/A,#N/A,TRUE,"Widnes"}</definedName>
    <definedName name="Lab">#N/A</definedName>
    <definedName name="LAB_PART">#REF!</definedName>
    <definedName name="LAB_UPLIFT">#REF!</definedName>
    <definedName name="level" localSheetId="5" hidden="1">{#N/A,#N/A,TRUE,"Cover";#N/A,#N/A,TRUE,"Conts";#N/A,#N/A,TRUE,"VOS";#N/A,#N/A,TRUE,"Warrington";#N/A,#N/A,TRUE,"Widnes"}</definedName>
    <definedName name="level" localSheetId="14" hidden="1">{#N/A,#N/A,TRUE,"Cover";#N/A,#N/A,TRUE,"Conts";#N/A,#N/A,TRUE,"VOS";#N/A,#N/A,TRUE,"Warrington";#N/A,#N/A,TRUE,"Widnes"}</definedName>
    <definedName name="level" localSheetId="7" hidden="1">{#N/A,#N/A,TRUE,"Cover";#N/A,#N/A,TRUE,"Conts";#N/A,#N/A,TRUE,"VOS";#N/A,#N/A,TRUE,"Warrington";#N/A,#N/A,TRUE,"Widnes"}</definedName>
    <definedName name="level" hidden="1">{#N/A,#N/A,TRUE,"Cover";#N/A,#N/A,TRUE,"Conts";#N/A,#N/A,TRUE,"VOS";#N/A,#N/A,TRUE,"Warrington";#N/A,#N/A,TRUE,"Widnes"}</definedName>
    <definedName name="level3" localSheetId="5" hidden="1">{#N/A,#N/A,TRUE,"Cover";#N/A,#N/A,TRUE,"Conts";#N/A,#N/A,TRUE,"VOS";#N/A,#N/A,TRUE,"Warrington";#N/A,#N/A,TRUE,"Widnes"}</definedName>
    <definedName name="level3" localSheetId="14" hidden="1">{#N/A,#N/A,TRUE,"Cover";#N/A,#N/A,TRUE,"Conts";#N/A,#N/A,TRUE,"VOS";#N/A,#N/A,TRUE,"Warrington";#N/A,#N/A,TRUE,"Widnes"}</definedName>
    <definedName name="level3" localSheetId="7" hidden="1">{#N/A,#N/A,TRUE,"Cover";#N/A,#N/A,TRUE,"Conts";#N/A,#N/A,TRUE,"VOS";#N/A,#N/A,TRUE,"Warrington";#N/A,#N/A,TRUE,"Widnes"}</definedName>
    <definedName name="level3" hidden="1">{#N/A,#N/A,TRUE,"Cover";#N/A,#N/A,TRUE,"Conts";#N/A,#N/A,TRUE,"VOS";#N/A,#N/A,TRUE,"Warrington";#N/A,#N/A,TRUE,"Widnes"}</definedName>
    <definedName name="lgoguliu" localSheetId="5" hidden="1">{#N/A,#N/A,TRUE,"Cover";#N/A,#N/A,TRUE,"Conts";#N/A,#N/A,TRUE,"VOS";#N/A,#N/A,TRUE,"Warrington";#N/A,#N/A,TRUE,"Widnes"}</definedName>
    <definedName name="lgoguliu" localSheetId="14" hidden="1">{#N/A,#N/A,TRUE,"Cover";#N/A,#N/A,TRUE,"Conts";#N/A,#N/A,TRUE,"VOS";#N/A,#N/A,TRUE,"Warrington";#N/A,#N/A,TRUE,"Widnes"}</definedName>
    <definedName name="lgoguliu" localSheetId="7" hidden="1">{#N/A,#N/A,TRUE,"Cover";#N/A,#N/A,TRUE,"Conts";#N/A,#N/A,TRUE,"VOS";#N/A,#N/A,TRUE,"Warrington";#N/A,#N/A,TRUE,"Widnes"}</definedName>
    <definedName name="lgoguliu" hidden="1">{#N/A,#N/A,TRUE,"Cover";#N/A,#N/A,TRUE,"Conts";#N/A,#N/A,TRUE,"VOS";#N/A,#N/A,TRUE,"Warrington";#N/A,#N/A,TRUE,"Widnes"}</definedName>
    <definedName name="Lib_Range" localSheetId="5">#REF!</definedName>
    <definedName name="Lib_Range" localSheetId="14">#REF!</definedName>
    <definedName name="Lib_Range" localSheetId="7">#REF!</definedName>
    <definedName name="Lib_Range">#REF!</definedName>
    <definedName name="lkjikjoi" localSheetId="5" hidden="1">{#N/A,#N/A,TRUE,"Cover";#N/A,#N/A,TRUE,"Conts";#N/A,#N/A,TRUE,"VOS";#N/A,#N/A,TRUE,"Warrington";#N/A,#N/A,TRUE,"Widnes"}</definedName>
    <definedName name="lkjikjoi" localSheetId="14" hidden="1">{#N/A,#N/A,TRUE,"Cover";#N/A,#N/A,TRUE,"Conts";#N/A,#N/A,TRUE,"VOS";#N/A,#N/A,TRUE,"Warrington";#N/A,#N/A,TRUE,"Widnes"}</definedName>
    <definedName name="lkjikjoi" localSheetId="7" hidden="1">{#N/A,#N/A,TRUE,"Cover";#N/A,#N/A,TRUE,"Conts";#N/A,#N/A,TRUE,"VOS";#N/A,#N/A,TRUE,"Warrington";#N/A,#N/A,TRUE,"Widnes"}</definedName>
    <definedName name="lkjikjoi" hidden="1">{#N/A,#N/A,TRUE,"Cover";#N/A,#N/A,TRUE,"Conts";#N/A,#N/A,TRUE,"VOS";#N/A,#N/A,TRUE,"Warrington";#N/A,#N/A,TRUE,"Widnes"}</definedName>
    <definedName name="LKL" localSheetId="5" hidden="1">{#N/A,#N/A,FALSE,"SumG";#N/A,#N/A,FALSE,"ElecG";#N/A,#N/A,FALSE,"MechG";#N/A,#N/A,FALSE,"GeotG";#N/A,#N/A,FALSE,"PrcsG";#N/A,#N/A,FALSE,"TunnG";#N/A,#N/A,FALSE,"CivlG";#N/A,#N/A,FALSE,"NtwkG";#N/A,#N/A,FALSE,"EstgG";#N/A,#N/A,FALSE,"PEngG"}</definedName>
    <definedName name="LKL" localSheetId="14"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5">City&amp;" "&amp;State</definedName>
    <definedName name="Location" localSheetId="14">City&amp;" "&amp;State</definedName>
    <definedName name="Location" localSheetId="7">City&amp;" "&amp;State</definedName>
    <definedName name="Location">City&amp;" "&amp;State</definedName>
    <definedName name="m" localSheetId="5" hidden="1">#REF!</definedName>
    <definedName name="m" localSheetId="14" hidden="1">#REF!</definedName>
    <definedName name="m" localSheetId="7" hidden="1">#REF!</definedName>
    <definedName name="m" hidden="1">#REF!</definedName>
    <definedName name="ma" localSheetId="5" hidden="1">{#N/A,#N/A,TRUE,"Cover";#N/A,#N/A,TRUE,"Conts";#N/A,#N/A,TRUE,"VOS";#N/A,#N/A,TRUE,"Warrington";#N/A,#N/A,TRUE,"Widnes"}</definedName>
    <definedName name="ma" localSheetId="14" hidden="1">{#N/A,#N/A,TRUE,"Cover";#N/A,#N/A,TRUE,"Conts";#N/A,#N/A,TRUE,"VOS";#N/A,#N/A,TRUE,"Warrington";#N/A,#N/A,TRUE,"Widnes"}</definedName>
    <definedName name="ma" localSheetId="7" hidden="1">{#N/A,#N/A,TRUE,"Cover";#N/A,#N/A,TRUE,"Conts";#N/A,#N/A,TRUE,"VOS";#N/A,#N/A,TRUE,"Warrington";#N/A,#N/A,TRUE,"Widnes"}</definedName>
    <definedName name="ma" hidden="1">{#N/A,#N/A,TRUE,"Cover";#N/A,#N/A,TRUE,"Conts";#N/A,#N/A,TRUE,"VOS";#N/A,#N/A,TRUE,"Warrington";#N/A,#N/A,TRUE,"Widnes"}</definedName>
    <definedName name="Manhole" localSheetId="7">#REF!</definedName>
    <definedName name="Manhole">#REF!</definedName>
    <definedName name="MANUEL_INPUT" localSheetId="5">#REF!</definedName>
    <definedName name="MANUEL_INPUT" localSheetId="14">#REF!</definedName>
    <definedName name="MANUEL_INPUT" localSheetId="7">#REF!</definedName>
    <definedName name="MANUEL_INPUT">#REF!</definedName>
    <definedName name="masontry" localSheetId="5" hidden="1">{#N/A,#N/A,FALSE,"C3";#N/A,#N/A,FALSE,"D2-17";#N/A,#N/A,FALSE,"C2-17";#N/A,#N/A,FALSE,"C2-CIVIL";#N/A,#N/A,FALSE,"D1-C1 contract";#N/A,#N/A,FALSE,"D1-CIVIL";#N/A,#N/A,FALSE,"C1 hourly";#N/A,#N/A,FALSE,"C1 contract";#N/A,#N/A,FALSE,"D1-C1 hourly"}</definedName>
    <definedName name="masontry" localSheetId="14"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5">City&amp;" "&amp;State</definedName>
    <definedName name="Material" localSheetId="14">City&amp;" "&amp;State</definedName>
    <definedName name="Material" localSheetId="7">City&amp;" "&amp;State</definedName>
    <definedName name="Material">City&amp;" "&amp;State</definedName>
    <definedName name="MATL_PART">#REF!</definedName>
    <definedName name="MEP" localSheetId="5" hidden="1">{#N/A,#N/A,TRUE,"Front";#N/A,#N/A,TRUE,"Simple Letter";#N/A,#N/A,TRUE,"Inside";#N/A,#N/A,TRUE,"Contents";#N/A,#N/A,TRUE,"Basis";#N/A,#N/A,TRUE,"Inclusions";#N/A,#N/A,TRUE,"Exclusions";#N/A,#N/A,TRUE,"Areas";#N/A,#N/A,TRUE,"Summary";#N/A,#N/A,TRUE,"Detail"}</definedName>
    <definedName name="MEP" localSheetId="14"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5" hidden="1">{#N/A,#N/A,FALSE,"C3";#N/A,#N/A,FALSE,"D2-17";#N/A,#N/A,FALSE,"C2-17";#N/A,#N/A,FALSE,"C2-CIVIL";#N/A,#N/A,FALSE,"D1-C1 contract";#N/A,#N/A,FALSE,"D1-CIVIL";#N/A,#N/A,FALSE,"C1 hourly";#N/A,#N/A,FALSE,"C1 contract";#N/A,#N/A,FALSE,"D1-C1 hourly"}</definedName>
    <definedName name="METEO" localSheetId="14"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5">#REF!</definedName>
    <definedName name="MINOR__BUILDING__WORKS">#REF!</definedName>
    <definedName name="mortor">#N/A</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5" hidden="1">{#N/A,#N/A,TRUE,"Cover";#N/A,#N/A,TRUE,"Conts";#N/A,#N/A,TRUE,"VOS";#N/A,#N/A,TRUE,"Warrington";#N/A,#N/A,TRUE,"Widnes"}</definedName>
    <definedName name="nddddddddf" localSheetId="14" hidden="1">{#N/A,#N/A,TRUE,"Cover";#N/A,#N/A,TRUE,"Conts";#N/A,#N/A,TRUE,"VOS";#N/A,#N/A,TRUE,"Warrington";#N/A,#N/A,TRUE,"Widnes"}</definedName>
    <definedName name="nddddddddf" localSheetId="7" hidden="1">{#N/A,#N/A,TRUE,"Cover";#N/A,#N/A,TRUE,"Conts";#N/A,#N/A,TRUE,"VOS";#N/A,#N/A,TRUE,"Warrington";#N/A,#N/A,TRUE,"Widnes"}</definedName>
    <definedName name="nddddddddf" hidden="1">{#N/A,#N/A,TRUE,"Cover";#N/A,#N/A,TRUE,"Conts";#N/A,#N/A,TRUE,"VOS";#N/A,#N/A,TRUE,"Warrington";#N/A,#N/A,TRUE,"Widnes"}</definedName>
    <definedName name="nnn" localSheetId="5" hidden="1">{#N/A,#N/A,FALSE,"SumD";#N/A,#N/A,FALSE,"ElecD";#N/A,#N/A,FALSE,"MechD";#N/A,#N/A,FALSE,"GeotD";#N/A,#N/A,FALSE,"PrcsD";#N/A,#N/A,FALSE,"TunnD";#N/A,#N/A,FALSE,"CivlD";#N/A,#N/A,FALSE,"NtwkD";#N/A,#N/A,FALSE,"EstgD";#N/A,#N/A,FALSE,"PEngD"}</definedName>
    <definedName name="nnn" localSheetId="14"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5" hidden="1">{#N/A,#N/A,TRUE,"Cover";#N/A,#N/A,TRUE,"Conts";#N/A,#N/A,TRUE,"VOS";#N/A,#N/A,TRUE,"Warrington";#N/A,#N/A,TRUE,"Widnes"}</definedName>
    <definedName name="no.1" localSheetId="14" hidden="1">{#N/A,#N/A,TRUE,"Cover";#N/A,#N/A,TRUE,"Conts";#N/A,#N/A,TRUE,"VOS";#N/A,#N/A,TRUE,"Warrington";#N/A,#N/A,TRUE,"Widnes"}</definedName>
    <definedName name="no.1" localSheetId="7" hidden="1">{#N/A,#N/A,TRUE,"Cover";#N/A,#N/A,TRUE,"Conts";#N/A,#N/A,TRUE,"VOS";#N/A,#N/A,TRUE,"Warrington";#N/A,#N/A,TRUE,"Widnes"}</definedName>
    <definedName name="no.1" hidden="1">{#N/A,#N/A,TRUE,"Cover";#N/A,#N/A,TRUE,"Conts";#N/A,#N/A,TRUE,"VOS";#N/A,#N/A,TRUE,"Warrington";#N/A,#N/A,TRUE,"Widnes"}</definedName>
    <definedName name="o9u0piupi" localSheetId="5" hidden="1">{#N/A,#N/A,TRUE,"Cover";#N/A,#N/A,TRUE,"Conts";#N/A,#N/A,TRUE,"VOS";#N/A,#N/A,TRUE,"Warrington";#N/A,#N/A,TRUE,"Widnes"}</definedName>
    <definedName name="o9u0piupi" localSheetId="14" hidden="1">{#N/A,#N/A,TRUE,"Cover";#N/A,#N/A,TRUE,"Conts";#N/A,#N/A,TRUE,"VOS";#N/A,#N/A,TRUE,"Warrington";#N/A,#N/A,TRUE,"Widnes"}</definedName>
    <definedName name="o9u0piupi" localSheetId="7" hidden="1">{#N/A,#N/A,TRUE,"Cover";#N/A,#N/A,TRUE,"Conts";#N/A,#N/A,TRUE,"VOS";#N/A,#N/A,TRUE,"Warrington";#N/A,#N/A,TRUE,"Widnes"}</definedName>
    <definedName name="o9u0piupi" hidden="1">{#N/A,#N/A,TRUE,"Cover";#N/A,#N/A,TRUE,"Conts";#N/A,#N/A,TRUE,"VOS";#N/A,#N/A,TRUE,"Warrington";#N/A,#N/A,TRUE,"Widnes"}</definedName>
    <definedName name="oi" localSheetId="5" hidden="1">{#N/A,#N/A,TRUE,"Cover";#N/A,#N/A,TRUE,"Conts";#N/A,#N/A,TRUE,"VOS";#N/A,#N/A,TRUE,"Warrington";#N/A,#N/A,TRUE,"Widnes"}</definedName>
    <definedName name="oi" localSheetId="14" hidden="1">{#N/A,#N/A,TRUE,"Cover";#N/A,#N/A,TRUE,"Conts";#N/A,#N/A,TRUE,"VOS";#N/A,#N/A,TRUE,"Warrington";#N/A,#N/A,TRUE,"Widnes"}</definedName>
    <definedName name="oi" localSheetId="7" hidden="1">{#N/A,#N/A,TRUE,"Cover";#N/A,#N/A,TRUE,"Conts";#N/A,#N/A,TRUE,"VOS";#N/A,#N/A,TRUE,"Warrington";#N/A,#N/A,TRUE,"Widnes"}</definedName>
    <definedName name="oi" hidden="1">{#N/A,#N/A,TRUE,"Cover";#N/A,#N/A,TRUE,"Conts";#N/A,#N/A,TRUE,"VOS";#N/A,#N/A,TRUE,"Warrington";#N/A,#N/A,TRUE,"Widnes"}</definedName>
    <definedName name="opogd" localSheetId="5" hidden="1">{#N/A,#N/A,TRUE,"Cover";#N/A,#N/A,TRUE,"Conts";#N/A,#N/A,TRUE,"VOS";#N/A,#N/A,TRUE,"Warrington";#N/A,#N/A,TRUE,"Widnes"}</definedName>
    <definedName name="opogd" localSheetId="14" hidden="1">{#N/A,#N/A,TRUE,"Cover";#N/A,#N/A,TRUE,"Conts";#N/A,#N/A,TRUE,"VOS";#N/A,#N/A,TRUE,"Warrington";#N/A,#N/A,TRUE,"Widnes"}</definedName>
    <definedName name="opogd" localSheetId="7" hidden="1">{#N/A,#N/A,TRUE,"Cover";#N/A,#N/A,TRUE,"Conts";#N/A,#N/A,TRUE,"VOS";#N/A,#N/A,TRUE,"Warrington";#N/A,#N/A,TRUE,"Widnes"}</definedName>
    <definedName name="opogd" hidden="1">{#N/A,#N/A,TRUE,"Cover";#N/A,#N/A,TRUE,"Conts";#N/A,#N/A,TRUE,"VOS";#N/A,#N/A,TRUE,"Warrington";#N/A,#N/A,TRUE,"Widnes"}</definedName>
    <definedName name="ORBC" localSheetId="5">#REF!</definedName>
    <definedName name="ORBC" localSheetId="14">#REF!</definedName>
    <definedName name="ORBC" localSheetId="7">#REF!</definedName>
    <definedName name="ORBC">#REF!</definedName>
    <definedName name="ORBQ" localSheetId="5">#REF!</definedName>
    <definedName name="ORBQ" localSheetId="14">#REF!</definedName>
    <definedName name="ORBQ" localSheetId="7">#REF!</definedName>
    <definedName name="ORBQ">#REF!</definedName>
    <definedName name="osdnvkls" hidden="1">#REF!</definedName>
    <definedName name="p" localSheetId="5" hidden="1">#REF!</definedName>
    <definedName name="p" localSheetId="14" hidden="1">#REF!</definedName>
    <definedName name="p" localSheetId="7" hidden="1">#REF!</definedName>
    <definedName name="p" hidden="1">#REF!</definedName>
    <definedName name="P1R" localSheetId="5">#REF!</definedName>
    <definedName name="P1R" localSheetId="14">#REF!</definedName>
    <definedName name="P1R" localSheetId="7">#REF!</definedName>
    <definedName name="P1R">#REF!</definedName>
    <definedName name="P2R" localSheetId="5">#REF!</definedName>
    <definedName name="P2R">#REF!</definedName>
    <definedName name="P3R" localSheetId="5">#REF!</definedName>
    <definedName name="P3R">#REF!</definedName>
    <definedName name="P4R" localSheetId="5">#REF!</definedName>
    <definedName name="P4R">#REF!</definedName>
    <definedName name="P5R" localSheetId="5">#REF!</definedName>
    <definedName name="P5R">#REF!</definedName>
    <definedName name="p7y" localSheetId="5" hidden="1">{#N/A,#N/A,TRUE,"Cover";#N/A,#N/A,TRUE,"Conts";#N/A,#N/A,TRUE,"VOS";#N/A,#N/A,TRUE,"Warrington";#N/A,#N/A,TRUE,"Widnes"}</definedName>
    <definedName name="p7y" localSheetId="14" hidden="1">{#N/A,#N/A,TRUE,"Cover";#N/A,#N/A,TRUE,"Conts";#N/A,#N/A,TRUE,"VOS";#N/A,#N/A,TRUE,"Warrington";#N/A,#N/A,TRUE,"Widnes"}</definedName>
    <definedName name="p7y" localSheetId="7" hidden="1">{#N/A,#N/A,TRUE,"Cover";#N/A,#N/A,TRUE,"Conts";#N/A,#N/A,TRUE,"VOS";#N/A,#N/A,TRUE,"Warrington";#N/A,#N/A,TRUE,"Widnes"}</definedName>
    <definedName name="p7y" hidden="1">{#N/A,#N/A,TRUE,"Cover";#N/A,#N/A,TRUE,"Conts";#N/A,#N/A,TRUE,"VOS";#N/A,#N/A,TRUE,"Warrington";#N/A,#N/A,TRUE,"Widnes"}</definedName>
    <definedName name="pafegseg" localSheetId="5" hidden="1">{#N/A,#N/A,TRUE,"Cover";#N/A,#N/A,TRUE,"Conts";#N/A,#N/A,TRUE,"VOS";#N/A,#N/A,TRUE,"Warrington";#N/A,#N/A,TRUE,"Widnes"}</definedName>
    <definedName name="pafegseg" localSheetId="14" hidden="1">{#N/A,#N/A,TRUE,"Cover";#N/A,#N/A,TRUE,"Conts";#N/A,#N/A,TRUE,"VOS";#N/A,#N/A,TRUE,"Warrington";#N/A,#N/A,TRUE,"Widnes"}</definedName>
    <definedName name="pafegseg" localSheetId="7" hidden="1">{#N/A,#N/A,TRUE,"Cover";#N/A,#N/A,TRUE,"Conts";#N/A,#N/A,TRUE,"VOS";#N/A,#N/A,TRUE,"Warrington";#N/A,#N/A,TRUE,"Widnes"}</definedName>
    <definedName name="pafegseg" hidden="1">{#N/A,#N/A,TRUE,"Cover";#N/A,#N/A,TRUE,"Conts";#N/A,#N/A,TRUE,"VOS";#N/A,#N/A,TRUE,"Warrington";#N/A,#N/A,TRUE,"Widnes"}</definedName>
    <definedName name="PAN_TILES" localSheetId="5">#REF!</definedName>
    <definedName name="PAN_TILES" localSheetId="14">#REF!</definedName>
    <definedName name="PAN_TILES" localSheetId="7">#REF!</definedName>
    <definedName name="PAN_TILES">#REF!</definedName>
    <definedName name="Pavement_Type">#REF!</definedName>
    <definedName name="PCA" localSheetId="5" hidden="1">{#N/A,#N/A,FALSE,"C3";#N/A,#N/A,FALSE,"D2-17";#N/A,#N/A,FALSE,"C2-17";#N/A,#N/A,FALSE,"C2-CIVIL";#N/A,#N/A,FALSE,"D1-C1 contract";#N/A,#N/A,FALSE,"D1-CIVIL";#N/A,#N/A,FALSE,"C1 hourly";#N/A,#N/A,FALSE,"C1 contract";#N/A,#N/A,FALSE,"D1-C1 hourly"}</definedName>
    <definedName name="PCA" localSheetId="14"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5" hidden="1">{#N/A,#N/A,FALSE,"intag";#N/A,#N/A,FALSE,"budg";#N/A,#N/A,FALSE,"samtl"}</definedName>
    <definedName name="perbolag" localSheetId="14" hidden="1">{#N/A,#N/A,FALSE,"intag";#N/A,#N/A,FALSE,"budg";#N/A,#N/A,FALSE,"samtl"}</definedName>
    <definedName name="perbolag" localSheetId="7" hidden="1">{#N/A,#N/A,FALSE,"intag";#N/A,#N/A,FALSE,"budg";#N/A,#N/A,FALSE,"samtl"}</definedName>
    <definedName name="perbolag" hidden="1">{#N/A,#N/A,FALSE,"intag";#N/A,#N/A,FALSE,"budg";#N/A,#N/A,FALSE,"samtl"}</definedName>
    <definedName name="perbolagneu" localSheetId="5" hidden="1">{#N/A,#N/A,FALSE,"intag";#N/A,#N/A,FALSE,"budg";#N/A,#N/A,FALSE,"samtl"}</definedName>
    <definedName name="perbolagneu" localSheetId="14" hidden="1">{#N/A,#N/A,FALSE,"intag";#N/A,#N/A,FALSE,"budg";#N/A,#N/A,FALSE,"samtl"}</definedName>
    <definedName name="perbolagneu" localSheetId="7"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 localSheetId="7">#REF!</definedName>
    <definedName name="PipeSize">#REF!</definedName>
    <definedName name="PipeSizeFRP" localSheetId="7">#REF!</definedName>
    <definedName name="PipeSizeFRP">#REF!</definedName>
    <definedName name="Pkg_col" localSheetId="5">#REF!</definedName>
    <definedName name="Pkg_col" localSheetId="14">#REF!</definedName>
    <definedName name="Pkg_col" localSheetId="7">#REF!</definedName>
    <definedName name="Pkg_col">#REF!</definedName>
    <definedName name="pkml" localSheetId="5" hidden="1">{#N/A,#N/A,TRUE,"Cover";#N/A,#N/A,TRUE,"Conts";#N/A,#N/A,TRUE,"VOS";#N/A,#N/A,TRUE,"Warrington";#N/A,#N/A,TRUE,"Widnes"}</definedName>
    <definedName name="pkml" localSheetId="14" hidden="1">{#N/A,#N/A,TRUE,"Cover";#N/A,#N/A,TRUE,"Conts";#N/A,#N/A,TRUE,"VOS";#N/A,#N/A,TRUE,"Warrington";#N/A,#N/A,TRUE,"Widnes"}</definedName>
    <definedName name="pkml" localSheetId="7"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5" hidden="1">{#N/A,#N/A,TRUE,"Cover";#N/A,#N/A,TRUE,"Conts";#N/A,#N/A,TRUE,"VOS";#N/A,#N/A,TRUE,"Warrington";#N/A,#N/A,TRUE,"Widnes"}</definedName>
    <definedName name="PLAT" localSheetId="14" hidden="1">{#N/A,#N/A,TRUE,"Cover";#N/A,#N/A,TRUE,"Conts";#N/A,#N/A,TRUE,"VOS";#N/A,#N/A,TRUE,"Warrington";#N/A,#N/A,TRUE,"Widnes"}</definedName>
    <definedName name="PLAT" localSheetId="7" hidden="1">{#N/A,#N/A,TRUE,"Cover";#N/A,#N/A,TRUE,"Conts";#N/A,#N/A,TRUE,"VOS";#N/A,#N/A,TRUE,"Warrington";#N/A,#N/A,TRUE,"Widnes"}</definedName>
    <definedName name="PLAT" hidden="1">{#N/A,#N/A,TRUE,"Cover";#N/A,#N/A,TRUE,"Conts";#N/A,#N/A,TRUE,"VOS";#N/A,#N/A,TRUE,"Warrington";#N/A,#N/A,TRUE,"Widnes"}</definedName>
    <definedName name="PLATFORM" localSheetId="5" hidden="1">{#N/A,#N/A,TRUE,"Cover";#N/A,#N/A,TRUE,"Conts";#N/A,#N/A,TRUE,"VOS";#N/A,#N/A,TRUE,"Warrington";#N/A,#N/A,TRUE,"Widnes"}</definedName>
    <definedName name="PLATFORM" localSheetId="14" hidden="1">{#N/A,#N/A,TRUE,"Cover";#N/A,#N/A,TRUE,"Conts";#N/A,#N/A,TRUE,"VOS";#N/A,#N/A,TRUE,"Warrington";#N/A,#N/A,TRUE,"Widnes"}</definedName>
    <definedName name="PLATFORM" localSheetId="7"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 localSheetId="5">#REF!</definedName>
    <definedName name="point1" localSheetId="14">#REF!</definedName>
    <definedName name="point1" localSheetId="7">#REF!</definedName>
    <definedName name="point1">#REF!</definedName>
    <definedName name="pojboijioljn" localSheetId="5" hidden="1">{#N/A,#N/A,TRUE,"Cover";#N/A,#N/A,TRUE,"Conts";#N/A,#N/A,TRUE,"VOS";#N/A,#N/A,TRUE,"Warrington";#N/A,#N/A,TRUE,"Widnes"}</definedName>
    <definedName name="pojboijioljn" localSheetId="14" hidden="1">{#N/A,#N/A,TRUE,"Cover";#N/A,#N/A,TRUE,"Conts";#N/A,#N/A,TRUE,"VOS";#N/A,#N/A,TRUE,"Warrington";#N/A,#N/A,TRUE,"Widnes"}</definedName>
    <definedName name="pojboijioljn" localSheetId="7" hidden="1">{#N/A,#N/A,TRUE,"Cover";#N/A,#N/A,TRUE,"Conts";#N/A,#N/A,TRUE,"VOS";#N/A,#N/A,TRUE,"Warrington";#N/A,#N/A,TRUE,"Widnes"}</definedName>
    <definedName name="pojboijioljn" hidden="1">{#N/A,#N/A,TRUE,"Cover";#N/A,#N/A,TRUE,"Conts";#N/A,#N/A,TRUE,"VOS";#N/A,#N/A,TRUE,"Warrington";#N/A,#N/A,TRUE,"Widnes"}</definedName>
    <definedName name="Pos_Neg_Obs" localSheetId="5">#REF!</definedName>
    <definedName name="Pos_Neg_Obs" localSheetId="8">#REF!</definedName>
    <definedName name="Pos_Neg_Obs" localSheetId="15">#REF!</definedName>
    <definedName name="Pos_Neg_Obs" localSheetId="14">#REF!</definedName>
    <definedName name="Pos_Neg_Obs" localSheetId="7">#REF!</definedName>
    <definedName name="Pos_Neg_Obs" localSheetId="4">#REF!</definedName>
    <definedName name="Pos_Neg_Obs">#REF!</definedName>
    <definedName name="ppok" localSheetId="5" hidden="1">{#N/A,#N/A,TRUE,"Cover";#N/A,#N/A,TRUE,"Conts";#N/A,#N/A,TRUE,"VOS";#N/A,#N/A,TRUE,"Warrington";#N/A,#N/A,TRUE,"Widnes"}</definedName>
    <definedName name="ppok" localSheetId="14" hidden="1">{#N/A,#N/A,TRUE,"Cover";#N/A,#N/A,TRUE,"Conts";#N/A,#N/A,TRUE,"VOS";#N/A,#N/A,TRUE,"Warrington";#N/A,#N/A,TRUE,"Widnes"}</definedName>
    <definedName name="ppok" localSheetId="7" hidden="1">{#N/A,#N/A,TRUE,"Cover";#N/A,#N/A,TRUE,"Conts";#N/A,#N/A,TRUE,"VOS";#N/A,#N/A,TRUE,"Warrington";#N/A,#N/A,TRUE,"Widnes"}</definedName>
    <definedName name="ppok" hidden="1">{#N/A,#N/A,TRUE,"Cover";#N/A,#N/A,TRUE,"Conts";#N/A,#N/A,TRUE,"VOS";#N/A,#N/A,TRUE,"Warrington";#N/A,#N/A,TRUE,"Widnes"}</definedName>
    <definedName name="PrevYears" localSheetId="5">#REF!</definedName>
    <definedName name="PrevYears">#REF!</definedName>
    <definedName name="_xlnm.Print_Area" localSheetId="22">'Conclusion ملخص سير الأعمال'!$A$1:$O$39</definedName>
    <definedName name="_xlnm.Print_Area" localSheetId="5">'FIR Summary'!$A$2:$I$2295</definedName>
    <definedName name="_xlnm.Print_Area" localSheetId="8">HSE!$B$1:$AH$29</definedName>
    <definedName name="_xlnm.Print_Area" localSheetId="13">'Invoice Log'!$B$5:$AB$59</definedName>
    <definedName name="_xlnm.Print_Area" localSheetId="15">#REF!</definedName>
    <definedName name="_xlnm.Print_Area" localSheetId="23">'LOOK AHEAD '!$A$1:$AC$3</definedName>
    <definedName name="_xlnm.Print_Area" localSheetId="16">Manpower!$A$1:$T$20</definedName>
    <definedName name="_xlnm.Print_Area" localSheetId="14">Procurement!$C$1:$U$2</definedName>
    <definedName name="_xlnm.Print_Area" localSheetId="3">Progress!$A$1:$P$79</definedName>
    <definedName name="_xlnm.Print_Area" localSheetId="6">Quality!$A$1:$AD$53</definedName>
    <definedName name="_xlnm.Print_Area" localSheetId="7">#REF!</definedName>
    <definedName name="_xlnm.Print_Area" localSheetId="4">#REF!</definedName>
    <definedName name="_xlnm.Print_Area" localSheetId="1">'Weekly Progress Report'!$A$1:$AH$102</definedName>
    <definedName name="_xlnm.Print_Area">#REF!</definedName>
    <definedName name="PRINT_AREA_MI" localSheetId="5">#REF!</definedName>
    <definedName name="PRINT_AREA_MI" localSheetId="8">#REF!</definedName>
    <definedName name="PRINT_AREA_MI" localSheetId="15">#REF!</definedName>
    <definedName name="PRINT_AREA_MI" localSheetId="14">#REF!</definedName>
    <definedName name="PRINT_AREA_MI" localSheetId="6">#REF!</definedName>
    <definedName name="PRINT_AREA_MI" localSheetId="7">#REF!</definedName>
    <definedName name="PRINT_AREA_MI" localSheetId="4">#REF!</definedName>
    <definedName name="PRINT_AREA_MI">#REF!</definedName>
    <definedName name="Print_Range" localSheetId="5">#REF!</definedName>
    <definedName name="Print_Range">#REF!</definedName>
    <definedName name="_xlnm.Print_Titles" localSheetId="5">'FIR Summary'!$6:$6</definedName>
    <definedName name="_xlnm.Print_Titles" localSheetId="15">Issues!$2:$6</definedName>
    <definedName name="_xlnm.Print_Titles" localSheetId="14">Procurement!$1:$2</definedName>
    <definedName name="_xlnm.Print_Titles" localSheetId="7">#REF!</definedName>
    <definedName name="_xlnm.Print_Titles" localSheetId="11">'Risk Register'!$2:$6</definedName>
    <definedName name="_xlnm.Print_Titles">#REF!</definedName>
    <definedName name="Print_Titles_MI" localSheetId="5">#REF!</definedName>
    <definedName name="Print_Titles_MI" localSheetId="14">#REF!</definedName>
    <definedName name="Print_Titles_MI" localSheetId="7">#REF!</definedName>
    <definedName name="Print_Titles_MI">#REF!</definedName>
    <definedName name="ProjectLocation">#REF!</definedName>
    <definedName name="ProjectNumber">#REF!</definedName>
    <definedName name="ProjectSubtitle">#REF!</definedName>
    <definedName name="ProjectTitle">#REF!</definedName>
    <definedName name="pswyry" localSheetId="5" hidden="1">{#N/A,#N/A,TRUE,"Cover";#N/A,#N/A,TRUE,"Conts";#N/A,#N/A,TRUE,"VOS";#N/A,#N/A,TRUE,"Warrington";#N/A,#N/A,TRUE,"Widnes"}</definedName>
    <definedName name="pswyry" localSheetId="14" hidden="1">{#N/A,#N/A,TRUE,"Cover";#N/A,#N/A,TRUE,"Conts";#N/A,#N/A,TRUE,"VOS";#N/A,#N/A,TRUE,"Warrington";#N/A,#N/A,TRUE,"Widnes"}</definedName>
    <definedName name="pswyry" localSheetId="7" hidden="1">{#N/A,#N/A,TRUE,"Cover";#N/A,#N/A,TRUE,"Conts";#N/A,#N/A,TRUE,"VOS";#N/A,#N/A,TRUE,"Warrington";#N/A,#N/A,TRUE,"Widnes"}</definedName>
    <definedName name="pswyry" hidden="1">{#N/A,#N/A,TRUE,"Cover";#N/A,#N/A,TRUE,"Conts";#N/A,#N/A,TRUE,"VOS";#N/A,#N/A,TRUE,"Warrington";#N/A,#N/A,TRUE,"Widnes"}</definedName>
    <definedName name="puy" localSheetId="5" hidden="1">{#N/A,#N/A,TRUE,"Cover";#N/A,#N/A,TRUE,"Conts";#N/A,#N/A,TRUE,"VOS";#N/A,#N/A,TRUE,"Warrington";#N/A,#N/A,TRUE,"Widnes"}</definedName>
    <definedName name="puy" localSheetId="14" hidden="1">{#N/A,#N/A,TRUE,"Cover";#N/A,#N/A,TRUE,"Conts";#N/A,#N/A,TRUE,"VOS";#N/A,#N/A,TRUE,"Warrington";#N/A,#N/A,TRUE,"Widnes"}</definedName>
    <definedName name="puy" localSheetId="7" hidden="1">{#N/A,#N/A,TRUE,"Cover";#N/A,#N/A,TRUE,"Conts";#N/A,#N/A,TRUE,"VOS";#N/A,#N/A,TRUE,"Warrington";#N/A,#N/A,TRUE,"Widnes"}</definedName>
    <definedName name="puy" hidden="1">{#N/A,#N/A,TRUE,"Cover";#N/A,#N/A,TRUE,"Conts";#N/A,#N/A,TRUE,"VOS";#N/A,#N/A,TRUE,"Warrington";#N/A,#N/A,TRUE,"Widnes"}</definedName>
    <definedName name="q3tqtq" localSheetId="5" hidden="1">{#N/A,#N/A,TRUE,"Cover";#N/A,#N/A,TRUE,"Conts";#N/A,#N/A,TRUE,"VOS";#N/A,#N/A,TRUE,"Warrington";#N/A,#N/A,TRUE,"Widnes"}</definedName>
    <definedName name="q3tqtq" localSheetId="14" hidden="1">{#N/A,#N/A,TRUE,"Cover";#N/A,#N/A,TRUE,"Conts";#N/A,#N/A,TRUE,"VOS";#N/A,#N/A,TRUE,"Warrington";#N/A,#N/A,TRUE,"Widnes"}</definedName>
    <definedName name="q3tqtq" localSheetId="7" hidden="1">{#N/A,#N/A,TRUE,"Cover";#N/A,#N/A,TRUE,"Conts";#N/A,#N/A,TRUE,"VOS";#N/A,#N/A,TRUE,"Warrington";#N/A,#N/A,TRUE,"Widnes"}</definedName>
    <definedName name="q3tqtq" hidden="1">{#N/A,#N/A,TRUE,"Cover";#N/A,#N/A,TRUE,"Conts";#N/A,#N/A,TRUE,"VOS";#N/A,#N/A,TRUE,"Warrington";#N/A,#N/A,TRUE,"Widnes"}</definedName>
    <definedName name="q5ttyr" localSheetId="5" hidden="1">{#N/A,#N/A,TRUE,"Cover";#N/A,#N/A,TRUE,"Conts";#N/A,#N/A,TRUE,"VOS";#N/A,#N/A,TRUE,"Warrington";#N/A,#N/A,TRUE,"Widnes"}</definedName>
    <definedName name="q5ttyr" localSheetId="14" hidden="1">{#N/A,#N/A,TRUE,"Cover";#N/A,#N/A,TRUE,"Conts";#N/A,#N/A,TRUE,"VOS";#N/A,#N/A,TRUE,"Warrington";#N/A,#N/A,TRUE,"Widnes"}</definedName>
    <definedName name="q5ttyr" localSheetId="7" hidden="1">{#N/A,#N/A,TRUE,"Cover";#N/A,#N/A,TRUE,"Conts";#N/A,#N/A,TRUE,"VOS";#N/A,#N/A,TRUE,"Warrington";#N/A,#N/A,TRUE,"Widnes"}</definedName>
    <definedName name="q5ttyr" hidden="1">{#N/A,#N/A,TRUE,"Cover";#N/A,#N/A,TRUE,"Conts";#N/A,#N/A,TRUE,"VOS";#N/A,#N/A,TRUE,"Warrington";#N/A,#N/A,TRUE,"Widnes"}</definedName>
    <definedName name="qq">#REF!</definedName>
    <definedName name="qqq" localSheetId="5" hidden="1">{#N/A,#N/A,TRUE,"Cover";#N/A,#N/A,TRUE,"Conts";#N/A,#N/A,TRUE,"VOS";#N/A,#N/A,TRUE,"Warrington";#N/A,#N/A,TRUE,"Widnes"}</definedName>
    <definedName name="qqq" localSheetId="14" hidden="1">{#N/A,#N/A,TRUE,"Cover";#N/A,#N/A,TRUE,"Conts";#N/A,#N/A,TRUE,"VOS";#N/A,#N/A,TRUE,"Warrington";#N/A,#N/A,TRUE,"Widnes"}</definedName>
    <definedName name="qqq" localSheetId="7" hidden="1">{#N/A,#N/A,TRUE,"Cover";#N/A,#N/A,TRUE,"Conts";#N/A,#N/A,TRUE,"VOS";#N/A,#N/A,TRUE,"Warrington";#N/A,#N/A,TRUE,"Widnes"}</definedName>
    <definedName name="qqq" hidden="1">{#N/A,#N/A,TRUE,"Cover";#N/A,#N/A,TRUE,"Conts";#N/A,#N/A,TRUE,"VOS";#N/A,#N/A,TRUE,"Warrington";#N/A,#N/A,TRUE,"Widnes"}</definedName>
    <definedName name="qrt" localSheetId="5" hidden="1">{#N/A,#N/A,TRUE,"Cover";#N/A,#N/A,TRUE,"Conts";#N/A,#N/A,TRUE,"VOS";#N/A,#N/A,TRUE,"Warrington";#N/A,#N/A,TRUE,"Widnes"}</definedName>
    <definedName name="qrt" localSheetId="14" hidden="1">{#N/A,#N/A,TRUE,"Cover";#N/A,#N/A,TRUE,"Conts";#N/A,#N/A,TRUE,"VOS";#N/A,#N/A,TRUE,"Warrington";#N/A,#N/A,TRUE,"Widnes"}</definedName>
    <definedName name="qrt" localSheetId="7" hidden="1">{#N/A,#N/A,TRUE,"Cover";#N/A,#N/A,TRUE,"Conts";#N/A,#N/A,TRUE,"VOS";#N/A,#N/A,TRUE,"Warrington";#N/A,#N/A,TRUE,"Widnes"}</definedName>
    <definedName name="qrt" hidden="1">{#N/A,#N/A,TRUE,"Cover";#N/A,#N/A,TRUE,"Conts";#N/A,#N/A,TRUE,"VOS";#N/A,#N/A,TRUE,"Warrington";#N/A,#N/A,TRUE,"Widnes"}</definedName>
    <definedName name="qttyry" localSheetId="5" hidden="1">{#N/A,#N/A,TRUE,"Cover";#N/A,#N/A,TRUE,"Conts";#N/A,#N/A,TRUE,"VOS";#N/A,#N/A,TRUE,"Warrington";#N/A,#N/A,TRUE,"Widnes"}</definedName>
    <definedName name="qttyry" localSheetId="14" hidden="1">{#N/A,#N/A,TRUE,"Cover";#N/A,#N/A,TRUE,"Conts";#N/A,#N/A,TRUE,"VOS";#N/A,#N/A,TRUE,"Warrington";#N/A,#N/A,TRUE,"Widnes"}</definedName>
    <definedName name="qttyry" localSheetId="7" hidden="1">{#N/A,#N/A,TRUE,"Cover";#N/A,#N/A,TRUE,"Conts";#N/A,#N/A,TRUE,"VOS";#N/A,#N/A,TRUE,"Warrington";#N/A,#N/A,TRUE,"Widnes"}</definedName>
    <definedName name="qttyry" hidden="1">{#N/A,#N/A,TRUE,"Cover";#N/A,#N/A,TRUE,"Conts";#N/A,#N/A,TRUE,"VOS";#N/A,#N/A,TRUE,"Warrington";#N/A,#N/A,TRUE,"Widnes"}</definedName>
    <definedName name="qtyhytrh" localSheetId="5" hidden="1">{#N/A,#N/A,TRUE,"Cover";#N/A,#N/A,TRUE,"Conts";#N/A,#N/A,TRUE,"VOS";#N/A,#N/A,TRUE,"Warrington";#N/A,#N/A,TRUE,"Widnes"}</definedName>
    <definedName name="qtyhytrh" localSheetId="14" hidden="1">{#N/A,#N/A,TRUE,"Cover";#N/A,#N/A,TRUE,"Conts";#N/A,#N/A,TRUE,"VOS";#N/A,#N/A,TRUE,"Warrington";#N/A,#N/A,TRUE,"Widnes"}</definedName>
    <definedName name="qtyhytrh" localSheetId="7" hidden="1">{#N/A,#N/A,TRUE,"Cover";#N/A,#N/A,TRUE,"Conts";#N/A,#N/A,TRUE,"VOS";#N/A,#N/A,TRUE,"Warrington";#N/A,#N/A,TRUE,"Widnes"}</definedName>
    <definedName name="qtyhytrh" hidden="1">{#N/A,#N/A,TRUE,"Cover";#N/A,#N/A,TRUE,"Conts";#N/A,#N/A,TRUE,"VOS";#N/A,#N/A,TRUE,"Warrington";#N/A,#N/A,TRUE,"Widnes"}</definedName>
    <definedName name="qtyu" localSheetId="5" hidden="1">{#N/A,#N/A,TRUE,"Cover";#N/A,#N/A,TRUE,"Conts";#N/A,#N/A,TRUE,"VOS";#N/A,#N/A,TRUE,"Warrington";#N/A,#N/A,TRUE,"Widnes"}</definedName>
    <definedName name="qtyu" localSheetId="14" hidden="1">{#N/A,#N/A,TRUE,"Cover";#N/A,#N/A,TRUE,"Conts";#N/A,#N/A,TRUE,"VOS";#N/A,#N/A,TRUE,"Warrington";#N/A,#N/A,TRUE,"Widnes"}</definedName>
    <definedName name="qtyu" localSheetId="7" hidden="1">{#N/A,#N/A,TRUE,"Cover";#N/A,#N/A,TRUE,"Conts";#N/A,#N/A,TRUE,"VOS";#N/A,#N/A,TRUE,"Warrington";#N/A,#N/A,TRUE,"Widnes"}</definedName>
    <definedName name="qtyu" hidden="1">{#N/A,#N/A,TRUE,"Cover";#N/A,#N/A,TRUE,"Conts";#N/A,#N/A,TRUE,"VOS";#N/A,#N/A,TRUE,"Warrington";#N/A,#N/A,TRUE,"Widnes"}</definedName>
    <definedName name="qtyyut" localSheetId="5" hidden="1">{#N/A,#N/A,TRUE,"Cover";#N/A,#N/A,TRUE,"Conts";#N/A,#N/A,TRUE,"VOS";#N/A,#N/A,TRUE,"Warrington";#N/A,#N/A,TRUE,"Widnes"}</definedName>
    <definedName name="qtyyut" localSheetId="14" hidden="1">{#N/A,#N/A,TRUE,"Cover";#N/A,#N/A,TRUE,"Conts";#N/A,#N/A,TRUE,"VOS";#N/A,#N/A,TRUE,"Warrington";#N/A,#N/A,TRUE,"Widnes"}</definedName>
    <definedName name="qtyyut" localSheetId="7" hidden="1">{#N/A,#N/A,TRUE,"Cover";#N/A,#N/A,TRUE,"Conts";#N/A,#N/A,TRUE,"VOS";#N/A,#N/A,TRUE,"Warrington";#N/A,#N/A,TRUE,"Widnes"}</definedName>
    <definedName name="qtyyut" hidden="1">{#N/A,#N/A,TRUE,"Cover";#N/A,#N/A,TRUE,"Conts";#N/A,#N/A,TRUE,"VOS";#N/A,#N/A,TRUE,"Warrington";#N/A,#N/A,TRUE,"Widnes"}</definedName>
    <definedName name="qtyyyhh" localSheetId="5" hidden="1">{#N/A,#N/A,TRUE,"Cover";#N/A,#N/A,TRUE,"Conts";#N/A,#N/A,TRUE,"VOS";#N/A,#N/A,TRUE,"Warrington";#N/A,#N/A,TRUE,"Widnes"}</definedName>
    <definedName name="qtyyyhh" localSheetId="14" hidden="1">{#N/A,#N/A,TRUE,"Cover";#N/A,#N/A,TRUE,"Conts";#N/A,#N/A,TRUE,"VOS";#N/A,#N/A,TRUE,"Warrington";#N/A,#N/A,TRUE,"Widnes"}</definedName>
    <definedName name="qtyyyhh" localSheetId="7" hidden="1">{#N/A,#N/A,TRUE,"Cover";#N/A,#N/A,TRUE,"Conts";#N/A,#N/A,TRUE,"VOS";#N/A,#N/A,TRUE,"Warrington";#N/A,#N/A,TRUE,"Widnes"}</definedName>
    <definedName name="qtyyyhh" hidden="1">{#N/A,#N/A,TRUE,"Cover";#N/A,#N/A,TRUE,"Conts";#N/A,#N/A,TRUE,"VOS";#N/A,#N/A,TRUE,"Warrington";#N/A,#N/A,TRUE,"Widnes"}</definedName>
    <definedName name="ra">#N/A</definedName>
    <definedName name="rasgg" localSheetId="5" hidden="1">{#N/A,#N/A,TRUE,"Cover";#N/A,#N/A,TRUE,"Conts";#N/A,#N/A,TRUE,"VOS";#N/A,#N/A,TRUE,"Warrington";#N/A,#N/A,TRUE,"Widnes"}</definedName>
    <definedName name="rasgg" localSheetId="14" hidden="1">{#N/A,#N/A,TRUE,"Cover";#N/A,#N/A,TRUE,"Conts";#N/A,#N/A,TRUE,"VOS";#N/A,#N/A,TRUE,"Warrington";#N/A,#N/A,TRUE,"Widnes"}</definedName>
    <definedName name="rasgg" localSheetId="7" hidden="1">{#N/A,#N/A,TRUE,"Cover";#N/A,#N/A,TRUE,"Conts";#N/A,#N/A,TRUE,"VOS";#N/A,#N/A,TRUE,"Warrington";#N/A,#N/A,TRUE,"Widnes"}</definedName>
    <definedName name="rasgg" hidden="1">{#N/A,#N/A,TRUE,"Cover";#N/A,#N/A,TRUE,"Conts";#N/A,#N/A,TRUE,"VOS";#N/A,#N/A,TRUE,"Warrington";#N/A,#N/A,TRUE,"Widnes"}</definedName>
    <definedName name="Rate">#N/A</definedName>
    <definedName name="RcpPipes" localSheetId="7">#REF!</definedName>
    <definedName name="RcpPipes">#REF!</definedName>
    <definedName name="RcpPipes2" localSheetId="7">#REF!</definedName>
    <definedName name="RcpPipes2">#REF!</definedName>
    <definedName name="RD" localSheetId="5">#REF!</definedName>
    <definedName name="RD" localSheetId="14">#REF!</definedName>
    <definedName name="RD" localSheetId="7">#REF!</definedName>
    <definedName name="RD">#REF!</definedName>
    <definedName name="rdegsegrg" localSheetId="5" hidden="1">{#N/A,#N/A,TRUE,"Cover";#N/A,#N/A,TRUE,"Conts";#N/A,#N/A,TRUE,"VOS";#N/A,#N/A,TRUE,"Warrington";#N/A,#N/A,TRUE,"Widnes"}</definedName>
    <definedName name="rdegsegrg" localSheetId="14" hidden="1">{#N/A,#N/A,TRUE,"Cover";#N/A,#N/A,TRUE,"Conts";#N/A,#N/A,TRUE,"VOS";#N/A,#N/A,TRUE,"Warrington";#N/A,#N/A,TRUE,"Widnes"}</definedName>
    <definedName name="rdegsegrg" localSheetId="7"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5">#REF!</definedName>
    <definedName name="_xlnm.Recorder" localSheetId="14">#REF!</definedName>
    <definedName name="_xlnm.Recorder" localSheetId="7">#REF!</definedName>
    <definedName name="_xlnm.Recorder">#REF!</definedName>
    <definedName name="Reinforcement" localSheetId="7">#REF!</definedName>
    <definedName name="Reinforcement">#REF!</definedName>
    <definedName name="REMOVE">#N/A</definedName>
    <definedName name="rer" localSheetId="5" hidden="1">{#N/A,#N/A,TRUE,"Cover";#N/A,#N/A,TRUE,"Conts";#N/A,#N/A,TRUE,"VOS";#N/A,#N/A,TRUE,"Warrington";#N/A,#N/A,TRUE,"Widnes"}</definedName>
    <definedName name="rer" localSheetId="14" hidden="1">{#N/A,#N/A,TRUE,"Cover";#N/A,#N/A,TRUE,"Conts";#N/A,#N/A,TRUE,"VOS";#N/A,#N/A,TRUE,"Warrington";#N/A,#N/A,TRUE,"Widnes"}</definedName>
    <definedName name="rer" localSheetId="7" hidden="1">{#N/A,#N/A,TRUE,"Cover";#N/A,#N/A,TRUE,"Conts";#N/A,#N/A,TRUE,"VOS";#N/A,#N/A,TRUE,"Warrington";#N/A,#N/A,TRUE,"Widnes"}</definedName>
    <definedName name="rer" hidden="1">{#N/A,#N/A,TRUE,"Cover";#N/A,#N/A,TRUE,"Conts";#N/A,#N/A,TRUE,"VOS";#N/A,#N/A,TRUE,"Warrington";#N/A,#N/A,TRUE,"Widnes"}</definedName>
    <definedName name="RES" localSheetId="5">#REF!</definedName>
    <definedName name="RES">#REF!</definedName>
    <definedName name="rghhythy" localSheetId="5" hidden="1">{#N/A,#N/A,TRUE,"Cover";#N/A,#N/A,TRUE,"Conts";#N/A,#N/A,TRUE,"VOS";#N/A,#N/A,TRUE,"Warrington";#N/A,#N/A,TRUE,"Widnes"}</definedName>
    <definedName name="rghhythy" localSheetId="14" hidden="1">{#N/A,#N/A,TRUE,"Cover";#N/A,#N/A,TRUE,"Conts";#N/A,#N/A,TRUE,"VOS";#N/A,#N/A,TRUE,"Warrington";#N/A,#N/A,TRUE,"Widnes"}</definedName>
    <definedName name="rghhythy" localSheetId="7" hidden="1">{#N/A,#N/A,TRUE,"Cover";#N/A,#N/A,TRUE,"Conts";#N/A,#N/A,TRUE,"VOS";#N/A,#N/A,TRUE,"Warrington";#N/A,#N/A,TRUE,"Widnes"}</definedName>
    <definedName name="rghhythy" hidden="1">{#N/A,#N/A,TRUE,"Cover";#N/A,#N/A,TRUE,"Conts";#N/A,#N/A,TRUE,"VOS";#N/A,#N/A,TRUE,"Warrington";#N/A,#N/A,TRUE,"Widnes"}</definedName>
    <definedName name="rhyuyi" localSheetId="5" hidden="1">{#N/A,#N/A,TRUE,"Cover";#N/A,#N/A,TRUE,"Conts";#N/A,#N/A,TRUE,"VOS";#N/A,#N/A,TRUE,"Warrington";#N/A,#N/A,TRUE,"Widnes"}</definedName>
    <definedName name="rhyuyi" localSheetId="14" hidden="1">{#N/A,#N/A,TRUE,"Cover";#N/A,#N/A,TRUE,"Conts";#N/A,#N/A,TRUE,"VOS";#N/A,#N/A,TRUE,"Warrington";#N/A,#N/A,TRUE,"Widnes"}</definedName>
    <definedName name="rhyuyi" localSheetId="7" hidden="1">{#N/A,#N/A,TRUE,"Cover";#N/A,#N/A,TRUE,"Conts";#N/A,#N/A,TRUE,"VOS";#N/A,#N/A,TRUE,"Warrington";#N/A,#N/A,TRUE,"Widnes"}</definedName>
    <definedName name="rhyuyi" hidden="1">{#N/A,#N/A,TRUE,"Cover";#N/A,#N/A,TRUE,"Conts";#N/A,#N/A,TRUE,"VOS";#N/A,#N/A,TRUE,"Warrington";#N/A,#N/A,TRUE,"Widnes"}</definedName>
    <definedName name="RID" localSheetId="5">#REF!</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olly" localSheetId="5">#REF!</definedName>
    <definedName name="rolly" localSheetId="14">#REF!</definedName>
    <definedName name="rolly" localSheetId="7">#REF!</definedName>
    <definedName name="rolly">#REF!</definedName>
    <definedName name="ROOF" localSheetId="5">#REF!</definedName>
    <definedName name="ROOF" localSheetId="14">#REF!</definedName>
    <definedName name="ROOF" localSheetId="7">#REF!</definedName>
    <definedName name="ROOF">#REF!</definedName>
    <definedName name="RR" localSheetId="5" hidden="1">{#N/A,#N/A,FALSE,"C3";#N/A,#N/A,FALSE,"D2-17";#N/A,#N/A,FALSE,"C2-17";#N/A,#N/A,FALSE,"C2-CIVIL";#N/A,#N/A,FALSE,"D1-C1 contract";#N/A,#N/A,FALSE,"D1-CIVIL";#N/A,#N/A,FALSE,"C1 hourly";#N/A,#N/A,FALSE,"C1 contract";#N/A,#N/A,FALSE,"D1-C1 hourly"}</definedName>
    <definedName name="RR" localSheetId="14"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5" hidden="1">{#N/A,#N/A,TRUE,"Cover";#N/A,#N/A,TRUE,"Conts";#N/A,#N/A,TRUE,"VOS";#N/A,#N/A,TRUE,"Warrington";#N/A,#N/A,TRUE,"Widnes"}</definedName>
    <definedName name="rrr" localSheetId="14" hidden="1">{#N/A,#N/A,TRUE,"Cover";#N/A,#N/A,TRUE,"Conts";#N/A,#N/A,TRUE,"VOS";#N/A,#N/A,TRUE,"Warrington";#N/A,#N/A,TRUE,"Widnes"}</definedName>
    <definedName name="rrr" localSheetId="7" hidden="1">{#N/A,#N/A,TRUE,"Cover";#N/A,#N/A,TRUE,"Conts";#N/A,#N/A,TRUE,"VOS";#N/A,#N/A,TRUE,"Warrington";#N/A,#N/A,TRUE,"Widnes"}</definedName>
    <definedName name="rrr" hidden="1">{#N/A,#N/A,TRUE,"Cover";#N/A,#N/A,TRUE,"Conts";#N/A,#N/A,TRUE,"VOS";#N/A,#N/A,TRUE,"Warrington";#N/A,#N/A,TRUE,"Widnes"}</definedName>
    <definedName name="rrrr" localSheetId="5" hidden="1">{#N/A,#N/A,TRUE,"Cover";#N/A,#N/A,TRUE,"Conts";#N/A,#N/A,TRUE,"VOS";#N/A,#N/A,TRUE,"Warrington";#N/A,#N/A,TRUE,"Widnes"}</definedName>
    <definedName name="rrrr" localSheetId="14" hidden="1">{#N/A,#N/A,TRUE,"Cover";#N/A,#N/A,TRUE,"Conts";#N/A,#N/A,TRUE,"VOS";#N/A,#N/A,TRUE,"Warrington";#N/A,#N/A,TRUE,"Widnes"}</definedName>
    <definedName name="rrrr" localSheetId="7" hidden="1">{#N/A,#N/A,TRUE,"Cover";#N/A,#N/A,TRUE,"Conts";#N/A,#N/A,TRUE,"VOS";#N/A,#N/A,TRUE,"Warrington";#N/A,#N/A,TRUE,"Widnes"}</definedName>
    <definedName name="rrrr" hidden="1">{#N/A,#N/A,TRUE,"Cover";#N/A,#N/A,TRUE,"Conts";#N/A,#N/A,TRUE,"VOS";#N/A,#N/A,TRUE,"Warrington";#N/A,#N/A,TRUE,"Widnes"}</definedName>
    <definedName name="rrrrr" localSheetId="5" hidden="1">{#N/A,#N/A,TRUE,"Cover";#N/A,#N/A,TRUE,"Conts";#N/A,#N/A,TRUE,"VOS";#N/A,#N/A,TRUE,"Warrington";#N/A,#N/A,TRUE,"Widnes"}</definedName>
    <definedName name="rrrrr" localSheetId="14" hidden="1">{#N/A,#N/A,TRUE,"Cover";#N/A,#N/A,TRUE,"Conts";#N/A,#N/A,TRUE,"VOS";#N/A,#N/A,TRUE,"Warrington";#N/A,#N/A,TRUE,"Widnes"}</definedName>
    <definedName name="rrrrr" localSheetId="7" hidden="1">{#N/A,#N/A,TRUE,"Cover";#N/A,#N/A,TRUE,"Conts";#N/A,#N/A,TRUE,"VOS";#N/A,#N/A,TRUE,"Warrington";#N/A,#N/A,TRUE,"Widnes"}</definedName>
    <definedName name="rrrrr" hidden="1">{#N/A,#N/A,TRUE,"Cover";#N/A,#N/A,TRUE,"Conts";#N/A,#N/A,TRUE,"VOS";#N/A,#N/A,TRUE,"Warrington";#N/A,#N/A,TRUE,"Widnes"}</definedName>
    <definedName name="rrrrrrr" localSheetId="5" hidden="1">{#N/A,#N/A,TRUE,"Cover";#N/A,#N/A,TRUE,"Conts";#N/A,#N/A,TRUE,"VOS";#N/A,#N/A,TRUE,"Warrington";#N/A,#N/A,TRUE,"Widnes"}</definedName>
    <definedName name="rrrrrrr" localSheetId="14" hidden="1">{#N/A,#N/A,TRUE,"Cover";#N/A,#N/A,TRUE,"Conts";#N/A,#N/A,TRUE,"VOS";#N/A,#N/A,TRUE,"Warrington";#N/A,#N/A,TRUE,"Widnes"}</definedName>
    <definedName name="rrrrrrr" localSheetId="7" hidden="1">{#N/A,#N/A,TRUE,"Cover";#N/A,#N/A,TRUE,"Conts";#N/A,#N/A,TRUE,"VOS";#N/A,#N/A,TRUE,"Warrington";#N/A,#N/A,TRUE,"Widnes"}</definedName>
    <definedName name="rrrrrrr" hidden="1">{#N/A,#N/A,TRUE,"Cover";#N/A,#N/A,TRUE,"Conts";#N/A,#N/A,TRUE,"VOS";#N/A,#N/A,TRUE,"Warrington";#N/A,#N/A,TRUE,"Widnes"}</definedName>
    <definedName name="rrrrrrrrrr" localSheetId="5" hidden="1">{#N/A,#N/A,TRUE,"Cover";#N/A,#N/A,TRUE,"Conts";#N/A,#N/A,TRUE,"VOS";#N/A,#N/A,TRUE,"Warrington";#N/A,#N/A,TRUE,"Widnes"}</definedName>
    <definedName name="rrrrrrrrrr" localSheetId="14" hidden="1">{#N/A,#N/A,TRUE,"Cover";#N/A,#N/A,TRUE,"Conts";#N/A,#N/A,TRUE,"VOS";#N/A,#N/A,TRUE,"Warrington";#N/A,#N/A,TRUE,"Widnes"}</definedName>
    <definedName name="rrrrrrrrrr" localSheetId="7" hidden="1">{#N/A,#N/A,TRUE,"Cover";#N/A,#N/A,TRUE,"Conts";#N/A,#N/A,TRUE,"VOS";#N/A,#N/A,TRUE,"Warrington";#N/A,#N/A,TRUE,"Widnes"}</definedName>
    <definedName name="rrrrrrrrrr" hidden="1">{#N/A,#N/A,TRUE,"Cover";#N/A,#N/A,TRUE,"Conts";#N/A,#N/A,TRUE,"VOS";#N/A,#N/A,TRUE,"Warrington";#N/A,#N/A,TRUE,"Widnes"}</definedName>
    <definedName name="rrttt" localSheetId="5" hidden="1">{#N/A,#N/A,TRUE,"Cover";#N/A,#N/A,TRUE,"Conts";#N/A,#N/A,TRUE,"VOS";#N/A,#N/A,TRUE,"Warrington";#N/A,#N/A,TRUE,"Widnes"}</definedName>
    <definedName name="rrttt" localSheetId="14" hidden="1">{#N/A,#N/A,TRUE,"Cover";#N/A,#N/A,TRUE,"Conts";#N/A,#N/A,TRUE,"VOS";#N/A,#N/A,TRUE,"Warrington";#N/A,#N/A,TRUE,"Widnes"}</definedName>
    <definedName name="rrttt" localSheetId="7" hidden="1">{#N/A,#N/A,TRUE,"Cover";#N/A,#N/A,TRUE,"Conts";#N/A,#N/A,TRUE,"VOS";#N/A,#N/A,TRUE,"Warrington";#N/A,#N/A,TRUE,"Widnes"}</definedName>
    <definedName name="rrttt" hidden="1">{#N/A,#N/A,TRUE,"Cover";#N/A,#N/A,TRUE,"Conts";#N/A,#N/A,TRUE,"VOS";#N/A,#N/A,TRUE,"Warrington";#N/A,#N/A,TRUE,"Widnes"}</definedName>
    <definedName name="rt" localSheetId="5" hidden="1">{#N/A,#N/A,TRUE,"Cover";#N/A,#N/A,TRUE,"Conts";#N/A,#N/A,TRUE,"VOS";#N/A,#N/A,TRUE,"Warrington";#N/A,#N/A,TRUE,"Widnes"}</definedName>
    <definedName name="rt" localSheetId="14" hidden="1">{#N/A,#N/A,TRUE,"Cover";#N/A,#N/A,TRUE,"Conts";#N/A,#N/A,TRUE,"VOS";#N/A,#N/A,TRUE,"Warrington";#N/A,#N/A,TRUE,"Widnes"}</definedName>
    <definedName name="rt" localSheetId="7" hidden="1">{#N/A,#N/A,TRUE,"Cover";#N/A,#N/A,TRUE,"Conts";#N/A,#N/A,TRUE,"VOS";#N/A,#N/A,TRUE,"Warrington";#N/A,#N/A,TRUE,"Widnes"}</definedName>
    <definedName name="rt" hidden="1">{#N/A,#N/A,TRUE,"Cover";#N/A,#N/A,TRUE,"Conts";#N/A,#N/A,TRUE,"VOS";#N/A,#N/A,TRUE,"Warrington";#N/A,#N/A,TRUE,"Widnes"}</definedName>
    <definedName name="rthsrhs" localSheetId="5" hidden="1">{#N/A,#N/A,TRUE,"Cover";#N/A,#N/A,TRUE,"Conts";#N/A,#N/A,TRUE,"VOS";#N/A,#N/A,TRUE,"Warrington";#N/A,#N/A,TRUE,"Widnes"}</definedName>
    <definedName name="rthsrhs" localSheetId="14" hidden="1">{#N/A,#N/A,TRUE,"Cover";#N/A,#N/A,TRUE,"Conts";#N/A,#N/A,TRUE,"VOS";#N/A,#N/A,TRUE,"Warrington";#N/A,#N/A,TRUE,"Widnes"}</definedName>
    <definedName name="rthsrhs" localSheetId="7" hidden="1">{#N/A,#N/A,TRUE,"Cover";#N/A,#N/A,TRUE,"Conts";#N/A,#N/A,TRUE,"VOS";#N/A,#N/A,TRUE,"Warrington";#N/A,#N/A,TRUE,"Widnes"}</definedName>
    <definedName name="rthsrhs" hidden="1">{#N/A,#N/A,TRUE,"Cover";#N/A,#N/A,TRUE,"Conts";#N/A,#N/A,TRUE,"VOS";#N/A,#N/A,TRUE,"Warrington";#N/A,#N/A,TRUE,"Widnes"}</definedName>
    <definedName name="RTRGJHJ" localSheetId="5" hidden="1">{#N/A,#N/A,TRUE,"Cover";#N/A,#N/A,TRUE,"Conts";#N/A,#N/A,TRUE,"VOS";#N/A,#N/A,TRUE,"Warrington";#N/A,#N/A,TRUE,"Widnes"}</definedName>
    <definedName name="RTRGJHJ" localSheetId="14" hidden="1">{#N/A,#N/A,TRUE,"Cover";#N/A,#N/A,TRUE,"Conts";#N/A,#N/A,TRUE,"VOS";#N/A,#N/A,TRUE,"Warrington";#N/A,#N/A,TRUE,"Widnes"}</definedName>
    <definedName name="RTRGJHJ" localSheetId="7" hidden="1">{#N/A,#N/A,TRUE,"Cover";#N/A,#N/A,TRUE,"Conts";#N/A,#N/A,TRUE,"VOS";#N/A,#N/A,TRUE,"Warrington";#N/A,#N/A,TRUE,"Widnes"}</definedName>
    <definedName name="RTRGJHJ" hidden="1">{#N/A,#N/A,TRUE,"Cover";#N/A,#N/A,TRUE,"Conts";#N/A,#N/A,TRUE,"VOS";#N/A,#N/A,TRUE,"Warrington";#N/A,#N/A,TRUE,"Widnes"}</definedName>
    <definedName name="rtryj" localSheetId="5" hidden="1">{#N/A,#N/A,TRUE,"Cover";#N/A,#N/A,TRUE,"Conts";#N/A,#N/A,TRUE,"VOS";#N/A,#N/A,TRUE,"Warrington";#N/A,#N/A,TRUE,"Widnes"}</definedName>
    <definedName name="rtryj" localSheetId="14" hidden="1">{#N/A,#N/A,TRUE,"Cover";#N/A,#N/A,TRUE,"Conts";#N/A,#N/A,TRUE,"VOS";#N/A,#N/A,TRUE,"Warrington";#N/A,#N/A,TRUE,"Widnes"}</definedName>
    <definedName name="rtryj" localSheetId="7" hidden="1">{#N/A,#N/A,TRUE,"Cover";#N/A,#N/A,TRUE,"Conts";#N/A,#N/A,TRUE,"VOS";#N/A,#N/A,TRUE,"Warrington";#N/A,#N/A,TRUE,"Widnes"}</definedName>
    <definedName name="rtryj" hidden="1">{#N/A,#N/A,TRUE,"Cover";#N/A,#N/A,TRUE,"Conts";#N/A,#N/A,TRUE,"VOS";#N/A,#N/A,TRUE,"Warrington";#N/A,#N/A,TRUE,"Widnes"}</definedName>
    <definedName name="rturudu" localSheetId="5" hidden="1">{#N/A,#N/A,TRUE,"Cover";#N/A,#N/A,TRUE,"Conts";#N/A,#N/A,TRUE,"VOS";#N/A,#N/A,TRUE,"Warrington";#N/A,#N/A,TRUE,"Widnes"}</definedName>
    <definedName name="rturudu" localSheetId="14" hidden="1">{#N/A,#N/A,TRUE,"Cover";#N/A,#N/A,TRUE,"Conts";#N/A,#N/A,TRUE,"VOS";#N/A,#N/A,TRUE,"Warrington";#N/A,#N/A,TRUE,"Widnes"}</definedName>
    <definedName name="rturudu" localSheetId="7" hidden="1">{#N/A,#N/A,TRUE,"Cover";#N/A,#N/A,TRUE,"Conts";#N/A,#N/A,TRUE,"VOS";#N/A,#N/A,TRUE,"Warrington";#N/A,#N/A,TRUE,"Widnes"}</definedName>
    <definedName name="rturudu" hidden="1">{#N/A,#N/A,TRUE,"Cover";#N/A,#N/A,TRUE,"Conts";#N/A,#N/A,TRUE,"VOS";#N/A,#N/A,TRUE,"Warrington";#N/A,#N/A,TRUE,"Widnes"}</definedName>
    <definedName name="rtysh" localSheetId="5" hidden="1">{#N/A,#N/A,TRUE,"Cover";#N/A,#N/A,TRUE,"Conts";#N/A,#N/A,TRUE,"VOS";#N/A,#N/A,TRUE,"Warrington";#N/A,#N/A,TRUE,"Widnes"}</definedName>
    <definedName name="rtysh" localSheetId="14" hidden="1">{#N/A,#N/A,TRUE,"Cover";#N/A,#N/A,TRUE,"Conts";#N/A,#N/A,TRUE,"VOS";#N/A,#N/A,TRUE,"Warrington";#N/A,#N/A,TRUE,"Widnes"}</definedName>
    <definedName name="rtysh" localSheetId="7" hidden="1">{#N/A,#N/A,TRUE,"Cover";#N/A,#N/A,TRUE,"Conts";#N/A,#N/A,TRUE,"VOS";#N/A,#N/A,TRUE,"Warrington";#N/A,#N/A,TRUE,"Widnes"}</definedName>
    <definedName name="rtysh" hidden="1">{#N/A,#N/A,TRUE,"Cover";#N/A,#N/A,TRUE,"Conts";#N/A,#N/A,TRUE,"VOS";#N/A,#N/A,TRUE,"Warrington";#N/A,#N/A,TRUE,"Widnes"}</definedName>
    <definedName name="RUT" localSheetId="5">#REF!</definedName>
    <definedName name="RUT">#REF!</definedName>
    <definedName name="rwt" localSheetId="5" hidden="1">{#N/A,#N/A,TRUE,"Cover";#N/A,#N/A,TRUE,"Conts";#N/A,#N/A,TRUE,"VOS";#N/A,#N/A,TRUE,"Warrington";#N/A,#N/A,TRUE,"Widnes"}</definedName>
    <definedName name="rwt" localSheetId="14" hidden="1">{#N/A,#N/A,TRUE,"Cover";#N/A,#N/A,TRUE,"Conts";#N/A,#N/A,TRUE,"VOS";#N/A,#N/A,TRUE,"Warrington";#N/A,#N/A,TRUE,"Widnes"}</definedName>
    <definedName name="rwt" localSheetId="7" hidden="1">{#N/A,#N/A,TRUE,"Cover";#N/A,#N/A,TRUE,"Conts";#N/A,#N/A,TRUE,"VOS";#N/A,#N/A,TRUE,"Warrington";#N/A,#N/A,TRUE,"Widnes"}</definedName>
    <definedName name="rwt" hidden="1">{#N/A,#N/A,TRUE,"Cover";#N/A,#N/A,TRUE,"Conts";#N/A,#N/A,TRUE,"VOS";#N/A,#N/A,TRUE,"Warrington";#N/A,#N/A,TRUE,"Widnes"}</definedName>
    <definedName name="ryeru" localSheetId="5" hidden="1">{#N/A,#N/A,TRUE,"Cover";#N/A,#N/A,TRUE,"Conts";#N/A,#N/A,TRUE,"VOS";#N/A,#N/A,TRUE,"Warrington";#N/A,#N/A,TRUE,"Widnes"}</definedName>
    <definedName name="ryeru" localSheetId="14" hidden="1">{#N/A,#N/A,TRUE,"Cover";#N/A,#N/A,TRUE,"Conts";#N/A,#N/A,TRUE,"VOS";#N/A,#N/A,TRUE,"Warrington";#N/A,#N/A,TRUE,"Widnes"}</definedName>
    <definedName name="ryeru" localSheetId="7" hidden="1">{#N/A,#N/A,TRUE,"Cover";#N/A,#N/A,TRUE,"Conts";#N/A,#N/A,TRUE,"VOS";#N/A,#N/A,TRUE,"Warrington";#N/A,#N/A,TRUE,"Widnes"}</definedName>
    <definedName name="ryeru" hidden="1">{#N/A,#N/A,TRUE,"Cover";#N/A,#N/A,TRUE,"Conts";#N/A,#N/A,TRUE,"VOS";#N/A,#N/A,TRUE,"Warrington";#N/A,#N/A,TRUE,"Widnes"}</definedName>
    <definedName name="rysrtryftry" localSheetId="5" hidden="1">{#N/A,#N/A,TRUE,"Cover";#N/A,#N/A,TRUE,"Conts";#N/A,#N/A,TRUE,"VOS";#N/A,#N/A,TRUE,"Warrington";#N/A,#N/A,TRUE,"Widnes"}</definedName>
    <definedName name="rysrtryftry" localSheetId="14" hidden="1">{#N/A,#N/A,TRUE,"Cover";#N/A,#N/A,TRUE,"Conts";#N/A,#N/A,TRUE,"VOS";#N/A,#N/A,TRUE,"Warrington";#N/A,#N/A,TRUE,"Widnes"}</definedName>
    <definedName name="rysrtryftry" localSheetId="7"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5" hidden="1">{#N/A,#N/A,FALSE,"Summary";#N/A,#N/A,FALSE,"3TJ";#N/A,#N/A,FALSE,"3TN";#N/A,#N/A,FALSE,"3TP";#N/A,#N/A,FALSE,"3SJ";#N/A,#N/A,FALSE,"3CJ";#N/A,#N/A,FALSE,"3CN";#N/A,#N/A,FALSE,"3CP";#N/A,#N/A,FALSE,"3A"}</definedName>
    <definedName name="scarce" localSheetId="14"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5" hidden="1">{#N/A,#N/A,TRUE,"Cover";#N/A,#N/A,TRUE,"Conts";#N/A,#N/A,TRUE,"VOS";#N/A,#N/A,TRUE,"Warrington";#N/A,#N/A,TRUE,"Widnes"}</definedName>
    <definedName name="sdefegdeg" localSheetId="14" hidden="1">{#N/A,#N/A,TRUE,"Cover";#N/A,#N/A,TRUE,"Conts";#N/A,#N/A,TRUE,"VOS";#N/A,#N/A,TRUE,"Warrington";#N/A,#N/A,TRUE,"Widnes"}</definedName>
    <definedName name="sdefegdeg" localSheetId="7" hidden="1">{#N/A,#N/A,TRUE,"Cover";#N/A,#N/A,TRUE,"Conts";#N/A,#N/A,TRUE,"VOS";#N/A,#N/A,TRUE,"Warrington";#N/A,#N/A,TRUE,"Widnes"}</definedName>
    <definedName name="sdefegdeg" hidden="1">{#N/A,#N/A,TRUE,"Cover";#N/A,#N/A,TRUE,"Conts";#N/A,#N/A,TRUE,"VOS";#N/A,#N/A,TRUE,"Warrington";#N/A,#N/A,TRUE,"Widnes"}</definedName>
    <definedName name="sdf" localSheetId="5" hidden="1">{#N/A,#N/A,TRUE,"Cover";#N/A,#N/A,TRUE,"Conts";#N/A,#N/A,TRUE,"VOS";#N/A,#N/A,TRUE,"Warrington";#N/A,#N/A,TRUE,"Widnes"}</definedName>
    <definedName name="sdf" localSheetId="14" hidden="1">{#N/A,#N/A,TRUE,"Cover";#N/A,#N/A,TRUE,"Conts";#N/A,#N/A,TRUE,"VOS";#N/A,#N/A,TRUE,"Warrington";#N/A,#N/A,TRUE,"Widnes"}</definedName>
    <definedName name="sdf" localSheetId="7" hidden="1">{#N/A,#N/A,TRUE,"Cover";#N/A,#N/A,TRUE,"Conts";#N/A,#N/A,TRUE,"VOS";#N/A,#N/A,TRUE,"Warrington";#N/A,#N/A,TRUE,"Widnes"}</definedName>
    <definedName name="sdf" hidden="1">{#N/A,#N/A,TRUE,"Cover";#N/A,#N/A,TRUE,"Conts";#N/A,#N/A,TRUE,"VOS";#N/A,#N/A,TRUE,"Warrington";#N/A,#N/A,TRUE,"Widnes"}</definedName>
    <definedName name="sdhydfyftuu" localSheetId="5" hidden="1">{#N/A,#N/A,TRUE,"Cover";#N/A,#N/A,TRUE,"Conts";#N/A,#N/A,TRUE,"VOS";#N/A,#N/A,TRUE,"Warrington";#N/A,#N/A,TRUE,"Widnes"}</definedName>
    <definedName name="sdhydfyftuu" localSheetId="14" hidden="1">{#N/A,#N/A,TRUE,"Cover";#N/A,#N/A,TRUE,"Conts";#N/A,#N/A,TRUE,"VOS";#N/A,#N/A,TRUE,"Warrington";#N/A,#N/A,TRUE,"Widnes"}</definedName>
    <definedName name="sdhydfyftuu" localSheetId="7"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5" hidden="1">{#N/A,#N/A,FALSE,"Pricing";#N/A,#N/A,FALSE,"Summary";#N/A,#N/A,FALSE,"CompProd";#N/A,#N/A,FALSE,"CompJobhrs";#N/A,#N/A,FALSE,"Escalation";#N/A,#N/A,FALSE,"Contingency";#N/A,#N/A,FALSE,"GM";#N/A,#N/A,FALSE,"CompWage";#N/A,#N/A,FALSE,"costSum"}</definedName>
    <definedName name="Services2" localSheetId="14"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5" hidden="1">{#N/A,#N/A,TRUE,"Cover";#N/A,#N/A,TRUE,"Conts";#N/A,#N/A,TRUE,"VOS";#N/A,#N/A,TRUE,"Warrington";#N/A,#N/A,TRUE,"Widnes"}</definedName>
    <definedName name="setdydy" localSheetId="14" hidden="1">{#N/A,#N/A,TRUE,"Cover";#N/A,#N/A,TRUE,"Conts";#N/A,#N/A,TRUE,"VOS";#N/A,#N/A,TRUE,"Warrington";#N/A,#N/A,TRUE,"Widnes"}</definedName>
    <definedName name="setdydy" localSheetId="7" hidden="1">{#N/A,#N/A,TRUE,"Cover";#N/A,#N/A,TRUE,"Conts";#N/A,#N/A,TRUE,"VOS";#N/A,#N/A,TRUE,"Warrington";#N/A,#N/A,TRUE,"Widnes"}</definedName>
    <definedName name="setdydy" hidden="1">{#N/A,#N/A,TRUE,"Cover";#N/A,#N/A,TRUE,"Conts";#N/A,#N/A,TRUE,"VOS";#N/A,#N/A,TRUE,"Warrington";#N/A,#N/A,TRUE,"Widnes"}</definedName>
    <definedName name="Sewer" localSheetId="5">'FIR Summary'!#REF!</definedName>
    <definedName name="Sewer" localSheetId="14">#REF!</definedName>
    <definedName name="Sewer" localSheetId="7">#REF!</definedName>
    <definedName name="Sewer">#REF!</definedName>
    <definedName name="sffff" localSheetId="5" hidden="1">{#N/A,#N/A,FALSE,"SumD";#N/A,#N/A,FALSE,"ElecD";#N/A,#N/A,FALSE,"MechD";#N/A,#N/A,FALSE,"GeotD";#N/A,#N/A,FALSE,"PrcsD";#N/A,#N/A,FALSE,"TunnD";#N/A,#N/A,FALSE,"CivlD";#N/A,#N/A,FALSE,"NtwkD";#N/A,#N/A,FALSE,"EstgD";#N/A,#N/A,FALSE,"PEngD"}</definedName>
    <definedName name="sffff" localSheetId="14"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5" hidden="1">{#N/A,#N/A,TRUE,"Cover";#N/A,#N/A,TRUE,"Conts";#N/A,#N/A,TRUE,"VOS";#N/A,#N/A,TRUE,"Warrington";#N/A,#N/A,TRUE,"Widnes"}</definedName>
    <definedName name="sfhdfj" localSheetId="14" hidden="1">{#N/A,#N/A,TRUE,"Cover";#N/A,#N/A,TRUE,"Conts";#N/A,#N/A,TRUE,"VOS";#N/A,#N/A,TRUE,"Warrington";#N/A,#N/A,TRUE,"Widnes"}</definedName>
    <definedName name="sfhdfj" localSheetId="7" hidden="1">{#N/A,#N/A,TRUE,"Cover";#N/A,#N/A,TRUE,"Conts";#N/A,#N/A,TRUE,"VOS";#N/A,#N/A,TRUE,"Warrington";#N/A,#N/A,TRUE,"Widnes"}</definedName>
    <definedName name="sfhdfj" hidden="1">{#N/A,#N/A,TRUE,"Cover";#N/A,#N/A,TRUE,"Conts";#N/A,#N/A,TRUE,"VOS";#N/A,#N/A,TRUE,"Warrington";#N/A,#N/A,TRUE,"Widnes"}</definedName>
    <definedName name="sgsegegrt" localSheetId="5" hidden="1">{#N/A,#N/A,TRUE,"Cover";#N/A,#N/A,TRUE,"Conts";#N/A,#N/A,TRUE,"VOS";#N/A,#N/A,TRUE,"Warrington";#N/A,#N/A,TRUE,"Widnes"}</definedName>
    <definedName name="sgsegegrt" localSheetId="14" hidden="1">{#N/A,#N/A,TRUE,"Cover";#N/A,#N/A,TRUE,"Conts";#N/A,#N/A,TRUE,"VOS";#N/A,#N/A,TRUE,"Warrington";#N/A,#N/A,TRUE,"Widnes"}</definedName>
    <definedName name="sgsegegrt" localSheetId="7" hidden="1">{#N/A,#N/A,TRUE,"Cover";#N/A,#N/A,TRUE,"Conts";#N/A,#N/A,TRUE,"VOS";#N/A,#N/A,TRUE,"Warrington";#N/A,#N/A,TRUE,"Widnes"}</definedName>
    <definedName name="sgsegegrt" hidden="1">{#N/A,#N/A,TRUE,"Cover";#N/A,#N/A,TRUE,"Conts";#N/A,#N/A,TRUE,"VOS";#N/A,#N/A,TRUE,"Warrington";#N/A,#N/A,TRUE,"Widnes"}</definedName>
    <definedName name="sgsghju" localSheetId="5" hidden="1">{#N/A,#N/A,TRUE,"Cover";#N/A,#N/A,TRUE,"Conts";#N/A,#N/A,TRUE,"VOS";#N/A,#N/A,TRUE,"Warrington";#N/A,#N/A,TRUE,"Widnes"}</definedName>
    <definedName name="sgsghju" localSheetId="14" hidden="1">{#N/A,#N/A,TRUE,"Cover";#N/A,#N/A,TRUE,"Conts";#N/A,#N/A,TRUE,"VOS";#N/A,#N/A,TRUE,"Warrington";#N/A,#N/A,TRUE,"Widnes"}</definedName>
    <definedName name="sgsghju" localSheetId="7" hidden="1">{#N/A,#N/A,TRUE,"Cover";#N/A,#N/A,TRUE,"Conts";#N/A,#N/A,TRUE,"VOS";#N/A,#N/A,TRUE,"Warrington";#N/A,#N/A,TRUE,"Widnes"}</definedName>
    <definedName name="sgsghju" hidden="1">{#N/A,#N/A,TRUE,"Cover";#N/A,#N/A,TRUE,"Conts";#N/A,#N/A,TRUE,"VOS";#N/A,#N/A,TRUE,"Warrington";#N/A,#N/A,TRUE,"Widnes"}</definedName>
    <definedName name="sgsgr" localSheetId="5" hidden="1">{#N/A,#N/A,TRUE,"Cover";#N/A,#N/A,TRUE,"Conts";#N/A,#N/A,TRUE,"VOS";#N/A,#N/A,TRUE,"Warrington";#N/A,#N/A,TRUE,"Widnes"}</definedName>
    <definedName name="sgsgr" localSheetId="14" hidden="1">{#N/A,#N/A,TRUE,"Cover";#N/A,#N/A,TRUE,"Conts";#N/A,#N/A,TRUE,"VOS";#N/A,#N/A,TRUE,"Warrington";#N/A,#N/A,TRUE,"Widnes"}</definedName>
    <definedName name="sgsgr" localSheetId="7" hidden="1">{#N/A,#N/A,TRUE,"Cover";#N/A,#N/A,TRUE,"Conts";#N/A,#N/A,TRUE,"VOS";#N/A,#N/A,TRUE,"Warrington";#N/A,#N/A,TRUE,"Widnes"}</definedName>
    <definedName name="sgsgr" hidden="1">{#N/A,#N/A,TRUE,"Cover";#N/A,#N/A,TRUE,"Conts";#N/A,#N/A,TRUE,"VOS";#N/A,#N/A,TRUE,"Warrington";#N/A,#N/A,TRUE,"Widnes"}</definedName>
    <definedName name="sheet" localSheetId="5" hidden="1">{#N/A,#N/A,TRUE,"Cover";#N/A,#N/A,TRUE,"Conts";#N/A,#N/A,TRUE,"VOS";#N/A,#N/A,TRUE,"Warrington";#N/A,#N/A,TRUE,"Widnes"}</definedName>
    <definedName name="sheet" localSheetId="14" hidden="1">{#N/A,#N/A,TRUE,"Cover";#N/A,#N/A,TRUE,"Conts";#N/A,#N/A,TRUE,"VOS";#N/A,#N/A,TRUE,"Warrington";#N/A,#N/A,TRUE,"Widnes"}</definedName>
    <definedName name="sheet" localSheetId="7" hidden="1">{#N/A,#N/A,TRUE,"Cover";#N/A,#N/A,TRUE,"Conts";#N/A,#N/A,TRUE,"VOS";#N/A,#N/A,TRUE,"Warrington";#N/A,#N/A,TRUE,"Widnes"}</definedName>
    <definedName name="sheet" hidden="1">{#N/A,#N/A,TRUE,"Cover";#N/A,#N/A,TRUE,"Conts";#N/A,#N/A,TRUE,"VOS";#N/A,#N/A,TRUE,"Warrington";#N/A,#N/A,TRUE,"Widnes"}</definedName>
    <definedName name="shshgtr" localSheetId="5" hidden="1">{#N/A,#N/A,TRUE,"Cover";#N/A,#N/A,TRUE,"Conts";#N/A,#N/A,TRUE,"VOS";#N/A,#N/A,TRUE,"Warrington";#N/A,#N/A,TRUE,"Widnes"}</definedName>
    <definedName name="shshgtr" localSheetId="14" hidden="1">{#N/A,#N/A,TRUE,"Cover";#N/A,#N/A,TRUE,"Conts";#N/A,#N/A,TRUE,"VOS";#N/A,#N/A,TRUE,"Warrington";#N/A,#N/A,TRUE,"Widnes"}</definedName>
    <definedName name="shshgtr" localSheetId="7" hidden="1">{#N/A,#N/A,TRUE,"Cover";#N/A,#N/A,TRUE,"Conts";#N/A,#N/A,TRUE,"VOS";#N/A,#N/A,TRUE,"Warrington";#N/A,#N/A,TRUE,"Widnes"}</definedName>
    <definedName name="shshgtr" hidden="1">{#N/A,#N/A,TRUE,"Cover";#N/A,#N/A,TRUE,"Conts";#N/A,#N/A,TRUE,"VOS";#N/A,#N/A,TRUE,"Warrington";#N/A,#N/A,TRUE,"Widnes"}</definedName>
    <definedName name="SITE__WORKS" localSheetId="5">#REF!</definedName>
    <definedName name="SITE__WORKS">#REF!</definedName>
    <definedName name="SOP">#REF!</definedName>
    <definedName name="specific">#REF!</definedName>
    <definedName name="Specific_Category" localSheetId="5">#REF!</definedName>
    <definedName name="Specific_Category" localSheetId="8">#REF!</definedName>
    <definedName name="Specific_Category" localSheetId="15">#REF!</definedName>
    <definedName name="Specific_Category" localSheetId="14">#REF!</definedName>
    <definedName name="Specific_Category" localSheetId="6">#REF!</definedName>
    <definedName name="Specific_Category" localSheetId="7">#REF!</definedName>
    <definedName name="Specific_Category" localSheetId="4">#REF!</definedName>
    <definedName name="Specific_Category">#REF!</definedName>
    <definedName name="srhrh" localSheetId="5" hidden="1">{#N/A,#N/A,TRUE,"Cover";#N/A,#N/A,TRUE,"Conts";#N/A,#N/A,TRUE,"VOS";#N/A,#N/A,TRUE,"Warrington";#N/A,#N/A,TRUE,"Widnes"}</definedName>
    <definedName name="srhrh" localSheetId="14" hidden="1">{#N/A,#N/A,TRUE,"Cover";#N/A,#N/A,TRUE,"Conts";#N/A,#N/A,TRUE,"VOS";#N/A,#N/A,TRUE,"Warrington";#N/A,#N/A,TRUE,"Widnes"}</definedName>
    <definedName name="srhrh" localSheetId="7" hidden="1">{#N/A,#N/A,TRUE,"Cover";#N/A,#N/A,TRUE,"Conts";#N/A,#N/A,TRUE,"VOS";#N/A,#N/A,TRUE,"Warrington";#N/A,#N/A,TRUE,"Widnes"}</definedName>
    <definedName name="srhrh" hidden="1">{#N/A,#N/A,TRUE,"Cover";#N/A,#N/A,TRUE,"Conts";#N/A,#N/A,TRUE,"VOS";#N/A,#N/A,TRUE,"Warrington";#N/A,#N/A,TRUE,"Widnes"}</definedName>
    <definedName name="srsetrthgfh" localSheetId="5" hidden="1">{#N/A,#N/A,TRUE,"Cover";#N/A,#N/A,TRUE,"Conts";#N/A,#N/A,TRUE,"VOS";#N/A,#N/A,TRUE,"Warrington";#N/A,#N/A,TRUE,"Widnes"}</definedName>
    <definedName name="srsetrthgfh" localSheetId="14" hidden="1">{#N/A,#N/A,TRUE,"Cover";#N/A,#N/A,TRUE,"Conts";#N/A,#N/A,TRUE,"VOS";#N/A,#N/A,TRUE,"Warrington";#N/A,#N/A,TRUE,"Widnes"}</definedName>
    <definedName name="srsetrthgfh" localSheetId="7" hidden="1">{#N/A,#N/A,TRUE,"Cover";#N/A,#N/A,TRUE,"Conts";#N/A,#N/A,TRUE,"VOS";#N/A,#N/A,TRUE,"Warrington";#N/A,#N/A,TRUE,"Widnes"}</definedName>
    <definedName name="srsetrthgfh" hidden="1">{#N/A,#N/A,TRUE,"Cover";#N/A,#N/A,TRUE,"Conts";#N/A,#N/A,TRUE,"VOS";#N/A,#N/A,TRUE,"Warrington";#N/A,#N/A,TRUE,"Widnes"}</definedName>
    <definedName name="srsretr" localSheetId="5" hidden="1">{#N/A,#N/A,TRUE,"Cover";#N/A,#N/A,TRUE,"Conts";#N/A,#N/A,TRUE,"VOS";#N/A,#N/A,TRUE,"Warrington";#N/A,#N/A,TRUE,"Widnes"}</definedName>
    <definedName name="srsretr" localSheetId="14" hidden="1">{#N/A,#N/A,TRUE,"Cover";#N/A,#N/A,TRUE,"Conts";#N/A,#N/A,TRUE,"VOS";#N/A,#N/A,TRUE,"Warrington";#N/A,#N/A,TRUE,"Widnes"}</definedName>
    <definedName name="srsretr" localSheetId="7" hidden="1">{#N/A,#N/A,TRUE,"Cover";#N/A,#N/A,TRUE,"Conts";#N/A,#N/A,TRUE,"VOS";#N/A,#N/A,TRUE,"Warrington";#N/A,#N/A,TRUE,"Widnes"}</definedName>
    <definedName name="srsretr" hidden="1">{#N/A,#N/A,TRUE,"Cover";#N/A,#N/A,TRUE,"Conts";#N/A,#N/A,TRUE,"VOS";#N/A,#N/A,TRUE,"Warrington";#N/A,#N/A,TRUE,"Widnes"}</definedName>
    <definedName name="sryeysr" localSheetId="5" hidden="1">{#N/A,#N/A,TRUE,"Cover";#N/A,#N/A,TRUE,"Conts";#N/A,#N/A,TRUE,"VOS";#N/A,#N/A,TRUE,"Warrington";#N/A,#N/A,TRUE,"Widnes"}</definedName>
    <definedName name="sryeysr" localSheetId="14" hidden="1">{#N/A,#N/A,TRUE,"Cover";#N/A,#N/A,TRUE,"Conts";#N/A,#N/A,TRUE,"VOS";#N/A,#N/A,TRUE,"Warrington";#N/A,#N/A,TRUE,"Widnes"}</definedName>
    <definedName name="sryeysr" localSheetId="7" hidden="1">{#N/A,#N/A,TRUE,"Cover";#N/A,#N/A,TRUE,"Conts";#N/A,#N/A,TRUE,"VOS";#N/A,#N/A,TRUE,"Warrington";#N/A,#N/A,TRUE,"Widnes"}</definedName>
    <definedName name="sryeysr" hidden="1">{#N/A,#N/A,TRUE,"Cover";#N/A,#N/A,TRUE,"Conts";#N/A,#N/A,TRUE,"VOS";#N/A,#N/A,TRUE,"Warrington";#N/A,#N/A,TRUE,"Widnes"}</definedName>
    <definedName name="ssshhh" localSheetId="5" hidden="1">{#N/A,#N/A,FALSE,"SumG";#N/A,#N/A,FALSE,"ElecG";#N/A,#N/A,FALSE,"MechG";#N/A,#N/A,FALSE,"GeotG";#N/A,#N/A,FALSE,"PrcsG";#N/A,#N/A,FALSE,"TunnG";#N/A,#N/A,FALSE,"CivlG";#N/A,#N/A,FALSE,"NtwkG";#N/A,#N/A,FALSE,"EstgG";#N/A,#N/A,FALSE,"PEngG"}</definedName>
    <definedName name="ssshhh" localSheetId="14"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IRS" localSheetId="5">#REF!</definedName>
    <definedName name="STAIRS" localSheetId="14">#REF!</definedName>
    <definedName name="STAIRS" localSheetId="7">#REF!</definedName>
    <definedName name="STAIRS">#REF!</definedName>
    <definedName name="start" localSheetId="5">#REF!</definedName>
    <definedName name="start" localSheetId="14">#REF!</definedName>
    <definedName name="start" localSheetId="7">#REF!</definedName>
    <definedName name="start">#REF!</definedName>
    <definedName name="Status">#REF!</definedName>
    <definedName name="steps" localSheetId="5" hidden="1">{#N/A,#N/A,FALSE,"C3";#N/A,#N/A,FALSE,"D2-17";#N/A,#N/A,FALSE,"C2-17";#N/A,#N/A,FALSE,"C2-CIVIL";#N/A,#N/A,FALSE,"D1-C1 contract";#N/A,#N/A,FALSE,"D1-CIVIL";#N/A,#N/A,FALSE,"C1 hourly";#N/A,#N/A,FALSE,"C1 contract";#N/A,#N/A,FALSE,"D1-C1 hourly"}</definedName>
    <definedName name="steps" localSheetId="14"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5">'FIR Summary'!#REF!</definedName>
    <definedName name="Storm" localSheetId="14">#REF!</definedName>
    <definedName name="Storm" localSheetId="7">#REF!</definedName>
    <definedName name="Storm">#REF!</definedName>
    <definedName name="stormwater_pipe_network">#REF!</definedName>
    <definedName name="stryt5u8h87" localSheetId="5" hidden="1">{#N/A,#N/A,TRUE,"Cover";#N/A,#N/A,TRUE,"Conts";#N/A,#N/A,TRUE,"VOS";#N/A,#N/A,TRUE,"Warrington";#N/A,#N/A,TRUE,"Widnes"}</definedName>
    <definedName name="stryt5u8h87" localSheetId="14" hidden="1">{#N/A,#N/A,TRUE,"Cover";#N/A,#N/A,TRUE,"Conts";#N/A,#N/A,TRUE,"VOS";#N/A,#N/A,TRUE,"Warrington";#N/A,#N/A,TRUE,"Widnes"}</definedName>
    <definedName name="stryt5u8h87" localSheetId="7" hidden="1">{#N/A,#N/A,TRUE,"Cover";#N/A,#N/A,TRUE,"Conts";#N/A,#N/A,TRUE,"VOS";#N/A,#N/A,TRUE,"Warrington";#N/A,#N/A,TRUE,"Widnes"}</definedName>
    <definedName name="stryt5u8h87" hidden="1">{#N/A,#N/A,TRUE,"Cover";#N/A,#N/A,TRUE,"Conts";#N/A,#N/A,TRUE,"VOS";#N/A,#N/A,TRUE,"Warrington";#N/A,#N/A,TRUE,"Widnes"}</definedName>
    <definedName name="Su">#REF!</definedName>
    <definedName name="SUBSTRUCTIRE" localSheetId="5">#REF!</definedName>
    <definedName name="SUBSTRUCTIRE" localSheetId="14">#REF!</definedName>
    <definedName name="SUBSTRUCTIRE" localSheetId="7">#REF!</definedName>
    <definedName name="SUBSTRUCTIRE">#REF!</definedName>
    <definedName name="sum6b" localSheetId="5">#REF!</definedName>
    <definedName name="sum6b" localSheetId="14">#REF!</definedName>
    <definedName name="sum6b" localSheetId="7">#REF!</definedName>
    <definedName name="sum6b">#REF!</definedName>
    <definedName name="sum6C" localSheetId="5">#REF!</definedName>
    <definedName name="sum6C" localSheetId="14">#REF!</definedName>
    <definedName name="sum6C" localSheetId="7">#REF!</definedName>
    <definedName name="sum6C">#REF!</definedName>
    <definedName name="summary" localSheetId="5">#REF!</definedName>
    <definedName name="summary" localSheetId="14">#REF!</definedName>
    <definedName name="summary" localSheetId="7">#REF!</definedName>
    <definedName name="summary">#REF!</definedName>
    <definedName name="swsdfa" localSheetId="5" hidden="1">{#N/A,#N/A,TRUE,"Cover";#N/A,#N/A,TRUE,"Conts";#N/A,#N/A,TRUE,"VOS";#N/A,#N/A,TRUE,"Warrington";#N/A,#N/A,TRUE,"Widnes"}</definedName>
    <definedName name="swsdfa" localSheetId="14" hidden="1">{#N/A,#N/A,TRUE,"Cover";#N/A,#N/A,TRUE,"Conts";#N/A,#N/A,TRUE,"VOS";#N/A,#N/A,TRUE,"Warrington";#N/A,#N/A,TRUE,"Widnes"}</definedName>
    <definedName name="swsdfa" localSheetId="7" hidden="1">{#N/A,#N/A,TRUE,"Cover";#N/A,#N/A,TRUE,"Conts";#N/A,#N/A,TRUE,"VOS";#N/A,#N/A,TRUE,"Warrington";#N/A,#N/A,TRUE,"Widnes"}</definedName>
    <definedName name="swsdfa" hidden="1">{#N/A,#N/A,TRUE,"Cover";#N/A,#N/A,TRUE,"Conts";#N/A,#N/A,TRUE,"VOS";#N/A,#N/A,TRUE,"Warrington";#N/A,#N/A,TRUE,"Widnes"}</definedName>
    <definedName name="syu" localSheetId="5" hidden="1">{#N/A,#N/A,TRUE,"Cover";#N/A,#N/A,TRUE,"Conts";#N/A,#N/A,TRUE,"VOS";#N/A,#N/A,TRUE,"Warrington";#N/A,#N/A,TRUE,"Widnes"}</definedName>
    <definedName name="syu" localSheetId="14" hidden="1">{#N/A,#N/A,TRUE,"Cover";#N/A,#N/A,TRUE,"Conts";#N/A,#N/A,TRUE,"VOS";#N/A,#N/A,TRUE,"Warrington";#N/A,#N/A,TRUE,"Widnes"}</definedName>
    <definedName name="syu" localSheetId="7" hidden="1">{#N/A,#N/A,TRUE,"Cover";#N/A,#N/A,TRUE,"Conts";#N/A,#N/A,TRUE,"VOS";#N/A,#N/A,TRUE,"Warrington";#N/A,#N/A,TRUE,"Widnes"}</definedName>
    <definedName name="syu" hidden="1">{#N/A,#N/A,TRUE,"Cover";#N/A,#N/A,TRUE,"Conts";#N/A,#N/A,TRUE,"VOS";#N/A,#N/A,TRUE,"Warrington";#N/A,#N/A,TRUE,"Widnes"}</definedName>
    <definedName name="test" localSheetId="5" hidden="1">{#N/A,#N/A,FALSE,"Pricing";#N/A,#N/A,FALSE,"Summary";#N/A,#N/A,FALSE,"CompProd";#N/A,#N/A,FALSE,"CompJobhrs";#N/A,#N/A,FALSE,"Escalation";#N/A,#N/A,FALSE,"Contingency";#N/A,#N/A,FALSE,"GM";#N/A,#N/A,FALSE,"CompWage";#N/A,#N/A,FALSE,"costSum"}</definedName>
    <definedName name="test" localSheetId="14"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5" hidden="1">{#N/A,#N/A,TRUE,"Cover";#N/A,#N/A,TRUE,"Conts";#N/A,#N/A,TRUE,"VOS";#N/A,#N/A,TRUE,"Warrington";#N/A,#N/A,TRUE,"Widnes"}</definedName>
    <definedName name="thwghrt" localSheetId="14" hidden="1">{#N/A,#N/A,TRUE,"Cover";#N/A,#N/A,TRUE,"Conts";#N/A,#N/A,TRUE,"VOS";#N/A,#N/A,TRUE,"Warrington";#N/A,#N/A,TRUE,"Widnes"}</definedName>
    <definedName name="thwghrt" localSheetId="7" hidden="1">{#N/A,#N/A,TRUE,"Cover";#N/A,#N/A,TRUE,"Conts";#N/A,#N/A,TRUE,"VOS";#N/A,#N/A,TRUE,"Warrington";#N/A,#N/A,TRUE,"Widnes"}</definedName>
    <definedName name="thwghrt" hidden="1">{#N/A,#N/A,TRUE,"Cover";#N/A,#N/A,TRUE,"Conts";#N/A,#N/A,TRUE,"VOS";#N/A,#N/A,TRUE,"Warrington";#N/A,#N/A,TRUE,"Widnes"}</definedName>
    <definedName name="TITLE" localSheetId="5">#REF!</definedName>
    <definedName name="TITLE">#REF!</definedName>
    <definedName name="Total" localSheetId="5">'FIR Summary'!#REF!</definedName>
    <definedName name="Total" localSheetId="14">#REF!</definedName>
    <definedName name="Total" localSheetId="7">#REF!</definedName>
    <definedName name="Total">#REF!</definedName>
    <definedName name="total_net_rent_for_cashflow" localSheetId="7">#REF!</definedName>
    <definedName name="total_net_rent_for_cashflow">#REF!</definedName>
    <definedName name="TP">#REF!</definedName>
    <definedName name="trbnuomi" localSheetId="5" hidden="1">{#N/A,#N/A,TRUE,"Cover";#N/A,#N/A,TRUE,"Conts";#N/A,#N/A,TRUE,"VOS";#N/A,#N/A,TRUE,"Warrington";#N/A,#N/A,TRUE,"Widnes"}</definedName>
    <definedName name="trbnuomi" localSheetId="14" hidden="1">{#N/A,#N/A,TRUE,"Cover";#N/A,#N/A,TRUE,"Conts";#N/A,#N/A,TRUE,"VOS";#N/A,#N/A,TRUE,"Warrington";#N/A,#N/A,TRUE,"Widnes"}</definedName>
    <definedName name="trbnuomi" localSheetId="7" hidden="1">{#N/A,#N/A,TRUE,"Cover";#N/A,#N/A,TRUE,"Conts";#N/A,#N/A,TRUE,"VOS";#N/A,#N/A,TRUE,"Warrington";#N/A,#N/A,TRUE,"Widnes"}</definedName>
    <definedName name="trbnuomi" hidden="1">{#N/A,#N/A,TRUE,"Cover";#N/A,#N/A,TRUE,"Conts";#N/A,#N/A,TRUE,"VOS";#N/A,#N/A,TRUE,"Warrington";#N/A,#N/A,TRUE,"Widnes"}</definedName>
    <definedName name="trgr" localSheetId="5" hidden="1">{#N/A,#N/A,TRUE,"Cover";#N/A,#N/A,TRUE,"Conts";#N/A,#N/A,TRUE,"VOS";#N/A,#N/A,TRUE,"Warrington";#N/A,#N/A,TRUE,"Widnes"}</definedName>
    <definedName name="trgr" localSheetId="14" hidden="1">{#N/A,#N/A,TRUE,"Cover";#N/A,#N/A,TRUE,"Conts";#N/A,#N/A,TRUE,"VOS";#N/A,#N/A,TRUE,"Warrington";#N/A,#N/A,TRUE,"Widnes"}</definedName>
    <definedName name="trgr" localSheetId="7" hidden="1">{#N/A,#N/A,TRUE,"Cover";#N/A,#N/A,TRUE,"Conts";#N/A,#N/A,TRUE,"VOS";#N/A,#N/A,TRUE,"Warrington";#N/A,#N/A,TRUE,"Widnes"}</definedName>
    <definedName name="trgr" hidden="1">{#N/A,#N/A,TRUE,"Cover";#N/A,#N/A,TRUE,"Conts";#N/A,#N/A,TRUE,"VOS";#N/A,#N/A,TRUE,"Warrington";#N/A,#N/A,TRUE,"Widnes"}</definedName>
    <definedName name="trhe" localSheetId="5" hidden="1">{#N/A,#N/A,TRUE,"Cover";#N/A,#N/A,TRUE,"Conts";#N/A,#N/A,TRUE,"VOS";#N/A,#N/A,TRUE,"Warrington";#N/A,#N/A,TRUE,"Widnes"}</definedName>
    <definedName name="trhe" localSheetId="14" hidden="1">{#N/A,#N/A,TRUE,"Cover";#N/A,#N/A,TRUE,"Conts";#N/A,#N/A,TRUE,"VOS";#N/A,#N/A,TRUE,"Warrington";#N/A,#N/A,TRUE,"Widnes"}</definedName>
    <definedName name="trhe" localSheetId="7" hidden="1">{#N/A,#N/A,TRUE,"Cover";#N/A,#N/A,TRUE,"Conts";#N/A,#N/A,TRUE,"VOS";#N/A,#N/A,TRUE,"Warrington";#N/A,#N/A,TRUE,"Widnes"}</definedName>
    <definedName name="trhe" hidden="1">{#N/A,#N/A,TRUE,"Cover";#N/A,#N/A,TRUE,"Conts";#N/A,#N/A,TRUE,"VOS";#N/A,#N/A,TRUE,"Warrington";#N/A,#N/A,TRUE,"Widnes"}</definedName>
    <definedName name="trhsh" localSheetId="5" hidden="1">{#N/A,#N/A,TRUE,"Cover";#N/A,#N/A,TRUE,"Conts";#N/A,#N/A,TRUE,"VOS";#N/A,#N/A,TRUE,"Warrington";#N/A,#N/A,TRUE,"Widnes"}</definedName>
    <definedName name="trhsh" localSheetId="14" hidden="1">{#N/A,#N/A,TRUE,"Cover";#N/A,#N/A,TRUE,"Conts";#N/A,#N/A,TRUE,"VOS";#N/A,#N/A,TRUE,"Warrington";#N/A,#N/A,TRUE,"Widnes"}</definedName>
    <definedName name="trhsh" localSheetId="7" hidden="1">{#N/A,#N/A,TRUE,"Cover";#N/A,#N/A,TRUE,"Conts";#N/A,#N/A,TRUE,"VOS";#N/A,#N/A,TRUE,"Warrington";#N/A,#N/A,TRUE,"Widnes"}</definedName>
    <definedName name="trhsh" hidden="1">{#N/A,#N/A,TRUE,"Cover";#N/A,#N/A,TRUE,"Conts";#N/A,#N/A,TRUE,"VOS";#N/A,#N/A,TRUE,"Warrington";#N/A,#N/A,TRUE,"Widnes"}</definedName>
    <definedName name="trhsw" localSheetId="5" hidden="1">{#N/A,#N/A,TRUE,"Cover";#N/A,#N/A,TRUE,"Conts";#N/A,#N/A,TRUE,"VOS";#N/A,#N/A,TRUE,"Warrington";#N/A,#N/A,TRUE,"Widnes"}</definedName>
    <definedName name="trhsw" localSheetId="14" hidden="1">{#N/A,#N/A,TRUE,"Cover";#N/A,#N/A,TRUE,"Conts";#N/A,#N/A,TRUE,"VOS";#N/A,#N/A,TRUE,"Warrington";#N/A,#N/A,TRUE,"Widnes"}</definedName>
    <definedName name="trhsw" localSheetId="7" hidden="1">{#N/A,#N/A,TRUE,"Cover";#N/A,#N/A,TRUE,"Conts";#N/A,#N/A,TRUE,"VOS";#N/A,#N/A,TRUE,"Warrington";#N/A,#N/A,TRUE,"Widnes"}</definedName>
    <definedName name="trhsw" hidden="1">{#N/A,#N/A,TRUE,"Cover";#N/A,#N/A,TRUE,"Conts";#N/A,#N/A,TRUE,"VOS";#N/A,#N/A,TRUE,"Warrington";#N/A,#N/A,TRUE,"Widnes"}</definedName>
    <definedName name="TT">#REF!</definedName>
    <definedName name="ttl">#REF!</definedName>
    <definedName name="tui" localSheetId="5" hidden="1">{#N/A,#N/A,TRUE,"Cover";#N/A,#N/A,TRUE,"Conts";#N/A,#N/A,TRUE,"VOS";#N/A,#N/A,TRUE,"Warrington";#N/A,#N/A,TRUE,"Widnes"}</definedName>
    <definedName name="tui" localSheetId="14" hidden="1">{#N/A,#N/A,TRUE,"Cover";#N/A,#N/A,TRUE,"Conts";#N/A,#N/A,TRUE,"VOS";#N/A,#N/A,TRUE,"Warrington";#N/A,#N/A,TRUE,"Widnes"}</definedName>
    <definedName name="tui" localSheetId="7" hidden="1">{#N/A,#N/A,TRUE,"Cover";#N/A,#N/A,TRUE,"Conts";#N/A,#N/A,TRUE,"VOS";#N/A,#N/A,TRUE,"Warrington";#N/A,#N/A,TRUE,"Widnes"}</definedName>
    <definedName name="tui" hidden="1">{#N/A,#N/A,TRUE,"Cover";#N/A,#N/A,TRUE,"Conts";#N/A,#N/A,TRUE,"VOS";#N/A,#N/A,TRUE,"Warrington";#N/A,#N/A,TRUE,"Widnes"}</definedName>
    <definedName name="tuite" localSheetId="5" hidden="1">{#N/A,#N/A,TRUE,"Cover";#N/A,#N/A,TRUE,"Conts";#N/A,#N/A,TRUE,"VOS";#N/A,#N/A,TRUE,"Warrington";#N/A,#N/A,TRUE,"Widnes"}</definedName>
    <definedName name="tuite" localSheetId="14" hidden="1">{#N/A,#N/A,TRUE,"Cover";#N/A,#N/A,TRUE,"Conts";#N/A,#N/A,TRUE,"VOS";#N/A,#N/A,TRUE,"Warrington";#N/A,#N/A,TRUE,"Widnes"}</definedName>
    <definedName name="tuite" localSheetId="7" hidden="1">{#N/A,#N/A,TRUE,"Cover";#N/A,#N/A,TRUE,"Conts";#N/A,#N/A,TRUE,"VOS";#N/A,#N/A,TRUE,"Warrington";#N/A,#N/A,TRUE,"Widnes"}</definedName>
    <definedName name="tuite" hidden="1">{#N/A,#N/A,TRUE,"Cover";#N/A,#N/A,TRUE,"Conts";#N/A,#N/A,TRUE,"VOS";#N/A,#N/A,TRUE,"Warrington";#N/A,#N/A,TRUE,"Widnes"}</definedName>
    <definedName name="tvtyiuoujl" localSheetId="5" hidden="1">{#N/A,#N/A,TRUE,"Cover";#N/A,#N/A,TRUE,"Conts";#N/A,#N/A,TRUE,"VOS";#N/A,#N/A,TRUE,"Warrington";#N/A,#N/A,TRUE,"Widnes"}</definedName>
    <definedName name="tvtyiuoujl" localSheetId="14" hidden="1">{#N/A,#N/A,TRUE,"Cover";#N/A,#N/A,TRUE,"Conts";#N/A,#N/A,TRUE,"VOS";#N/A,#N/A,TRUE,"Warrington";#N/A,#N/A,TRUE,"Widnes"}</definedName>
    <definedName name="tvtyiuoujl" localSheetId="7" hidden="1">{#N/A,#N/A,TRUE,"Cover";#N/A,#N/A,TRUE,"Conts";#N/A,#N/A,TRUE,"VOS";#N/A,#N/A,TRUE,"Warrington";#N/A,#N/A,TRUE,"Widnes"}</definedName>
    <definedName name="tvtyiuoujl" hidden="1">{#N/A,#N/A,TRUE,"Cover";#N/A,#N/A,TRUE,"Conts";#N/A,#N/A,TRUE,"VOS";#N/A,#N/A,TRUE,"Warrington";#N/A,#N/A,TRUE,"Widnes"}</definedName>
    <definedName name="ty" localSheetId="5" hidden="1">{#N/A,#N/A,TRUE,"Cover";#N/A,#N/A,TRUE,"Conts";#N/A,#N/A,TRUE,"VOS";#N/A,#N/A,TRUE,"Warrington";#N/A,#N/A,TRUE,"Widnes"}</definedName>
    <definedName name="ty" localSheetId="14" hidden="1">{#N/A,#N/A,TRUE,"Cover";#N/A,#N/A,TRUE,"Conts";#N/A,#N/A,TRUE,"VOS";#N/A,#N/A,TRUE,"Warrington";#N/A,#N/A,TRUE,"Widnes"}</definedName>
    <definedName name="ty" localSheetId="7" hidden="1">{#N/A,#N/A,TRUE,"Cover";#N/A,#N/A,TRUE,"Conts";#N/A,#N/A,TRUE,"VOS";#N/A,#N/A,TRUE,"Warrington";#N/A,#N/A,TRUE,"Widnes"}</definedName>
    <definedName name="ty" hidden="1">{#N/A,#N/A,TRUE,"Cover";#N/A,#N/A,TRUE,"Conts";#N/A,#N/A,TRUE,"VOS";#N/A,#N/A,TRUE,"Warrington";#N/A,#N/A,TRUE,"Widnes"}</definedName>
    <definedName name="type">#REF!</definedName>
    <definedName name="Type_of_Incident" localSheetId="5">#REF!</definedName>
    <definedName name="Type_of_Incident" localSheetId="8">#REF!</definedName>
    <definedName name="Type_of_Incident" localSheetId="15">#REF!</definedName>
    <definedName name="Type_of_Incident" localSheetId="14">#REF!</definedName>
    <definedName name="Type_of_Incident" localSheetId="7">#REF!</definedName>
    <definedName name="Type_of_Incident" localSheetId="4">#REF!</definedName>
    <definedName name="Type_of_Incident">#REF!</definedName>
    <definedName name="Type_of_Inspection" localSheetId="5">#REF!</definedName>
    <definedName name="Type_of_Inspection" localSheetId="8">#REF!</definedName>
    <definedName name="Type_of_Inspection" localSheetId="15">#REF!</definedName>
    <definedName name="Type_of_Inspection" localSheetId="14">#REF!</definedName>
    <definedName name="Type_of_Inspection" localSheetId="7">#REF!</definedName>
    <definedName name="Type_of_Inspection" localSheetId="4">#REF!</definedName>
    <definedName name="Type_of_Inspection">#REF!</definedName>
    <definedName name="TypeOfFinish" localSheetId="7">#REF!</definedName>
    <definedName name="TypeOfFinish">#REF!</definedName>
    <definedName name="TypeOfPipes">#REF!</definedName>
    <definedName name="tyutri" localSheetId="5" hidden="1">{#N/A,#N/A,TRUE,"Cover";#N/A,#N/A,TRUE,"Conts";#N/A,#N/A,TRUE,"VOS";#N/A,#N/A,TRUE,"Warrington";#N/A,#N/A,TRUE,"Widnes"}</definedName>
    <definedName name="tyutri" localSheetId="14" hidden="1">{#N/A,#N/A,TRUE,"Cover";#N/A,#N/A,TRUE,"Conts";#N/A,#N/A,TRUE,"VOS";#N/A,#N/A,TRUE,"Warrington";#N/A,#N/A,TRUE,"Widnes"}</definedName>
    <definedName name="tyutri" localSheetId="7" hidden="1">{#N/A,#N/A,TRUE,"Cover";#N/A,#N/A,TRUE,"Conts";#N/A,#N/A,TRUE,"VOS";#N/A,#N/A,TRUE,"Warrington";#N/A,#N/A,TRUE,"Widnes"}</definedName>
    <definedName name="tyutri" hidden="1">{#N/A,#N/A,TRUE,"Cover";#N/A,#N/A,TRUE,"Conts";#N/A,#N/A,TRUE,"VOS";#N/A,#N/A,TRUE,"Warrington";#N/A,#N/A,TRUE,"Widnes"}</definedName>
    <definedName name="u" localSheetId="5" hidden="1">{#N/A,#N/A,TRUE,"Cover";#N/A,#N/A,TRUE,"Conts";#N/A,#N/A,TRUE,"VOS";#N/A,#N/A,TRUE,"Warrington";#N/A,#N/A,TRUE,"Widnes"}</definedName>
    <definedName name="u" localSheetId="14" hidden="1">{#N/A,#N/A,TRUE,"Cover";#N/A,#N/A,TRUE,"Conts";#N/A,#N/A,TRUE,"VOS";#N/A,#N/A,TRUE,"Warrington";#N/A,#N/A,TRUE,"Widnes"}</definedName>
    <definedName name="u" localSheetId="7" hidden="1">{#N/A,#N/A,TRUE,"Cover";#N/A,#N/A,TRUE,"Conts";#N/A,#N/A,TRUE,"VOS";#N/A,#N/A,TRUE,"Warrington";#N/A,#N/A,TRUE,"Widnes"}</definedName>
    <definedName name="u" hidden="1">{#N/A,#N/A,TRUE,"Cover";#N/A,#N/A,TRUE,"Conts";#N/A,#N/A,TRUE,"VOS";#N/A,#N/A,TRUE,"Warrington";#N/A,#N/A,TRUE,"Widnes"}</definedName>
    <definedName name="uhhtrytrs" localSheetId="5" hidden="1">{#N/A,#N/A,TRUE,"Cover";#N/A,#N/A,TRUE,"Conts";#N/A,#N/A,TRUE,"VOS";#N/A,#N/A,TRUE,"Warrington";#N/A,#N/A,TRUE,"Widnes"}</definedName>
    <definedName name="uhhtrytrs" localSheetId="14" hidden="1">{#N/A,#N/A,TRUE,"Cover";#N/A,#N/A,TRUE,"Conts";#N/A,#N/A,TRUE,"VOS";#N/A,#N/A,TRUE,"Warrington";#N/A,#N/A,TRUE,"Widnes"}</definedName>
    <definedName name="uhhtrytrs" localSheetId="7" hidden="1">{#N/A,#N/A,TRUE,"Cover";#N/A,#N/A,TRUE,"Conts";#N/A,#N/A,TRUE,"VOS";#N/A,#N/A,TRUE,"Warrington";#N/A,#N/A,TRUE,"Widnes"}</definedName>
    <definedName name="uhhtrytrs" hidden="1">{#N/A,#N/A,TRUE,"Cover";#N/A,#N/A,TRUE,"Conts";#N/A,#N/A,TRUE,"VOS";#N/A,#N/A,TRUE,"Warrington";#N/A,#N/A,TRUE,"Widnes"}</definedName>
    <definedName name="ui" localSheetId="5" hidden="1">{#N/A,#N/A,TRUE,"Cover";#N/A,#N/A,TRUE,"Conts";#N/A,#N/A,TRUE,"VOS";#N/A,#N/A,TRUE,"Warrington";#N/A,#N/A,TRUE,"Widnes"}</definedName>
    <definedName name="ui" localSheetId="14" hidden="1">{#N/A,#N/A,TRUE,"Cover";#N/A,#N/A,TRUE,"Conts";#N/A,#N/A,TRUE,"VOS";#N/A,#N/A,TRUE,"Warrington";#N/A,#N/A,TRUE,"Widnes"}</definedName>
    <definedName name="ui" localSheetId="7" hidden="1">{#N/A,#N/A,TRUE,"Cover";#N/A,#N/A,TRUE,"Conts";#N/A,#N/A,TRUE,"VOS";#N/A,#N/A,TRUE,"Warrington";#N/A,#N/A,TRUE,"Widnes"}</definedName>
    <definedName name="ui" hidden="1">{#N/A,#N/A,TRUE,"Cover";#N/A,#N/A,TRUE,"Conts";#N/A,#N/A,TRUE,"VOS";#N/A,#N/A,TRUE,"Warrington";#N/A,#N/A,TRUE,"Widnes"}</definedName>
    <definedName name="uih" localSheetId="5" hidden="1">{#N/A,#N/A,TRUE,"Cover";#N/A,#N/A,TRUE,"Conts";#N/A,#N/A,TRUE,"VOS";#N/A,#N/A,TRUE,"Warrington";#N/A,#N/A,TRUE,"Widnes"}</definedName>
    <definedName name="uih" localSheetId="14" hidden="1">{#N/A,#N/A,TRUE,"Cover";#N/A,#N/A,TRUE,"Conts";#N/A,#N/A,TRUE,"VOS";#N/A,#N/A,TRUE,"Warrington";#N/A,#N/A,TRUE,"Widnes"}</definedName>
    <definedName name="uih" localSheetId="7" hidden="1">{#N/A,#N/A,TRUE,"Cover";#N/A,#N/A,TRUE,"Conts";#N/A,#N/A,TRUE,"VOS";#N/A,#N/A,TRUE,"Warrington";#N/A,#N/A,TRUE,"Widnes"}</definedName>
    <definedName name="uih" hidden="1">{#N/A,#N/A,TRUE,"Cover";#N/A,#N/A,TRUE,"Conts";#N/A,#N/A,TRUE,"VOS";#N/A,#N/A,TRUE,"Warrington";#N/A,#N/A,TRUE,"Widnes"}</definedName>
    <definedName name="uit" localSheetId="5" hidden="1">{#N/A,#N/A,TRUE,"Cover";#N/A,#N/A,TRUE,"Conts";#N/A,#N/A,TRUE,"VOS";#N/A,#N/A,TRUE,"Warrington";#N/A,#N/A,TRUE,"Widnes"}</definedName>
    <definedName name="uit" localSheetId="14" hidden="1">{#N/A,#N/A,TRUE,"Cover";#N/A,#N/A,TRUE,"Conts";#N/A,#N/A,TRUE,"VOS";#N/A,#N/A,TRUE,"Warrington";#N/A,#N/A,TRUE,"Widnes"}</definedName>
    <definedName name="uit" localSheetId="7" hidden="1">{#N/A,#N/A,TRUE,"Cover";#N/A,#N/A,TRUE,"Conts";#N/A,#N/A,TRUE,"VOS";#N/A,#N/A,TRUE,"Warrington";#N/A,#N/A,TRUE,"Widnes"}</definedName>
    <definedName name="uit" hidden="1">{#N/A,#N/A,TRUE,"Cover";#N/A,#N/A,TRUE,"Conts";#N/A,#N/A,TRUE,"VOS";#N/A,#N/A,TRUE,"Warrington";#N/A,#N/A,TRUE,"Widnes"}</definedName>
    <definedName name="uiuif" localSheetId="5" hidden="1">{#N/A,#N/A,TRUE,"Cover";#N/A,#N/A,TRUE,"Conts";#N/A,#N/A,TRUE,"VOS";#N/A,#N/A,TRUE,"Warrington";#N/A,#N/A,TRUE,"Widnes"}</definedName>
    <definedName name="uiuif" localSheetId="14" hidden="1">{#N/A,#N/A,TRUE,"Cover";#N/A,#N/A,TRUE,"Conts";#N/A,#N/A,TRUE,"VOS";#N/A,#N/A,TRUE,"Warrington";#N/A,#N/A,TRUE,"Widnes"}</definedName>
    <definedName name="uiuif" localSheetId="7" hidden="1">{#N/A,#N/A,TRUE,"Cover";#N/A,#N/A,TRUE,"Conts";#N/A,#N/A,TRUE,"VOS";#N/A,#N/A,TRUE,"Warrington";#N/A,#N/A,TRUE,"Widnes"}</definedName>
    <definedName name="uiuif" hidden="1">{#N/A,#N/A,TRUE,"Cover";#N/A,#N/A,TRUE,"Conts";#N/A,#N/A,TRUE,"VOS";#N/A,#N/A,TRUE,"Warrington";#N/A,#N/A,TRUE,"Widnes"}</definedName>
    <definedName name="uiy" localSheetId="5" hidden="1">{#N/A,#N/A,TRUE,"Cover";#N/A,#N/A,TRUE,"Conts";#N/A,#N/A,TRUE,"VOS";#N/A,#N/A,TRUE,"Warrington";#N/A,#N/A,TRUE,"Widnes"}</definedName>
    <definedName name="uiy" localSheetId="14" hidden="1">{#N/A,#N/A,TRUE,"Cover";#N/A,#N/A,TRUE,"Conts";#N/A,#N/A,TRUE,"VOS";#N/A,#N/A,TRUE,"Warrington";#N/A,#N/A,TRUE,"Widnes"}</definedName>
    <definedName name="uiy" localSheetId="7" hidden="1">{#N/A,#N/A,TRUE,"Cover";#N/A,#N/A,TRUE,"Conts";#N/A,#N/A,TRUE,"VOS";#N/A,#N/A,TRUE,"Warrington";#N/A,#N/A,TRUE,"Widnes"}</definedName>
    <definedName name="uiy" hidden="1">{#N/A,#N/A,TRUE,"Cover";#N/A,#N/A,TRUE,"Conts";#N/A,#N/A,TRUE,"VOS";#N/A,#N/A,TRUE,"Warrington";#N/A,#N/A,TRUE,"Widnes"}</definedName>
    <definedName name="uiyuitii" localSheetId="5" hidden="1">{#N/A,#N/A,TRUE,"Cover";#N/A,#N/A,TRUE,"Conts";#N/A,#N/A,TRUE,"VOS";#N/A,#N/A,TRUE,"Warrington";#N/A,#N/A,TRUE,"Widnes"}</definedName>
    <definedName name="uiyuitii" localSheetId="14" hidden="1">{#N/A,#N/A,TRUE,"Cover";#N/A,#N/A,TRUE,"Conts";#N/A,#N/A,TRUE,"VOS";#N/A,#N/A,TRUE,"Warrington";#N/A,#N/A,TRUE,"Widnes"}</definedName>
    <definedName name="uiyuitii" localSheetId="7" hidden="1">{#N/A,#N/A,TRUE,"Cover";#N/A,#N/A,TRUE,"Conts";#N/A,#N/A,TRUE,"VOS";#N/A,#N/A,TRUE,"Warrington";#N/A,#N/A,TRUE,"Widnes"}</definedName>
    <definedName name="uiyuitii" hidden="1">{#N/A,#N/A,TRUE,"Cover";#N/A,#N/A,TRUE,"Conts";#N/A,#N/A,TRUE,"VOS";#N/A,#N/A,TRUE,"Warrington";#N/A,#N/A,TRUE,"Widnes"}</definedName>
    <definedName name="uj" localSheetId="5" hidden="1">{#N/A,#N/A,FALSE,"SumG";#N/A,#N/A,FALSE,"ElecG";#N/A,#N/A,FALSE,"MechG";#N/A,#N/A,FALSE,"GeotG";#N/A,#N/A,FALSE,"PrcsG";#N/A,#N/A,FALSE,"TunnG";#N/A,#N/A,FALSE,"CivlG";#N/A,#N/A,FALSE,"NtwkG";#N/A,#N/A,FALSE,"EstgG";#N/A,#N/A,FALSE,"PEngG"}</definedName>
    <definedName name="uj" localSheetId="14"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5" hidden="1">{#N/A,#N/A,TRUE,"Cover";#N/A,#N/A,TRUE,"Conts";#N/A,#N/A,TRUE,"VOS";#N/A,#N/A,TRUE,"Warrington";#N/A,#N/A,TRUE,"Widnes"}</definedName>
    <definedName name="ulppuipui" localSheetId="14" hidden="1">{#N/A,#N/A,TRUE,"Cover";#N/A,#N/A,TRUE,"Conts";#N/A,#N/A,TRUE,"VOS";#N/A,#N/A,TRUE,"Warrington";#N/A,#N/A,TRUE,"Widnes"}</definedName>
    <definedName name="ulppuipui" localSheetId="7" hidden="1">{#N/A,#N/A,TRUE,"Cover";#N/A,#N/A,TRUE,"Conts";#N/A,#N/A,TRUE,"VOS";#N/A,#N/A,TRUE,"Warrington";#N/A,#N/A,TRUE,"Widnes"}</definedName>
    <definedName name="ulppuipui" hidden="1">{#N/A,#N/A,TRUE,"Cover";#N/A,#N/A,TRUE,"Conts";#N/A,#N/A,TRUE,"VOS";#N/A,#N/A,TRUE,"Warrington";#N/A,#N/A,TRUE,"Widnes"}</definedName>
    <definedName name="undo" localSheetId="5" hidden="1">{#N/A,#N/A,TRUE,"Cover";#N/A,#N/A,TRUE,"Conts";#N/A,#N/A,TRUE,"VOS";#N/A,#N/A,TRUE,"Warrington";#N/A,#N/A,TRUE,"Widnes"}</definedName>
    <definedName name="undo" localSheetId="14" hidden="1">{#N/A,#N/A,TRUE,"Cover";#N/A,#N/A,TRUE,"Conts";#N/A,#N/A,TRUE,"VOS";#N/A,#N/A,TRUE,"Warrington";#N/A,#N/A,TRUE,"Widnes"}</definedName>
    <definedName name="undo" localSheetId="7" hidden="1">{#N/A,#N/A,TRUE,"Cover";#N/A,#N/A,TRUE,"Conts";#N/A,#N/A,TRUE,"VOS";#N/A,#N/A,TRUE,"Warrington";#N/A,#N/A,TRUE,"Widnes"}</definedName>
    <definedName name="undo" hidden="1">{#N/A,#N/A,TRUE,"Cover";#N/A,#N/A,TRUE,"Conts";#N/A,#N/A,TRUE,"VOS";#N/A,#N/A,TRUE,"Warrington";#N/A,#N/A,TRUE,"Widnes"}</definedName>
    <definedName name="uolougouio" localSheetId="5" hidden="1">{#N/A,#N/A,TRUE,"Cover";#N/A,#N/A,TRUE,"Conts";#N/A,#N/A,TRUE,"VOS";#N/A,#N/A,TRUE,"Warrington";#N/A,#N/A,TRUE,"Widnes"}</definedName>
    <definedName name="uolougouio" localSheetId="14" hidden="1">{#N/A,#N/A,TRUE,"Cover";#N/A,#N/A,TRUE,"Conts";#N/A,#N/A,TRUE,"VOS";#N/A,#N/A,TRUE,"Warrington";#N/A,#N/A,TRUE,"Widnes"}</definedName>
    <definedName name="uolougouio" localSheetId="7" hidden="1">{#N/A,#N/A,TRUE,"Cover";#N/A,#N/A,TRUE,"Conts";#N/A,#N/A,TRUE,"VOS";#N/A,#N/A,TRUE,"Warrington";#N/A,#N/A,TRUE,"Widnes"}</definedName>
    <definedName name="uolougouio" hidden="1">{#N/A,#N/A,TRUE,"Cover";#N/A,#N/A,TRUE,"Conts";#N/A,#N/A,TRUE,"VOS";#N/A,#N/A,TRUE,"Warrington";#N/A,#N/A,TRUE,"Widnes"}</definedName>
    <definedName name="UPT" localSheetId="5">#REF!</definedName>
    <definedName name="UPT">#REF!</definedName>
    <definedName name="uy" localSheetId="5" hidden="1">{#N/A,#N/A,TRUE,"Cover";#N/A,#N/A,TRUE,"Conts";#N/A,#N/A,TRUE,"VOS";#N/A,#N/A,TRUE,"Warrington";#N/A,#N/A,TRUE,"Widnes"}</definedName>
    <definedName name="uy" localSheetId="14" hidden="1">{#N/A,#N/A,TRUE,"Cover";#N/A,#N/A,TRUE,"Conts";#N/A,#N/A,TRUE,"VOS";#N/A,#N/A,TRUE,"Warrington";#N/A,#N/A,TRUE,"Widnes"}</definedName>
    <definedName name="uy" localSheetId="7" hidden="1">{#N/A,#N/A,TRUE,"Cover";#N/A,#N/A,TRUE,"Conts";#N/A,#N/A,TRUE,"VOS";#N/A,#N/A,TRUE,"Warrington";#N/A,#N/A,TRUE,"Widnes"}</definedName>
    <definedName name="uy" hidden="1">{#N/A,#N/A,TRUE,"Cover";#N/A,#N/A,TRUE,"Conts";#N/A,#N/A,TRUE,"VOS";#N/A,#N/A,TRUE,"Warrington";#N/A,#N/A,TRUE,"Widnes"}</definedName>
    <definedName name="v" localSheetId="5" hidden="1">{#N/A,#N/A,TRUE,"Cover";#N/A,#N/A,TRUE,"Conts";#N/A,#N/A,TRUE,"VOS";#N/A,#N/A,TRUE,"Warrington";#N/A,#N/A,TRUE,"Widnes"}</definedName>
    <definedName name="v" localSheetId="14" hidden="1">{#N/A,#N/A,TRUE,"Cover";#N/A,#N/A,TRUE,"Conts";#N/A,#N/A,TRUE,"VOS";#N/A,#N/A,TRUE,"Warrington";#N/A,#N/A,TRUE,"Widnes"}</definedName>
    <definedName name="v" localSheetId="7" hidden="1">{#N/A,#N/A,TRUE,"Cover";#N/A,#N/A,TRUE,"Conts";#N/A,#N/A,TRUE,"VOS";#N/A,#N/A,TRUE,"Warrington";#N/A,#N/A,TRUE,"Widnes"}</definedName>
    <definedName name="v" hidden="1">{#N/A,#N/A,TRUE,"Cover";#N/A,#N/A,TRUE,"Conts";#N/A,#N/A,TRUE,"VOS";#N/A,#N/A,TRUE,"Warrington";#N/A,#N/A,TRUE,"Widnes"}</definedName>
    <definedName name="Value_Col" localSheetId="5">#REF!</definedName>
    <definedName name="Value_Col" localSheetId="14">#REF!</definedName>
    <definedName name="Value_Col" localSheetId="7">#REF!</definedName>
    <definedName name="Value_Col">#REF!</definedName>
    <definedName name="Variation" localSheetId="5" hidden="1">{#N/A,#N/A,FALSE,"SumD";#N/A,#N/A,FALSE,"ElecD";#N/A,#N/A,FALSE,"MechD";#N/A,#N/A,FALSE,"GeotD";#N/A,#N/A,FALSE,"PrcsD";#N/A,#N/A,FALSE,"TunnD";#N/A,#N/A,FALSE,"CivlD";#N/A,#N/A,FALSE,"NtwkD";#N/A,#N/A,FALSE,"EstgD";#N/A,#N/A,FALSE,"PEngD"}</definedName>
    <definedName name="Variation" localSheetId="14"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5" hidden="1">{#N/A,#N/A,TRUE,"Cover";#N/A,#N/A,TRUE,"Conts";#N/A,#N/A,TRUE,"VOS";#N/A,#N/A,TRUE,"Warrington";#N/A,#N/A,TRUE,"Widnes"}</definedName>
    <definedName name="VENT" localSheetId="14" hidden="1">{#N/A,#N/A,TRUE,"Cover";#N/A,#N/A,TRUE,"Conts";#N/A,#N/A,TRUE,"VOS";#N/A,#N/A,TRUE,"Warrington";#N/A,#N/A,TRUE,"Widnes"}</definedName>
    <definedName name="VENT" localSheetId="7" hidden="1">{#N/A,#N/A,TRUE,"Cover";#N/A,#N/A,TRUE,"Conts";#N/A,#N/A,TRUE,"VOS";#N/A,#N/A,TRUE,"Warrington";#N/A,#N/A,TRUE,"Widnes"}</definedName>
    <definedName name="VENT" hidden="1">{#N/A,#N/A,TRUE,"Cover";#N/A,#N/A,TRUE,"Conts";#N/A,#N/A,TRUE,"VOS";#N/A,#N/A,TRUE,"Warrington";#N/A,#N/A,TRUE,"Widnes"}</definedName>
    <definedName name="vj" localSheetId="5" hidden="1">{#N/A,#N/A,TRUE,"Cover";#N/A,#N/A,TRUE,"Conts";#N/A,#N/A,TRUE,"VOS";#N/A,#N/A,TRUE,"Warrington";#N/A,#N/A,TRUE,"Widnes"}</definedName>
    <definedName name="vj" localSheetId="14" hidden="1">{#N/A,#N/A,TRUE,"Cover";#N/A,#N/A,TRUE,"Conts";#N/A,#N/A,TRUE,"VOS";#N/A,#N/A,TRUE,"Warrington";#N/A,#N/A,TRUE,"Widnes"}</definedName>
    <definedName name="vj" localSheetId="7" hidden="1">{#N/A,#N/A,TRUE,"Cover";#N/A,#N/A,TRUE,"Conts";#N/A,#N/A,TRUE,"VOS";#N/A,#N/A,TRUE,"Warrington";#N/A,#N/A,TRUE,"Widnes"}</definedName>
    <definedName name="vj" hidden="1">{#N/A,#N/A,TRUE,"Cover";#N/A,#N/A,TRUE,"Conts";#N/A,#N/A,TRUE,"VOS";#N/A,#N/A,TRUE,"Warrington";#N/A,#N/A,TRUE,"Widnes"}</definedName>
    <definedName name="VO" localSheetId="5">'FIR Summary'!#REF!</definedName>
    <definedName name="VO" localSheetId="14">#REF!</definedName>
    <definedName name="VO" localSheetId="7">#REF!</definedName>
    <definedName name="VO">#REF!</definedName>
    <definedName name="W" localSheetId="5">#REF!</definedName>
    <definedName name="W" localSheetId="14">#REF!</definedName>
    <definedName name="W" localSheetId="7">#REF!</definedName>
    <definedName name="W">#REF!</definedName>
    <definedName name="w26te" localSheetId="5" hidden="1">{#N/A,#N/A,TRUE,"Cover";#N/A,#N/A,TRUE,"Conts";#N/A,#N/A,TRUE,"VOS";#N/A,#N/A,TRUE,"Warrington";#N/A,#N/A,TRUE,"Widnes"}</definedName>
    <definedName name="w26te" localSheetId="14" hidden="1">{#N/A,#N/A,TRUE,"Cover";#N/A,#N/A,TRUE,"Conts";#N/A,#N/A,TRUE,"VOS";#N/A,#N/A,TRUE,"Warrington";#N/A,#N/A,TRUE,"Widnes"}</definedName>
    <definedName name="w26te" localSheetId="7" hidden="1">{#N/A,#N/A,TRUE,"Cover";#N/A,#N/A,TRUE,"Conts";#N/A,#N/A,TRUE,"VOS";#N/A,#N/A,TRUE,"Warrington";#N/A,#N/A,TRUE,"Widnes"}</definedName>
    <definedName name="w26te" hidden="1">{#N/A,#N/A,TRUE,"Cover";#N/A,#N/A,TRUE,"Conts";#N/A,#N/A,TRUE,"VOS";#N/A,#N/A,TRUE,"Warrington";#N/A,#N/A,TRUE,"Widnes"}</definedName>
    <definedName name="w6y" localSheetId="5" hidden="1">{#N/A,#N/A,TRUE,"Cover";#N/A,#N/A,TRUE,"Conts";#N/A,#N/A,TRUE,"VOS";#N/A,#N/A,TRUE,"Warrington";#N/A,#N/A,TRUE,"Widnes"}</definedName>
    <definedName name="w6y" localSheetId="14" hidden="1">{#N/A,#N/A,TRUE,"Cover";#N/A,#N/A,TRUE,"Conts";#N/A,#N/A,TRUE,"VOS";#N/A,#N/A,TRUE,"Warrington";#N/A,#N/A,TRUE,"Widnes"}</definedName>
    <definedName name="w6y" localSheetId="7" hidden="1">{#N/A,#N/A,TRUE,"Cover";#N/A,#N/A,TRUE,"Conts";#N/A,#N/A,TRUE,"VOS";#N/A,#N/A,TRUE,"Warrington";#N/A,#N/A,TRUE,"Widnes"}</definedName>
    <definedName name="w6y" hidden="1">{#N/A,#N/A,TRUE,"Cover";#N/A,#N/A,TRUE,"Conts";#N/A,#N/A,TRUE,"VOS";#N/A,#N/A,TRUE,"Warrington";#N/A,#N/A,TRUE,"Widnes"}</definedName>
    <definedName name="waff" localSheetId="5" hidden="1">{#N/A,#N/A,TRUE,"Cover";#N/A,#N/A,TRUE,"Conts";#N/A,#N/A,TRUE,"VOS";#N/A,#N/A,TRUE,"Warrington";#N/A,#N/A,TRUE,"Widnes"}</definedName>
    <definedName name="waff" localSheetId="14" hidden="1">{#N/A,#N/A,TRUE,"Cover";#N/A,#N/A,TRUE,"Conts";#N/A,#N/A,TRUE,"VOS";#N/A,#N/A,TRUE,"Warrington";#N/A,#N/A,TRUE,"Widnes"}</definedName>
    <definedName name="waff" localSheetId="7" hidden="1">{#N/A,#N/A,TRUE,"Cover";#N/A,#N/A,TRUE,"Conts";#N/A,#N/A,TRUE,"VOS";#N/A,#N/A,TRUE,"Warrington";#N/A,#N/A,TRUE,"Widnes"}</definedName>
    <definedName name="waff" hidden="1">{#N/A,#N/A,TRUE,"Cover";#N/A,#N/A,TRUE,"Conts";#N/A,#N/A,TRUE,"VOS";#N/A,#N/A,TRUE,"Warrington";#N/A,#N/A,TRUE,"Widnes"}</definedName>
    <definedName name="WALL__FINISHES" localSheetId="5">#REF!</definedName>
    <definedName name="WALL__FINISHES">#REF!</definedName>
    <definedName name="warergtrjyiu" localSheetId="5" hidden="1">{#N/A,#N/A,TRUE,"Cover";#N/A,#N/A,TRUE,"Conts";#N/A,#N/A,TRUE,"VOS";#N/A,#N/A,TRUE,"Warrington";#N/A,#N/A,TRUE,"Widnes"}</definedName>
    <definedName name="warergtrjyiu" localSheetId="14" hidden="1">{#N/A,#N/A,TRUE,"Cover";#N/A,#N/A,TRUE,"Conts";#N/A,#N/A,TRUE,"VOS";#N/A,#N/A,TRUE,"Warrington";#N/A,#N/A,TRUE,"Widnes"}</definedName>
    <definedName name="warergtrjyiu" localSheetId="7"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5" hidden="1">{#N/A,#N/A,TRUE,"Cover";#N/A,#N/A,TRUE,"Conts";#N/A,#N/A,TRUE,"VOS";#N/A,#N/A,TRUE,"Warrington";#N/A,#N/A,TRUE,"Widnes"}</definedName>
    <definedName name="wawst" localSheetId="14" hidden="1">{#N/A,#N/A,TRUE,"Cover";#N/A,#N/A,TRUE,"Conts";#N/A,#N/A,TRUE,"VOS";#N/A,#N/A,TRUE,"Warrington";#N/A,#N/A,TRUE,"Widnes"}</definedName>
    <definedName name="wawst" localSheetId="7" hidden="1">{#N/A,#N/A,TRUE,"Cover";#N/A,#N/A,TRUE,"Conts";#N/A,#N/A,TRUE,"VOS";#N/A,#N/A,TRUE,"Warrington";#N/A,#N/A,TRUE,"Widnes"}</definedName>
    <definedName name="wawst" hidden="1">{#N/A,#N/A,TRUE,"Cover";#N/A,#N/A,TRUE,"Conts";#N/A,#N/A,TRUE,"VOS";#N/A,#N/A,TRUE,"Warrington";#N/A,#N/A,TRUE,"Widnes"}</definedName>
    <definedName name="wegywegt" localSheetId="5" hidden="1">{#N/A,#N/A,TRUE,"Cover";#N/A,#N/A,TRUE,"Conts";#N/A,#N/A,TRUE,"VOS";#N/A,#N/A,TRUE,"Warrington";#N/A,#N/A,TRUE,"Widnes"}</definedName>
    <definedName name="wegywegt" localSheetId="14" hidden="1">{#N/A,#N/A,TRUE,"Cover";#N/A,#N/A,TRUE,"Conts";#N/A,#N/A,TRUE,"VOS";#N/A,#N/A,TRUE,"Warrington";#N/A,#N/A,TRUE,"Widnes"}</definedName>
    <definedName name="wegywegt" localSheetId="7" hidden="1">{#N/A,#N/A,TRUE,"Cover";#N/A,#N/A,TRUE,"Conts";#N/A,#N/A,TRUE,"VOS";#N/A,#N/A,TRUE,"Warrington";#N/A,#N/A,TRUE,"Widnes"}</definedName>
    <definedName name="wegywegt" hidden="1">{#N/A,#N/A,TRUE,"Cover";#N/A,#N/A,TRUE,"Conts";#N/A,#N/A,TRUE,"VOS";#N/A,#N/A,TRUE,"Warrington";#N/A,#N/A,TRUE,"Widnes"}</definedName>
    <definedName name="weq" localSheetId="5" hidden="1">{#N/A,#N/A,FALSE,"SumD";#N/A,#N/A,FALSE,"ElecD";#N/A,#N/A,FALSE,"MechD";#N/A,#N/A,FALSE,"GeotD";#N/A,#N/A,FALSE,"PrcsD";#N/A,#N/A,FALSE,"TunnD";#N/A,#N/A,FALSE,"CivlD";#N/A,#N/A,FALSE,"NtwkD";#N/A,#N/A,FALSE,"EstgD";#N/A,#N/A,FALSE,"PEngD"}</definedName>
    <definedName name="weq" localSheetId="14"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5" hidden="1">{#N/A,#N/A,TRUE,"Cover";#N/A,#N/A,TRUE,"Conts";#N/A,#N/A,TRUE,"VOS";#N/A,#N/A,TRUE,"Warrington";#N/A,#N/A,TRUE,"Widnes"}</definedName>
    <definedName name="wert" localSheetId="14" hidden="1">{#N/A,#N/A,TRUE,"Cover";#N/A,#N/A,TRUE,"Conts";#N/A,#N/A,TRUE,"VOS";#N/A,#N/A,TRUE,"Warrington";#N/A,#N/A,TRUE,"Widnes"}</definedName>
    <definedName name="wert" localSheetId="7" hidden="1">{#N/A,#N/A,TRUE,"Cover";#N/A,#N/A,TRUE,"Conts";#N/A,#N/A,TRUE,"VOS";#N/A,#N/A,TRUE,"Warrington";#N/A,#N/A,TRUE,"Widnes"}</definedName>
    <definedName name="wert" hidden="1">{#N/A,#N/A,TRUE,"Cover";#N/A,#N/A,TRUE,"Conts";#N/A,#N/A,TRUE,"VOS";#N/A,#N/A,TRUE,"Warrington";#N/A,#N/A,TRUE,"Widnes"}</definedName>
    <definedName name="wetjy" localSheetId="5" hidden="1">{#N/A,#N/A,TRUE,"Cover";#N/A,#N/A,TRUE,"Conts";#N/A,#N/A,TRUE,"VOS";#N/A,#N/A,TRUE,"Warrington";#N/A,#N/A,TRUE,"Widnes"}</definedName>
    <definedName name="wetjy" localSheetId="14" hidden="1">{#N/A,#N/A,TRUE,"Cover";#N/A,#N/A,TRUE,"Conts";#N/A,#N/A,TRUE,"VOS";#N/A,#N/A,TRUE,"Warrington";#N/A,#N/A,TRUE,"Widnes"}</definedName>
    <definedName name="wetjy" localSheetId="7" hidden="1">{#N/A,#N/A,TRUE,"Cover";#N/A,#N/A,TRUE,"Conts";#N/A,#N/A,TRUE,"VOS";#N/A,#N/A,TRUE,"Warrington";#N/A,#N/A,TRUE,"Widnes"}</definedName>
    <definedName name="wetjy" hidden="1">{#N/A,#N/A,TRUE,"Cover";#N/A,#N/A,TRUE,"Conts";#N/A,#N/A,TRUE,"VOS";#N/A,#N/A,TRUE,"Warrington";#N/A,#N/A,TRUE,"Widnes"}</definedName>
    <definedName name="wetyrutu" localSheetId="5" hidden="1">{#N/A,#N/A,TRUE,"Cover";#N/A,#N/A,TRUE,"Conts";#N/A,#N/A,TRUE,"VOS";#N/A,#N/A,TRUE,"Warrington";#N/A,#N/A,TRUE,"Widnes"}</definedName>
    <definedName name="wetyrutu" localSheetId="14" hidden="1">{#N/A,#N/A,TRUE,"Cover";#N/A,#N/A,TRUE,"Conts";#N/A,#N/A,TRUE,"VOS";#N/A,#N/A,TRUE,"Warrington";#N/A,#N/A,TRUE,"Widnes"}</definedName>
    <definedName name="wetyrutu" localSheetId="7" hidden="1">{#N/A,#N/A,TRUE,"Cover";#N/A,#N/A,TRUE,"Conts";#N/A,#N/A,TRUE,"VOS";#N/A,#N/A,TRUE,"Warrington";#N/A,#N/A,TRUE,"Widnes"}</definedName>
    <definedName name="wetyrutu" hidden="1">{#N/A,#N/A,TRUE,"Cover";#N/A,#N/A,TRUE,"Conts";#N/A,#N/A,TRUE,"VOS";#N/A,#N/A,TRUE,"Warrington";#N/A,#N/A,TRUE,"Widnes"}</definedName>
    <definedName name="WINDOWS__AND__EXTERNAL__DOORS" localSheetId="5">#REF!</definedName>
    <definedName name="WINDOWS__AND__EXTERNAL__DOORS">#REF!</definedName>
    <definedName name="wqer" localSheetId="5" hidden="1">{#N/A,#N/A,TRUE,"Cover";#N/A,#N/A,TRUE,"Conts";#N/A,#N/A,TRUE,"VOS";#N/A,#N/A,TRUE,"Warrington";#N/A,#N/A,TRUE,"Widnes"}</definedName>
    <definedName name="wqer" localSheetId="14" hidden="1">{#N/A,#N/A,TRUE,"Cover";#N/A,#N/A,TRUE,"Conts";#N/A,#N/A,TRUE,"VOS";#N/A,#N/A,TRUE,"Warrington";#N/A,#N/A,TRUE,"Widnes"}</definedName>
    <definedName name="wqer" localSheetId="7" hidden="1">{#N/A,#N/A,TRUE,"Cover";#N/A,#N/A,TRUE,"Conts";#N/A,#N/A,TRUE,"VOS";#N/A,#N/A,TRUE,"Warrington";#N/A,#N/A,TRUE,"Widnes"}</definedName>
    <definedName name="wqer" hidden="1">{#N/A,#N/A,TRUE,"Cover";#N/A,#N/A,TRUE,"Conts";#N/A,#N/A,TRUE,"VOS";#N/A,#N/A,TRUE,"Warrington";#N/A,#N/A,TRUE,"Widnes"}</definedName>
    <definedName name="wrn.all." localSheetId="5" hidden="1">{#N/A,#N/A,FALSE,"Pricing";#N/A,#N/A,FALSE,"Summary";#N/A,#N/A,FALSE,"CompProd";#N/A,#N/A,FALSE,"CompJobhrs";#N/A,#N/A,FALSE,"Escalation";#N/A,#N/A,FALSE,"Contingency";#N/A,#N/A,FALSE,"GM";#N/A,#N/A,FALSE,"CompWage";#N/A,#N/A,FALSE,"costSum"}</definedName>
    <definedName name="wrn.all." localSheetId="14"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5" hidden="1">{#N/A,#N/A,FALSE,"Primary";#N/A,#N/A,FALSE,"Secondary";#N/A,#N/A,FALSE,"Latent";#N/A,#N/A,FALSE,"Demand Inputs";#N/A,#N/A,FALSE,"Supply Addn";#N/A,#N/A,FALSE,"Mkt Pen"}</definedName>
    <definedName name="wrn.All._.Inputs." localSheetId="14"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5" hidden="1">{#N/A,#N/A,FALSE,"Summary";#N/A,#N/A,FALSE,"3TJ";#N/A,#N/A,FALSE,"3TN";#N/A,#N/A,FALSE,"3TP";#N/A,#N/A,FALSE,"3SJ";#N/A,#N/A,FALSE,"3CJ";#N/A,#N/A,FALSE,"3CN";#N/A,#N/A,FALSE,"3CP";#N/A,#N/A,FALSE,"3A"}</definedName>
    <definedName name="wrn.all._.lines." localSheetId="14"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5" hidden="1">{"Base Year Demand",#N/A,FALSE,"Demand-Base Year"}</definedName>
    <definedName name="wrn.BaseYearDemand." localSheetId="14" hidden="1">{"Base Year Demand",#N/A,FALSE,"Demand-Base Year"}</definedName>
    <definedName name="wrn.BaseYearDemand." localSheetId="7" hidden="1">{"Base Year Demand",#N/A,FALSE,"Demand-Base Year"}</definedName>
    <definedName name="wrn.BaseYearDemand." hidden="1">{"Base Year Demand",#N/A,FALSE,"Demand-Base Year"}</definedName>
    <definedName name="wrn.Both._.Outputs." localSheetId="5" hidden="1">{"LTV Output",#N/A,FALSE,"Output";"DCR Output",#N/A,FALSE,"Output"}</definedName>
    <definedName name="wrn.Both._.Outputs." localSheetId="14" hidden="1">{"LTV Output",#N/A,FALSE,"Output";"DCR Output",#N/A,FALSE,"Output"}</definedName>
    <definedName name="wrn.Both._.Outputs." localSheetId="7" hidden="1">{"LTV Output",#N/A,FALSE,"Output";"DCR Output",#N/A,FALSE,"Output"}</definedName>
    <definedName name="wrn.Both._.Outputs." hidden="1">{"LTV Output",#N/A,FALSE,"Output";"DCR Output",#N/A,FALSE,"Output"}</definedName>
    <definedName name="wrn.COST_SHEETS." localSheetId="5" hidden="1">{#N/A,#N/A,FALSE,"WBS 1.06";#N/A,#N/A,FALSE,"WBS 1.14";#N/A,#N/A,FALSE,"WBS 1.17";#N/A,#N/A,FALSE,"WBS 1.18"}</definedName>
    <definedName name="wrn.COST_SHEETS." localSheetId="14" hidden="1">{#N/A,#N/A,FALSE,"WBS 1.06";#N/A,#N/A,FALSE,"WBS 1.14";#N/A,#N/A,FALSE,"WBS 1.17";#N/A,#N/A,FALSE,"WBS 1.18"}</definedName>
    <definedName name="wrn.COST_SHEETS." localSheetId="7" hidden="1">{#N/A,#N/A,FALSE,"WBS 1.06";#N/A,#N/A,FALSE,"WBS 1.14";#N/A,#N/A,FALSE,"WBS 1.17";#N/A,#N/A,FALSE,"WBS 1.18"}</definedName>
    <definedName name="wrn.COST_SHEETS." hidden="1">{#N/A,#N/A,FALSE,"WBS 1.06";#N/A,#N/A,FALSE,"WBS 1.14";#N/A,#N/A,FALSE,"WBS 1.17";#N/A,#N/A,FALSE,"WBS 1.18"}</definedName>
    <definedName name="wrn.DCR._.Output." localSheetId="5" hidden="1">{"DCR Output",#N/A,FALSE,"Output"}</definedName>
    <definedName name="wrn.DCR._.Output." localSheetId="14" hidden="1">{"DCR Output",#N/A,FALSE,"Output"}</definedName>
    <definedName name="wrn.DCR._.Output." localSheetId="7" hidden="1">{"DCR Output",#N/A,FALSE,"Output"}</definedName>
    <definedName name="wrn.DCR._.Output." hidden="1">{"DCR Output",#N/A,FALSE,"Output"}</definedName>
    <definedName name="wrn.Demand._.Calcs." localSheetId="5" hidden="1">{#N/A,#N/A,FALSE,"Demand Calcs"}</definedName>
    <definedName name="wrn.Demand._.Calcs." localSheetId="14" hidden="1">{#N/A,#N/A,FALSE,"Demand Calcs"}</definedName>
    <definedName name="wrn.Demand._.Calcs." localSheetId="7" hidden="1">{#N/A,#N/A,FALSE,"Demand Calcs"}</definedName>
    <definedName name="wrn.Demand._.Calcs." hidden="1">{#N/A,#N/A,FALSE,"Demand Calcs"}</definedName>
    <definedName name="wrn.Demand._.Inputs." localSheetId="5" hidden="1">{#N/A,#N/A,FALSE,"Demand Inputs"}</definedName>
    <definedName name="wrn.Demand._.Inputs." localSheetId="14" hidden="1">{#N/A,#N/A,FALSE,"Demand Inputs"}</definedName>
    <definedName name="wrn.Demand._.Inputs." localSheetId="7" hidden="1">{#N/A,#N/A,FALSE,"Demand Inputs"}</definedName>
    <definedName name="wrn.Demand._.Inputs." hidden="1">{#N/A,#N/A,FALSE,"Demand Inputs"}</definedName>
    <definedName name="wrn.Fair._.Share._.Calcs." localSheetId="5" hidden="1">{#N/A,#N/A,FALSE,"Fair Share"}</definedName>
    <definedName name="wrn.Fair._.Share._.Calcs." localSheetId="14" hidden="1">{#N/A,#N/A,FALSE,"Fair Share"}</definedName>
    <definedName name="wrn.Fair._.Share._.Calcs." localSheetId="7" hidden="1">{#N/A,#N/A,FALSE,"Fair Share"}</definedName>
    <definedName name="wrn.Fair._.Share._.Calcs." hidden="1">{#N/A,#N/A,FALSE,"Fair Share"}</definedName>
    <definedName name="wrn.Final._.Output." localSheetId="5" hidden="1">{#N/A,#N/A,FALSE,"Final Output"}</definedName>
    <definedName name="wrn.Final._.Output." localSheetId="14" hidden="1">{#N/A,#N/A,FALSE,"Final Output"}</definedName>
    <definedName name="wrn.Final._.Output." localSheetId="7" hidden="1">{#N/A,#N/A,FALSE,"Final Output"}</definedName>
    <definedName name="wrn.Final._.Output." hidden="1">{#N/A,#N/A,FALSE,"Final Output"}</definedName>
    <definedName name="wrn.Full._.Report." localSheetId="5" hidden="1">{#N/A,#N/A,TRUE,"Front";#N/A,#N/A,TRUE,"Simple Letter";#N/A,#N/A,TRUE,"Inside";#N/A,#N/A,TRUE,"Contents";#N/A,#N/A,TRUE,"Basis";#N/A,#N/A,TRUE,"Inclusions";#N/A,#N/A,TRUE,"Exclusions";#N/A,#N/A,TRUE,"Areas";#N/A,#N/A,TRUE,"Summary";#N/A,#N/A,TRUE,"Detail"}</definedName>
    <definedName name="wrn.Full._.Report." localSheetId="14"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5" hidden="1">{#N/A,#N/A,FALSE,"Input"}</definedName>
    <definedName name="wrn.Inputs." localSheetId="14" hidden="1">{#N/A,#N/A,FALSE,"Input"}</definedName>
    <definedName name="wrn.Inputs." localSheetId="7" hidden="1">{#N/A,#N/A,FALSE,"Input"}</definedName>
    <definedName name="wrn.Inputs." hidden="1">{#N/A,#N/A,FALSE,"Input"}</definedName>
    <definedName name="wrn.Latent._.Demand._.Inputs." localSheetId="5" hidden="1">{#N/A,#N/A,FALSE,"Latent"}</definedName>
    <definedName name="wrn.Latent._.Demand._.Inputs." localSheetId="14" hidden="1">{#N/A,#N/A,FALSE,"Latent"}</definedName>
    <definedName name="wrn.Latent._.Demand._.Inputs." localSheetId="7" hidden="1">{#N/A,#N/A,FALSE,"Latent"}</definedName>
    <definedName name="wrn.Latent._.Demand._.Inputs." hidden="1">{#N/A,#N/A,FALSE,"Latent"}</definedName>
    <definedName name="wrn.LTV._.Output." localSheetId="5" hidden="1">{"LTV Output",#N/A,FALSE,"Output"}</definedName>
    <definedName name="wrn.LTV._.Output." localSheetId="14" hidden="1">{"LTV Output",#N/A,FALSE,"Output"}</definedName>
    <definedName name="wrn.LTV._.Output." localSheetId="7" hidden="1">{"LTV Output",#N/A,FALSE,"Output"}</definedName>
    <definedName name="wrn.LTV._.Output." hidden="1">{"LTV Output",#N/A,FALSE,"Output"}</definedName>
    <definedName name="wrn.Occupancy._.Calcs." localSheetId="5" hidden="1">{#N/A,#N/A,FALSE,"Occ. Calcs"}</definedName>
    <definedName name="wrn.Occupancy._.Calcs." localSheetId="14" hidden="1">{#N/A,#N/A,FALSE,"Occ. Calcs"}</definedName>
    <definedName name="wrn.Occupancy._.Calcs." localSheetId="7" hidden="1">{#N/A,#N/A,FALSE,"Occ. Calcs"}</definedName>
    <definedName name="wrn.Occupancy._.Calcs." hidden="1">{#N/A,#N/A,FALSE,"Occ. Calcs"}</definedName>
    <definedName name="wrn.Penetration." localSheetId="5" hidden="1">{#N/A,#N/A,FALSE,"Mkt Pen"}</definedName>
    <definedName name="wrn.Penetration." localSheetId="14" hidden="1">{#N/A,#N/A,FALSE,"Mkt Pen"}</definedName>
    <definedName name="wrn.Penetration." localSheetId="7" hidden="1">{#N/A,#N/A,FALSE,"Mkt Pen"}</definedName>
    <definedName name="wrn.Penetration." hidden="1">{#N/A,#N/A,FALSE,"Mkt Pen"}</definedName>
    <definedName name="wrn.pr3sty." localSheetId="5" hidden="1">{#N/A,#N/A,FALSE,"intag";#N/A,#N/A,FALSE,"budg";#N/A,#N/A,FALSE,"samtl"}</definedName>
    <definedName name="wrn.pr3sty." localSheetId="14" hidden="1">{#N/A,#N/A,FALSE,"intag";#N/A,#N/A,FALSE,"budg";#N/A,#N/A,FALSE,"samtl"}</definedName>
    <definedName name="wrn.pr3sty." localSheetId="7" hidden="1">{#N/A,#N/A,FALSE,"intag";#N/A,#N/A,FALSE,"budg";#N/A,#N/A,FALSE,"samtl"}</definedName>
    <definedName name="wrn.pr3sty." hidden="1">{#N/A,#N/A,FALSE,"intag";#N/A,#N/A,FALSE,"budg";#N/A,#N/A,FALSE,"samtl"}</definedName>
    <definedName name="wrn.pr3sty.neu" localSheetId="5" hidden="1">{#N/A,#N/A,FALSE,"intag";#N/A,#N/A,FALSE,"budg";#N/A,#N/A,FALSE,"samtl"}</definedName>
    <definedName name="wrn.pr3sty.neu" localSheetId="14" hidden="1">{#N/A,#N/A,FALSE,"intag";#N/A,#N/A,FALSE,"budg";#N/A,#N/A,FALSE,"samtl"}</definedName>
    <definedName name="wrn.pr3sty.neu" localSheetId="7" hidden="1">{#N/A,#N/A,FALSE,"intag";#N/A,#N/A,FALSE,"budg";#N/A,#N/A,FALSE,"samtl"}</definedName>
    <definedName name="wrn.pr3sty.neu" hidden="1">{#N/A,#N/A,FALSE,"intag";#N/A,#N/A,FALSE,"budg";#N/A,#N/A,FALSE,"samtl"}</definedName>
    <definedName name="wrn.Primary._.Competition." localSheetId="5" hidden="1">{#N/A,#N/A,FALSE,"Primary"}</definedName>
    <definedName name="wrn.Primary._.Competition." localSheetId="14" hidden="1">{#N/A,#N/A,FALSE,"Primary"}</definedName>
    <definedName name="wrn.Primary._.Competition." localSheetId="7" hidden="1">{#N/A,#N/A,FALSE,"Primary"}</definedName>
    <definedName name="wrn.Primary._.Competition." hidden="1">{#N/A,#N/A,FALSE,"Primary"}</definedName>
    <definedName name="wrn.PrintallD." localSheetId="5" hidden="1">{#N/A,#N/A,FALSE,"SumD";#N/A,#N/A,FALSE,"ElecD";#N/A,#N/A,FALSE,"MechD";#N/A,#N/A,FALSE,"GeotD";#N/A,#N/A,FALSE,"PrcsD";#N/A,#N/A,FALSE,"TunnD";#N/A,#N/A,FALSE,"CivlD";#N/A,#N/A,FALSE,"NtwkD";#N/A,#N/A,FALSE,"EstgD";#N/A,#N/A,FALSE,"PEngD"}</definedName>
    <definedName name="wrn.PrintallD." localSheetId="14"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5" hidden="1">{#N/A,#N/A,FALSE,"SumG";#N/A,#N/A,FALSE,"ElecG";#N/A,#N/A,FALSE,"MechG";#N/A,#N/A,FALSE,"GeotG";#N/A,#N/A,FALSE,"PrcsG";#N/A,#N/A,FALSE,"TunnG";#N/A,#N/A,FALSE,"CivlG";#N/A,#N/A,FALSE,"NtwkG";#N/A,#N/A,FALSE,"EstgG";#N/A,#N/A,FALSE,"PEngG"}</definedName>
    <definedName name="wrn.PrintallG." localSheetId="14"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5" hidden="1">{#N/A,#N/A,FALSE,"Secondary"}</definedName>
    <definedName name="wrn.Secondary._.Competition." localSheetId="14" hidden="1">{#N/A,#N/A,FALSE,"Secondary"}</definedName>
    <definedName name="wrn.Secondary._.Competition." localSheetId="7" hidden="1">{#N/A,#N/A,FALSE,"Secondary"}</definedName>
    <definedName name="wrn.Secondary._.Competition." hidden="1">{#N/A,#N/A,FALSE,"Secondary"}</definedName>
    <definedName name="wrn.STAMPA._.TUTTO." localSheetId="5" hidden="1">{#N/A,#N/A,FALSE,"C3";#N/A,#N/A,FALSE,"D2-17";#N/A,#N/A,FALSE,"C2-17";#N/A,#N/A,FALSE,"C2-CIVIL";#N/A,#N/A,FALSE,"D1-C1 contract";#N/A,#N/A,FALSE,"D1-CIVIL";#N/A,#N/A,FALSE,"C1 hourly";#N/A,#N/A,FALSE,"C1 contract";#N/A,#N/A,FALSE,"D1-C1 hourly"}</definedName>
    <definedName name="wrn.STAMPA._.TUTTO." localSheetId="14"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5" hidden="1">{#N/A,#N/A,TRUE,"arnitower";#N/A,#N/A,TRUE,"arnigarage "}</definedName>
    <definedName name="wrn.struckgi." localSheetId="14" hidden="1">{#N/A,#N/A,TRUE,"arnitower";#N/A,#N/A,TRUE,"arnigarage "}</definedName>
    <definedName name="wrn.struckgi." localSheetId="7" hidden="1">{#N/A,#N/A,TRUE,"arnitower";#N/A,#N/A,TRUE,"arnigarage "}</definedName>
    <definedName name="wrn.struckgi." hidden="1">{#N/A,#N/A,TRUE,"arnitower";#N/A,#N/A,TRUE,"arnigarage "}</definedName>
    <definedName name="wrn.Supply._.Additions." localSheetId="5" hidden="1">{#N/A,#N/A,FALSE,"Supply Addn"}</definedName>
    <definedName name="wrn.Supply._.Additions." localSheetId="14" hidden="1">{#N/A,#N/A,FALSE,"Supply Addn"}</definedName>
    <definedName name="wrn.Supply._.Additions." localSheetId="7" hidden="1">{#N/A,#N/A,FALSE,"Supply Addn"}</definedName>
    <definedName name="wrn.Supply._.Additions." hidden="1">{#N/A,#N/A,FALSE,"Supply Addn"}</definedName>
    <definedName name="wrn.Warrington._.Widnes._.QS._.Costs." localSheetId="5" hidden="1">{#N/A,#N/A,TRUE,"Cover";#N/A,#N/A,TRUE,"Conts";#N/A,#N/A,TRUE,"VOS";#N/A,#N/A,TRUE,"Warrington";#N/A,#N/A,TRUE,"Widnes"}</definedName>
    <definedName name="wrn.Warrington._.Widnes._.QS._.Costs." localSheetId="14"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hidden="1">{#N/A,#N/A,TRUE,"Cover";#N/A,#N/A,TRUE,"Conts";#N/A,#N/A,TRUE,"VOS";#N/A,#N/A,TRUE,"Warrington";#N/A,#N/A,TRUE,"Widnes"}</definedName>
    <definedName name="wrrwerwrew" localSheetId="5" hidden="1">{#N/A,#N/A,TRUE,"Cover";#N/A,#N/A,TRUE,"Conts";#N/A,#N/A,TRUE,"VOS";#N/A,#N/A,TRUE,"Warrington";#N/A,#N/A,TRUE,"Widnes"}</definedName>
    <definedName name="wrrwerwrew" localSheetId="14" hidden="1">{#N/A,#N/A,TRUE,"Cover";#N/A,#N/A,TRUE,"Conts";#N/A,#N/A,TRUE,"VOS";#N/A,#N/A,TRUE,"Warrington";#N/A,#N/A,TRUE,"Widnes"}</definedName>
    <definedName name="wrrwerwrew" localSheetId="7" hidden="1">{#N/A,#N/A,TRUE,"Cover";#N/A,#N/A,TRUE,"Conts";#N/A,#N/A,TRUE,"VOS";#N/A,#N/A,TRUE,"Warrington";#N/A,#N/A,TRUE,"Widnes"}</definedName>
    <definedName name="wrrwerwrew" hidden="1">{#N/A,#N/A,TRUE,"Cover";#N/A,#N/A,TRUE,"Conts";#N/A,#N/A,TRUE,"VOS";#N/A,#N/A,TRUE,"Warrington";#N/A,#N/A,TRUE,"Widnes"}</definedName>
    <definedName name="wryuwyrututwys" localSheetId="5" hidden="1">{#N/A,#N/A,TRUE,"Cover";#N/A,#N/A,TRUE,"Conts";#N/A,#N/A,TRUE,"VOS";#N/A,#N/A,TRUE,"Warrington";#N/A,#N/A,TRUE,"Widnes"}</definedName>
    <definedName name="wryuwyrututwys" localSheetId="14" hidden="1">{#N/A,#N/A,TRUE,"Cover";#N/A,#N/A,TRUE,"Conts";#N/A,#N/A,TRUE,"VOS";#N/A,#N/A,TRUE,"Warrington";#N/A,#N/A,TRUE,"Widnes"}</definedName>
    <definedName name="wryuwyrututwys" localSheetId="7" hidden="1">{#N/A,#N/A,TRUE,"Cover";#N/A,#N/A,TRUE,"Conts";#N/A,#N/A,TRUE,"VOS";#N/A,#N/A,TRUE,"Warrington";#N/A,#N/A,TRUE,"Widnes"}</definedName>
    <definedName name="wryuwyrututwys" hidden="1">{#N/A,#N/A,TRUE,"Cover";#N/A,#N/A,TRUE,"Conts";#N/A,#N/A,TRUE,"VOS";#N/A,#N/A,TRUE,"Warrington";#N/A,#N/A,TRUE,"Widnes"}</definedName>
    <definedName name="WT" localSheetId="5" hidden="1">{#N/A,#N/A,TRUE,"Cover";#N/A,#N/A,TRUE,"Conts";#N/A,#N/A,TRUE,"VOS";#N/A,#N/A,TRUE,"Warrington";#N/A,#N/A,TRUE,"Widnes"}</definedName>
    <definedName name="WT" localSheetId="14" hidden="1">{#N/A,#N/A,TRUE,"Cover";#N/A,#N/A,TRUE,"Conts";#N/A,#N/A,TRUE,"VOS";#N/A,#N/A,TRUE,"Warrington";#N/A,#N/A,TRUE,"Widnes"}</definedName>
    <definedName name="WT" localSheetId="7" hidden="1">{#N/A,#N/A,TRUE,"Cover";#N/A,#N/A,TRUE,"Conts";#N/A,#N/A,TRUE,"VOS";#N/A,#N/A,TRUE,"Warrington";#N/A,#N/A,TRUE,"Widnes"}</definedName>
    <definedName name="WT" hidden="1">{#N/A,#N/A,TRUE,"Cover";#N/A,#N/A,TRUE,"Conts";#N/A,#N/A,TRUE,"VOS";#N/A,#N/A,TRUE,"Warrington";#N/A,#N/A,TRUE,"Widnes"}</definedName>
    <definedName name="wtey" localSheetId="5" hidden="1">{#N/A,#N/A,TRUE,"Cover";#N/A,#N/A,TRUE,"Conts";#N/A,#N/A,TRUE,"VOS";#N/A,#N/A,TRUE,"Warrington";#N/A,#N/A,TRUE,"Widnes"}</definedName>
    <definedName name="wtey" localSheetId="14" hidden="1">{#N/A,#N/A,TRUE,"Cover";#N/A,#N/A,TRUE,"Conts";#N/A,#N/A,TRUE,"VOS";#N/A,#N/A,TRUE,"Warrington";#N/A,#N/A,TRUE,"Widnes"}</definedName>
    <definedName name="wtey" localSheetId="7" hidden="1">{#N/A,#N/A,TRUE,"Cover";#N/A,#N/A,TRUE,"Conts";#N/A,#N/A,TRUE,"VOS";#N/A,#N/A,TRUE,"Warrington";#N/A,#N/A,TRUE,"Widnes"}</definedName>
    <definedName name="wtey" hidden="1">{#N/A,#N/A,TRUE,"Cover";#N/A,#N/A,TRUE,"Conts";#N/A,#N/A,TRUE,"VOS";#N/A,#N/A,TRUE,"Warrington";#N/A,#N/A,TRUE,"Widnes"}</definedName>
    <definedName name="wtrwt" localSheetId="5" hidden="1">{#N/A,#N/A,TRUE,"Cover";#N/A,#N/A,TRUE,"Conts";#N/A,#N/A,TRUE,"VOS";#N/A,#N/A,TRUE,"Warrington";#N/A,#N/A,TRUE,"Widnes"}</definedName>
    <definedName name="wtrwt" localSheetId="14" hidden="1">{#N/A,#N/A,TRUE,"Cover";#N/A,#N/A,TRUE,"Conts";#N/A,#N/A,TRUE,"VOS";#N/A,#N/A,TRUE,"Warrington";#N/A,#N/A,TRUE,"Widnes"}</definedName>
    <definedName name="wtrwt" localSheetId="7" hidden="1">{#N/A,#N/A,TRUE,"Cover";#N/A,#N/A,TRUE,"Conts";#N/A,#N/A,TRUE,"VOS";#N/A,#N/A,TRUE,"Warrington";#N/A,#N/A,TRUE,"Widnes"}</definedName>
    <definedName name="wtrwt" hidden="1">{#N/A,#N/A,TRUE,"Cover";#N/A,#N/A,TRUE,"Conts";#N/A,#N/A,TRUE,"VOS";#N/A,#N/A,TRUE,"Warrington";#N/A,#N/A,TRUE,"Widnes"}</definedName>
    <definedName name="wtrywryt" localSheetId="5" hidden="1">{#N/A,#N/A,TRUE,"Cover";#N/A,#N/A,TRUE,"Conts";#N/A,#N/A,TRUE,"VOS";#N/A,#N/A,TRUE,"Warrington";#N/A,#N/A,TRUE,"Widnes"}</definedName>
    <definedName name="wtrywryt" localSheetId="14" hidden="1">{#N/A,#N/A,TRUE,"Cover";#N/A,#N/A,TRUE,"Conts";#N/A,#N/A,TRUE,"VOS";#N/A,#N/A,TRUE,"Warrington";#N/A,#N/A,TRUE,"Widnes"}</definedName>
    <definedName name="wtrywryt" localSheetId="7" hidden="1">{#N/A,#N/A,TRUE,"Cover";#N/A,#N/A,TRUE,"Conts";#N/A,#N/A,TRUE,"VOS";#N/A,#N/A,TRUE,"Warrington";#N/A,#N/A,TRUE,"Widnes"}</definedName>
    <definedName name="wtrywryt" hidden="1">{#N/A,#N/A,TRUE,"Cover";#N/A,#N/A,TRUE,"Conts";#N/A,#N/A,TRUE,"VOS";#N/A,#N/A,TRUE,"Warrington";#N/A,#N/A,TRUE,"Widnes"}</definedName>
    <definedName name="wtwt" localSheetId="5" hidden="1">{#N/A,#N/A,TRUE,"Cover";#N/A,#N/A,TRUE,"Conts";#N/A,#N/A,TRUE,"VOS";#N/A,#N/A,TRUE,"Warrington";#N/A,#N/A,TRUE,"Widnes"}</definedName>
    <definedName name="wtwt" localSheetId="14" hidden="1">{#N/A,#N/A,TRUE,"Cover";#N/A,#N/A,TRUE,"Conts";#N/A,#N/A,TRUE,"VOS";#N/A,#N/A,TRUE,"Warrington";#N/A,#N/A,TRUE,"Widnes"}</definedName>
    <definedName name="wtwt" localSheetId="7" hidden="1">{#N/A,#N/A,TRUE,"Cover";#N/A,#N/A,TRUE,"Conts";#N/A,#N/A,TRUE,"VOS";#N/A,#N/A,TRUE,"Warrington";#N/A,#N/A,TRUE,"Widnes"}</definedName>
    <definedName name="wtwt" hidden="1">{#N/A,#N/A,TRUE,"Cover";#N/A,#N/A,TRUE,"Conts";#N/A,#N/A,TRUE,"VOS";#N/A,#N/A,TRUE,"Warrington";#N/A,#N/A,TRUE,"Widnes"}</definedName>
    <definedName name="wtwy" localSheetId="5" hidden="1">{#N/A,#N/A,TRUE,"Cover";#N/A,#N/A,TRUE,"Conts";#N/A,#N/A,TRUE,"VOS";#N/A,#N/A,TRUE,"Warrington";#N/A,#N/A,TRUE,"Widnes"}</definedName>
    <definedName name="wtwy" localSheetId="14" hidden="1">{#N/A,#N/A,TRUE,"Cover";#N/A,#N/A,TRUE,"Conts";#N/A,#N/A,TRUE,"VOS";#N/A,#N/A,TRUE,"Warrington";#N/A,#N/A,TRUE,"Widnes"}</definedName>
    <definedName name="wtwy" localSheetId="7" hidden="1">{#N/A,#N/A,TRUE,"Cover";#N/A,#N/A,TRUE,"Conts";#N/A,#N/A,TRUE,"VOS";#N/A,#N/A,TRUE,"Warrington";#N/A,#N/A,TRUE,"Widnes"}</definedName>
    <definedName name="wtwy" hidden="1">{#N/A,#N/A,TRUE,"Cover";#N/A,#N/A,TRUE,"Conts";#N/A,#N/A,TRUE,"VOS";#N/A,#N/A,TRUE,"Warrington";#N/A,#N/A,TRUE,"Widnes"}</definedName>
    <definedName name="www" localSheetId="5" hidden="1">{#N/A,#N/A,TRUE,"Cover";#N/A,#N/A,TRUE,"Conts";#N/A,#N/A,TRUE,"VOS";#N/A,#N/A,TRUE,"Warrington";#N/A,#N/A,TRUE,"Widnes"}</definedName>
    <definedName name="www" localSheetId="14" hidden="1">{#N/A,#N/A,TRUE,"Cover";#N/A,#N/A,TRUE,"Conts";#N/A,#N/A,TRUE,"VOS";#N/A,#N/A,TRUE,"Warrington";#N/A,#N/A,TRUE,"Widnes"}</definedName>
    <definedName name="www" localSheetId="7" hidden="1">{#N/A,#N/A,TRUE,"Cover";#N/A,#N/A,TRUE,"Conts";#N/A,#N/A,TRUE,"VOS";#N/A,#N/A,TRUE,"Warrington";#N/A,#N/A,TRUE,"Widnes"}</definedName>
    <definedName name="www" hidden="1">{#N/A,#N/A,TRUE,"Cover";#N/A,#N/A,TRUE,"Conts";#N/A,#N/A,TRUE,"VOS";#N/A,#N/A,TRUE,"Warrington";#N/A,#N/A,TRUE,"Widnes"}</definedName>
    <definedName name="wwwww" localSheetId="5" hidden="1">{#N/A,#N/A,TRUE,"Cover";#N/A,#N/A,TRUE,"Conts";#N/A,#N/A,TRUE,"VOS";#N/A,#N/A,TRUE,"Warrington";#N/A,#N/A,TRUE,"Widnes"}</definedName>
    <definedName name="wwwww" localSheetId="14" hidden="1">{#N/A,#N/A,TRUE,"Cover";#N/A,#N/A,TRUE,"Conts";#N/A,#N/A,TRUE,"VOS";#N/A,#N/A,TRUE,"Warrington";#N/A,#N/A,TRUE,"Widnes"}</definedName>
    <definedName name="wwwww" localSheetId="7" hidden="1">{#N/A,#N/A,TRUE,"Cover";#N/A,#N/A,TRUE,"Conts";#N/A,#N/A,TRUE,"VOS";#N/A,#N/A,TRUE,"Warrington";#N/A,#N/A,TRUE,"Widnes"}</definedName>
    <definedName name="wwwww" hidden="1">{#N/A,#N/A,TRUE,"Cover";#N/A,#N/A,TRUE,"Conts";#N/A,#N/A,TRUE,"VOS";#N/A,#N/A,TRUE,"Warrington";#N/A,#N/A,TRUE,"Widnes"}</definedName>
    <definedName name="wwwwwwwww" localSheetId="5" hidden="1">#REF!</definedName>
    <definedName name="wwwwwwwww" localSheetId="14" hidden="1">#REF!</definedName>
    <definedName name="wwwwwwwww" localSheetId="7" hidden="1">#REF!</definedName>
    <definedName name="wwwwwwwww" hidden="1">#REF!</definedName>
    <definedName name="wy7u7y" localSheetId="5" hidden="1">{#N/A,#N/A,TRUE,"Cover";#N/A,#N/A,TRUE,"Conts";#N/A,#N/A,TRUE,"VOS";#N/A,#N/A,TRUE,"Warrington";#N/A,#N/A,TRUE,"Widnes"}</definedName>
    <definedName name="wy7u7y" localSheetId="14" hidden="1">{#N/A,#N/A,TRUE,"Cover";#N/A,#N/A,TRUE,"Conts";#N/A,#N/A,TRUE,"VOS";#N/A,#N/A,TRUE,"Warrington";#N/A,#N/A,TRUE,"Widnes"}</definedName>
    <definedName name="wy7u7y" localSheetId="7" hidden="1">{#N/A,#N/A,TRUE,"Cover";#N/A,#N/A,TRUE,"Conts";#N/A,#N/A,TRUE,"VOS";#N/A,#N/A,TRUE,"Warrington";#N/A,#N/A,TRUE,"Widnes"}</definedName>
    <definedName name="wy7u7y" hidden="1">{#N/A,#N/A,TRUE,"Cover";#N/A,#N/A,TRUE,"Conts";#N/A,#N/A,TRUE,"VOS";#N/A,#N/A,TRUE,"Warrington";#N/A,#N/A,TRUE,"Widnes"}</definedName>
    <definedName name="XWALL_XWALL">#REF!</definedName>
    <definedName name="yes" localSheetId="5" hidden="1">{#N/A,#N/A,TRUE,"Front";#N/A,#N/A,TRUE,"Simple Letter";#N/A,#N/A,TRUE,"Inside";#N/A,#N/A,TRUE,"Contents";#N/A,#N/A,TRUE,"Basis";#N/A,#N/A,TRUE,"Inclusions";#N/A,#N/A,TRUE,"Exclusions";#N/A,#N/A,TRUE,"Areas";#N/A,#N/A,TRUE,"Summary";#N/A,#N/A,TRUE,"Detail"}</definedName>
    <definedName name="yes" localSheetId="14"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5" hidden="1">{#N/A,#N/A,TRUE,"Cover";#N/A,#N/A,TRUE,"Conts";#N/A,#N/A,TRUE,"VOS";#N/A,#N/A,TRUE,"Warrington";#N/A,#N/A,TRUE,"Widnes"}</definedName>
    <definedName name="yhrsh" localSheetId="14" hidden="1">{#N/A,#N/A,TRUE,"Cover";#N/A,#N/A,TRUE,"Conts";#N/A,#N/A,TRUE,"VOS";#N/A,#N/A,TRUE,"Warrington";#N/A,#N/A,TRUE,"Widnes"}</definedName>
    <definedName name="yhrsh" localSheetId="7" hidden="1">{#N/A,#N/A,TRUE,"Cover";#N/A,#N/A,TRUE,"Conts";#N/A,#N/A,TRUE,"VOS";#N/A,#N/A,TRUE,"Warrington";#N/A,#N/A,TRUE,"Widnes"}</definedName>
    <definedName name="yhrsh" hidden="1">{#N/A,#N/A,TRUE,"Cover";#N/A,#N/A,TRUE,"Conts";#N/A,#N/A,TRUE,"VOS";#N/A,#N/A,TRUE,"Warrington";#N/A,#N/A,TRUE,"Widnes"}</definedName>
    <definedName name="ykhljkdggzsf" localSheetId="5" hidden="1">{#N/A,#N/A,TRUE,"Cover";#N/A,#N/A,TRUE,"Conts";#N/A,#N/A,TRUE,"VOS";#N/A,#N/A,TRUE,"Warrington";#N/A,#N/A,TRUE,"Widnes"}</definedName>
    <definedName name="ykhljkdggzsf" localSheetId="14" hidden="1">{#N/A,#N/A,TRUE,"Cover";#N/A,#N/A,TRUE,"Conts";#N/A,#N/A,TRUE,"VOS";#N/A,#N/A,TRUE,"Warrington";#N/A,#N/A,TRUE,"Widnes"}</definedName>
    <definedName name="ykhljkdggzsf" localSheetId="7" hidden="1">{#N/A,#N/A,TRUE,"Cover";#N/A,#N/A,TRUE,"Conts";#N/A,#N/A,TRUE,"VOS";#N/A,#N/A,TRUE,"Warrington";#N/A,#N/A,TRUE,"Widnes"}</definedName>
    <definedName name="ykhljkdggzsf" hidden="1">{#N/A,#N/A,TRUE,"Cover";#N/A,#N/A,TRUE,"Conts";#N/A,#N/A,TRUE,"VOS";#N/A,#N/A,TRUE,"Warrington";#N/A,#N/A,TRUE,"Widnes"}</definedName>
    <definedName name="ykkllylulf" localSheetId="5" hidden="1">{#N/A,#N/A,TRUE,"Cover";#N/A,#N/A,TRUE,"Conts";#N/A,#N/A,TRUE,"VOS";#N/A,#N/A,TRUE,"Warrington";#N/A,#N/A,TRUE,"Widnes"}</definedName>
    <definedName name="ykkllylulf" localSheetId="14" hidden="1">{#N/A,#N/A,TRUE,"Cover";#N/A,#N/A,TRUE,"Conts";#N/A,#N/A,TRUE,"VOS";#N/A,#N/A,TRUE,"Warrington";#N/A,#N/A,TRUE,"Widnes"}</definedName>
    <definedName name="ykkllylulf" localSheetId="7" hidden="1">{#N/A,#N/A,TRUE,"Cover";#N/A,#N/A,TRUE,"Conts";#N/A,#N/A,TRUE,"VOS";#N/A,#N/A,TRUE,"Warrington";#N/A,#N/A,TRUE,"Widnes"}</definedName>
    <definedName name="ykkllylulf" hidden="1">{#N/A,#N/A,TRUE,"Cover";#N/A,#N/A,TRUE,"Conts";#N/A,#N/A,TRUE,"VOS";#N/A,#N/A,TRUE,"Warrington";#N/A,#N/A,TRUE,"Widnes"}</definedName>
    <definedName name="yrtyet" localSheetId="5" hidden="1">{#N/A,#N/A,TRUE,"Cover";#N/A,#N/A,TRUE,"Conts";#N/A,#N/A,TRUE,"VOS";#N/A,#N/A,TRUE,"Warrington";#N/A,#N/A,TRUE,"Widnes"}</definedName>
    <definedName name="yrtyet" localSheetId="14" hidden="1">{#N/A,#N/A,TRUE,"Cover";#N/A,#N/A,TRUE,"Conts";#N/A,#N/A,TRUE,"VOS";#N/A,#N/A,TRUE,"Warrington";#N/A,#N/A,TRUE,"Widnes"}</definedName>
    <definedName name="yrtyet" localSheetId="7" hidden="1">{#N/A,#N/A,TRUE,"Cover";#N/A,#N/A,TRUE,"Conts";#N/A,#N/A,TRUE,"VOS";#N/A,#N/A,TRUE,"Warrington";#N/A,#N/A,TRUE,"Widnes"}</definedName>
    <definedName name="yrtyet" hidden="1">{#N/A,#N/A,TRUE,"Cover";#N/A,#N/A,TRUE,"Conts";#N/A,#N/A,TRUE,"VOS";#N/A,#N/A,TRUE,"Warrington";#N/A,#N/A,TRUE,"Widnes"}</definedName>
    <definedName name="yry" localSheetId="5" hidden="1">{#N/A,#N/A,TRUE,"Cover";#N/A,#N/A,TRUE,"Conts";#N/A,#N/A,TRUE,"VOS";#N/A,#N/A,TRUE,"Warrington";#N/A,#N/A,TRUE,"Widnes"}</definedName>
    <definedName name="yry" localSheetId="14" hidden="1">{#N/A,#N/A,TRUE,"Cover";#N/A,#N/A,TRUE,"Conts";#N/A,#N/A,TRUE,"VOS";#N/A,#N/A,TRUE,"Warrington";#N/A,#N/A,TRUE,"Widnes"}</definedName>
    <definedName name="yry" localSheetId="7" hidden="1">{#N/A,#N/A,TRUE,"Cover";#N/A,#N/A,TRUE,"Conts";#N/A,#N/A,TRUE,"VOS";#N/A,#N/A,TRUE,"Warrington";#N/A,#N/A,TRUE,"Widnes"}</definedName>
    <definedName name="yry" hidden="1">{#N/A,#N/A,TRUE,"Cover";#N/A,#N/A,TRUE,"Conts";#N/A,#N/A,TRUE,"VOS";#N/A,#N/A,TRUE,"Warrington";#N/A,#N/A,TRUE,"Widnes"}</definedName>
    <definedName name="yt" localSheetId="5" hidden="1">{#N/A,#N/A,TRUE,"Cover";#N/A,#N/A,TRUE,"Conts";#N/A,#N/A,TRUE,"VOS";#N/A,#N/A,TRUE,"Warrington";#N/A,#N/A,TRUE,"Widnes"}</definedName>
    <definedName name="yt" localSheetId="14" hidden="1">{#N/A,#N/A,TRUE,"Cover";#N/A,#N/A,TRUE,"Conts";#N/A,#N/A,TRUE,"VOS";#N/A,#N/A,TRUE,"Warrington";#N/A,#N/A,TRUE,"Widnes"}</definedName>
    <definedName name="yt" localSheetId="7" hidden="1">{#N/A,#N/A,TRUE,"Cover";#N/A,#N/A,TRUE,"Conts";#N/A,#N/A,TRUE,"VOS";#N/A,#N/A,TRUE,"Warrington";#N/A,#N/A,TRUE,"Widnes"}</definedName>
    <definedName name="yt" hidden="1">{#N/A,#N/A,TRUE,"Cover";#N/A,#N/A,TRUE,"Conts";#N/A,#N/A,TRUE,"VOS";#N/A,#N/A,TRUE,"Warrington";#N/A,#N/A,TRUE,"Widnes"}</definedName>
    <definedName name="ytjtyjre" localSheetId="5" hidden="1">{#N/A,#N/A,TRUE,"Cover";#N/A,#N/A,TRUE,"Conts";#N/A,#N/A,TRUE,"VOS";#N/A,#N/A,TRUE,"Warrington";#N/A,#N/A,TRUE,"Widnes"}</definedName>
    <definedName name="ytjtyjre" localSheetId="14" hidden="1">{#N/A,#N/A,TRUE,"Cover";#N/A,#N/A,TRUE,"Conts";#N/A,#N/A,TRUE,"VOS";#N/A,#N/A,TRUE,"Warrington";#N/A,#N/A,TRUE,"Widnes"}</definedName>
    <definedName name="ytjtyjre" localSheetId="7" hidden="1">{#N/A,#N/A,TRUE,"Cover";#N/A,#N/A,TRUE,"Conts";#N/A,#N/A,TRUE,"VOS";#N/A,#N/A,TRUE,"Warrington";#N/A,#N/A,TRUE,"Widnes"}</definedName>
    <definedName name="ytjtyjre" hidden="1">{#N/A,#N/A,TRUE,"Cover";#N/A,#N/A,TRUE,"Conts";#N/A,#N/A,TRUE,"VOS";#N/A,#N/A,TRUE,"Warrington";#N/A,#N/A,TRUE,"Widnes"}</definedName>
    <definedName name="ytuloioio" localSheetId="5" hidden="1">{#N/A,#N/A,TRUE,"Cover";#N/A,#N/A,TRUE,"Conts";#N/A,#N/A,TRUE,"VOS";#N/A,#N/A,TRUE,"Warrington";#N/A,#N/A,TRUE,"Widnes"}</definedName>
    <definedName name="ytuloioio" localSheetId="14" hidden="1">{#N/A,#N/A,TRUE,"Cover";#N/A,#N/A,TRUE,"Conts";#N/A,#N/A,TRUE,"VOS";#N/A,#N/A,TRUE,"Warrington";#N/A,#N/A,TRUE,"Widnes"}</definedName>
    <definedName name="ytuloioio" localSheetId="7" hidden="1">{#N/A,#N/A,TRUE,"Cover";#N/A,#N/A,TRUE,"Conts";#N/A,#N/A,TRUE,"VOS";#N/A,#N/A,TRUE,"Warrington";#N/A,#N/A,TRUE,"Widnes"}</definedName>
    <definedName name="ytuloioio" hidden="1">{#N/A,#N/A,TRUE,"Cover";#N/A,#N/A,TRUE,"Conts";#N/A,#N/A,TRUE,"VOS";#N/A,#N/A,TRUE,"Warrington";#N/A,#N/A,TRUE,"Widnes"}</definedName>
    <definedName name="yuti7i78o" localSheetId="5" hidden="1">{#N/A,#N/A,TRUE,"Cover";#N/A,#N/A,TRUE,"Conts";#N/A,#N/A,TRUE,"VOS";#N/A,#N/A,TRUE,"Warrington";#N/A,#N/A,TRUE,"Widnes"}</definedName>
    <definedName name="yuti7i78o" localSheetId="14" hidden="1">{#N/A,#N/A,TRUE,"Cover";#N/A,#N/A,TRUE,"Conts";#N/A,#N/A,TRUE,"VOS";#N/A,#N/A,TRUE,"Warrington";#N/A,#N/A,TRUE,"Widnes"}</definedName>
    <definedName name="yuti7i78o" localSheetId="7" hidden="1">{#N/A,#N/A,TRUE,"Cover";#N/A,#N/A,TRUE,"Conts";#N/A,#N/A,TRUE,"VOS";#N/A,#N/A,TRUE,"Warrington";#N/A,#N/A,TRUE,"Widnes"}</definedName>
    <definedName name="yuti7i78o" hidden="1">{#N/A,#N/A,TRUE,"Cover";#N/A,#N/A,TRUE,"Conts";#N/A,#N/A,TRUE,"VOS";#N/A,#N/A,TRUE,"Warrington";#N/A,#N/A,TRUE,"Widnes"}</definedName>
    <definedName name="yyy" localSheetId="5" hidden="1">{#N/A,#N/A,TRUE,"Cover";#N/A,#N/A,TRUE,"Conts";#N/A,#N/A,TRUE,"VOS";#N/A,#N/A,TRUE,"Warrington";#N/A,#N/A,TRUE,"Widnes"}</definedName>
    <definedName name="yyy" localSheetId="14" hidden="1">{#N/A,#N/A,TRUE,"Cover";#N/A,#N/A,TRUE,"Conts";#N/A,#N/A,TRUE,"VOS";#N/A,#N/A,TRUE,"Warrington";#N/A,#N/A,TRUE,"Widnes"}</definedName>
    <definedName name="yyy" localSheetId="7" hidden="1">{#N/A,#N/A,TRUE,"Cover";#N/A,#N/A,TRUE,"Conts";#N/A,#N/A,TRUE,"VOS";#N/A,#N/A,TRUE,"Warrington";#N/A,#N/A,TRUE,"Widnes"}</definedName>
    <definedName name="yyy" hidden="1">{#N/A,#N/A,TRUE,"Cover";#N/A,#N/A,TRUE,"Conts";#N/A,#N/A,TRUE,"VOS";#N/A,#N/A,TRUE,"Warrington";#N/A,#N/A,TRUE,"Widnes"}</definedName>
    <definedName name="Z_05F2E401_3021_4F36_91F4_04441D22F9E8_.wvu.Cols" localSheetId="14" hidden="1">Procurement!$X:$X</definedName>
    <definedName name="Z_05F2E401_3021_4F36_91F4_04441D22F9E8_.wvu.FilterData" localSheetId="14" hidden="1">Procurement!#REF!</definedName>
    <definedName name="Z_05F2E401_3021_4F36_91F4_04441D22F9E8_.wvu.PrintArea" localSheetId="14" hidden="1">Procurement!$C$1:$U$2</definedName>
    <definedName name="Z_05F2E401_3021_4F36_91F4_04441D22F9E8_.wvu.PrintTitles" localSheetId="14" hidden="1">Procurement!$1:$2</definedName>
    <definedName name="Z_05F2E401_3021_4F36_91F4_04441D22F9E8_.wvu.Rows" localSheetId="14" hidden="1">Procurement!#REF!</definedName>
    <definedName name="Z_0C509CAE_4B28_497F_9463_E056D87AE422_.wvu.Rows" localSheetId="5" hidden="1">#REF!</definedName>
    <definedName name="Z_0C509CAE_4B28_497F_9463_E056D87AE422_.wvu.Rows" localSheetId="14" hidden="1">#REF!</definedName>
    <definedName name="Z_0C509CAE_4B28_497F_9463_E056D87AE422_.wvu.Rows" localSheetId="7" hidden="1">#REF!</definedName>
    <definedName name="Z_0C509CAE_4B28_497F_9463_E056D87AE422_.wvu.Rows" hidden="1">#REF!</definedName>
    <definedName name="Z_0E5612F1_1C5C_4147_BE42_908BDE0B1405_.wvu.FilterData" localSheetId="5" hidden="1">#REF!</definedName>
    <definedName name="Z_0E5612F1_1C5C_4147_BE42_908BDE0B1405_.wvu.FilterData" localSheetId="14"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5" hidden="1">#REF!</definedName>
    <definedName name="Z_0E5612F1_1C5C_4147_BE42_908BDE0B1405_.wvu.PrintTitles" localSheetId="14" hidden="1">#REF!</definedName>
    <definedName name="Z_0E5612F1_1C5C_4147_BE42_908BDE0B1405_.wvu.PrintTitles" localSheetId="7" hidden="1">#REF!</definedName>
    <definedName name="Z_0E5612F1_1C5C_4147_BE42_908BDE0B1405_.wvu.PrintTitles" hidden="1">#REF!</definedName>
    <definedName name="Z_3C0F5388_DC28_472E_BC6D_536F33E8BD1A_.wvu.Cols" localSheetId="14" hidden="1">Procurement!#REF!,Procurement!#REF!,Procurement!#REF!,Procurement!#REF!,Procurement!#REF!</definedName>
    <definedName name="Z_3C0F5388_DC28_472E_BC6D_536F33E8BD1A_.wvu.FilterData" localSheetId="14" hidden="1">Procurement!#REF!</definedName>
    <definedName name="Z_3C0F5388_DC28_472E_BC6D_536F33E8BD1A_.wvu.PrintArea" localSheetId="14" hidden="1">Procurement!$C$1:$D$2</definedName>
    <definedName name="Z_3C0F5388_DC28_472E_BC6D_536F33E8BD1A_.wvu.PrintTitles" localSheetId="14" hidden="1">Procurement!$1:$2</definedName>
    <definedName name="Z_5A4CDE39_BC84_48C0_8208_6970E7A71896_.wvu.Cols" hidden="1">#REF!,#REF!,#REF!</definedName>
    <definedName name="Z_638D37B9_88F7_4F0C_9D78_137044A6BE75_.wvu.Cols" localSheetId="14" hidden="1">Procurement!#REF!,Procurement!#REF!,Procurement!#REF!,Procurement!#REF!</definedName>
    <definedName name="Z_638D37B9_88F7_4F0C_9D78_137044A6BE75_.wvu.FilterData" localSheetId="14" hidden="1">Procurement!#REF!</definedName>
    <definedName name="Z_638D37B9_88F7_4F0C_9D78_137044A6BE75_.wvu.PrintArea" localSheetId="14" hidden="1">Procurement!$C$1:$D$2</definedName>
    <definedName name="Z_638D37B9_88F7_4F0C_9D78_137044A6BE75_.wvu.PrintTitles" localSheetId="14" hidden="1">Procurement!$1:$2</definedName>
    <definedName name="Z_64FBE21F_D610_4122_B662_C1CA556F0E6B_.wvu.Rows" hidden="1">#REF!,#REF!</definedName>
    <definedName name="Z_821080B5_A53F_46D5_A7A8_C550E9A6DB8E_.wvu.Rows" localSheetId="5" hidden="1">#REF!</definedName>
    <definedName name="Z_821080B5_A53F_46D5_A7A8_C550E9A6DB8E_.wvu.Rows" localSheetId="14" hidden="1">#REF!</definedName>
    <definedName name="Z_821080B5_A53F_46D5_A7A8_C550E9A6DB8E_.wvu.Rows" localSheetId="7" hidden="1">#REF!</definedName>
    <definedName name="Z_821080B5_A53F_46D5_A7A8_C550E9A6DB8E_.wvu.Rows" hidden="1">#REF!</definedName>
    <definedName name="Z_893D3CDD_E6EC_4FBE_9F4B_7C063AADDAA3_.wvu.FilterData" localSheetId="5" hidden="1">#REF!</definedName>
    <definedName name="Z_893D3CDD_E6EC_4FBE_9F4B_7C063AADDAA3_.wvu.FilterData" localSheetId="14"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5" hidden="1">#REF!</definedName>
    <definedName name="Z_893D3CDD_E6EC_4FBE_9F4B_7C063AADDAA3_.wvu.PrintTitles" localSheetId="14"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5" hidden="1">#REF!</definedName>
    <definedName name="Z_893D3CDD_E6EC_4FBE_9F4B_7C063AADDAA3_.wvu.Rows" localSheetId="14"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5" hidden="1">#REF!</definedName>
    <definedName name="Z_89FC4C3A_6586_42BA_B0E6_F0959042E6A0_.wvu.Rows" localSheetId="14" hidden="1">#REF!</definedName>
    <definedName name="Z_89FC4C3A_6586_42BA_B0E6_F0959042E6A0_.wvu.Rows" localSheetId="7" hidden="1">#REF!</definedName>
    <definedName name="Z_89FC4C3A_6586_42BA_B0E6_F0959042E6A0_.wvu.Rows" hidden="1">#REF!</definedName>
    <definedName name="Z_8FCC9949_BB10_48DD_835F_9D6E68B3AE12_.wvu.PrintTitles" localSheetId="5" hidden="1">#REF!</definedName>
    <definedName name="Z_8FCC9949_BB10_48DD_835F_9D6E68B3AE12_.wvu.PrintTitles" localSheetId="14"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localSheetId="5" hidden="1">#REF!,#REF!</definedName>
    <definedName name="Z_8FCC9949_BB10_48DD_835F_9D6E68B3AE12_.wvu.Rows" localSheetId="14" hidden="1">#REF!,#REF!</definedName>
    <definedName name="Z_8FCC9949_BB10_48DD_835F_9D6E68B3AE12_.wvu.Rows" localSheetId="7" hidden="1">#REF!,#REF!</definedName>
    <definedName name="Z_8FCC9949_BB10_48DD_835F_9D6E68B3AE12_.wvu.Rows" hidden="1">#REF!,#REF!</definedName>
    <definedName name="Z_911344CF_9A3F_4827_875D_B244FC6C97CD_.wvu.Cols" localSheetId="14" hidden="1">Procurement!#REF!,Procurement!#REF!,Procurement!#REF!,Procurement!#REF!</definedName>
    <definedName name="Z_911344CF_9A3F_4827_875D_B244FC6C97CD_.wvu.FilterData" localSheetId="14" hidden="1">Procurement!#REF!</definedName>
    <definedName name="Z_911344CF_9A3F_4827_875D_B244FC6C97CD_.wvu.PrintArea" localSheetId="14" hidden="1">Procurement!$D$1:$D$2</definedName>
    <definedName name="Z_911344CF_9A3F_4827_875D_B244FC6C97CD_.wvu.PrintTitles" localSheetId="14" hidden="1">Procurement!$1:$2</definedName>
    <definedName name="Z_911344CF_9A3F_4827_875D_B244FC6C97CD_.wvu.Rows" localSheetId="14" hidden="1">Procurement!#REF!,Procurement!#REF!</definedName>
    <definedName name="Z_911FCEE4_2CBF_4A90_9E55_ED72CBEECF9A_.wvu.FilterData" localSheetId="5" hidden="1">#REF!</definedName>
    <definedName name="Z_911FCEE4_2CBF_4A90_9E55_ED72CBEECF9A_.wvu.FilterData" localSheetId="14" hidden="1">#REF!</definedName>
    <definedName name="Z_911FCEE4_2CBF_4A90_9E55_ED72CBEECF9A_.wvu.FilterData" localSheetId="7" hidden="1">#REF!</definedName>
    <definedName name="Z_911FCEE4_2CBF_4A90_9E55_ED72CBEECF9A_.wvu.FilterData" hidden="1">#REF!</definedName>
    <definedName name="Z_B89BEDDD_0580_4A3E_B4DE_9F60CA18C39D_.wvu.Cols" localSheetId="14" hidden="1">Procurement!#REF!,Procurement!#REF!,Procurement!#REF!,Procurement!#REF!,Procurement!#REF!</definedName>
    <definedName name="Z_B89BEDDD_0580_4A3E_B4DE_9F60CA18C39D_.wvu.FilterData" localSheetId="14" hidden="1">Procurement!#REF!</definedName>
    <definedName name="Z_B89BEDDD_0580_4A3E_B4DE_9F60CA18C39D_.wvu.PrintArea" localSheetId="14" hidden="1">Procurement!$C$1:$D$2</definedName>
    <definedName name="Z_B89BEDDD_0580_4A3E_B4DE_9F60CA18C39D_.wvu.PrintTitles" localSheetId="14" hidden="1">Procurement!$1:$2</definedName>
    <definedName name="Z_B89BEDDD_0580_4A3E_B4DE_9F60CA18C39D_.wvu.Rows" localSheetId="14" hidden="1">Procurement!#REF!,Procurement!#REF!</definedName>
    <definedName name="Z_BFDDBC10_1A86_4654_9667_E25C1DB8EC94_.wvu.Cols" localSheetId="14" hidden="1">Procurement!$X:$X</definedName>
    <definedName name="Z_BFDDBC10_1A86_4654_9667_E25C1DB8EC94_.wvu.FilterData" localSheetId="14" hidden="1">Procurement!#REF!</definedName>
    <definedName name="Z_BFDDBC10_1A86_4654_9667_E25C1DB8EC94_.wvu.PrintArea" localSheetId="14" hidden="1">Procurement!$C$1:$U$2</definedName>
    <definedName name="Z_BFDDBC10_1A86_4654_9667_E25C1DB8EC94_.wvu.PrintTitles" localSheetId="14" hidden="1">Procurement!$1:$2</definedName>
    <definedName name="Z_BFDDBC10_1A86_4654_9667_E25C1DB8EC94_.wvu.Rows" localSheetId="14" hidden="1">Procurement!#REF!</definedName>
    <definedName name="Z_C4987C22_A4BC_4088_8093_02A2E532FBED_.wvu.FilterData" localSheetId="5" hidden="1">#REF!</definedName>
    <definedName name="Z_C4987C22_A4BC_4088_8093_02A2E532FBED_.wvu.FilterData" localSheetId="14"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5" hidden="1">#REF!</definedName>
    <definedName name="Z_C4987C22_A4BC_4088_8093_02A2E532FBED_.wvu.PrintTitles" localSheetId="14" hidden="1">#REF!</definedName>
    <definedName name="Z_C4987C22_A4BC_4088_8093_02A2E532FBED_.wvu.PrintTitles" localSheetId="7" hidden="1">#REF!</definedName>
    <definedName name="Z_C4987C22_A4BC_4088_8093_02A2E532FBED_.wvu.PrintTitles" hidden="1">#REF!</definedName>
    <definedName name="Z_CF578FD4_E330_4134_B293_578CC2CC7AD4_.wvu.Cols" localSheetId="14" hidden="1">Procurement!$X:$X</definedName>
    <definedName name="Z_CF578FD4_E330_4134_B293_578CC2CC7AD4_.wvu.FilterData" localSheetId="14" hidden="1">Procurement!#REF!</definedName>
    <definedName name="Z_CF578FD4_E330_4134_B293_578CC2CC7AD4_.wvu.PrintArea" localSheetId="14" hidden="1">Procurement!$C$1:$U$2</definedName>
    <definedName name="Z_CF578FD4_E330_4134_B293_578CC2CC7AD4_.wvu.PrintTitles" localSheetId="14" hidden="1">Procurement!$1:$2</definedName>
    <definedName name="Z_CF578FD4_E330_4134_B293_578CC2CC7AD4_.wvu.Rows" localSheetId="14" hidden="1">Procurement!#REF!</definedName>
    <definedName name="Z_DDF22B6B_8FBC_4B74_9493_ED03E55884A4_.wvu.Cols" localSheetId="14" hidden="1">Procurement!#REF!,Procurement!#REF!</definedName>
    <definedName name="Z_DDF22B6B_8FBC_4B74_9493_ED03E55884A4_.wvu.FilterData" localSheetId="14" hidden="1">Procurement!#REF!</definedName>
    <definedName name="Z_DDF22B6B_8FBC_4B74_9493_ED03E55884A4_.wvu.PrintArea" localSheetId="14" hidden="1">Procurement!$D$1:$D$2</definedName>
    <definedName name="Z_DDF22B6B_8FBC_4B74_9493_ED03E55884A4_.wvu.PrintTitles" localSheetId="14" hidden="1">Procurement!$1:$2</definedName>
    <definedName name="Z_DDF22B6B_8FBC_4B74_9493_ED03E55884A4_.wvu.Rows" localSheetId="14" hidden="1">Procurement!#REF!,Procurement!#REF!,Procurement!#REF!</definedName>
    <definedName name="Z_E61184E6_4A82_48AD_BD46_AD03682B9E61_.wvu.Rows" localSheetId="5" hidden="1">#REF!</definedName>
    <definedName name="Z_E61184E6_4A82_48AD_BD46_AD03682B9E61_.wvu.Rows" localSheetId="14" hidden="1">#REF!</definedName>
    <definedName name="Z_E61184E6_4A82_48AD_BD46_AD03682B9E61_.wvu.Rows" localSheetId="7" hidden="1">#REF!</definedName>
    <definedName name="Z_E61184E6_4A82_48AD_BD46_AD03682B9E61_.wvu.Rows" hidden="1">#REF!</definedName>
    <definedName name="Z_F14C7C48_F4DD_4065_91E8_5F2A855B8FB3_.wvu.Cols" localSheetId="14" hidden="1">Procurement!#REF!,Procurement!#REF!,Procurement!#REF!,Procurement!#REF!,Procurement!#REF!,Procurement!#REF!</definedName>
    <definedName name="Z_F14C7C48_F4DD_4065_91E8_5F2A855B8FB3_.wvu.FilterData" localSheetId="14" hidden="1">Procurement!#REF!</definedName>
    <definedName name="Z_F14C7C48_F4DD_4065_91E8_5F2A855B8FB3_.wvu.PrintArea" localSheetId="14" hidden="1">Procurement!$C$1:$D$2</definedName>
    <definedName name="Z_F14C7C48_F4DD_4065_91E8_5F2A855B8FB3_.wvu.PrintTitles" localSheetId="14" hidden="1">Procurement!$1:$2</definedName>
    <definedName name="Z_F339C968_51EE_4D4C_8987_F9ED55ECDB91_.wvu.Cols" localSheetId="14" hidden="1">Procurement!#REF!,Procurement!#REF!,Procurement!#REF!,Procurement!#REF!</definedName>
    <definedName name="Z_F339C968_51EE_4D4C_8987_F9ED55ECDB91_.wvu.FilterData" localSheetId="14" hidden="1">Procurement!#REF!</definedName>
    <definedName name="Z_F339C968_51EE_4D4C_8987_F9ED55ECDB91_.wvu.PrintArea" localSheetId="14" hidden="1">Procurement!$D$1:$D$2</definedName>
    <definedName name="Z_F339C968_51EE_4D4C_8987_F9ED55ECDB91_.wvu.PrintTitles" localSheetId="14" hidden="1">Procurement!$1:$2</definedName>
    <definedName name="Z_F339C968_51EE_4D4C_8987_F9ED55ECDB91_.wvu.Rows" localSheetId="14" hidden="1">Procurement!#REF!,Procurement!#REF!</definedName>
    <definedName name="Z_F8A287BF_980C_4986_B08C_54EAB9AA17CB_.wvu.FilterData" localSheetId="5" hidden="1">#REF!</definedName>
    <definedName name="Z_F8A287BF_980C_4986_B08C_54EAB9AA17CB_.wvu.FilterData" localSheetId="14"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5" hidden="1">#REF!</definedName>
    <definedName name="Z_F8A287BF_980C_4986_B08C_54EAB9AA17CB_.wvu.PrintTitles" localSheetId="14" hidden="1">#REF!</definedName>
    <definedName name="Z_F8A287BF_980C_4986_B08C_54EAB9AA17CB_.wvu.PrintTitles" localSheetId="7" hidden="1">#REF!</definedName>
    <definedName name="Z_F8A287BF_980C_4986_B08C_54EAB9AA17CB_.wvu.PrintTitles" hidden="1">#REF!</definedName>
    <definedName name="Z_FC2850D9_459B_4836_8A3B_EF0E5C51D9D3_.wvu.Cols" localSheetId="14" hidden="1">Procurement!#REF!,Procurement!#REF!,Procurement!#REF!,Procurement!#REF!,Procurement!#REF!,Procurement!#REF!</definedName>
    <definedName name="Z_FC2850D9_459B_4836_8A3B_EF0E5C51D9D3_.wvu.FilterData" localSheetId="14" hidden="1">Procurement!#REF!</definedName>
    <definedName name="Z_FC2850D9_459B_4836_8A3B_EF0E5C51D9D3_.wvu.PrintArea" localSheetId="14" hidden="1">Procurement!$C$1:$D$2</definedName>
    <definedName name="Z_FC2850D9_459B_4836_8A3B_EF0E5C51D9D3_.wvu.PrintTitles" localSheetId="14" hidden="1">Procurement!$1:$2</definedName>
    <definedName name="Z_FC2850D9_459B_4836_8A3B_EF0E5C51D9D3_.wvu.Rows" localSheetId="14" hidden="1">Procurement!#REF!,Procurement!#REF!</definedName>
    <definedName name="zaed" localSheetId="5" hidden="1">{#N/A,#N/A,TRUE,"Cover";#N/A,#N/A,TRUE,"Conts";#N/A,#N/A,TRUE,"VOS";#N/A,#N/A,TRUE,"Warrington";#N/A,#N/A,TRUE,"Widnes"}</definedName>
    <definedName name="zaed" localSheetId="14" hidden="1">{#N/A,#N/A,TRUE,"Cover";#N/A,#N/A,TRUE,"Conts";#N/A,#N/A,TRUE,"VOS";#N/A,#N/A,TRUE,"Warrington";#N/A,#N/A,TRUE,"Widnes"}</definedName>
    <definedName name="zaed" localSheetId="7" hidden="1">{#N/A,#N/A,TRUE,"Cover";#N/A,#N/A,TRUE,"Conts";#N/A,#N/A,TRUE,"VOS";#N/A,#N/A,TRUE,"Warrington";#N/A,#N/A,TRUE,"Widnes"}</definedName>
    <definedName name="zaed" hidden="1">{#N/A,#N/A,TRUE,"Cover";#N/A,#N/A,TRUE,"Conts";#N/A,#N/A,TRUE,"VOS";#N/A,#N/A,TRUE,"Warrington";#N/A,#N/A,TRUE,"Widnes"}</definedName>
    <definedName name="ZBDZBDFB" localSheetId="5" hidden="1">{#N/A,#N/A,TRUE,"Cover";#N/A,#N/A,TRUE,"Conts";#N/A,#N/A,TRUE,"VOS";#N/A,#N/A,TRUE,"Warrington";#N/A,#N/A,TRUE,"Widnes"}</definedName>
    <definedName name="ZBDZBDFB" localSheetId="14" hidden="1">{#N/A,#N/A,TRUE,"Cover";#N/A,#N/A,TRUE,"Conts";#N/A,#N/A,TRUE,"VOS";#N/A,#N/A,TRUE,"Warrington";#N/A,#N/A,TRUE,"Widnes"}</definedName>
    <definedName name="ZBDZBDFB" localSheetId="7" hidden="1">{#N/A,#N/A,TRUE,"Cover";#N/A,#N/A,TRUE,"Conts";#N/A,#N/A,TRUE,"VOS";#N/A,#N/A,TRUE,"Warrington";#N/A,#N/A,TRUE,"Widnes"}</definedName>
    <definedName name="ZBDZBDFB" hidden="1">{#N/A,#N/A,TRUE,"Cover";#N/A,#N/A,TRUE,"Conts";#N/A,#N/A,TRUE,"VOS";#N/A,#N/A,TRUE,"Warrington";#N/A,#N/A,TRUE,"Widnes"}</definedName>
    <definedName name="zse" localSheetId="5" hidden="1">{#N/A,#N/A,FALSE,"SumG";#N/A,#N/A,FALSE,"ElecG";#N/A,#N/A,FALSE,"MechG";#N/A,#N/A,FALSE,"GeotG";#N/A,#N/A,FALSE,"PrcsG";#N/A,#N/A,FALSE,"TunnG";#N/A,#N/A,FALSE,"CivlG";#N/A,#N/A,FALSE,"NtwkG";#N/A,#N/A,FALSE,"EstgG";#N/A,#N/A,FALSE,"PEngG"}</definedName>
    <definedName name="zse" localSheetId="14"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5" hidden="1">{#N/A,#N/A,TRUE,"Cover";#N/A,#N/A,TRUE,"Conts";#N/A,#N/A,TRUE,"VOS";#N/A,#N/A,TRUE,"Warrington";#N/A,#N/A,TRUE,"Widnes"}</definedName>
    <definedName name="zxdvzdv" localSheetId="14" hidden="1">{#N/A,#N/A,TRUE,"Cover";#N/A,#N/A,TRUE,"Conts";#N/A,#N/A,TRUE,"VOS";#N/A,#N/A,TRUE,"Warrington";#N/A,#N/A,TRUE,"Widnes"}</definedName>
    <definedName name="zxdvzdv" localSheetId="7" hidden="1">{#N/A,#N/A,TRUE,"Cover";#N/A,#N/A,TRUE,"Conts";#N/A,#N/A,TRUE,"VOS";#N/A,#N/A,TRUE,"Warrington";#N/A,#N/A,TRUE,"Widnes"}</definedName>
    <definedName name="zxdvzdv" hidden="1">{#N/A,#N/A,TRUE,"Cover";#N/A,#N/A,TRUE,"Conts";#N/A,#N/A,TRUE,"VOS";#N/A,#N/A,TRUE,"Warrington";#N/A,#N/A,TRUE,"Widnes"}</definedName>
    <definedName name="zz" localSheetId="5" hidden="1">{#N/A,#N/A,FALSE,"SumD";#N/A,#N/A,FALSE,"ElecD";#N/A,#N/A,FALSE,"MechD";#N/A,#N/A,FALSE,"GeotD";#N/A,#N/A,FALSE,"PrcsD";#N/A,#N/A,FALSE,"TunnD";#N/A,#N/A,FALSE,"CivlD";#N/A,#N/A,FALSE,"NtwkD";#N/A,#N/A,FALSE,"EstgD";#N/A,#N/A,FALSE,"PEngD"}</definedName>
    <definedName name="ZZ">#REF!</definedName>
    <definedName name="zzz" localSheetId="5" hidden="1">{#N/A,#N/A,TRUE,"Cover";#N/A,#N/A,TRUE,"Conts";#N/A,#N/A,TRUE,"VOS";#N/A,#N/A,TRUE,"Warrington";#N/A,#N/A,TRUE,"Widnes"}</definedName>
    <definedName name="zzz" localSheetId="14" hidden="1">{#N/A,#N/A,TRUE,"Cover";#N/A,#N/A,TRUE,"Conts";#N/A,#N/A,TRUE,"VOS";#N/A,#N/A,TRUE,"Warrington";#N/A,#N/A,TRUE,"Widnes"}</definedName>
    <definedName name="zzz" localSheetId="7"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41" l="1"/>
  <c r="I11" i="2"/>
  <c r="I12" i="2" s="1"/>
  <c r="I13" i="2" s="1"/>
  <c r="V28" i="1"/>
  <c r="U28" i="1"/>
  <c r="R28" i="1"/>
  <c r="Q28" i="1"/>
  <c r="O28" i="1"/>
  <c r="I96" i="1"/>
  <c r="AH101" i="1"/>
  <c r="AH102" i="1"/>
  <c r="AG99" i="1"/>
  <c r="AG100" i="1"/>
  <c r="AG101" i="1"/>
  <c r="AG102" i="1"/>
  <c r="AF99" i="1"/>
  <c r="AF100" i="1"/>
  <c r="AF101" i="1"/>
  <c r="AF102" i="1"/>
  <c r="W99" i="1"/>
  <c r="W100" i="1"/>
  <c r="W101" i="1"/>
  <c r="W102" i="1"/>
  <c r="R99" i="1"/>
  <c r="R100" i="1"/>
  <c r="R101" i="1"/>
  <c r="R102" i="1"/>
  <c r="Q99" i="1"/>
  <c r="Q100" i="1"/>
  <c r="Q101" i="1"/>
  <c r="Q102" i="1"/>
  <c r="S99" i="1"/>
  <c r="S100" i="1"/>
  <c r="S101" i="1"/>
  <c r="S102" i="1"/>
  <c r="X99" i="1"/>
  <c r="X100" i="1"/>
  <c r="X101" i="1"/>
  <c r="X102" i="1"/>
  <c r="AA3" i="42"/>
  <c r="M17" i="2"/>
  <c r="M18" i="2"/>
  <c r="K18" i="2"/>
  <c r="K19" i="2"/>
  <c r="P15" i="12"/>
  <c r="O15" i="12"/>
  <c r="M15" i="12"/>
  <c r="L15" i="12"/>
  <c r="K15" i="12"/>
  <c r="J15" i="12"/>
  <c r="Q37" i="6"/>
  <c r="Q6" i="6"/>
  <c r="Q14" i="6"/>
  <c r="G28" i="1"/>
  <c r="E28" i="1"/>
  <c r="F28" i="1"/>
  <c r="H28" i="1"/>
  <c r="I28" i="1"/>
  <c r="A28" i="1"/>
  <c r="P78" i="31" l="1"/>
  <c r="P79" i="31" s="1"/>
  <c r="C28" i="1"/>
  <c r="J12" i="41"/>
  <c r="I12" i="41"/>
  <c r="A96" i="1" l="1"/>
  <c r="P37" i="6"/>
  <c r="P6" i="6"/>
  <c r="P14" i="6"/>
  <c r="L24" i="38" l="1"/>
  <c r="L25" i="38"/>
  <c r="L23" i="38"/>
  <c r="I24" i="38"/>
  <c r="I25" i="38"/>
  <c r="I23" i="38"/>
  <c r="M16" i="2" l="1"/>
  <c r="K16" i="2"/>
  <c r="O11" i="6"/>
  <c r="P14" i="12"/>
  <c r="O14" i="12"/>
  <c r="L14" i="12"/>
  <c r="K14" i="12"/>
  <c r="J14" i="12"/>
  <c r="X98" i="1" l="1"/>
  <c r="I12" i="24" l="1"/>
  <c r="I13" i="24"/>
  <c r="I11" i="24"/>
  <c r="Q22" i="2" l="1"/>
  <c r="R22" i="2" s="1"/>
  <c r="Q23" i="2"/>
  <c r="R23" i="2" s="1"/>
  <c r="Q24" i="2"/>
  <c r="R24" i="2" s="1"/>
  <c r="Q25" i="2"/>
  <c r="R25" i="2" s="1"/>
  <c r="Q26" i="2"/>
  <c r="R26" i="2" s="1"/>
  <c r="Q27" i="2"/>
  <c r="R27" i="2" s="1"/>
  <c r="K15" i="2"/>
  <c r="K12" i="2"/>
  <c r="J13" i="12"/>
  <c r="K13" i="12"/>
  <c r="O13" i="12"/>
  <c r="P13" i="12" s="1"/>
  <c r="D32" i="38" l="1"/>
  <c r="E32" i="38" s="1"/>
  <c r="D33" i="38"/>
  <c r="E33" i="38" s="1"/>
  <c r="D31" i="38"/>
  <c r="E31" i="38" s="1"/>
  <c r="F31" i="38"/>
  <c r="J24" i="38"/>
  <c r="J25" i="38"/>
  <c r="J23" i="38"/>
  <c r="J18" i="41" l="1"/>
  <c r="J19" i="41"/>
  <c r="J20" i="41"/>
  <c r="J21" i="41"/>
  <c r="J22" i="41"/>
  <c r="J23" i="41"/>
  <c r="J24" i="41"/>
  <c r="J25" i="41"/>
  <c r="J26" i="41"/>
  <c r="J27" i="41"/>
  <c r="J28" i="41"/>
  <c r="J29" i="41"/>
  <c r="J30" i="41"/>
  <c r="J17" i="41"/>
  <c r="I17" i="41"/>
  <c r="J9" i="41" l="1"/>
  <c r="J10" i="41"/>
  <c r="J13" i="41"/>
  <c r="I9" i="41"/>
  <c r="I10" i="41"/>
  <c r="I13" i="41"/>
  <c r="G2295" i="35" l="1"/>
  <c r="J12" i="24" l="1"/>
  <c r="AH99" i="1" s="1"/>
  <c r="J13" i="24"/>
  <c r="AH100" i="1" s="1"/>
  <c r="W3" i="39" l="1"/>
  <c r="W4" i="39"/>
  <c r="W5" i="39"/>
  <c r="W6" i="39"/>
  <c r="W7" i="39"/>
  <c r="W8" i="39"/>
  <c r="W9" i="39"/>
  <c r="W10" i="39"/>
  <c r="W11" i="39"/>
  <c r="W12" i="39"/>
  <c r="W13" i="39"/>
  <c r="W14" i="39"/>
  <c r="W15" i="39"/>
  <c r="W16" i="39"/>
  <c r="W17" i="39"/>
  <c r="O12" i="12"/>
  <c r="P12" i="12" s="1"/>
  <c r="J12" i="12" l="1"/>
  <c r="D11" i="41"/>
  <c r="D12" i="41"/>
  <c r="D13" i="41"/>
  <c r="D14" i="41"/>
  <c r="D15" i="41"/>
  <c r="D16" i="41"/>
  <c r="D17" i="41"/>
  <c r="D18" i="41"/>
  <c r="D19" i="41"/>
  <c r="D20" i="41"/>
  <c r="D21" i="41"/>
  <c r="D22" i="41"/>
  <c r="D10" i="41"/>
  <c r="C11" i="41"/>
  <c r="C12" i="41"/>
  <c r="C13" i="41"/>
  <c r="C14" i="41"/>
  <c r="C15" i="41"/>
  <c r="C16" i="41"/>
  <c r="C17" i="41"/>
  <c r="C18" i="41"/>
  <c r="C19" i="41"/>
  <c r="C20" i="41"/>
  <c r="C21" i="41"/>
  <c r="C22" i="41"/>
  <c r="C10" i="41"/>
  <c r="A11" i="41"/>
  <c r="A12" i="41"/>
  <c r="A13" i="41"/>
  <c r="A14" i="41"/>
  <c r="A15" i="41"/>
  <c r="A16" i="41"/>
  <c r="A17" i="41"/>
  <c r="A18" i="41"/>
  <c r="A19" i="41"/>
  <c r="A20" i="41"/>
  <c r="A21" i="41"/>
  <c r="A22" i="41"/>
  <c r="A10" i="41"/>
  <c r="C5" i="27" l="1"/>
  <c r="J11" i="24"/>
  <c r="I4" i="2" l="1"/>
  <c r="L4" i="2"/>
  <c r="L19" i="41" l="1"/>
  <c r="J15" i="38"/>
  <c r="J16" i="38"/>
  <c r="J13" i="38"/>
  <c r="J14" i="38"/>
  <c r="M72" i="2" l="1"/>
  <c r="N51" i="2" s="1"/>
  <c r="W18" i="39"/>
  <c r="W19" i="39"/>
  <c r="W20" i="39"/>
  <c r="W21" i="39"/>
  <c r="W22" i="39"/>
  <c r="W23" i="39"/>
  <c r="W24" i="39"/>
  <c r="W25" i="39"/>
  <c r="W26" i="39"/>
  <c r="W27" i="39"/>
  <c r="W28" i="39"/>
  <c r="W29" i="39"/>
  <c r="W30" i="39"/>
  <c r="W31" i="39"/>
  <c r="W32" i="39"/>
  <c r="W33" i="39"/>
  <c r="W34" i="39"/>
  <c r="W35" i="39"/>
  <c r="W36" i="39"/>
  <c r="W37" i="39"/>
  <c r="W38" i="39"/>
  <c r="W39" i="39"/>
  <c r="W40" i="39"/>
  <c r="W41" i="39"/>
  <c r="W42" i="39"/>
  <c r="W43" i="39"/>
  <c r="W44" i="39"/>
  <c r="W45" i="39"/>
  <c r="W46" i="39"/>
  <c r="W47" i="39"/>
  <c r="W48" i="39"/>
  <c r="W49" i="39"/>
  <c r="W50" i="39"/>
  <c r="W51" i="39"/>
  <c r="W52" i="39"/>
  <c r="W53" i="39"/>
  <c r="W54" i="39"/>
  <c r="W55" i="39"/>
  <c r="W56" i="39"/>
  <c r="W57" i="39"/>
  <c r="W58" i="39"/>
  <c r="W59" i="39"/>
  <c r="W60" i="39"/>
  <c r="W61" i="39"/>
  <c r="W62" i="39"/>
  <c r="W63" i="39"/>
  <c r="W64" i="39"/>
  <c r="W65" i="39"/>
  <c r="W66" i="39"/>
  <c r="W67" i="39"/>
  <c r="W68" i="39"/>
  <c r="W69" i="39"/>
  <c r="W70" i="39"/>
  <c r="W71" i="39"/>
  <c r="W72" i="39"/>
  <c r="W73" i="39"/>
  <c r="W74" i="39"/>
  <c r="W75" i="39"/>
  <c r="W76" i="39"/>
  <c r="W77" i="39"/>
  <c r="W78" i="39"/>
  <c r="W79" i="39"/>
  <c r="W80" i="39"/>
  <c r="W81" i="39"/>
  <c r="W82" i="39"/>
  <c r="W83" i="39"/>
  <c r="W84" i="39"/>
  <c r="W85" i="39"/>
  <c r="W86" i="39"/>
  <c r="W87" i="39"/>
  <c r="W88" i="39"/>
  <c r="W89" i="39"/>
  <c r="W90" i="39"/>
  <c r="W91" i="39"/>
  <c r="W92" i="39"/>
  <c r="W93" i="39"/>
  <c r="W94" i="39"/>
  <c r="W95" i="39"/>
  <c r="W96" i="39"/>
  <c r="W97" i="39"/>
  <c r="W98" i="39"/>
  <c r="W99" i="39"/>
  <c r="W100" i="39"/>
  <c r="W101" i="39"/>
  <c r="W102" i="39"/>
  <c r="W103" i="39"/>
  <c r="W104" i="39"/>
  <c r="W105" i="39"/>
  <c r="W106" i="39"/>
  <c r="W107" i="39"/>
  <c r="W108" i="39"/>
  <c r="W109" i="39"/>
  <c r="W110" i="39"/>
  <c r="A4" i="39"/>
  <c r="A5" i="39"/>
  <c r="A6" i="39"/>
  <c r="A7" i="39"/>
  <c r="A8" i="39"/>
  <c r="A9" i="39"/>
  <c r="A10" i="39"/>
  <c r="A11" i="39"/>
  <c r="A12" i="39"/>
  <c r="A13" i="39"/>
  <c r="A14" i="39"/>
  <c r="A15" i="39"/>
  <c r="A16" i="39"/>
  <c r="A17" i="39"/>
  <c r="A18" i="39"/>
  <c r="A19" i="39"/>
  <c r="A20" i="39"/>
  <c r="A21" i="39"/>
  <c r="A22" i="39"/>
  <c r="A23" i="39"/>
  <c r="A24" i="39"/>
  <c r="A25" i="39"/>
  <c r="A26" i="39"/>
  <c r="A27" i="39"/>
  <c r="A28" i="39"/>
  <c r="A29" i="39"/>
  <c r="A30" i="39"/>
  <c r="A31" i="39"/>
  <c r="A32" i="39"/>
  <c r="A33" i="39"/>
  <c r="A34" i="39"/>
  <c r="A35" i="39"/>
  <c r="A36" i="39"/>
  <c r="A37" i="39"/>
  <c r="A38" i="39"/>
  <c r="A39" i="39"/>
  <c r="A40" i="39"/>
  <c r="A41" i="39"/>
  <c r="A42" i="39"/>
  <c r="A43" i="39"/>
  <c r="A44" i="39"/>
  <c r="A45" i="39"/>
  <c r="A46" i="39"/>
  <c r="A47" i="39"/>
  <c r="A48" i="39"/>
  <c r="A49" i="39"/>
  <c r="A50" i="39"/>
  <c r="A51" i="39"/>
  <c r="A52" i="39"/>
  <c r="A53" i="39"/>
  <c r="A54" i="39"/>
  <c r="A55" i="39"/>
  <c r="A56" i="39"/>
  <c r="A57" i="39"/>
  <c r="A58" i="39"/>
  <c r="A59" i="39"/>
  <c r="A60" i="39"/>
  <c r="A61" i="39"/>
  <c r="A62" i="39"/>
  <c r="A63" i="39"/>
  <c r="A64" i="39"/>
  <c r="A65" i="39"/>
  <c r="A66" i="39"/>
  <c r="A67" i="39"/>
  <c r="A68" i="39"/>
  <c r="A69" i="39"/>
  <c r="A70" i="39"/>
  <c r="A71" i="39"/>
  <c r="A72" i="39"/>
  <c r="A73" i="39"/>
  <c r="A74" i="39"/>
  <c r="A75" i="39"/>
  <c r="A76" i="39"/>
  <c r="A77" i="39"/>
  <c r="A78" i="39"/>
  <c r="A79" i="39"/>
  <c r="A80" i="39"/>
  <c r="A81" i="39"/>
  <c r="A82" i="39"/>
  <c r="A83" i="39"/>
  <c r="A84" i="39"/>
  <c r="A85" i="39"/>
  <c r="A86" i="39"/>
  <c r="A87" i="39"/>
  <c r="A88" i="39"/>
  <c r="A89" i="39"/>
  <c r="A90" i="39"/>
  <c r="A91" i="39"/>
  <c r="A92" i="39"/>
  <c r="A93" i="39"/>
  <c r="A94" i="39"/>
  <c r="A95" i="39"/>
  <c r="A96" i="39"/>
  <c r="A97" i="39"/>
  <c r="A98" i="39"/>
  <c r="A99" i="39"/>
  <c r="A100" i="39"/>
  <c r="A101" i="39"/>
  <c r="A102" i="39"/>
  <c r="A103" i="39"/>
  <c r="A104" i="39"/>
  <c r="A105" i="39"/>
  <c r="A106" i="39"/>
  <c r="A107" i="39"/>
  <c r="A108" i="39"/>
  <c r="A109" i="39"/>
  <c r="A110" i="39"/>
  <c r="A3" i="39"/>
  <c r="N54" i="2" l="1"/>
  <c r="N55" i="2"/>
  <c r="N56" i="2"/>
  <c r="N57" i="2"/>
  <c r="N59" i="2"/>
  <c r="N60" i="2"/>
  <c r="N61" i="2"/>
  <c r="N63" i="2"/>
  <c r="N52" i="2"/>
  <c r="N64" i="2"/>
  <c r="N53" i="2"/>
  <c r="N65" i="2"/>
  <c r="N58" i="2"/>
  <c r="N62" i="2"/>
  <c r="I15" i="38"/>
  <c r="I14" i="38"/>
  <c r="I16" i="38"/>
  <c r="K15" i="38" l="1"/>
  <c r="L15" i="38" s="1"/>
  <c r="K16" i="38"/>
  <c r="L16" i="38" s="1"/>
  <c r="K14" i="38"/>
  <c r="L14" i="38" s="1"/>
  <c r="K10" i="2" l="1"/>
  <c r="J11" i="12"/>
  <c r="I66" i="11"/>
  <c r="J46" i="11" s="1"/>
  <c r="J55" i="11" l="1"/>
  <c r="J59" i="11"/>
  <c r="J60" i="11"/>
  <c r="J61" i="11"/>
  <c r="J51" i="11"/>
  <c r="J53" i="11"/>
  <c r="J56" i="11"/>
  <c r="J47" i="11"/>
  <c r="J50" i="11"/>
  <c r="J57" i="11"/>
  <c r="J58" i="11"/>
  <c r="J48" i="11"/>
  <c r="J49" i="11"/>
  <c r="J52" i="11"/>
  <c r="J54" i="11"/>
  <c r="J62" i="11"/>
  <c r="I13" i="38" l="1"/>
  <c r="K13" i="38" l="1"/>
  <c r="K17" i="38" s="1"/>
  <c r="E17" i="38"/>
  <c r="F17" i="38"/>
  <c r="G17" i="38"/>
  <c r="H17" i="38"/>
  <c r="I17" i="38"/>
  <c r="D17" i="38"/>
  <c r="L13" i="38" l="1"/>
  <c r="L17" i="38" s="1"/>
  <c r="J17" i="38"/>
  <c r="D37" i="41"/>
  <c r="D36" i="41"/>
  <c r="D35" i="41"/>
  <c r="D34" i="41"/>
  <c r="D33" i="41"/>
  <c r="C37" i="41"/>
  <c r="C36" i="41"/>
  <c r="C35" i="41"/>
  <c r="C34" i="41"/>
  <c r="C33" i="41"/>
  <c r="D30" i="41" l="1"/>
  <c r="C45" i="38" l="1"/>
  <c r="L96" i="1"/>
  <c r="K22" i="2"/>
  <c r="C44" i="38" l="1"/>
  <c r="K9" i="2" l="1"/>
  <c r="K10" i="12"/>
  <c r="L10" i="12" s="1"/>
  <c r="J10" i="12"/>
  <c r="C43" i="38"/>
  <c r="M10" i="12" l="1"/>
  <c r="P10" i="12" s="1"/>
  <c r="K11" i="12"/>
  <c r="L11" i="12" s="1"/>
  <c r="C42" i="38"/>
  <c r="K12" i="12" l="1"/>
  <c r="M11" i="12"/>
  <c r="D1" i="39"/>
  <c r="O11" i="12" l="1"/>
  <c r="P11" i="12" s="1"/>
  <c r="C41" i="38"/>
  <c r="P50" i="6" l="1"/>
  <c r="B34" i="6"/>
  <c r="B11" i="6"/>
  <c r="B3" i="6"/>
  <c r="N26" i="11" l="1"/>
  <c r="E6" i="36" l="1"/>
  <c r="B3" i="1"/>
  <c r="K8" i="2"/>
  <c r="C25" i="20"/>
  <c r="N23" i="11" l="1"/>
  <c r="N24" i="11"/>
  <c r="N25" i="11"/>
  <c r="I33" i="38"/>
  <c r="G14" i="41"/>
  <c r="N92" i="1" l="1"/>
  <c r="N91" i="1"/>
  <c r="M92" i="1"/>
  <c r="M91" i="1"/>
  <c r="L92" i="1"/>
  <c r="L91" i="1"/>
  <c r="I82" i="1"/>
  <c r="I81" i="1"/>
  <c r="I80" i="1"/>
  <c r="D80" i="1"/>
  <c r="E80" i="1"/>
  <c r="G80" i="1"/>
  <c r="D81" i="1"/>
  <c r="E81" i="1"/>
  <c r="G81" i="1"/>
  <c r="D82" i="1"/>
  <c r="E82" i="1"/>
  <c r="F82" i="1"/>
  <c r="G82" i="1"/>
  <c r="H82" i="1"/>
  <c r="C82" i="1"/>
  <c r="C81" i="1"/>
  <c r="C80" i="1"/>
  <c r="A82" i="1"/>
  <c r="A81" i="1"/>
  <c r="A80" i="1"/>
  <c r="D71" i="1"/>
  <c r="E71" i="1"/>
  <c r="F71" i="1"/>
  <c r="G71" i="1"/>
  <c r="H71" i="1"/>
  <c r="J71" i="1"/>
  <c r="K71" i="1"/>
  <c r="D72" i="1"/>
  <c r="E72" i="1"/>
  <c r="F72" i="1"/>
  <c r="G72" i="1"/>
  <c r="H72" i="1"/>
  <c r="J72" i="1"/>
  <c r="K72" i="1"/>
  <c r="D73" i="1"/>
  <c r="E73" i="1"/>
  <c r="F73" i="1"/>
  <c r="G73" i="1"/>
  <c r="H73" i="1"/>
  <c r="J73" i="1"/>
  <c r="K73" i="1"/>
  <c r="C73" i="1"/>
  <c r="C72" i="1"/>
  <c r="C71" i="1"/>
  <c r="A72" i="1"/>
  <c r="A73" i="1"/>
  <c r="A71" i="1"/>
  <c r="G63" i="1"/>
  <c r="J63" i="1"/>
  <c r="G64" i="1"/>
  <c r="J64" i="1"/>
  <c r="G65" i="1"/>
  <c r="J65" i="1"/>
  <c r="J62" i="1"/>
  <c r="C63" i="1"/>
  <c r="D63" i="1"/>
  <c r="E63" i="1"/>
  <c r="F63" i="1"/>
  <c r="C64" i="1"/>
  <c r="D64" i="1"/>
  <c r="E64" i="1"/>
  <c r="F64" i="1"/>
  <c r="C65" i="1"/>
  <c r="D65" i="1"/>
  <c r="E65" i="1"/>
  <c r="F65" i="1"/>
  <c r="D62" i="1"/>
  <c r="E62" i="1"/>
  <c r="F62" i="1"/>
  <c r="G62" i="1"/>
  <c r="C62" i="1"/>
  <c r="A63" i="1"/>
  <c r="A64" i="1"/>
  <c r="A65" i="1"/>
  <c r="A62" i="1"/>
  <c r="K63" i="1"/>
  <c r="K64" i="1"/>
  <c r="K65" i="1"/>
  <c r="K62" i="1"/>
  <c r="I63" i="1"/>
  <c r="H64" i="1"/>
  <c r="I65" i="1"/>
  <c r="I62" i="1"/>
  <c r="I32" i="38"/>
  <c r="H81" i="1" s="1"/>
  <c r="F81" i="1"/>
  <c r="W94" i="1"/>
  <c r="W93" i="1"/>
  <c r="X92" i="1"/>
  <c r="X93" i="1"/>
  <c r="X94" i="1"/>
  <c r="X91" i="1"/>
  <c r="I31" i="38"/>
  <c r="H80" i="1" s="1"/>
  <c r="G31" i="38"/>
  <c r="F80" i="1" s="1"/>
  <c r="I72" i="1"/>
  <c r="I73" i="1"/>
  <c r="I71" i="1"/>
  <c r="I64" i="1" l="1"/>
  <c r="H63" i="1"/>
  <c r="H65" i="1"/>
  <c r="H62" i="1"/>
  <c r="C39" i="38" l="1"/>
  <c r="Q5" i="2"/>
  <c r="R5" i="2" s="1"/>
  <c r="Q6" i="2"/>
  <c r="R6" i="2" s="1"/>
  <c r="Q7" i="2"/>
  <c r="R7" i="2" s="1"/>
  <c r="Q20" i="2"/>
  <c r="R20" i="2" s="1"/>
  <c r="Q21" i="2"/>
  <c r="R21" i="2" s="1"/>
  <c r="K14" i="2"/>
  <c r="K20" i="2"/>
  <c r="K21" i="2"/>
  <c r="J35" i="38" l="1"/>
  <c r="I35" i="38"/>
  <c r="H35" i="38"/>
  <c r="G35" i="38"/>
  <c r="F35" i="38"/>
  <c r="E35" i="38"/>
  <c r="D35" i="38"/>
  <c r="L26" i="38"/>
  <c r="K26" i="38"/>
  <c r="J26" i="38"/>
  <c r="I26" i="38"/>
  <c r="H26" i="38"/>
  <c r="G26" i="38"/>
  <c r="F26" i="38"/>
  <c r="E26" i="38"/>
  <c r="D26" i="38"/>
  <c r="V13" i="1" l="1"/>
  <c r="V14" i="1"/>
  <c r="V15" i="1"/>
  <c r="V16" i="1"/>
  <c r="V17" i="1"/>
  <c r="V18" i="1"/>
  <c r="V19" i="1"/>
  <c r="V20" i="1"/>
  <c r="V21" i="1"/>
  <c r="V22" i="1"/>
  <c r="V23" i="1"/>
  <c r="V24" i="1"/>
  <c r="V25" i="1"/>
  <c r="V26" i="1"/>
  <c r="V27" i="1"/>
  <c r="U13" i="1"/>
  <c r="U14" i="1"/>
  <c r="U15" i="1"/>
  <c r="U16" i="1"/>
  <c r="U17" i="1"/>
  <c r="U18" i="1"/>
  <c r="U19" i="1"/>
  <c r="U20" i="1"/>
  <c r="U21" i="1"/>
  <c r="U22" i="1"/>
  <c r="U23" i="1"/>
  <c r="U24" i="1"/>
  <c r="U25" i="1"/>
  <c r="U26" i="1"/>
  <c r="U27" i="1"/>
  <c r="R13" i="1"/>
  <c r="R14" i="1"/>
  <c r="R15" i="1"/>
  <c r="R16" i="1"/>
  <c r="R17" i="1"/>
  <c r="R18" i="1"/>
  <c r="R19" i="1"/>
  <c r="R20" i="1"/>
  <c r="R21" i="1"/>
  <c r="R22" i="1"/>
  <c r="R23" i="1"/>
  <c r="R24" i="1"/>
  <c r="R25" i="1"/>
  <c r="R26" i="1"/>
  <c r="R27" i="1"/>
  <c r="Q13" i="1"/>
  <c r="Q14" i="1"/>
  <c r="Q15" i="1"/>
  <c r="Q16" i="1"/>
  <c r="Q17" i="1"/>
  <c r="Q18" i="1"/>
  <c r="Q19" i="1"/>
  <c r="Q20" i="1"/>
  <c r="Q21" i="1"/>
  <c r="Q22" i="1"/>
  <c r="Q23" i="1"/>
  <c r="Q24" i="1"/>
  <c r="Q25" i="1"/>
  <c r="Q26" i="1"/>
  <c r="Q27" i="1"/>
  <c r="U12" i="1" l="1"/>
  <c r="R12" i="1"/>
  <c r="H14" i="11"/>
  <c r="O13" i="1"/>
  <c r="W13" i="1" s="1"/>
  <c r="O14" i="1"/>
  <c r="W14" i="1" s="1"/>
  <c r="O15" i="1"/>
  <c r="X15" i="1" s="1"/>
  <c r="O16" i="1"/>
  <c r="T16" i="1" s="1"/>
  <c r="O17" i="1"/>
  <c r="T17" i="1" s="1"/>
  <c r="O18" i="1"/>
  <c r="T18" i="1" s="1"/>
  <c r="O19" i="1"/>
  <c r="T19" i="1" s="1"/>
  <c r="O20" i="1"/>
  <c r="W20" i="1" s="1"/>
  <c r="O21" i="1"/>
  <c r="W21" i="1" s="1"/>
  <c r="O22" i="1"/>
  <c r="T22" i="1" s="1"/>
  <c r="O23" i="1"/>
  <c r="W23" i="1" s="1"/>
  <c r="O24" i="1"/>
  <c r="X24" i="1" s="1"/>
  <c r="O25" i="1"/>
  <c r="T25" i="1" s="1"/>
  <c r="O26" i="1"/>
  <c r="T26" i="1" s="1"/>
  <c r="O27" i="1"/>
  <c r="W27" i="1" s="1"/>
  <c r="O12" i="1" l="1"/>
  <c r="X17" i="1"/>
  <c r="W16" i="1"/>
  <c r="S15" i="1"/>
  <c r="S23" i="1"/>
  <c r="S27" i="1"/>
  <c r="T27" i="1"/>
  <c r="X27" i="1"/>
  <c r="S17" i="1"/>
  <c r="S25" i="1"/>
  <c r="X13" i="1"/>
  <c r="Z13" i="1" s="1"/>
  <c r="S26" i="1"/>
  <c r="W25" i="1"/>
  <c r="X20" i="1"/>
  <c r="S22" i="1"/>
  <c r="X21" i="1"/>
  <c r="Z21" i="1" s="1"/>
  <c r="S13" i="1"/>
  <c r="T13" i="1"/>
  <c r="X23" i="1"/>
  <c r="X26" i="1"/>
  <c r="S21" i="1"/>
  <c r="T21" i="1"/>
  <c r="X25" i="1"/>
  <c r="W19" i="1"/>
  <c r="W17" i="1"/>
  <c r="T24" i="1"/>
  <c r="X22" i="1"/>
  <c r="T15" i="1"/>
  <c r="X19" i="1"/>
  <c r="W18" i="1"/>
  <c r="S20" i="1"/>
  <c r="S18" i="1"/>
  <c r="W15" i="1"/>
  <c r="Y15" i="1" s="1"/>
  <c r="T14" i="1"/>
  <c r="W26" i="1"/>
  <c r="X16" i="1"/>
  <c r="S14" i="1"/>
  <c r="T23" i="1"/>
  <c r="Q12" i="1"/>
  <c r="S19" i="1"/>
  <c r="W24" i="1"/>
  <c r="Z24" i="1" s="1"/>
  <c r="S24" i="1"/>
  <c r="S16" i="1"/>
  <c r="X18" i="1"/>
  <c r="T20" i="1"/>
  <c r="X14" i="1"/>
  <c r="W22" i="1"/>
  <c r="I13" i="1"/>
  <c r="I14" i="1"/>
  <c r="I15" i="1"/>
  <c r="I16" i="1"/>
  <c r="I17" i="1"/>
  <c r="I18" i="1"/>
  <c r="I19" i="1"/>
  <c r="I20" i="1"/>
  <c r="I21" i="1"/>
  <c r="I22" i="1"/>
  <c r="I23" i="1"/>
  <c r="I24" i="1"/>
  <c r="I25" i="1"/>
  <c r="I26" i="1"/>
  <c r="I27" i="1"/>
  <c r="H13" i="1"/>
  <c r="H14" i="1"/>
  <c r="H15" i="1"/>
  <c r="H16" i="1"/>
  <c r="H17" i="1"/>
  <c r="H18" i="1"/>
  <c r="H19" i="1"/>
  <c r="H20" i="1"/>
  <c r="H21" i="1"/>
  <c r="H22" i="1"/>
  <c r="H23" i="1"/>
  <c r="H24" i="1"/>
  <c r="H25" i="1"/>
  <c r="H26" i="1"/>
  <c r="H27" i="1"/>
  <c r="G13" i="1"/>
  <c r="G14" i="1"/>
  <c r="G15" i="1"/>
  <c r="G16" i="1"/>
  <c r="G17" i="1"/>
  <c r="G18" i="1"/>
  <c r="G19" i="1"/>
  <c r="G20" i="1"/>
  <c r="G22" i="1"/>
  <c r="G23" i="1"/>
  <c r="G24" i="1"/>
  <c r="G25" i="1"/>
  <c r="G26" i="1"/>
  <c r="G27" i="1"/>
  <c r="F13" i="1"/>
  <c r="F14" i="1"/>
  <c r="F15" i="1"/>
  <c r="F16" i="1"/>
  <c r="F17" i="1"/>
  <c r="F18" i="1"/>
  <c r="F19" i="1"/>
  <c r="F20" i="1"/>
  <c r="F21" i="1"/>
  <c r="F22" i="1"/>
  <c r="F23" i="1"/>
  <c r="F24" i="1"/>
  <c r="F25" i="1"/>
  <c r="F26" i="1"/>
  <c r="F27" i="1"/>
  <c r="E13" i="1"/>
  <c r="E14" i="1"/>
  <c r="E15" i="1"/>
  <c r="E16" i="1"/>
  <c r="E17" i="1"/>
  <c r="E18" i="1"/>
  <c r="E19" i="1"/>
  <c r="E20" i="1"/>
  <c r="E21" i="1"/>
  <c r="E22" i="1"/>
  <c r="E23" i="1"/>
  <c r="E24" i="1"/>
  <c r="E25" i="1"/>
  <c r="E26" i="1"/>
  <c r="E27" i="1"/>
  <c r="C13" i="1"/>
  <c r="C14" i="1"/>
  <c r="C15" i="1"/>
  <c r="C16" i="1"/>
  <c r="C17" i="1"/>
  <c r="C18" i="1"/>
  <c r="C19" i="1"/>
  <c r="C20" i="1"/>
  <c r="C21" i="1"/>
  <c r="C22" i="1"/>
  <c r="C23" i="1"/>
  <c r="C24" i="1"/>
  <c r="C25" i="1"/>
  <c r="C26" i="1"/>
  <c r="C27" i="1"/>
  <c r="A26" i="1"/>
  <c r="A27" i="1"/>
  <c r="A13" i="1"/>
  <c r="A14" i="1"/>
  <c r="L11" i="41" s="1"/>
  <c r="A15" i="1"/>
  <c r="A16" i="1"/>
  <c r="A17" i="1"/>
  <c r="A18" i="1"/>
  <c r="A19" i="1"/>
  <c r="A20" i="1"/>
  <c r="A21" i="1"/>
  <c r="A22" i="1"/>
  <c r="A23" i="1"/>
  <c r="A24" i="1"/>
  <c r="A25" i="1"/>
  <c r="A12" i="1"/>
  <c r="C12" i="1" l="1"/>
  <c r="C29" i="1" s="1"/>
  <c r="D24" i="1" s="1"/>
  <c r="G12" i="1"/>
  <c r="I12" i="1"/>
  <c r="H12" i="1"/>
  <c r="F12" i="1"/>
  <c r="H14" i="2"/>
  <c r="I14" i="2" s="1"/>
  <c r="I15" i="2" s="1"/>
  <c r="I16" i="2" s="1"/>
  <c r="I17" i="2" s="1"/>
  <c r="E12" i="1"/>
  <c r="Z17" i="1"/>
  <c r="Y17" i="1"/>
  <c r="J25" i="1"/>
  <c r="K27" i="1"/>
  <c r="L14" i="1"/>
  <c r="J13" i="1"/>
  <c r="L15" i="1"/>
  <c r="Y18" i="1"/>
  <c r="Z18" i="1"/>
  <c r="J26" i="1"/>
  <c r="K25" i="1"/>
  <c r="K22" i="1"/>
  <c r="L22" i="1"/>
  <c r="Y26" i="1"/>
  <c r="Z26" i="1"/>
  <c r="Y27" i="1"/>
  <c r="Z27" i="1"/>
  <c r="J16" i="1"/>
  <c r="K20" i="1"/>
  <c r="L27" i="1"/>
  <c r="L17" i="1"/>
  <c r="K17" i="1"/>
  <c r="Z23" i="1"/>
  <c r="Y23" i="1"/>
  <c r="J23" i="1"/>
  <c r="K15" i="1"/>
  <c r="L24" i="1"/>
  <c r="J18" i="1"/>
  <c r="L19" i="1"/>
  <c r="Z19" i="1"/>
  <c r="Y19" i="1"/>
  <c r="J20" i="1"/>
  <c r="K24" i="1"/>
  <c r="L26" i="1"/>
  <c r="L21" i="1"/>
  <c r="K21" i="1"/>
  <c r="L13" i="1"/>
  <c r="Y22" i="1"/>
  <c r="Z22" i="1"/>
  <c r="Y21" i="1"/>
  <c r="J15" i="1"/>
  <c r="K19" i="1"/>
  <c r="L16" i="1"/>
  <c r="Z20" i="1"/>
  <c r="Y20" i="1"/>
  <c r="Y24" i="1"/>
  <c r="J22" i="1"/>
  <c r="K14" i="1"/>
  <c r="K23" i="1"/>
  <c r="L23" i="1"/>
  <c r="J27" i="1"/>
  <c r="J17" i="1"/>
  <c r="K26" i="1"/>
  <c r="K13" i="1"/>
  <c r="K18" i="1"/>
  <c r="L18" i="1"/>
  <c r="Z16" i="1"/>
  <c r="Y16" i="1"/>
  <c r="Z15" i="1"/>
  <c r="J24" i="1"/>
  <c r="K16" i="1"/>
  <c r="L25" i="1"/>
  <c r="Z14" i="1"/>
  <c r="Y14" i="1"/>
  <c r="Z25" i="1"/>
  <c r="Y25" i="1"/>
  <c r="J19" i="1"/>
  <c r="J14" i="1"/>
  <c r="L20" i="1"/>
  <c r="Y13" i="1"/>
  <c r="G21" i="1"/>
  <c r="J21" i="1" s="1"/>
  <c r="I18" i="2" l="1"/>
  <c r="H19" i="2" s="1"/>
  <c r="Q18" i="2"/>
  <c r="R18" i="2" s="1"/>
  <c r="Q16" i="2"/>
  <c r="R16" i="2" s="1"/>
  <c r="D25" i="1"/>
  <c r="M14" i="1"/>
  <c r="N21" i="1"/>
  <c r="D27" i="1"/>
  <c r="N14" i="1"/>
  <c r="N13" i="1"/>
  <c r="M13" i="1"/>
  <c r="N18" i="1"/>
  <c r="M18" i="1"/>
  <c r="M21" i="1"/>
  <c r="N15" i="1"/>
  <c r="M15" i="1"/>
  <c r="D26" i="1"/>
  <c r="M26" i="1"/>
  <c r="N26" i="1"/>
  <c r="N25" i="1"/>
  <c r="M25" i="1"/>
  <c r="N16" i="1"/>
  <c r="M16" i="1"/>
  <c r="N23" i="1"/>
  <c r="M23" i="1"/>
  <c r="N24" i="1"/>
  <c r="M24" i="1"/>
  <c r="N17" i="1"/>
  <c r="M17" i="1"/>
  <c r="N27" i="1"/>
  <c r="M27" i="1"/>
  <c r="N19" i="1"/>
  <c r="M19" i="1"/>
  <c r="M22" i="1"/>
  <c r="N22" i="1"/>
  <c r="M20" i="1"/>
  <c r="N20" i="1"/>
  <c r="N1" i="21"/>
  <c r="F4" i="2"/>
  <c r="Q4" i="2"/>
  <c r="R4" i="2" s="1"/>
  <c r="I19" i="2" l="1"/>
  <c r="O19" i="2" s="1"/>
  <c r="Q19" i="2"/>
  <c r="R19" i="2" s="1"/>
  <c r="N19" i="2"/>
  <c r="G45" i="2"/>
  <c r="J18" i="2"/>
  <c r="F96" i="1"/>
  <c r="J19" i="2" l="1"/>
  <c r="P19" i="2" s="1"/>
  <c r="G3" i="42"/>
  <c r="C26" i="41" l="1"/>
  <c r="S3" i="1"/>
  <c r="D26" i="41" l="1"/>
  <c r="AE6" i="28" l="1"/>
  <c r="E68" i="20" s="1"/>
  <c r="J23" i="20" l="1"/>
  <c r="I3" i="35"/>
  <c r="Z25" i="6" l="1"/>
  <c r="Z24" i="6"/>
  <c r="AD77" i="1" l="1"/>
  <c r="AC77" i="1"/>
  <c r="AB77" i="1"/>
  <c r="Z77" i="1"/>
  <c r="AD76" i="1"/>
  <c r="AC76" i="1"/>
  <c r="AB76" i="1"/>
  <c r="Z76" i="1"/>
  <c r="AD75" i="1"/>
  <c r="AC75" i="1"/>
  <c r="AB75" i="1"/>
  <c r="Z75" i="1"/>
  <c r="AD74" i="1"/>
  <c r="AC74" i="1"/>
  <c r="AB74" i="1"/>
  <c r="Z74" i="1"/>
  <c r="AD73" i="1"/>
  <c r="AC73" i="1"/>
  <c r="AB73" i="1"/>
  <c r="Z73" i="1"/>
  <c r="AD72" i="1"/>
  <c r="AC72" i="1"/>
  <c r="AB72" i="1"/>
  <c r="Z72" i="1"/>
  <c r="AD71" i="1"/>
  <c r="AC71" i="1"/>
  <c r="AB71" i="1"/>
  <c r="Z71" i="1"/>
  <c r="AD70" i="1"/>
  <c r="AC70" i="1"/>
  <c r="AB70" i="1"/>
  <c r="Z70" i="1"/>
  <c r="AD69" i="1"/>
  <c r="AC69" i="1"/>
  <c r="AB69" i="1"/>
  <c r="Z69" i="1"/>
  <c r="AD68" i="1"/>
  <c r="AC68" i="1"/>
  <c r="AB68" i="1"/>
  <c r="Z68" i="1"/>
  <c r="AD67" i="1"/>
  <c r="AC67" i="1"/>
  <c r="AB67" i="1"/>
  <c r="Z67" i="1"/>
  <c r="AD66" i="1"/>
  <c r="AC66" i="1"/>
  <c r="AB66" i="1"/>
  <c r="Z66" i="1"/>
  <c r="AD65" i="1"/>
  <c r="AC65" i="1"/>
  <c r="AB65" i="1"/>
  <c r="Z65" i="1"/>
  <c r="AD64" i="1"/>
  <c r="AC64" i="1"/>
  <c r="AB64" i="1"/>
  <c r="Z64" i="1"/>
  <c r="AD63" i="1"/>
  <c r="AC63" i="1"/>
  <c r="AB63" i="1"/>
  <c r="Z63" i="1"/>
  <c r="AD62" i="1"/>
  <c r="AC62" i="1"/>
  <c r="AB62" i="1"/>
  <c r="Z62" i="1" l="1"/>
  <c r="U91" i="1" l="1"/>
  <c r="X1" i="39" l="1"/>
  <c r="U93" i="1" l="1"/>
  <c r="U87" i="1"/>
  <c r="N90" i="1"/>
  <c r="N89" i="1"/>
  <c r="N88" i="1"/>
  <c r="N87" i="1"/>
  <c r="G9" i="12" l="1"/>
  <c r="H9" i="12"/>
  <c r="Z9" i="12"/>
  <c r="AA9" i="12"/>
  <c r="AB9" i="12"/>
  <c r="Z10" i="12"/>
  <c r="AA10" i="12"/>
  <c r="AB10" i="12"/>
  <c r="Z11" i="12"/>
  <c r="AA11" i="12"/>
  <c r="AB11" i="12"/>
  <c r="Z12" i="12"/>
  <c r="AA12" i="12"/>
  <c r="AB12" i="12"/>
  <c r="Z13" i="12"/>
  <c r="AA13" i="12"/>
  <c r="AB13" i="12"/>
  <c r="Z14" i="12"/>
  <c r="AA14" i="12"/>
  <c r="AB14" i="12"/>
  <c r="Z15" i="12"/>
  <c r="AA15" i="12"/>
  <c r="AB15" i="12"/>
  <c r="W9" i="12"/>
  <c r="W10" i="12"/>
  <c r="W11" i="12"/>
  <c r="W12" i="12"/>
  <c r="W13" i="12"/>
  <c r="W14" i="12"/>
  <c r="W15" i="12"/>
  <c r="W16" i="12"/>
  <c r="W17" i="12"/>
  <c r="W18" i="12"/>
  <c r="W19" i="12"/>
  <c r="J9" i="12" l="1"/>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P9" i="12"/>
  <c r="C2" i="35"/>
  <c r="Q63" i="1" l="1"/>
  <c r="S63" i="1"/>
  <c r="T63" i="1"/>
  <c r="U63" i="1"/>
  <c r="V63" i="1"/>
  <c r="O64" i="1"/>
  <c r="P64" i="1"/>
  <c r="Q64" i="1"/>
  <c r="R64" i="1"/>
  <c r="S64" i="1"/>
  <c r="T64" i="1"/>
  <c r="U64" i="1"/>
  <c r="V64" i="1"/>
  <c r="O65" i="1"/>
  <c r="P65" i="1"/>
  <c r="Q65" i="1"/>
  <c r="R65" i="1"/>
  <c r="S65" i="1"/>
  <c r="T65" i="1"/>
  <c r="U65" i="1"/>
  <c r="V65" i="1"/>
  <c r="O66" i="1"/>
  <c r="P66" i="1"/>
  <c r="Q66" i="1"/>
  <c r="R66" i="1"/>
  <c r="S66" i="1"/>
  <c r="T66" i="1"/>
  <c r="U66" i="1"/>
  <c r="V66" i="1"/>
  <c r="N64" i="1"/>
  <c r="N65" i="1"/>
  <c r="N66" i="1"/>
  <c r="H85" i="1"/>
  <c r="G85" i="1" s="1"/>
  <c r="F85" i="1" s="1"/>
  <c r="E85" i="1" s="1"/>
  <c r="D85" i="1" s="1"/>
  <c r="C85" i="1" s="1"/>
  <c r="G27" i="28" l="1"/>
  <c r="AA16" i="12" l="1"/>
  <c r="AB16" i="12"/>
  <c r="AA17" i="12"/>
  <c r="AB17" i="12"/>
  <c r="AA18" i="12"/>
  <c r="AB18" i="12"/>
  <c r="AA19" i="12"/>
  <c r="AB19" i="12"/>
  <c r="Z16" i="12"/>
  <c r="Z17" i="12"/>
  <c r="Z18" i="12"/>
  <c r="Z19"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X6" i="29" l="1"/>
  <c r="O6" i="29" s="1"/>
  <c r="P4" i="28" l="1"/>
  <c r="Y4" i="28"/>
  <c r="R6" i="28"/>
  <c r="E6" i="28"/>
  <c r="E4" i="28"/>
  <c r="E2" i="28"/>
  <c r="E8" i="29"/>
  <c r="E6" i="29"/>
  <c r="AD94" i="1" l="1"/>
  <c r="AF93" i="1"/>
  <c r="AD92" i="1"/>
  <c r="AF91" i="1"/>
  <c r="N4" i="11"/>
  <c r="O4" i="11" s="1"/>
  <c r="C4" i="11"/>
  <c r="F4" i="11"/>
  <c r="I4" i="11"/>
  <c r="T1" i="31"/>
  <c r="D3" i="19"/>
  <c r="I3" i="19"/>
  <c r="C22" i="21"/>
  <c r="AD91" i="1" l="1"/>
  <c r="AD93" i="1"/>
  <c r="AF92" i="1"/>
  <c r="AE94" i="1" l="1"/>
  <c r="AE93" i="1"/>
  <c r="AE92" i="1"/>
  <c r="AE91" i="1"/>
  <c r="H7" i="41" l="1"/>
  <c r="H8" i="41"/>
  <c r="H6" i="41"/>
  <c r="H4" i="41"/>
  <c r="H5" i="41"/>
  <c r="AF94" i="1"/>
  <c r="H11" i="41"/>
  <c r="AC94" i="1"/>
  <c r="AC91" i="1"/>
  <c r="AC93" i="1"/>
  <c r="AC92" i="1"/>
  <c r="AG94" i="1"/>
  <c r="N5" i="11"/>
  <c r="I5" i="11"/>
  <c r="I6" i="11" s="1"/>
  <c r="B1" i="2"/>
  <c r="I7" i="41" l="1"/>
  <c r="J7" i="41"/>
  <c r="I8" i="41"/>
  <c r="J8" i="41"/>
  <c r="I6" i="41"/>
  <c r="J6" i="41"/>
  <c r="I4" i="41"/>
  <c r="J4" i="41"/>
  <c r="J5" i="41"/>
  <c r="I5" i="41"/>
  <c r="I11" i="41"/>
  <c r="J11" i="41"/>
  <c r="J16" i="2"/>
  <c r="J14" i="41"/>
  <c r="I14" i="41"/>
  <c r="M4" i="2"/>
  <c r="J4" i="2"/>
  <c r="AG92" i="1"/>
  <c r="AG91" i="1"/>
  <c r="AH93" i="1"/>
  <c r="AG93" i="1"/>
  <c r="AH91" i="1" l="1"/>
  <c r="AH92" i="1"/>
  <c r="AH94" i="1"/>
  <c r="AG37" i="1" l="1"/>
  <c r="AG38" i="1"/>
  <c r="AG39" i="1"/>
  <c r="AG40" i="1"/>
  <c r="AG41" i="1"/>
  <c r="AG36" i="1"/>
  <c r="AF41" i="1"/>
  <c r="AE41" i="1"/>
  <c r="AF40" i="1"/>
  <c r="AE40" i="1"/>
  <c r="AF39" i="1"/>
  <c r="AE39" i="1"/>
  <c r="AF38" i="1"/>
  <c r="AE38" i="1"/>
  <c r="AF37" i="1"/>
  <c r="AE37" i="1"/>
  <c r="AF36" i="1"/>
  <c r="AE36" i="1"/>
  <c r="AF35" i="1"/>
  <c r="AE35" i="1"/>
  <c r="AF34" i="1"/>
  <c r="AE34" i="1"/>
  <c r="AF33" i="1"/>
  <c r="AE33" i="1"/>
  <c r="AF32" i="1"/>
  <c r="AE32" i="1"/>
  <c r="AD37" i="1"/>
  <c r="AD38" i="1"/>
  <c r="AD39" i="1"/>
  <c r="AD40" i="1"/>
  <c r="AD41" i="1"/>
  <c r="AD36" i="1"/>
  <c r="AD34" i="1"/>
  <c r="AD35" i="1"/>
  <c r="AA39" i="1"/>
  <c r="AA40" i="1"/>
  <c r="AA41" i="1"/>
  <c r="AB39" i="1"/>
  <c r="AB40" i="1"/>
  <c r="AB41" i="1"/>
  <c r="AA35" i="1"/>
  <c r="AA36" i="1"/>
  <c r="AA37" i="1"/>
  <c r="AA38" i="1"/>
  <c r="AB34" i="1"/>
  <c r="AB35" i="1"/>
  <c r="AB36" i="1"/>
  <c r="AB37" i="1"/>
  <c r="AB38" i="1"/>
  <c r="AB33" i="1"/>
  <c r="AB32" i="1"/>
  <c r="C21" i="21"/>
  <c r="C20" i="21"/>
  <c r="C15" i="21" l="1"/>
  <c r="G15" i="19"/>
  <c r="AH41" i="1" s="1"/>
  <c r="K3" i="36"/>
  <c r="E5" i="36"/>
  <c r="E4" i="36"/>
  <c r="G4" i="19"/>
  <c r="G5" i="19"/>
  <c r="AH33" i="1" s="1"/>
  <c r="G6" i="19"/>
  <c r="AH34" i="1" s="1"/>
  <c r="G7" i="19"/>
  <c r="AH35" i="1" s="1"/>
  <c r="G4" i="35"/>
  <c r="D4" i="35" s="1"/>
  <c r="C3" i="35"/>
  <c r="I7" i="11" l="1"/>
  <c r="E3" i="12"/>
  <c r="O3" i="1" s="1"/>
  <c r="F3" i="35"/>
  <c r="Q17" i="2" l="1"/>
  <c r="R17" i="2" s="1"/>
  <c r="D6" i="41"/>
  <c r="B6" i="41"/>
  <c r="H82" i="31"/>
  <c r="I8" i="11"/>
  <c r="E4" i="12"/>
  <c r="O4" i="1" s="1"/>
  <c r="N6" i="11"/>
  <c r="T11" i="36"/>
  <c r="AE11" i="36"/>
  <c r="K7" i="35" l="1"/>
  <c r="E5" i="12"/>
  <c r="L3" i="42" s="1"/>
  <c r="I9" i="11" l="1"/>
  <c r="S6" i="1"/>
  <c r="L28" i="1"/>
  <c r="D28" i="1" l="1"/>
  <c r="I10" i="11" l="1"/>
  <c r="E1" i="2"/>
  <c r="I11" i="11" l="1"/>
  <c r="G4" i="2"/>
  <c r="AG98" i="1"/>
  <c r="AF98" i="1"/>
  <c r="W98" i="1"/>
  <c r="S98" i="1"/>
  <c r="R98" i="1"/>
  <c r="Q98" i="1"/>
  <c r="M6" i="12"/>
  <c r="R80" i="1" s="1"/>
  <c r="N12" i="11" l="1"/>
  <c r="F76" i="1"/>
  <c r="C76" i="1"/>
  <c r="D76" i="1"/>
  <c r="G76" i="1"/>
  <c r="J76" i="1"/>
  <c r="E76" i="1"/>
  <c r="AH3" i="12"/>
  <c r="I59" i="12"/>
  <c r="F59" i="12"/>
  <c r="AD33" i="1"/>
  <c r="I12" i="11" l="1"/>
  <c r="U72" i="1"/>
  <c r="U71" i="1"/>
  <c r="U70" i="1"/>
  <c r="U69" i="1"/>
  <c r="U68" i="1"/>
  <c r="O72" i="1"/>
  <c r="O71" i="1"/>
  <c r="O70" i="1"/>
  <c r="O69" i="1"/>
  <c r="O68"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I13" i="11" l="1"/>
  <c r="N13" i="11"/>
  <c r="DO4" i="33"/>
  <c r="EE4" i="33"/>
  <c r="EU4" i="33"/>
  <c r="DP4" i="33"/>
  <c r="EF4" i="33"/>
  <c r="EV4" i="33"/>
  <c r="DQ4" i="33"/>
  <c r="EG4" i="33"/>
  <c r="EW4" i="33"/>
  <c r="DR4" i="33"/>
  <c r="EH4" i="33"/>
  <c r="EX4" i="33"/>
  <c r="DS4" i="33"/>
  <c r="EI4" i="33"/>
  <c r="EY4" i="33"/>
  <c r="DT4" i="33"/>
  <c r="EJ4" i="33"/>
  <c r="EZ4" i="33"/>
  <c r="DU4" i="33"/>
  <c r="EK4" i="33"/>
  <c r="FA4" i="33"/>
  <c r="DV4" i="33"/>
  <c r="EL4" i="33"/>
  <c r="FB4" i="33"/>
  <c r="DW4" i="33"/>
  <c r="EM4" i="33"/>
  <c r="FC4" i="33"/>
  <c r="DX4" i="33"/>
  <c r="EN4" i="33"/>
  <c r="FD4" i="33"/>
  <c r="DY4" i="33"/>
  <c r="EO4" i="33"/>
  <c r="FE4" i="33"/>
  <c r="DZ4" i="33"/>
  <c r="EP4" i="33"/>
  <c r="FF4" i="33"/>
  <c r="EA4" i="33"/>
  <c r="EQ4" i="33"/>
  <c r="FG4" i="33"/>
  <c r="EB4" i="33"/>
  <c r="ER4" i="33"/>
  <c r="FH4" i="33"/>
  <c r="EC4" i="33"/>
  <c r="ES4" i="33"/>
  <c r="FI4" i="33"/>
  <c r="ED4" i="33"/>
  <c r="ET4" i="33"/>
  <c r="FJ4" i="33"/>
  <c r="CY4" i="33"/>
  <c r="CZ4" i="33"/>
  <c r="DA4" i="33"/>
  <c r="DB4" i="33"/>
  <c r="DC4" i="33"/>
  <c r="DD4" i="33"/>
  <c r="DE4" i="33"/>
  <c r="DF4" i="33"/>
  <c r="DG4" i="33"/>
  <c r="DH4" i="33"/>
  <c r="DI4" i="33"/>
  <c r="DJ4" i="33"/>
  <c r="DK4" i="33"/>
  <c r="DL4" i="33"/>
  <c r="DM4" i="33"/>
  <c r="DN4" i="33"/>
  <c r="X62" i="1"/>
  <c r="X63" i="1"/>
  <c r="X64" i="1"/>
  <c r="X65" i="1"/>
  <c r="X66" i="1"/>
  <c r="X67" i="1"/>
  <c r="X68" i="1"/>
  <c r="X69" i="1"/>
  <c r="X70" i="1"/>
  <c r="X71" i="1"/>
  <c r="X72" i="1"/>
  <c r="X73" i="1"/>
  <c r="X74" i="1"/>
  <c r="X75" i="1"/>
  <c r="X76" i="1"/>
  <c r="X77" i="1"/>
  <c r="I14" i="11" l="1"/>
  <c r="I15" i="11" s="1"/>
  <c r="I16" i="11" s="1"/>
  <c r="I17" i="11" s="1"/>
  <c r="I18" i="11" s="1"/>
  <c r="FG3" i="33"/>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62" i="1"/>
  <c r="FD3" i="33"/>
  <c r="EN3" i="33"/>
  <c r="DX3" i="33"/>
  <c r="DH3" i="33"/>
  <c r="FI3" i="33"/>
  <c r="ES3" i="33"/>
  <c r="EC3" i="33"/>
  <c r="DM3" i="33"/>
  <c r="FA3" i="33"/>
  <c r="EK3" i="33"/>
  <c r="DU3" i="33"/>
  <c r="DE3" i="33"/>
  <c r="AH63" i="1"/>
  <c r="GA4" i="33"/>
  <c r="FZ4" i="33"/>
  <c r="FY4" i="33"/>
  <c r="FX4" i="33"/>
  <c r="FW4" i="33"/>
  <c r="FV4" i="33"/>
  <c r="FU4" i="33"/>
  <c r="FT4" i="33"/>
  <c r="FS4" i="33"/>
  <c r="J18" i="11" l="1"/>
  <c r="H19" i="11"/>
  <c r="AC12" i="12"/>
  <c r="AC13" i="12"/>
  <c r="AC14" i="12"/>
  <c r="AC15" i="12"/>
  <c r="AC16" i="12"/>
  <c r="AC17" i="12"/>
  <c r="AC18" i="12"/>
  <c r="AC19" i="12"/>
  <c r="AC20" i="12"/>
  <c r="AC21" i="12"/>
  <c r="AC22" i="12"/>
  <c r="AC23" i="12"/>
  <c r="AC25" i="12"/>
  <c r="AC26" i="12"/>
  <c r="AC27" i="12"/>
  <c r="AC28" i="12"/>
  <c r="AC29" i="12"/>
  <c r="AC30" i="12"/>
  <c r="AC31" i="12"/>
  <c r="AC32" i="12"/>
  <c r="AC33" i="12"/>
  <c r="AC34" i="12"/>
  <c r="AC35" i="12"/>
  <c r="AC36" i="12"/>
  <c r="AC37" i="12"/>
  <c r="AC38" i="12"/>
  <c r="AC39" i="12"/>
  <c r="AC40" i="12"/>
  <c r="AC41" i="12"/>
  <c r="AC42" i="12"/>
  <c r="AC43" i="12"/>
  <c r="AC44" i="12"/>
  <c r="AC45" i="12"/>
  <c r="AC46" i="12"/>
  <c r="AC59" i="12"/>
  <c r="K19" i="11" l="1"/>
  <c r="I19" i="11"/>
  <c r="L19" i="11" s="1"/>
  <c r="AE6" i="12"/>
  <c r="AA3" i="1" l="1"/>
  <c r="I4" i="33" s="1"/>
  <c r="Q1" i="27"/>
  <c r="P1" i="27"/>
  <c r="S1" i="31"/>
  <c r="X28" i="1"/>
  <c r="W28" i="1"/>
  <c r="T28" i="1"/>
  <c r="S28" i="1"/>
  <c r="K28" i="1"/>
  <c r="N28" i="1" s="1"/>
  <c r="J28" i="1"/>
  <c r="Z28" i="1" l="1"/>
  <c r="H29" i="1"/>
  <c r="U75" i="1" s="1"/>
  <c r="L12" i="1"/>
  <c r="T12" i="1"/>
  <c r="S12" i="1"/>
  <c r="W12" i="1"/>
  <c r="K12" i="1"/>
  <c r="A86" i="1"/>
  <c r="FK2" i="33" s="1"/>
  <c r="A87" i="1"/>
  <c r="A88" i="1"/>
  <c r="F88" i="1"/>
  <c r="A89" i="1"/>
  <c r="FK3" i="33" s="1"/>
  <c r="B89" i="1"/>
  <c r="FL3" i="33" s="1"/>
  <c r="C89" i="1"/>
  <c r="FM3" i="33" s="1"/>
  <c r="D89" i="1"/>
  <c r="FN3" i="33" s="1"/>
  <c r="E89" i="1"/>
  <c r="F89" i="1"/>
  <c r="G89" i="1"/>
  <c r="H89" i="1"/>
  <c r="I89" i="1"/>
  <c r="J89" i="1"/>
  <c r="K89" i="1"/>
  <c r="A90" i="1"/>
  <c r="FK4" i="33" s="1"/>
  <c r="B90" i="1"/>
  <c r="FL4" i="33" s="1"/>
  <c r="C90" i="1"/>
  <c r="FM4" i="33" s="1"/>
  <c r="D90" i="1"/>
  <c r="FN4" i="33" s="1"/>
  <c r="G90" i="1"/>
  <c r="H90" i="1"/>
  <c r="A91" i="1"/>
  <c r="D91" i="1"/>
  <c r="H91" i="1"/>
  <c r="D92" i="1"/>
  <c r="F92" i="1"/>
  <c r="A93" i="1"/>
  <c r="B93" i="1"/>
  <c r="C93" i="1"/>
  <c r="D93" i="1"/>
  <c r="E93" i="1"/>
  <c r="F93" i="1"/>
  <c r="G93" i="1"/>
  <c r="H93" i="1"/>
  <c r="I93" i="1"/>
  <c r="J93" i="1"/>
  <c r="K93" i="1"/>
  <c r="A94" i="1"/>
  <c r="FO4" i="33" s="1"/>
  <c r="B94" i="1"/>
  <c r="FP4" i="33" s="1"/>
  <c r="D94" i="1"/>
  <c r="E94" i="1"/>
  <c r="F94" i="1"/>
  <c r="G94" i="1"/>
  <c r="H94" i="1"/>
  <c r="FQ4" i="33" s="1"/>
  <c r="I94" i="1"/>
  <c r="FR4" i="33" s="1"/>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G34" i="29"/>
  <c r="AF34" i="29"/>
  <c r="AG33" i="29"/>
  <c r="AF33" i="29"/>
  <c r="AG32" i="29"/>
  <c r="AF32" i="29"/>
  <c r="AG31" i="29"/>
  <c r="AF31" i="29"/>
  <c r="AG30" i="29"/>
  <c r="AF30" i="29"/>
  <c r="AG29" i="29"/>
  <c r="AF29" i="29"/>
  <c r="AG28" i="29"/>
  <c r="AF28" i="29"/>
  <c r="AG27" i="29"/>
  <c r="AF27" i="29"/>
  <c r="AG26" i="29"/>
  <c r="AF26" i="29"/>
  <c r="AG25" i="29"/>
  <c r="AF25" i="29"/>
  <c r="AV24" i="29"/>
  <c r="AN24" i="29"/>
  <c r="AG24" i="29"/>
  <c r="AF24" i="29"/>
  <c r="AV23" i="29"/>
  <c r="AN23" i="29"/>
  <c r="AG23" i="29"/>
  <c r="AF23" i="29"/>
  <c r="AV22" i="29"/>
  <c r="AN22" i="29"/>
  <c r="AG22" i="29"/>
  <c r="AF22" i="29"/>
  <c r="AV21" i="29"/>
  <c r="AW21" i="29" s="1"/>
  <c r="AN21" i="29"/>
  <c r="AG21" i="29"/>
  <c r="AF21" i="29"/>
  <c r="AV20" i="29"/>
  <c r="AN20" i="29"/>
  <c r="AG20" i="29"/>
  <c r="AF20" i="29"/>
  <c r="AG19" i="29"/>
  <c r="AF19" i="29"/>
  <c r="AG18" i="29"/>
  <c r="AF18" i="29"/>
  <c r="AO16" i="29"/>
  <c r="AN11" i="29"/>
  <c r="AN10" i="29"/>
  <c r="L20" i="11" l="1"/>
  <c r="AN31" i="29"/>
  <c r="J12" i="1"/>
  <c r="G29" i="1"/>
  <c r="AW27" i="29"/>
  <c r="AR33" i="29" s="1"/>
  <c r="AY21" i="29"/>
  <c r="AY20" i="29"/>
  <c r="AF17" i="29"/>
  <c r="AC10" i="29" s="1"/>
  <c r="AY22" i="29"/>
  <c r="Q29" i="1"/>
  <c r="AY23" i="29"/>
  <c r="AW24" i="29"/>
  <c r="AW23" i="29"/>
  <c r="AW22" i="29"/>
  <c r="AW20" i="29"/>
  <c r="AV25" i="29"/>
  <c r="AX24" i="29" s="1"/>
  <c r="L21" i="11" l="1"/>
  <c r="Z3" i="1"/>
  <c r="AY25" i="29"/>
  <c r="AW25" i="29"/>
  <c r="AR31" i="29" s="1"/>
  <c r="AW31" i="29" s="1"/>
  <c r="AX21" i="29"/>
  <c r="AX22" i="29"/>
  <c r="AX20" i="29"/>
  <c r="AX23" i="29"/>
  <c r="W29" i="28"/>
  <c r="L29" i="28"/>
  <c r="D68" i="20" s="1"/>
  <c r="D29" i="28"/>
  <c r="X27" i="28"/>
  <c r="AX25" i="29" l="1"/>
  <c r="L22" i="11"/>
  <c r="J9" i="27"/>
  <c r="J94" i="1" s="1"/>
  <c r="C9" i="27"/>
  <c r="C94" i="1" s="1"/>
  <c r="F5" i="27"/>
  <c r="E5" i="27"/>
  <c r="E90" i="1" s="1"/>
  <c r="Z5" i="1" l="1"/>
  <c r="F90" i="1"/>
  <c r="F45" i="9" s="1"/>
  <c r="M89" i="1"/>
  <c r="L90" i="1"/>
  <c r="L89" i="1"/>
  <c r="L88" i="1"/>
  <c r="L87" i="1"/>
  <c r="V93" i="1"/>
  <c r="V92" i="1"/>
  <c r="V91" i="1"/>
  <c r="V90" i="1"/>
  <c r="V89" i="1"/>
  <c r="V88" i="1"/>
  <c r="V87" i="1"/>
  <c r="P52" i="6"/>
  <c r="U89" i="1"/>
  <c r="U92" i="1"/>
  <c r="U90" i="1"/>
  <c r="U88" i="1"/>
  <c r="T93" i="1"/>
  <c r="T92" i="1"/>
  <c r="T91" i="1"/>
  <c r="T90" i="1"/>
  <c r="T89" i="1"/>
  <c r="T88" i="1"/>
  <c r="T87" i="1"/>
  <c r="S93" i="1"/>
  <c r="S92" i="1"/>
  <c r="S91" i="1"/>
  <c r="S90" i="1"/>
  <c r="S89" i="1"/>
  <c r="S88" i="1"/>
  <c r="S87" i="1"/>
  <c r="J5" i="27" l="1"/>
  <c r="J90" i="1" s="1"/>
  <c r="I90" i="1"/>
  <c r="T94" i="1"/>
  <c r="CW4" i="33" s="1"/>
  <c r="V94" i="1"/>
  <c r="U94" i="1"/>
  <c r="AD32" i="1"/>
  <c r="AG32" i="1"/>
  <c r="AG33" i="1"/>
  <c r="AG34" i="1"/>
  <c r="AG35" i="1"/>
  <c r="AA33" i="1"/>
  <c r="AA34" i="1"/>
  <c r="AA32" i="1"/>
  <c r="F47" i="9" l="1"/>
  <c r="CX4" i="33"/>
  <c r="D22" i="1" l="1"/>
  <c r="D21" i="1"/>
  <c r="D20" i="1"/>
  <c r="D19" i="1"/>
  <c r="D17" i="1"/>
  <c r="D18" i="1"/>
  <c r="D16" i="1"/>
  <c r="D14" i="1"/>
  <c r="D13" i="1"/>
  <c r="D15" i="1"/>
  <c r="D23" i="1"/>
  <c r="K29" i="1"/>
  <c r="J29" i="1"/>
  <c r="AC4" i="33" s="1"/>
  <c r="AG1" i="1" l="1"/>
  <c r="A4" i="33" l="1"/>
  <c r="C1" i="34"/>
  <c r="B6" i="1" l="1"/>
  <c r="E4" i="33" s="1"/>
  <c r="B5" i="1"/>
  <c r="D4" i="33" s="1"/>
  <c r="B4" i="1"/>
  <c r="D3" i="42" l="1"/>
  <c r="D3" i="35"/>
  <c r="B4" i="33"/>
  <c r="E3" i="42"/>
  <c r="C4" i="33"/>
  <c r="W92" i="1"/>
  <c r="W91" i="1"/>
  <c r="X90" i="1"/>
  <c r="AH86" i="1"/>
  <c r="AG86" i="1"/>
  <c r="AF86" i="1"/>
  <c r="AE86" i="1"/>
  <c r="AD86" i="1"/>
  <c r="X86" i="1"/>
  <c r="W86" i="1"/>
  <c r="Y86" i="1"/>
  <c r="AD90" i="1" l="1"/>
  <c r="AE90" i="1"/>
  <c r="AC90" i="1"/>
  <c r="AF90" i="1"/>
  <c r="AG90" i="1"/>
  <c r="AH90" i="1"/>
  <c r="W90" i="1"/>
  <c r="BX4" i="33" l="1"/>
  <c r="CB4" i="33"/>
  <c r="CC4" i="33"/>
  <c r="M90" i="1"/>
  <c r="M88" i="1"/>
  <c r="M87" i="1"/>
  <c r="C3" i="19"/>
  <c r="N94" i="1" l="1"/>
  <c r="Q84" i="1" s="1"/>
  <c r="CV4" i="33" s="1"/>
  <c r="M94" i="1"/>
  <c r="AH98" i="1"/>
  <c r="M3" i="24"/>
  <c r="F46" i="9" l="1"/>
  <c r="P84" i="1"/>
  <c r="CU4" i="33" s="1"/>
  <c r="K4" i="20"/>
  <c r="L5" i="20"/>
  <c r="L4" i="20"/>
  <c r="CA4" i="33" l="1"/>
  <c r="BZ4" i="33"/>
  <c r="BY4" i="33"/>
  <c r="BW4" i="33"/>
  <c r="BV4" i="33"/>
  <c r="BU4" i="33"/>
  <c r="BT4" i="33"/>
  <c r="BE4" i="33"/>
  <c r="BG4" i="33"/>
  <c r="BI4" i="33"/>
  <c r="BK4" i="33"/>
  <c r="BM4" i="33"/>
  <c r="BO4" i="33"/>
  <c r="BQ4" i="33"/>
  <c r="BS4" i="33"/>
  <c r="BP4" i="33"/>
  <c r="BL4" i="33"/>
  <c r="BH4" i="33"/>
  <c r="BD4" i="33"/>
  <c r="AD84" i="1"/>
  <c r="AH84" i="1"/>
  <c r="AG84" i="1"/>
  <c r="AF84" i="1"/>
  <c r="AE84" i="1"/>
  <c r="Y84" i="1"/>
  <c r="X84" i="1"/>
  <c r="W84" i="1"/>
  <c r="AG82" i="1"/>
  <c r="AF82" i="1"/>
  <c r="AE82" i="1"/>
  <c r="AD82" i="1"/>
  <c r="Y82" i="1"/>
  <c r="X82" i="1"/>
  <c r="W82" i="1"/>
  <c r="AH82" i="1" l="1"/>
  <c r="M5" i="12"/>
  <c r="Y4" i="33"/>
  <c r="O5" i="1"/>
  <c r="W4" i="33" s="1"/>
  <c r="U4" i="33"/>
  <c r="P51" i="6"/>
  <c r="V6" i="1" l="1"/>
  <c r="U74" i="1"/>
  <c r="V4" i="33"/>
  <c r="B37" i="6"/>
  <c r="C37" i="6" s="1"/>
  <c r="D37" i="6" s="1"/>
  <c r="E37" i="6" s="1"/>
  <c r="F37" i="6" s="1"/>
  <c r="G37" i="6" s="1"/>
  <c r="H37" i="6" s="1"/>
  <c r="I37" i="6" s="1"/>
  <c r="J37" i="6" s="1"/>
  <c r="K37" i="6" s="1"/>
  <c r="L37" i="6" s="1"/>
  <c r="M37" i="6" s="1"/>
  <c r="N37" i="6" s="1"/>
  <c r="O37" i="6" s="1"/>
  <c r="B35" i="6"/>
  <c r="C33" i="6"/>
  <c r="N80" i="1"/>
  <c r="CJ4" i="33" s="1"/>
  <c r="N79" i="1"/>
  <c r="CI4" i="33" s="1"/>
  <c r="N78" i="1"/>
  <c r="CH4" i="33" s="1"/>
  <c r="AB3" i="12"/>
  <c r="Y6" i="12"/>
  <c r="R76" i="1" s="1"/>
  <c r="Y5" i="12"/>
  <c r="R75" i="1" s="1"/>
  <c r="Y4" i="12"/>
  <c r="Y3" i="12"/>
  <c r="R74" i="1" s="1"/>
  <c r="CK4" i="33" s="1"/>
  <c r="U6" i="12"/>
  <c r="N76" i="1" s="1"/>
  <c r="U5" i="12"/>
  <c r="N75" i="1" s="1"/>
  <c r="U4" i="12"/>
  <c r="Q4" i="12"/>
  <c r="Q3" i="12"/>
  <c r="U3" i="12"/>
  <c r="E6" i="12"/>
  <c r="F5" i="12"/>
  <c r="J4" i="12"/>
  <c r="D6" i="12"/>
  <c r="C10" i="6"/>
  <c r="B14" i="6"/>
  <c r="C14" i="6" s="1"/>
  <c r="D14" i="6" s="1"/>
  <c r="E14" i="6" s="1"/>
  <c r="F14" i="6" s="1"/>
  <c r="G14" i="6" s="1"/>
  <c r="H14" i="6" s="1"/>
  <c r="I14" i="6" s="1"/>
  <c r="J14" i="6" s="1"/>
  <c r="K14" i="6" s="1"/>
  <c r="L14" i="6" s="1"/>
  <c r="M14" i="6" s="1"/>
  <c r="N14" i="6" s="1"/>
  <c r="O14" i="6" s="1"/>
  <c r="B12" i="6"/>
  <c r="AG18" i="6"/>
  <c r="E6" i="1"/>
  <c r="E5" i="1"/>
  <c r="G4" i="33" s="1"/>
  <c r="E4" i="1"/>
  <c r="F4" i="33" s="1"/>
  <c r="B6" i="6"/>
  <c r="C6" i="6" s="1"/>
  <c r="D6" i="6" s="1"/>
  <c r="E6" i="6" s="1"/>
  <c r="F6" i="6" s="1"/>
  <c r="G6" i="6" s="1"/>
  <c r="H6" i="6" s="1"/>
  <c r="I6" i="6" s="1"/>
  <c r="J6" i="6" s="1"/>
  <c r="K6" i="6" s="1"/>
  <c r="L6" i="6" s="1"/>
  <c r="M6" i="6" s="1"/>
  <c r="N6" i="6" s="1"/>
  <c r="O6" i="6" s="1"/>
  <c r="B4" i="6"/>
  <c r="D10" i="6" l="1"/>
  <c r="D33" i="6"/>
  <c r="H4" i="33"/>
  <c r="F3" i="42"/>
  <c r="N77" i="1"/>
  <c r="CG4" i="33" s="1"/>
  <c r="F48" i="9"/>
  <c r="CM4" i="33"/>
  <c r="CF4" i="33"/>
  <c r="N74" i="1"/>
  <c r="CD4" i="33" s="1"/>
  <c r="R78" i="1"/>
  <c r="CO4" i="33" s="1"/>
  <c r="I5" i="12"/>
  <c r="S4" i="1" s="1"/>
  <c r="U79" i="1"/>
  <c r="R79" i="1"/>
  <c r="CP4" i="33" s="1"/>
  <c r="CE4" i="33"/>
  <c r="R77" i="1"/>
  <c r="CN4" i="33" s="1"/>
  <c r="U77" i="1"/>
  <c r="AB5" i="12"/>
  <c r="AK18" i="6"/>
  <c r="E33" i="6" l="1"/>
  <c r="E10" i="6"/>
  <c r="Z4" i="33"/>
  <c r="X6" i="1"/>
  <c r="U78" i="1"/>
  <c r="CL4" i="33"/>
  <c r="A5" i="11"/>
  <c r="A5" i="2"/>
  <c r="A6" i="2" s="1"/>
  <c r="A7" i="2" s="1"/>
  <c r="A8" i="2" s="1"/>
  <c r="A9" i="2" s="1"/>
  <c r="A6" i="11" l="1"/>
  <c r="A7" i="11" s="1"/>
  <c r="E11" i="6" s="1"/>
  <c r="C11" i="6"/>
  <c r="C12" i="6" s="1"/>
  <c r="C34" i="6"/>
  <c r="C35" i="6" s="1"/>
  <c r="F10" i="6"/>
  <c r="F33" i="6"/>
  <c r="C14" i="21"/>
  <c r="C13" i="21"/>
  <c r="C12" i="21"/>
  <c r="H3" i="1" s="1"/>
  <c r="D11" i="6" l="1"/>
  <c r="D12" i="6" s="1"/>
  <c r="E12" i="6" s="1"/>
  <c r="A8" i="11"/>
  <c r="F34" i="6" s="1"/>
  <c r="E34" i="6"/>
  <c r="D34" i="6"/>
  <c r="D35" i="6" s="1"/>
  <c r="G33" i="6"/>
  <c r="G10" i="6"/>
  <c r="N7" i="11"/>
  <c r="N8" i="11"/>
  <c r="D38" i="21"/>
  <c r="D34" i="21"/>
  <c r="D26" i="21"/>
  <c r="D47" i="21"/>
  <c r="D30" i="21"/>
  <c r="L5" i="1"/>
  <c r="T4" i="33" s="1"/>
  <c r="L4" i="1"/>
  <c r="S4" i="33" s="1"/>
  <c r="J4" i="33"/>
  <c r="L3" i="1"/>
  <c r="R4" i="33" s="1"/>
  <c r="C18" i="21"/>
  <c r="H5" i="1"/>
  <c r="C17" i="21"/>
  <c r="H4" i="1"/>
  <c r="K4" i="33" s="1"/>
  <c r="C16" i="21"/>
  <c r="C19" i="21"/>
  <c r="D43" i="21" s="1"/>
  <c r="H6" i="1"/>
  <c r="C23" i="21"/>
  <c r="E35" i="6" l="1"/>
  <c r="F35" i="6" s="1"/>
  <c r="A9" i="11"/>
  <c r="G11" i="6" s="1"/>
  <c r="F11" i="6"/>
  <c r="F12" i="6" s="1"/>
  <c r="L4" i="33"/>
  <c r="B4" i="41"/>
  <c r="H3" i="42"/>
  <c r="H10" i="6"/>
  <c r="H33" i="6"/>
  <c r="M4" i="33"/>
  <c r="I3" i="42"/>
  <c r="K3" i="42" s="1"/>
  <c r="N9" i="11"/>
  <c r="J4" i="1"/>
  <c r="O4" i="33" s="1"/>
  <c r="L6" i="1"/>
  <c r="J6" i="1"/>
  <c r="Q4" i="33" s="1"/>
  <c r="J3" i="1"/>
  <c r="N4" i="33" s="1"/>
  <c r="J5" i="1"/>
  <c r="P4" i="33" s="1"/>
  <c r="I85" i="1"/>
  <c r="BC4" i="33" s="1"/>
  <c r="AT4" i="33"/>
  <c r="G67" i="1"/>
  <c r="F67" i="1"/>
  <c r="E67" i="1"/>
  <c r="D67" i="1"/>
  <c r="C67" i="1"/>
  <c r="AP4" i="33" s="1"/>
  <c r="A10" i="11" l="1"/>
  <c r="H11" i="6" s="1"/>
  <c r="G34" i="6"/>
  <c r="G35" i="6" s="1"/>
  <c r="I10" i="6"/>
  <c r="I33" i="6"/>
  <c r="G12" i="6"/>
  <c r="AC3" i="42"/>
  <c r="J3" i="42"/>
  <c r="A11" i="11" l="1"/>
  <c r="I34" i="6" s="1"/>
  <c r="H34" i="6"/>
  <c r="H35" i="6" s="1"/>
  <c r="J33" i="6"/>
  <c r="H12" i="6"/>
  <c r="J10" i="6"/>
  <c r="N11" i="11"/>
  <c r="I76" i="1"/>
  <c r="BA4" i="33"/>
  <c r="AZ4" i="33"/>
  <c r="AY4" i="33"/>
  <c r="AX4" i="33"/>
  <c r="F50" i="9"/>
  <c r="J22" i="20"/>
  <c r="F49" i="9" s="1"/>
  <c r="A12" i="11" l="1"/>
  <c r="A13" i="11" s="1"/>
  <c r="K10" i="6"/>
  <c r="K33" i="6"/>
  <c r="I35" i="6"/>
  <c r="I67" i="1"/>
  <c r="AQ4" i="33" s="1"/>
  <c r="Z6" i="1"/>
  <c r="J34" i="6" l="1"/>
  <c r="J35" i="6" s="1"/>
  <c r="L33" i="6"/>
  <c r="K34" i="6"/>
  <c r="L10" i="6"/>
  <c r="A14" i="11"/>
  <c r="AI4" i="33"/>
  <c r="AW4" i="33"/>
  <c r="BB4" i="33"/>
  <c r="AH4" i="33"/>
  <c r="AH32" i="1"/>
  <c r="M10" i="6" l="1"/>
  <c r="L11" i="6"/>
  <c r="M33" i="6"/>
  <c r="K35" i="6"/>
  <c r="A15" i="11"/>
  <c r="N14" i="11"/>
  <c r="K76" i="1"/>
  <c r="AV4" i="33" s="1"/>
  <c r="K67" i="1"/>
  <c r="AS4" i="33" s="1"/>
  <c r="H76" i="1"/>
  <c r="J67" i="1"/>
  <c r="AR4" i="33" s="1"/>
  <c r="Z4" i="1"/>
  <c r="AU4" i="33"/>
  <c r="M11" i="6" l="1"/>
  <c r="N33" i="6"/>
  <c r="L35" i="6"/>
  <c r="N10" i="6"/>
  <c r="A16" i="11"/>
  <c r="N15" i="11"/>
  <c r="H67" i="1"/>
  <c r="N11" i="6" l="1"/>
  <c r="M35" i="6"/>
  <c r="O10" i="6"/>
  <c r="O33" i="6"/>
  <c r="A17" i="11"/>
  <c r="N16" i="11"/>
  <c r="O6" i="1"/>
  <c r="X4" i="33" s="1"/>
  <c r="P33" i="6" l="1"/>
  <c r="P10" i="6"/>
  <c r="N35" i="6"/>
  <c r="A18" i="11"/>
  <c r="N17" i="11"/>
  <c r="G12" i="19"/>
  <c r="AH38" i="1" s="1"/>
  <c r="G13" i="19"/>
  <c r="AH39" i="1" s="1"/>
  <c r="G14" i="19"/>
  <c r="AH40" i="1" s="1"/>
  <c r="G10" i="19"/>
  <c r="AH36" i="1" s="1"/>
  <c r="G9" i="19"/>
  <c r="G11" i="19"/>
  <c r="AH37" i="1" s="1"/>
  <c r="G8" i="19"/>
  <c r="P11" i="6" l="1"/>
  <c r="O35" i="6"/>
  <c r="Q33" i="6"/>
  <c r="Q10" i="6"/>
  <c r="A19" i="11"/>
  <c r="N18" i="11"/>
  <c r="E3" i="19"/>
  <c r="Q11" i="6" l="1"/>
  <c r="A24" i="6" s="1"/>
  <c r="R10" i="6"/>
  <c r="R33" i="6"/>
  <c r="P35" i="6"/>
  <c r="B43" i="6"/>
  <c r="A20" i="11"/>
  <c r="N19" i="11"/>
  <c r="L3" i="19"/>
  <c r="B3" i="19" s="1"/>
  <c r="G3" i="19"/>
  <c r="R11" i="6" l="1"/>
  <c r="Q35" i="6"/>
  <c r="S33" i="6"/>
  <c r="S10" i="6"/>
  <c r="A21" i="11"/>
  <c r="N20" i="11"/>
  <c r="BF4" i="33"/>
  <c r="BJ4" i="33"/>
  <c r="BN4" i="33"/>
  <c r="BR4" i="33"/>
  <c r="S11" i="6" l="1"/>
  <c r="R35" i="6"/>
  <c r="T33" i="6"/>
  <c r="T10" i="6"/>
  <c r="A22" i="11"/>
  <c r="N21" i="11"/>
  <c r="T11" i="6" l="1"/>
  <c r="S35" i="6"/>
  <c r="U10" i="6"/>
  <c r="U33" i="6"/>
  <c r="A23" i="11"/>
  <c r="N22" i="11"/>
  <c r="K45" i="9"/>
  <c r="V33" i="6" l="1"/>
  <c r="V10" i="6"/>
  <c r="U15" i="6"/>
  <c r="T35" i="6"/>
  <c r="A24" i="11"/>
  <c r="L5" i="2"/>
  <c r="M5" i="2" s="1"/>
  <c r="W10" i="6" l="1"/>
  <c r="V15" i="6"/>
  <c r="W33" i="6"/>
  <c r="A43" i="6"/>
  <c r="F43" i="6" s="1"/>
  <c r="L6" i="2"/>
  <c r="M6" i="2" s="1"/>
  <c r="A25" i="11"/>
  <c r="X33" i="6" l="1"/>
  <c r="X10" i="6"/>
  <c r="W15" i="6"/>
  <c r="L7" i="2"/>
  <c r="M7" i="2" s="1"/>
  <c r="A26" i="11"/>
  <c r="B24" i="6" l="1"/>
  <c r="D24" i="6" s="1"/>
  <c r="H24" i="6"/>
  <c r="S84" i="1" s="1"/>
  <c r="X15" i="6"/>
  <c r="L8" i="2"/>
  <c r="L9" i="2" s="1"/>
  <c r="A27" i="11"/>
  <c r="M9" i="2" l="1"/>
  <c r="L10" i="2"/>
  <c r="M8" i="2"/>
  <c r="A28" i="11"/>
  <c r="M10" i="2" l="1"/>
  <c r="L11" i="2"/>
  <c r="L12" i="2" s="1"/>
  <c r="L13" i="2" s="1"/>
  <c r="A29" i="11"/>
  <c r="M13" i="2" l="1"/>
  <c r="L14" i="2"/>
  <c r="M12" i="2"/>
  <c r="A30" i="11"/>
  <c r="M14" i="2" l="1"/>
  <c r="L15" i="2"/>
  <c r="A31" i="11"/>
  <c r="P5" i="1"/>
  <c r="AA59" i="12"/>
  <c r="W59" i="12"/>
  <c r="P59" i="12"/>
  <c r="AB46" i="12"/>
  <c r="AA46" i="12"/>
  <c r="Z46" i="12"/>
  <c r="W46" i="12"/>
  <c r="P46" i="12"/>
  <c r="AB45" i="12"/>
  <c r="AA45" i="12"/>
  <c r="Z45" i="12"/>
  <c r="W45" i="12"/>
  <c r="P45" i="12"/>
  <c r="AB44" i="12"/>
  <c r="AA44" i="12"/>
  <c r="Z44" i="12"/>
  <c r="W44" i="12"/>
  <c r="P44" i="12"/>
  <c r="AB43" i="12"/>
  <c r="AA43" i="12"/>
  <c r="Z43" i="12"/>
  <c r="W43" i="12"/>
  <c r="P43" i="12"/>
  <c r="AB42" i="12"/>
  <c r="AA42" i="12"/>
  <c r="Z42" i="12"/>
  <c r="W42" i="12"/>
  <c r="P42" i="12"/>
  <c r="AB41" i="12"/>
  <c r="AA41" i="12"/>
  <c r="Z41" i="12"/>
  <c r="W41" i="12"/>
  <c r="P41" i="12"/>
  <c r="AB40" i="12"/>
  <c r="AA40" i="12"/>
  <c r="Z40" i="12"/>
  <c r="W40" i="12"/>
  <c r="P40" i="12"/>
  <c r="AB39" i="12"/>
  <c r="AA39" i="12"/>
  <c r="Z39" i="12"/>
  <c r="W39" i="12"/>
  <c r="P39" i="12"/>
  <c r="AB38" i="12"/>
  <c r="AA38" i="12"/>
  <c r="Z38" i="12"/>
  <c r="W38" i="12"/>
  <c r="P38" i="12"/>
  <c r="AB37" i="12"/>
  <c r="AA37" i="12"/>
  <c r="Z37" i="12"/>
  <c r="W37" i="12"/>
  <c r="P37" i="12"/>
  <c r="AB36" i="12"/>
  <c r="AA36" i="12"/>
  <c r="Z36" i="12"/>
  <c r="W36" i="12"/>
  <c r="P36" i="12"/>
  <c r="AB35" i="12"/>
  <c r="AA35" i="12"/>
  <c r="Z35" i="12"/>
  <c r="W35" i="12"/>
  <c r="P35" i="12"/>
  <c r="AB34" i="12"/>
  <c r="AA34" i="12"/>
  <c r="Z34" i="12"/>
  <c r="W34" i="12"/>
  <c r="P34" i="12"/>
  <c r="AB33" i="12"/>
  <c r="AA33" i="12"/>
  <c r="Z33" i="12"/>
  <c r="W33" i="12"/>
  <c r="P33" i="12"/>
  <c r="AB32" i="12"/>
  <c r="AA32" i="12"/>
  <c r="Z32" i="12"/>
  <c r="W32" i="12"/>
  <c r="P32" i="12"/>
  <c r="AB31" i="12"/>
  <c r="AA31" i="12"/>
  <c r="Z31" i="12"/>
  <c r="W31" i="12"/>
  <c r="P31" i="12"/>
  <c r="AB30" i="12"/>
  <c r="AA30" i="12"/>
  <c r="Z30" i="12"/>
  <c r="W30" i="12"/>
  <c r="P30" i="12"/>
  <c r="AB29" i="12"/>
  <c r="AA29" i="12"/>
  <c r="Z29" i="12"/>
  <c r="W29" i="12"/>
  <c r="P29" i="12"/>
  <c r="AB28" i="12"/>
  <c r="AA28" i="12"/>
  <c r="Z28" i="12"/>
  <c r="W28" i="12"/>
  <c r="P28" i="12"/>
  <c r="AB27" i="12"/>
  <c r="AA27" i="12"/>
  <c r="Z27" i="12"/>
  <c r="W27" i="12"/>
  <c r="P27" i="12"/>
  <c r="AB26" i="12"/>
  <c r="AA26" i="12"/>
  <c r="Z26" i="12"/>
  <c r="W26" i="12"/>
  <c r="P26" i="12"/>
  <c r="AB25" i="12"/>
  <c r="AA25" i="12"/>
  <c r="Z25" i="12"/>
  <c r="W25" i="12"/>
  <c r="P25" i="12"/>
  <c r="AB24" i="12"/>
  <c r="Z24" i="12"/>
  <c r="W24" i="12"/>
  <c r="AB23" i="12"/>
  <c r="AA23" i="12"/>
  <c r="Z23" i="12"/>
  <c r="W23" i="12"/>
  <c r="AB22" i="12"/>
  <c r="AA22" i="12"/>
  <c r="Z22" i="12"/>
  <c r="W22" i="12"/>
  <c r="AB21" i="12"/>
  <c r="AA21" i="12"/>
  <c r="Z21" i="12"/>
  <c r="W21" i="12"/>
  <c r="AB20" i="12"/>
  <c r="AA20" i="12"/>
  <c r="Z20" i="12"/>
  <c r="W20" i="12"/>
  <c r="M15" i="2" l="1"/>
  <c r="L16" i="2"/>
  <c r="L17" i="2" s="1"/>
  <c r="L18" i="2" s="1"/>
  <c r="L19" i="2" s="1"/>
  <c r="L20" i="2" s="1"/>
  <c r="L21" i="2" s="1"/>
  <c r="L22" i="2" s="1"/>
  <c r="AE3" i="12"/>
  <c r="A32" i="11"/>
  <c r="A33" i="11" s="1"/>
  <c r="A34" i="11" s="1"/>
  <c r="A35" i="11" s="1"/>
  <c r="Q5" i="12"/>
  <c r="G59" i="12"/>
  <c r="Q6" i="12"/>
  <c r="H59" i="12"/>
  <c r="AE4" i="12"/>
  <c r="AE5" i="12"/>
  <c r="CQ4" i="33"/>
  <c r="J59" i="12"/>
  <c r="I6" i="12" l="1"/>
  <c r="AB4" i="33"/>
  <c r="AB59" i="12"/>
  <c r="U29" i="1"/>
  <c r="R29" i="1"/>
  <c r="S5" i="1" l="1"/>
  <c r="AA4" i="33" s="1"/>
  <c r="Y28" i="1"/>
  <c r="C5" i="11" l="1"/>
  <c r="C6" i="11" s="1"/>
  <c r="C7" i="11" s="1"/>
  <c r="C8" i="11" s="1"/>
  <c r="C9" i="11" s="1"/>
  <c r="C10" i="11" s="1"/>
  <c r="C11" i="11" s="1"/>
  <c r="E1" i="11"/>
  <c r="B1" i="11"/>
  <c r="J19" i="11" l="1"/>
  <c r="M19" i="11" s="1"/>
  <c r="G5" i="11"/>
  <c r="G6" i="11"/>
  <c r="G7" i="11"/>
  <c r="G8" i="11"/>
  <c r="G9" i="11"/>
  <c r="G10" i="11"/>
  <c r="G11" i="11"/>
  <c r="G12" i="11"/>
  <c r="G13" i="11"/>
  <c r="G14" i="11"/>
  <c r="G15" i="11"/>
  <c r="G16" i="11"/>
  <c r="G17" i="11"/>
  <c r="G18" i="11"/>
  <c r="G4" i="11"/>
  <c r="M20" i="11"/>
  <c r="M21" i="11"/>
  <c r="I67" i="11"/>
  <c r="K46" i="11" s="1"/>
  <c r="L46" i="11" s="1"/>
  <c r="M22" i="11"/>
  <c r="J16" i="11"/>
  <c r="J13" i="11"/>
  <c r="J14" i="11"/>
  <c r="J12" i="11"/>
  <c r="J11" i="11"/>
  <c r="J10" i="11"/>
  <c r="J6" i="11"/>
  <c r="J7" i="11"/>
  <c r="J5" i="11"/>
  <c r="J4" i="11"/>
  <c r="J8" i="11"/>
  <c r="J9" i="11"/>
  <c r="D4" i="11"/>
  <c r="C12" i="11"/>
  <c r="D11" i="11"/>
  <c r="F5" i="11"/>
  <c r="O5" i="11"/>
  <c r="O6" i="11" s="1"/>
  <c r="O7" i="11" s="1"/>
  <c r="O8" i="11" s="1"/>
  <c r="O9" i="11" s="1"/>
  <c r="D5" i="11"/>
  <c r="K47" i="11" l="1"/>
  <c r="L47" i="11" s="1"/>
  <c r="K52" i="11"/>
  <c r="L52" i="11" s="1"/>
  <c r="K54" i="11"/>
  <c r="L54" i="11" s="1"/>
  <c r="K48" i="11"/>
  <c r="L48" i="11" s="1"/>
  <c r="K59" i="11"/>
  <c r="L59" i="11" s="1"/>
  <c r="K55" i="11"/>
  <c r="L55" i="11" s="1"/>
  <c r="K50" i="11"/>
  <c r="L50" i="11" s="1"/>
  <c r="K56" i="11"/>
  <c r="L56" i="11" s="1"/>
  <c r="K60" i="11"/>
  <c r="L60" i="11" s="1"/>
  <c r="K51" i="11"/>
  <c r="L51" i="11" s="1"/>
  <c r="K57" i="11"/>
  <c r="L57" i="11" s="1"/>
  <c r="K49" i="11"/>
  <c r="L49" i="11" s="1"/>
  <c r="K58" i="11"/>
  <c r="L58" i="11" s="1"/>
  <c r="K53" i="11"/>
  <c r="L53" i="11" s="1"/>
  <c r="K61" i="11"/>
  <c r="L61" i="11" s="1"/>
  <c r="I11" i="6"/>
  <c r="I12" i="6" s="1"/>
  <c r="J12" i="6" s="1"/>
  <c r="K12" i="6" s="1"/>
  <c r="L12" i="6" s="1"/>
  <c r="M12" i="6" s="1"/>
  <c r="N12" i="6" s="1"/>
  <c r="O12" i="6" s="1"/>
  <c r="P12" i="6" s="1"/>
  <c r="Q12" i="6" s="1"/>
  <c r="R12" i="6" s="1"/>
  <c r="S12" i="6" s="1"/>
  <c r="T12" i="6" s="1"/>
  <c r="K62" i="11"/>
  <c r="L62" i="11" s="1"/>
  <c r="F6" i="11"/>
  <c r="C13" i="11"/>
  <c r="D12" i="11"/>
  <c r="D6" i="11"/>
  <c r="L63" i="11" l="1"/>
  <c r="F7" i="11"/>
  <c r="C14" i="11"/>
  <c r="D13" i="11"/>
  <c r="D7" i="11"/>
  <c r="F8" i="11" l="1"/>
  <c r="C15" i="11"/>
  <c r="D14" i="11"/>
  <c r="D8" i="11"/>
  <c r="F9" i="11" l="1"/>
  <c r="C16" i="11"/>
  <c r="D15" i="11"/>
  <c r="D9" i="11"/>
  <c r="F10" i="11" l="1"/>
  <c r="C17" i="11"/>
  <c r="D16" i="11"/>
  <c r="D10" i="11"/>
  <c r="F11" i="11" l="1"/>
  <c r="C18" i="11"/>
  <c r="D17" i="11"/>
  <c r="F12" i="11" l="1"/>
  <c r="C19" i="11"/>
  <c r="D18" i="11"/>
  <c r="F13" i="11" l="1"/>
  <c r="C20" i="11"/>
  <c r="D19" i="11"/>
  <c r="F14" i="11" l="1"/>
  <c r="C21" i="11"/>
  <c r="D20" i="11"/>
  <c r="F15" i="11" l="1"/>
  <c r="C22" i="11"/>
  <c r="D21" i="11"/>
  <c r="F16" i="11" l="1"/>
  <c r="D22" i="11"/>
  <c r="F17" i="11" l="1"/>
  <c r="I29" i="1"/>
  <c r="U76" i="1" s="1"/>
  <c r="E29" i="1"/>
  <c r="AJ4" i="33" s="1"/>
  <c r="AL4" i="33" s="1"/>
  <c r="F18" i="11" l="1"/>
  <c r="L29" i="1"/>
  <c r="V4" i="1" s="1"/>
  <c r="C2" i="6"/>
  <c r="C3" i="6" s="1"/>
  <c r="C4" i="6" s="1"/>
  <c r="A10" i="2"/>
  <c r="A11" i="2" s="1"/>
  <c r="A12" i="2" s="1"/>
  <c r="A13" i="2" s="1"/>
  <c r="A14" i="2" s="1"/>
  <c r="A15" i="2" s="1"/>
  <c r="F19" i="11" l="1"/>
  <c r="G19" i="11" s="1"/>
  <c r="A16" i="2"/>
  <c r="D2" i="6"/>
  <c r="E2" i="6" l="1"/>
  <c r="D3" i="6"/>
  <c r="D4" i="6" s="1"/>
  <c r="F20" i="11"/>
  <c r="G20" i="11" s="1"/>
  <c r="A17" i="2"/>
  <c r="M28" i="1"/>
  <c r="F2" i="6" l="1"/>
  <c r="E3" i="6"/>
  <c r="E4" i="6" s="1"/>
  <c r="F21" i="11"/>
  <c r="G21" i="11" s="1"/>
  <c r="A18" i="2"/>
  <c r="CT4" i="33"/>
  <c r="G2" i="6" l="1"/>
  <c r="F3" i="6"/>
  <c r="F4" i="6" s="1"/>
  <c r="F22" i="11"/>
  <c r="G22" i="11" s="1"/>
  <c r="A19" i="2"/>
  <c r="H2" i="6" l="1"/>
  <c r="G3" i="6"/>
  <c r="G4" i="6" s="1"/>
  <c r="A20" i="2"/>
  <c r="F29" i="1"/>
  <c r="AK4" i="33" s="1"/>
  <c r="AM4" i="33" s="1"/>
  <c r="M12" i="1"/>
  <c r="N12" i="1"/>
  <c r="I2" i="6" l="1"/>
  <c r="H3" i="6"/>
  <c r="H4" i="6" s="1"/>
  <c r="A21" i="2"/>
  <c r="C4" i="2"/>
  <c r="C5" i="2" s="1"/>
  <c r="J2" i="6" l="1"/>
  <c r="I3" i="6"/>
  <c r="A22" i="2"/>
  <c r="D5" i="2"/>
  <c r="C6" i="2"/>
  <c r="K2" i="6" l="1"/>
  <c r="J3" i="6"/>
  <c r="I4" i="6"/>
  <c r="A23" i="2"/>
  <c r="D6" i="2"/>
  <c r="C7" i="2"/>
  <c r="F5" i="2"/>
  <c r="G5" i="2" s="1"/>
  <c r="I5" i="2"/>
  <c r="J5" i="2" s="1"/>
  <c r="J4" i="6" l="1"/>
  <c r="L2" i="6"/>
  <c r="K3" i="6"/>
  <c r="A24" i="2"/>
  <c r="F6" i="2"/>
  <c r="G6" i="2" s="1"/>
  <c r="D7" i="2"/>
  <c r="C8" i="2"/>
  <c r="L3" i="6" l="1"/>
  <c r="M2" i="6"/>
  <c r="K4" i="6"/>
  <c r="F7" i="2"/>
  <c r="G7" i="2" s="1"/>
  <c r="A25" i="2"/>
  <c r="I6" i="2"/>
  <c r="J6" i="2" s="1"/>
  <c r="C9" i="2"/>
  <c r="D8" i="2"/>
  <c r="F8" i="2" l="1"/>
  <c r="G8" i="2" s="1"/>
  <c r="L4" i="6"/>
  <c r="N2" i="6"/>
  <c r="A26" i="2"/>
  <c r="A27" i="2" s="1"/>
  <c r="D9" i="2"/>
  <c r="C10" i="2"/>
  <c r="F9" i="2" l="1"/>
  <c r="O2" i="6"/>
  <c r="M4" i="6"/>
  <c r="A28" i="2"/>
  <c r="I7" i="2"/>
  <c r="C11" i="2"/>
  <c r="D10" i="2"/>
  <c r="G9" i="2" l="1"/>
  <c r="F10" i="2"/>
  <c r="N4" i="6"/>
  <c r="O3" i="6"/>
  <c r="A20" i="6" s="1"/>
  <c r="L84" i="1" s="1"/>
  <c r="P2" i="6"/>
  <c r="Q8" i="2"/>
  <c r="R8" i="2" s="1"/>
  <c r="J7" i="2"/>
  <c r="I8" i="2"/>
  <c r="A29" i="2"/>
  <c r="C12" i="2"/>
  <c r="D11" i="2"/>
  <c r="G10" i="2" l="1"/>
  <c r="F11" i="2"/>
  <c r="CR4" i="33"/>
  <c r="T84" i="1"/>
  <c r="Q2" i="6"/>
  <c r="O4" i="6"/>
  <c r="J8" i="2"/>
  <c r="A30" i="2"/>
  <c r="C13" i="2"/>
  <c r="D12" i="2"/>
  <c r="G11" i="2" l="1"/>
  <c r="F12" i="2"/>
  <c r="P4" i="6"/>
  <c r="R2" i="6"/>
  <c r="I9" i="2"/>
  <c r="Q9" i="2"/>
  <c r="R9" i="2" s="1"/>
  <c r="A31" i="2"/>
  <c r="A32" i="2" s="1"/>
  <c r="A33" i="2" s="1"/>
  <c r="A34" i="2" s="1"/>
  <c r="A35" i="2" s="1"/>
  <c r="F24" i="6"/>
  <c r="R84" i="1" s="1"/>
  <c r="C14" i="2"/>
  <c r="D13" i="2"/>
  <c r="G12" i="2" l="1"/>
  <c r="F13" i="2"/>
  <c r="G13" i="2" s="1"/>
  <c r="R7" i="6"/>
  <c r="F20" i="6" s="1"/>
  <c r="N84" i="1" s="1"/>
  <c r="S2" i="6"/>
  <c r="Q4" i="6"/>
  <c r="J9" i="2"/>
  <c r="C15" i="2"/>
  <c r="D14" i="2"/>
  <c r="F14" i="2"/>
  <c r="G14" i="2" s="1"/>
  <c r="R4" i="6" l="1"/>
  <c r="S3" i="6"/>
  <c r="S7" i="6" s="1"/>
  <c r="T2" i="6"/>
  <c r="I10" i="2"/>
  <c r="Q10" i="2"/>
  <c r="R10" i="2" s="1"/>
  <c r="C16" i="2"/>
  <c r="D15" i="2"/>
  <c r="F15" i="2"/>
  <c r="G15" i="2" s="1"/>
  <c r="Q11" i="2" l="1"/>
  <c r="R11" i="2" s="1"/>
  <c r="S4" i="6"/>
  <c r="J10" i="2"/>
  <c r="T3" i="6"/>
  <c r="T7" i="6" s="1"/>
  <c r="U2" i="6"/>
  <c r="C17" i="2"/>
  <c r="D16" i="2"/>
  <c r="F16" i="2"/>
  <c r="G16" i="2" s="1"/>
  <c r="J11" i="2" l="1"/>
  <c r="V2" i="6"/>
  <c r="U7" i="6"/>
  <c r="T4" i="6"/>
  <c r="C18" i="2"/>
  <c r="D17" i="2"/>
  <c r="F17" i="2"/>
  <c r="G17" i="2" s="1"/>
  <c r="Q12" i="2" l="1"/>
  <c r="R12" i="2" s="1"/>
  <c r="W2" i="6"/>
  <c r="V7" i="6"/>
  <c r="C19" i="2"/>
  <c r="D18" i="2"/>
  <c r="F18" i="2"/>
  <c r="J12" i="2" l="1"/>
  <c r="X2" i="6"/>
  <c r="X7" i="6" s="1"/>
  <c r="W7" i="6"/>
  <c r="B20" i="6" s="1"/>
  <c r="C20" i="2"/>
  <c r="D19" i="2"/>
  <c r="G18" i="2"/>
  <c r="F19" i="2"/>
  <c r="F20" i="2" s="1"/>
  <c r="F21" i="2" s="1"/>
  <c r="F22" i="2" s="1"/>
  <c r="M84" i="1" l="1"/>
  <c r="D20" i="6"/>
  <c r="Q13" i="2"/>
  <c r="R13" i="2" s="1"/>
  <c r="G19" i="2"/>
  <c r="C21" i="2"/>
  <c r="D20" i="2"/>
  <c r="G22" i="2"/>
  <c r="G20" i="2"/>
  <c r="U84" i="1" l="1"/>
  <c r="V84" i="1" s="1"/>
  <c r="CS4" i="33"/>
  <c r="J13" i="2"/>
  <c r="C22" i="2"/>
  <c r="D21" i="2"/>
  <c r="G21" i="2"/>
  <c r="Q14" i="2" l="1"/>
  <c r="R14" i="2" s="1"/>
  <c r="D22" i="2"/>
  <c r="Q15" i="2" l="1"/>
  <c r="R15" i="2" s="1"/>
  <c r="J14" i="2"/>
  <c r="O29" i="1"/>
  <c r="P28" i="1" s="1"/>
  <c r="P24" i="1" l="1"/>
  <c r="P25" i="1"/>
  <c r="P27" i="1"/>
  <c r="P26" i="1"/>
  <c r="P22" i="1"/>
  <c r="P21" i="1"/>
  <c r="P20" i="1"/>
  <c r="P19" i="1"/>
  <c r="P17" i="1"/>
  <c r="P18" i="1"/>
  <c r="P16" i="1"/>
  <c r="P14" i="1"/>
  <c r="P13" i="1"/>
  <c r="P15" i="1"/>
  <c r="P23" i="1"/>
  <c r="W29" i="1"/>
  <c r="X3" i="1" s="1"/>
  <c r="AF4" i="33" s="1"/>
  <c r="T29" i="1"/>
  <c r="AO4" i="33" s="1"/>
  <c r="V3" i="1"/>
  <c r="P12" i="1"/>
  <c r="D12" i="1"/>
  <c r="AD4" i="33" l="1"/>
  <c r="M3" i="42"/>
  <c r="N29" i="1"/>
  <c r="F44" i="9" s="1"/>
  <c r="AE4" i="33"/>
  <c r="M29" i="1"/>
  <c r="P29" i="1"/>
  <c r="S29" i="1"/>
  <c r="AN4" i="33" s="1"/>
  <c r="D29" i="1"/>
  <c r="V5" i="1" l="1"/>
  <c r="N10" i="11" l="1"/>
  <c r="O10" i="11" s="1"/>
  <c r="O11" i="11" s="1"/>
  <c r="O20" i="2" l="1"/>
  <c r="O12" i="11"/>
  <c r="O13" i="11" s="1"/>
  <c r="M38" i="38"/>
  <c r="J38" i="38"/>
  <c r="M37" i="38"/>
  <c r="J37" i="38"/>
  <c r="P20" i="2" l="1"/>
  <c r="O21" i="2"/>
  <c r="O14" i="11"/>
  <c r="O15" i="11" s="1"/>
  <c r="O16" i="11" s="1"/>
  <c r="O17" i="11" s="1"/>
  <c r="O18" i="11" s="1"/>
  <c r="O19" i="11" s="1"/>
  <c r="O20" i="11" s="1"/>
  <c r="O21" i="11" s="1"/>
  <c r="O22" i="11" s="1"/>
  <c r="O23" i="11" s="1"/>
  <c r="O24" i="11" s="1"/>
  <c r="O25" i="11" s="1"/>
  <c r="O26" i="11" s="1"/>
  <c r="O22" i="2" l="1"/>
  <c r="M73" i="2" s="1"/>
  <c r="P21" i="2"/>
  <c r="P22" i="2" l="1"/>
  <c r="O51" i="2" l="1"/>
  <c r="P51" i="2" s="1"/>
  <c r="O62" i="2" l="1"/>
  <c r="P62" i="2" s="1"/>
  <c r="O58" i="2"/>
  <c r="P58" i="2" s="1"/>
  <c r="O65" i="2"/>
  <c r="P65" i="2" s="1"/>
  <c r="O61" i="2"/>
  <c r="P61" i="2" s="1"/>
  <c r="O53" i="2"/>
  <c r="P53" i="2" s="1"/>
  <c r="O59" i="2"/>
  <c r="P59" i="2" s="1"/>
  <c r="O64" i="2"/>
  <c r="P64" i="2" s="1"/>
  <c r="O55" i="2"/>
  <c r="P55" i="2" s="1"/>
  <c r="O60" i="2"/>
  <c r="P60" i="2" s="1"/>
  <c r="O52" i="2"/>
  <c r="P52" i="2" s="1"/>
  <c r="O57" i="2"/>
  <c r="P57" i="2" s="1"/>
  <c r="M74" i="2"/>
  <c r="O54" i="2"/>
  <c r="P54" i="2" s="1"/>
  <c r="O56" i="2"/>
  <c r="P56" i="2" s="1"/>
  <c r="O63" i="2"/>
  <c r="P63" i="2" s="1"/>
  <c r="H43" i="6" l="1"/>
  <c r="V12" i="1" l="1"/>
  <c r="X12" i="1" s="1"/>
  <c r="Z12" i="1" s="1"/>
  <c r="V29" i="1" l="1"/>
  <c r="X29" i="1" s="1"/>
  <c r="Y29" i="1" s="1"/>
  <c r="X5" i="1" s="1"/>
  <c r="Y12" i="1"/>
  <c r="Z29" i="1" l="1"/>
  <c r="F43" i="9" s="1"/>
  <c r="X4" i="1"/>
  <c r="AG4" i="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B1AAC467-AD00-457C-A06F-E4E528ED90C1}">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E32EAA07-896E-4445-B333-3CCF528FC3BD}">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95849B1-E296-47A5-8DDC-07487D5A18EC}">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AEBA8C1C-FC81-4B36-BBE2-50E504DDB767}">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BA73BC0-6FA4-49CC-99AA-32582A5C3D07}">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6FD8BA1-4F6A-4E89-8190-A9B0F1B60543}">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2BCA2805-1075-404B-948C-B3F2E749B8E5}">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A5118F56-05E0-4C8D-81E7-45E3A234C809}">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D2CFCF72-BB3C-4578-B478-2F164F12613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48699499-8369-478A-B93F-5C89317EA978}">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57699B0-6EA8-4B56-8A60-64322C5DDDF4}">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9D2D4BB-4C3B-4DBD-A0EE-71412F0FBF0E}">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C6251843-4F20-4545-BC5A-D0BDA64CE7E5}">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CEE2ED22-3064-40C7-8D1E-1D091C3A0717}">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82AB60A-8034-460F-B221-B3EC1C6E6F4B}">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CCD442F-B11E-4B3D-A185-9F7166B6C8E5}">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A3BE0AD9-970F-43F8-B5B0-CD9F4EB9A5AE}">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1295D6B7-03A7-4987-9D74-B3F0C018FA21}">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77BF5A2E-F1AB-4204-91C4-B0E4FAB14CB4}">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D2A0F08E-1BFB-4A58-9EE6-AD4651782BF2}">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A1CF1EC7-AEFB-47A9-95C8-8FC7B5ED7B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12CB352-3A83-459F-85A8-BEC9E92B080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44DC5B39-76EC-447D-B9C2-A184F8610201}">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6691B662-3F85-4BD4-9B22-3D9F0456704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A437165E-8FA8-42F8-95AD-D81D570956F1}">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49EAF739-CDC1-4D50-BC4D-FFBC1EF766A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EEF3542E-AE2A-437E-9E22-4776B8F66E0C}">
      <text>
        <r>
          <rPr>
            <b/>
            <sz val="9"/>
            <color indexed="81"/>
            <rFont val="Tahoma"/>
            <family val="2"/>
          </rPr>
          <t>Without O&amp;M Cost</t>
        </r>
      </text>
    </comment>
    <comment ref="D4" authorId="0" shapeId="0" xr:uid="{1A1A4DAD-8A2D-4D58-9D66-EAEB7FE1AC55}">
      <text>
        <r>
          <rPr>
            <b/>
            <sz val="9"/>
            <color indexed="81"/>
            <rFont val="Tahoma"/>
            <family val="2"/>
          </rPr>
          <t>Without O&amp;M Cost</t>
        </r>
      </text>
    </comment>
    <comment ref="E4" authorId="0" shapeId="0" xr:uid="{5F280F2A-6F3A-452F-A019-DE376F2D6903}">
      <text>
        <r>
          <rPr>
            <b/>
            <sz val="9"/>
            <color indexed="81"/>
            <rFont val="Tahoma"/>
            <family val="2"/>
          </rPr>
          <t>Without O&amp;M Cost</t>
        </r>
      </text>
    </comment>
  </commentList>
</comments>
</file>

<file path=xl/sharedStrings.xml><?xml version="1.0" encoding="utf-8"?>
<sst xmlns="http://schemas.openxmlformats.org/spreadsheetml/2006/main" count="12733" uniqueCount="6286">
  <si>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</si>
  <si>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</si>
  <si>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</si>
  <si>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</si>
  <si>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</si>
  <si>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</si>
  <si>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</si>
  <si>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</si>
  <si>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</si>
  <si>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</si>
  <si>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</si>
  <si>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</si>
  <si>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</si>
  <si>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</si>
  <si>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</si>
  <si>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</si>
  <si>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</si>
  <si>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</si>
  <si>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</si>
  <si>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</si>
  <si>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</si>
  <si>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</si>
  <si>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</si>
  <si>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</si>
  <si>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</si>
  <si>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</si>
  <si>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</si>
  <si>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</si>
  <si>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</si>
  <si>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</si>
  <si>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</si>
  <si>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</si>
  <si>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</si>
  <si>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</si>
  <si>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</si>
  <si>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</si>
  <si>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</si>
  <si>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</si>
  <si>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</si>
  <si>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</si>
  <si>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</si>
  <si>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</si>
  <si>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</si>
  <si>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</si>
  <si>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</si>
  <si>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</si>
  <si>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</si>
  <si>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</si>
  <si>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</si>
  <si>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</si>
  <si>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</si>
  <si>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</si>
  <si>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</si>
  <si>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</si>
  <si>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</si>
  <si>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</si>
  <si>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</si>
  <si>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</si>
  <si>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</si>
  <si>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</si>
  <si>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</si>
  <si>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</si>
  <si>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</si>
  <si>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</si>
  <si>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</si>
  <si>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</si>
  <si>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</si>
  <si>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</si>
  <si>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</si>
  <si>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</si>
  <si>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</si>
  <si>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</si>
  <si>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</si>
  <si>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</si>
  <si>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</si>
  <si>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</si>
  <si>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</si>
  <si>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</si>
  <si>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</si>
  <si>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</si>
  <si>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</si>
  <si>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</si>
  <si>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</si>
  <si>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</si>
  <si>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</si>
  <si>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</si>
  <si>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</si>
  <si>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</si>
  <si>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</si>
  <si>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</si>
  <si>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</si>
  <si>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</si>
  <si>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</si>
  <si>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</si>
  <si>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</si>
  <si>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</si>
  <si>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</si>
  <si>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</si>
  <si>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</si>
  <si>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</si>
  <si>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</si>
  <si>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</si>
  <si>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</si>
  <si>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</si>
  <si>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</si>
  <si>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</si>
  <si>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</si>
  <si>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</si>
  <si>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</si>
  <si>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</si>
  <si>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</si>
  <si>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</si>
  <si>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</si>
  <si>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</si>
  <si>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</si>
  <si>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</si>
  <si>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</si>
  <si>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</si>
  <si>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</si>
  <si>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</si>
  <si>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</si>
  <si>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</si>
  <si>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</si>
  <si>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</si>
  <si>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</si>
  <si>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</si>
  <si>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</si>
  <si>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</si>
  <si>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</si>
  <si>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</si>
  <si>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</si>
  <si>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</si>
  <si>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</si>
  <si>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</si>
  <si>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</si>
  <si>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</si>
  <si>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</si>
  <si>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Weekly Effort</t>
  </si>
  <si>
    <t>Cum Effort</t>
  </si>
  <si>
    <t>Earned Effort %</t>
  </si>
  <si>
    <t>Gross Paid Value</t>
  </si>
  <si>
    <t>Project Name</t>
  </si>
  <si>
    <t>BOQ Value (SAR)</t>
  </si>
  <si>
    <t>SPI (Physical Effort)</t>
  </si>
  <si>
    <t>SPI (Cost)</t>
  </si>
  <si>
    <t>ACT # in P6</t>
  </si>
  <si>
    <t>Item Description</t>
  </si>
  <si>
    <t>BOQ. No.</t>
  </si>
  <si>
    <t>Unit</t>
  </si>
  <si>
    <t xml:space="preserve">Quantity </t>
  </si>
  <si>
    <t>Proc. Qty</t>
  </si>
  <si>
    <t>Date of Pur. Order Issued</t>
  </si>
  <si>
    <t>Purchase Order No.</t>
  </si>
  <si>
    <t>Supplier</t>
  </si>
  <si>
    <t>Method of Shipping</t>
  </si>
  <si>
    <t>Required on Job</t>
  </si>
  <si>
    <t xml:space="preserve">Lead Time </t>
  </si>
  <si>
    <t>Approval Status</t>
  </si>
  <si>
    <t xml:space="preserve"> </t>
  </si>
  <si>
    <t xml:space="preserve">Pending </t>
  </si>
  <si>
    <t>0-10
Days</t>
  </si>
  <si>
    <t>11-20
Days</t>
  </si>
  <si>
    <t>21-30
Days</t>
  </si>
  <si>
    <t>31-60
Days</t>
  </si>
  <si>
    <t>&gt; 60
Days</t>
  </si>
  <si>
    <t>Avg. Closing
(Days)</t>
  </si>
  <si>
    <t>Item
 No.</t>
  </si>
  <si>
    <t>Days
Change</t>
  </si>
  <si>
    <t>Award Date</t>
  </si>
  <si>
    <t>A</t>
  </si>
  <si>
    <t>F</t>
  </si>
  <si>
    <t>Complete Demobilization</t>
  </si>
  <si>
    <t>Milestones</t>
  </si>
  <si>
    <t>Original 
(Baseline)</t>
  </si>
  <si>
    <t>Forecast</t>
  </si>
  <si>
    <t>Contract Sign Date</t>
  </si>
  <si>
    <t>Complete Mobilization</t>
  </si>
  <si>
    <t>Complete Submittals and place order for all long-lead items.</t>
  </si>
  <si>
    <t>Site Handover Date</t>
  </si>
  <si>
    <t>Complete all Works including Testing &amp; Commissioning, Cleanup, Closeout Documentation and Ready for Initial Handover</t>
  </si>
  <si>
    <t>Complete delivery of all equipment and materials</t>
  </si>
  <si>
    <t>Complete Electrical Works</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</si>
  <si>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</si>
  <si>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</si>
  <si>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</si>
  <si>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</si>
  <si>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</si>
  <si>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</si>
  <si>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</si>
  <si>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</si>
  <si>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</si>
  <si>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</si>
  <si>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</si>
  <si>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</si>
  <si>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</si>
  <si>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</si>
  <si>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</si>
  <si>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</si>
  <si>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</si>
  <si>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</si>
  <si>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</si>
  <si>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</si>
  <si>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</si>
  <si>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</si>
  <si>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</si>
  <si>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</si>
  <si>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</si>
  <si>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</si>
  <si>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</si>
  <si>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</si>
  <si>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</si>
  <si>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</si>
  <si>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</si>
  <si>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</si>
  <si>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</si>
  <si>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</si>
  <si>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</si>
  <si>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</si>
  <si>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</si>
  <si>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</si>
  <si>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</si>
  <si>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</si>
  <si>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</si>
  <si>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</si>
  <si>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</si>
  <si>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</si>
  <si>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</si>
  <si>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</si>
  <si>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</si>
  <si>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</si>
  <si>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</si>
  <si>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</si>
  <si>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</si>
  <si>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</si>
  <si>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</si>
  <si>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</si>
  <si>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</si>
  <si>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</si>
  <si>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</si>
  <si>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</si>
  <si>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</si>
  <si>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</si>
  <si>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</si>
  <si>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</si>
  <si>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</si>
  <si>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</si>
  <si>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</si>
  <si>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</si>
  <si>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</si>
  <si>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</si>
  <si>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</si>
  <si>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</si>
  <si>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</si>
  <si>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</si>
  <si>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</si>
  <si>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</si>
  <si>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</si>
  <si>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</si>
  <si>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</si>
  <si>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</si>
  <si>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</si>
  <si>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</si>
  <si>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</si>
  <si>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</si>
  <si>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</si>
  <si>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</si>
  <si>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</si>
  <si>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</si>
  <si>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</si>
  <si>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</si>
  <si>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</si>
  <si>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</si>
  <si>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</si>
  <si>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</si>
  <si>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</si>
  <si>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</si>
  <si>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</si>
  <si>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</si>
  <si>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</si>
  <si>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</si>
  <si>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</si>
  <si>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</si>
  <si>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</si>
  <si>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</si>
  <si>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</si>
  <si>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</si>
  <si>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</si>
  <si>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</si>
  <si>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</si>
  <si>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</si>
  <si>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</si>
  <si>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</si>
  <si>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</si>
  <si>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</si>
  <si>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</si>
  <si>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</si>
  <si>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</si>
  <si>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</si>
  <si>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</si>
  <si>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</si>
  <si>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</si>
  <si>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</si>
  <si>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</si>
  <si>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</si>
  <si>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</si>
  <si>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</si>
  <si>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</si>
  <si>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</si>
  <si>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</si>
  <si>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</si>
  <si>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</si>
  <si>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</si>
  <si>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</si>
  <si>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</si>
  <si>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</si>
  <si>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</si>
  <si>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</si>
  <si>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</si>
  <si>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</si>
  <si>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</si>
  <si>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</si>
  <si>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</si>
  <si>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</si>
  <si>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</si>
  <si>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</si>
  <si>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</si>
  <si>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</si>
  <si>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</si>
  <si>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</si>
  <si>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</si>
  <si>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</si>
  <si>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</si>
  <si>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</si>
  <si>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</si>
  <si>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</si>
  <si>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</si>
  <si>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</si>
  <si>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</si>
  <si>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</si>
  <si>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</si>
  <si>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</si>
  <si>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</si>
  <si>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</si>
  <si>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</si>
  <si>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</si>
  <si>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</si>
  <si>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</si>
  <si>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</si>
  <si>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</si>
  <si>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</si>
  <si>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</si>
  <si>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</si>
  <si>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</si>
  <si>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</si>
  <si>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</si>
  <si>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</si>
  <si>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</si>
  <si>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</si>
  <si>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</si>
  <si>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</si>
  <si>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</si>
  <si>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</si>
  <si>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</si>
  <si>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</si>
  <si>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</si>
  <si>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</si>
  <si>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</si>
  <si>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</si>
  <si>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</si>
  <si>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</si>
  <si>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</si>
  <si>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</si>
  <si>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</si>
  <si>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</si>
  <si>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</si>
  <si>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</si>
  <si>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</si>
  <si>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</si>
  <si>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</si>
  <si>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</si>
  <si>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</si>
  <si>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</si>
  <si>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</si>
  <si>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</si>
  <si>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</si>
  <si>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</si>
  <si>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</si>
  <si>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</si>
  <si>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</si>
  <si>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</si>
  <si>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</si>
  <si>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</si>
  <si>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</si>
  <si>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</si>
  <si>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</si>
  <si>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</si>
  <si>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</si>
  <si>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</si>
  <si>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</si>
  <si>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</si>
  <si>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</si>
  <si>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</si>
  <si>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</si>
  <si>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</si>
  <si>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Others</t>
  </si>
  <si>
    <t>Man Power by Trade</t>
  </si>
  <si>
    <t>Key Trade</t>
  </si>
  <si>
    <t>No of Approved Version of BOQ</t>
  </si>
  <si>
    <t xml:space="preserve">Construction Plan Approval </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</si>
  <si>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</si>
  <si>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</si>
  <si>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</si>
  <si>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</si>
  <si>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</si>
  <si>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</si>
  <si>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</si>
  <si>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</si>
  <si>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</si>
  <si>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</si>
  <si>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</si>
  <si>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</si>
  <si>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</si>
  <si>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</si>
  <si>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</si>
  <si>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</si>
  <si>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</si>
  <si>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</si>
  <si>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</si>
  <si>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</si>
  <si>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</si>
  <si>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</si>
  <si>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</si>
  <si>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</si>
  <si>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</si>
  <si>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</si>
  <si>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</si>
  <si>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</si>
  <si>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</si>
  <si>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</si>
  <si>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</si>
  <si>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</si>
  <si>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</si>
  <si>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</si>
  <si>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</si>
  <si>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</si>
  <si>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</si>
  <si>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</si>
  <si>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</si>
  <si>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</si>
  <si>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</si>
  <si>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</si>
  <si>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</si>
  <si>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</si>
  <si>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</si>
  <si>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</si>
  <si>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</si>
  <si>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</si>
  <si>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</si>
  <si>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</si>
  <si>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</si>
  <si>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</si>
  <si>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</si>
  <si>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</si>
  <si>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</si>
  <si>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</si>
  <si>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</si>
  <si>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</si>
  <si>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</si>
  <si>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</si>
  <si>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</si>
  <si>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</si>
  <si>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</si>
  <si>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</si>
  <si>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</si>
  <si>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</si>
  <si>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</si>
  <si>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</si>
  <si>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</si>
  <si>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</si>
  <si>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</si>
  <si>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</si>
  <si>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</si>
  <si>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</si>
  <si>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</si>
  <si>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</si>
  <si>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</si>
  <si>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</si>
  <si>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</si>
  <si>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</si>
  <si>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</si>
  <si>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</si>
  <si>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</si>
  <si>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</si>
  <si>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</si>
  <si>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</si>
  <si>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</si>
  <si>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</si>
  <si>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</si>
  <si>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</si>
  <si>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</si>
  <si>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</si>
  <si>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</si>
  <si>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</si>
  <si>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</si>
  <si>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</si>
  <si>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</si>
  <si>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</si>
  <si>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</si>
  <si>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</si>
  <si>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</si>
  <si>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</si>
  <si>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</si>
  <si>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</si>
  <si>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</si>
  <si>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</si>
  <si>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</si>
  <si>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</si>
  <si>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</si>
  <si>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</si>
  <si>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</si>
  <si>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</si>
  <si>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</si>
  <si>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</si>
  <si>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</si>
  <si>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</si>
  <si>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</si>
  <si>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</si>
  <si>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</si>
  <si>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</si>
  <si>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</si>
  <si>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</si>
  <si>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</si>
  <si>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</si>
  <si>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</si>
  <si>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</si>
  <si>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</si>
  <si>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</si>
  <si>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</si>
  <si>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</si>
  <si>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</si>
  <si>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</si>
  <si>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</si>
  <si>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</si>
  <si>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</si>
  <si>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</si>
  <si>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</si>
  <si>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</si>
  <si>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</si>
  <si>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</si>
  <si>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</si>
  <si>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</si>
  <si>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</si>
  <si>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</si>
  <si>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</si>
  <si>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</si>
  <si>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</si>
  <si>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</si>
  <si>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</si>
  <si>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</si>
  <si>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</si>
  <si>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</si>
  <si>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</si>
  <si>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</si>
  <si>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</si>
  <si>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</si>
  <si>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</si>
  <si>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</si>
  <si>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</si>
  <si>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</si>
  <si>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</si>
  <si>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</si>
  <si>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</si>
  <si>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</si>
  <si>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</si>
  <si>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</si>
  <si>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</si>
  <si>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</si>
  <si>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</si>
  <si>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</si>
  <si>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</si>
  <si>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</si>
  <si>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</si>
  <si>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</si>
  <si>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</si>
  <si>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</si>
  <si>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</si>
  <si>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</si>
  <si>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</si>
  <si>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</si>
  <si>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</si>
  <si>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</si>
  <si>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</si>
  <si>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</si>
  <si>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</si>
  <si>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</si>
  <si>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</si>
  <si>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</si>
  <si>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</si>
  <si>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</si>
  <si>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</si>
  <si>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</si>
  <si>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</si>
  <si>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</si>
  <si>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</si>
  <si>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</si>
  <si>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</si>
  <si>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</si>
  <si>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</si>
  <si>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</si>
  <si>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</si>
  <si>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</si>
  <si>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</si>
  <si>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</si>
  <si>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</si>
  <si>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</si>
  <si>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</si>
  <si>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</si>
  <si>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</si>
  <si>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</si>
  <si>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</si>
  <si>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</si>
  <si>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</si>
  <si>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</si>
  <si>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</si>
  <si>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</si>
  <si>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</si>
  <si>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</si>
  <si>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</si>
  <si>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</si>
  <si>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</si>
  <si>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</si>
  <si>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</si>
  <si>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</si>
  <si>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</si>
  <si>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</si>
  <si>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</si>
  <si>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</si>
  <si>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</si>
  <si>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</si>
  <si>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</si>
  <si>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</si>
  <si>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</si>
  <si>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</si>
  <si>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</si>
  <si>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</si>
  <si>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</si>
  <si>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</si>
  <si>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</si>
  <si>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</si>
  <si>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</si>
  <si>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</si>
  <si>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</si>
  <si>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</si>
  <si>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</si>
  <si>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</si>
  <si>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</si>
  <si>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</si>
  <si>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</si>
  <si>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</si>
  <si>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</si>
  <si>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</si>
  <si>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</si>
  <si>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</si>
  <si>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</si>
  <si>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</si>
  <si>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</si>
  <si>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</si>
  <si>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</si>
  <si>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</si>
  <si>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</si>
  <si>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</si>
  <si>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</si>
  <si>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</si>
  <si>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</si>
  <si>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</si>
  <si>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</si>
  <si>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</si>
  <si>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</si>
  <si>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</si>
  <si>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</si>
  <si>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</si>
  <si>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</si>
  <si>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</si>
  <si>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</si>
  <si>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</si>
  <si>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</si>
  <si>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</si>
  <si>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</si>
  <si>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</si>
  <si>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</si>
  <si>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</si>
  <si>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</si>
  <si>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</si>
  <si>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</si>
  <si>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</si>
  <si>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</si>
  <si>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</si>
  <si>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</si>
  <si>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</si>
  <si>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</si>
  <si>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</si>
  <si>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</si>
  <si>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</si>
  <si>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</si>
  <si>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</si>
  <si>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</si>
  <si>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</si>
  <si>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</si>
  <si>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</si>
  <si>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</si>
  <si>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</si>
  <si>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</si>
  <si>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</si>
  <si>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</si>
  <si>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</si>
  <si>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</si>
  <si>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</si>
  <si>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</si>
  <si>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</si>
  <si>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</si>
  <si>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</si>
  <si>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</si>
  <si>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</si>
  <si>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</si>
  <si>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</si>
  <si>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</si>
  <si>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</si>
  <si>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</si>
  <si>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</si>
  <si>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</si>
  <si>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</si>
  <si>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</si>
  <si>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</si>
  <si>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</si>
  <si>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</si>
  <si>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</si>
  <si>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</si>
  <si>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</si>
  <si>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</si>
  <si>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</si>
  <si>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</si>
  <si>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</si>
  <si>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</si>
  <si>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</si>
  <si>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</si>
  <si>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</si>
  <si>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</si>
  <si>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</si>
  <si>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</si>
  <si>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</si>
  <si>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</si>
  <si>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t>
  </si>
  <si>
    <t>FIR Value (Todate)</t>
  </si>
  <si>
    <t>Weekly Prgoress Photos</t>
  </si>
  <si>
    <t>Comments</t>
  </si>
  <si>
    <t>Total (SR)</t>
  </si>
  <si>
    <t xml:space="preserve"> Current Pariod  Quantity</t>
  </si>
  <si>
    <t>Unit Rate</t>
  </si>
  <si>
    <t xml:space="preserve">FIR Description  </t>
  </si>
  <si>
    <t>FIR #</t>
  </si>
  <si>
    <t xml:space="preserve">BOQ Description  </t>
  </si>
  <si>
    <t>BOQ Item #</t>
  </si>
  <si>
    <t>To</t>
  </si>
  <si>
    <t>Date Pariod</t>
  </si>
  <si>
    <t>Project Budget</t>
  </si>
  <si>
    <t>Total FIR Amount</t>
  </si>
  <si>
    <t>Invoiced %</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</si>
  <si>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</si>
  <si>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</si>
  <si>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</si>
  <si>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</si>
  <si>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</si>
  <si>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</si>
  <si>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</si>
  <si>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</si>
  <si>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</si>
  <si>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</si>
  <si>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</si>
  <si>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</si>
  <si>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</si>
  <si>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</si>
  <si>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</si>
  <si>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</si>
  <si>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</si>
  <si>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</si>
  <si>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</si>
  <si>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</si>
  <si>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</si>
  <si>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</si>
  <si>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</si>
  <si>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</si>
  <si>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</si>
  <si>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NOTES:</t>
  </si>
  <si>
    <t>Risk Score</t>
  </si>
  <si>
    <t>Impact</t>
  </si>
  <si>
    <t>Liklihood</t>
  </si>
  <si>
    <t>Due</t>
  </si>
  <si>
    <t>Start</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</si>
  <si>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</si>
  <si>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</si>
  <si>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</si>
  <si>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</si>
  <si>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</si>
  <si>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</si>
  <si>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</si>
  <si>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</si>
  <si>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</si>
  <si>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</si>
  <si>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</si>
  <si>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</si>
  <si>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</si>
  <si>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</si>
  <si>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</si>
  <si>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</si>
  <si>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</si>
  <si>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</si>
  <si>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</si>
  <si>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</si>
  <si>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</si>
  <si>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</si>
  <si>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</si>
  <si>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</si>
  <si>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</si>
  <si>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</si>
  <si>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</si>
  <si>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</si>
  <si>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</si>
  <si>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</si>
  <si>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</si>
  <si>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</si>
  <si>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</si>
  <si>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t>Shibh Aljazira Contracting Company</t>
  </si>
  <si>
    <t xml:space="preserve">  TSE Network</t>
  </si>
  <si>
    <t xml:space="preserve">  Sewerage Network</t>
  </si>
  <si>
    <t xml:space="preserve">    Engineering</t>
  </si>
  <si>
    <t xml:space="preserve">    Procurement</t>
  </si>
  <si>
    <t xml:space="preserve">    Construction</t>
  </si>
  <si>
    <t xml:space="preserve">    Testing &amp; Commissioning</t>
  </si>
  <si>
    <t xml:space="preserve">Complete all Wet Networks </t>
  </si>
  <si>
    <r>
      <rPr>
        <b/>
        <sz val="14"/>
        <rFont val="Janna LT"/>
      </rPr>
      <t xml:space="preserve">Treatment Status: </t>
    </r>
    <r>
      <rPr>
        <sz val="14"/>
        <rFont val="Janna LT"/>
      </rPr>
      <t>1</t>
    </r>
    <r>
      <rPr>
        <b/>
        <sz val="14"/>
        <rFont val="Janna LT"/>
      </rPr>
      <t>.</t>
    </r>
    <r>
      <rPr>
        <sz val="14"/>
        <rFont val="Janna LT"/>
      </rPr>
      <t>Unapproved, 2.Active, or 3.Closed</t>
    </r>
  </si>
  <si>
    <t>`</t>
  </si>
  <si>
    <t>Project Handover</t>
  </si>
  <si>
    <t>Activity ID</t>
  </si>
  <si>
    <t>Activity Name</t>
  </si>
  <si>
    <t>Original Duration</t>
  </si>
  <si>
    <t>Finish</t>
  </si>
  <si>
    <t>Budgeted Total Cost</t>
  </si>
  <si>
    <t>Budgeted Labor Units</t>
  </si>
  <si>
    <t>Planned Value Cost</t>
  </si>
  <si>
    <t>Earned Value Cost</t>
  </si>
  <si>
    <t>Earned Value Labor Units</t>
  </si>
  <si>
    <t>Activity Count</t>
  </si>
  <si>
    <t>BL Project Start</t>
  </si>
  <si>
    <t>BL Project Finish</t>
  </si>
  <si>
    <t>Schedule % Complete</t>
  </si>
  <si>
    <t>Performance % Complete</t>
  </si>
  <si>
    <t>Activity % Complete</t>
  </si>
  <si>
    <t>Units % Complete</t>
  </si>
  <si>
    <t>Labor Units % Complete</t>
  </si>
  <si>
    <t>Physical % Complete</t>
  </si>
  <si>
    <t>Duration % Complete</t>
  </si>
  <si>
    <t>Actual Labor Units</t>
  </si>
  <si>
    <t>m³</t>
  </si>
  <si>
    <t>Lm</t>
  </si>
  <si>
    <t>Variance %</t>
  </si>
  <si>
    <t>Notices</t>
  </si>
  <si>
    <t>Operator</t>
  </si>
  <si>
    <t>Planned Value Labor Units</t>
  </si>
  <si>
    <t>Spreadsheet Field</t>
  </si>
  <si>
    <t>07-Jan-24 A</t>
  </si>
  <si>
    <t>Estimate At Completion Cost</t>
  </si>
  <si>
    <t>Cum Estimate At Completion Cost</t>
  </si>
  <si>
    <t>Estimate At Completion - Labor Units</t>
  </si>
  <si>
    <t>Cum Estimate At Completion - Labor Units</t>
  </si>
  <si>
    <t>Actual Total Cost</t>
  </si>
  <si>
    <t>Performance % Complete - Labor Units</t>
  </si>
  <si>
    <t>33 42 11</t>
  </si>
  <si>
    <t>33 31 00</t>
  </si>
  <si>
    <t>33 14 13</t>
  </si>
  <si>
    <t>LM</t>
  </si>
  <si>
    <t>MODON - Weekly Progress Report - Construction Projects</t>
  </si>
  <si>
    <t>Amount (net) + VAT 15%</t>
  </si>
  <si>
    <t>Perf. %</t>
  </si>
  <si>
    <t>Supplier
Phone</t>
  </si>
  <si>
    <t>Procurement Log - Long / Short Lead Items</t>
  </si>
  <si>
    <t>(Long \Short) Lead Items</t>
  </si>
  <si>
    <t>Completion Rate</t>
  </si>
  <si>
    <t>W.Tanker</t>
  </si>
  <si>
    <t xml:space="preserve">      Sewerage Network</t>
  </si>
  <si>
    <t xml:space="preserve">      Potable Water Network</t>
  </si>
  <si>
    <t xml:space="preserve">      TSE Network</t>
  </si>
  <si>
    <t>Total Period Amount</t>
  </si>
  <si>
    <t>Discipline</t>
  </si>
  <si>
    <t>معلومات المشروع</t>
  </si>
  <si>
    <t>نطاق المشروع</t>
  </si>
  <si>
    <t>موقع المشروع</t>
  </si>
  <si>
    <t>المقاول</t>
  </si>
  <si>
    <t>شركة شبه الجزيرة للمقاولات</t>
  </si>
  <si>
    <t>الاستشاري</t>
  </si>
  <si>
    <t>البند</t>
  </si>
  <si>
    <t>الكمية الكلية
(م.ط)</t>
  </si>
  <si>
    <t>الكمية المنفذة 
(م.ط)</t>
  </si>
  <si>
    <t>الكمية المتبقية
(م.ط)</t>
  </si>
  <si>
    <t>نسبة المنفذ</t>
  </si>
  <si>
    <t>تاريخ استلام الموقع</t>
  </si>
  <si>
    <t>مدة التنفيذ</t>
  </si>
  <si>
    <t>بداية العقد</t>
  </si>
  <si>
    <t>من تاريخ استلام الموقع</t>
  </si>
  <si>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</si>
  <si>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</si>
  <si>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</si>
  <si>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</si>
  <si>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</si>
  <si>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</si>
  <si>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</si>
  <si>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</si>
  <si>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نسبة التوريد</t>
  </si>
  <si>
    <t>الإجمالي</t>
  </si>
  <si>
    <t>معالم البرنامج الزمني</t>
  </si>
  <si>
    <t>التاريخ حسب الجدول الزمني</t>
  </si>
  <si>
    <t xml:space="preserve">انتهاء من تجهيزات الموقع </t>
  </si>
  <si>
    <t xml:space="preserve">انتهاء من تقديم خطة العمل والبرنامج الزمنى </t>
  </si>
  <si>
    <t>انتهاء من تقديم واعتماد المخططات والمواد</t>
  </si>
  <si>
    <t xml:space="preserve">انتهاء من الأعمال الكهربائية </t>
  </si>
  <si>
    <t>انتهاء من أعمال شبكة مياه الشرب</t>
  </si>
  <si>
    <t>انتهاء من أعمال شبكة الري</t>
  </si>
  <si>
    <t xml:space="preserve">انتهاء من أعمال شبكة مياه الصرف الصحي </t>
  </si>
  <si>
    <t xml:space="preserve">انتهاء من أعمال شبكة صرف مياه الامطار </t>
  </si>
  <si>
    <t xml:space="preserve">مستهدف الربع </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</si>
  <si>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</si>
  <si>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</si>
  <si>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</si>
  <si>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</si>
  <si>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</si>
  <si>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</si>
  <si>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</si>
  <si>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</si>
  <si>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</si>
  <si>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</si>
  <si>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</si>
  <si>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</si>
  <si>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Procurement (Long Lead Items)
توريد المواد طويلة الأجل (المخطط)</t>
  </si>
  <si>
    <t>Procurement (Long Lead Items)
توريد المواد طويلة الأجل (المنفذ)</t>
  </si>
  <si>
    <t>Mechnical Work
أعمال الميكانيكل  (المخطط)</t>
  </si>
  <si>
    <t>Mechnical Work
أعمال الميكانيكل  (المنفذ)</t>
  </si>
  <si>
    <t>Electrical Work
أعمال الكهرباء (المخطط)</t>
  </si>
  <si>
    <t>Electrical Work
أعمال الكهرباء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</si>
  <si>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</si>
  <si>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</si>
  <si>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</si>
  <si>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</si>
  <si>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</si>
  <si>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</si>
  <si>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 xml:space="preserve">  Developing of Infrastructure - Hail Industrial City PHASE II - Eastern Side Project - RBL - UPD</t>
  </si>
  <si>
    <t xml:space="preserve">    Milestones</t>
  </si>
  <si>
    <t xml:space="preserve">    Mobilization</t>
  </si>
  <si>
    <t>30-Jan-24 A</t>
  </si>
  <si>
    <t>02-Mar-24 A</t>
  </si>
  <si>
    <t>26-Feb-24 A</t>
  </si>
  <si>
    <t xml:space="preserve">      POND #A</t>
  </si>
  <si>
    <t xml:space="preserve">      Storm Water Network</t>
  </si>
  <si>
    <t>24-Mar-24 A</t>
  </si>
  <si>
    <t>06-May-24 A</t>
  </si>
  <si>
    <t>27-Jul-24 A</t>
  </si>
  <si>
    <t>09-Sep-24 A</t>
  </si>
  <si>
    <t xml:space="preserve">      Electrical Network - Road Lighting</t>
  </si>
  <si>
    <t xml:space="preserve">      Additional Work</t>
  </si>
  <si>
    <t xml:space="preserve">    Close-Out</t>
  </si>
  <si>
    <t>قيمة العقد 
(شامل ضريبة القيمة المضافة)</t>
  </si>
  <si>
    <t>Development of Infrastructure for phase 1 of the Logistics area at the 2nd Industrial City in Dammam</t>
  </si>
  <si>
    <t>DAM2-01-029</t>
  </si>
  <si>
    <t>Egis</t>
  </si>
  <si>
    <t>Muhammad H Al-Essa</t>
  </si>
  <si>
    <t>Excavation (all types of soil)</t>
  </si>
  <si>
    <t>B1.1.31 23 19.01</t>
  </si>
  <si>
    <t>B1.1.31 23 16.01</t>
  </si>
  <si>
    <t>B1.1.31 23 23.01</t>
  </si>
  <si>
    <t xml:space="preserve">  Demolishing &amp; Site Clearing</t>
  </si>
  <si>
    <t xml:space="preserve">  Earthworks &amp; Site Grading</t>
  </si>
  <si>
    <t xml:space="preserve">  Potable Water Network</t>
  </si>
  <si>
    <t xml:space="preserve">  Fire Fighting Network</t>
  </si>
  <si>
    <t xml:space="preserve">  Potable Water Pump Station</t>
  </si>
  <si>
    <t xml:space="preserve">  Sewerage Lift Station</t>
  </si>
  <si>
    <t xml:space="preserve">  Medium Voltage Network</t>
  </si>
  <si>
    <t xml:space="preserve">  Low Voltage Network</t>
  </si>
  <si>
    <t xml:space="preserve">  Street Lighting Network</t>
  </si>
  <si>
    <t xml:space="preserve">  Telecommunication Network</t>
  </si>
  <si>
    <t xml:space="preserve">  Road Works</t>
  </si>
  <si>
    <t xml:space="preserve">  Landscape</t>
  </si>
  <si>
    <t xml:space="preserve">  Guard Rooms</t>
  </si>
  <si>
    <t>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t>
  </si>
  <si>
    <t>Asphalt (Base+Wearing)</t>
  </si>
  <si>
    <t>B1.2.32 11 26.01</t>
  </si>
  <si>
    <t>B2.33 71 49.23</t>
  </si>
  <si>
    <t>B2.33 71 00 02</t>
  </si>
  <si>
    <t>33 71 00 01</t>
  </si>
  <si>
    <t>33 71 16</t>
  </si>
  <si>
    <t>33 81 26.01</t>
  </si>
  <si>
    <t>B2 33 73 00.01</t>
  </si>
  <si>
    <t>B2 33 73 00.02</t>
  </si>
  <si>
    <t>33 14 11</t>
  </si>
  <si>
    <t>Bill 3.2</t>
  </si>
  <si>
    <t>Bill 5.1</t>
  </si>
  <si>
    <t xml:space="preserve">SL </t>
  </si>
  <si>
    <t xml:space="preserve">LL </t>
  </si>
  <si>
    <t>SL</t>
  </si>
  <si>
    <t>Electrical</t>
  </si>
  <si>
    <t>Mechanical</t>
  </si>
  <si>
    <t>شركة إيجيس لإدارة المشاريع</t>
  </si>
  <si>
    <t>18  شهرًا ميلاديًا</t>
  </si>
  <si>
    <t>198,906,162.312  ريال</t>
  </si>
  <si>
    <t>الشرقي</t>
  </si>
  <si>
    <t>30-Jul-25 A</t>
  </si>
  <si>
    <t>Shibh Aljazira Contracting Company
Egis</t>
  </si>
  <si>
    <t>CVL</t>
  </si>
  <si>
    <t>Civil &amp; Roads</t>
  </si>
  <si>
    <t>Mech</t>
  </si>
  <si>
    <t>Elec</t>
  </si>
  <si>
    <t>Landscape &amp; Arch</t>
  </si>
  <si>
    <t>Steelfixer</t>
  </si>
  <si>
    <t>Eastern</t>
  </si>
  <si>
    <t>2nd Industrial City in Dammam</t>
  </si>
  <si>
    <t>Internal</t>
  </si>
  <si>
    <t>Moderate</t>
  </si>
  <si>
    <t>Overdue</t>
  </si>
  <si>
    <t>33 05 13</t>
  </si>
  <si>
    <t>33 05 63</t>
  </si>
  <si>
    <t>Surface Dewatering</t>
  </si>
  <si>
    <t>All Backfilling</t>
  </si>
  <si>
    <t>All Excavation</t>
  </si>
  <si>
    <t xml:space="preserve">      Zone 01</t>
  </si>
  <si>
    <t>Testing &amp; Commissioning for Sewerage Network</t>
  </si>
  <si>
    <t>Testing &amp; Commissioning for Storm Network</t>
  </si>
  <si>
    <t>Testing &amp; Commissioning for Potable Network</t>
  </si>
  <si>
    <t>Testing &amp; Commissioning for Fire Fighting Network</t>
  </si>
  <si>
    <t>Testing &amp; Commissioning for TSE Network</t>
  </si>
  <si>
    <t>Testing &amp; Commissioning for Medium Voltage Network</t>
  </si>
  <si>
    <t>Testing &amp; Commissioning for Low Voltage Network</t>
  </si>
  <si>
    <t>Testing &amp; Commissioning for Telecommunication Network</t>
  </si>
  <si>
    <t>Testing &amp; Commissioning for Street Lighting Network</t>
  </si>
  <si>
    <t xml:space="preserve">      Zone 02</t>
  </si>
  <si>
    <t xml:space="preserve">          Potable Water Pump Station</t>
  </si>
  <si>
    <t>Testing &amp; Commissioning for PLC System</t>
  </si>
  <si>
    <t>Testing &amp; Commissioning for Process Control Wiring</t>
  </si>
  <si>
    <t>Testing &amp; Commissioning for Instrumentation for Process Systems</t>
  </si>
  <si>
    <t xml:space="preserve">      Zone 03</t>
  </si>
  <si>
    <t xml:space="preserve">          Sewer Lift Station</t>
  </si>
  <si>
    <t xml:space="preserve">      Zone 04</t>
  </si>
  <si>
    <t>Rsk-01</t>
  </si>
  <si>
    <t>DAM2-02-09-SAJ-TS9-1-GEN-DSF-041</t>
  </si>
  <si>
    <t>Trucks</t>
  </si>
  <si>
    <t>Highbed</t>
  </si>
  <si>
    <t>Soheel 
597055344</t>
  </si>
  <si>
    <t>Hani 
506668043</t>
  </si>
  <si>
    <t>Ahmad 
0550750285</t>
  </si>
  <si>
    <t>Mahmoud 
0504467488</t>
  </si>
  <si>
    <t>Mohamad Osam 
559472880</t>
  </si>
  <si>
    <t>Maamoon 
506362390</t>
  </si>
  <si>
    <t>Mohammad
0549358786</t>
  </si>
  <si>
    <t>Muhamad Zubair 
0508195967</t>
  </si>
  <si>
    <t>Ahmed Al deeb 
0539747328</t>
  </si>
  <si>
    <t>Ahmad Gaballah 
050521925</t>
  </si>
  <si>
    <t>Mohammad Faraj 
 0508042050</t>
  </si>
  <si>
    <t>Ahmad Hasson 
0550901644</t>
  </si>
  <si>
    <t>Rami Hamouri
055 999 4033</t>
  </si>
  <si>
    <t>Samir 
0502007277</t>
  </si>
  <si>
    <t xml:space="preserve">Khalid Al Shemy 
58 260 9298 
</t>
  </si>
  <si>
    <t>Ali Al Fadel 
0559339753</t>
  </si>
  <si>
    <t>Ahmed Qasim
0594602092</t>
  </si>
  <si>
    <t>Muhammad zubair
0508195967</t>
  </si>
  <si>
    <t>Mo Rasheed 0594009672</t>
  </si>
  <si>
    <t>Basil Najjar 
0138924503
Mahmoud Hassan 
0539124686</t>
  </si>
  <si>
    <t xml:space="preserve">Ahmed Al-Deeb
539747328 </t>
  </si>
  <si>
    <t>Hany 
0569441706</t>
  </si>
  <si>
    <t xml:space="preserve">Road Technology </t>
  </si>
  <si>
    <t xml:space="preserve">AL Kamline </t>
  </si>
  <si>
    <t xml:space="preserve">SAJCO </t>
  </si>
  <si>
    <t>Alyaf</t>
  </si>
  <si>
    <t>IKK</t>
  </si>
  <si>
    <t>AHMED ALWAN  GEN</t>
  </si>
  <si>
    <t>Schneider-MOTS</t>
  </si>
  <si>
    <t xml:space="preserve">TARIQ NAGADI </t>
  </si>
  <si>
    <t>SFFECO</t>
  </si>
  <si>
    <t xml:space="preserve">KHAM Factory 
</t>
  </si>
  <si>
    <t xml:space="preserve">Al Muneef </t>
  </si>
  <si>
    <t xml:space="preserve">SPS </t>
  </si>
  <si>
    <t xml:space="preserve">SAUDI FANS </t>
  </si>
  <si>
    <t xml:space="preserve">KSB 
</t>
  </si>
  <si>
    <t xml:space="preserve">NA </t>
  </si>
  <si>
    <t xml:space="preserve">AL SAGHEER </t>
  </si>
  <si>
    <t xml:space="preserve">Riyadh Crane </t>
  </si>
  <si>
    <t>MOTS</t>
  </si>
  <si>
    <t xml:space="preserve">AL ZAMEL </t>
  </si>
  <si>
    <t>Siemens Limited
AGU</t>
  </si>
  <si>
    <t xml:space="preserve">TARIQ NAGADI 
</t>
  </si>
  <si>
    <t xml:space="preserve">UKC 
 </t>
  </si>
  <si>
    <t>PO 001</t>
  </si>
  <si>
    <t>PO 002</t>
  </si>
  <si>
    <t>PO 003</t>
  </si>
  <si>
    <t xml:space="preserve"> ملاحظة
(التاريخ الفعلي)</t>
  </si>
  <si>
    <t>تقدم سير المشروع لتطوير البنية التحتية للمرحلة الأولى بالمنطقة اللوجستية بالمدينة الصناعية الثانية بالدمام</t>
  </si>
  <si>
    <t>التحديات</t>
  </si>
  <si>
    <t>Earth &amp; Road Works</t>
  </si>
  <si>
    <t>DAM2-02-009</t>
  </si>
  <si>
    <t>Muhammad Al Rajjal</t>
  </si>
  <si>
    <t>Work at Height -  
(PPE/Fall Protection(Same level, above and blow) / Training / Fall restraint / competency /Safe access &amp; egress to and from work at height / Ladders / Openings (floor/shafts/Provision of emergency rescue)</t>
  </si>
  <si>
    <t xml:space="preserve"> Milestones for Development of Infrastructure for phase 1 of the Logistics area at the 2nd Industrial City in Dammam</t>
  </si>
  <si>
    <t>Mason</t>
  </si>
  <si>
    <t>Surveyor</t>
  </si>
  <si>
    <t>Actual EW</t>
  </si>
  <si>
    <t>Plan EW</t>
  </si>
  <si>
    <t>15-Dec-25 A</t>
  </si>
  <si>
    <t>DAM2-02-09-SAJ-TS9-1-GEN-DSF-045</t>
  </si>
  <si>
    <t>SR. NO.</t>
  </si>
  <si>
    <t>Planed  P.O Date</t>
  </si>
  <si>
    <t>Start Manufacturing
Date</t>
  </si>
  <si>
    <t>Es.D.A. to Site</t>
  </si>
  <si>
    <t>Acual.D.A. to Site</t>
  </si>
  <si>
    <t>Not Issue</t>
  </si>
  <si>
    <t>PO 004</t>
  </si>
  <si>
    <t xml:space="preserve">B </t>
  </si>
  <si>
    <t>PO UCC-C6-032</t>
  </si>
  <si>
    <t>PO 005</t>
  </si>
  <si>
    <t>Saudi Co. fo Lighting Fixtures (SACLF)</t>
  </si>
  <si>
    <t xml:space="preserve">AL Khreji </t>
  </si>
  <si>
    <t>Elsewedy</t>
  </si>
  <si>
    <t xml:space="preserve">Global Source </t>
  </si>
  <si>
    <t>Raheeb 
555636521</t>
  </si>
  <si>
    <t>SLC/Philips</t>
  </si>
  <si>
    <t>Al-Ojaimi Factory</t>
  </si>
  <si>
    <t>UCC-C6-020</t>
  </si>
  <si>
    <t>Middle East 
Rinbird - Hiner</t>
  </si>
  <si>
    <t>Samir 
0509355864</t>
  </si>
  <si>
    <t xml:space="preserve">
PO UCC-C6-031</t>
  </si>
  <si>
    <t>Jc/020Dm/25</t>
  </si>
  <si>
    <t>30.11.25</t>
  </si>
  <si>
    <t>DAM-251229</t>
  </si>
  <si>
    <t xml:space="preserve">Ayman 
0510546706 </t>
  </si>
  <si>
    <t>27.11.25</t>
  </si>
  <si>
    <t>DAM-251228</t>
  </si>
  <si>
    <t xml:space="preserve">Jeddah Cable </t>
  </si>
  <si>
    <t>Amjad 
0561792045</t>
  </si>
  <si>
    <t>Mahmoud 
0555219643</t>
  </si>
  <si>
    <t>Hashim 
0558092903</t>
  </si>
  <si>
    <t>Jc/019Dm/25</t>
  </si>
  <si>
    <t xml:space="preserve">B  </t>
  </si>
  <si>
    <t>11-Nov-25 A</t>
  </si>
  <si>
    <t>07-Dec-25 A</t>
  </si>
  <si>
    <t>20-Nov-25 A</t>
  </si>
  <si>
    <t xml:space="preserve">  Sewarage Network</t>
  </si>
  <si>
    <t xml:space="preserve">  Storm Water Drainage</t>
  </si>
  <si>
    <t xml:space="preserve">  Firefighting Network</t>
  </si>
  <si>
    <t xml:space="preserve">  Sewage Lift Station</t>
  </si>
  <si>
    <t xml:space="preserve">  Landscape Green Areas</t>
  </si>
  <si>
    <t xml:space="preserve">  Fences &amp; Gates</t>
  </si>
  <si>
    <t xml:space="preserve">  Roads</t>
  </si>
  <si>
    <t xml:space="preserve">      Surface Dewatering</t>
  </si>
  <si>
    <t xml:space="preserve">        MV Cables</t>
  </si>
  <si>
    <t xml:space="preserve">        Unit Substation 13.8/0.4 K V, 500kVA</t>
  </si>
  <si>
    <t xml:space="preserve">        RMU, 13.8KV</t>
  </si>
  <si>
    <t xml:space="preserve">        LV Cables</t>
  </si>
  <si>
    <t xml:space="preserve">        SL Cable</t>
  </si>
  <si>
    <t xml:space="preserve">        SL Poles</t>
  </si>
  <si>
    <t xml:space="preserve">        Telecom Ducts</t>
  </si>
  <si>
    <t xml:space="preserve">        Potable Pipes</t>
  </si>
  <si>
    <t xml:space="preserve">        Fire Fighting Pipes</t>
  </si>
  <si>
    <t xml:space="preserve">      Pump Station</t>
  </si>
  <si>
    <t xml:space="preserve">        TSE Pipes</t>
  </si>
  <si>
    <t xml:space="preserve">        Sew. Pipes</t>
  </si>
  <si>
    <t xml:space="preserve">        Sew. Manholes Dia. 1200mm</t>
  </si>
  <si>
    <t xml:space="preserve">      Sewerage Lift Station</t>
  </si>
  <si>
    <t xml:space="preserve">        Storm Pipes</t>
  </si>
  <si>
    <t xml:space="preserve">LL  </t>
  </si>
  <si>
    <t xml:space="preserve">NEXUS </t>
  </si>
  <si>
    <t>Hasan 
564632788</t>
  </si>
  <si>
    <t>Saudi Benaa</t>
  </si>
  <si>
    <t xml:space="preserve">Muhammad Ghalib
550112470 </t>
  </si>
  <si>
    <t xml:space="preserve">AL Faisal 
Al Rajhi </t>
  </si>
  <si>
    <t>Mohamed Shaikh 534913166</t>
  </si>
  <si>
    <t xml:space="preserve">Riyadh Kingdom 
AL Manarateen </t>
  </si>
  <si>
    <t>AHMED IBRAHIM 500165534</t>
  </si>
  <si>
    <t xml:space="preserve">Isam Kabbani </t>
  </si>
  <si>
    <t>Mamoon 
538477569</t>
  </si>
  <si>
    <t xml:space="preserve">Art International </t>
  </si>
  <si>
    <t xml:space="preserve">Ahmad Khaled 
54 408 2100 </t>
  </si>
  <si>
    <t xml:space="preserve">MODERN WOOD WORKS FACTORY </t>
  </si>
  <si>
    <t>Wael Ahour
558338634</t>
  </si>
  <si>
    <t xml:space="preserve">BRC </t>
  </si>
  <si>
    <t xml:space="preserve">Modar Al Adwani 
502787877  </t>
  </si>
  <si>
    <t xml:space="preserve">  Closeout</t>
  </si>
  <si>
    <t>Jc/026Dm/25</t>
  </si>
  <si>
    <t>Mohmoud 
0539124686</t>
  </si>
  <si>
    <t xml:space="preserve">Jc/027Dm/25 </t>
  </si>
  <si>
    <t>Bassam Imam 
0500246975</t>
  </si>
  <si>
    <t>10.01.26</t>
  </si>
  <si>
    <t>DAM-251231</t>
  </si>
  <si>
    <t>20.12.25</t>
  </si>
  <si>
    <t>DAM-151229</t>
  </si>
  <si>
    <t>Jc/017Dm/25</t>
  </si>
  <si>
    <t xml:space="preserve">JADF 
</t>
  </si>
  <si>
    <t xml:space="preserve">Azeem alasawey
0542110025 
</t>
  </si>
  <si>
    <t>PO UCC-C6-004</t>
  </si>
  <si>
    <t>Repy 
0533723157</t>
  </si>
  <si>
    <t>Jc/018Dm/25</t>
  </si>
  <si>
    <t xml:space="preserve">Ahmed Gaballah
0505219256 </t>
  </si>
  <si>
    <t>Power Technics</t>
  </si>
  <si>
    <t>Omar 
0558665562</t>
  </si>
  <si>
    <t xml:space="preserve">
Environmental System </t>
  </si>
  <si>
    <t>Haytham 
0565412827</t>
  </si>
  <si>
    <t xml:space="preserve">Arabian Scope </t>
  </si>
  <si>
    <t>Waheed 
0555830075</t>
  </si>
  <si>
    <t>28.12.25</t>
  </si>
  <si>
    <t>Jc/028Dm/25</t>
  </si>
  <si>
    <t>Jc/025Dm/25</t>
  </si>
  <si>
    <t xml:space="preserve">CUMMINS </t>
  </si>
  <si>
    <t>Mahmoud 
0540488952</t>
  </si>
  <si>
    <t>Jc/027Dm/25</t>
  </si>
  <si>
    <t xml:space="preserve"> 
Riyadh Kingdom</t>
  </si>
  <si>
    <t>PO 006</t>
  </si>
  <si>
    <t>PO 007</t>
  </si>
  <si>
    <t xml:space="preserve">SIKA </t>
  </si>
  <si>
    <t>Saqr Esbitan
555436939</t>
  </si>
  <si>
    <t xml:space="preserve"> Saudi Paint Co Ltd ( Paintco )</t>
  </si>
  <si>
    <t xml:space="preserve">Mohammad
540806806 </t>
  </si>
  <si>
    <t xml:space="preserve">Al Fanar </t>
  </si>
  <si>
    <t>Turki Al Turki 
549991949</t>
  </si>
  <si>
    <t>25.01.26</t>
  </si>
  <si>
    <t>DAM-260102</t>
  </si>
  <si>
    <t>01.01.26</t>
  </si>
  <si>
    <t>DAM-251230</t>
  </si>
  <si>
    <t>DAM-260101</t>
  </si>
  <si>
    <t>Alwasail</t>
  </si>
  <si>
    <t>BEDIER
506404317</t>
  </si>
  <si>
    <t>DAM-100126</t>
  </si>
  <si>
    <t>20.01.26</t>
  </si>
  <si>
    <t>DAM-260103</t>
  </si>
  <si>
    <t xml:space="preserve">FURSE </t>
  </si>
  <si>
    <t>PO UCC-C6-002</t>
  </si>
  <si>
    <t>PO  UCC-C6-006</t>
  </si>
  <si>
    <t xml:space="preserve">WASAEL,UNION </t>
  </si>
  <si>
    <t>PO UCC-C6-003</t>
  </si>
  <si>
    <t>FUTURE PIPE</t>
  </si>
  <si>
    <t>Abdul Rasheed 
0553177750</t>
  </si>
  <si>
    <t>25.11.25</t>
  </si>
  <si>
    <t xml:space="preserve">
PO UCC-C6-014</t>
  </si>
  <si>
    <t>08.11.25</t>
  </si>
  <si>
    <t>08.12.25</t>
  </si>
  <si>
    <t>Delivery Qty</t>
  </si>
  <si>
    <t>DAM2-02-09-SAJ-TS9-1-GEN-DSF-049</t>
  </si>
  <si>
    <t xml:space="preserve">Effective Power </t>
  </si>
  <si>
    <t>Taha 
0555590882</t>
  </si>
  <si>
    <t xml:space="preserve">Ahmad 
</t>
  </si>
  <si>
    <t>PO UCC-C6-046</t>
  </si>
  <si>
    <t>29.01.26</t>
  </si>
  <si>
    <t>Jc/015Dm/26</t>
  </si>
  <si>
    <t>31.01.26</t>
  </si>
  <si>
    <t>PO 010</t>
  </si>
  <si>
    <t xml:space="preserve"> 
Riyadh Kingdom </t>
  </si>
  <si>
    <t>Eyad 
0545515566</t>
  </si>
  <si>
    <t>PO 011</t>
  </si>
  <si>
    <t>PO 009</t>
  </si>
  <si>
    <t>28.01.26</t>
  </si>
  <si>
    <t>PO 008</t>
  </si>
  <si>
    <t xml:space="preserve">DCP </t>
  </si>
  <si>
    <t>Yazan
0532449865</t>
  </si>
  <si>
    <t>20.10.25</t>
  </si>
  <si>
    <t>22.01.26</t>
  </si>
  <si>
    <t>Dozer</t>
  </si>
  <si>
    <t xml:space="preserve">Khreji 
ABB </t>
  </si>
  <si>
    <t xml:space="preserve">Basil 
0507972833
</t>
  </si>
  <si>
    <t>05.02.26</t>
  </si>
  <si>
    <t>PO 012</t>
  </si>
  <si>
    <t>01.03.26</t>
  </si>
  <si>
    <t>15.03.26</t>
  </si>
  <si>
    <t>GRADING WORKS</t>
  </si>
  <si>
    <t>ROAD WORKS</t>
  </si>
  <si>
    <t>ELECTRICAL WORKS</t>
  </si>
  <si>
    <t>TELECOMMUNICATIONS</t>
  </si>
  <si>
    <t>POTABLE WATER NETWORK</t>
  </si>
  <si>
    <t>FIREFIGHTING NETWORK</t>
  </si>
  <si>
    <t>POTABLE WATER PUMP STATION</t>
  </si>
  <si>
    <t>TSE NETWORK</t>
  </si>
  <si>
    <t>SEWERAGE NETWORK</t>
  </si>
  <si>
    <t>SEWAGE LIFT STATION</t>
  </si>
  <si>
    <t>STORM WATER DRAINAGE NETWORK</t>
  </si>
  <si>
    <t>LANDSCAPE WORK</t>
  </si>
  <si>
    <t>GUARD ROOMS</t>
  </si>
  <si>
    <t xml:space="preserve">        Catch Basins</t>
  </si>
  <si>
    <t>Road &amp; Plots Works</t>
  </si>
  <si>
    <t>Rsk-02</t>
  </si>
  <si>
    <t>Rsk-04</t>
  </si>
  <si>
    <t>3rd Industrial City in Dammam</t>
  </si>
  <si>
    <t>6th Industrial City in Dammam</t>
  </si>
  <si>
    <t>Issue</t>
  </si>
  <si>
    <t>Threat</t>
  </si>
  <si>
    <t>Escalate</t>
  </si>
  <si>
    <t>Design / Planning</t>
  </si>
  <si>
    <t>Interface / Communication</t>
  </si>
  <si>
    <t>Resources / Finance</t>
  </si>
  <si>
    <t>Delay in construction</t>
  </si>
  <si>
    <t>Hard</t>
  </si>
  <si>
    <t>Med Term</t>
  </si>
  <si>
    <t>Terminate</t>
  </si>
  <si>
    <t>Enhance/ Exploit</t>
  </si>
  <si>
    <t>Treat</t>
  </si>
  <si>
    <t>Mitigate</t>
  </si>
  <si>
    <t>Increase the no. of manpower &amp; equipment - transfer from another projects</t>
  </si>
  <si>
    <t>DAM2-02-09-SAJ-TS9-1-GEN-DSF-056-02</t>
  </si>
  <si>
    <t xml:space="preserve">  Storm Water Network</t>
  </si>
  <si>
    <t>Box Culvert</t>
  </si>
  <si>
    <t>تأخر أعمال العبارة بالطريق الشرياني</t>
  </si>
  <si>
    <t>Complete Earthworks</t>
  </si>
  <si>
    <t xml:space="preserve">   Strom Water Network </t>
  </si>
  <si>
    <t xml:space="preserve">   Fire Fighting Network </t>
  </si>
  <si>
    <t xml:space="preserve">   Medium Voltage Network </t>
  </si>
  <si>
    <t xml:space="preserve">   Street Lighting Network </t>
  </si>
  <si>
    <t xml:space="preserve">   Road Works </t>
  </si>
  <si>
    <t xml:space="preserve"> Sewer Pipes</t>
  </si>
  <si>
    <t xml:space="preserve"> Sewer Manholes </t>
  </si>
  <si>
    <t xml:space="preserve"> Storm Pipes (GRP+UPVC) </t>
  </si>
  <si>
    <t xml:space="preserve"> Storm Manholes </t>
  </si>
  <si>
    <t xml:space="preserve"> Storm Catch Basins </t>
  </si>
  <si>
    <t xml:space="preserve"> Potable Pipes (HDPE) </t>
  </si>
  <si>
    <t xml:space="preserve"> Firefighting Pipes (HDPE) </t>
  </si>
  <si>
    <t xml:space="preserve"> TSE Pipes (HDPE) </t>
  </si>
  <si>
    <t xml:space="preserve"> Medium Voltage Cables </t>
  </si>
  <si>
    <t xml:space="preserve"> Unit Substation </t>
  </si>
  <si>
    <t xml:space="preserve"> RMU </t>
  </si>
  <si>
    <t xml:space="preserve"> Low Voltage Cables </t>
  </si>
  <si>
    <t xml:space="preserve"> Street Lighting Cables </t>
  </si>
  <si>
    <t xml:space="preserve"> Street Lighting Poles </t>
  </si>
  <si>
    <t xml:space="preserve">- أعمال حفر التقاطعات و الخط الرئيسي لشبكات الصرف الصحي و صرف الأمطار و المياه و الحريق و الري
</t>
  </si>
  <si>
    <t>Potable Water Network</t>
  </si>
  <si>
    <t>ضرورة الانتهاء من تنفيذ الشبكات لتحقيق جاهزية الموقع وبدء أعمال الطرق</t>
  </si>
  <si>
    <t>Slow Production</t>
  </si>
  <si>
    <t>Can't Achieve MODON Goals</t>
  </si>
  <si>
    <t>Delivery Schedule to be provided and committed with</t>
  </si>
  <si>
    <t>Can't commit with planned dates for fulfilling box culvert</t>
  </si>
  <si>
    <t>DAM2-02-09-SAJ-TS9-1-GEN-DSF-067-00</t>
  </si>
  <si>
    <t>قلة عدد العمالة والمعدات و توقف مقاول الباطن</t>
  </si>
  <si>
    <t>جاري الانتهاء من الحدادة ل 16 فواصل وصب قاعدة لعدد 03 فاصل تم حفر 14 و جاري 03 فواصل أخرى</t>
  </si>
  <si>
    <t xml:space="preserve">تم استبعاد مقاول الباطن يوناسكو و سحب اعتماده لعدم وفاءه بمستهدفات مدن و على المقاول العمل بشكل مباشر على الشبكات او تقديم مقاول باطن للاعتماد </t>
  </si>
  <si>
    <t>جاري اسناد جزء من المشروع لمقاول آخر و جاري توفير عمالة من الشركة لاستكمال الاعمال المتبقية حيث ان عدد العمالة الحالي 304 والمعدات 184 معدة والمضخات الى 30 مضخة نزح ,و وجوب استمرار زيادة العمالة والمعدات لتحقيق مستهدفات مدن</t>
  </si>
  <si>
    <t>توريد المواد الخاصة بمحطات الضخ و الرفع
توريد مواد اللاندسكيب و الهاردسكيب</t>
  </si>
  <si>
    <t>تم اصدار أوامر شراء المواد و جاري التصنيع و سيتم بدء التوريد</t>
  </si>
  <si>
    <t>Slow work sequence, Delay in Dry Networks</t>
  </si>
  <si>
    <t>Delay in material installation /construction</t>
  </si>
  <si>
    <t>Crashing - Increasing manpower &amp; equipment</t>
  </si>
  <si>
    <t>Civil Work
الأعمال المدنية  (المنفذ)</t>
  </si>
  <si>
    <t>Civil Work
الأعمال المدنية  (المخطط)</t>
  </si>
  <si>
    <t>B6. 33 42 13.02</t>
  </si>
  <si>
    <t>Steel Reinforcement for box culverts as per drawings and the Engineer's instructions</t>
  </si>
  <si>
    <t xml:space="preserve"> فرد طبقات الصبجري و فرد البيزكورس و الأسفلت في جميع المناطق المتاحة سواء Roads &amp; Plots</t>
  </si>
  <si>
    <t>جاري فرد طبقات الصبجري و فرد البيزكورس و الأسفلت في جميع المناطق المتاحة سواء Roads &amp; Plots</t>
  </si>
  <si>
    <t>B2.337126 04</t>
  </si>
  <si>
    <t>Office KWH meter</t>
  </si>
  <si>
    <t>Main Guard House KWH meter</t>
  </si>
  <si>
    <t>Guard Rooms KWH meter</t>
  </si>
  <si>
    <t>PW Station KWH meter</t>
  </si>
  <si>
    <t>TSE Station KWH meter</t>
  </si>
  <si>
    <t>Sewage lift Station KWH meter</t>
  </si>
  <si>
    <t>B2.337100 02</t>
  </si>
  <si>
    <t>4x300mm2/ AL/XLPE/PVC</t>
  </si>
  <si>
    <t>4x185mm2/ AL/XLPE/PVC</t>
  </si>
  <si>
    <t>4x70mm2/ AL/XLPE/PVC</t>
  </si>
  <si>
    <t>B2.337126 01</t>
  </si>
  <si>
    <t xml:space="preserve">Low Voltage Distribution Pillars </t>
  </si>
  <si>
    <t>New item</t>
  </si>
  <si>
    <t>Irrigattion control panel</t>
  </si>
  <si>
    <t>UPS 5KVA for Sewage lift station(Industrial UPS)</t>
  </si>
  <si>
    <t>DB UPS for Sewage lift station</t>
  </si>
  <si>
    <t>UPS 5KVA for Portable water pump station(Industrial UPS)</t>
  </si>
  <si>
    <t>DB UPS for Portable water pump station</t>
  </si>
  <si>
    <t>630Amp MCCB for fire water pump no.1</t>
  </si>
  <si>
    <t>VFD for fire water Pump no.1</t>
  </si>
  <si>
    <t>20A, 3P, 60Hz Isolator/disconnect switches IP65</t>
  </si>
  <si>
    <t>Telecom Main Antena at  guard room 1</t>
  </si>
  <si>
    <t>DC-GR Cabinet</t>
  </si>
  <si>
    <t>Telecom Antena guard room2</t>
  </si>
  <si>
    <t>DC-GR1-Cabinet</t>
  </si>
  <si>
    <t>Clorination -Indutrial socket outlet,1P,with grounding,Suuply &amp; apply including cable,conduit,T&amp;C as per IFC and Project Specs.</t>
  </si>
  <si>
    <t>Clorination-20A dissconnect switch/Isolator ,Suuply &amp; apply including cable,conduit,T&amp;C as per IFC and Project Specs.</t>
  </si>
  <si>
    <t>Clorination-Pendant Lights 35W Normal IP65,4200Lumens ,Suuply &amp; apply including cable,conduit,T&amp;C as per IFC and Project Specs.</t>
  </si>
  <si>
    <t>Clorination-Pendant Lights 35W Emergency IP65 with 3 Hrs kit,4200lumens,Suuply &amp; apply including cable,conduit,T&amp;C as per IFC and Project Specs.</t>
  </si>
  <si>
    <t>Wall mounted Bulk head lights 15W IP65,Suuply &amp; apply including cable,conduit,T&amp;C as per IFC and Project Specs.</t>
  </si>
  <si>
    <t>Clorination -Grounding system ,Suuply &amp; apply including cable,conduit,T&amp;C as per IFC and Project Specs.</t>
  </si>
  <si>
    <t>Clorination-4x10mm2 CU/XLPE/PVC+1CX100MM2 CU/PVCDB-CL ,Suuply &amp; apply including cable,conduit,T&amp;C as per IFC and Project Specs.</t>
  </si>
  <si>
    <t>DI pipe 350 mm, Pn16</t>
  </si>
  <si>
    <t>DI Pudle flange 350 mm, Pn16</t>
  </si>
  <si>
    <t>DI pipe 200 mm, Pn16</t>
  </si>
  <si>
    <t xml:space="preserve">DI Pudle flange,200mm, Pn16 </t>
  </si>
  <si>
    <t>DI gate valve,200mm, Pn16</t>
  </si>
  <si>
    <t>DI float valve,200mm, Pn16</t>
  </si>
  <si>
    <t xml:space="preserve">DI Pudle flange,150 mm, Pn16 </t>
  </si>
  <si>
    <t>DI gate valve150mm, Pn16</t>
  </si>
  <si>
    <t>DI pipe100 mm, Pn16</t>
  </si>
  <si>
    <t xml:space="preserve">DI Pudle flange,100 mm, Pn16 </t>
  </si>
  <si>
    <t xml:space="preserve">vent pipe galvanized 100 mm </t>
  </si>
  <si>
    <t xml:space="preserve">scupper roof drain 110 mm </t>
  </si>
  <si>
    <t>40Amp Disconnect Switch for Crane(4P IP65)</t>
  </si>
  <si>
    <t>40Amp Disconnect Switch for penstock(4P IP65)</t>
  </si>
  <si>
    <t>40Amp Disconnect Switch for Order(4P IP65) Contol Unit</t>
  </si>
  <si>
    <t>30Amp Disconnect Switch Bar screen(4P IP65)</t>
  </si>
  <si>
    <t>30Amp Disconnect Switch for Fuel pump control Panel(4P IP65)</t>
  </si>
  <si>
    <t>3 KW - one Local Control Panel for two  pumps(IP-65)</t>
  </si>
  <si>
    <t>630Amp MCCB with IP65 inclosure</t>
  </si>
  <si>
    <t>260kw-Local Control Panel for fire water pump -IP65)</t>
  </si>
  <si>
    <t>260KW VFD for fire water Pump( IP54)</t>
  </si>
  <si>
    <t>260 KW-Local Control Panel for fire water pump( IP65)</t>
  </si>
  <si>
    <t>40Amp MCCB for Jockey pump</t>
  </si>
  <si>
    <t>60 Amp Disconnect Switch  for Jocky pump(4P IP65)</t>
  </si>
  <si>
    <t>7 KW-Local Control Panel for Jocky pump( IP65)</t>
  </si>
  <si>
    <t>3KW-one Local Control Panel for two fuel pump(IP65)</t>
  </si>
  <si>
    <t>30Amp disconnect switch for two fuel pumps`s control panel(4P IP65)</t>
  </si>
  <si>
    <t>30Amp Disconnect Switch for Crane(4P IP65)</t>
  </si>
  <si>
    <t>7KW-One Local Control Panel for two submersible pumps( IP65)</t>
  </si>
  <si>
    <t>Low Volatge cable (1x630mm2)CU/MICA/XPLE/LOSH) for fire pump no.2</t>
  </si>
  <si>
    <t>Low Volatge cable (1x300mm2)CU/MICA/XPLE/LOSH) for fire pump no.2</t>
  </si>
  <si>
    <t>Low Volatge cable 4x10mm2)CU/MICA/XPLE/LOSH) for Jocky Pump</t>
  </si>
  <si>
    <t>Low Volatge cable 1x10mm2)CU/MICA/XPLE/LOSH) for Jocky Pump</t>
  </si>
  <si>
    <t>Draw pit with heavy duty steel cover,size 1400x600x1200mm</t>
  </si>
  <si>
    <t>Draw pit with heavy duty steel cover,size 1400x600x600mm</t>
  </si>
  <si>
    <t>Bill:2-337100.02</t>
  </si>
  <si>
    <t>Street lighting duct bank</t>
  </si>
  <si>
    <t>B2.33 7100.01</t>
  </si>
  <si>
    <t>LV duct bank</t>
  </si>
  <si>
    <t>B2.33 7100</t>
  </si>
  <si>
    <t>MV duct back</t>
  </si>
  <si>
    <t>Bill:2.1-338126.03</t>
  </si>
  <si>
    <t>Telecom duct bank</t>
  </si>
  <si>
    <t>B2.33 7100.02</t>
  </si>
  <si>
    <t>MV duct bank(4x150)</t>
  </si>
  <si>
    <t>Bill-8</t>
  </si>
  <si>
    <t>DB-MGR Panel: 32/100 Ampere, 3P, IP66,60Hz incomer  MCCB . For guard room 1</t>
  </si>
  <si>
    <t>DB-GR Panel: 32/100 Ampere, 3P, IP66,60Hz incomer  MCCB .For guard room 2</t>
  </si>
  <si>
    <t>4Cx 6mm2 + 1Cx6mm2 Cu/XLPE/PVC FROM KWHM to DB-MGR For guard room 1 &amp; 2</t>
  </si>
  <si>
    <t>Conduit and accessories FROM KWHM to DB-MGR For guard room 1 &amp; 2</t>
  </si>
  <si>
    <t>ROUND RECESSED LED 11.5 WATTS, IP20, 230V, 60HZ, 1400 LUMENS, For guard room 1&amp;2</t>
  </si>
  <si>
    <t>ROUND RECESSED LED 11.5 WATTS, IP20, 230V, 60HZ, 1400 LUMENS, with 3 hour emergency battery kit For guard room 1</t>
  </si>
  <si>
    <t>WALL MOUNTED BULK HEAD OUTDOOR LED 15 WATTS, IP65,230V 60 HZ, For guard room 1&amp;2</t>
  </si>
  <si>
    <t>ROUND RECESSED LED 11.5 WATTS, IP44, 230V, 60HZ, 1400 LUMENS, For guard room 1</t>
  </si>
  <si>
    <t>Conduit and accessories  for building lifghting  circuits</t>
  </si>
  <si>
    <t>3x2.5mm2 Cables &amp; cable Accessories for building ligjhting  circuits</t>
  </si>
  <si>
    <t>13A SINGLE SWITCH SOCKET OUTLET, For guard room 1&amp;2</t>
  </si>
  <si>
    <t>13A DOUBLE SWITCH SOCKET OUTLET, For guard room 1&amp;2</t>
  </si>
  <si>
    <t>13A SPUR OUTLET, For guard room 1&amp;2</t>
  </si>
  <si>
    <t>20A DOUBLE POLE SWITCH, IP65, For guard room 1</t>
  </si>
  <si>
    <t>Conduit and accessories for building wiring devices circuits</t>
  </si>
  <si>
    <t>3x4mm2 Cables &amp; cable Accessories for building wiring devices circuits</t>
  </si>
  <si>
    <t>Supply, install and test the following grounding and lightning system including ground wires, ground rods, inspection pits, terminations, bonding/clamping, civil works and all materials and accessories required to complete the work according to specification, drawing and standards and materials as per approved samples; all materials should be SASO certified. guard room 1&amp;2</t>
  </si>
  <si>
    <t>120 mm2 BCW for grounding &amp; Lightining protection</t>
  </si>
  <si>
    <t>70mm2 BCW for grounding &amp; Lightining protection</t>
  </si>
  <si>
    <t>Rod 19mmx2.4mtrfor grounding &amp; Lightining protection</t>
  </si>
  <si>
    <t>Earth pit 300x300mm for grounding &amp; Lightining protection</t>
  </si>
  <si>
    <t>Busbar 8way with DS link ffor grounding &amp; Lightining protection</t>
  </si>
  <si>
    <t>25mm2 x 3mm CU  tape &amp; Accessories for grounding &amp; Lightining protection</t>
  </si>
  <si>
    <t>20A, 1P, 60Hz Isolator/disconnect switches IP65 guard room 1&amp;2</t>
  </si>
  <si>
    <t>Conduit 25 uPVC for fire Alarm system</t>
  </si>
  <si>
    <t>Cable 2x1.5mm2 or fire Alarm system</t>
  </si>
  <si>
    <t>smoke detectorsor fire Alarm system</t>
  </si>
  <si>
    <t>Sounder indoor  or fire Alarm system</t>
  </si>
  <si>
    <t>FACP Panel with 2 LOOPS ADDRESABLE TYPE COMPLETE WITH BATTERY CHARGER. POWER SUPPLY UNIT. LCD PRINTER KEY BOARD AND AUTOMATIC TELEPHONE DIALER</t>
  </si>
  <si>
    <t>Sounder out door or fire Alarm system</t>
  </si>
  <si>
    <t>Printer or fire Alarm system</t>
  </si>
  <si>
    <t xml:space="preserve">Conduit &amp; Accessories  for DTA &amp; voice system </t>
  </si>
  <si>
    <t>CAT6 cables  for DTA &amp; voice system</t>
  </si>
  <si>
    <t>Data Cabinet including all devices 12U for guard room 1</t>
  </si>
  <si>
    <t>Data/ voice RJ45 outlet include CAT6A cable  for guard room 1</t>
  </si>
  <si>
    <t>RJ45 connector include CAT6A cable for security cameras  for guard room 1&amp;2</t>
  </si>
  <si>
    <t>50 inch screen for guard room 1</t>
  </si>
  <si>
    <t>PC workstation for guard room 1</t>
  </si>
  <si>
    <t>DX wall mounted Split/AC For guard room type 1&amp;2</t>
  </si>
  <si>
    <t>EF-01  Exhaust axial fan air flow capacity = 50 l/s</t>
  </si>
  <si>
    <t>uPVC pipes with diameter 160mm.</t>
  </si>
  <si>
    <t>uPVC pipes with diameter 110mm.</t>
  </si>
  <si>
    <t>uPVC pipes with diameter 75mm.</t>
  </si>
  <si>
    <t>uPVC pipes with diameter 50mm.</t>
  </si>
  <si>
    <t>PPR pipes with diameter 32mm.</t>
  </si>
  <si>
    <t>PPR pipes with diameter 25mm.</t>
  </si>
  <si>
    <t>PPR pipes with diameter 20mm.</t>
  </si>
  <si>
    <t>Scupper with diameter 110mm</t>
  </si>
  <si>
    <t>Clean  out with diameter 110mm</t>
  </si>
  <si>
    <t>Floor drain</t>
  </si>
  <si>
    <t>Manhole, dimensions 600mmX600mm</t>
  </si>
  <si>
    <t>Electrical Water Heater 50L capacity</t>
  </si>
  <si>
    <t>Shower</t>
  </si>
  <si>
    <t>Toilet</t>
  </si>
  <si>
    <t>Semi pedestal sink</t>
  </si>
  <si>
    <t>CO2 fire extinguishers</t>
  </si>
  <si>
    <t>Powder fire extinguishers For guard room type 1&amp;2</t>
  </si>
  <si>
    <t>Bill-3.2</t>
  </si>
  <si>
    <t>Trench drain, dimensions 18000mmX300mmX300mm</t>
  </si>
  <si>
    <t>PPR pipes with diameter 40mm.</t>
  </si>
  <si>
    <t>Hose bibb</t>
  </si>
  <si>
    <t>Bill-5.1</t>
  </si>
  <si>
    <t>Supply, test and commissioning for screening container constructed from steel with thickness of 4 mm for sides and cover and 6 mm for base.
Dimensions of container shall be at least 80 cm x 80 cm x 80 cm.Container shall be epoxy coated (sewega water resistant) and equipped with four roller bearing wheels, safety brakes, rear swivel caster, lifting lugs, cover &amp; cover mechanism, drain hole, manual handle, and all fittings and accessories.
Price includes supply, on-site Workmanship, all necessary fittings, accessories and miscellaneous materials for connections and  support, and all required components for safe operation as per the supplier recommendations, Testing &amp; Commissioning for hand-over in fully operational conditions. 
All materials and painting shall be SASO certified.</t>
  </si>
  <si>
    <t>Ø110mm UNDER GROUND pipes</t>
  </si>
  <si>
    <t>Tech</t>
  </si>
  <si>
    <t>EA</t>
  </si>
  <si>
    <t>B6.33 42 11.35</t>
  </si>
  <si>
    <t>UPVC-300mm Diameter Depth less than 1.5m</t>
  </si>
  <si>
    <t>B6. 33 42 13.01</t>
  </si>
  <si>
    <t>Concrete for box culvert</t>
  </si>
  <si>
    <t>DAM2-02-09-SAJ-TS9-1-GEN-DSF-074-00</t>
  </si>
  <si>
    <t>الكمية الموردة 
(م.ط)</t>
  </si>
  <si>
    <t>B1.2.32 11 23.01</t>
  </si>
  <si>
    <t>Aggregate base course</t>
  </si>
  <si>
    <t xml:space="preserve">- أعمال حفر التقاطعات (الداكت بانك) لشبكات الجهد المتوسط و الإنارة و الاتصالات
- تركيب أعمدة الإنارة
</t>
  </si>
  <si>
    <t>- تم الانتهاء من حفر و تمديد الخط الرئيسي و التقاطعات لشبكات الصرف الصحي و صرف الأمطار و المياه و الحريق و الري بالمناطق 01 و 02 و 03 و 04 بشكل كبير</t>
  </si>
  <si>
    <t>B3.1. 33 14 13.01.01</t>
  </si>
  <si>
    <t>250mm Diameter Depth: 0.0m - 1.5m</t>
  </si>
  <si>
    <t>B3.2.03 30 00.02</t>
  </si>
  <si>
    <t>50 mm thickness lean concrete under slab on grade for Potable water pump station &amp; Chlorination</t>
  </si>
  <si>
    <t>DAM2-02-09-SAJ-TS9-1-ROD-FIR-0607-00</t>
  </si>
  <si>
    <t>Inspection for survey works and compaction testing of Aggregate Base Course layer (20 cm) at Asphalt Plot D (Part 8).</t>
  </si>
  <si>
    <t xml:space="preserve">Bituminous base course(Grading I - Class A), including Prime Coat (MC1) and tack coat (RC2) </t>
  </si>
  <si>
    <t>DAM2-02-09-SAJ-TS9-1-ROD-FIR-0608-00</t>
  </si>
  <si>
    <t>Inspection for Placement of 1st layer (7.5 cm) of Asphalt Bituminous Base course (Grading I – Class A) at Asphalt Plot B Part: 2 as per attached survey data.</t>
  </si>
  <si>
    <t>Inspection for Placement of 1st layer (10 cm) of Asphalt Bituminous Base course (Grading I – Class A) at Arterial Road Right Side Station (0+076 to 0+550) as per attached survey data. (Part 2)</t>
  </si>
  <si>
    <t>B2.33 71 16.02</t>
  </si>
  <si>
    <t>Lighting poles with 1 arm,  height of  ( 10) meters,  including the power distribution box,  cables , and RCC foundation.</t>
  </si>
  <si>
    <t>DAM2-02-09-SAJ-TS9-1-ELE-FIR-0027</t>
  </si>
  <si>
    <t>Survey for Excavation and Gravel Bedding Placement for Lighting Pole Foundation at Road (RD-01). Zone-1
Pole Number: -
1)	FP-22-2/3/13R         8)   FP-22-2/3/21B
2)	FP-22-2/3/15B         9)   FP-22-2/3/22R
3)	FP-22-2/3/16R       10)   FP-22-2/3/23Y
4)	FP-22-2/3/17Y       11)   FP-22-2/3/24B
5)	FP-22-2/3/18B       12)   FP-22-2/3/25R
6)	FP-22-2/3/19R       13)   FP-22-2/3/26Y
7)	FP-22-2/3/20Y       14)   FP-22-2/3/27B</t>
  </si>
  <si>
    <t>DAM2-02-09-SAJ-TS9-1-ELE-FIR-0028</t>
  </si>
  <si>
    <t>Survey for Excavation and Gravel Bedding Placement for Lighting Pole Foundation at Road (RD-01). Zone-1
Pole Number: -
1)	FP-22-2/3/28R         8)   FP-22-2/3/35Y
2)	FP-22-2/3/29Y         9)   FP-22-2/3/36B
3)	FP-22-2/3/30B       10)   FP-22-2/3/37R
4)	FP-22-2/3/31R       11)   FP-22-2/4/9B
5)	FP-22-2/3/32Y       12)   FP-22-2/4/28R
6)	FP-22-2/3/33B       13)   FP-22-2/4/29Y
7)	FP-22-2/3/34R       14)   FP-22-2/4/30B</t>
  </si>
  <si>
    <t>B3.33 14 13.02.01</t>
  </si>
  <si>
    <t>Plots and Buildings Crossing Connections diameter 110 mm</t>
  </si>
  <si>
    <t>DAM2-02-09-SAJ-TS9-1-POT-FIR-0088</t>
  </si>
  <si>
    <t>Survey Excavation and Compaction Testing FIR for Potable Water Network Branch Line from HDPE Fitting-105 TO HDPE Fitting-165 and HDPE Fitting-114 To HDPE Fitting-166 at RD # 4 ZONE-4</t>
  </si>
  <si>
    <t>DAM2-02-09-SAJ-TS9-1-POT-FIR-0089</t>
  </si>
  <si>
    <t>Survey Fir Concrete Encasement for Potable Water Network Branch Line from HDPE Fitting-105 TO HDPE Fitting-165 and HDPE Fitting-114 To HDPE Fitting-166 at RD # 4 ZONE-4</t>
  </si>
  <si>
    <t>DAM2-02-09-SAJ-TS9-1-POT-FIR-0090</t>
  </si>
  <si>
    <t>Survey Excavation and Compaction Testing FIR for Potable Water Network Branch Line from HDPE Fitting-116 TO HDPE Fitting-167 and HDPE Fitting-115 To HDPE Fitting-168 at RD#3 ZONE :4</t>
  </si>
  <si>
    <t>DAM2-02-09-SAJ-TS9-1-POT-FIR-0091</t>
  </si>
  <si>
    <t>Survey Fir Concrete Encasement for Potable Water Network Branch Line from HDPE Fitting-116 TO HDPE Fitting-167 and HDPE Fitting-115 To HDPE Fitting-168 at RD#3 ZONE :4</t>
  </si>
  <si>
    <t>DAM2-02-09-SAJ-TS9-1-FF-FIR-0102</t>
  </si>
  <si>
    <t>Survey and Mechanical FIR for Installation and laying of HDPE Pipe Line for Fire Fighting Pipeline RD-04 from Station 0+030 TO 0+342, @ ZONE-04</t>
  </si>
  <si>
    <t>DAM2-02-09-SAJ-TS9-1-STU-FIR-0196</t>
  </si>
  <si>
    <t>Inspection for 50 mm plain concrete below the grade beams (G.B.1, G.B.2 &amp; G.B.3) of the Chlorination Building.</t>
  </si>
  <si>
    <t>Reinforced Concrete Walls and columns for Potable water pump station &amp; Potable water tank &amp; chlorination</t>
  </si>
  <si>
    <t>DAM2-02-09-SAJ-TS9-1-STU-FIR-0201</t>
  </si>
  <si>
    <t>Survey Inspection of the Formwork and Placement of Reinforced Concrete (C35 MPa) for the neck column (8.920) of Control Room and LV Room.</t>
  </si>
  <si>
    <t>B3.2.03 30 00.04</t>
  </si>
  <si>
    <t>Slab on grade and ground beams for Potable water pump station &amp; Chlorination</t>
  </si>
  <si>
    <t>Survey Inspection of the Formwork and Placement of Reinforced Concrete (C35 MPa) for the Grade Beams (G.B.1, G.B.2 &amp; G.B.3) of the Chlorination Building.</t>
  </si>
  <si>
    <t>B4.33 14 13.06</t>
  </si>
  <si>
    <t>90mm Diameter Depth: 0.0m - 1.5m</t>
  </si>
  <si>
    <t>DAM2-02-09-SAJ-TS9-1-IRR-FIR-0063</t>
  </si>
  <si>
    <t>Survey Excavation and Compaction Testing FIR for Irrigation Pipeline (RD-02) from Station 0+790 TO 1+032 @ZONE-04</t>
  </si>
  <si>
    <t>DAM2-02-09-SAJ-TS9-1-IRR-FIR-0064</t>
  </si>
  <si>
    <t>Survey Sand Bedding and Compaction Testing FIR for Irrigation Pipeline (RD-02) from Station 0+790 TO 1+032 @ZONE-04</t>
  </si>
  <si>
    <t>DAM2-02-09-SAJ-TS9-1-IRR-FIR-0065</t>
  </si>
  <si>
    <t>Survey and Mechanical fir for Installation and laying of Irrigation Pipeline (RD-02) from Station 0+790 TO 1+032 @ZONE-04</t>
  </si>
  <si>
    <t>B5.33 31 00.01.01</t>
  </si>
  <si>
    <t>150mm Diameter  Depth: 0.0m - 1.5m</t>
  </si>
  <si>
    <t>DAM2-02-09-SAJ-TS9-1-SEW-FIR-1292</t>
  </si>
  <si>
    <t>Survey FIR for Excavation and Compaction Testing of Sewerage Pipeline from MH-A-10-5-1 TO MH-A-10-5-0</t>
  </si>
  <si>
    <t>DAM2-02-09-SAJ-TS9-1-SEW-FIR-1293</t>
  </si>
  <si>
    <t>Survey FIR for Sand Bedding and Compaction Testing of Sewerage Pipeline from MH-A-10-5-1 TO MH-A-10-5-0</t>
  </si>
  <si>
    <t>DAM2-02-09-SAJ-TS9-1-SEW-FIR-1295</t>
  </si>
  <si>
    <t>Survey and Mechanical FIR for Installation and laying of Sewerage Pipeline from MH-A-10-5-1 TO MH-A-10-5-0</t>
  </si>
  <si>
    <t>B5.33 05 13.02</t>
  </si>
  <si>
    <t>MH dia 1200 mm, depth 1.51 - 2.5m</t>
  </si>
  <si>
    <t>DAM2-02-09-SAJ-TS9-1-SEW-FIR-1296</t>
  </si>
  <si>
    <t>Survey FIR for Excavation and Compaction Testing of Sewerage Pipeline Manhole
 MH-A-10-3-1</t>
  </si>
  <si>
    <t>B6.33 42 11.13</t>
  </si>
  <si>
    <t>800mm Diameter Depth: 1.51m - 2.5m</t>
  </si>
  <si>
    <t>DAM2-02-09-SAJ-TS9-1-STR-FIR-1018</t>
  </si>
  <si>
    <t>Survey FIR for Backfill and Compaction Testing 4TH Layer above the Storm Pipeline from MH-6-23 TO MH-6-22, @ ZONE-04</t>
  </si>
  <si>
    <t>B6.33 42 11.24</t>
  </si>
  <si>
    <t>1300mm Diameter Depth: 1.51m - 2.5m</t>
  </si>
  <si>
    <t>DAM2-02-09-SAJ-TS9-1-STR-FIR-1017</t>
  </si>
  <si>
    <t>Survey FIR for Backfill and Compaction Testing 4TH Layer above the Storm Pipeline from MH-6-17 TO MH-6-16 @ ZONE-04, Pipe DIA 1300mm</t>
  </si>
  <si>
    <t>DAM2-02-09-SAJ-TS9-1-STR-FIR-0636-01</t>
  </si>
  <si>
    <t>Survey FIR for Sand Bedding and Compaction Test FIR for UPVC Pipe Line for Catch Basin of Storm Network @ ZONE-03 
1- CB-154 TO MH-6-8/0</t>
  </si>
  <si>
    <t>DAM2-02-09-SAJ-TS9-1-STR-FIR-1011</t>
  </si>
  <si>
    <t>Survey FIR for Excavation and Compaction Testing UPVC Pipe Line for Catch Basins of Storm Network, @ Zone-04 
CB-146 TO MH-3-13-1</t>
  </si>
  <si>
    <t>DAM2-02-09-SAJ-TS9-1-STR-FIR-1012</t>
  </si>
  <si>
    <t>Survey FIR for Sand Bedding and Compaction Testing UPVC Pipe Line for Catch Basins of Storm Network, @ Zone-04 
CB-146 TO MH-3-13-1</t>
  </si>
  <si>
    <t>DAM2-02-09-SAJ-TS9-1-STR-FIR-1015</t>
  </si>
  <si>
    <t>Survey and Mechanical FIR for Installation and laying of UPVC Pipe Line for Catch Basins of Storm Network, @ Zone-04 
CB-56 TO CB-79 &amp; CB-79 TO MH-3-13-3 
CB-94 TO CB-118 &amp; CB-118 TO MH-3-13-2</t>
  </si>
  <si>
    <t>DAM2-02-09-SAJ-TS9-1-STR-FIR-1016</t>
  </si>
  <si>
    <t>Survey and Mechanical FIR for Installation and laying of UPVC Pipe Line for Catch Basins of Storm Network, @ Zone-04 
CB-146 TO MH-3-13-1</t>
  </si>
  <si>
    <t>DAM2-02-09-SAJ-TS9-1-STR-FIR-1024</t>
  </si>
  <si>
    <t>Survey FIR for Excavation and Compaction Testing UPVC Pipe Line for Catch Basins of Storm Network, @ Zone-04 
CB-86 TO (MH-6-18-1) 
CB-153 TO CB-177 &amp; CB-177 TO MH-3-10-1
CB-204 TO MH-3-11
CB-207 TO MH-3-10-0</t>
  </si>
  <si>
    <t>DAM2-02-09-SAJ-TS9-1-STR-FIR-1025</t>
  </si>
  <si>
    <t>Survey FIR for Sand Bedding and Compaction Testing UPVC Pipe Line for Catch Basins of Storm Network, @ Zone-04 
CB-86 TO (MH-6-18-1) 
CB-153 TO CB-177 &amp; CB-177 TO MH-3-10-1
CB-204 TO MH-3-11
CB-207 TO MH-3-10-0</t>
  </si>
  <si>
    <t>B6.33 42 11.36</t>
  </si>
  <si>
    <t>UPVC-400mm Diameter Depth less than 1.5m</t>
  </si>
  <si>
    <t>DAM2-02-09-SAJ-TS9-1-STR-FIR-0472-01</t>
  </si>
  <si>
    <t>Survey Excavation and Compaction Test FIR for UPVC Pipe Line for Group of Catch Basins Network of Storm Network Connecting to Manholes (RD-01), @ ZONE-01
1- MH-20-6 (CB-81 (1) TO MH-20-6) 
2- MH-20-4 (CB-83 TO MH-20-4)
3- MH-20-1 (CB-102 TO MH-20-1)</t>
  </si>
  <si>
    <t>DAM2-02-09-SAJ-TS9-1-STR-FIR-0473-01</t>
  </si>
  <si>
    <t>Survey FIR for Sand Bedding of UPVC Pipe Line for Group of Catch Basins Network of Storm Network Connecting to Manholes (RD-01), @ ZONE-01
1- MH-20-6 (CB-81 (1) TO MH-20-6) 
2- MH-20-4 (CB-83 TO MH-20-4)
3- MH-20-1 (CB-102 TO MH-20-1)</t>
  </si>
  <si>
    <t>B6.33 05 13.07</t>
  </si>
  <si>
    <t>Manhole dia 2000mm depth 2.51 - 3.5m</t>
  </si>
  <si>
    <t>DAM2-02-09-SAJ-TS9-1-STR-FIR-1014</t>
  </si>
  <si>
    <t>FIR for Installation of Manhole Base of Storm Network, @ Zone-04
1:MH-6-13
2:MH-6-14
3:MH-6-15</t>
  </si>
  <si>
    <t>DAM2-02-09-SAJ-TS9-1-STU-FIR-0190</t>
  </si>
  <si>
    <t>Survey Inspection of Formwork and Placement of Reinforced Concrete (C35 MPa) for the Walls and Top Slab of the Box Culvert Segment 14.</t>
  </si>
  <si>
    <t>DAM2-02-09-SAJ-TS9-1-STU-FIR-0191</t>
  </si>
  <si>
    <t>Survey Inspection of Formwork and Placement of Reinforced Concrete (C35 MPa) for the Walls and Top Slab of the Box Culvert Segment 16.</t>
  </si>
  <si>
    <t>DAM2-02-09-SAJ-TS9-1-STU-FIR-0192</t>
  </si>
  <si>
    <t>Survey Inspection of Formwork and Placement of Reinforced Concrete (C35 MPa) for the Walls and Top Slab of the Box Culvert Segment 17.</t>
  </si>
  <si>
    <t>Survey Inspection of Formwork and Placement of Reinforced Concrete (C35 MPa) for the Walls (including chamber) and Top Slab of the Box Culvert Segment 23.</t>
  </si>
  <si>
    <t>DAM2-02-09-SAJ-TS9-1-STU-FIR-0207</t>
  </si>
  <si>
    <t>Survey Inspection of Formwork and Placement of Reinforced Concrete (C35 MPa) for the Walls and Top Slab of the Box Culvert Segment 28,29 &amp; 33.</t>
  </si>
  <si>
    <t>DAM2-02-09-SAJ-TS9-1-STU-FIR-0186</t>
  </si>
  <si>
    <t>Inspection of Steel Reinforcement (including all required embedded items) Prior to Concrete Placement for the Walls and Top Slab of Box Culvert Segment 14.</t>
  </si>
  <si>
    <t>DAM2-02-09-SAJ-TS9-1-STU-FIR-0187</t>
  </si>
  <si>
    <t>Inspection of Steel Reinforcement (including all required embedded items) Prior to Concrete Placement for the Walls and Top Slab of Box Culvert Segment 16.</t>
  </si>
  <si>
    <t>DAM2-02-09-SAJ-TS9-1-STU-FIR-0188</t>
  </si>
  <si>
    <t>Inspection of Steel Reinforcement (including all required embedded items) Prior to Concrete Placement for the Walls and Top Slab of Box Culvert Segment 17.</t>
  </si>
  <si>
    <t>DAM2-02-09-SAJ-TS9-1-STU-FIR-0204</t>
  </si>
  <si>
    <t>Inspection of Steel Reinforcement (including all required embedded items) Prior to Concrete Placement for the Walls and Top Slab of Box Culvert Segment 23.</t>
  </si>
  <si>
    <t>DAM2-02-09-SAJ-TS9-1-STU-FIR-0206</t>
  </si>
  <si>
    <t>Inspection of Steel Reinforcement (including all required embedded items) Prior to Concrete Placement for the Walls and Top Slab of Box Culvert Segment 28,29 &amp; 33.</t>
  </si>
  <si>
    <t>B6.33 05 63.07</t>
  </si>
  <si>
    <t>Single Catch basin</t>
  </si>
  <si>
    <t>Survey FIR for Excavation and Compaction Testing for Catch Basins of Storm Network, @ Zone-04
CB-127 (MH-3-15)
CB-122  (MH-3-17)</t>
  </si>
  <si>
    <t>Survey FIR for Excavation and Compaction Testing for Catch Basins of Storm Network, @ Zone-04
CB-33 (MH-6-21)
CB-105  (MH-6-16)
CB-128 (MH-3-15)</t>
  </si>
  <si>
    <t xml:space="preserve">- أعمال حفر التقاطعات (الداكت بانك) لشبكات الجهد المتوسط و الإنارة و الاتصالات
- جاري حفر و تركيب قواعد و أعمدة الإنارة
- جاري حفر و صب دكت بانك شبكة الاتصالات
</t>
  </si>
  <si>
    <t xml:space="preserve">   Street Lighting Poles </t>
  </si>
  <si>
    <t>B1.1.02 41 00.01</t>
  </si>
  <si>
    <t>Removal of curbstone</t>
  </si>
  <si>
    <t>DAM2-02-09-SAJ-TS9-1-ROD-FIR-0049-00</t>
  </si>
  <si>
    <t>FIR for Removal of Existing curb stone as per attached as built Drawing DATA.Zone-1&amp; 2.part 02. as highlighted in attached drawing</t>
  </si>
  <si>
    <t>DAM2-02-09-SAJ-TS9-1-ROD-FIR-0060-00</t>
  </si>
  <si>
    <t>FIR for Removal of Existing curb stone (Double) as per attached as built Drawing DATA.Zone-1&amp; 2</t>
  </si>
  <si>
    <t>B1.1.02 41 00.03</t>
  </si>
  <si>
    <t>Removal of concrete protection</t>
  </si>
  <si>
    <t>DAM2-02-09-SAJ-TS9-1-ROD-FIR-0036-00</t>
  </si>
  <si>
    <t>FIR for Removal of Existing curb stone as per attached as built Drawing DATA.Zone-1&amp; 2.part 01. as highlighted in attached drawing</t>
  </si>
  <si>
    <t>DAM2-02-09-SAJ-TS9-1-SUR-FIR-0013-01</t>
  </si>
  <si>
    <t>FIR for the PLOTS NO 4 - Replacement 50 cm</t>
  </si>
  <si>
    <t>DAM2-02-09-SAJ-TS9-1-SUR-FIR-0015-00</t>
  </si>
  <si>
    <t>FIR for the PLOT No 5 -Replacement 50 cm</t>
  </si>
  <si>
    <t>DAM2-02-09-SAJ-TS9-1-SUR-FIR-0017-00</t>
  </si>
  <si>
    <t xml:space="preserve">FIR for the cutting of Plot # 04 up to the depth from top of adjoining side Asphalt Road - 0.8 @ Zone-1 </t>
  </si>
  <si>
    <t>DAM2-02-09-SAJ-TS9-1-SUR-FIR-0018-01</t>
  </si>
  <si>
    <t>FIR for the cutting of Plot # 05 (PGL-0.8) @ Zone-1</t>
  </si>
  <si>
    <t>DAM2-02-09-SAJ-TS9-1-SUR-FIR-0019-01</t>
  </si>
  <si>
    <t>FIR for replacement cutting for Part-1 of Plot # 01 as per attached Level Sheet (NGL-VAR) @ Zone-1</t>
  </si>
  <si>
    <t>DAM2-02-09-SAJ-TS9-1-SUR-FIR-0020-01</t>
  </si>
  <si>
    <t>FIR for replacement cutting of Part-01 Of Plot # 02 for fill Area as per attached Level Sheet (NGL- VAR) @ Zone-4</t>
  </si>
  <si>
    <t>DAM2-02-09-SAJ-TS9-1-SUR-FIR-0021-01</t>
  </si>
  <si>
    <t>FIR for replacement cutting for Part-01 OF Plot # 03 for fill area as per attached Level Sheet (NGL- VAR) @ Zone-4</t>
  </si>
  <si>
    <t>DAM2-02-09-SAJ-TS9-1-SUR-FIR-0026-01</t>
  </si>
  <si>
    <t>cutting (PGL- 0.8) for Part-01 of Plot # 01 as per attached Level Sheet @ Zone-4</t>
  </si>
  <si>
    <t>DAM2-02-09-SAJ-TS9-1-SUR-FIR-0027-01</t>
  </si>
  <si>
    <t>Survey FIR for cutting (PGL - 0.8) for Part-01 Of Plot # 02 as per attached Level Sheet @ Zone-4</t>
  </si>
  <si>
    <t>DAM2-02-09-SAJ-TS9-1-SUR-FIR-0028-01</t>
  </si>
  <si>
    <t>FIR for cutting ( PGL-0.8 ) for Part-01 OF Plot # 03 as per attached Level Sheet @ Zone-4</t>
  </si>
  <si>
    <t>DAM2-02-09-SAJ-TS9-1-SUR-FIR-0043-00</t>
  </si>
  <si>
    <t>FIR for replacement cutting for Part-02 OF Plot # 02 for fill area as per attached Level Sheet (NGL- 0.5) @ Zone-4</t>
  </si>
  <si>
    <t>DAM2-02-09-SAJ-TS9-1-SUR-FIR-0044-00</t>
  </si>
  <si>
    <t>Survey FIR for Fill area REPLACMENT CUT -Variable from NGL in Plot 7 Part 1</t>
  </si>
  <si>
    <t>DAM2-02-09-SAJ-TS9-1-SUR-FIR-0045-00</t>
  </si>
  <si>
    <t>Survey FIR for Fill area REPLACMENT CUT –(Variable) from NGL in Plot 7 Part 2</t>
  </si>
  <si>
    <t>DAM2-02-09-SAJ-TS9-1-SUR-FIR-0058-00</t>
  </si>
  <si>
    <t>Inspection for survey work in Cut area NGL-PGL-0.80 plot 7-part 1</t>
  </si>
  <si>
    <t>DAM2-02-09-SAJ-TS9-1-SUR-FIR-0059-00</t>
  </si>
  <si>
    <t>Inspection for survey work in Cut area NGL-PGL-0.80 plot 4-part 2</t>
  </si>
  <si>
    <t>DAM2-02-09-SAJ-TS9-1-SUR-FIR-0060-00</t>
  </si>
  <si>
    <t>Inspection for survey work in Cut area NGL-PGL-0.80 plot 7-part 2</t>
  </si>
  <si>
    <t>DAM2-02-09-SAJ-TS9-1-SUR-FIR-0084-00</t>
  </si>
  <si>
    <t xml:space="preserve">Inspection for Survey works for Fill area 
REPLACMENT CUT -0.50 m from NGL, plot 7 (part 3). </t>
  </si>
  <si>
    <t>DAM2-02-09-SAJ-TS9-1-SUR-FIR-0085-00</t>
  </si>
  <si>
    <t>FIR for (Replacement cut – Variable) @ (Plot-3, Part-2) zone-4</t>
  </si>
  <si>
    <t>DAM2-02-09-SAJ-TS9-1-SUR-FIR-0086-00</t>
  </si>
  <si>
    <t>FIR OF Replacement cut for fill Area (NGL– Variable) @ Plot-2 (Part-3) zone-4</t>
  </si>
  <si>
    <t>DAM2-02-09-SAJ-TS9-1-SUR-FIR-0093-00</t>
  </si>
  <si>
    <t xml:space="preserve">Survey FIR for Cut Area from NGL to PGL – 0.80 meter for plot 7, (part 3). </t>
  </si>
  <si>
    <t>DAM2-02-09-SAJ-TS9-1-SUR-FIR-0094-00</t>
  </si>
  <si>
    <t xml:space="preserve">FIR for cutting (PGL - 0.8) for Part-02 Of Plot # 03 as per attached Level Sheet @ Zone-4 </t>
  </si>
  <si>
    <t>DAM2-02-09-SAJ-TS9-1-SUR-FIR-0120-00</t>
  </si>
  <si>
    <t>Inspection for Survey works for Fill area Replacement Cut -0.50 m from NGL Plot 7 (Part-4)</t>
  </si>
  <si>
    <t>DAM2-02-09-SAJ-TS9-1-SUR-FIR-0143-00</t>
  </si>
  <si>
    <t>FIR OF Replacement cut (NGL-Variable) for fill Area Plot 6 (Part-1).</t>
  </si>
  <si>
    <t>DAM2-02-09-SAJ-TS9-1-CVL-FIR-0001</t>
  </si>
  <si>
    <t xml:space="preserve">FIR for  35 % DONE External surface Dewatering from Zone-04 to outside. </t>
  </si>
  <si>
    <t>DAM2-02-09-SAJ-TS9-1-CVL-FIR-0002</t>
  </si>
  <si>
    <t>DAM2-02-09-SAJ-TS9-1-CVL-FIR-0003</t>
  </si>
  <si>
    <t xml:space="preserve">FIR for  30 % DONE External surface Dewatering </t>
  </si>
  <si>
    <t>Engineering backfiling</t>
  </si>
  <si>
    <t>DAM2-02-09-SAJ-TS9-1-SUR-FIR-0022-00</t>
  </si>
  <si>
    <t>Survey and compaction testing for (30cm) fill of layer- 01 @ Plot 4</t>
  </si>
  <si>
    <t>DAM2-02-09-SAJ-TS9-1-SUR-FIR-0023-00</t>
  </si>
  <si>
    <t>Survey and compaction testing for (30cm) fill of layer- 01 @ Plot 5</t>
  </si>
  <si>
    <t>DAM2-02-09-SAJ-TS9-1-SUR-FIR-0029-01</t>
  </si>
  <si>
    <t>Survey and compaction testing for (30cm) fill of layer- 03 @ Plot 4</t>
  </si>
  <si>
    <t>DAM2-02-09-SAJ-TS9-1-SUR-FIR-0032-00</t>
  </si>
  <si>
    <t>Survey and compaction testing for (30cm) fill of layer- 04 @ Plot 5</t>
  </si>
  <si>
    <t>DAM2-02-09-SAJ-TS9-1-SUR-FIR-0033-00</t>
  </si>
  <si>
    <t>Survey and compaction testing for (30cm) fill of layer- 05 @ Plot 5</t>
  </si>
  <si>
    <t>DAM2-02-09-SAJ-TS9-1-SUR-FIR-0034-00</t>
  </si>
  <si>
    <t>Survey and compaction testing for (30cm) fill of layer- 04 @ Plot 4</t>
  </si>
  <si>
    <t>DAM2-02-09-SAJ-TS9-1-SUR-FIR-0035-00</t>
  </si>
  <si>
    <t>Survey and compaction testing for (30cm) fill of layer- 05 @ Plot 4</t>
  </si>
  <si>
    <t>DAM2-02-09-SAJ-TS9-1-SUR-FIR-0036-00</t>
  </si>
  <si>
    <t>Survey and compaction testing for (30cm) fill of layer- 06 @ Plot 4</t>
  </si>
  <si>
    <t>DAM2-02-09-SAJ-TS9-1-SUR-FIR-0037-00</t>
  </si>
  <si>
    <t>Survey and compaction testing for (30cm) fill of layer- 07 @ Plot 4</t>
  </si>
  <si>
    <t>DAM2-02-09-SAJ-TS9-1-SUR-FIR-0038-00</t>
  </si>
  <si>
    <t>Survey and compaction testing for (30cm) fill of layer- 08 @ Plot 4</t>
  </si>
  <si>
    <t>DAM2-02-09-SAJ-TS9-1-SUR-FIR-0039-00</t>
  </si>
  <si>
    <t>Survey and compaction testing for (30cm) fill of layer- 09 @ Plot 4</t>
  </si>
  <si>
    <t>DAM2-02-09-SAJ-TS9-1-SUR-FIR-0040-00</t>
  </si>
  <si>
    <t>Survey and compaction testing for (30cm) fill of layer- 10 @ Plot 4</t>
  </si>
  <si>
    <t>DAM2-02-09-SAJ-TS9-1-SUR-FIR-0041-00</t>
  </si>
  <si>
    <t>Survey and compaction testing for (30cm) fill of layer- 11 @ Plot 4</t>
  </si>
  <si>
    <t>DAM2-02-09-SAJ-TS9-1-SUR-FIR-0042-00</t>
  </si>
  <si>
    <t>Survey and compaction testing for (30cm) fill of layer- 06 @ Plot 5</t>
  </si>
  <si>
    <t>DAM2-02-09-SAJ-TS9-1-SUR-FIR-0046-00</t>
  </si>
  <si>
    <t xml:space="preserve">Survey and compaction testing FIR for (30cm) fill layer- 01 at Part-1 of Plot # 01, Zone-04 </t>
  </si>
  <si>
    <t>DAM2-02-09-SAJ-TS9-1-SUR-FIR-0047-00</t>
  </si>
  <si>
    <t>Survey and compaction testing for (30cm) fill of layer- 12 @ Plot 4</t>
  </si>
  <si>
    <t>DAM2-02-09-SAJ-TS9-1-SUR-FIR-0049-00</t>
  </si>
  <si>
    <t>DAM2-02-09-SAJ-TS9-1-SUR-FIR-0050-00</t>
  </si>
  <si>
    <t>Survey and compaction testing for (30cm) fill of layer- 13 @ Plot 4</t>
  </si>
  <si>
    <t>DAM2-02-09-SAJ-TS9-1-SUR-FIR-0051-00</t>
  </si>
  <si>
    <t>Inspection for survey works and compaction testing for the 14th fill layer (30 cm) at Plot 4</t>
  </si>
  <si>
    <t>DAM2-02-09-SAJ-TS9-1-SUR-FIR-0053-00</t>
  </si>
  <si>
    <t>Inspection for survey works and compaction testing for the 2nd fill layer (30 cm) at Plot 7 (Part 1)-1</t>
  </si>
  <si>
    <t>DAM2-02-09-SAJ-TS9-1-SUR-FIR-0057-00</t>
  </si>
  <si>
    <t>Inspection for survey works and compaction testing for the 2nd fill layer (30 cm) at Plot 2 Part-1 &amp; 2</t>
  </si>
  <si>
    <t>DAM2-02-09-SAJ-TS9-1-SUR-FIR-0061-00</t>
  </si>
  <si>
    <t>Inspection for Survey and compaction testing for 15th layer fill (30cm) at Plot 4</t>
  </si>
  <si>
    <t>DAM2-02-09-SAJ-TS9-1-SUR-FIR-0062-00</t>
  </si>
  <si>
    <t>Inspection for the Survey and compaction testing for 3rd layer (30cm) fill at Plot 7  (Part 1)-1</t>
  </si>
  <si>
    <t>DAM2-02-09-SAJ-TS9-1-SUR-FIR-0063-00</t>
  </si>
  <si>
    <t>Inspection for Survey and compaction testing for 4th layer (30cm) fill at Plot 7 (Part 1)-1</t>
  </si>
  <si>
    <t>DAM2-02-09-SAJ-TS9-1-SUR-FIR-0067-00</t>
  </si>
  <si>
    <t>Inspection for Survey and compaction testing for 5th layer (30cm) fill at Plot 7 (Part 1)-1</t>
  </si>
  <si>
    <t>DAM2-02-09-SAJ-TS9-1-SUR-FIR-0068-00</t>
  </si>
  <si>
    <t>Survey and compaction testing for (30cm) fill of layer- 16 @ Plot 4</t>
  </si>
  <si>
    <t>DAM2-02-09-SAJ-TS9-1-SUR-FIR-0069-00</t>
  </si>
  <si>
    <t xml:space="preserve">Survey and compaction testing FIR for (30cm) fill layer- 03 at Part-1 of Plot # 01, Zone-04 </t>
  </si>
  <si>
    <t>DAM2-02-09-SAJ-TS9-1-SUR-FIR-0070-00</t>
  </si>
  <si>
    <t xml:space="preserve">Survey and compaction testing FIR for (30cm) fill layer-3 at (Part-1 &amp; 2) of Plot # 02, Zone-04 </t>
  </si>
  <si>
    <t>DAM2-02-09-SAJ-TS9-1-SUR-FIR-0071-00</t>
  </si>
  <si>
    <t xml:space="preserve">Survey and compaction testing FIR for (30cm) fill layer- 03 at Part-1 of Plot # 03, Zone-04 </t>
  </si>
  <si>
    <t>DAM2-02-09-SAJ-TS9-1-SUR-FIR-0072-00</t>
  </si>
  <si>
    <t xml:space="preserve">Survey and compaction testing FIR for (30cm) fill layer- 04 at Part-1 of Plot # 01, Zone-04 </t>
  </si>
  <si>
    <t>DAM2-02-09-SAJ-TS9-1-SUR-FIR-0073-00</t>
  </si>
  <si>
    <t xml:space="preserve">Survey and compaction testing FIR for (30cm) fill layer- 04 at Part-1 of Plot # 03, Zone-04 </t>
  </si>
  <si>
    <t>DAM2-02-09-SAJ-TS9-1-SUR-FIR-0074-00</t>
  </si>
  <si>
    <t>Inspection for Survey and compaction testing for 6th layer (30cm) fill at Plot 7 (Part 1)-1</t>
  </si>
  <si>
    <t>DAM2-02-09-SAJ-TS9-1-SUR-FIR-0075-00</t>
  </si>
  <si>
    <t>Inspection for Survey and compaction testing for 17th layer (30cm) fill at Plot 4</t>
  </si>
  <si>
    <t>DAM2-02-09-SAJ-TS9-1-SUR-FIR-0076-00</t>
  </si>
  <si>
    <t xml:space="preserve">Survey and compaction testing FIR for (30cm) fill layer-4 at (Part-1 &amp; 2) of Plot # 02, Zone-04 </t>
  </si>
  <si>
    <t>DAM2-02-09-SAJ-TS9-1-SUR-FIR-0077-00</t>
  </si>
  <si>
    <t xml:space="preserve">Survey and compaction testing FIR for (30cm) fill layer- 05 at Part-1 of Plot # 03, Zone-04 </t>
  </si>
  <si>
    <t>DAM2-02-09-SAJ-TS9-1-SUR-FIR-0078-00</t>
  </si>
  <si>
    <t xml:space="preserve">Survey and compaction testing FIR for (30cm) fill layer-5 at (Part-1 &amp; 2) of Plot # 02, Zone-04 </t>
  </si>
  <si>
    <t>DAM2-02-09-SAJ-TS9-1-SUR-FIR-0079-00</t>
  </si>
  <si>
    <t xml:space="preserve">Survey and compaction testing FIR for (30cm) fill layer- 05 at Part-1 of Plot # 01, Zone-04 </t>
  </si>
  <si>
    <t>DAM2-02-09-SAJ-TS9-1-SUR-FIR-0081-00</t>
  </si>
  <si>
    <t>Survey and compaction testing FIR for (30cm) fill layer- 02 @ Plot 7, Part1</t>
  </si>
  <si>
    <t>DAM2-02-09-SAJ-TS9-1-SUR-FIR-0083-00</t>
  </si>
  <si>
    <t>Inspection for survey works and compaction testing for plot 7, part1-1 the 7th fill layer (30 cm).</t>
  </si>
  <si>
    <t>DAM2-02-09-SAJ-TS9-1-SUR-FIR-0087-00</t>
  </si>
  <si>
    <t>Inspection for Survey and compaction testing for 8th layer (30cm) fill at Plot 7 (Part 1)-1.</t>
  </si>
  <si>
    <t>DAM2-02-09-SAJ-TS9-1-SUR-FIR-0088-00</t>
  </si>
  <si>
    <t>Inspection for Survey and compaction testing 4th layer of (30cm) FIR for (30cm) fill at Plot 7, Part(1-2)</t>
  </si>
  <si>
    <t>DAM2-02-09-SAJ-TS9-1-SUR-FIR-0089-00</t>
  </si>
  <si>
    <t xml:space="preserve">Inspection for survey works and compaction testing 5th fill layer (30 cm) for plot 7, part1-2 </t>
  </si>
  <si>
    <t>DAM2-02-09-SAJ-TS9-1-SUR-FIR-0090-00</t>
  </si>
  <si>
    <t xml:space="preserve">Inspection for survey works and compaction testing for plot 7, part 1- 2, the 6th fill layer (30 cm).  </t>
  </si>
  <si>
    <t>DAM2-02-09-SAJ-TS9-1-SUR-FIR-0091-00</t>
  </si>
  <si>
    <t>Inspection for survey works and compaction testing for the 6th fill layer (30 cm) at Plot 2 Part-1 &amp; 2</t>
  </si>
  <si>
    <t>DAM2-02-09-SAJ-TS9-1-SUR-FIR-0095-00</t>
  </si>
  <si>
    <t xml:space="preserve">Inspection for survey works and compaction testing for the 7th fill layer (30 cm) at Plot 2 Part-1 &amp; 2 </t>
  </si>
  <si>
    <t>DAM2-02-09-SAJ-TS9-1-SUR-FIR-0096-00</t>
  </si>
  <si>
    <t xml:space="preserve">Inspection for survey works and compaction testing for the 8th fill layer (30 cm) at Plot 2 Part-1 &amp; 2  </t>
  </si>
  <si>
    <t>DAM2-02-09-SAJ-TS9-1-SUR-FIR-0097-00</t>
  </si>
  <si>
    <t xml:space="preserve">Inspection for survey works and compaction testing for , plot 7-(part 2 &amp; 3 )- layer 1 . </t>
  </si>
  <si>
    <t>DAM2-02-09-SAJ-TS9-1-SUR-FIR-0098-00</t>
  </si>
  <si>
    <t>Inspection for survey works and compaction fill layer 2 testing for plot 7-(part 2 &amp; 3 )</t>
  </si>
  <si>
    <t>DAM2-02-09-SAJ-TS9-1-SUR-FIR-0099-00</t>
  </si>
  <si>
    <t xml:space="preserve">Inspection for survey works and compaction Fill Layer 9 testing for plot 2, (Part-1 &amp; Part-2) </t>
  </si>
  <si>
    <t>DAM2-02-09-SAJ-TS9-1-SUR-FIR-0100-00</t>
  </si>
  <si>
    <t>Inspection for survey works and compaction layer 3 testing for plot 7- (part 2 &amp; 3)</t>
  </si>
  <si>
    <t>DAM2-02-09-SAJ-TS9-1-SUR-FIR-0101-00</t>
  </si>
  <si>
    <t>Inspection for survey works and compaction layer 1 testing for plot 3  (part 2)</t>
  </si>
  <si>
    <t>DAM2-02-09-SAJ-TS9-1-SUR-FIR-0102-00</t>
  </si>
  <si>
    <t xml:space="preserve">Inspection for survey works and compaction layer 2 testing for plot 3 (part 2) </t>
  </si>
  <si>
    <t>DAM2-02-09-SAJ-TS9-1-SUR-FIR-0104-00</t>
  </si>
  <si>
    <t>Inspection for survey works and compaction testing for plot 2, (Part-1 &amp; Part-2) Fill Layer 10</t>
  </si>
  <si>
    <t>DAM2-02-09-SAJ-TS9-1-SUR-FIR-0105-00</t>
  </si>
  <si>
    <t xml:space="preserve">Inspection for survey works and compaction testing for plot 7-( part 2 &amp; 3 )-layer 4. </t>
  </si>
  <si>
    <t>DAM2-02-09-SAJ-TS9-1-SUR-FIR-0106-00</t>
  </si>
  <si>
    <t xml:space="preserve">Inspection for survey works and compaction testing for plot 3  (part 2) LAYER 3. </t>
  </si>
  <si>
    <t>DAM2-02-09-SAJ-TS9-1-SUR-FIR-0107-00</t>
  </si>
  <si>
    <t xml:space="preserve">Inspection for survey works and compaction testing for plot 7-(part 2 &amp; 3 )-layer 5. </t>
  </si>
  <si>
    <t>DAM2-02-09-SAJ-TS9-1-SUR-FIR-0108-00</t>
  </si>
  <si>
    <t>Inspection for survey works and compaction testing for plot 2, (Part-1 &amp; Part-2) Fill Layer 11</t>
  </si>
  <si>
    <t>DAM2-02-09-SAJ-TS9-1-SUR-FIR-0109-00</t>
  </si>
  <si>
    <t>Inspection for survey works and compaction testing for plot 2, (Part-1 &amp; Part-2) Fill Layer-12</t>
  </si>
  <si>
    <t>DAM2-02-09-SAJ-TS9-1-SUR-FIR-0110-00</t>
  </si>
  <si>
    <t xml:space="preserve">Inspection for survey works and compaction testing Fill layer 13 for plot 2, (Part-1 &amp; Part-2) </t>
  </si>
  <si>
    <t>DAM2-02-09-SAJ-TS9-1-SUR-FIR-0111-00</t>
  </si>
  <si>
    <t xml:space="preserve">Inspection for survey works and compaction testing for plot 7-(part 2 &amp; 3 )-layer 6. </t>
  </si>
  <si>
    <t>DAM2-02-09-SAJ-TS9-1-SUR-FIR-0112-00</t>
  </si>
  <si>
    <t>Inspection for survey works and compaction testing for plot 7-(part 2 &amp; 3)- layer 7</t>
  </si>
  <si>
    <t>DAM2-02-09-SAJ-TS9-1-SUR-FIR-0113-00</t>
  </si>
  <si>
    <t xml:space="preserve">Inspection for survey works and compaction testing for plot 7-(part 2 &amp; 3)-layer 8. </t>
  </si>
  <si>
    <t>DAM2-02-09-SAJ-TS9-1-SUR-FIR-0114-00</t>
  </si>
  <si>
    <t xml:space="preserve">Inspection for survey works and compaction testing for plot 7-(part 2 &amp; 3)-layer 9. </t>
  </si>
  <si>
    <t>DAM2-02-09-SAJ-TS9-1-SUR-FIR-0115-00</t>
  </si>
  <si>
    <t xml:space="preserve">Inspection for survey works and compaction testing for plot 3, (part 2) LAYER 4. </t>
  </si>
  <si>
    <t>DAM2-02-09-SAJ-TS9-1-SUR-FIR-0116-00</t>
  </si>
  <si>
    <t>Inspection for survey works and compaction testing, Fill layer 1 for plot 2 (Part-3)</t>
  </si>
  <si>
    <t>DAM2-02-09-SAJ-TS9-1-SUR-FIR-0117-00</t>
  </si>
  <si>
    <t>Inspection for survey works and compaction testing for plot 3,(Part-2) Fill Layer 5</t>
  </si>
  <si>
    <t>DAM2-02-09-SAJ-TS9-1-SUR-FIR-0118-00</t>
  </si>
  <si>
    <t>Inspection for Survey work and Compaction for testing Fill layer 2 Plot 2 (Part-3 )</t>
  </si>
  <si>
    <t>DAM2-02-09-SAJ-TS9-1-SUR-FIR-0119-00</t>
  </si>
  <si>
    <t xml:space="preserve">Inspection for Survey work and Compaction testing for plot 3, (part 2) LAYER 6. </t>
  </si>
  <si>
    <t>DAM2-02-09-SAJ-TS9-1-SUR-FIR-0121-00</t>
  </si>
  <si>
    <t>Inspection for Survey work and Compaction testing for Plot 2 (Part-3) Fill Layer 3</t>
  </si>
  <si>
    <t>DAM2-02-09-SAJ-TS9-1-SUR-FIR-0122-00</t>
  </si>
  <si>
    <t>Inspection for Survey work and Compaction testing for plot 3, (part 2) LAYER 7</t>
  </si>
  <si>
    <t>DAM2-02-09-SAJ-TS9-1-SUR-FIR-0124-00</t>
  </si>
  <si>
    <t>Inspection for Survey work and Compaction testing for Plot 7 (Part-4) Fill 2</t>
  </si>
  <si>
    <t>DAM2-02-09-SAJ-TS9-1-SUR-FIR-0125-00</t>
  </si>
  <si>
    <t>Inspection for Survey work and Compaction testing for Plot 3 (Part-2) Fill layer 8</t>
  </si>
  <si>
    <t>DAM2-02-09-SAJ-TS9-1-SUR-FIR-0126-00</t>
  </si>
  <si>
    <t>Inspection for Survey work and Compaction testing for Plot 2 (Part-3) Fill layer 4</t>
  </si>
  <si>
    <t>DAM2-02-09-SAJ-TS9-1-SUR-FIR-0127-00</t>
  </si>
  <si>
    <t>Inspection for Survey work and Compaction testing for Plot 7 (Part-4) Fill layer 3</t>
  </si>
  <si>
    <t>DAM2-02-09-SAJ-TS9-1-SUR-FIR-0128-00</t>
  </si>
  <si>
    <t xml:space="preserve">Inspection for Survey work and Compaction testing for Fill Layer 9 for plot 3, (part 2) </t>
  </si>
  <si>
    <t>DAM2-02-09-SAJ-TS9-1-SUR-FIR-0129-00</t>
  </si>
  <si>
    <t xml:space="preserve">Inspection for Survey work and Compaction testing Fill Layer 5 Plot 2 (Part-3 ) </t>
  </si>
  <si>
    <t>DAM2-02-09-SAJ-TS9-1-SUR-FIR-0130-00</t>
  </si>
  <si>
    <t>Inspection for Survey work and Compaction testing for Plot 7 (Part-4) Fill 4</t>
  </si>
  <si>
    <t>DAM2-02-09-SAJ-TS9-1-SUR-FIR-0131-00</t>
  </si>
  <si>
    <t>Inspection for Survey work and Compaction testing for Plot 2 (Part-3 ) Fill Layer 6</t>
  </si>
  <si>
    <t>DAM2-02-09-SAJ-TS9-1-SUR-FIR-0132-00</t>
  </si>
  <si>
    <t>Inspection for Survey work and Compaction testing for Plot 7 (Part-4) Fill 5</t>
  </si>
  <si>
    <t>DAM2-02-09-SAJ-TS9-1-SUR-FIR-0133-00</t>
  </si>
  <si>
    <t>Inspection for Survey work and Compaction testing for Plot 2 (Part-3 ) Fill Layer 7</t>
  </si>
  <si>
    <t>DAM2-02-09-SAJ-TS9-1-SUR-FIR-0134-00</t>
  </si>
  <si>
    <t>Inspection for Survey work and Compaction testing for Plot 7 (Part-4) Fill 6</t>
  </si>
  <si>
    <t>DAM2-02-09-SAJ-TS9-1-SUR-FIR-0135-00</t>
  </si>
  <si>
    <t>Inspection for Survey work and Compaction testing for Plot 2 (Part-3 ) Fill Layer 8</t>
  </si>
  <si>
    <t>DAM2-02-09-SAJ-TS9-1-SUR-FIR-0136-00</t>
  </si>
  <si>
    <t>Inspection for Survey work and Compaction testing for Plot 7 (Part-4) Fill 7</t>
  </si>
  <si>
    <t>DAM2-02-09-SAJ-TS9-1-SUR-FIR-0137-00</t>
  </si>
  <si>
    <t>Inspection for Survey work and Compaction testing for Plot 7 (Part-4) Fill 8</t>
  </si>
  <si>
    <t>DAM2-02-09-SAJ-TS9-1-SUR-FIR-0138-00</t>
  </si>
  <si>
    <t>Inspection for Survey work and Compaction testing for Plot 2 (Part-3) Fill Layer 9</t>
  </si>
  <si>
    <t>DAM2-02-09-SAJ-TS9-1-SUR-FIR-0139-00</t>
  </si>
  <si>
    <t>Inspection for Survey work and Compaction testing For Plot 2 (Part-3 ) Fill Layer 10</t>
  </si>
  <si>
    <t>DAM2-02-09-SAJ-TS9-1-SUR-FIR-0140-00</t>
  </si>
  <si>
    <t>Inspection for Survey work and Compaction testing For Plot 7 (Part-4) Fill 9</t>
  </si>
  <si>
    <t>DAM2-02-09-SAJ-TS9-1-SUR-FIR-0141-00</t>
  </si>
  <si>
    <t>Inspection for Survey work and Compaction testing for Plot 2 (Part-3) Fill Layer 11</t>
  </si>
  <si>
    <t>DAM2-02-09-SAJ-TS9-1-SUR-FIR-0142-00</t>
  </si>
  <si>
    <t>Inspection for Survey work and Compaction testing For Plot 7 (Part-4) Fill 10</t>
  </si>
  <si>
    <t>DAM2-02-09-SAJ-TS9-1-SUR-FIR-0144-00</t>
  </si>
  <si>
    <t>Inspection for Survey work and Compaction testing For Plot 7 (Part-4) Fill 11</t>
  </si>
  <si>
    <t>DAM2-02-09-SAJ-TS9-1-SUR-FIR-0146-00</t>
  </si>
  <si>
    <t>Inspection for survey works and compaction testing for 7th Fill layer (30 cm), at Plot 5.</t>
  </si>
  <si>
    <t>DAM2-02-09-SAJ-TS9-1-SUR-FIR-0147-00</t>
  </si>
  <si>
    <t>Inspection for survey works and compaction testing for 8th Fill layer (30 cm), at Plot 5.</t>
  </si>
  <si>
    <t>DAM2-02-09-SAJ-TS9-1-SUR-FIR-0148-00</t>
  </si>
  <si>
    <t>Inspection for survey works and compaction testing for 9th Fill layer (30 cm), at Plot 5.</t>
  </si>
  <si>
    <t>DAM2-02-09-SAJ-TS9-1-SUR-FIR-0149-00</t>
  </si>
  <si>
    <t>Inspection for Survey and compaction testing for 9th layer (30cm) fill at Plot 7 (Part 1)-1.</t>
  </si>
  <si>
    <t>B1.2.31 23 16.01</t>
  </si>
  <si>
    <t>Roadway Excavation for cuttings (all types of soil)</t>
  </si>
  <si>
    <t>DAM2-02-09-SAJ-TS9-1-ROD-FIR-0001-00</t>
  </si>
  <si>
    <t>FIR for Verification of Level Sheet (RD-1): From Station 00+10.00 to Station 00+830.00 Cutting up to PGL – 0.62 (CUT)</t>
  </si>
  <si>
    <t>DAM2-02-09-SAJ-TS9-1-ROD-FIR-0002-00</t>
  </si>
  <si>
    <t>Survey FIR for Verification of LEVEL SHEET (RD-2) - From Station 01+577.52 To Station 02+217.52, Cutting up PGL – 0.62 (CUT)</t>
  </si>
  <si>
    <t>DAM2-02-09-SAJ-TS9-1-ROD-FIR-0003-00</t>
  </si>
  <si>
    <t>Survey FIR for Verification of LEVEL SHEET (RD-2) - From Station 01+577.52 To Station 02+217.52, REPLACEMENT CUT ( 50cm)</t>
  </si>
  <si>
    <t>DAM2-02-09-SAJ-TS9-1-ROD-FIR-0014-00</t>
  </si>
  <si>
    <t>FIR for the 50cm Replacement cutting@ Asphalt Plot A, zone-1</t>
  </si>
  <si>
    <t>DAM2-02-09-SAJ-TS9-1-ROD-FIR-0019-00</t>
  </si>
  <si>
    <t>FIR for Replacement cut (NGL -50 cm) in filling Area at Asphalt Plot C, Zone-3</t>
  </si>
  <si>
    <t>DAM2-02-09-SAJ-TS9-1-ROD-FIR-0020-00</t>
  </si>
  <si>
    <t>FIR for the cutting ( NGL to PGL-1M ) in cutting area at Asphalt Plot C, zone-3</t>
  </si>
  <si>
    <t>DAM2-02-09-SAJ-TS9-1-ROD-FIR-0026-00</t>
  </si>
  <si>
    <t xml:space="preserve">Survey FIR for Fill area REPLACMENT CUT -0.50 m from NGL in Plot D </t>
  </si>
  <si>
    <t>DAM2-02-09-SAJ-TS9-1-ROD-FIR-0030-01</t>
  </si>
  <si>
    <t xml:space="preserve">Survey FIR for Cut Area from NGL to PGL – 1 meter in Plot D  </t>
  </si>
  <si>
    <t>DAM2-02-09-SAJ-TS9-1-ROD-FIR-0037-00</t>
  </si>
  <si>
    <t xml:space="preserve">Survey FIR for fill Area replacment cut - 0.50 m from NGL in Plot D </t>
  </si>
  <si>
    <t>DAM2-02-09-SAJ-TS9-1-ROD-FIR-0055-00</t>
  </si>
  <si>
    <t>Survey FIR for Fill area REPLACMENT CUT -0.50 m from NGL in Road 2 (Station 00+000 to 00+420)</t>
  </si>
  <si>
    <t>DAM2-02-09-SAJ-TS9-1-ROD-FIR-0056-00</t>
  </si>
  <si>
    <t xml:space="preserve">Survey FIR for Fill Area Replacement Cut  -050 m from NGL in Plot D part 3 </t>
  </si>
  <si>
    <t>DAM2-02-09-SAJ-TS9-1-ROD-FIR-0061-00</t>
  </si>
  <si>
    <t>Survey FIR for Cut Area from NGL to PGL – 1 meter in Plot D Part 3</t>
  </si>
  <si>
    <t>DAM2-02-09-SAJ-TS9-1-ROD-FIR-0062-00</t>
  </si>
  <si>
    <t xml:space="preserve">Survey FIR for Fill Area Replacement Cut -050 m from NGL in Plot D part 4 </t>
  </si>
  <si>
    <t>DAM2-02-09-SAJ-TS9-1-ROD-FIR-0063-00</t>
  </si>
  <si>
    <t>Survey FIR for Cut Area from NGL to PGL – 1 meter in Plot D Part 4</t>
  </si>
  <si>
    <t>DAM2-02-09-SAJ-TS9-1-ROD-FIR-0077-00</t>
  </si>
  <si>
    <t>FIR for (Replacement cut – 0.50 m) @ Asphalt Plot B, zone-2</t>
  </si>
  <si>
    <t>DAM2-02-09-SAJ-TS9-1-ROD-FIR-0078-00</t>
  </si>
  <si>
    <t>FIR for (PGL – 01m) @ Asphalt Plot B, zone-2</t>
  </si>
  <si>
    <t>DAM2-02-09-SAJ-TS9-1-ROD-FIR-0082-00</t>
  </si>
  <si>
    <t>Inspection for Survey work for Fill area REPLACMENT CUT -0.50 m from NGL RD04 (0+020 to 0+325)</t>
  </si>
  <si>
    <t>DAM2-02-09-SAJ-TS9-1-ROD-FIR-0086-00</t>
  </si>
  <si>
    <t xml:space="preserve">Inspection for Survey work for Fill area REPLACMENT CUT -0.50 m from NGLfor RD02 (0+532.73 to 0+960), </t>
  </si>
  <si>
    <t>DAM2-02-09-SAJ-TS9-1-ROD-FIR-0088-00</t>
  </si>
  <si>
    <t>Inspection for Survey work for Fill area REPLACMENT CUT -0.50 m from NGL for RD02 - (2+217.52 to 2+538.62)</t>
  </si>
  <si>
    <t>DAM2-02-09-SAJ-TS9-1-ROD-FIR-0091-00</t>
  </si>
  <si>
    <t>Survey FIR for Cut (PGL – 0.92m), From Station 0+020 To Station 0+325 @ RD-4, Zone-04</t>
  </si>
  <si>
    <t>DAM2-02-09-SAJ-TS9-1-ROD-FIR-0093-01</t>
  </si>
  <si>
    <t xml:space="preserve">Inspection for Survey work for Fill area REPLACMENT CUT -0.50 m from NGL for Road 03 - Station (0+020-0+070) </t>
  </si>
  <si>
    <t>DAM2-02-09-SAJ-TS9-1-ROD-FIR-0094-01</t>
  </si>
  <si>
    <t>Inspection for Survey work for Fill area REPLACMENT CUT -0.50 m from NGL for Road 03 – Station (0+180-0+220).</t>
  </si>
  <si>
    <t>DAM2-02-09-SAJ-TS9-1-ROD-FIR-0095-01</t>
  </si>
  <si>
    <t xml:space="preserve">Inspection for Survey work for Fill area REPLACMENT CUT -0.50 m from NGL for Road 03 – Station (0+300-0+325) </t>
  </si>
  <si>
    <t>DAM2-02-09-SAJ-TS9-1-ROD-FIR-0096-01</t>
  </si>
  <si>
    <t xml:space="preserve">Survey FIR for Cut Area from NGL to PGL – 1 meter in Road 03- Station (0+220-0+290). </t>
  </si>
  <si>
    <t>DAM2-02-09-SAJ-TS9-1-ROD-FIR-0097-01</t>
  </si>
  <si>
    <t>Survey FIR for replacement cut (NGL -0.50cm) at Road-4 ((0+020 to 0+160)&amp;(0+300 to 325)</t>
  </si>
  <si>
    <t>DAM2-02-09-SAJ-TS9-1-ROD-FIR-0098-01</t>
  </si>
  <si>
    <t xml:space="preserve">Survey FIR for Cut Area from NGL to PGL – 1 meter in Custom RD 6 (0+000 to 0+060) &amp; (0+140 to 0+270) &amp; (0+300 to 0+340) </t>
  </si>
  <si>
    <t>DAM2-02-09-SAJ-TS9-1-ROD-FIR-0099-01</t>
  </si>
  <si>
    <t>Survey FIR for replacement cut (NGL -0.50cm) at Customs RD 5 (0+024.38 To 0+090) &amp; (0+170 to 0+184.50)</t>
  </si>
  <si>
    <t>DAM2-02-09-SAJ-TS9-1-ROD-FIR-0100-01</t>
  </si>
  <si>
    <t xml:space="preserve">Survey FIR for Cut Area from NGL to PGL – 1 meter in Custom RD 5 (0+100 to 0+170) </t>
  </si>
  <si>
    <t>DAM2-02-09-SAJ-TS9-1-ROD-FIR-0110-00</t>
  </si>
  <si>
    <t>Survey FIR for Cut Area from NGL to PGL – 1 meter for Road 02- (2+327.52 to 2+437.52)</t>
  </si>
  <si>
    <t>DAM2-02-09-SAJ-TS9-1-ROD-FIR-0117-00</t>
  </si>
  <si>
    <t>Survey FIR for Cut Area from NGL to PGL – 1 meter for Road 02-
 (0+080 To 0+280.0 &amp; 0+420.00 to 00+532.73)</t>
  </si>
  <si>
    <t>DAM2-02-09-SAJ-TS9-1-ROD-FIR-0118-00</t>
  </si>
  <si>
    <t xml:space="preserve">Inspection for Survey work for Fill area REPLACMENT CUT -0.50 m from NGL for Road 02 - (0+080 &amp; 00+270.00 to 00+420.00), </t>
  </si>
  <si>
    <t>DAM2-02-09-SAJ-TS9-1-ROD-FIR-0126-00</t>
  </si>
  <si>
    <t>Inspection for Survey work for Fill area REPLACMENT CUT -0.50 m from NGL for Road 02 (01+530.00 To 1+577.52)</t>
  </si>
  <si>
    <t>DAM2-02-09-SAJ-TS9-1-ROD-FIR-0127-00</t>
  </si>
  <si>
    <t xml:space="preserve">Survey FIR for Cut Area from NGL to PGL – 0.92 meter for Road 02- (1+470 To Station 1+530 &amp; 1+570) </t>
  </si>
  <si>
    <t>DAM2-02-09-SAJ-TS9-1-ROD-FIR-0137-00</t>
  </si>
  <si>
    <t xml:space="preserve">Survey FIR for Cut Area from NGL to PGL – 0.92 meter for Road 02- (2+327.52 to 2+437.52) </t>
  </si>
  <si>
    <t>DAM2-02-09-SAJ-TS9-1-ROD-FIR-0138-00</t>
  </si>
  <si>
    <t>Survey FIR for Cut Area from NGL to PGL – 0.92 meter for Road 02- (0+532.73 to 0+960)</t>
  </si>
  <si>
    <t>DAM2-02-09-SAJ-TS9-1-ROD-FIR-0139-00</t>
  </si>
  <si>
    <t xml:space="preserve">Survey FIR for Cut Area from NGL to PGL – 0.92 meter for Road 03- (0+070-0+180) </t>
  </si>
  <si>
    <t>DAM2-02-09-SAJ-TS9-1-ROD-FIR-0155-00</t>
  </si>
  <si>
    <t xml:space="preserve">Survey FIR for Cut Area from NGL to PGL – 1 meter in Entrance Road 01- Station (0+107.63 To 00+177.63 &amp; 00+227.63 to 00+267.63). </t>
  </si>
  <si>
    <t>DAM2-02-09-SAJ-TS9-1-ROD-FIR-0156-00</t>
  </si>
  <si>
    <t>Inspection for Survey work for Fill area Replacement Cut - 0.50 m from NGL for Entrance Road 01 From Station (0+017.629 To 00+097.63 &amp; 00+187.63 To 00+312.341)</t>
  </si>
  <si>
    <t>DAM2-02-09-SAJ-TS9-1-ROD-FIR-0170-00</t>
  </si>
  <si>
    <t>Survey FIR for Cut Area from NGL to PGL – 0.92 meter for Road 02- Station (0+960).</t>
  </si>
  <si>
    <t>DAM2-02-09-SAJ-TS9-1-ROD-FIR-0171-00</t>
  </si>
  <si>
    <t>Inspection for Survey work for Fill area REPLACMENT CUT - 0.50 m from NGL for Road 02 From Station (0+970.0 To 1+100).</t>
  </si>
  <si>
    <t>DAM2-02-09-SAJ-TS9-1-ROD-FIR-0176-00</t>
  </si>
  <si>
    <t>Inspection for Survey work for Fill area REPLACMENT CUT - 0.50 m from NGL for Entrance Road 2 From Station (0+000 To 00+100.00 &amp; 00+150.00 To 0+281.717).</t>
  </si>
  <si>
    <t>DAM2-02-09-SAJ-TS9-1-ROD-FIR-0184-00</t>
  </si>
  <si>
    <t>Inspection for Survey work for Fill area REPLACMENT CUT - 0.50 m from NGL for Road 5 From Station (0+017.144 To 0+072.510).</t>
  </si>
  <si>
    <t>DAM2-02-09-SAJ-TS9-1-ROD-FIR-0199-00</t>
  </si>
  <si>
    <t>Inspection for Survey work for Fill area REPLACMENT CUT - 0.50 m from NGL for Asphalt Plot (Intersection 1).</t>
  </si>
  <si>
    <t>DAM2-02-09-SAJ-TS9-1-ROD-FIR-0200-00</t>
  </si>
  <si>
    <t>Survey FIR for Cut Area from NGL to PGL – 1 meter at Asphalt Plot (Intersection 1).</t>
  </si>
  <si>
    <t>DAM2-02-09-SAJ-TS9-1-ROD-FIR-0214-00</t>
  </si>
  <si>
    <t>Inspection for Survey work for Fill area REPLACMENT CUT - 0.50 m from NGL for Customs RD 4 Station 00+015.99 To 00+125.99 &amp; 00+205.99 To 00+215.99.</t>
  </si>
  <si>
    <t>DAM2-02-09-SAJ-TS9-1-ROD-FIR-0215-00</t>
  </si>
  <si>
    <t>Survey FIR for Cut Area from NGL to PGL – 1 meter at Customs RD 4 From Station 0+15.99 To 00+055.99 &amp; 00+125.99 To 00+195.99.</t>
  </si>
  <si>
    <t>DAM2-02-09-SAJ-TS9-1-ROD-FIR-0224-00</t>
  </si>
  <si>
    <t>Inspection for Survey work for Fill area REPLACMENT CUT - 0.50 m from NGL for Commercial RD 1 Station 0+026.42 TO 0+199.39.</t>
  </si>
  <si>
    <t>DAM2-02-09-SAJ-TS9-1-ROD-FIR-0229-00</t>
  </si>
  <si>
    <t>Inspection for Survey work for REPLACMENT CUT of Fill area - 0.50 m from NGL for Customs RD 2 Station (00+000 to 00+290.00 &amp; 00+370.00 to 00+440.00 to 00+540.00 to 00+690.00).</t>
  </si>
  <si>
    <t>DAM2-02-09-SAJ-TS9-1-ROD-FIR-0232-00</t>
  </si>
  <si>
    <t>Survey FIR for Cut Area from NGL to PGL – 1 meter at Entrance Road 2 Station (00+110.00 To 00+230.00).</t>
  </si>
  <si>
    <t>DAM2-02-09-SAJ-TS9-1-ROD-FIR-0238-00</t>
  </si>
  <si>
    <t>Inspection for Survey work for Fill area Replacement Cut - 0.50 m from NGL for Customs Road 06 From Station (0+270 to 0+290) &amp; (0+330 to 0+466.413)</t>
  </si>
  <si>
    <t>DAM2-02-09-SAJ-TS9-1-ROD-FIR-0240-00</t>
  </si>
  <si>
    <t>Survey FIR for Cut Area from NGL to PGL – 1 meter at Customs RD 2 Station (00+120.00 to 00+360.00 &amp; 00+440.00 to 00+540.00 &amp; 00+690.00 to  00+714.546 )</t>
  </si>
  <si>
    <t>DAM2-02-09-SAJ-TS9-1-ROD-FIR-0248-00</t>
  </si>
  <si>
    <t>Inspection for Survey work for Fill area Replacement Cut - 0.50 m from NGL for Management RD 2 Station (0+042.939 to 0+142.975).</t>
  </si>
  <si>
    <t>DAM2-02-09-SAJ-TS9-1-ROD-FIR-0249-00</t>
  </si>
  <si>
    <t>Survey FIR for Cut Area from NGL to PGL – 0.92 meter at Management RD 2 Station (0+012.939 to 0+042.939).</t>
  </si>
  <si>
    <t>DAM2-02-09-SAJ-TS9-1-ROD-FIR-0261-00</t>
  </si>
  <si>
    <t>Inspection for Survey work for Fill area Replacement Cut - 0.50 m from NGL for Custom RD 1 Station (00+100.00 to 00+260.00  &amp; 00+370 to 00+430  &amp;  00+520 to 00+810).</t>
  </si>
  <si>
    <t>DAM2-02-09-SAJ-TS9-1-ROD-FIR-0262-00</t>
  </si>
  <si>
    <t>Survey FIR for Cut Area from NGL to PGL – 1 meter at Customs RD 1 Station (00+050 to 00+100  &amp; 00+270 to 00+360 &amp; 00+420 to  00+660).</t>
  </si>
  <si>
    <t>DAM2-02-09-SAJ-TS9-1-ROD-FIR-0265-00</t>
  </si>
  <si>
    <t>Inspection for Survey work for Fill area Replacement Cut - 0.50 m from NGL for Management RD 1 (0+118.698 to 0+195.792).</t>
  </si>
  <si>
    <t>DAM2-02-09-SAJ-TS9-1-ROD-FIR-0266-00</t>
  </si>
  <si>
    <t>Survey FIR for Cut Area from NGL to PGL – 1 meter at Management RD 1 (0+18.698 to 0+118.698).</t>
  </si>
  <si>
    <t>DAM2-02-09-SAJ-TS9-1-ROD-FIR-0283-00</t>
  </si>
  <si>
    <t>Inspection for Survey work for Fill area Replacement Cut - 0.50 m from NGL for Roundabout Station (0+000 to 0+006.005 &amp; 0+066.466 to 0+084.80).</t>
  </si>
  <si>
    <t>DAM2-02-09-SAJ-TS9-1-ROD-FIR-0284-00</t>
  </si>
  <si>
    <t>Survey FIR for Cut Area from NGL to PGL – 1 meter at Roundabout, Station (0+010 to 0+058.255).</t>
  </si>
  <si>
    <t>B1.2.31 23 23.01</t>
  </si>
  <si>
    <t>Embankment backfiling</t>
  </si>
  <si>
    <t>DAM2-02-09-SAJ-TS9-1-ROD-FIR-0004-00</t>
  </si>
  <si>
    <t>FIR for Verification of Level Sheet (RD-1): From Station 00+20.00 to Station 00+830.00 FILL (30cm). LAYER #1</t>
  </si>
  <si>
    <t>DAM2-02-09-SAJ-TS9-1-ROD-FIR-0005-00</t>
  </si>
  <si>
    <t>Survey FIR for fill placement of LAYER- 01 From Station 01+577.52 To Station 02+217.52@ RD-2, ZONE-04(level sheet is attached)</t>
  </si>
  <si>
    <t>DAM2-02-09-SAJ-TS9-1-ROD-FIR-0007-00</t>
  </si>
  <si>
    <t>Survey FIR for fill placement(30cm) of layer- 02 From Station 00+20.00 to Station 00+830.00@ RD-1, ZONE-01 (level sheet is attached)</t>
  </si>
  <si>
    <t>DAM2-02-09-SAJ-TS9-1-ROD-FIR-0009-00</t>
  </si>
  <si>
    <t>Survey FIR for fill placement of LAYER- 02 From Station 01+577.52 To Station 02+217.52@ RD-2, ZONE-04 (level sheet is attached)</t>
  </si>
  <si>
    <t>DAM2-02-09-SAJ-TS9-1-ROD-FIR-0012-00</t>
  </si>
  <si>
    <t>Survey FIR for fill placement(30cm) of layer- 03 From Station 00+20.00 to Station 00+830.00         @ RD-1, ZONE-01</t>
  </si>
  <si>
    <t>DAM2-02-09-SAJ-TS9-1-ROD-FIR-0013-00</t>
  </si>
  <si>
    <t xml:space="preserve">Survey FIR for fill placement of LAYER- 03 From Station 01+577.52 To Station 02+217.52@ RD-2, ZONE-04 </t>
  </si>
  <si>
    <t>DAM2-02-09-SAJ-TS9-1-ROD-FIR-0017-00</t>
  </si>
  <si>
    <t xml:space="preserve">Survey FIR for fill placement of LAYER- 01 @ Asphalt Plot A, Zone-01 </t>
  </si>
  <si>
    <t>DAM2-02-09-SAJ-TS9-1-ROD-FIR-0021-00</t>
  </si>
  <si>
    <t>Survey FIR for fill placement(30cm) of layer- 04 From Station 00+20.00 to Station 00+830.00 @ RD-1, ZONE-01</t>
  </si>
  <si>
    <t>DAM2-02-09-SAJ-TS9-1-ROD-FIR-0022-00</t>
  </si>
  <si>
    <t xml:space="preserve">Survey FIR for fill placement of LAYER- 04 From Station 01+577.52 To Station 02+217.52@ RD-2, ZONE-04 </t>
  </si>
  <si>
    <t>DAM2-02-09-SAJ-TS9-1-ROD-FIR-0027-00</t>
  </si>
  <si>
    <t>Survey and Compaction FIR for fill placement (30 cm) of LAYER-01 @ Asphalt Plot C, Zone-03</t>
  </si>
  <si>
    <t>DAM2-02-09-SAJ-TS9-1-ROD-FIR-0028-00</t>
  </si>
  <si>
    <t>Survey and Compaction FIR for fill placement (30 cm) of LAYER-02 @ Asphalt Plot C, Zone-03</t>
  </si>
  <si>
    <t>DAM2-02-09-SAJ-TS9-1-ROD-FIR-0029-00</t>
  </si>
  <si>
    <t>Survey and Compaction FIR for fill placement (30 cm) of LAYER-03 @ Asphalt Plot A, Zone-01</t>
  </si>
  <si>
    <t>DAM2-02-09-SAJ-TS9-1-ROD-FIR-0031-01</t>
  </si>
  <si>
    <t>Survey and Compaction FIR for fill placement (30 cm) of LAYER-03 @ Asphalt Plot C, Zone-03</t>
  </si>
  <si>
    <t>DAM2-02-09-SAJ-TS9-1-ROD-FIR-0033-00</t>
  </si>
  <si>
    <t>Survey and Compaction FIR for fill placement (30 cm) of LAYER-05 @ Asphalt Plot A, Zone-01</t>
  </si>
  <si>
    <t>DAM2-02-09-SAJ-TS9-1-ROD-FIR-0034-00</t>
  </si>
  <si>
    <t>Survey and Compaction FIR for fill placement (30 cm) of LAYER-04 @ Asphalt Plot C, Zone-03</t>
  </si>
  <si>
    <t>DAM2-02-09-SAJ-TS9-1-ROD-FIR-0038-00</t>
  </si>
  <si>
    <t>Survey and Compaction FIR for fill placement (30 cm) of LAYER-04 @ Asphalt Plot C, Zone-03 part 02. as highlighted in attached drawing</t>
  </si>
  <si>
    <t>DAM2-02-09-SAJ-TS9-1-ROD-FIR-0039-00</t>
  </si>
  <si>
    <t xml:space="preserve">Survey and Compaction FIR for fill placement (30 cm) of LAYER- 06 @ Asphalt Plot A, Zone-01 </t>
  </si>
  <si>
    <t>DAM2-02-09-SAJ-TS9-1-ROD-FIR-0041-00</t>
  </si>
  <si>
    <t>Survey and Compaction FIR for fill placement (30 cm) of LAYER-05 @ Asphalt Plot C, Zone-03</t>
  </si>
  <si>
    <t>DAM2-02-09-SAJ-TS9-1-ROD-FIR-0042-00</t>
  </si>
  <si>
    <t>Inspection for survey works and compaction testing for the 7th fill layer (30 cm) from Station 00+20.00 to Station 00+830.00 at Road-01, as indicated in the highlighted area.</t>
  </si>
  <si>
    <t>DAM2-02-09-SAJ-TS9-1-ROD-FIR-0043-00</t>
  </si>
  <si>
    <t>Inspection for survey works and compaction testing for the 7th fill layer (30 cm) from Station 01+577.52 to Station 02+217.52 at Road-02, as indicated in the highlighted area.</t>
  </si>
  <si>
    <t>DAM2-02-09-SAJ-TS9-1-ROD-FIR-0044-00</t>
  </si>
  <si>
    <t>Survey and Compaction FIR for fill placement (30 cm) of LAYER-06 @ Asphalt Plot C, Zone-03</t>
  </si>
  <si>
    <t>DAM2-02-09-SAJ-TS9-1-ROD-FIR-0045-00</t>
  </si>
  <si>
    <t>Inspection for survey works and compaction testing for the 8th fill layer (30 cm) from Station 00+20.00 to Station 00+830.00 at Road-01, as indicated in the highlighted area.</t>
  </si>
  <si>
    <t>DAM2-02-09-SAJ-TS9-1-ROD-FIR-0046-00</t>
  </si>
  <si>
    <t>Inspection for survey works and compaction testing for the 8th fill layer (30 cm) from Station 01+577.52 to Station 02+217.52 at Road-02, as indicated in the highlighted area.</t>
  </si>
  <si>
    <t>DAM2-02-09-SAJ-TS9-1-ROD-FIR-0047-00</t>
  </si>
  <si>
    <t>Inspection for survey works and compaction testing for the 9th fill layer (30 cm) from Station 01+577.52 to Station 02+217.52 at Road-02, as indicated in the highlighted area.</t>
  </si>
  <si>
    <t>DAM2-02-09-SAJ-TS9-1-ROD-FIR-0050-00</t>
  </si>
  <si>
    <t>Inspection for survey works and compaction testing for the 10th fill layer (30 cm) from Station 01+577.52 to Station 02+217.52 at Road-02, as indicated in the highlighted area.</t>
  </si>
  <si>
    <t>DAM2-02-09-SAJ-TS9-1-ROD-FIR-0051-00</t>
  </si>
  <si>
    <t>Inspection for survey works and compaction testing for the 11th fill layer (30 cm) from Station 01+577.52 to Station 02+217.52 at Road-02, as indicated in the highlighted area.</t>
  </si>
  <si>
    <t>DAM2-02-09-SAJ-TS9-1-ROD-FIR-0052-00</t>
  </si>
  <si>
    <t>Inspection for survey works and compaction testing for the 12th fill layer (30 cm) from Station 01+577.52 to Station 02+217.52 at Road-02, as indicated in the highlighted area.</t>
  </si>
  <si>
    <t>DAM2-02-09-SAJ-TS9-1-ROD-FIR-0053-00</t>
  </si>
  <si>
    <t>Inspection for survey works and compaction testing for the 13th fill layer (30 cm) from Station 01+577.52 to Station 02+217.52 at Road-02, as indicated in the highlighted area.</t>
  </si>
  <si>
    <t>DAM2-02-09-SAJ-TS9-1-ROD-FIR-0054-00</t>
  </si>
  <si>
    <t>Inspection for survey works and compaction testing for the 14th fill layer (30 cm) from Station 01+577.52 to Station 02+217.52 at Road-02, as indicated in the highlighted area.</t>
  </si>
  <si>
    <t>DAM2-02-09-SAJ-TS9-1-ROD-FIR-0057-00</t>
  </si>
  <si>
    <t xml:space="preserve">Survey and Compaction FIR for fill placement (30 cm) of LAYER- 07 @ Asphalt Plot A, Zone-01 </t>
  </si>
  <si>
    <t>DAM2-02-09-SAJ-TS9-1-ROD-FIR-0058-00</t>
  </si>
  <si>
    <t>Survey and Compaction FIR for fill placement (30 cm) of LAYER-07 @ Asphalt Plot C, Zone-03</t>
  </si>
  <si>
    <t>DAM2-02-09-SAJ-TS9-1-ROD-FIR-0059-00</t>
  </si>
  <si>
    <t xml:space="preserve">Survey and Compaction FIR for fill placement (30 cm) of LAYER- 08 @ Asphalt Plot A, Zone-01 </t>
  </si>
  <si>
    <t>DAM2-02-09-SAJ-TS9-1-ROD-FIR-0064-00</t>
  </si>
  <si>
    <t>Inspection for survey works and compaction testing for the 15th fill layer (30 cm) from Station 01+577.52 to Station 02+217.52 at Road-02, as indicated in the highlighted area.</t>
  </si>
  <si>
    <t>DAM2-02-09-SAJ-TS9-1-ROD-FIR-0065-00</t>
  </si>
  <si>
    <t>Inspection for survey works and compaction testing for the 16th fill layer (30 cm) from Station 01+577.52 to Station 02+217.52 at Road-02, as indicated in the highlighted area.</t>
  </si>
  <si>
    <t>DAM2-02-09-SAJ-TS9-1-ROD-FIR-0066-00</t>
  </si>
  <si>
    <t>Inspection for survey works and compaction testing for the 17th fill layer (30 cm) from Station 01+577.52 to Station 02+217.52 at Road-02, as indicated in the highlighted area.</t>
  </si>
  <si>
    <t>DAM2-02-09-SAJ-TS9-1-ROD-FIR-0067-00</t>
  </si>
  <si>
    <t>Inspection for survey works and compaction testing for the 18th fill layer (30 cm) from Station 01+577.52 to Station 02+217.52 at Road-02, as indicated in the highlighted area.</t>
  </si>
  <si>
    <t>DAM2-02-09-SAJ-TS9-1-ROD-FIR-0068-00</t>
  </si>
  <si>
    <t>Inspection for survey works and compaction testing for the 19th fill layer (30 cm) from Station 01+577.52 to Station 02+217.52 at Road-02, as indicated in the highlighted area.</t>
  </si>
  <si>
    <t>DAM2-02-09-SAJ-TS9-1-ROD-FIR-0071-00</t>
  </si>
  <si>
    <t xml:space="preserve">Inspection for survey works and compaction testing for plot D, the 3rd fill layer (30 cm). </t>
  </si>
  <si>
    <t>DAM2-02-09-SAJ-TS9-1-ROD-FIR-0073-00</t>
  </si>
  <si>
    <t xml:space="preserve">Inspection for survey works and compaction testing for plot D, the 5th fill layer (30 cm). </t>
  </si>
  <si>
    <t>DAM2-02-09-SAJ-TS9-1-ROD-FIR-0076-00</t>
  </si>
  <si>
    <t xml:space="preserve">Inspection for survey works and compaction testing for plot D, the 8th fill layer (30 cm). </t>
  </si>
  <si>
    <t>DAM2-02-09-SAJ-TS9-1-ROD-FIR-0079-00</t>
  </si>
  <si>
    <t xml:space="preserve">Inspection for survey works and compaction testing for plot D, the 9th fill layer (30 cm). </t>
  </si>
  <si>
    <t>DAM2-02-09-SAJ-TS9-1-ROD-FIR-0081-00</t>
  </si>
  <si>
    <t>Survey and Compaction FIR for fill Layer-02 (30 cm) @ Asphalt Plot B, Zone-02</t>
  </si>
  <si>
    <t>DAM2-02-09-SAJ-TS9-1-ROD-FIR-0083-01</t>
  </si>
  <si>
    <t xml:space="preserve">Inspection for survey works and compaction testing for plot D, the 10th fill layer (30 cm). </t>
  </si>
  <si>
    <t>DAM2-02-09-SAJ-TS9-1-ROD-FIR-0084-00</t>
  </si>
  <si>
    <t>Survey and Compaction FIR for fill Layer-03 (30 cm) @ Asphalt Plot B, Zone-02</t>
  </si>
  <si>
    <t>DAM2-02-09-SAJ-TS9-1-ROD-FIR-0085-01</t>
  </si>
  <si>
    <t>Survey and Compaction FIR for fill Layer-04 (30 cm) @ Asphalt Plot B, Zone-02</t>
  </si>
  <si>
    <t>DAM2-02-09-SAJ-TS9-1-ROD-FIR-0087-01</t>
  </si>
  <si>
    <t>Survey and Compaction FIR for fill Layer-05 (30 cm) @ Asphalt Plot B, Zone-02</t>
  </si>
  <si>
    <t>DAM2-02-09-SAJ-TS9-1-ROD-FIR-0089-00</t>
  </si>
  <si>
    <t>Inspection for survey works and compaction testing for 20th layer of Road 02 (1+577.52 to 2+217.52</t>
  </si>
  <si>
    <t>DAM2-02-09-SAJ-TS9-1-ROD-FIR-0090-00</t>
  </si>
  <si>
    <t>Survey and Compaction FIR for fill Layer-06(30 cm) @ Asphalt Plot B, Zone-02</t>
  </si>
  <si>
    <t>DAM2-02-09-SAJ-TS9-1-ROD-FIR-0092-00</t>
  </si>
  <si>
    <t>Survey and Compaction FIR for fill Layer-07 (30 cm) @ Asphalt Plot B, Zone-02</t>
  </si>
  <si>
    <t>DAM2-02-09-SAJ-TS9-1-ROD-FIR-0102-01</t>
  </si>
  <si>
    <t>Inspection for survey works and compaction testing for the 2nd fill layer (30 cm) for Road 04 - From Station( 0+050 To Station  0+070) &amp;   (0+100 To Station 0+130)</t>
  </si>
  <si>
    <t>DAM2-02-09-SAJ-TS9-1-ROD-FIR-0103-00</t>
  </si>
  <si>
    <t>Survey and Compaction FIR for fill Layer-08 (30 cm) @ Asphalt Plot B, Zone-02</t>
  </si>
  <si>
    <t>DAM2-02-09-SAJ-TS9-1-ROD-FIR-0104-00</t>
  </si>
  <si>
    <t>Inspection for survey works and compaction testing for 3rd layer (30 cm) fill at Road 04 –From Station 0+040 To Station 0+130</t>
  </si>
  <si>
    <t>DAM2-02-09-SAJ-TS9-1-ROD-FIR-0106-00</t>
  </si>
  <si>
    <t>Inspection for survey works and compaction testing for 2nd layer (30 cm ) fill at  Road 02 - From Station 02+247.52 &amp; 02+297.52 &amp;02+307.52&amp;02+317.52</t>
  </si>
  <si>
    <t>DAM2-02-09-SAJ-TS9-1-ROD-FIR-0109-00</t>
  </si>
  <si>
    <t xml:space="preserve">Inspection for survey works and compaction testing for 4th layer at Road 04 </t>
  </si>
  <si>
    <t>DAM2-02-09-SAJ-TS9-1-ROD-FIR-0111-00</t>
  </si>
  <si>
    <t xml:space="preserve">Inspection for survey works and compaction testing for 3rd layer (30cm) Fill at Road 02 –(2+247.52.52 &amp;2+457.52&amp;02+267.52&amp;02+297.52 to 2+457) </t>
  </si>
  <si>
    <t>DAM2-02-09-SAJ-TS9-1-ROD-FIR-0112-00</t>
  </si>
  <si>
    <t xml:space="preserve">Inspection for survey works and compaction testing for 4th layer at Road 02 (2+247.52 To 2+357 &amp; 2+447 to 2+538.62) </t>
  </si>
  <si>
    <t>DAM2-02-09-SAJ-TS9-1-ROD-FIR-0113-00</t>
  </si>
  <si>
    <t>Inspection for survey works and compaction testing for 5th layer (30cm) fill at Road 04.Station (0+020 to 0+140 &amp; 0+300 to 0+320</t>
  </si>
  <si>
    <t>DAM2-02-09-SAJ-TS9-1-ROD-FIR-0114-00</t>
  </si>
  <si>
    <t>Inspection for survey works and compaction testing for 5th layer (30cm) Fill at Road 02 (2+237.52 To 02+357.52 &amp; 02+437.52 to 02+538.62)</t>
  </si>
  <si>
    <t>DAM2-02-09-SAJ-TS9-1-ROD-FIR-0115-00</t>
  </si>
  <si>
    <t xml:space="preserve">Inspection for survey works and compaction testing 6th layer fill at Road 04 </t>
  </si>
  <si>
    <t>DAM2-02-09-SAJ-TS9-1-ROD-FIR-0116-00</t>
  </si>
  <si>
    <t>Inspection for survey and compaction testing of 6th layer (30cm) for Road 02 (2+217.52 To02+357.52 &amp;02+437.52 to 02+538.62)</t>
  </si>
  <si>
    <t>DAM2-02-09-SAJ-TS9-1-ROD-FIR-0119-00</t>
  </si>
  <si>
    <t>Inspection for survey works and compaction testing for 1st layer (30cm) Fill at Road 03, Station (0+20 To 0+040 &amp; 0+200)</t>
  </si>
  <si>
    <t>DAM2-02-09-SAJ-TS9-1-ROD-FIR-0120-00</t>
  </si>
  <si>
    <t>Inspection for survey works and compaction testing for 2nd layer 30 cm Fill at Road 03. Station (0+20 To 0+070 &amp; 0+200)</t>
  </si>
  <si>
    <t>DAM2-02-09-SAJ-TS9-1-ROD-FIR-0121-00</t>
  </si>
  <si>
    <t>Inspection for survey works and compaction testing 7th layer fill at Road 04- From Station (0+020 To  0+150   &amp;  0+300 to 0+320)</t>
  </si>
  <si>
    <t>DAM2-02-09-SAJ-TS9-1-ROD-FIR-0122-00</t>
  </si>
  <si>
    <t xml:space="preserve">Inspection for survey works and compaction testing for 7th layer Road 02 (2+217.52 To 02+367.52 &amp; 02+407.52 to02+538.62) </t>
  </si>
  <si>
    <t>DAM2-02-09-SAJ-TS9-1-ROD-FIR-0123-00</t>
  </si>
  <si>
    <t>Inspection for survey works and compaction testing for 1st layer 30 cm fill Road 02 – Stations (0+330 To 00+410.00)</t>
  </si>
  <si>
    <t>DAM2-02-09-SAJ-TS9-1-ROD-FIR-0124-00</t>
  </si>
  <si>
    <t xml:space="preserve">Inspection for survey works and compaction testing 2nd layer 30 cm Fill for Road 02 – Stations (0+080 &amp; 00+320.00 TO00+410.00) </t>
  </si>
  <si>
    <t>DAM2-02-09-SAJ-TS9-1-ROD-FIR-0125-00</t>
  </si>
  <si>
    <t xml:space="preserve">Inspection for survey works and compaction testing 3rd layer 30 cm Fill for Road 03 Station (0+20 To 0+080.0 &amp; 00+190.00 TO 00+325.00) </t>
  </si>
  <si>
    <t>DAM2-02-09-SAJ-TS9-1-ROD-FIR-0128-00</t>
  </si>
  <si>
    <t>Inspection for survey works and compaction testing 8th layer 30 cm Fill for Road 04-From Station 0+020 To 00+150.00 &amp; 00+300.00 TO 00+320.00</t>
  </si>
  <si>
    <t>DAM2-02-09-SAJ-TS9-1-ROD-FIR-0129-00</t>
  </si>
  <si>
    <t>Inspection for survey works and compaction testing 8th Fill layer 30 cm for Road 02 - From Station( 2+217.52 To  02+367.52  &amp; 02+407.52 to 02+538.62)</t>
  </si>
  <si>
    <t>DAM2-02-09-SAJ-TS9-1-ROD-FIR-0130-00</t>
  </si>
  <si>
    <t xml:space="preserve">Inspection for survey works and compaction testing 4rd layer 30 cm Fill for Road 03 Station (0+20 To 0+080.0 &amp; 00+190.00 TO 00+325.00) ) </t>
  </si>
  <si>
    <t>DAM2-02-09-SAJ-TS9-1-ROD-FIR-0131-00</t>
  </si>
  <si>
    <t>Inspection for survey works and compaction testing of 1ST FILL Layer (30 cm) for  Road 02 (01+540.00 To 1+577.52)</t>
  </si>
  <si>
    <t>DAM2-02-09-SAJ-TS9-1-ROD-FIR-0132-00</t>
  </si>
  <si>
    <t>Inspection for survey works and compaction testing of 2nd FILL Layer (30 cm) for  Road 02 (01+530.0 To Station 1+577.52)</t>
  </si>
  <si>
    <t>DAM2-02-09-SAJ-TS9-1-ROD-FIR-0133-00</t>
  </si>
  <si>
    <t>Inspection for survey works and compaction testing for 5th layer (30cm) Fill for Road 03-Station (0+20 To 0+240   &amp; 0+300 TO 0+325)</t>
  </si>
  <si>
    <t>DAM2-02-09-SAJ-TS9-1-ROD-FIR-0134-00</t>
  </si>
  <si>
    <t>Inspection for survey works and compaction testing 9th layer 30 cm Fill for Road 04-From Station (0+020 To 00+160.00 &amp; 00+300.00 TO 00+325.00)</t>
  </si>
  <si>
    <t>DAM2-02-09-SAJ-TS9-1-ROD-FIR-0135-00</t>
  </si>
  <si>
    <t>Inspection for survey works and compaction testing 9th Fill layer 30 cm for Road 02(2+217.52 To2+538.62)</t>
  </si>
  <si>
    <t>DAM2-02-09-SAJ-TS9-1-ROD-FIR-0136-00</t>
  </si>
  <si>
    <t>Inspection for survey works and compaction testing 3rd layer 30 cm Fill for Road 02– (0+080 &amp; (00+290.00 TO 00+420.00).</t>
  </si>
  <si>
    <t>DAM2-02-09-SAJ-TS9-1-ROD-FIR-0140-00</t>
  </si>
  <si>
    <t>Inspection for survey works and compaction testing 10th layer 30 cm Fill for Road 04-From Station 0+020 To 0+160 &amp; 00+300.00 to 00+325.00</t>
  </si>
  <si>
    <t>DAM2-02-09-SAJ-TS9-1-ROD-FIR-0141-00</t>
  </si>
  <si>
    <t>Inspection for survey works and compaction testing 10th layer 30 cm Fill for Road 02 (2+217.52 To2+538.62)</t>
  </si>
  <si>
    <t>DAM2-02-09-SAJ-TS9-1-ROD-FIR-0142-00</t>
  </si>
  <si>
    <t xml:space="preserve">Inspection for survey works and compaction testing for 4th layer 30 cm Fill Road 02 – (0+080 &amp; 00+270.00 TO 00+420.00), </t>
  </si>
  <si>
    <t>DAM2-02-09-SAJ-TS9-1-ROD-FIR-0143-00</t>
  </si>
  <si>
    <t>Inspection for survey works and compaction testing for 6th layer 30 cm Fill Road 03 - Station (0+20 To 00+090.00   &amp; 00+180.00 TO 00+325.00)</t>
  </si>
  <si>
    <t>DAM2-02-09-SAJ-TS9-1-ROD-FIR-0144-00</t>
  </si>
  <si>
    <t>Inspection for survey works and compaction testing of 3rd FILL Layer (30 cm) for Road 02 Station  (01+530.0 To 1+577.52)</t>
  </si>
  <si>
    <t>DAM2-02-09-SAJ-TS9-1-ROD-FIR-0145-00</t>
  </si>
  <si>
    <t xml:space="preserve">Inspection for survey works and compaction testing for 5th layer of 30cm Fill Road 02 – (0+080 &amp; 00+270.00 TO 00+420.00), </t>
  </si>
  <si>
    <t>DAM2-02-09-SAJ-TS9-1-ROD-FIR-0146-00</t>
  </si>
  <si>
    <t>Inspection for survey works and compaction testing for 1st layer of 30 cm Fill RD02 (00+873.00 To00+893.00)</t>
  </si>
  <si>
    <t>DAM2-02-09-SAJ-TS9-1-ROD-FIR-0147-00</t>
  </si>
  <si>
    <t>Inspection for survey works and compaction testing for 2nd layer of 30 cm RD02 From Station 00+603 To Station 00+913</t>
  </si>
  <si>
    <t>DAM2-02-09-SAJ-TS9-1-ROD-FIR-0148-00</t>
  </si>
  <si>
    <t>Inspection for survey works and compaction testing for top of embankment (30 cm) fill capping layer A-2-4 at Road 02 Station 
(1+577.52 to 2+217.52).Part 1</t>
  </si>
  <si>
    <t>DAM2-02-09-SAJ-TS9-1-ROD-FIR-0149-00</t>
  </si>
  <si>
    <t>Inspection for survey works and compaction testing for top of embankment (30 cm) fill capping layer A-2-4 at Road 02 Station (2+217.52 to 2+538.62) Part 1</t>
  </si>
  <si>
    <t>DAM2-02-09-SAJ-TS9-1-ROD-FIR-0150-00</t>
  </si>
  <si>
    <t xml:space="preserve">Inspection for survey works and compaction testing for 3rd Fill layer (30 cm) at Road 02 Station (0+573 To 0+683 &amp; 0+813.00 TO 0+913) </t>
  </si>
  <si>
    <t>DAM2-02-09-SAJ-TS9-1-ROD-FIR-0151-00</t>
  </si>
  <si>
    <t>Inspection for survey works and compaction testing for 4th Fill layer (30 cm) at Road 02 Station (0+573 To 0+683 &amp; 0+803 TO 0+923).</t>
  </si>
  <si>
    <t>DAM2-02-09-SAJ-TS9-1-ROD-FIR-0152-00</t>
  </si>
  <si>
    <t>Inspection for survey works and compaction testing for top of embankment (30 cm) fill capping layer A-2-4 at Road 02 Station (0+080 to 0+532.73).</t>
  </si>
  <si>
    <t>DAM2-02-09-SAJ-TS9-1-ROD-FIR-0153-00</t>
  </si>
  <si>
    <t xml:space="preserve">Inspection for survey works and compaction testing for (30 cm) fill, bottom of sub grade layer A-2-4 at Road 03 Station (0+20 To 0+325) Part 1. </t>
  </si>
  <si>
    <t>DAM2-02-09-SAJ-TS9-1-ROD-FIR-0154-00</t>
  </si>
  <si>
    <t xml:space="preserve">Inspection for survey works and compaction testing for 5th Fill layer (30 cm) at Road 02 Station (0+563 To 0+683 &amp; 0+803 TO 0+933). </t>
  </si>
  <si>
    <t>DAM2-02-09-SAJ-TS9-1-ROD-FIR-0157-00</t>
  </si>
  <si>
    <t>Inspection for survey works and compaction testing for 6th Fill layer (30 cm) at Road 02 Station (0+563 to 0+933).</t>
  </si>
  <si>
    <t>DAM2-02-09-SAJ-TS9-1-ROD-FIR-0160-00</t>
  </si>
  <si>
    <t>Inspection for survey works and compaction testing for (30 cm) fill, bottom of sub grade layer A-2-4 at Road 04 Station (0+020 To 0+325).</t>
  </si>
  <si>
    <t>DAM2-02-09-SAJ-TS9-1-ROD-FIR-0161-00</t>
  </si>
  <si>
    <t>Inspection for survey works and compaction testing for 7th Fill layer (30 cm) at Road 02 Station (0+553 To 0+943).</t>
  </si>
  <si>
    <t>DAM2-02-09-SAJ-TS9-1-ROD-FIR-0162-00</t>
  </si>
  <si>
    <t>Inspection for survey works and compaction testing for 3rd Fill layer (30 cm) at Entrance RD 1 Station (00+037.63 TO 00+077.63 &amp; 00+207.63).</t>
  </si>
  <si>
    <t>DAM2-02-09-SAJ-TS9-1-ROD-FIR-0163-00</t>
  </si>
  <si>
    <t>Inspection for survey works and compaction testing for 4th Fill layer (30 cm) at Entrance RD 1 Station (00+037.63 TO 00+077.63 &amp; 00+207.63 &amp; 0+287.63 TO 312.341).</t>
  </si>
  <si>
    <t>DAM2-02-09-SAJ-TS9-1-ROD-FIR-0164-00</t>
  </si>
  <si>
    <t>Inspection for survey works and compaction testing for 8th Fill layer (30 cm), bottom of A-2-4 at Road 02 Station (0+553 To 0+943).</t>
  </si>
  <si>
    <t>DAM2-02-09-SAJ-TS9-1-ROD-FIR-0165-00</t>
  </si>
  <si>
    <t xml:space="preserve">Inspection for survey works and compaction testing for 5th Fill layer (30 cm) at Entrance RD 1 Station (0+017.629 To 00+077.63 &amp; 00+197.63 TO 00+217.63 &amp; 00+277.63 TO 00+312.341). </t>
  </si>
  <si>
    <t>DAM2-02-09-SAJ-TS9-1-ROD-FIR-0166-00</t>
  </si>
  <si>
    <t>Inspection for survey works and compaction testing for 6th Fill layer (30 cm) at Entrance RD 1 Station (0+017.629 To 00+087.63 &amp; 00+197.63 To 0+312.341).</t>
  </si>
  <si>
    <t>DAM2-02-09-SAJ-TS9-1-ROD-FIR-0167-00</t>
  </si>
  <si>
    <t>Inspection for survey works and compaction testing for (30 cm) fill, bottom of sub grade layer A-2-4 at Road 02 Station (0+532.73 To 0+960).</t>
  </si>
  <si>
    <t>DAM2-02-09-SAJ-TS9-1-ROD-FIR-0168-00</t>
  </si>
  <si>
    <t>Inspection for survey works and compaction testing for 7th Fill layer (30 cm) at Entrance RD 1 Station (0+017.629 To Station 0+312.341).</t>
  </si>
  <si>
    <t>DAM2-02-09-SAJ-TS9-1-ROD-FIR-0169-00</t>
  </si>
  <si>
    <t>Inspection for survey works and compaction testing for 8th Fill layer (30 cm), bottom of A-2-4 at Entrance RD 1 Station (0+017.629 To Station 0+312.341).</t>
  </si>
  <si>
    <t>DAM2-02-09-SAJ-TS9-1-ROD-FIR-0172-00</t>
  </si>
  <si>
    <t>Inspection for survey works and compaction testing for 1st Fill layer (30 cm) at Road 02 Station (01+040.00 To 01+048.28).</t>
  </si>
  <si>
    <t>DAM2-02-09-SAJ-TS9-1-ROD-FIR-0173-00</t>
  </si>
  <si>
    <t>Inspection for survey works and compaction testing for 2nd Fill layer (30 cm) at Road 02 Station (01+010.0 To 01+070.85).</t>
  </si>
  <si>
    <t>DAM2-02-09-SAJ-TS9-1-ROD-FIR-0174-00</t>
  </si>
  <si>
    <t>Inspection for survey works and compaction testing for 3rd Fill layer (30 cm) at Road 02 Station (00+980.00 To 01+070.85).</t>
  </si>
  <si>
    <t>DAM2-02-09-SAJ-TS9-1-ROD-FIR-0175-00</t>
  </si>
  <si>
    <t>Inspection for survey works and compaction testing for 4th Fill layer (30 cm) at Road 02 Station (00+970.00 To 01+080.00).</t>
  </si>
  <si>
    <t>DAM2-02-09-SAJ-TS9-1-ROD-FIR-0177-00</t>
  </si>
  <si>
    <t>Inspection for survey works and compaction testing for 5th Fill layer (30 cm) at Road 02 Station (00+970.00 To 01+080.00).</t>
  </si>
  <si>
    <t>DAM2-02-09-SAJ-TS9-1-ROD-FIR-0178-00</t>
  </si>
  <si>
    <t>Inspection for survey works and compaction testing for 1st Fill layer (30 cm) at Entrance Road 2 Station (00+270.00 To 0+281.717).</t>
  </si>
  <si>
    <t>DAM2-02-09-SAJ-TS9-1-ROD-FIR-0179-00</t>
  </si>
  <si>
    <t>Inspection for survey works and compaction testing for 2nd Fill layer (30 cm) at Entrance Road 2 Station (00+260.00 To 0+281.717).</t>
  </si>
  <si>
    <t>DAM2-02-09-SAJ-TS9-1-ROD-FIR-0180-00</t>
  </si>
  <si>
    <t>Inspection for survey works and compaction testing for 6th Fill layer (30 cm) at Road 02 Station (00+970.00 To 01+100.00).</t>
  </si>
  <si>
    <t>DAM2-02-09-SAJ-TS9-1-ROD-FIR-0181-00</t>
  </si>
  <si>
    <t>Inspection for survey works and compaction testing for 3rd Fill layer (30 cm) at Entrance Road 2 Station (00+030.00 to 00+060.00 &amp; 00+250.00 to 0+281.717).</t>
  </si>
  <si>
    <t>DAM2-02-09-SAJ-TS9-1-ROD-FIR-0182-00</t>
  </si>
  <si>
    <t>Inspection for survey works and compaction testing for 7th Fill layer (30 cm) at Road 02 Station (00+970.00 To 01+100.00).</t>
  </si>
  <si>
    <t>DAM2-02-09-SAJ-TS9-1-ROD-FIR-0183-00</t>
  </si>
  <si>
    <t>Inspection for survey works and compaction testing for 4th Fill layer (30 cm) at Entrance Road 2 Station (0+000 To 00+070.00 &amp; 00+240.00 TO 0+281.717).</t>
  </si>
  <si>
    <t>DAM2-02-09-SAJ-TS9-1-ROD-FIR-0185-00</t>
  </si>
  <si>
    <t>Inspection for survey works and compaction testing for 9th Fill layer (30 cm) at Road 01 Station (0+110 &amp; 00+150 To 260 &amp; 0+430 to 00+830.00).</t>
  </si>
  <si>
    <t>DAM2-02-09-SAJ-TS9-1-ROD-FIR-0186-00</t>
  </si>
  <si>
    <t>Inspection for survey works and compaction testing for 8th Fill layer (30 cm) at Road 02 Station (00+960.00 To 01+100.00).</t>
  </si>
  <si>
    <t>DAM2-02-09-SAJ-TS9-1-ROD-FIR-0187-00</t>
  </si>
  <si>
    <t>Inspection for survey works and compaction testing for 5th Fill layer (30 cm) at Entrance Road 2 Station (0+000 To 00+150.00 &amp; 00+240.00 To 0+281.717).</t>
  </si>
  <si>
    <t>DAM2-02-09-SAJ-TS9-1-ROD-FIR-0189-00</t>
  </si>
  <si>
    <t>Inspection for survey works and compaction testing for 2nd Fill layer (30 cm) at Road 5 Station (00+017.144 To 00+057.14).</t>
  </si>
  <si>
    <t>DAM2-02-09-SAJ-TS9-1-ROD-FIR-0191-00</t>
  </si>
  <si>
    <t>Inspection for survey works and compaction testing for 2nd Fill layer (30 cm) at Custom Road 5 Station (00+060.00 To 00+070.00).</t>
  </si>
  <si>
    <t>DAM2-02-09-SAJ-TS9-1-ROD-FIR-0192-00</t>
  </si>
  <si>
    <t>Inspection for survey works and compaction testing for 10th Fill layer (30 cm) at Road 01 Station (0+110 &amp; 00+150 To 260 &amp; 0+430 To 00+830.00).</t>
  </si>
  <si>
    <t>DAM2-02-09-SAJ-TS9-1-ROD-FIR-0193-00</t>
  </si>
  <si>
    <t>Inspection for survey works and compaction testing for 9th Fill layer (30 cm), bottom of A-2-4 at Road 02 Station (00+960.00 To 01+100.00).</t>
  </si>
  <si>
    <t>DAM2-02-09-SAJ-TS9-1-ROD-FIR-0194-00</t>
  </si>
  <si>
    <t>Inspection for survey works and compaction testing for 6th Fill layer (30 cm) at Entrance Road 2 Station (0+000 To 00+160.00 &amp; 00+200.00 To 0+281.717).</t>
  </si>
  <si>
    <t>DAM2-02-09-SAJ-TS9-1-ROD-FIR-0195-00</t>
  </si>
  <si>
    <t>Inspection for survey works and compaction testing for 3rd Fill layer (30 cm) at Road 5 Station (00+017.144 To 00+072.051).</t>
  </si>
  <si>
    <t>DAM2-02-09-SAJ-TS9-1-ROD-FIR-0196-00</t>
  </si>
  <si>
    <t>Inspection for survey works and compaction testing for 4th Fill layer (30 cm) at Road 5 Station (00+017.144 To 00+072.051).</t>
  </si>
  <si>
    <t>DAM2-02-09-SAJ-TS9-1-ROD-FIR-0197-00</t>
  </si>
  <si>
    <t>Inspection for survey works and compaction testing for 3rd Fill layer (30 cm) at Custom Road 5 Station (00+024.38 To 00+090.00 &amp; 00+184.50).</t>
  </si>
  <si>
    <t>DAM2-02-09-SAJ-TS9-1-ROD-FIR-0198-00</t>
  </si>
  <si>
    <t>Inspection for survey works and compaction testing for 4th Fill layer (30 cm) at Custom Road 5 Station (00+024.38 To 00+090.00 &amp; 00+184.50).</t>
  </si>
  <si>
    <t>DAM2-02-09-SAJ-TS9-1-ROD-FIR-0201-00</t>
  </si>
  <si>
    <t>Inspection for survey works and compaction testing for 5th Fill layer (30 cm) at Road 5 Station (00+017.144 To 00+072.051).</t>
  </si>
  <si>
    <t>DAM2-02-09-SAJ-TS9-1-ROD-FIR-0202-00</t>
  </si>
  <si>
    <t>Inspection for survey works and compaction testing for 5th Fill layer (30 cm) at Custom Road 5 Station (0+024.38 To 00+100.00 &amp; 0+184.50).</t>
  </si>
  <si>
    <t>DAM2-02-09-SAJ-TS9-1-ROD-FIR-0204-00</t>
  </si>
  <si>
    <t>Inspection for survey works and compaction testing for 2nd Fill layer (30 cm) at Asphalt Plot (Intersection 1).</t>
  </si>
  <si>
    <t>DAM2-02-09-SAJ-TS9-1-ROD-FIR-0205-00</t>
  </si>
  <si>
    <t>Inspection for survey works and compaction testing for 11th Fill layer (30 cm) at Road 01 Station (00+40.00 To 00+50.00 &amp; 00+110.00 To 00+270.00 &amp; 00+400.00 To 00+830.00).</t>
  </si>
  <si>
    <t>DAM2-02-09-SAJ-TS9-1-ROD-FIR-0206-00</t>
  </si>
  <si>
    <t>Inspection for survey works and compaction testing for 6th Fill layer (30 cm) at Road 5 Station (00+017.144 To 00+072.051).</t>
  </si>
  <si>
    <t>DAM2-02-09-SAJ-TS9-1-ROD-FIR-0207-00</t>
  </si>
  <si>
    <t>Inspection for survey works and compaction testing for 3rd Fill layer (30 cm) at Asphalt Plot (Intersection 1).</t>
  </si>
  <si>
    <t>DAM2-02-09-SAJ-TS9-1-ROD-FIR-0208-00</t>
  </si>
  <si>
    <t>Inspection for survey works and compaction testing for 7th Fill layer (30 cm) at Road 5 Station (00+017.144 To 00+072.051).</t>
  </si>
  <si>
    <t>DAM2-02-09-SAJ-TS9-1-ROD-FIR-0209-00</t>
  </si>
  <si>
    <t>Inspection for survey works and compaction testing for 4th Fill layer (30 cm) at Asphalt Plot (Intersection 1).</t>
  </si>
  <si>
    <t>DAM2-02-09-SAJ-TS9-1-ROD-FIR-0210-00</t>
  </si>
  <si>
    <t>Inspection for survey works and compaction testing for 12th Fill layer (30 cm) at Road 01 Station (00+20.00 To 00+50.00 &amp; 00+110.00 To 00+270.00 &amp; 00+380.00 To 00+270.00).</t>
  </si>
  <si>
    <t>DAM2-02-09-SAJ-TS9-1-ROD-FIR-0211-00</t>
  </si>
  <si>
    <t>Inspection for survey works and compaction testing for 13th Fill layer (30 cm), bottom of A-2-4 at Road 01 Station (00+20.00 to 00+050 &amp; 00+110 to 270 &amp; 00+380 TO 830).</t>
  </si>
  <si>
    <t>DAM2-02-09-SAJ-TS9-1-ROD-FIR-0212-00</t>
  </si>
  <si>
    <t>Inspection for survey works and compaction testing for 8th Fill layer (30 cm) at Road 5 Station (00+017.144 To 00+072.051).</t>
  </si>
  <si>
    <t>DAM2-02-09-SAJ-TS9-1-ROD-FIR-0213-00</t>
  </si>
  <si>
    <t>Inspection for survey works and compaction testing for 5th Fill layer (30 cm) at Asphalt Plot (Intersection 1).</t>
  </si>
  <si>
    <t>DAM2-02-09-SAJ-TS9-1-ROD-FIR-0216-00</t>
  </si>
  <si>
    <t>Inspection for survey works and compaction testing for 9th Fill layer (30 cm) at Road 5 Station (00+017.144 To 00+072.051).</t>
  </si>
  <si>
    <t>DAM2-02-09-SAJ-TS9-1-ROD-FIR-0217-00</t>
  </si>
  <si>
    <t>Inspection for survey works and compaction testing for 6th Fill layer (30 cm) at Asphalt Plot (Intersection 1).</t>
  </si>
  <si>
    <t>DAM2-02-09-SAJ-TS9-1-ROD-FIR-0219-00</t>
  </si>
  <si>
    <t>Inspection for survey works and compaction testing for 2nd Fill layer (30 cm) at Customs Road 4 Station (00+075.99 To 00+105.99 &amp; 00+215.99).</t>
  </si>
  <si>
    <t>DAM2-02-09-SAJ-TS9-1-ROD-FIR-0220-00</t>
  </si>
  <si>
    <t>Inspection for survey works and compaction testing for 10th Fill layer (30 cm), bottom of A-2-4 at Road 5 Station (00+017.144 To 00+072.051).</t>
  </si>
  <si>
    <t>DAM2-02-09-SAJ-TS9-1-ROD-FIR-0221-00</t>
  </si>
  <si>
    <t>Inspection for survey works and compaction testing for 7th Fill layer (30 cm), bottom of A-2-4 at Asphalt Plot (Intersection 1).</t>
  </si>
  <si>
    <t>DAM2-02-09-SAJ-TS9-1-ROD-FIR-0222-00</t>
  </si>
  <si>
    <t>Inspection for survey works and compaction testing for 3rd Fill layer (30 cm) at Customs Road 4 Station (00+065.99 To 00+115.99 &amp; 00+215.99).</t>
  </si>
  <si>
    <t>DAM2-02-09-SAJ-TS9-1-ROD-FIR-0223-00</t>
  </si>
  <si>
    <t>Inspection for survey works and compaction testing for 4th Fill layer (30 cm) at Customs Road 4 Station (0+015.987 to 0+221.945).</t>
  </si>
  <si>
    <t>DAM2-02-09-SAJ-TS9-1-ROD-FIR-0225-00</t>
  </si>
  <si>
    <t>Inspection for survey works and compaction testing for 5th Fill layer (30 cm) at Customs Road 4 From Station (00+025.99 To 00+125.99 &amp; 00+205.99 TO 00+215.99)</t>
  </si>
  <si>
    <t>DAM2-02-09-SAJ-TS9-1-ROD-FIR-0226-00</t>
  </si>
  <si>
    <t xml:space="preserve">Inspection for survey works and compaction testing for 1st Fill layer (30 cm) at Commercial RD 1 (0+026.413 to 0+199.390) </t>
  </si>
  <si>
    <t>DAM2-02-09-SAJ-TS9-1-ROD-FIR-0227-00</t>
  </si>
  <si>
    <t>Inspection for survey works and compaction testing for 6th Fill layer (30 cm), bottom of A-2-4 at Customs Road 4 From Station (00+015.99 To 00+125.99 &amp; 00+205.99 to 00+215.99).</t>
  </si>
  <si>
    <t>DAM2-02-09-SAJ-TS9-1-ROD-FIR-0228-00</t>
  </si>
  <si>
    <t>Inspection for survey works and compaction testing for 2nd Fill layer (30 cm) at Commercial RD 1 (0+026.413 to 0+199.390).</t>
  </si>
  <si>
    <t>DAM2-02-09-SAJ-TS9-1-ROD-FIR-0230-01</t>
  </si>
  <si>
    <t>Inspection for survey works and compaction testing for (30 cm) fill, bottom of sub grade layer A-2-4 at Road 01 Station (00+320.00 To 00+830.00).</t>
  </si>
  <si>
    <t>DAM2-02-09-SAJ-TS9-1-ROD-FIR-0231-00</t>
  </si>
  <si>
    <t>Inspection for survey works and compaction testing for (30 cm) fill, bottom of sub grade layer A-2-4 at Road 02 Station (0+960 To 1+100).</t>
  </si>
  <si>
    <t>DAM2-02-09-SAJ-TS9-1-ROD-FIR-0233-00</t>
  </si>
  <si>
    <t>Inspection for survey works and compaction testing for 6th Fill layer (30 cm), bottom of A-2-4 at Customs Road 5 Station (0+24.38 To 00+100.00 &amp; 0+184.50).</t>
  </si>
  <si>
    <t>DAM2-02-09-SAJ-TS9-1-ROD-FIR-0234-00</t>
  </si>
  <si>
    <t>Inspection for survey works and compaction testing for (30 cm) fill, bottom of sub grade layer A-2-4 at Road 5 Station (00+017.144 To 00+072.051).</t>
  </si>
  <si>
    <t>DAM2-02-09-SAJ-TS9-1-ROD-FIR-0235-00</t>
  </si>
  <si>
    <t>Inspection for survey works and compaction testing for (30 cm) fill, bottom of sub grade layer A-2-4 at Plot D (Part-1).</t>
  </si>
  <si>
    <t>DAM2-02-09-SAJ-TS9-1-ROD-FIR-0236-00</t>
  </si>
  <si>
    <t>Inspection for survey works and compaction testing for (30 cm) fill, bottom of sub grade layer A-2-4 at Customs Road 5 Station (0+24.38 To 0+184.50).</t>
  </si>
  <si>
    <t>DAM2-02-09-SAJ-TS9-1-ROD-FIR-0237-00</t>
  </si>
  <si>
    <t>Inspection for survey works and compaction testing for 7th Fill layer (30 cm), bottom of A-2-4 at Entrance Road 2 Station (0+000 To 00+160.00 &amp; 00+200.00 To 0+281.717).</t>
  </si>
  <si>
    <t>DAM2-02-09-SAJ-TS9-1-ROD-FIR-0239-00</t>
  </si>
  <si>
    <t>Inspection for survey works and compaction testing for (30 cm) fill, bottom of sub grade layer A-2-4 at Entrance Road 01 Station (0+017.629 to 0+312.341).</t>
  </si>
  <si>
    <t>DAM2-02-09-SAJ-TS9-1-ROD-FIR-0241-00</t>
  </si>
  <si>
    <t>Inspection for survey works and compaction testing for 1st Fill layer (30 cm), at Customs RD 2 Station (00+030.00 to 00+040.00).</t>
  </si>
  <si>
    <t>DAM2-02-09-SAJ-TS9-1-ROD-FIR-0242-00</t>
  </si>
  <si>
    <t>Inspection for survey works and compaction testing for 2nd Fill layer (30 cm), at Customs RD 2 Station (00+000 to 00+050.00 &amp; 00+240.00 TO 00+250.00 &amp; 00+430.00).</t>
  </si>
  <si>
    <t>DAM2-02-09-SAJ-TS9-1-ROD-FIR-0244-00</t>
  </si>
  <si>
    <t>Inspection for survey works and compaction testing for 1st Fill layer (30 cm), at Customs RD 6 Station (0+430 to 0+440).</t>
  </si>
  <si>
    <t>DAM2-02-09-SAJ-TS9-1-ROD-FIR-0245-00</t>
  </si>
  <si>
    <t>Inspection for survey works and compaction testing for 2nd Fill layer (30 cm), at Customs RD 6 Station (0+430 to 0+460).</t>
  </si>
  <si>
    <t>DAM2-02-09-SAJ-TS9-1-ROD-FIR-0246-00</t>
  </si>
  <si>
    <t>Inspection for survey works and compaction testing for 3rd Fill layer (30 cm), at Customs RD 6 Station (00+070.00 to 00+080 &amp; 00+400 to 00+466.413).</t>
  </si>
  <si>
    <t>DAM2-02-09-SAJ-TS9-1-ROD-FIR-0247-00</t>
  </si>
  <si>
    <t>Inspection for survey works and compaction testing for 4th Fill layer (30 cm), at Customs RD 6 Station (00+070.00 to 00+090 &amp; 00+400 to 00+466.413).</t>
  </si>
  <si>
    <t>DAM2-02-09-SAJ-TS9-1-ROD-FIR-0250-00</t>
  </si>
  <si>
    <t>Inspection for survey works and compaction testing for 3rd Fill layer (30 cm), at Customs RD 2 Station (00+000 to 00+250.00 &amp; 00+400.00 to 00+620.00 ).</t>
  </si>
  <si>
    <t>DAM2-02-09-SAJ-TS9-1-ROD-FIR-0251-00</t>
  </si>
  <si>
    <t>Inspection for survey works and compaction testing for 9th Fill layer (30 cm), at Asphalt Plot A, Zone 1.</t>
  </si>
  <si>
    <t>DAM2-02-09-SAJ-TS9-1-ROD-FIR-0252-00</t>
  </si>
  <si>
    <t>Inspection for survey works and compaction testing for 5th Fill layer (30 cm), at Customs RD 6 Station (00+070.00 to 00+466.413).</t>
  </si>
  <si>
    <t>DAM2-02-09-SAJ-TS9-1-ROD-FIR-0254-00</t>
  </si>
  <si>
    <t>Inspection for survey works and compaction testing for 2nd Fill layer (30 cm), at Management RD 2 Station (0+102.939 to 0+142.975).</t>
  </si>
  <si>
    <t>DAM2-02-09-SAJ-TS9-1-ROD-FIR-0255-00</t>
  </si>
  <si>
    <t>Inspection for survey works and compaction testing for top of embankment (30 cm) fill capping layer at Entrance RD 2 Station (0+000 To 00+281.717).</t>
  </si>
  <si>
    <t>DAM2-02-09-SAJ-TS9-1-ROD-FIR-0256-00</t>
  </si>
  <si>
    <t>Inspection for survey works and compaction testing for 6th Fill layer (30 cm), at Customs RD 6 Station (00+070 To 00+100  &amp; 00+330  to 00+466.413).</t>
  </si>
  <si>
    <t>DAM2-02-09-SAJ-TS9-1-ROD-FIR-0257-00</t>
  </si>
  <si>
    <t>Inspection for survey works and compaction testing for 3rd Fill layer (30 cm), at Management RD 2 Station (0+092.939 to 0+142.975).</t>
  </si>
  <si>
    <t>DAM2-02-09-SAJ-TS9-1-ROD-FIR-0258-00</t>
  </si>
  <si>
    <t>Inspection for survey works and compaction testing for top of embankment (30 cm) fill capping layer at Asphalt Plot (Intersection 1).</t>
  </si>
  <si>
    <t>DAM2-02-09-SAJ-TS9-1-ROD-FIR-0259-00</t>
  </si>
  <si>
    <t>Inspection for survey works and compaction testing for 7th Fill layer (30 cm), at Customs RD 6 Station (0+000 &amp; 00+070 to 00+130 &amp; 00+270 to 00+466.413).</t>
  </si>
  <si>
    <t>DAM2-02-09-SAJ-TS9-1-ROD-FIR-0260-00</t>
  </si>
  <si>
    <t>Inspection for survey works and compaction testing for 4th Fill layer (30 cm), at Management RD 2 Station (0+072.939  to 0+142.975).</t>
  </si>
  <si>
    <t>DAM2-02-09-SAJ-TS9-1-ROD-FIR-0263-00</t>
  </si>
  <si>
    <t>Inspection for survey works and compaction testing for 1st Fill layer (30 cm), at Customs RD 1 Station (00+570.00 to 00+580.00).</t>
  </si>
  <si>
    <t>DAM2-02-09-SAJ-TS9-1-ROD-FIR-0264-00</t>
  </si>
  <si>
    <t>Inspection for survey works and compaction testing for 2nd Fill layer (30 cm), at Customs RD 1 Station (00+570 to 00+00+580 &amp; 00+780).</t>
  </si>
  <si>
    <t>DAM2-02-09-SAJ-TS9-1-ROD-FIR-0267-00</t>
  </si>
  <si>
    <t>Inspection for survey works and compaction testing for 4th Fill layer (30 cm), at Customs RD 2 Station (00+000 to 00+250.00 &amp; 00+400.00 to 00+620.00).</t>
  </si>
  <si>
    <t>DAM2-02-09-SAJ-TS9-1-ROD-FIR-0268-00</t>
  </si>
  <si>
    <t>Inspection for survey works and compaction testing for 8th Fill layer (30 cm), bottom of Capping Layer at Customs RD 6 Station (00+070 to 00+120 to 00+290 &amp; 00+330 to 00+466.413).</t>
  </si>
  <si>
    <t>DAM2-02-09-SAJ-TS9-1-ROD-FIR-0269-00</t>
  </si>
  <si>
    <t>Inspection for survey works and compaction testing for 5th Fill layer (30 cm), at Management RD 2 Station (0+072.939  to 0+142.975).</t>
  </si>
  <si>
    <t>DAM2-02-09-SAJ-TS9-1-ROD-FIR-0270-00</t>
  </si>
  <si>
    <t>Inspection for survey works and compaction testing for 5th Fill layer (30 cm), at Customs RD 2 Station (00+000 to 00+290 &amp; 00+380 to 00+440 &amp; 00+550 to 00+680).</t>
  </si>
  <si>
    <t>DAM2-02-09-SAJ-TS9-1-ROD-FIR-0271-00</t>
  </si>
  <si>
    <t>Inspection for survey works and compaction testing for 6th Fill layer (30 cm), at Management RD 2 Station (0+062.940 to 0+142.975).</t>
  </si>
  <si>
    <t>DAM2-02-09-SAJ-TS9-1-ROD-FIR-0272-00</t>
  </si>
  <si>
    <t>Inspection for survey works and compaction testing for 3rd Fill layer (30 cm), at Customs RD 1 Station (00+110 to 00+220 &amp; 00+570 to 00+580 &amp; 00+770 to 00+800).</t>
  </si>
  <si>
    <t>DAM2-02-09-SAJ-TS9-1-ROD-FIR-0273-00</t>
  </si>
  <si>
    <t>Inspection for survey works and compaction testing for 1st Fill layer (30 cm), at Management RD 1 Station (0+168.699 to 0+178.698).</t>
  </si>
  <si>
    <t>DAM2-02-09-SAJ-TS9-1-ROD-FIR-0274-00</t>
  </si>
  <si>
    <t>Inspection for survey works and compaction testing for 6th Fill layer (30 cm), at Customs RD 2 Station (00+000 to 00+290 &amp; 00+370 to 00+440 &amp; 00+540 to 00+690).</t>
  </si>
  <si>
    <t>DAM2-02-09-SAJ-TS9-1-ROD-FIR-0275-00</t>
  </si>
  <si>
    <t>Inspection for survey works and compaction testing for 7th Fill layer (30 cm), at Management RD 2 Station (0+042.939 to 0+142.975).</t>
  </si>
  <si>
    <t>DAM2-02-09-SAJ-TS9-1-ROD-FIR-0276-00</t>
  </si>
  <si>
    <t>Inspection for survey works and compaction testing for 4th Fill layer (30 cm), at Customs RD 1 Station (00+110.00 to 00+240.00 &amp; 00+370.00 to 00+380.00 &amp; 00+560.00 to 00+580.00 &amp; 00+680.00 to 00+810.00).</t>
  </si>
  <si>
    <t>DAM2-02-09-SAJ-TS9-1-ROD-FIR-0277-00</t>
  </si>
  <si>
    <t>Inspection for survey works and compaction testing for 2nd Fill layer (30 cm), at Management RD 1 Station (0+168.699 to 0+178.698).</t>
  </si>
  <si>
    <t>DAM2-02-09-SAJ-TS9-1-ROD-FIR-0278-00</t>
  </si>
  <si>
    <t>Inspection for survey works and compaction testing for 8th Fill layer (30 cm), bottom of Capping Layer at Management RD 2 Station (0+042.939to 0+142.975).</t>
  </si>
  <si>
    <t>DAM2-02-09-SAJ-TS9-1-ROD-FIR-0279-00</t>
  </si>
  <si>
    <t>Inspection for survey works and compaction testing for 5th Fill layer (30 cm), at Customs RD 1 Station (00+110.00 to 00+240.00 &amp; 00+370.00 to 00+400.00 &amp; 00+560.00 to 00+810.00).</t>
  </si>
  <si>
    <t>DAM2-02-09-SAJ-TS9-1-ROD-FIR-0280-00</t>
  </si>
  <si>
    <t>Inspection for survey works and compaction testing for 3rd Fill layer (30 cm), at Management RD 1 Station (0+138.698 to 0+188.698).</t>
  </si>
  <si>
    <t>DAM2-02-09-SAJ-TS9-1-ROD-FIR-0281-00</t>
  </si>
  <si>
    <t>Inspection for survey works and compaction testing for 4th Fill layer (30 cm), at Management RD 1 Station (0+118.698 to 0+195.792).</t>
  </si>
  <si>
    <t>DAM2-02-09-SAJ-TS9-1-ROD-FIR-0282-00</t>
  </si>
  <si>
    <t>Inspection for survey works and compaction testing for 6th Fill layer (30 cm), at Customs RD 1 Station (00+100.00 to 00+250.00 &amp; 00+370.00 to 00+400.00 &amp; 00+520.00 to 00+810.00).</t>
  </si>
  <si>
    <t>DAM2-02-09-SAJ-TS9-1-ROD-FIR-0287-00</t>
  </si>
  <si>
    <t>Inspection for survey works and compaction testing for 10th Fill layer (30 cm), at Asphalt Plot A, Zone 1.</t>
  </si>
  <si>
    <t>DAM2-02-09-SAJ-TS9-1-ROD-FIR-0288-00</t>
  </si>
  <si>
    <t>Inspection for survey works and compaction testing for 7th Fill layer (30 cm), at Customs RD 1 Station (00+100.00 to 00+260.00 &amp; 00+370.00 to 00+430.00 &amp; 00+520.00 to 00+810.00).</t>
  </si>
  <si>
    <t>DAM2-02-09-SAJ-TS9-1-ROD-FIR-0289-00</t>
  </si>
  <si>
    <t>Inspection for survey works and compaction testing for top of embankment (30 cm) fill capping layer at Road 01 Station (00+10.00 to 00+320.00).</t>
  </si>
  <si>
    <t>DAM2-02-09-SAJ-TS9-1-ROD-FIR-0290-00</t>
  </si>
  <si>
    <t>Inspection for survey works and compaction testing for 8th Fill layer (30 cm), bottom of capping layer at Customs RD 1 Station (00+100.00 to 00+260.00 &amp; 00+370.00 to 00+430.00 &amp; 00+520.00 to 00+810.00).</t>
  </si>
  <si>
    <t>DAM2-02-09-SAJ-TS9-1-ROD-FIR-0291-00</t>
  </si>
  <si>
    <t>Inspection for survey works and compaction testing for 3rd Fill layer (30 cm), at Roundabout, Station (0+000 &amp; 0+080).</t>
  </si>
  <si>
    <t>DAM2-02-09-SAJ-TS9-1-ROD-FIR-0292-00</t>
  </si>
  <si>
    <t>Inspection for survey works and compaction testing for 4th Fill layer (30 cm), at Roundabout, Station (0+000 &amp; 0+080).</t>
  </si>
  <si>
    <t>DAM2-02-09-SAJ-TS9-1-ROD-FIR-0293-00</t>
  </si>
  <si>
    <t>Inspection for survey works and compaction testing for 5th Fill layer (30 cm), at Roundabout, Station (0+000 &amp; 0+075.289 to 0+080.000).</t>
  </si>
  <si>
    <t>DAM2-02-09-SAJ-TS9-1-ROD-FIR-0294-00</t>
  </si>
  <si>
    <t>Inspection for survey works and compaction testing for 11th Fill layer (30 cm), at Asphalt Plot A, Zone 1.</t>
  </si>
  <si>
    <t>DAM2-02-09-SAJ-TS9-1-ROD-FIR-0295-00</t>
  </si>
  <si>
    <t>Inspection for survey works and compaction testing for 12th Fill layer (30 cm), at Asphalt Plot A, Zone 1.</t>
  </si>
  <si>
    <t>DAM2-02-09-SAJ-TS9-1-ROD-FIR-0296-00</t>
  </si>
  <si>
    <t>Inspection for survey works and compaction testing for 6th Fill layer (30 cm), at Roundabout, Station (0+000 to 0+006.005 &amp; 0+066.466 TO 0+084.099).</t>
  </si>
  <si>
    <t>B1.2.32 11 13.01</t>
  </si>
  <si>
    <t>Subgrade</t>
  </si>
  <si>
    <t>DAM2-02-09-SAJ-TS9-1-ROD-FIR-0315-00</t>
  </si>
  <si>
    <t>Inspection for survey works and compaction testing of the Subgrade layer (30 cm) at Asphalt Plot A, Zone 1.</t>
  </si>
  <si>
    <t>DAM2-02-09-SAJ-TS9-1-ROD-FIR-0343-00</t>
  </si>
  <si>
    <t>Inspection for survey works and compaction testing of the Subgrade layer (30 cm) at Arterial Road from Station 0+220 to 0+550.</t>
  </si>
  <si>
    <t>DAM2-02-09-SAJ-TS9-1-ROD-FIR-0348-00</t>
  </si>
  <si>
    <t>Inspection for survey works and compaction testing of the Subgrade layer (30 cm) at Asphalt Plot D (Part 1).</t>
  </si>
  <si>
    <t>DAM2-02-09-SAJ-TS9-1-ROD-FIR-0356-00</t>
  </si>
  <si>
    <t>Inspection for survey works and compaction testing of the Subgrade layer (30 cm) at Asphalt Plot D (Part 2).</t>
  </si>
  <si>
    <t>DAM2-02-09-SAJ-TS9-1-ROD-FIR-0362-00</t>
  </si>
  <si>
    <t>Inspection for survey works and compaction testing of the Subgrade layer (30 cm) at Arterial Road from Station 0+550 to 0+710.</t>
  </si>
  <si>
    <t>DAM2-02-09-SAJ-TS9-1-ROD-FIR-0371-00</t>
  </si>
  <si>
    <t>Inspection for survey works and compaction testing of the Subgrade layer (30 cm) at Asphalt Plot D (Part 3).</t>
  </si>
  <si>
    <t>DAM2-02-09-SAJ-TS9-1-ROD-FIR-0390-00</t>
  </si>
  <si>
    <t>Inspection for survey works and compaction testing of the Subgrade layer (30 cm) at Asphalt Plot D (Part 4).</t>
  </si>
  <si>
    <t>DAM2-02-09-SAJ-TS9-1-ROD-FIR-0422-00</t>
  </si>
  <si>
    <t>Inspection for survey works and compaction testing of the Subgrade layer (30 cm) at Arterial Road from Station 0+026 to 0+200 (R/S).</t>
  </si>
  <si>
    <t>DAM2-02-09-SAJ-TS9-1-ROD-FIR-0458-00</t>
  </si>
  <si>
    <t>Inspection for survey works and compaction testing of the Subgrade layer (30 cm) at Asphalt Plot D (Part 5).</t>
  </si>
  <si>
    <t>DAM2-02-09-SAJ-TS9-1-ROD-FIR-0521-00</t>
  </si>
  <si>
    <t>Inspection for survey works and compaction testing of the Subgrade layer (30 cm) at Asphalt Plot C (Part 1).</t>
  </si>
  <si>
    <t>DAM2-02-09-SAJ-TS9-1-ROD-FIR-0543-00</t>
  </si>
  <si>
    <t>Inspection for survey works and compaction testing of the Subgrade layer (30 cm) at Asphalt Plot C (Part 2).</t>
  </si>
  <si>
    <t>DAM2-02-09-SAJ-TS9-1-ROD-FIR-0544-00</t>
  </si>
  <si>
    <t>Inspection for survey works and compaction testing of the Subgrade layer (30 cm) at Asphalt Plot C (Part 3).</t>
  </si>
  <si>
    <t>DAM2-02-09-SAJ-TS9-1-ROD-FIR-0566-00</t>
  </si>
  <si>
    <t>Inspection for survey works and compaction testing of the Subgrade layer (30 cm) at Asphalt Plot C (Part 4).</t>
  </si>
  <si>
    <t>DAM2-02-09-SAJ-TS9-1-ROD-FIR-0578-00</t>
  </si>
  <si>
    <t>Inspection for survey works and compaction testing of the Subgrade layer (30 cm) at Road 01 Station ( 0+054 TO 0+801)</t>
  </si>
  <si>
    <t>DAM2-02-09-SAJ-TS9-1-ROD-FIR-0582-00</t>
  </si>
  <si>
    <t>Inspection for survey works and compaction testing of the Subgrade layer (30 cm) at Road 01 Station ( 0+400 TO 0+740)</t>
  </si>
  <si>
    <t>DAM2-02-09-SAJ-TS9-1-ROD-FIR-0585-00</t>
  </si>
  <si>
    <t>Inspection for survey works and compaction testing of the Subgrade layer (30 cm) at Arterial Road Left Side Station (0+055 to 0+256).</t>
  </si>
  <si>
    <t>DAM2-02-09-SAJ-TS9-1-ROD-FIR-0587-00</t>
  </si>
  <si>
    <t>Inspection for survey works and compaction testing of the Subgrade layer (30 cm) at Arterial Road Right Side Station (0+200 to 0+550).</t>
  </si>
  <si>
    <t>DAM2-02-09-SAJ-TS9-1-ROD-FIR-0588-00</t>
  </si>
  <si>
    <t>Inspection for survey works and compaction testing of the Subgrade layer (30 cm) at Asphalt Plot B (Part 1).</t>
  </si>
  <si>
    <t>DAM2-02-09-SAJ-TS9-1-ROD-FIR-0590-00</t>
  </si>
  <si>
    <t>Inspection for survey works and compaction testing of the Subgrade layer (30 cm) at Asphalt Plot B (Part 2).</t>
  </si>
  <si>
    <t>DAM2-02-09-SAJ-TS9-1-ROD-FIR-0591-00</t>
  </si>
  <si>
    <t>Inspection for survey works and compaction testing of the Subgrade layer (30 cm) at Asphalt Plot D (Part 6).</t>
  </si>
  <si>
    <t>DAM2-02-09-SAJ-TS9-1-ROD-FIR-0593-00</t>
  </si>
  <si>
    <t>Inspection for survey works and compaction testing of the Subgrade layer (30 cm) at Asphalt Plot B (Part 3).</t>
  </si>
  <si>
    <t>DAM2-02-09-SAJ-TS9-1-ROD-FIR-0594-00</t>
  </si>
  <si>
    <t>Inspection for survey works and compaction testing of the Subgrade layer (30 cm) at Arterial Road Left Side Station (0+260 to 0+500).</t>
  </si>
  <si>
    <t>DAM2-02-09-SAJ-TS9-1-ROD-FIR-0602-00</t>
  </si>
  <si>
    <t>Inspection for survey works and compaction testing of the Subgrade layer (30 cm) at Asphalt Plot D (Part 7).</t>
  </si>
  <si>
    <t>DAM2-02-09-SAJ-TS9-1-ROD-FIR-0604-00</t>
  </si>
  <si>
    <t>Inspection for survey works and compaction testing of the Subgrade layer (30 cm) at Asphalt Plot D (Part 8).</t>
  </si>
  <si>
    <t>DAM2-02-09-SAJ-TS9-1-ROD-FIR-0617-00</t>
  </si>
  <si>
    <t>Inspection for survey works and compaction testing of the Subgrade layer (30 cm) at Asphalt Plot D (Part 9).</t>
  </si>
  <si>
    <t>DAM2-02-09-SAJ-TS9-1-ROD-FIR-0328-00</t>
  </si>
  <si>
    <t>Inspection for survey works and compaction testing of the Aggregate Base Course layer (20 cm) at Asphalt Plot A (Part 1).</t>
  </si>
  <si>
    <t>DAM2-02-09-SAJ-TS9-1-ROD-FIR-0329-00</t>
  </si>
  <si>
    <t>Inspection for survey works and compaction testing of the Aggregate Base Course layer (20 cm) at Asphalt Plot A (Part 2).</t>
  </si>
  <si>
    <t>DAM2-02-09-SAJ-TS9-1-ROD-FIR-0333-00</t>
  </si>
  <si>
    <t>Inspection for survey works and compaction testing of the Aggregate Base Course layer (20 cm) at Asphalt Plot A (Part 3).</t>
  </si>
  <si>
    <t>DAM2-02-09-SAJ-TS9-1-ROD-FIR-0339-00</t>
  </si>
  <si>
    <t>Inspection for survey works and compaction testing of the Aggregate Base Course layer (20 cm) at Asphalt Plot A (Part 4).</t>
  </si>
  <si>
    <t>DAM2-02-09-SAJ-TS9-1-ROD-FIR-0346-00</t>
  </si>
  <si>
    <t>Inspection for survey works and compaction testing of the Aggregate Base Course layer (20 cm) at Arterial Road, Station (0+200 to 0+550).</t>
  </si>
  <si>
    <t>DAM2-02-09-SAJ-TS9-1-ROD-FIR-0355-00</t>
  </si>
  <si>
    <t>Inspection for survey works and compaction testing of the Aggregate Base Course layer (20 cm) at Asphalt Plot D (Part 1).</t>
  </si>
  <si>
    <t>DAM2-02-09-SAJ-TS9-1-ROD-FIR-0357-00</t>
  </si>
  <si>
    <t>Inspection for survey works and compaction testing of the Aggregate Base Course layer (20 cm) at Asphalt Plot D (Part 2).</t>
  </si>
  <si>
    <t>DAM2-02-09-SAJ-TS9-1-ROD-FIR-0405-00</t>
  </si>
  <si>
    <t>Inspection for survey works and compaction testing of the Aggregate Base Course layer (20 cm) at Asphalt Plot D (Part 3).</t>
  </si>
  <si>
    <t>DAM2-02-09-SAJ-TS9-1-ROD-FIR-0435-00</t>
  </si>
  <si>
    <t>Inspection for survey works and compaction testing of the Aggregate Base Course layer (20 cm) at Asphalt Plot D (Part 4).</t>
  </si>
  <si>
    <t>DAM2-02-09-SAJ-TS9-1-ROD-FIR-0445-00</t>
  </si>
  <si>
    <t>Inspection for survey works and compaction testing of the Aggregate Base Course layer (20 cm) at Arterial Road (R/S), Station (0+037 to 0+200).</t>
  </si>
  <si>
    <t>DAM2-02-09-SAJ-TS9-1-ROD-FIR-0495-00</t>
  </si>
  <si>
    <t>Inspection for survey works and compaction testing of Aggregate Base Course layer (20 cm) at Asphalt Plot D (Part 5).</t>
  </si>
  <si>
    <t>DAM2-02-09-SAJ-TS9-1-ROD-FIR-0537-00</t>
  </si>
  <si>
    <t>Inspection for survey works and compaction testing of Aggregate Base Course layer (20 cm) at Asphalt Plot D (Part 6).</t>
  </si>
  <si>
    <t>DAM2-02-09-SAJ-TS9-1-ROD-FIR-0554-00</t>
  </si>
  <si>
    <t>Inspection for survey works and compaction testing of Aggregate Base Course layer (20 cm) at Asphalt Plot C (Part 1).</t>
  </si>
  <si>
    <t>DAM2-02-09-SAJ-TS9-1-ROD-FIR-0568-00</t>
  </si>
  <si>
    <t>Inspection for survey works and compaction testing of Aggregate Base Course layer (20 cm) at Asphalt Plot C (Part 2).</t>
  </si>
  <si>
    <t>DAM2-02-09-SAJ-TS9-1-ROD-FIR-0589-00</t>
  </si>
  <si>
    <t>Inspection for survey works and compaction testing of Aggregate Base Course layer (20 cm) at Arterial Road Right Side Station (0+200 to 0+550).</t>
  </si>
  <si>
    <t>DAM2-02-09-SAJ-TS9-1-ROD-FIR-0596-00</t>
  </si>
  <si>
    <t>Inspection for survey works and compaction testing of Aggregate Base Course layer (20 cm) at Asphalt Plot B (Part 1).</t>
  </si>
  <si>
    <t>DAM2-02-09-SAJ-TS9-1-ROD-FIR-0598-00</t>
  </si>
  <si>
    <t>Inspection for survey works and compaction testing of Aggregate Base Course layer (20 cm) at Asphalt Plot D (Part 7).</t>
  </si>
  <si>
    <t>DAM2-02-09-SAJ-TS9-1-ROD-FIR-0603-00</t>
  </si>
  <si>
    <t>Inspection for survey works and compaction testing of Aggregate Base Course layer (20 cm) at Asphalt Plot B (Part 2).</t>
  </si>
  <si>
    <t>DAM2-02-09-SAJ-TS9-1-ROD-FIR-0615</t>
  </si>
  <si>
    <t>Inspection for survey works and compaction testing of Aggregate Base Course layer (20 cm) at Asphalt Plot D (Part 9).</t>
  </si>
  <si>
    <t>DAM2-02-09-SAJ-TS9-1-ROD-FIR-0621</t>
  </si>
  <si>
    <t>Inspection for survey works and compaction testing of Aggregate Base Course layer (20 cm) at Road 1 (0+054 to 0+400) PART 1</t>
  </si>
  <si>
    <t>DAM2-02-09-SAJ-TS9-1-ROD-FIR-0622</t>
  </si>
  <si>
    <t>Inspection for survey works and compaction testing of Aggregate Base Course layer (20 cm) at Road 1 (0+400 to 0+740) PART 2</t>
  </si>
  <si>
    <t>DAM2-02-09-SAJ-TS9-1-ROD-FIR-0347-00</t>
  </si>
  <si>
    <t>Inspection for Placement of 1st layer (7.5 cm) of Asphalt Bituminous Base course (Grading I – Class A) at Asphalt Plot A as per attached survey data.</t>
  </si>
  <si>
    <t>DAM2-02-09-SAJ-TS9-1-ROD-FIR-0361-00</t>
  </si>
  <si>
    <t>Inspection for Placement of 2nd layer (7.5 cm) of Asphalt Bituminous Base course (Grading I – Class A) at Asphalt Plot A as per attached survey data (Total thickness of Asphalt Bituminous Base course is 15 cm).</t>
  </si>
  <si>
    <t>DAM2-02-09-SAJ-TS9-1-ROD-FIR-0363-00</t>
  </si>
  <si>
    <t>Inspection for Placement of 1st layer (10 cm) of Asphalt Bituminous Base course (Grading I – Class A) at Arterial Road, Station (0+220 to 0+550) as per attached survey data (Total thickness of Asphalt Bituminous Base course is 20 cm).</t>
  </si>
  <si>
    <t>DAM2-02-09-SAJ-TS9-1-ROD-FIR-0403-00</t>
  </si>
  <si>
    <t>Inspection for Placement of 1st layer (7.5 cm) of Asphalt Bituminous Base course (Grading I – Class A) at Asphalt Plot D Part:1 as per attached survey data.</t>
  </si>
  <si>
    <t>DAM2-02-09-SAJ-TS9-1-ROD-FIR-0411-00</t>
  </si>
  <si>
    <t>Inspection for Placement of 2nd layer (7.5 cm) of Asphalt Bituminous Base course (Grading I – Class A) at Asphalt Plot D (Part 1) as per attached survey data (Total thickness of Asphalt Bituminous Base course is 15 cm).</t>
  </si>
  <si>
    <t>DAM2-02-09-SAJ-TS9-1-ROD-FIR-0448-00</t>
  </si>
  <si>
    <t>Inspection for Placement of 1st layer (7.5 cm) of Asphalt Bituminous Base course (Grading I – Class A) at Asphalt Plot D (Part 2) as per attached survey data.</t>
  </si>
  <si>
    <t>DAM2-02-09-SAJ-TS9-1-ROD-FIR-0452-00</t>
  </si>
  <si>
    <t>Inspection for Placement of 2nd layer (7.5 cm) of Asphalt Bituminous Base course (Grading I – Class A) at Asphalt Plot D (Part 2) as per attached survey data (Total thickness of Asphalt Bituminous Base course is 15 cm).</t>
  </si>
  <si>
    <t>DAM2-02-09-SAJ-TS9-1-ROD-FIR-0504-00</t>
  </si>
  <si>
    <t>Inspection for Placement of 1st layer (7.5 cm) of Asphalt Bituminous Base course (Grading I – Class A) at Asphalt Plot D Part:3 as per attached survey data.</t>
  </si>
  <si>
    <t>DAM2-02-09-SAJ-TS9-1-ROD-FIR-0505-00</t>
  </si>
  <si>
    <t>Inspection for Placement of 1st layer (7.5 cm) of Asphalt Bituminous Base course (Grading I – Class A) at Asphalt Plot D Part:4 as per attached survey data.</t>
  </si>
  <si>
    <t>DAM2-02-09-SAJ-TS9-1-ROD-FIR-0509-00</t>
  </si>
  <si>
    <t>Inspection for Placement of 2nd layer (7.5 cm) of Asphalt Bituminous Base course (Grading I – Class A) at Asphalt Plot D Part:3 as per attached survey data.</t>
  </si>
  <si>
    <t>DAM2-02-09-SAJ-TS9-1-ROD-FIR-0545-00</t>
  </si>
  <si>
    <t>Inspection for Placement of 1st layer (7.5 cm) of Asphalt Bituminous Base course (Grading I – Class A) at Asphalt Plot D Part: 5 as per attached survey data.</t>
  </si>
  <si>
    <t>DAM2-02-09-SAJ-TS9-1-ROD-FIR-0559-00</t>
  </si>
  <si>
    <t>Inspection for Placement of 2nd layer (7.5 cm) of Asphalt Bituminous Base course (Grading I – Class A) at Asphalt Plot D Part: 4 as per attached survey data.</t>
  </si>
  <si>
    <t>DAM2-02-09-SAJ-TS9-1-ROD-FIR-0565-00</t>
  </si>
  <si>
    <t>Inspection for Placement of 1st layer (7.5 cm) of Asphalt Bituminous Base course (Grading I – Class A) at Arterial Road Right Side Station (0+036 to 0+220) as per attached survey data.</t>
  </si>
  <si>
    <t>DAM2-02-09-SAJ-TS9-1-ROD-FIR-0570-00</t>
  </si>
  <si>
    <t>Inspection for Placement of 1st layer (7.5 cm) of Asphalt Bituminous Base course (Grading I – Class A) at Asphalt Plot D Part: 6 as per attached survey data.</t>
  </si>
  <si>
    <t>DAM2-02-09-SAJ-TS9-1-ROD-FIR-0572-00</t>
  </si>
  <si>
    <t>Inspection for Placement of 1st layer (7.5 cm) of Asphalt Bituminous Base course (Grading I – Class A) at Asphalt Plot C Part: 1 as per attached survey data.</t>
  </si>
  <si>
    <t>DAM2-02-09-SAJ-TS9-1-ROD-FIR-0574-00</t>
  </si>
  <si>
    <t>Inspection for Placement of 2nd layer (7.5 cm) of Asphalt Bituminous Base course (Grading I – Class A) at Asphalt Plot D Part: 5 as per attached survey data.</t>
  </si>
  <si>
    <t>DAM2-02-09-SAJ-TS9-1-ROD-FIR-0576-00</t>
  </si>
  <si>
    <t>Inspection for Placement of 2nd layer (7.5 cm) of Asphalt Bituminous Base course (Grading I – Class A) at Asphalt Plot C Part: 1 as per attached survey data.</t>
  </si>
  <si>
    <t>DAM2-02-09-SAJ-TS9-1-ROD-FIR-0579-00</t>
  </si>
  <si>
    <t>Inspection for Placement of 1st layer (7.5 cm) of Asphalt Bituminous Base course (Grading I – Class A) at Asphalt Plot C Part: 2 as per attached survey data.</t>
  </si>
  <si>
    <t>Inspection for Placement of 2nd layer (7.5 cm) of Asphalt Bituminous Base course (Grading I – Class A) at Asphalt Plot C Part: 2 as per attached survey data.</t>
  </si>
  <si>
    <t>DAM2-02-09-SAJ-TS9-1-ROD-FIR-0605-00</t>
  </si>
  <si>
    <t>Inspection for Placement of 1st layer (7.5 cm) of Asphalt Bituminous Base course (Grading I – Class A) at Asphalt Plot B Part: 1 as per attached survey data.</t>
  </si>
  <si>
    <t>DAM2-02-09-SAJ-TS9-1-ROD-FIR-0614-00</t>
  </si>
  <si>
    <t>Inspection for Placement of 2nd layer (7.5 cm) of Asphalt Bituminous Base course (Grading I – Class A) at Asphalt Plot B Part: 1 as per attached survey data.</t>
  </si>
  <si>
    <t>Inspection for Placement of 2nd layer (10 cm) of Asphalt Bituminous Base course (Grading I – Class A) at Arterial Road Right Side Station (0+080.94 to 0+528.16) as per attached survey data.</t>
  </si>
  <si>
    <t>DAM2-02-09-SAJ-TS9-1-ROD-FIR-0625</t>
  </si>
  <si>
    <t>Inspection for Placement of 1st layer (7.5 cm) of Asphalt Bituminous Base course (Grading I – Class A) at Asphalt Plot D Part: 7 as per attached survey data.</t>
  </si>
  <si>
    <t>DAM2-02-09-SAJ-TS9-1-ROD-FIR-0627</t>
  </si>
  <si>
    <t>Inspection for Placement of 2nd layer (7.5 cm) of Asphalt Bituminous Base course (Grading I – Class A) at Asphalt Plot D Part: 6 as per attached survey data.</t>
  </si>
  <si>
    <t>B2.33 71 00 01 01</t>
  </si>
  <si>
    <t>Duct bank for LV cables UPVC (2x110mm)</t>
  </si>
  <si>
    <t>DAM2-02-09-SAJ-TS9-1-ELE-FIR-0005</t>
  </si>
  <si>
    <t>FIR for Concrete Pouring of Duct bank for LV cables UPVC (2xØ110mm), at Road (RD-01).@ Sta. 0+821.55, # “LV-Duct Bank-02”</t>
  </si>
  <si>
    <t>B2.33 71 00 01 02</t>
  </si>
  <si>
    <t>Duct bank for LV cables UPVC (4x110mm)</t>
  </si>
  <si>
    <t>DAM2-02-09-SAJ-TS9-1-ELE-FIR-0047</t>
  </si>
  <si>
    <t>FIR for Concrete Pouring of Duct bank for LV cables UPVC (4xØ110mm), at Road (RD-03).@ Sta. 0+016.9 &amp; 0+331.55,Zone-4
1)	 “LV-Duct Bank-07”   (L=27.50m)
2)	 “LV-Duct Bank-08”   (L=35.00m)</t>
  </si>
  <si>
    <t>DAM2-02-09-SAJ-TS9-1-ELE-FIR-0007</t>
  </si>
  <si>
    <t>FIR for Survey of Excavation , Compation and Gravel Bedding Placement for Lighting Pole  Foundation at Road (RD - 01).
Pole Number :-
1)	FP-22-2/4/2Y          8)   FP-22-2/4/10R
2)	FP-22-2/4/3B          9)   FP-22-2/4/11Y
3)	FP-22-2/4/4R        10)   FP-22-2/4/12B
4)	FP-22-2/4/5Y        11)   FP-22-2/4/13R
5)	FP-22-2/4/6B       
6)	FP-22-2/4/7R
7)	FP-22-2/4/8Y</t>
  </si>
  <si>
    <t>DAM2-02-09-SAJ-TS9-1-ELE-FIR-0008</t>
  </si>
  <si>
    <t>FIR for Survey of Excavation , Compation and Gravel Bedding Placement for Lighting Pole  Foundation at Road (RD - 01).
Pole Number :-
1)	FP-22-2/4/14Y          8)   FP-22-2/4/21B
2)	FP-22-2/4/15B          9)   FP-22-2/4/22R
3)	FP-22-2/4/16R        10)   FP-22-2/4/23Y
4)	FP-22-2/4/17Y        11)   FP-22-2/4/24B
5)	FP-22-2/4/18B        12)   FP-22-2/4/25R
6)	FP-22-2/4/19R        13)   FP-22-2/4/26Y
7)	FP-22-2/4/20Y        14)   FP-22-2/4/27B</t>
  </si>
  <si>
    <t>DAM2-02-09-SAJ-TS9-1-ELE-FIR-0011</t>
  </si>
  <si>
    <t>FIR for Survey of Concrete Foundation Installation for Lighting Pole at Road (RD - 01). @Zone-1
Pole Number :-
1)	FP-22-2/4/2Y          8)   FP-22-2/4/10R
2)	FP-22-2/4/3B          9)   FP-22-2/4/11Y
3)	FP-22-2/4/4R        10)   FP-22-2/4/12B
4)	FP-22-2/4/5Y        11)   FP-22-2/4/13R
5)	FP-22-2/4/6B       
6)	FP-22-2/4/7R
7)	FP-22-2/4/8Y</t>
  </si>
  <si>
    <t>DAM2-02-09-SAJ-TS9-1-ELE-FIR-0012</t>
  </si>
  <si>
    <t>FIR for Survey of Concrete Foundation Installation for Lighting Pole at Road (RD - 01). @Zone-1
Pole Number :-
1)	FP-22-2/4/14Y          8)   FP-22-2/4/21B
2)	FP-22-2/4/15B          9)   FP-22-2/4/22R
3)	FP-22-2/4/16R        10)   FP-22-2/4/23Y
4)	FP-22-2/4/17Y        11)   FP-22-2/4/24B
5)	FP-22-2/4/18B        12)   FP-22-2/4/25R
6)	FP-22-2/4/19R        13)   FP-22-2/4/26Y
7)	FP-22-2/4/20Y        14)   FP-22-2/4/27B</t>
  </si>
  <si>
    <t>DAM2-02-09-SAJ-TS9-1-ELE-FIR-0030</t>
  </si>
  <si>
    <t>FIR for Survey of Concrete Foundation Installation for Lighting Pole at Road (RD-01) Left Side. Zone-1
Pole Number: -
1)	FP-22-2/3/13R         8)   FP-22-2/3/21B
2)	FP-22-2/3/15B         9)   FP-22-2/3/22R
3)	FP-22-2/3/16R       10)   FP-22-2/3/23Y
4)	FP-22-2/3/17Y       11)   FP-22-2/3/24B
5)	FP-22-2/3/18B       12)   FP-22-2/3/25R
6)	FP-22-2/3/19R       13)   FP-22-2/3/26Y
7)	FP-22-2/3/20Y       14)   FP-22-2/3/27B</t>
  </si>
  <si>
    <t>DAM2-02-09-SAJ-TS9-1-ELE-FIR-0031</t>
  </si>
  <si>
    <t>FIR for Survey of Concrete Foundation Installation for Lighting Pole at Road (RD-01) Right &amp; Left Side. Zone-1
Pole Number: -
1)	FP-22-2/3/28R         8)   FP-22-2/3/35Y
2)	FP-22-2/3/29Y         9)   FP-22-2/3/36B
3)	FP-22-2/3/30B       10)   FP-22-2/3/37R
4)	FP-22-2/3/31R       11)   FP-22-2/4/9B
5)	FP-22-2/3/32Y       12)   FP-22-2/4/28R
6)	FP-22-2/3/33B       13)   FP-22-2/4/29Y
7)	FP-22-2/3/34R       14)   FP-22-2/4/30B</t>
  </si>
  <si>
    <t>DAM2-02-09-SAJ-TS9-1-ELE-FIR-0032</t>
  </si>
  <si>
    <t>FIR for Assembly &amp; Survey for the Installation of Lighting Pole with arm,  including the power Distribution box, at Road (RD - 01) Right Side. @Zone -1
Pole Number :-
1)	FP-22-2/4/2Y          8)   FP-22-2/4/10R
2)	FP-22-2/4/3B          9)   FP-22-2/4/11Y
3)	FP-22-2/4/4R        10)   FP-22-2/4/12B
4)	FP-22-2/4/5Y        11)   FP-22-2/4/13R
5)	FP-22-2/4/6B       
6)	FP-22-2/4/7R
7)	FP-22-2/4/8Y</t>
  </si>
  <si>
    <t>DAM2-02-09-SAJ-TS9-1-ELE-FIR-0033</t>
  </si>
  <si>
    <t>FIR for Assembly &amp; Survey for the Installation of Lighting Pole with arm,  including the power Distribution box, at Road (RD - 01) Right Side. @Zone-1
Pole Number :-
1)	FP-22-2/4/14Y          8)   FP-22-2/4/21B
2)	FP-22-2/4/15B          9)   FP-22-2/4/22R
3)	FP-22-2/4/16R        10)   FP-22-2/4/23Y
4)	FP-22-2/4/17Y        11)   FP-22-2/4/24B
5)	FP-22-2/4/18B        12)   FP-22-2/4/25R
6)	FP-22-2/4/19R        13)   FP-22-2/4/26Y
7)	FP-22-2/4/20Y        14)   FP-22-2/4/27B</t>
  </si>
  <si>
    <t>DAM2-02-09-SAJ-TS9-1-ELE-FIR-0043</t>
  </si>
  <si>
    <t>FIR for Assembly &amp; Survey for the Installation of Lighting Pole with arm,  including the power Distribution box, at Road (RD-01) Left Side. Zone-1
Pole Number: -
1)	FP-22-2/3/13R         8)   FP-22-2/3/21B
2)	FP-22-2/3/15B         9)   FP-22-2/3/22R
3)	FP-22-2/3/16R       10)   FP-22-2/3/23Y
4)	FP-22-2/3/17Y       11)   FP-22-2/3/24B
5)	FP-22-2/3/18B       12)   FP-22-2/3/25R
6)	FP-22-2/3/19R       13)   FP-22-2/3/26Y
7)	FP-22-2/3/20Y       14)   FP-22-2/3/27B</t>
  </si>
  <si>
    <t>DAM2-02-09-SAJ-TS9-1-ELE-FIR-0044</t>
  </si>
  <si>
    <t>FIR for Assembly &amp; Survey for the Installation of Lighting Pole with arm,  including the power Distribution box, at Road (RD-01) Right &amp; Left Side. Zone-1
Pole Number: -
1)	FP-22-2/3/28R         8)   FP-22-2/3/35Y
2)	FP-22-2/3/29Y         9)   FP-22-2/3/36B
3)	FP-22-2/3/30B       10)   FP-22-2/3/37R
4)	FP-22-2/3/31R       11)   FP-22-2/4/9B
5)	FP-22-2/3/32Y       12)   FP-22-2/4/28R
6)	FP-22-2/3/33B       13)   FP-22-2/4/29Y
7)	FP-22-2/3/34R       14)   FP-22-2/4/30B</t>
  </si>
  <si>
    <t>DAM2-02-09-SAJ-TS9-1-ELE-FIR-0050</t>
  </si>
  <si>
    <t>Survey and Compaction FIR for Backfill around the Electrical Pole concrete Foundation, Layer-Final at Road (RD - 01)Right Side.@Zone-1
Pole Number :-
1)	FP-22-2/4/2Y          8)   FP-22-2/4/10R
2)	FP-22-2/4/3B          9)   FP-22-2/4/11Y
3)	FP-22-2/4/4R        10)   FP-22-2/4/12B
4)	FP-22-2/4/5Y        11)   FP-22-2/4/13R
5)	FP-22-2/4/6B       
6)	FP-22-2/4/7R
7)	FP-22-2/4/8Y</t>
  </si>
  <si>
    <t>DAM2-02-09-SAJ-TS9-1-ELE-FIR-0051</t>
  </si>
  <si>
    <t>Survey and Compaction FIR for Backfill around the Electrical Pole concrete Foundation, Layer-Final at Road (RD - 01)Right Side. @Zone-1
Pole Number :-
1)	FP-22-2/4/14Y          8)   FP-22-2/4/21B
2)	FP-22-2/4/15B          9)   FP-22-2/4/22R
3)	FP-22-2/4/16R        10)   FP-22-2/4/23Y
4)	FP-22-2/4/17Y        11)   FP-22-2/4/24B
5)	FP-22-2/4/18B        12)   FP-22-2/4/25R
6)	FP-22-2/4/19R        13)   FP-22-2/4/26Y
7)	FP-22-2/4/20Y        14)   FP-22-2/4/27B</t>
  </si>
  <si>
    <t>DAM2-02-09-SAJ-TS9-1-ELE-FIR-0052</t>
  </si>
  <si>
    <t>Survey and Compaction FIR for Backfill around the Electrical Pole concrete Foundation, Layer-Final at Road (RD-01) Left Side. Zone-1
Pole Number: -
1)	FP-22-2/3/13R         8)   FP-22-2/3/21B
2)	FP-22-2/3/15B         9)   FP-22-2/3/22R
3)	FP-22-2/3/16R       10)   FP-22-2/3/23Y
4)	FP-22-2/3/17Y       11)   FP-22-2/3/24B
5)	FP-22-2/3/18B       12)   FP-22-2/3/25R
6)	FP-22-2/3/19R       13)   FP-22-2/3/26Y
7)	FP-22-2/3/20Y       14)   FP-22-2/3/27B</t>
  </si>
  <si>
    <t>DAM2-02-09-SAJ-TS9-1-ELE-FIR-0053</t>
  </si>
  <si>
    <t>Survey and Compaction FIR for Backfill around the Electrical Pole concrete Foundation, Layer-Final at Road (RD-01) Right &amp; Left Side. Zone-1
Pole Number: -
1)	FP-22-2/3/28R         8)   FP-22-2/3/35Y
2)	FP-22-2/3/29Y         9)   FP-22-2/3/36B
3)	FP-22-2/3/30B       10)   FP-22-2/3/37R
4)	FP-22-2/3/31R       11)   FP-22-2/4/9B
5)	FP-22-2/3/32Y       12)   FP-22-2/4/28R
6)	FP-22-2/3/33B       13)   FP-22-2/4/29Y
7)	FP-22-2/3/34R       14)   FP-22-2/4/30B</t>
  </si>
  <si>
    <t>DAM2-02-09-SAJ-TS9-1-ELE-FIR-0056</t>
  </si>
  <si>
    <t>Survey for Excavation and Gravel Bedding Placement for Lighting Pole Foundation at Road (RD-01)Left Side. Zone-1
Pole Number: -
1)	FP-22-2/3/14Y</t>
  </si>
  <si>
    <t>B2.33 71 16.03</t>
  </si>
  <si>
    <t>Lighting poles with 1 arm,  height of  ( 12 ) meters,  including the power distribution box,  cables , and RCC foundation.</t>
  </si>
  <si>
    <t>DAM2-02-09-SAJ-TS9-1-ELE-FIR-0006</t>
  </si>
  <si>
    <t>Survey for Excavation and Gravel Bedding Placement for Lighting Pole Foundation at Road (Arterial RD). Zone-3
Pole Number: -
1)	FP-23-2/6/13R        9)   FP-23-2/6/5Y
2)	FP-23-2/6/12B      10)   FP-23-2/6/4R
3)	FP-23-2/6/11Y      11)   FP-23-2/6/3B
4)	FP-23-2/6/10R      12)   FP-23-2/6/2Y
5)	FP-23-2/6/9B        13)   FP-23-2/6/1R
6)	FP-23-2/6/8Y        14)   FP-23-2/5/1R
7)	FP-23-2/6/7R        15)   FP-23-2/5/2Y
8)	FP-23-2/6/6B        16)   FP-23-2/5/3B
                              17)   FP-23-2/5/4R</t>
  </si>
  <si>
    <t>DAM2-02-09-SAJ-TS9-1-ELE-FIR-0014</t>
  </si>
  <si>
    <t>FIR for Survey of Installation of Electrical Pole concrete Foundation at Road (Arterial RD). Zone-3
Pole Number :-
1)	FP-23-2/6/12B       9)   FP-23-2/6/4R
2)	FP-23-2/6/11Y      10)   FP-23-2/6/3B
3)	FP-23-2/6/10R      11)   FP-23-2/6/2Y
4)	FP-23-2/6/9B        12)   FP-23-2/6/1R
5)	FP-23-2/6/8Y        13)   FP-23-2/5/1R
6)	FP-23-2/6/7R        14)   FP-23-2/5/2Y
7)	FP-23-2/6/6B        15)   FP-23-2/5/3B
8)	FP-23-2/6/5Y        16)   FP-23-2/5/4R</t>
  </si>
  <si>
    <t>DAM2-02-09-SAJ-TS9-1-ELE-FIR-0049</t>
  </si>
  <si>
    <t>Survey and Compaction FIR for Backfill around the Electrical Pole concrete Foundation, Layer-Final at Road (Arterial RD).Right Side.@ Zone-3
Pole Number :-
1)	FP-23-2/6/12B       9)   FP-23-2/6/4R
2)	FP-23-2/6/11Y      10)   FP-23-2/6/3B
3)	FP-23-2/6/10R      11)   FP-23-2/6/2Y
4)	FP-23-2/6/9B        12)   FP-23-2/6/1R
5)	FP-23-2/6/8Y        13)   FP-23-2/5/1R
6)	FP-23-2/6/7R        14)   FP-23-2/5/2Y
7)	FP-23-2/6/6B        15)   FP-23-2/5/3B
8)	FP-23-2/6/5Y        16)   FP-23-2/5/4R</t>
  </si>
  <si>
    <t>DAM2-02-09-SAJ-TS9-1-ELE-FIR-0054</t>
  </si>
  <si>
    <t xml:space="preserve">Survey for Excavation and Gravel Bedding Placement for Lighting Pole Foundation at Road (Arterial RD)Left Side. Zone-3
Pole Number: -
1)	FP-23-2/1/12B       9)   FP-23-2/1/4R
2)	FP-23-2/1/11Y      10)   FP-23-2/1/3B
3)	FP-23-2/1/10R      11)   FP-23-2/1/2Y
4)	FP-23-2/1/9B        12)   FP-23-2/1/1R
5)	FP-23-2/1/8Y        13)   FP-23-2/4/1R
6)	FP-23-2/1/7R        14)   FP-23-2/4/2Y
7)	FP-23-2/1/6B        15)   FP-23-2/4/3B
8)	FP-23-2/1/5Y        16)   FP-23-2/4/4R     </t>
  </si>
  <si>
    <t>DAM2-02-09-SAJ-TS9-1-ELE-FIR-0058</t>
  </si>
  <si>
    <t>FIR for Assembly and Installation of Street Lighting Pole 12 meter height with 1 arm,  including the power Distribution box at Road (Arterial RD) Right Side. Zone-3
Pole Number :-
1)	FP-23-2/6/12B       9)   FP-23-2/6/4R
2)	FP-23-2/6/11Y      10)   FP-23-2/6/3B
3)	FP-23-2/6/10R      11)   FP-23-2/6/2Y
4)	FP-23-2/6/9B        12)   FP-23-2/6/1R
5)	FP-23-2/6/8Y        13)   FP-23-2/5/1R
6)	FP-23-2/6/7R        14)   FP-23-2/5/2Y
7)	FP-23-2/6/6B        15)   FP-23-2/5/3B
8)	FP-23-2/6/5Y        16)   FP-23-2/5/4R</t>
  </si>
  <si>
    <t>B2.1.33 81 26.01.04</t>
  </si>
  <si>
    <t>(2*32mm) HDPE ducts .</t>
  </si>
  <si>
    <t>DAM2-02-09-SAJ-TS9-1-TEL-FIR-0014</t>
  </si>
  <si>
    <t>Survey for Ducts Installation FIR for HDPE DUCT @ MH-75 (3/4 to 1/2), Located along with Customs Road-2, ZONE-03. Dia 32mm</t>
  </si>
  <si>
    <t>B2.1.33 81 26.01.05</t>
  </si>
  <si>
    <t>(4*32mm) HDPE ducts .</t>
  </si>
  <si>
    <t>DAM2-02-09-SAJ-TS9-1-TEL-FIR-0013</t>
  </si>
  <si>
    <t>Survey for Ducts Installation FIR for HDPE DUCT @ MH-75 to 3/4, Located along with Customs Road-2, ZONE-03. Dia 32mm</t>
  </si>
  <si>
    <t>B2.1.33 81 26.02.02</t>
  </si>
  <si>
    <t>Manhole Type 2</t>
  </si>
  <si>
    <t>DAM2-02-09-SAJ-TS9-1-TEL-FIR-0010</t>
  </si>
  <si>
    <t>Survey Excavation and Compaction Test FIR for MH-75, Located along with Customs Road-2, ZONE-03</t>
  </si>
  <si>
    <t>B2.1.33 81 26.03.01</t>
  </si>
  <si>
    <t>Road crossing ductus, (6x50) HDPE</t>
  </si>
  <si>
    <t>DAM2-02-09-SAJ-TS9-1-TEL-FIR-0005</t>
  </si>
  <si>
    <t>FIR for Concrete Pouring of Road crossing ducts, (6*50mm) HDPE at Road (RD-01). @ Sta. 0+807.25- # “TL-Duct Bank-03”</t>
  </si>
  <si>
    <t>DAM2-02-09-SAJ-TS9-1-TEL-FIR-0007</t>
  </si>
  <si>
    <t>FIR for Concrete Pouring of Road crossing ducts, (6*50mm) HDPE at Road (RD-01). @ Sta. 0+044- # “TL-Duct Bank-02”</t>
  </si>
  <si>
    <t>B2.1.33 81 26.03.03</t>
  </si>
  <si>
    <t>Road crossing ductus, (2x32) HDPE</t>
  </si>
  <si>
    <t>DAM2-02-09-SAJ-TS9-1-TEL-FIR-0006</t>
  </si>
  <si>
    <t>FIR for Concrete Pouring of Road crossing ducts, (2*32mm) HDPE, at Road (RD-01). @ Sta. 0+025 &amp; 0+822.43- # “TL-Duct Bank-01 &amp; 04”</t>
  </si>
  <si>
    <t>B3.33 14 13.01.01</t>
  </si>
  <si>
    <t>110mm Diameter Depth: 0.0m - 1.5m</t>
  </si>
  <si>
    <t>DAM2-02-09-SAJ-TS9-1-POT-FIR-0001</t>
  </si>
  <si>
    <t>Survey Excavation and Compaction Testing FIR for Potable Water Network Plan Part 04 and Part 05 RD-01 from Station 0+216.00 TO 0+862.771 @ZONE-01</t>
  </si>
  <si>
    <t>DAM2-02-09-SAJ-TS9-1-POT-FIR-0002</t>
  </si>
  <si>
    <t>Survey FIR for Sand Bedding of Potable Water Network Plan Part 04 and Part 05 at RD-01 from Station 0+216.00 TO 0+862.771 @ZONE-01</t>
  </si>
  <si>
    <t>DAM2-02-09-SAJ-TS9-1-POT-FIR-0004</t>
  </si>
  <si>
    <t>Mechanical FIR for Installation and Laying of HDPE Pipe of Potable Water Network Plan Part 04 and Part 05 at RD-01 from Station 0+216.00 TO 0+862.771 @ ZONE-01</t>
  </si>
  <si>
    <t>DAM2-02-09-SAJ-TS9-1-POT-FIR-0005</t>
  </si>
  <si>
    <t>Survey Excavation and Compaction Testing FIR for Potable Water Network Plan Part 04 and Part 05 at RD-02 from Station 1+093.98 TO 1+480 &amp; 1+540 TO 1+566 @ZONE-04</t>
  </si>
  <si>
    <t>DAM2-02-09-SAJ-TS9-1-POT-FIR-0006</t>
  </si>
  <si>
    <t>Survey FIR for Sand Bedding of Potable Water Network Plan Part 04 and Part 05 at RD-02 from Station 1+093.98 TO 1+480 &amp; 1+540 TO 1+566 @ ZONE-04</t>
  </si>
  <si>
    <t>DAM2-02-09-SAJ-TS9-1-POT-FIR-0009</t>
  </si>
  <si>
    <t>Survey Excavation and Compaction Testing FIR for Potable Water Network Plan Part 05 at RD-01 from Station 0+138.00 TO 0+186.00 @ZONE-01</t>
  </si>
  <si>
    <t>DAM2-02-09-SAJ-TS9-1-POT-FIR-0010</t>
  </si>
  <si>
    <t>Survey FIR for Sand Bedding of Potable Water Network Plan Part 05 at RD-01 from Station 0+138.00 TO 0+186.00 @ZONE-01</t>
  </si>
  <si>
    <t>DAM2-02-09-SAJ-TS9-1-POT-FIR-0011</t>
  </si>
  <si>
    <t>Survey Excavation and Compaction Testing FIR for Potable Water Network Plan Part 03 at RD-02 from Station 0+480.00 TO 0+809.99 @ZONE-03</t>
  </si>
  <si>
    <t>DAM2-02-09-SAJ-TS9-1-POT-FIR-0012</t>
  </si>
  <si>
    <t>Survey FIR for Sand Bedding of Potable Water Network Plan Part 03 at RD-02 from Station 0+480.00 TO 0+809.99 @ZONE-03</t>
  </si>
  <si>
    <t>DAM2-02-09-SAJ-TS9-1-POT-FIR-0015</t>
  </si>
  <si>
    <t>Mechanical FIR for Installation and Laying of HDPE Pipe of Potable Water Network Plan Part 04 and Part 05 at RD-02 from Station 1+093.98 TO 1+480 @ZONE-04</t>
  </si>
  <si>
    <t>DAM2-02-09-SAJ-TS9-1-POT-FIR-0017</t>
  </si>
  <si>
    <t>Survey Excavation and Compaction Testing FIR for Potable Water Network Plan Part 05 at RD-01 from Station 0+186.00 TO 0+216.00 @ZONE-01</t>
  </si>
  <si>
    <t>DAM2-02-09-SAJ-TS9-1-POT-FIR-0018</t>
  </si>
  <si>
    <t>Survey FIR for Sand Bedding of Potable Water Network Plan Part 05 at RD-01 from Station 0+186.00 TO 0+216.00 @ZONE-01</t>
  </si>
  <si>
    <t>DAM2-02-09-SAJ-TS9-1-POT-FIR-0021</t>
  </si>
  <si>
    <t>Survey Excavation and Compaction Testing FIR for Potable Water Network Plan Part 05 at RD-01 from Station 0+000.25 TO 0+100.00 @ZONE-01</t>
  </si>
  <si>
    <t>DAM2-02-09-SAJ-TS9-1-POT-FIR-0022</t>
  </si>
  <si>
    <t>Survey FIR for Sand Bedding of Potable Water Network Plan Part 05 at RD-01 from Station 0+000.25 TO 0+100.00 @ZONE-01</t>
  </si>
  <si>
    <t>DAM2-02-09-SAJ-TS9-1-POT-FIR-0027</t>
  </si>
  <si>
    <t>Mechanical FIR for Installation and Laying of HDPE Pipe of Potable Water Network Plan Part 05 at RD-02 from Station 1+540 TO 1+566 @ZONE-04</t>
  </si>
  <si>
    <t>DAM2-02-09-SAJ-TS9-1-POT-FIR-0031</t>
  </si>
  <si>
    <t>Survey Excavation and Compaction Testing FIR for Potable Water Network Plan Part 03 at RD-02 from Station 0+174.00 TO 0+480.00 @ZONE-03</t>
  </si>
  <si>
    <t>DAM2-02-09-SAJ-TS9-1-POT-FIR-0032-01</t>
  </si>
  <si>
    <t>Survey FIR for Sand Bedding of Potable Water Network Plan Part 03 at RD-02 from Station 0+174.00 TO 0+480.00 @ ZONE-03</t>
  </si>
  <si>
    <t>DAM2-02-09-SAJ-TS9-1-POT-FIR-0033</t>
  </si>
  <si>
    <t>Survey Excavation and Compaction Testing FIR for Potable Water Network Plan Part 03 and Part 07 at Entrance RD-01 from Station 0+654.972 TO 0+840 &amp; 0+980 TO 1+006.738@ ZONE-02</t>
  </si>
  <si>
    <t>DAM2-02-09-SAJ-TS9-1-POT-FIR-0034</t>
  </si>
  <si>
    <t>Survey FIR for Sand Bedding of Potable Water Network Plan Part 03 and Part 07 at RD-02 from Station 0+654.972 TO 0+840 &amp; 0+980 TO 1+006.738 @ZONE-02</t>
  </si>
  <si>
    <t>DAM2-02-09-SAJ-TS9-1-POT-FIR-0038</t>
  </si>
  <si>
    <t>Mechanical FIR for Installation and Laying of HDPE Pipe of  Potable Water Network Plan Part 03 at RD-02 from Station 0+480.00 TO 0+809.99 @ZONE-03</t>
  </si>
  <si>
    <t>DAM2-02-09-SAJ-TS9-1-POT-FIR-0040</t>
  </si>
  <si>
    <t>Mechanical FIR for Installation and Laying of HDPE Pipe of  Potable Water Network Plan Part 03 at RD-02 from Station 0+174.00 TO 0+480.00 @ZONE-03</t>
  </si>
  <si>
    <t>DAM2-02-09-SAJ-TS9-1-POT-FIR-0043</t>
  </si>
  <si>
    <t>Mechanical FIR for Installation and Laying of HDPE Pipeline of Potable Water Network Plan Part 03 and Part 07 at Entrances RD-01 from Station 0+654.972 TO 0+840 &amp; 0+980 TO 1+006.738 @ZONE-02</t>
  </si>
  <si>
    <t>DAM2-02-09-SAJ-TS9-1-POT-FIR-0007</t>
  </si>
  <si>
    <t>Survey Excavation and Compaction Testing FIR for Potable Water Network Plan Part 04 and Part 05 at RD-02 from Station 1+480 TO 1+540 @ZONE-04</t>
  </si>
  <si>
    <t>DAM2-02-09-SAJ-TS9-1-POT-FIR-0008</t>
  </si>
  <si>
    <t>Survey FIR for Sand Bedding of Potable Water Network Plan Part 04 and Part 05 at RD-02 from Station 1+480 TO 1+540 @ ZONE-04</t>
  </si>
  <si>
    <t>DAM2-02-09-SAJ-TS9-1-POT-FIR-0016</t>
  </si>
  <si>
    <t>Mechanical FIR for Installation and Laying of HDPE Pipe of Potable Water Network Plan Part 04 and Part 05 at RD-02 from Station 1+480 TO 1+494 @ZONE-04</t>
  </si>
  <si>
    <t>DAM2-02-09-SAJ-TS9-1-POT-FIR-0023</t>
  </si>
  <si>
    <t>Survey Excavation and Compaction Testing FIR for Potable Water Network Plan Part 05 at RD-01 from Station 0+100.00 TO 0+138.00 @ZONE-01</t>
  </si>
  <si>
    <t>DAM2-02-09-SAJ-TS9-1-POT-FIR-0024</t>
  </si>
  <si>
    <t>Survey FIR for Sand Bedding of Potable Water Network Plan Part 05 at RD-01 from Station 0+100.00 TO 0+138.00 @ZONE-01</t>
  </si>
  <si>
    <t>DAM2-02-09-SAJ-TS9-1-POT-FIR-0026</t>
  </si>
  <si>
    <t>Mechanical FIR for Installation and Laying of HDPE Pipe of Potable Water Network Plan Part 05 at RD-02 from Station 1+494 TO 1+540 @ZONE-04</t>
  </si>
  <si>
    <t>DAM2-02-09-SAJ-TS9-1-POT-FIR-0035</t>
  </si>
  <si>
    <t>Survey Excavation and Compaction Testing FIR for Potable Water Network Plan Part 03 and Part 07 at Entrance RD-01 from Station 0+840 TO 0+980 @ ZONE-02</t>
  </si>
  <si>
    <t>DAM2-02-09-SAJ-TS9-1-POT-FIR-0036</t>
  </si>
  <si>
    <t>Survey FIR for Sand Bedding of Potable Water Network Plan Part 03 and Part 07 at RD-02 from Station 0+840 TO 0+980 @ZONE-02</t>
  </si>
  <si>
    <t>DAM2-02-09-SAJ-TS9-1-POT-FIR-0044</t>
  </si>
  <si>
    <t>Mechanical FIR for Installation and Laying of HDPE Pipeline of Potable Water Network Plan Part 03 and Part 07 at Entrances RD-01 from Station 0+840 TO 0+980 @ZONE-02</t>
  </si>
  <si>
    <t>DAM2-02-09-SAJ-TS9-1-POT-FIR-0053</t>
  </si>
  <si>
    <t>Mechanical FIR for Installation and Laying of HDPE Pipeline of Potable Water Network Plan Part 05 at RD-01 from Station 0+000.25 TO 0+216.00 @ZONE-01</t>
  </si>
  <si>
    <t>DAM2-02-09-SAJ-TS9-1-POT-FIR-0055</t>
  </si>
  <si>
    <t>Survey Excavation and Compaction Testing FIR for Potable Water Network Plan Part 04 and Part 05 at RD-02 from Station 1+566 TO 1+794.00, @ZONE-04</t>
  </si>
  <si>
    <t>DAM2-02-09-SAJ-TS9-1-POT-FIR-0056-01</t>
  </si>
  <si>
    <t>Survey Sand Bedding and Compaction Testing FIR for Potable Water Network Plan Part 04 and Part 05 at RD-02 from Station 1+566 TO 1+794.00, @ZONE-04</t>
  </si>
  <si>
    <t>DAM2-02-09-SAJ-TS9-1-POT-FIR-0057</t>
  </si>
  <si>
    <t>Survey Excavation and Compaction Testing FIR for Potable Water Network Plan Part 04 and Part 05 at RD-02 from Station 0+996.00 TO 1+093.98, @ZONE-04</t>
  </si>
  <si>
    <t>DAM2-02-09-SAJ-TS9-1-POT-FIR-0058-01</t>
  </si>
  <si>
    <t>Survey Sand Bedding and Compaction Testing FIR for Potable Water Network Plan Part 04 and Part 05 at RD-02 from Station 0+996.00 TO 1+093.98, @ZONE-04</t>
  </si>
  <si>
    <t>DAM2-02-09-SAJ-TS9-1-POT-FIR-0061</t>
  </si>
  <si>
    <t>Mechanical FIR for Installation and Laying off HDPE Pipe Line for  Potable Water Network Plan Part 04 and Part 05 at RD-02 from Station 1+566 TO 1+794.00, @ZONE-04</t>
  </si>
  <si>
    <t>DAM2-02-09-SAJ-TS9-1-POT-FIR-0062</t>
  </si>
  <si>
    <t>Mechanical FIR for Installation and Laying off HDPE Pipe Line for Potable Water Network Plan Part 04 and Part 05 at RD-02 from Station 0+996.00 TO 1+093.98, @ZONE-04</t>
  </si>
  <si>
    <t>DAM2-02-09-SAJ-TS9-1-POT-FIR-0067</t>
  </si>
  <si>
    <t>Survey FIR for Sand Covering and Compaction Testing above the HDPE Pipeline of Potable Water Network Plan 05 at RD-01 from Station 0+000.25 To 0+216.00, @ Zone-01</t>
  </si>
  <si>
    <t>DAM2-02-09-SAJ-TS9-1-POT-FIR-0068</t>
  </si>
  <si>
    <t>Survey FIR for Sand Covering and Compaction Testing above the HDPE Pipeline of Potable Water Network Plan Part-03 at RD-02 from Station 0+480.00 To 0+809.99, @ Zone-03</t>
  </si>
  <si>
    <t>DAM2-02-09-SAJ-TS9-1-POT-FIR-0069</t>
  </si>
  <si>
    <t>Survey FIR for Sand Covering and Compaction Testing above the HDPE Pipeline of Potable Water Network Plan Part-04 and Part-05 at RD-02 from Station 1+093.98.00 To 1+794.00, @ Zone-04</t>
  </si>
  <si>
    <t>DAM2-02-09-SAJ-TS9-1-POT-FIR-0070</t>
  </si>
  <si>
    <t>Survey Excavation and Compaction Testing FIR for Potable Water Network Plan at RD-02 from Station 0+031 TO 0+255.00 @ZONE-04</t>
  </si>
  <si>
    <t>DAM2-02-09-SAJ-TS9-1-POT-FIR-0071</t>
  </si>
  <si>
    <t>Survey Sand Bedding and Compaction Testing FIR for Potable Water Network Plan at RD-02 from Station 0+031 TO 0+255.00 @ZONE-04</t>
  </si>
  <si>
    <t>DAM2-02-09-SAJ-TS9-1-POT-FIR-0072</t>
  </si>
  <si>
    <t>Survey and mechanical FIR for Installation and Laying off HDPE Pipe Line for Potable Water Network Plan at RD-02 from Station 0+031 TO 0+255.00 @ZONE-04</t>
  </si>
  <si>
    <t>DAM2-02-09-SAJ-TS9-1-POT-FIR-0073</t>
  </si>
  <si>
    <t>Survey Excavation and Compaction Testing FIR for Potable Water Network Plan Part 04 and Part 05 at RD-02 from Station 0+756.00 TO 0+996.00, @ZONE-04</t>
  </si>
  <si>
    <t>DAM2-02-09-SAJ-TS9-1-POT-FIR-0074</t>
  </si>
  <si>
    <t>Survey Sand Bedding and Compaction Testing FIR for Potable Water Network Plan Part 04 and Part 05 at RD-02 from Station 0+756.00 TO 0+996.00, @ZONE-04</t>
  </si>
  <si>
    <t>DAM2-02-09-SAJ-TS9-1-POT-FIR-0075</t>
  </si>
  <si>
    <t>Survey and Mechanical FIR for Installation and Laying of HDPE Pipeline of Potable Water Network Plan Part 04 and Part 05 at RD-02 from Station 0+756.00 TO 0+996.00, @ZONE-04</t>
  </si>
  <si>
    <t>DAM2-02-09-SAJ-TS9-1-POT-FIR-0076</t>
  </si>
  <si>
    <t>Survey Excavation and Compaction Testing FIR for Potable Water Network Plan Part 04 and Part 05 at RD-03 LINE#5 from Station 0+045.00 TO 0+340.00, @ZONE-04</t>
  </si>
  <si>
    <t>DAM2-02-09-SAJ-TS9-1-POT-FIR-0077</t>
  </si>
  <si>
    <t>Survey Fir for Sand Bedding and Compaction Testing for Potable Water Network Plan at RD-03 line#5 from Station 0+045.00 TO 0+340.00, @ZONE-04</t>
  </si>
  <si>
    <t>DAM2-02-09-SAJ-TS9-1-POT-FIR-0078</t>
  </si>
  <si>
    <t>Survey and Mechanical FIR for Installation and Laying of HDPE Pipeline of Potable Water Network Plan at RD-03 line#5 from Station 0+045.00 TO 0+340.00, @ZONE-04</t>
  </si>
  <si>
    <t>DAM2-02-09-SAJ-TS9-1-POT-FIR-0079</t>
  </si>
  <si>
    <t xml:space="preserve">Survey Excavation and Compaction Testing FIR for Potable Water Network Plan at RD-02 from Station 0+255 TO 0+515 </t>
  </si>
  <si>
    <t>DAM2-02-09-SAJ-TS9-1-POT-FIR-0080</t>
  </si>
  <si>
    <t>Survey Fir for Sand Bedding and Compaction Testing for Potable Water Network Plan at RD-02 from Station 0+255 TO 0+515</t>
  </si>
  <si>
    <t>DAM2-02-09-SAJ-TS9-1-POT-FIR-0081</t>
  </si>
  <si>
    <t>Survey and Mechanical FIR for Installation and Laying of HDPE Pipeline of Potable Water Network Plan at RD-02 from Station 0+255 TO 0+515</t>
  </si>
  <si>
    <t>DAM2-02-09-SAJ-TS9-1-POT-FIR-0082</t>
  </si>
  <si>
    <t>Survey Fir for Excavation and Compaction Testing FIR for Potable Water Network Plan at RD-04 Line-06 from Station 0+030 TO 0+330</t>
  </si>
  <si>
    <t>DAM2-02-09-SAJ-TS9-1-POT-FIR-0083</t>
  </si>
  <si>
    <t>Survey Fir for Sand bedding and Compaction Testing FIR for Potable Water Network Plan at RD-04 Line-06 from Station 0+030 TO 0+330</t>
  </si>
  <si>
    <t>DAM2-02-09-SAJ-TS9-1-POT-FIR-0084</t>
  </si>
  <si>
    <t>Survey Fir for Excavation and Compaction Testing FIR for Potable Water Network Plan at RD-02 from Station 0+515 TO 0+756@Zone:4</t>
  </si>
  <si>
    <t>DAM2-02-09-SAJ-TS9-1-POT-FIR-0085</t>
  </si>
  <si>
    <t>Survey Fir for Sand Bedding and Compaction Testing FIR for Potable Water Network Plan at RD-02 from Station 0+515 TO 0+756 @Zone:4</t>
  </si>
  <si>
    <t>DAM2-02-09-SAJ-TS9-1-POT-FIR-0086</t>
  </si>
  <si>
    <t>Survey and Mechanical Fir for Installation and laying for Potable Water Network at RD-04 Line-06 from Station 0+030 TO 0+330 @ Zone:4</t>
  </si>
  <si>
    <t>DAM2-02-09-SAJ-TS9-1-POT-FIR-0087</t>
  </si>
  <si>
    <t>Survey and Mechanical Fir for Installation and laying for Potable Water Network at RD-02 from Station 0+515 TO 0+756 @Zone:4</t>
  </si>
  <si>
    <t>DAM2-02-09-SAJ-TS9-1-POT-FIR-0019</t>
  </si>
  <si>
    <t>Survey Excavation and Compaction Testing FIR for Potable Water Network Branch Line from HDPE Fitting-134 TO HDPE Fitting-158, HDPE Fitting-135 To HDPE Fitting-159 and HDPE Fitting-121 TO HDPE Fitting-160, Plan Part 05 at RD-01 @ZONE-01</t>
  </si>
  <si>
    <t>DAM2-02-09-SAJ-TS9-1-POT-FIR-0020-01</t>
  </si>
  <si>
    <t>Survey FIR for Sand Bedding of Potable Water Network Branch Line from HDPE Fitting-134 TO HDPE Fitting-158, HDPE Fitting-135 To HDPE Fitting-159 and HDPE Fitting-121 TO HDPE Fitting-160, Plan Part 05 at RD-01 @ZONE-01</t>
  </si>
  <si>
    <t>DAM2-02-09-SAJ-TS9-1-POT-FIR-0029-00</t>
  </si>
  <si>
    <t>Survey Excavation and Compaction Testing FIR for Potable Water Network Branch Line from HDPE Fitting-156 TO HDPE Fitting-157, Plan Part 04 at RD-01 @ZONE-01</t>
  </si>
  <si>
    <t>DAM2-02-09-SAJ-TS9-1-POT-FIR-0047-00</t>
  </si>
  <si>
    <t>Mechanical FIR for Installation and Laying of Potable Water Network Branch Line with Concrete Encasement from HDPE Fitting-134 TO HDPE Fitting-158 with Gate Valve - (60), HDPE Fitting-135 To HDPE Fitting-159 with Gate Valve - (61) and HDPE Fitting-121 TO HDPE Fitting-160 with Gate Valve - (62), Plan Part 05 at RD-01 @ZONE-01</t>
  </si>
  <si>
    <t>DAM2-02-09-SAJ-TS9-1-POT-FIR-0048-00</t>
  </si>
  <si>
    <t>Mechanical FIR for Installation and Laying of Potable Water Network Branch Line with Concrete Encasement from HDPE Fitting-156 TO HDPE Fitting-15 with Gate Valve - (43), Plan Part 04 at RD-01 @ZONE-01</t>
  </si>
  <si>
    <t>DAM2-02-09-SAJ-TS9-1-POT-FIR-0092</t>
  </si>
  <si>
    <t>Survey and Mechanical Fir installation and laying of Potable Water Network Branch Line from HDPE Fitting-105 TO HDPE Fitting-165 and HDPE Fitting-114 To HDPE Fitting-166 at RD # 4 ZONE-4</t>
  </si>
  <si>
    <t>DAM2-02-09-SAJ-TS9-1-POT-FIR-0093</t>
  </si>
  <si>
    <t>Survey and Mechanical Fir installation and laying of Potable Water Network Branch Line from HDPE Fitting-116 TO HDPE Fitting-167 and HDPE Fitting-115 To HDPE Fitting-168 at RD#3 ZONE :4</t>
  </si>
  <si>
    <t>DAM2-02-09-SAJ-TS9-1-POT-FIR-0095</t>
  </si>
  <si>
    <t>Survey Excavation and Compaction Testing FIR for Potable Water Network Branch Line from HDPE Fitting-199 TO HDPE Fitting-110 and HDPE Fitting-150 To HDPE Fitting-149 at RD#2 ZONE :4</t>
  </si>
  <si>
    <t>DAM2-02-09-SAJ-TS9-1-POT-FIR-0096</t>
  </si>
  <si>
    <t>Survey Fir concrete encasement for Potable Water Network Branch Line from HDPE Fitting-199 TO HDPE Fitting-110 and HDPE Fitting-150 To HDPE Fitting-149 at RD#2 ZONE :4</t>
  </si>
  <si>
    <t>B3.33 05 63.02.01</t>
  </si>
  <si>
    <t xml:space="preserve">Air valve chamber; on less than 315 mm diameter pipeline  </t>
  </si>
  <si>
    <t>DAM2-02-09-SAJ-TS9-1-POT-FIR-0064-00</t>
  </si>
  <si>
    <t>Survey Excavation and Compaction Testing FIR for Air Valve Chamber - 24 of Potable Water Network @ Zone-04</t>
  </si>
  <si>
    <t>DAM2-02-09-SAJ-TS9-1-POT-FIR-0094-00</t>
  </si>
  <si>
    <t>Fir for Installation of Air Valve Chamber – 24 with insulation work of Potable Water Network @ Zone-04</t>
  </si>
  <si>
    <t>DAM2-02-09-SAJ-TS9-1-FF-FIR-0002-00</t>
  </si>
  <si>
    <t>Survey Excavation and Compaction Testing FIR for Fire Fighting Pipeline Line-05 RD-02 from Station 1+180 TO 1+350, @ ZONE-04</t>
  </si>
  <si>
    <t>DAM2-02-09-SAJ-TS9-1-FF-FIR-0004-00</t>
  </si>
  <si>
    <t>Survey FIR for Sand Bedding for Fire Fighting Pipeline Line-05 RD-02 from Station 1+180 TO 1+350, @ ZONE-4</t>
  </si>
  <si>
    <t>DAM2-02-09-SAJ-TS9-1-FF-FIR-0005-00</t>
  </si>
  <si>
    <t>Survey Excavation and Compaction Testing FIR for Fire Fighting Pipeline Line-05 RD-02 from Station 0+600 TO 0+720 &amp; Station 0+760 TO 0+800, @ ZONE-01</t>
  </si>
  <si>
    <t>DAM2-02-09-SAJ-TS9-1-FF-FIR-0008-00</t>
  </si>
  <si>
    <t>Survey Excavation and Compaction Testing FIR for Fire Fighting Pipeline RD-01 Line #4 from Station 0+520 to 0+540 @ ZONE-01</t>
  </si>
  <si>
    <t>DAM2-02-09-SAJ-TS9-1-FF-FIR-0010-00</t>
  </si>
  <si>
    <t>Survey FIR for Sand Bedding for Fire Fighting Pipeline Line #4 RD-01 from Station 0+720 to 0+863.94, @ ZONE-01</t>
  </si>
  <si>
    <t>DAM2-02-09-SAJ-TS9-1-FF-FIR-0011-00</t>
  </si>
  <si>
    <t>Survey FIR for Sand Bedding for Fire Fighting Pipeline RD-01 Line #4 from Station 0+419.36 to 0+520 &amp; 0+540 to 0+600, @ ZONE-01</t>
  </si>
  <si>
    <t>DAM2-02-09-SAJ-TS9-1-FF-FIR-0013-00</t>
  </si>
  <si>
    <t>Survey Excavation and Compaction Testing FIR for Fire Fighting Pipeline Line-05 RD-02 from Station 1+350 TO 1+440 &amp; 1+580 TO 1+598.51, @ ZONE-04</t>
  </si>
  <si>
    <t>DAM2-02-09-SAJ-TS9-1-FF-FIR-0015-00</t>
  </si>
  <si>
    <t>Survey FIR for Sand Bedding for Fire Fighting Pipeline Line-05 RD-02 from Station 1+350 TO 1+440 &amp; 1+580 TO 1+598.51, @ ZONE-04</t>
  </si>
  <si>
    <t>DAM2-02-09-SAJ-TS9-1-FF-FIR-0020-00</t>
  </si>
  <si>
    <t>Mechanical FIR for Installation and Laying of HDPE Pipe Line for Fire Fighting Network RD-01 Line #4 from Station 0+520 to 0+540 &amp; 0+720 to 0+863.94  @ ZONE-01, Pipe DIA 250mm</t>
  </si>
  <si>
    <t>DAM2-02-09-SAJ-TS9-1-FF-FIR-0021-00</t>
  </si>
  <si>
    <t>Survey Excavation and Compaction Testing FIR for Fire Fighting Pipeline Line #4 RD-01 from Station 0+207 to 0+220 @ ZONE-01, Pipe DIA 250mm</t>
  </si>
  <si>
    <t>DAM2-02-09-SAJ-TS9-1-FF-FIR-0023-00</t>
  </si>
  <si>
    <t>Survey FIR for Sand Bedding of Fire Fighting Pipeline Line #4 RD-01 from Station 0+207 to 0+220 @ ZONE-01, Pipe DIA 250mm</t>
  </si>
  <si>
    <t>DAM2-02-09-SAJ-TS9-1-FF-FIR-0028-00</t>
  </si>
  <si>
    <t>Mechanical FIR for Installation and Laying of HDPE Pipe Line for Fire Fighting Pipeline Line-05 RD-02 from Station 1+180 TO 1+440, @ ZONE-4</t>
  </si>
  <si>
    <t>DAM2-02-09-SAJ-TS9-1-FF-FIR-0031-00</t>
  </si>
  <si>
    <t>Mechanical FIR for Installation and Laying of HDPE Pipe Line For Fire Fighting Pipeline Line #4 RD-01 from Station 0+207 to 0+220 @ ZONE-01, Pipe DIA 250mm</t>
  </si>
  <si>
    <t>DAM2-02-09-SAJ-TS9-1-FF-FIR-0033</t>
  </si>
  <si>
    <t>Survey Excavation and Compaction Testing FIR for Fire Fighting Pipeline Line # 4 RD-01 from Station 0+139.217 To 0+187.217 @ ZONE-01, Pipe DIA 250mm</t>
  </si>
  <si>
    <t>DAM2-02-09-SAJ-TS9-1-FF-FIR-0034</t>
  </si>
  <si>
    <t>Survey FIR for Sand Bedding of Fire Fighting Pipeline Line # 4 RD-01 from Station 0+139.217 to 0+187.217 @ ZONE-01, Pipe DIA 250mm</t>
  </si>
  <si>
    <t>DAM2-02-09-SAJ-TS9-1-FF-FIR-0035</t>
  </si>
  <si>
    <t>Survey Excavation and Compaction Testing FIR for Fire Fighting Pipeline Line #2 RD-02 from Station 0+482.877 to 0+640 &amp; 0+740 to 0+813.477 @ ZONE-03, Pipe DIA 250mm</t>
  </si>
  <si>
    <t>DAM2-02-09-SAJ-TS9-1-FF-FIR-0037</t>
  </si>
  <si>
    <t>Survey FIR for Sand Bedding of Fire Fighting Pipeline Line #2 RD-02 from Station 0+482.877 to 0+640 &amp; 0+740 to 0+813.477 @ ZONE-03, Pipe DIA 250mm</t>
  </si>
  <si>
    <t>DAM2-02-09-SAJ-TS9-1-FF-FIR-0039</t>
  </si>
  <si>
    <t>Survey Excavation and Compaction Testing FIR for Fire Fighting Pipeline Line #4 RD-01 from Station 0+187.217 TO 0+207 @ ZONE-01, Pipe DIA 250mm</t>
  </si>
  <si>
    <t>DAM2-02-09-SAJ-TS9-1-FF-FIR-0040</t>
  </si>
  <si>
    <t>Survey FIR for Sand Bedding of  Fire Fighting Pipeline Line #4 RD-01 from Station 0+187.217 TO 0+207 @ ZONE-01, Pipe DIA 250mm</t>
  </si>
  <si>
    <t>DAM2-02-09-SAJ-TS9-1-FF-FIR-0043</t>
  </si>
  <si>
    <t>Survey Excavation and Compaction Testing FIR for Fire Fighting Pipeline Line #4 RD-01 from Station 0+040 TO 0+139.217 @ ZONE-01, Pipe DIA 250mm</t>
  </si>
  <si>
    <t>DAM2-02-09-SAJ-TS9-1-FF-FIR-0044</t>
  </si>
  <si>
    <t>Survey FIR for Sand Bedding of Fire Fighting Pipeline Line #4 RD-01 from Station 0+040.00 TO 0+139.217 @ ZONE-01, Pipe DIA 250mm</t>
  </si>
  <si>
    <t>DAM2-02-09-SAJ-TS9-1-FF-FIR-0053</t>
  </si>
  <si>
    <t>Mechanical FIR for Installation and Laying of HDPE Pipeline of Fire Fighting Pipeline Line #2 RD-02 from Station 0+482.877 to 0+640 &amp; 0+740 to 0+813.477 @ ZONE-03, Pipe DIA 250mm</t>
  </si>
  <si>
    <t>DAM2-02-09-SAJ-TS9-1-FF-FIR-0055-01</t>
  </si>
  <si>
    <t>Survey Excavation and Compaction Testing FIR for Fire Fighting Pipeline Line #2 RD-02 from Station 0+376.101 to 0+420.00 @ ZONE-03, Pipe DIA 250mm</t>
  </si>
  <si>
    <t>DAM2-02-09-SAJ-TS9-1-FF-FIR-0056</t>
  </si>
  <si>
    <t>Survey FIR for Sand Bedding of Fire Fighting Pipeline Line #2 RD-02 from Station 0+376.101 to 0+420.00, @ ZONE-03, Pipe DIA 250mm</t>
  </si>
  <si>
    <t>DAM2-02-09-SAJ-TS9-1-FF-FIR-0059</t>
  </si>
  <si>
    <t>Survey Excavation and Compaction Testing FIR for Fire Fighting Pipeline Line #1 (Commercial &amp; Management RD1) from Station 0+653.810 To 1+006.139 @ ZONE-02, Pipe DIA 250mm</t>
  </si>
  <si>
    <t>DAM2-02-09-SAJ-TS9-1-FF-FIR-0060</t>
  </si>
  <si>
    <t>Survey FIR for Sand Bedding of Fire Fighting Pipeline Line #1 (Entrance RD1) from Station 0+653.810 To 1+006.139  @ ZONE-02, Pipe DIA 250mm</t>
  </si>
  <si>
    <t>DAM2-02-09-SAJ-TS9-1-FF-FIR-0032-00</t>
  </si>
  <si>
    <t>Mechanical FIR for Installation and Laying of HDPE Pipe Line for Fire Fighting Pipeline Line #4 RD-01 from Station 0+220 to 0+419.36 @ ZONE-01, Pipe DIA 250mm</t>
  </si>
  <si>
    <t>DAM2-02-09-SAJ-TS9-1-FF-FIR-0036-00</t>
  </si>
  <si>
    <t>Survey Excavation and Compaction Testing FIR for Fire Fighting Pipeline Line #2 RD-02 from Station 0+640 to 0+740 @ ZONE-03, Pipe DIA 250mm</t>
  </si>
  <si>
    <t>DAM2-02-09-SAJ-TS9-1-FF-FIR-0038-00</t>
  </si>
  <si>
    <t>Survey FIR for Sand Bedding of Fire Fighting Pipeline Line #2 RD-02 from Station 0+640 to 0+740 @ ZONE-03, Pipe DIA 250mm</t>
  </si>
  <si>
    <t>DAM2-02-09-SAJ-TS9-1-FF-FIR-0041-00</t>
  </si>
  <si>
    <t>Survey Excavation and Compaction Testing FIR for Fire Fighting Pipeline Line #4 RD-01 from Station 0+000.650 TO 0+040 @ ZONE-01, Pipe DIA 250mm</t>
  </si>
  <si>
    <t>DAM2-02-09-SAJ-TS9-1-FF-FIR-0042-00</t>
  </si>
  <si>
    <t>Survey FIR for Sand Bedding of Fire Fighting Pipeline Line #4 RD-01 from Station 0+000.650 TO 0+040.00 @ ZONE-01, Pipe DIA 250mm</t>
  </si>
  <si>
    <t>DAM2-02-09-SAJ-TS9-1-FF-FIR-0050-00</t>
  </si>
  <si>
    <t>Mechanical FIR for Installation and Laying of HDPE Pipe Line for Fire Fighting Pipeline-05 RD-02 from Station 1+563.46 TO 1+580, @ ZONE-04</t>
  </si>
  <si>
    <t>DAM2-02-09-SAJ-TS9-1-FF-FIR-0054-00</t>
  </si>
  <si>
    <t>Mechanical FIR for Installation and Laying of HDPE Pipeline of Fire Fighting Pipeline Line #2 RD-02 from Station 0+640 to 0+740 @ ZONE-03, Pipe DIA 250mm</t>
  </si>
  <si>
    <t>DAM2-02-09-SAJ-TS9-1-FF-FIR-0057-00</t>
  </si>
  <si>
    <t>Survey Excavation and Compaction Testing FIR for Fire Fighting Pipeline Line #2 RD-02 from Station 0+420.00 to 0+482.877.00, @ ZONE-03, Pipe DIA 250mm</t>
  </si>
  <si>
    <t>DAM2-02-09-SAJ-TS9-1-FF-FIR-0058-00</t>
  </si>
  <si>
    <t>Survey FIR for Sand Bedding of Fire Fighting Pipeline Line #2 RD-02 from Station 0+420.00 to 0+482.877.00 @ ZONE-03, Pipe DIA 250mm</t>
  </si>
  <si>
    <t>DAM2-02-09-SAJ-TS9-1-FF-FIR-0069-00</t>
  </si>
  <si>
    <t>Mechanical FIR for Installation and Laying of HDPE Fire Fighting Pipeline Line #1 (Entrance RD1) from Station 0+653.810 TO 1+006.139 @ ZONE-02, Pipe DIA 250mm</t>
  </si>
  <si>
    <t>DAM2-02-09-SAJ-TS9-1-FF-FIR-0075</t>
  </si>
  <si>
    <t>Survey Excavation and Compaction Testing FIR for Fire Fighting Pipeline Line-05 RD-02 from Station 1+598.51 TO 1+822.043, @ ZONE-04</t>
  </si>
  <si>
    <t>DAM2-02-09-SAJ-TS9-1-FF-FIR-0076-01</t>
  </si>
  <si>
    <t>Survey Sand Bedding and Compaction Testing FIR for Fire Fighting Pipeline Line-05 RD-02 from Station 1+598.51 TO 1+822.043, @ ZONE-04</t>
  </si>
  <si>
    <t>DAM2-02-09-SAJ-TS9-1-FF-FIR-0077</t>
  </si>
  <si>
    <t>Survey Excavation and Compaction Testing FIR for Fire Fighting Pipeline Line-05 RD-02 from Station 0+971.055 TO 1+100.00, @ ZONE-04</t>
  </si>
  <si>
    <t>DAM2-02-09-SAJ-TS9-1-FF-FIR-0078-01</t>
  </si>
  <si>
    <t>Survey Sand Bedding and Compaction Testing FIR for Fire Fighting Pipeline Line-05 RD-02 from Station 0+971.055 TO 1+100.00, @ ZONE-04</t>
  </si>
  <si>
    <t>DAM2-02-09-SAJ-TS9-1-FF-FIR-0081</t>
  </si>
  <si>
    <t>Mechanical FIR for Installation and Laying off HDPE Pipe Line for Fire Fighting Pipeline Line-05 RD-02 from Station 1+598.51 TO 1+822.043, @ ZONE-04</t>
  </si>
  <si>
    <t>DAM2-02-09-SAJ-TS9-1-FF-FIR-0082</t>
  </si>
  <si>
    <t>Mechanical FIR for Installation and Laying off HDPE Pipe Line for Fire Fighting Pipeline Line-05 RD-02 from Station 0+971.055 TO 1+100.00, @ ZONE-04</t>
  </si>
  <si>
    <t>DAM2-02-09-SAJ-TS9-1-FF-FIR-0084</t>
  </si>
  <si>
    <t>Survey Excavation and Compaction Testing FIR for Fire Fighting Pipeline Line-08 (U-01)RD-01 from Station 0+000.650 TO 0+120.535, @ ZONE-01 and ZONE-04</t>
  </si>
  <si>
    <t>DAM2-02-09-SAJ-TS9-1-FF-FIR-0085</t>
  </si>
  <si>
    <t>Survey FIR for Sand Bedding and Compaction Testing for Fire Fighting Pipeline Line-08 (U-01) RD-01 from Station 0+000.650 TO 0+120.535, @ ZONE-01 and ZONE-04</t>
  </si>
  <si>
    <t>DAM2-02-09-SAJ-TS9-1-FF-FIR-0087-01</t>
  </si>
  <si>
    <t>Mechanical FIR for Installation and Laying of HDPE Pipeline for Fire Fighting Pipeline Line-08 (U-01) RD-01 from Station 0+000.650 TO 0+120.535, @ ZONE-01 and ZONE-04</t>
  </si>
  <si>
    <t>DAM2-02-09-SAJ-TS9-1-FF-FIR-0088</t>
  </si>
  <si>
    <t>Survey Excavation and Compaction Testing FIR for Fire Fighting Pipeline Line-06 RD-03 from Station 0+000.650 to 0+371.700, @ ZONE-04</t>
  </si>
  <si>
    <t>DAM2-02-09-SAJ-TS9-1-FF-FIR-0089</t>
  </si>
  <si>
    <t>Survey Sand Bedding and Compaction Testing FIR for Fire Fighting Pipeline Line-06 RD-03 from Station 0+000.650 to 0+371.700, @ ZONE-04</t>
  </si>
  <si>
    <t>DAM2-02-09-SAJ-TS9-1-FF-FIR-0091-01</t>
  </si>
  <si>
    <t>Mechanical FIR for Installation and Laying of HDPE Pipe Line for Fire Fighting Pipeline Line #4 RD-01 from Station 0+000.650 to 0+207.00 @ ZONE-01, Pipe DIA 250mm</t>
  </si>
  <si>
    <t>DAM2-02-09-SAJ-TS9-1-FF-FIR-0092</t>
  </si>
  <si>
    <t>Survey FIR for Sand Covering and Compaction Testing of HDPE Pipe Line for Fire Fighting Pipeline Line #4 RD-01 from Station 0+000.650 to 0+207.00 @ ZONE-01, Pipe DIA 250mm</t>
  </si>
  <si>
    <t>DAM2-02-09-SAJ-TS9-1-FF-FIR-0093</t>
  </si>
  <si>
    <t>Survey Excavation and Compaction Testing FIR for Fire Fighting Pipeline RD-02 from Station 0+033 TO 0+260, @ ZONE-04</t>
  </si>
  <si>
    <t>DAM2-02-09-SAJ-TS9-1-FF-FIR-0094</t>
  </si>
  <si>
    <t>Survey Sand Bedding and Compaction Testing FIR for Fire Fighting Pipeline RD-02 from Station 0+033 TO 0+260, @ ZONE-04</t>
  </si>
  <si>
    <t>DAM2-02-09-SAJ-TS9-1-FF-FIR-0095</t>
  </si>
  <si>
    <t>Survey and Mechanical FIR for Installation and Laying off HDPE Pipe Line for Fire Fighting Pipeline RD-02 from Station 0+033 TO 0+260, @ ZONE-04</t>
  </si>
  <si>
    <t>DAM2-02-09-SAJ-TS9-1-FF-FIR-0096</t>
  </si>
  <si>
    <t xml:space="preserve">Survey and Mechanical FIR for Installation and Laying of HDPE Pipeline for Fire Fighting Pipeline Line-06 RD-03 from Station 0+038 to 0+335 </t>
  </si>
  <si>
    <t>DAM2-02-09-SAJ-TS9-1-FF-FIR-0097</t>
  </si>
  <si>
    <t>Survey FIR for Excavation and Compaction Testing of HDPE Pipe Line for Fire Fighting Pipeline Line-05 RD-02 from Station 0+758.658 TO 0+971.055, @ ZONE-04</t>
  </si>
  <si>
    <t>DAM2-02-09-SAJ-TS9-1-FF-FIR-0098</t>
  </si>
  <si>
    <t>Survey FIR for Sand Bedding and Compaction Testing of HDPE Pipe Line for Fire Fighting Pipeline Line-05 RD-02 from Station 0+758.658 TO 0+971.055, @ ZONE-04</t>
  </si>
  <si>
    <t>DAM2-02-09-SAJ-TS9-1-FF-FIR-0099</t>
  </si>
  <si>
    <t>Survey and Mechanical FIR for Installation and Laying off HDPE Pipe Line for Fire Fighting Pipeline Line-05 RD-02 from Station 0+758.658 TO 0+971.055, @ ZONE-04</t>
  </si>
  <si>
    <t>DAM2-02-09-SAJ-TS9-1-FF-FIR-0100</t>
  </si>
  <si>
    <t>Survey FIR for Excavation and Compaction Testing of HDPE Pipe Line for Fire Fighting Pipeline RD-04 from Station 0+030 TO 0+342, @ ZONE-04</t>
  </si>
  <si>
    <t>DAM2-02-09-SAJ-TS9-1-FF-FIR-0101</t>
  </si>
  <si>
    <t>Survey FIR for Sand bedding and Compaction Testing of HDPE Pipe Line for Fire Fighting Pipeline RD-04 from Station 0+030 TO 0+342, @ ZONE-04</t>
  </si>
  <si>
    <t>B3.1. 33 14 13.01.02</t>
  </si>
  <si>
    <t>250mm Diameter Depth: 1.51m - 2.5m</t>
  </si>
  <si>
    <t>DAM2-02-09-SAJ-TS9-1-FF-FIR-0001-00</t>
  </si>
  <si>
    <t>Survey Excavation and Compaction Testing FIR for Fire Fighting Pipeline Line-05 RD-02 from Station 1+100 TO 1+180, @ ZONE-04</t>
  </si>
  <si>
    <t>DAM2-02-09-SAJ-TS9-1-FF-FIR-0003-00</t>
  </si>
  <si>
    <t>Survey FIR for Sand Bedding for Fire Fighting Pipeline Line-05 RD-02 from Station 1+100 TO 1+180, @ ZONE-4</t>
  </si>
  <si>
    <t>DAM2-02-09-SAJ-TS9-1-FF-FIR-0006-00</t>
  </si>
  <si>
    <t>Survey Excavation and Compaction Testing FIR for Fire Fighting Pipeline Line-05 RD-01 from Station 0+720 to 0+760 &amp; 0+800 to 0+864, @ ZONE-01</t>
  </si>
  <si>
    <t>DAM2-02-09-SAJ-TS9-1-FF-FIR-0007-00</t>
  </si>
  <si>
    <t>Survey Excavation and Compaction Testing FIR for Fire Fighting Pipeline RD-01 Line #4 from Station 0+419.36 to 0+520 &amp; 0+540 to 0+600, @ ZONE-01</t>
  </si>
  <si>
    <t>DAM2-02-09-SAJ-TS9-1-FF-FIR-0009-00</t>
  </si>
  <si>
    <t>Survey FIR for Sand Bedding for Fire Fighting Pipeline Line #4 RD-01 from Station 0+600 TO 0+720  @ ZONE-01</t>
  </si>
  <si>
    <t>DAM2-02-09-SAJ-TS9-1-FF-FIR-0012-00</t>
  </si>
  <si>
    <t>Survey FIR for Sand Bedding for Fire Fighting Pipeline RD-01 Line #4 from Station 0+520 to 0+540 @ ZONE-01</t>
  </si>
  <si>
    <t>DAM2-02-09-SAJ-TS9-1-FF-FIR-0014-00</t>
  </si>
  <si>
    <t>Survey Excavation and Compaction Testing FIR for Fire Fighting Pipeline Line-05 RD-02 from Station 1+440 TO 1+580, @ ZONE-04</t>
  </si>
  <si>
    <t>DAM2-02-09-SAJ-TS9-1-FF-FIR-0016-00</t>
  </si>
  <si>
    <t>Survey FIR for Sand Bedding for Fire Fighting Pipeline Line-05 RD-02 from Station 1+440 TO 1+580, @ ZONE-04</t>
  </si>
  <si>
    <t>DAM2-02-09-SAJ-TS9-1-FF-FIR-0019-00</t>
  </si>
  <si>
    <t>Mechanical FIR for Installation and Laying of HDPE Pipe Line for Fire Fighting Network RD-01 Line # 4 from Station 0+419.36 to 0+520, 0+540 to 0+720 @ ZONE-01, Pipe DIA 250mm</t>
  </si>
  <si>
    <t>DAM2-02-09-SAJ-TS9-1-FF-FIR-0022-00</t>
  </si>
  <si>
    <t>Survey Excavation and Compaction Testing FIR for Fire Fighting Pipeline Line #4 RD-01 from Station 0+220 to 0+419.36 @ ZONE-01, Pipe DIA 250mm</t>
  </si>
  <si>
    <t>DAM2-02-09-SAJ-TS9-1-FF-FIR-0024-00</t>
  </si>
  <si>
    <t>Survey FIR for Sand Bedding of Fire Fighting Pipeline Line #4 RD-01 from Station 0+220 to 0+419.36 @ ZONE-01, Pipe DIA 250mm</t>
  </si>
  <si>
    <t>DAM2-02-09-SAJ-TS9-1-FF-FIR-0027-00</t>
  </si>
  <si>
    <t>Mechanical FIR for Installation and Laying of HDPE Pipe Line for Fire Fighting Pipeline-05 RD-02 from Station 1+100 TO 1+180 &amp; Station 1+440 TO 1+563.46, @ ZONE-04</t>
  </si>
  <si>
    <t>B3.1. 33 14 19.04</t>
  </si>
  <si>
    <t>3-outlet fire hydrant (2 x 2.5 inch and 1 x 4.5 inch) in the form of a separate dry vacuum cylinder</t>
  </si>
  <si>
    <t>DAM2-02-09-SAJ-TS9-1-FF-FIR-0074-00</t>
  </si>
  <si>
    <t>Mechanical FIR for Assembly and Installation of Fire Hydrant Appurtenance - (85, 86, 87, 88, 89, 90, 91, 92, 93, 94 and 95) @ Line-05 RD-01 , @ Zone-01</t>
  </si>
  <si>
    <t>B3.33 05 63.04.01</t>
  </si>
  <si>
    <t>Wash out valve chamber; on 110-400 mm diameter pipeline</t>
  </si>
  <si>
    <t>DAM2-02-09-SAJ-TS9-1-FF-FIR-0063-00</t>
  </si>
  <si>
    <t>Survey Excavation and Compaction Testing FIR for Washout Chamber - 182 @ Zone-01</t>
  </si>
  <si>
    <t>DAM2-02-09-SAJ-TS9-1-FF-FIR-0103-00</t>
  </si>
  <si>
    <t>Survey Excavation and Compaction Testing FIR for Washout Chamber – 181 &amp; Chamber-190 @ Zone-04</t>
  </si>
  <si>
    <t>DAM2-02-09-SAJ-TS9-1-FF-FIR-0105-00</t>
  </si>
  <si>
    <t>Fir for Installation of Washout Chamber – 181 &amp; Chamber-190 @ Zone-04</t>
  </si>
  <si>
    <t>B3.2.31 23 16.01</t>
  </si>
  <si>
    <t>Excavation of Potable water pump station, Chlorination and Potable water tank</t>
  </si>
  <si>
    <t>DAM2-02-09-SAJ-TS9-1-STU-FIR-0001-01</t>
  </si>
  <si>
    <t>Inspection for survey works of excavation for bottom of replacement soil (Potable Water Pump Station, Potable Water Tank, and Chlorination Building).</t>
  </si>
  <si>
    <t>DAM2-02-09-SAJ-TS9-1-STU-FIR-0002</t>
  </si>
  <si>
    <t>Inspection for survey works of excavation for bottom of replacement soil of the potable water pump station.</t>
  </si>
  <si>
    <t>B3.2.31 23 23.01</t>
  </si>
  <si>
    <t>Engineering backfiling as per soil report recommendation, including compaction in layers up to the required level ,testing and all required in accordance with the specifications and the supervising Engineer</t>
  </si>
  <si>
    <t>DAM2-02-09-SAJ-TS9-1-STU-FIR-0096</t>
  </si>
  <si>
    <t>Inspection of survey works and compaction testing for the 1st layer of selected engineering fill (25 cm thick) placed as replacement soil at Footing of Potable Water Pump Station.</t>
  </si>
  <si>
    <t>DAM2-02-09-SAJ-TS9-1-STU-FIR-0099</t>
  </si>
  <si>
    <t>Inspection of survey works and compaction testing for the 2nd layer of selected engineering fill (25 cm thick) placed as replacement soil at Footing of Potable Water Pump Station.</t>
  </si>
  <si>
    <t>DAM2-02-09-SAJ-TS9-1-STU-FIR-0132</t>
  </si>
  <si>
    <t>Survey Inspection for Backfill and Compaction Testing of 1st Layer (25 cm) around the Footings of Potable Water Pump Station.</t>
  </si>
  <si>
    <t>DAM2-02-09-SAJ-TS9-1-STU-FIR-0133</t>
  </si>
  <si>
    <t>Survey Inspection for Backfill and Compaction Testing of 2nd Layer (25 cm) around the Footings of Potable Water Pump Station.</t>
  </si>
  <si>
    <t>DAM2-02-09-SAJ-TS9-1-STU-FIR-0144</t>
  </si>
  <si>
    <t>Inspection of survey works and compaction testing for the 1st layer of selected engineering fill (25 cm thick) placed as replacement soil at Potable Water Tank (Part-2)</t>
  </si>
  <si>
    <t>DAM2-02-09-SAJ-TS9-1-STU-FIR-0145</t>
  </si>
  <si>
    <t>Inspection of survey works and compaction testing for the 2nd layer of selected engineering fill (25 cm thick) placed as replacement soil at Potable Water Tank (Part-2)</t>
  </si>
  <si>
    <t>DAM2-02-09-SAJ-TS9-1-STU-FIR-0154</t>
  </si>
  <si>
    <t>Survey Inspection for Backfill and Compaction Testing of 5th Layer (25 cm) around the outsides of Footings of Potable Water Pump Station.</t>
  </si>
  <si>
    <t>DAM2-02-09-SAJ-TS9-1-STU-FIR-0155</t>
  </si>
  <si>
    <t>Survey Inspection for Backfill and Compaction Testing of 6th Layer (25 cm) around the outsides of footings of Potable Water Pump Station</t>
  </si>
  <si>
    <t>DAM2-02-09-SAJ-TS9-1-STU-FIR-0156</t>
  </si>
  <si>
    <t>Survey Inspection for Backfill and Compaction Testing of 5th Layer (25 cm) around the inside and outsides of Footings of Chlorination building.</t>
  </si>
  <si>
    <t>DAM2-02-09-SAJ-TS9-1-STU-FIR-0157</t>
  </si>
  <si>
    <t>Survey Inspection for Backfill and Compaction Testing of 6th Layer (25 cm) around the inside and outsides of Footings of Chlorination building.</t>
  </si>
  <si>
    <t>DAM2-02-09-SAJ-TS9-1-STU-FIR-0162</t>
  </si>
  <si>
    <t>Survey Inspection for Backfill and Compaction Testing of 7th Layer (25 cm) around the Footings of Potable Water Pump Station.</t>
  </si>
  <si>
    <t>DAM2-02-09-SAJ-TS9-1-STU-FIR-0163</t>
  </si>
  <si>
    <t>Survey Inspection for Backfill and Compaction Testing of 7th Layer (25 cm) around the inside and outsides of Footings of Chlorination building.</t>
  </si>
  <si>
    <t>DAM2-02-09-SAJ-TS9-1-STU-FIR-0180</t>
  </si>
  <si>
    <t>Survey Inspection for Backfill and Compaction Testing of 3rd Layer (25 cm) inside the Potable Water Pump Station.</t>
  </si>
  <si>
    <t>DAM2-02-09-SAJ-TS9-1-STU-FIR-0182</t>
  </si>
  <si>
    <t>Survey Inspection for Backfill and Compaction Testing of 5th Layer (25 cm) inside the Potable Water Pump Station.</t>
  </si>
  <si>
    <t>DAM2-02-09-SAJ-TS9-1-STU-FIR-0179</t>
  </si>
  <si>
    <t>Inspection for 50 mm plain concrete of the electrical trench and drain trench inside the potable water pump station.</t>
  </si>
  <si>
    <t>B3.2.03 30 00.03</t>
  </si>
  <si>
    <t>100 mm thickness lean concrete under foundations</t>
  </si>
  <si>
    <t>DAM2-02-09-SAJ-TS9-1-STU-FIR-0017</t>
  </si>
  <si>
    <t>DAM2-02-09-SAJ-TS9-1-STU-FIR-0018</t>
  </si>
  <si>
    <t>Inspection of 100 mm thickness lean concrete under the foundation of Chlorination Building.</t>
  </si>
  <si>
    <t>DAM2-02-09-SAJ-TS9-1-STU-FIR-0019</t>
  </si>
  <si>
    <t>Inspection of 100 mm thickness lean concrete under the foundation of Potable Water Tank (Pit).</t>
  </si>
  <si>
    <t>DAM2-02-09-SAJ-TS9-1-STU-FIR-0052</t>
  </si>
  <si>
    <t>Inspection of 100 mm thickness lean concrete under the foundation of Potable Water Tank (Part 1).</t>
  </si>
  <si>
    <t>DAM2-02-09-SAJ-TS9-1-STU-FIR-0112</t>
  </si>
  <si>
    <t>Survey Inspection of Placement 100 mm thickness lean concrete for Footing of Control Room and Electrical Room (Portable Water Pump Station) as per the attached highlighted approved drawings.</t>
  </si>
  <si>
    <t>B3.2.03 30 00.01</t>
  </si>
  <si>
    <t>Footings for Potable water pump station &amp; Potable water tank &amp; chlorination</t>
  </si>
  <si>
    <t>DAM2-02-09-SAJ-TS9-1-STU-FIR-0048</t>
  </si>
  <si>
    <t>Inspection of Reinforced Concrete Placement for Footings of the Potable Water Pump Station.</t>
  </si>
  <si>
    <t>DAM2-02-09-SAJ-TS9-1-STU-FIR-0049</t>
  </si>
  <si>
    <t>Inspection of Reinforced Concrete Placement for Footings of the Chlorination building.</t>
  </si>
  <si>
    <t>DAM2-02-09-SAJ-TS9-1-STU-FIR-0050</t>
  </si>
  <si>
    <t>Inspection of Reinforced Concrete Placement for Footing of the Potable Water Tank (Pit).</t>
  </si>
  <si>
    <t>DAM2-02-09-SAJ-TS9-1-STU-FIR-0127</t>
  </si>
  <si>
    <t>Survey Inspection of the Formwork and Placement of Reinforced Concrete (C35 MPa) for the Footings of Control Room and LV Room.</t>
  </si>
  <si>
    <t>DAM2-02-09-SAJ-TS9-1-STU-FIR-0086</t>
  </si>
  <si>
    <t>Survey Inspection of the Placement of Reinforced Concrete (C35 MPa) for the Potable Water Tank (Pit) up to +08.27 level, as per the attached highlighted approved drawings.</t>
  </si>
  <si>
    <t>DAM2-02-09-SAJ-TS9-1-STU-FIR-0087</t>
  </si>
  <si>
    <t>Survey Inspection of the Placement of Reinforced Concrete (C35 MPa) for the Potable Water Pump Station Walls and Columns up to UGF (+9.52), as per the attached highlighted approved drawings.</t>
  </si>
  <si>
    <t>DAM2-02-09-SAJ-TS9-1-STU-FIR-0091</t>
  </si>
  <si>
    <t>Survey Inspection of the Placement of Reinforced Concrete (C35 MPa) and Formwork for the Columns (up to 9.29 Level) of Chlorination Building.</t>
  </si>
  <si>
    <t>B3.2.07 13 13.01</t>
  </si>
  <si>
    <t>Water proofing Membrane with 50mm screed protection fc' 20MPa</t>
  </si>
  <si>
    <t>DAM2-02-09-SAJ-TS9-1-STU-FIR-0032-01</t>
  </si>
  <si>
    <t>Inspection of the Waterproofing Membrane with 50 mm Screed Protection (20 MPa) at the Potable Water Pump Station.</t>
  </si>
  <si>
    <t>DAM2-02-09-SAJ-TS9-1-STU-FIR-0033</t>
  </si>
  <si>
    <t>Inspection of the Waterproofing Membrane with 50 mm Screed Protection (20 MPa) at the Chlorination Building.</t>
  </si>
  <si>
    <t>DAM2-02-09-SAJ-TS9-1-STU-FIR-0034</t>
  </si>
  <si>
    <t>Inspection of the Waterproofing Membrane with 50 mm Screed Protection (20 MPa) at the Water Tank (Pit).</t>
  </si>
  <si>
    <t>DAM2-02-09-SAJ-TS9-1-STU-FIR-0055</t>
  </si>
  <si>
    <t>Inspection of the Waterproofing Membrane (4mm thick) with 50 mm Screed Protection (20 MPa) at the Potable Water Tank (Part 1).</t>
  </si>
  <si>
    <t>DAM2-02-09-SAJ-TS9-1-STU-FIR-0117</t>
  </si>
  <si>
    <t>Inspection of the Waterproofing Membrane with 50 mm Screed Protection (20 MPa) over the lean concrete at the Footings of Control Room and LV Room.</t>
  </si>
  <si>
    <t>B3.2.07 13 13.02</t>
  </si>
  <si>
    <t>Water proofing Membrane with protection board</t>
  </si>
  <si>
    <t>DAM2-02-09-SAJ-TS9-1-STU-FIR-0056</t>
  </si>
  <si>
    <t>Inspection of the Waterproofing Membrane (4mm thick) with Protection board over the RC Concrete Footings of the Chlorination Building.</t>
  </si>
  <si>
    <t>DAM2-02-09-SAJ-TS9-1-STU-FIR-0063</t>
  </si>
  <si>
    <t>Inspection of the Waterproofing Membrane (4mm thick) with Protection board over the RC Concrete Footings of the Potable Water Pump Station.</t>
  </si>
  <si>
    <t>DAM2-02-09-SAJ-TS9-1-STU-FIR-0106</t>
  </si>
  <si>
    <t>Inspection of the Waterproofing Membrane (4mm thick) with Protection board over the RC Concrete Columns of the Chlorination Building up to 9.29m Level as per attached Approved Drawing.</t>
  </si>
  <si>
    <t>DAM2-02-09-SAJ-TS9-1-STU-FIR-0107</t>
  </si>
  <si>
    <t>Inspection of the Waterproofing Membrane (4mm thick) with Protection board over the RC Concrete walls and Columns of Portable water Pump Station up to 7.570m Level as per attached Approved Drawing.</t>
  </si>
  <si>
    <t>DAM2-02-09-SAJ-TS9-1-STU-FIR-0110</t>
  </si>
  <si>
    <t>Inspection of the Waterproofing Membrane (4mm thick) with Protection board over the RC Concrete of Portable Water Tank (Sumpit) Footing and Walls up to 7.820m Level as per attached Approved Drawing.</t>
  </si>
  <si>
    <t>DAM2-02-09-SAJ-TS9-1-STU-FIR-0211</t>
  </si>
  <si>
    <t>Inspection of the Waterproofing Membrane (4mm thick) with Protection board over the RC concrete of the Footings and Columns of Control Room and LV Room.</t>
  </si>
  <si>
    <t>DAM2-02-09-SAJ-TS9-1-IRR-FIR-0016</t>
  </si>
  <si>
    <t>Survey Excavation and Compaction Testing FIR for Irrigation Pipeline TSE-3 (RD-02) from Station 1+370.230 TO 1+460.00 &amp; 1+660 TO 1+680 @ ZONE-04</t>
  </si>
  <si>
    <t>DAM2-02-09-SAJ-TS9-1-IRR-FIR-0017</t>
  </si>
  <si>
    <t>Survey FIR for Sand Bedding for Irrigation Pipeline TSE-3 (RD-02) from Station 1+370.230 TO 1+460.00 &amp; 1+660 TO 1+680 @ZONE-04</t>
  </si>
  <si>
    <t>DAM2-02-09-SAJ-TS9-1-IRR-FIR-0031</t>
  </si>
  <si>
    <t>Mechanical FIR for Installation and Laying of HDPE Pipe for Irrigation Pipeline TSE-3 (RD-02) from Station 1+370.230 TO 1+460.00 &amp; 1+660 TO 1+680 @ ZONE-04</t>
  </si>
  <si>
    <t>DAM2-02-09-SAJ-TS9-1-IRR-FIR-0018</t>
  </si>
  <si>
    <t>Survey Excavation and Compaction Testing FIR for Irrigation Pipeline TSE-3 (RD-02) from Station 1+460.00 TO 1+660 &amp; 1+680 TO 1+872.00 @ZONE-04</t>
  </si>
  <si>
    <t>DAM2-02-09-SAJ-TS9-1-IRR-FIR-0019</t>
  </si>
  <si>
    <t>Survey FIR for Sand Bedding for Irrigation Pipeline TSE-3 (RD-02) from Station 1+460.00 TO 1+660 &amp; 1+680 TO 1+872.00@ ZONE-04</t>
  </si>
  <si>
    <t>DAM2-02-09-SAJ-TS9-1-IRR-FIR-0026</t>
  </si>
  <si>
    <t>Survey Excavation and Compaction Testing FIR for Irrigation Pipeline TSE-3 (RD-02) from Station 1+872.00 TO 1+961.642 @ZONE-04</t>
  </si>
  <si>
    <t>DAM2-02-09-SAJ-TS9-1-IRR-FIR-0027</t>
  </si>
  <si>
    <t>Survey FIR for Sand Bedding of Irrigation Pipeline TSE-3 (RD-02) from Station 1+872.00 TO 1+961.642 @ZONE-04</t>
  </si>
  <si>
    <t>DAM2-02-09-SAJ-TS9-1-IRR-FIR-0033</t>
  </si>
  <si>
    <t>Mechanical FIR for Installation and Laying of HDPE Pipe for Irrigation Pipeline TSE-3 (RD-02) from Station 1+460.00 TO 1+660 &amp; 1+680 TO 1+872.00@ ZONE-04</t>
  </si>
  <si>
    <t>DAM2-02-09-SAJ-TS9-1-IRR-FIR-0040</t>
  </si>
  <si>
    <t>Survey Excavation and Compaction Testing FIR for Irrigation Pipeline TSE-3 (RD-02) from Station 1+271.99 TO 1+370.23, @ZONE-04</t>
  </si>
  <si>
    <t>DAM2-02-09-SAJ-TS9-1-IRR-FIR-0041-01</t>
  </si>
  <si>
    <t>Survey Sand Bedding and Compaction Testing FIR for Irrigation Pipeline TSE-3 (RD-02) from Station 1+271.99 TO 1+370.23, @ZONE-04</t>
  </si>
  <si>
    <t>DAM2-02-09-SAJ-TS9-1-IRR-FIR-0045</t>
  </si>
  <si>
    <t>Mechanical FIR  for Installation and Laying off HDPE Pipe Line for Irrigation Pipeline TSE-3 (RD-02) from Station 1+271.99 TO 1+370.23, @ZONE-04</t>
  </si>
  <si>
    <t>DAM2-02-09-SAJ-TS9-1-IRR-FIR-0052</t>
  </si>
  <si>
    <t>Survey and Mechanical FIR for Installation and Laying off HDPE Irrigation Pipeline TSE-3 (RD-02) from Station 1+872.00 TO 1+961.642 @ZONE-04</t>
  </si>
  <si>
    <t>DAM2-02-09-SAJ-TS9-1-IRR-FIR-0054</t>
  </si>
  <si>
    <t>Survey Excavation and Compaction Testing FIR for Irrigation Pipeline (RD-02) from Station 0+305 TO 0+530 @ZONE-04</t>
  </si>
  <si>
    <t>DAM2-02-09-SAJ-TS9-1-IRR-FIR-0055</t>
  </si>
  <si>
    <t>Survey Fir for Sand Bedding and Compaction Testing   Irrigation Pipeline TSE-3 (RD-02) from Station 0+305 TO 0+530 @ZONE-04</t>
  </si>
  <si>
    <t>DAM2-02-09-SAJ-TS9-1-IRR-FIR-0056</t>
  </si>
  <si>
    <t>Survey and Mechanical FIR  for Installation and Laying off HDPE Pipe Line for Irrigation Pipeline TSE-3 (RD-02) from Station 0+305 TO 0+530 @ZONE-04</t>
  </si>
  <si>
    <t>DAM2-02-09-SAJ-TS9-1-IRR-FIR-0057</t>
  </si>
  <si>
    <t>Survey Excavation and Compaction Testing FIR for Irrigation Pipeline TSE-3 (RD-02) from Station 1+032.00 TO 1+271.99, @ZONE-04</t>
  </si>
  <si>
    <t>DAM2-02-09-SAJ-TS9-1-IRR-FIR-0058</t>
  </si>
  <si>
    <t>Survey Sand Bedding and Compaction Testing FIR for Irrigation Pipeline TSE-3 (RD-02) from Station 1+032.00 TO 1+271.99, @ZONE-04</t>
  </si>
  <si>
    <t>DAM2-02-09-SAJ-TS9-1-IRR-FIR-0059</t>
  </si>
  <si>
    <t>Survey and Mechanical FIR for Installation and Laying of HDPE Pipeline of Irrigation Pipeline TSE-3 (RD-02) from Station 1+032.00 TO 1+271.99, @ZONE-04</t>
  </si>
  <si>
    <t>DAM2-02-09-SAJ-TS9-1-IRR-FIR-0060</t>
  </si>
  <si>
    <t>Survey Excavation and Compaction Testing FIR for Irrigation Pipeline TSE-3 (RD-02) from Station 0+262 TO 0+305 &amp; 0+530 TO 0+790 @ZONE-04</t>
  </si>
  <si>
    <t>DAM2-02-09-SAJ-TS9-1-IRR-FIR-0061</t>
  </si>
  <si>
    <t>Survey Fir for Sand Bedding and Compaction Testing   Irrigation Pipeline TSE-3   (RD-02) Station 0+262 TO 0+305 &amp; 0+530 TO 0+790 @ZONE-04</t>
  </si>
  <si>
    <t>DAM2-02-09-SAJ-TS9-1-IRR-FIR-0062</t>
  </si>
  <si>
    <t>Survey and Mechanical FIR for Installation and Laying of HDPE Pipeline TSE-3 of Irrigation Pipeline (RD-02) Station 0+262 TO 0+305 &amp; 0+530 TO 0+790 @ZONE-04</t>
  </si>
  <si>
    <t>B4.33 14 13.07</t>
  </si>
  <si>
    <t>DAM2-02-09-SAJ-TS9-1-IRR-FIR-0001</t>
  </si>
  <si>
    <t>Survey Excavation and Compaction Testing FIR for Irrigation Pipeline TSE-2 (RD-01) from Station 0+324.00 TO 0+776.30 @ZONE-01</t>
  </si>
  <si>
    <t>DAM2-02-09-SAJ-TS9-1-IRR-FIR-0002</t>
  </si>
  <si>
    <t>Survey  FIR for Sand Bedding of  Irrigation Pipeline TSE-2 (RD-01) from Station 0+324.00 TO 0+776.30 @ZONE-01</t>
  </si>
  <si>
    <t>DAM2-02-09-SAJ-TS9-1-IRR-FIR-0004</t>
  </si>
  <si>
    <t>Mechanical FIR for Installation and Laying of HDPE Pipe for Irrigation Network TSE-2 (RD-01) from Station 0+324.00 TO 0+776.30 @ ZONE-01</t>
  </si>
  <si>
    <t>DAM2-02-09-SAJ-TS9-1-IRR-FIR-0007</t>
  </si>
  <si>
    <t>Survey Excavation and Compaction Testing FIR for Irrigation Pipeline TSE-2 (RD-01) from Station 0+090.00 TO 0+160 &amp; 0+240 TO 0+282.00 @ZONE-01</t>
  </si>
  <si>
    <t>DAM2-02-09-SAJ-TS9-1-IRR-FIR-0008</t>
  </si>
  <si>
    <t>Survey FIR for Sand Bedding of Irrigation Pipeline TSE-2 (RD-01) from Station 0+090.00 TO 0+160 &amp; 0+240 TO 0+282.00 @ZONE-01</t>
  </si>
  <si>
    <t>DAM2-02-09-SAJ-TS9-1-IRR-FIR-0012</t>
  </si>
  <si>
    <t>Mechanical FIR for Installation and Laying of HDPE Pipe for Irrigation Network TSE-2 (RD-01) from Station 0+090.00 TO 0+160 &amp; 0+240 TO 0+282.00 @ZONE-01</t>
  </si>
  <si>
    <t>DAM2-02-09-SAJ-TS9-1-IRR-FIR-0013</t>
  </si>
  <si>
    <t>Survey Excavation and Compaction Testing FIR for Irrigation Pipeline TSE-2 (RD-01) from Station 0+282.00TO 0+324.00 @ZONE-01</t>
  </si>
  <si>
    <t>DAM2-02-09-SAJ-TS9-1-IRR-FIR-0014</t>
  </si>
  <si>
    <t>Survey FIR for Sand Bedding for Irrigation Pipeline TSE-2 (RD-01) from Station 0+282.00 TO 0+324.00 @ZONE-01</t>
  </si>
  <si>
    <t>DAM2-02-09-SAJ-TS9-1-IRR-FIR-0028</t>
  </si>
  <si>
    <t>Survey Excavation and Compaction Testing FIR for Irrigation Pipeline TSE-3 (RD-02) from Station 1+961.642 TO 2+015.663 @ZONE-04</t>
  </si>
  <si>
    <t>DAM2-02-09-SAJ-TS9-1-IRR-FIR-0029</t>
  </si>
  <si>
    <t>Survey FIR for Sand Bedding of Irrigation Pipeline TSE-3 (RD-02) from Station 1+961.642 TO 2+015.663 @ZONE-04</t>
  </si>
  <si>
    <t>DAM2-02-09-SAJ-TS9-1-IRR-FIR-0005</t>
  </si>
  <si>
    <t>Survey Excavation and Compaction Testing FIR for Irrigation Pipeline TSE-2 (RD-01) from Station 0+160 TO 0+240 @ZONE-01</t>
  </si>
  <si>
    <t>DAM2-02-09-SAJ-TS9-1-IRR-FIR-0006</t>
  </si>
  <si>
    <t>Survey FIR for Sand Bedding of Irrigation Pipeline TSE-2 (RD-01) from Station 0+160 TO 0+240  @ZONE-01</t>
  </si>
  <si>
    <t>DAM2-02-09-SAJ-TS9-1-IRR-FIR-0011</t>
  </si>
  <si>
    <t>Mechanical FIR for Installation and Laying of HDPE Pipe for Irrigation Network TSE-2 (RD-01) from Station 0+160 TO 0+240 @ZONE-01</t>
  </si>
  <si>
    <t>DAM2-02-09-SAJ-TS9-1-IRR-FIR-0038</t>
  </si>
  <si>
    <t>Survey Excavation and Compaction Testing FIR for Irrigation Pipeline TSE-3 (RD-02) from Station 2+015.663 TO 2+040.00, @ZONE-04</t>
  </si>
  <si>
    <t>DAM2-02-09-SAJ-TS9-1-IRR-FIR-0039-01</t>
  </si>
  <si>
    <t>Survey Sand Bedding and Compaction Testing FIR for Irrigation Pipeline TSE-3 (RD-02) from Station 2+015.663 TO 2+040.00, @ZONE-04</t>
  </si>
  <si>
    <t>DAM2-02-09-SAJ-TS9-1-IRR-FIR-0044</t>
  </si>
  <si>
    <t>Mechanical FIR  for Installation and Laying off HDPE Pipe Line for Irrigation Pipeline TSE-3 (RD-02) from Station 2+015.663 TO 2+040.00, @ZONE-04</t>
  </si>
  <si>
    <t>DAM2-02-09-SAJ-TS9-1-IRR-FIR-0051</t>
  </si>
  <si>
    <t>Survey and Mechanical FIR for Installation and Laying off HDPE Irrigation Pipeline TSE-2 (RD-01) from Station 0+282.00TO 0+324.00 @ZONE-01</t>
  </si>
  <si>
    <t>DAM2-02-09-SAJ-TS9-1-IRR-FIR-0053</t>
  </si>
  <si>
    <t>Survey and Mechanical FIR for Installation and Laying off HDPE Irrigation Pipeline TSE-3 (RD-02) from Station 1+961.642 TO 2+015.663 @ZONE-04</t>
  </si>
  <si>
    <t>B4.33 14 13.08</t>
  </si>
  <si>
    <t>125mm Diameter Depth: 0.0m - 1.5m</t>
  </si>
  <si>
    <t>DAM2-02-09-SAJ-TS9-1-IRR-FIR-0035</t>
  </si>
  <si>
    <t>Survey and Compaction FIR for Excavation, Bedding and Pipe Installation Irrigation Pipeline TSE-1 (Entrance RD1) to close out the verification of  NCR# 18 from Station 0+125.351 TO 0+450.00, @ZONE-02</t>
  </si>
  <si>
    <t>DAM2-02-09-SAJ-TS9-1-IRR-FIR-0036</t>
  </si>
  <si>
    <t>Mechanical FIR for  Installation and Laying off  Irrigation Pipeline TSE-1 (Entrance RD1) from Station 0+125.351 TO 0+450.00, @ZONE-02</t>
  </si>
  <si>
    <t>DAM2-02-09-SAJ-TS9-1-SEW-FIR-0013-00</t>
  </si>
  <si>
    <t>Survey Excavation and compaction test FIR for sewerage Pipe line from MH-B- 33/1 TO MH-B- 33/0 LINE B @ ZONE-01 (Length :30.40 m)</t>
  </si>
  <si>
    <t>DAM2-02-09-SAJ-TS9-1-SEW-FIR-0021-00</t>
  </si>
  <si>
    <t>Survey Gravel Bedding FIR for sewerage Pipe line from MH-B- 33/1 TO MH-B- 33/0, LINE B @ ZONE-01 (Length: 28.60 m)</t>
  </si>
  <si>
    <t>DAM2-02-09-SAJ-TS9-1-SEW-FIR-0024-01</t>
  </si>
  <si>
    <t>Survey FIR for Installation and Laying of Sewerage Pipeline plot connection for MH-B-33/1 &amp;  MH-B-33/0 Line B @ Zone-1 DIA 150mm</t>
  </si>
  <si>
    <t>DAM2-02-09-SAJ-TS9-1-SEW-FIR-0035-00</t>
  </si>
  <si>
    <t>Survey Excavation and Compaction Test FIR of the Sewerage Pipe Line from MH-B-39 TO MH-B-40, LINE B @ ZONE-01</t>
  </si>
  <si>
    <t>DAM2-02-09-SAJ-TS9-1-SEW-FIR-0036-00</t>
  </si>
  <si>
    <t>Survey Sand Bedding FIR of Sewerage Pipe Line from MH-B39 TO MH-B-40, LINE B @ ZONE-01</t>
  </si>
  <si>
    <t>DAM2-02-09-SAJ-TS9-1-SEW-FIR-0056-00</t>
  </si>
  <si>
    <t xml:space="preserve">Mechanical FIR Installation and Laying of Sewerage Pipe line fromMH-B-40 TO MH-B-39 </t>
  </si>
  <si>
    <t>DAM2-02-09-SAJ-TS9-1-SEW-FIR-0057-00</t>
  </si>
  <si>
    <t xml:space="preserve">Mechanical FIR for initial Air Test of GRP Sewerage Pipe Line form MH-B-40 TO MH-B-39 </t>
  </si>
  <si>
    <t>DAM2-02-09-SAJ-TS9-1-SEW-FIR-0046-00</t>
  </si>
  <si>
    <t>Survey Excavation and Compaction Testing FIR of Sewerage Pipe Line from MH-B-26-2 TO MH-B-26-1, LINE B @ ZONE-01</t>
  </si>
  <si>
    <t>DAM2-02-09-SAJ-TS9-1-SEW-FIR-0050-00</t>
  </si>
  <si>
    <t>Survey FIR for Geotextile &amp; Gravel Bedding FIR for sewerage Pipe line from MH-B- 26-2 TO MH-B- 26-1, LINE B @ ZONE-01</t>
  </si>
  <si>
    <t>DAM2-02-09-SAJ-TS9-1-SEW-FIR-0069-00</t>
  </si>
  <si>
    <t>Mechanical FIR Installation and Laying of Sewerage for Pipe Line form MH-B-26-1 TO MH-B-26-2 Pipe DIA 150MM</t>
  </si>
  <si>
    <t>DAM2-02-09-SAJ-TS9-1-SEW-FIR-0070-00</t>
  </si>
  <si>
    <t>Mechanical FIR initial Air Test of Sewerage for Pipe Line form MH-B-26-1 TO MH-B-26-2 Pipe DIA 150MM</t>
  </si>
  <si>
    <t>DAM2-02-09-SAJ-TS9-1-SEW-FIR-0078-00</t>
  </si>
  <si>
    <t>Survey Excavation and Compaction Testing FIR of Sewerage Pipe Line from MH-B-36-0 TO MH-B-36/1, LINE B @ ZONE-01</t>
  </si>
  <si>
    <t>DAM2-02-09-SAJ-TS9-1-SEW-FIR-0091-00</t>
  </si>
  <si>
    <t>Survey Sand Bedding FIR of Sewerage Pipe Line from MH-B36/0 TO MH-B-36/1, LINE B @ ZONE-01</t>
  </si>
  <si>
    <t>DAM2-02-09-SAJ-TS9-1-SEW-FIR-0096-00</t>
  </si>
  <si>
    <t>Mechanical FIR Installation and Laying of Sewerage for Pipe Line form MH-B-36/0 TO MH-B-36/1 Pipe DIA 200MM</t>
  </si>
  <si>
    <t>DAM2-02-09-SAJ-TS9-1-SEW-FIR-0097-00</t>
  </si>
  <si>
    <t>Mechanical FIR initial Air Test of Sewerage for Pipe Line form MH-B-36/0 TO MH-B-36/1, Line B Pipe DIA 200MM</t>
  </si>
  <si>
    <t>DAM2-02-09-SAJ-TS9-1-SEW-FIR-0081-00</t>
  </si>
  <si>
    <t>Mechanical FIR initial Air Test of Sewerage for Pipe Line form MH-B-33/0 TO MH-B-33/1 Pipe DIA 150MM, Line B @ ZONE-01</t>
  </si>
  <si>
    <t>DAM2-02-09-SAJ-TS9-1-SEW-FIR-0090-00</t>
  </si>
  <si>
    <t>Survey Excavation and Compaction Testing FIR of Sewerage Pipe Line from MH-B-31-0 TO MH-B-31/1, LINE B @ ZONE-01</t>
  </si>
  <si>
    <t>DAM2-02-09-SAJ-TS9-1-SEW-FIR-0106-00</t>
  </si>
  <si>
    <t>Civil FIR for Backfill and Compaction Test 2nd Layer of Sewerage Network from MH-B-33/0 TO MH-B-33/1, LINE B @ZONE-01 Pipe DIA 150MM (Thickness 30cm)</t>
  </si>
  <si>
    <t>DAM2-02-09-SAJ-TS9-1-SEW-FIR-0107-00</t>
  </si>
  <si>
    <t>DAM2-02-09-SAJ-TS9-1-SEW-FIR-0109-00</t>
  </si>
  <si>
    <t>Survey Sand Bedding FIR of Sewerage Pipe Line from MH-B31/0 TO MH-B-31/1, LINE B @ ZONE-01</t>
  </si>
  <si>
    <t>DAM2-02-09-SAJ-TS9-1-SEW-FIR-0122-00</t>
  </si>
  <si>
    <t>Mechanical FIR initial Air Test of Sewerage for Pipe Line form MH-B-31/0 TO MH-B-31/1, Line B Pipe DIA 150MM</t>
  </si>
  <si>
    <t>DAM2-02-09-SAJ-TS9-1-SEW-FIR-0129-00</t>
  </si>
  <si>
    <t>Survey FIR for Backfill and Compaction Testing 2ndLayer above the Sewerage Pipeline from MH-B-31/0 TO MH-B-31/1, LINE B @ ZONE-01</t>
  </si>
  <si>
    <t>DAM2-02-09-SAJ-TS9-1-SEW-FIR-0130-00</t>
  </si>
  <si>
    <t>Survey FIR for Backfill and Compaction Testing 3rd Layer above the Sewerage Pipeline from MH-B-31/0 TO MH-B-31/1, LINE B @ ZONE-01</t>
  </si>
  <si>
    <t>DAM2-02-09-SAJ-TS9-1-SEW-FIR-0137-00</t>
  </si>
  <si>
    <t>Survey FIR for Excavation and Compaction Testing of Sewerage Pipeline from MH-B-28/0 TO MH-B-28/1, LINE B @ ZONE-01</t>
  </si>
  <si>
    <t>DAM2-02-09-SAJ-TS9-1-SEW-FIR-0140-00</t>
  </si>
  <si>
    <t>Survey FIR for Sand Bedding of Sewerage Pipeline from MH-B-28/0 TO MH-B-28/1, LINE B @ ZONE-01</t>
  </si>
  <si>
    <t>DAM2-02-09-SAJ-TS9-1-SEW-FIR-0190-00</t>
  </si>
  <si>
    <t>Mechanical FIR for Installation and Laying of Sewerage Pipeline form MH-B-28/0 TO MH-B-28/1, LINE B @ ZONE-01 Pipe DIA 150MM</t>
  </si>
  <si>
    <t>DAM2-02-09-SAJ-TS9-1-SEW-FIR-0212-00</t>
  </si>
  <si>
    <t>Mechanical FIR Initial Air Test of Sewerage Pipeline form MH-B-28/0 TO MH-B-28/1, Line B @ ZONE-01 Pipe DIA 150MM</t>
  </si>
  <si>
    <t>DAM2-02-09-SAJ-TS9-1-SEW-FIR-0184-00</t>
  </si>
  <si>
    <t>Survey FIR for Excavation and Compaction Testing of Sewerage Pipeline from MH-A-28 TO MH-A-27/0, LINE A @ ZONE-04</t>
  </si>
  <si>
    <t>DAM2-02-09-SAJ-TS9-1-SEW-FIR-0194-00</t>
  </si>
  <si>
    <t>Survey FIR for Sand Bedding of Sewerage Pipeline from MH-A-28 TO MH-A-27, LINE A @ ZONE-04</t>
  </si>
  <si>
    <t>DAM2-02-09-SAJ-TS9-1-SEW-FIR-0201-00</t>
  </si>
  <si>
    <t>Mechanical FIR for Installation and Laying of Sewerage Pipeline form MH-A-28 TO MH-A-27/0, LINE A @ ZONE-04 Pipe DIA 150MM</t>
  </si>
  <si>
    <t>DAM2-02-09-SAJ-TS9-1-SEW-FIR-0213-00</t>
  </si>
  <si>
    <t>Mechanical FIR Initial Air Test of Sewerage Pipeline form MH-A-28 TO MH-A-27, Line A @ ZONE-04 Pipe DIA 150MM</t>
  </si>
  <si>
    <t>DAM2-02-09-SAJ-TS9-1-SEW-FIR-0252-00</t>
  </si>
  <si>
    <t>Survey FIR for Excavation and Compaction Testing of Sewerage Pipeline from MH-B-4-2-4 TO MH-B-4-2-3, LINE B @ ZONE-03</t>
  </si>
  <si>
    <t>DAM2-02-09-SAJ-TS9-1-SEW-FIR-0253-00</t>
  </si>
  <si>
    <t>Survey FIR for Sand Bedding of Sewerage Pipeline from MH-B-4-2-4 TO MH-B-4-2-3 , LINE B @ ZONE-03</t>
  </si>
  <si>
    <t>DAM2-02-09-SAJ-TS9-1-SEW-FIR-0265-00</t>
  </si>
  <si>
    <t>Mechanical FIR for Installation and Laying of Sewerage Pipeline from MH-B-4-2-4 TO MH-B-4-2-3, LINE B @ ZONE-01 Pipe DIA 150MM</t>
  </si>
  <si>
    <t>DAM2-02-09-SAJ-TS9-1-SEW-FIR-0268-00</t>
  </si>
  <si>
    <t>Mechanical FIR Initial Air Test of Sewerage Pipeline form MH-4-2-4 TO MH-4-2-3, LINE B @ ZONE-03 Pipe DIA 150MM</t>
  </si>
  <si>
    <t>DAM2-02-09-SAJ-TS9-1-SEW-FIR-0350-00</t>
  </si>
  <si>
    <t>Survey FIR for Backfill and Compaction Testing 3rd Layer above the Sewerage Pipeline from MH-B-4-2-4 TO MH-B-4-2-3, @ZONE-03</t>
  </si>
  <si>
    <t>150mm Diameter  Depth: 1.51m - 2.5m</t>
  </si>
  <si>
    <t>DAM2-02-09-SAJ-TS9-1-SEW-FIR-0438-00</t>
  </si>
  <si>
    <t>Survey FIR for Excavation and Compaction Testing of Sewerage Pipeline from MH-A-14-5/1 TO MH-A-14-5/0, @ ZONE-04</t>
  </si>
  <si>
    <t>DAM2-02-09-SAJ-TS9-1-SEW-FIR-0439-00</t>
  </si>
  <si>
    <t>Survey FIR for Sand Bedding of Sewerage Pipeline from MH-A-14-5/1 TO MH-A-14-5/0, @ ZONE-04</t>
  </si>
  <si>
    <t>DAM2-02-09-SAJ-TS9-1-SEW-FIR-0509-00</t>
  </si>
  <si>
    <t>Survey FIR for Excavation and Compaction Testing of Sewerage Pipeline from MH-A-2-3 TO MH-A-2-4, @ ZONE-03</t>
  </si>
  <si>
    <t>DAM2-02-09-SAJ-TS9-1-SEW-FIR-0513-00</t>
  </si>
  <si>
    <t>Survey FIR for Sand Bedding of Sewerage Pipeline from MH-A-2-3 TO MH-A-2-4, @ ZONE-03</t>
  </si>
  <si>
    <t>DAM2-02-09-SAJ-TS9-1-SEW-FIR-0655-00</t>
  </si>
  <si>
    <t>Mechanical FIR for Installation and Laying of Sewerage Pipeline from MH-A-2-3 TO MH-A-2-4, @ ZONE-03</t>
  </si>
  <si>
    <t>DAM2-02-09-SAJ-TS9-1-SEW-FIR-0687-00</t>
  </si>
  <si>
    <t>Survey FIR for Backfill and Compaction Testing 2nd Layer above the Sewerage Pipeline from MH-A-2-3 TO MH-A-2-4, @ ZONE-03</t>
  </si>
  <si>
    <t>DAM2-02-09-SAJ-TS9-1-SEW-FIR-0718-00</t>
  </si>
  <si>
    <t>Survey FIR for Excavation and Compaction Testing of Sewerage Pipeline from MH-B-22-2 TO MH-B-22-1, @ ZONE-02</t>
  </si>
  <si>
    <t>DAM2-02-09-SAJ-TS9-1-SEW-FIR-0729-00</t>
  </si>
  <si>
    <t>Survey FIR for Backfill and Compaction Testing 4th Layer above the Sewerage Pipeline from MH-A-2-3 TO MH-A-2-4, @ ZONE-03</t>
  </si>
  <si>
    <t>DAM2-02-09-SAJ-TS9-1-SEW-FIR-0781-00</t>
  </si>
  <si>
    <t>Survey FIR for Sand Bedding of Sewerage Pipeline from MH-B-22-2 TO MH-B-22-1, @ ZONE-02</t>
  </si>
  <si>
    <t>DAM2-02-09-SAJ-TS9-1-SEW-FIR-0923-00</t>
  </si>
  <si>
    <t>Mechanical FIR for Installation and Laying of Sewerage Pipeline from MH-A-14-5/1 TO MH-A-14-5/0, @ ZONE-04</t>
  </si>
  <si>
    <t>DAM2-02-09-SAJ-TS9-1-SEW-FIR-0939</t>
  </si>
  <si>
    <t>Survey FIR for Excavation and Compaction Testing of Sewerage Pipeline from MH-A-27-1 TO MH-A-27/0, @ ZONE-04</t>
  </si>
  <si>
    <t>DAM2-02-09-SAJ-TS9-1-SEW-FIR-0940</t>
  </si>
  <si>
    <t>Survey FIR for Excavation and Compaction Testing of Sewerage Pipeline from MH-A-25-1 TO MH-A-25/0, @ ZONE-04</t>
  </si>
  <si>
    <t>DAM2-02-09-SAJ-TS9-1-SEW-FIR-0942</t>
  </si>
  <si>
    <t>Survey FIR for Sand Bedding and Compaction Testing of Sewerage Pipeline from MH-A-27-1 TO MH-A-27/0, @ ZONE-04</t>
  </si>
  <si>
    <t>DAM2-02-09-SAJ-TS9-1-SEW-FIR-0943</t>
  </si>
  <si>
    <t>Survey FIR for Sand Bedding and Compaction Testing of Sewerage Pipeline from MH-A-25-1 TO MH-A-25/0, @ ZONE-04</t>
  </si>
  <si>
    <t>DAM2-02-09-SAJ-TS9-1-SEW-FIR-0945</t>
  </si>
  <si>
    <t>Survey FIR for Excavation and Compaction Testing of Sewerage Pipeline from MH-A-18-5-1 TO MH-A-18-5/0, @ ZONE-04</t>
  </si>
  <si>
    <t>DAM2-02-09-SAJ-TS9-1-SEW-FIR-0946</t>
  </si>
  <si>
    <t>Survey FIR for Sand Bedding and Compaction Testing of Sewerage Pipeline from MH-A-18-5-1 TO MH-A-18-5/0, @ ZONE-04</t>
  </si>
  <si>
    <t>DAM2-02-09-SAJ-TS9-1-SEW-FIR-0954</t>
  </si>
  <si>
    <t>Mechanical FIR for Installation and Laying of Sewerage Pipeline from MH-A-25-1 TO MH-A-25/0, @ ZONE-04</t>
  </si>
  <si>
    <t>DAM2-02-09-SAJ-TS9-1-SEW-FIR-0956</t>
  </si>
  <si>
    <t>Mechanical FIR for Installation and Laying of Sewerage Pipeline from MH-A-27-1 TO MH-A-27/0, @ ZONE-04</t>
  </si>
  <si>
    <t>DAM2-02-09-SAJ-TS9-1-SEW-FIR-0965</t>
  </si>
  <si>
    <t>Survey FIR for Excavation and Compaction Testing of Sewerage Pipeline from MH-A-10-6 TO MH-A-10-5/0, @ ZONE-04</t>
  </si>
  <si>
    <t>DAM2-02-09-SAJ-TS9-1-SEW-FIR-0966</t>
  </si>
  <si>
    <t>Survey FIR for Sand Bedding and Compaction Testing of Sewerage Pipeline from MH-A-10-6 TO MH-A-10-5/0, @ ZONE-04</t>
  </si>
  <si>
    <t>DAM2-02-09-SAJ-TS9-1-SEW-FIR-0970</t>
  </si>
  <si>
    <t>Mechanical FIR for Installation and Laying of Sewerage Pipeline from MH-A-18-5-1 TO MH-A-18-5/0, @ ZONE-04</t>
  </si>
  <si>
    <t>DAM2-02-09-SAJ-TS9-1-SEW-FIR-0976</t>
  </si>
  <si>
    <t>Mechanical FIR for Installation and Laying of Sewerage Pipeline from MH-A-10-6 TO MH-A-10-5/0, @ ZONE-04</t>
  </si>
  <si>
    <t>DAM2-02-09-SAJ-TS9-1-SEW-FIR-0996</t>
  </si>
  <si>
    <t>Survey FIR for Backfill and Compaction Testing 2nd Layer above the Sewerage Pipeline MH-A-18-5-1 TO MH-A-18-5/0, ZONE-04</t>
  </si>
  <si>
    <t>DAM2-02-09-SAJ-TS9-1-SEW-FIR-0998</t>
  </si>
  <si>
    <t>Survey FIR for Backfill and Compaction Testing 2nd Layer above the Sewerage Pipeline MH-A-14-5/1 TO MH-A-14-5/0, ZONE-04</t>
  </si>
  <si>
    <t>DAM2-02-09-SAJ-TS9-1-SEW-FIR-1000</t>
  </si>
  <si>
    <t>Survey FIR for Backfill and Compaction Testing 2nd Layer above the Sewerage Pipeline from MH-A-10-6 TO MH-A-10-5/0, ZONE-04</t>
  </si>
  <si>
    <t>DAM2-02-09-SAJ-TS9-1-SEW-FIR-1197</t>
  </si>
  <si>
    <t>Survey FIR for Backfill and Compaction Testing  2nd Layer above the Sewerage Pipeline from MH-A-28 TO MH-A-27/0 @ ZONE-04</t>
  </si>
  <si>
    <t>DAM2-02-09-SAJ-TS9-1-SEW-FIR-1300</t>
  </si>
  <si>
    <t>Survey FIR for Backfill and Compaction Testing 2nd Layer above the Sewerage Pipeline from 
 MH-B-39 TO MH-B-40 dia 150 mm
 MH-B-28 TO MH-B-28-1 dia 150 mm
 MH-B-36 TO MH-B-36-1 dia 150mm @ ZONE-01</t>
  </si>
  <si>
    <t>DAM2-02-09-SAJ-TS9-1-SEW-FIR-1302</t>
  </si>
  <si>
    <t>Survey FIR for Backfill and Compaction Testing 3rd Layer above the Sewerage Pipeline from 
MH-B-26-1 TO MH-B-26-2, dia 150 mm
@ ZONE-01</t>
  </si>
  <si>
    <t>Survey FIR for Backfill and Compaction Testing 4th Layer above the Sewerage Pipeline from 
 MH-B-39 TO MH-B-40 dia 150 mm
 MH-B-28 TO MH-B-28-1 dia 150 mm
 MH-B-36 TO MH-B-36-1 dia 150mm @ ZONE-01</t>
  </si>
  <si>
    <t>B5.33 31 00.01.02</t>
  </si>
  <si>
    <t>DAM2-02-09-SAJ-TS9-1-SEW-FIR-0365-00</t>
  </si>
  <si>
    <t>Survey FIR for Excavation and Compaction Testing of Sewerage Pipeline from MH-A-10-1-1 TO MH-A-10-1/0, @ ZONE-04</t>
  </si>
  <si>
    <t>DAM2-02-09-SAJ-TS9-1-SEW-FIR-0366-00</t>
  </si>
  <si>
    <t>Survey FIR for Sand Bedding of Sewerage Pipeline from MH-A-10-1-1 TO MH-A-10-1/0, @ ZONE-04</t>
  </si>
  <si>
    <t>DAM2-02-09-SAJ-TS9-1-SEW-FIR-0380-00</t>
  </si>
  <si>
    <t>Mechanical FIR for Installation and Laying of Sewerage Pipeline from MH-A-10-1-1 TO MH-A-10-1/0 @ ZONE-04, Pipe DIA 150mm</t>
  </si>
  <si>
    <t>DAM2-02-09-SAJ-TS9-1-SEW-FIR-0370-00</t>
  </si>
  <si>
    <t>Survey FIR for Excavation and Compaction Testing of Sewerage Pipeline from MH-B-12-2/0 TO MH-B-12-1, @ ZONE-03</t>
  </si>
  <si>
    <t>DAM2-02-09-SAJ-TS9-1-SEW-FIR-0381-00</t>
  </si>
  <si>
    <t xml:space="preserve">Survey FIR for Sand Bedding of Sewerage Pipeline from MH-B-12-2/0 TO MH-B-12-1, @ ZONE-03Survey </t>
  </si>
  <si>
    <t>DAM2-02-09-SAJ-TS9-1-SEW-FIR-0383-00</t>
  </si>
  <si>
    <t>Mechanical FIR for Installation and Laying of Sewerage Pipeline from MH-B-12-2/0 TO MH-B-12-1, @ ZONE-03</t>
  </si>
  <si>
    <t>DAM2-02-09-SAJ-TS9-1-SEW-FIR-0426-00</t>
  </si>
  <si>
    <t>Survey FIR for Excavation and Compaction Testing of Sewerage Pipeline from MH-A-14-5/0 TO MH-A-14-4, @ ZONE-04</t>
  </si>
  <si>
    <t>DAM2-02-09-SAJ-TS9-1-SEW-FIR-0428-00</t>
  </si>
  <si>
    <t>Survey FIR for Sand Bedding of Sewerage Pipeline from MH-A-14-5/0 TO MH-A-14-4, @ ZONE-04</t>
  </si>
  <si>
    <t>DAM2-02-09-SAJ-TS9-1-SEW-FIR-0436-00</t>
  </si>
  <si>
    <t>Mechanical FIR for Installation and Laying of Sewerage Pipeline from MH-A-14-5/0 TO MH-A-14-4, @ ZONE-04</t>
  </si>
  <si>
    <t>DAM2-02-09-SAJ-TS9-1-SEW-FIR-0530-00</t>
  </si>
  <si>
    <t>Mechanical FIR Initial Air Test of Sewerage Pipeline form MH-A-14-5/0 TO MH-A-14-4, LINE A @ ZONE-04</t>
  </si>
  <si>
    <t>DAM2-02-09-SAJ-TS9-1-SEW-FIR-0440-00</t>
  </si>
  <si>
    <t>Survey FIR for Excavation and Compaction Testing of Sewerage Pipeline from MH-A-14-3/1 TO MH-A-14-3/0, @ ZONE-04</t>
  </si>
  <si>
    <t>DAM2-02-09-SAJ-TS9-1-SEW-FIR-0441-00</t>
  </si>
  <si>
    <t>Survey FIR for Sand Bedding of Sewerage Pipeline from MH-A-14-3/1 TO MH-A-14-3/0, @ ZONE-04</t>
  </si>
  <si>
    <t>DAM2-02-09-SAJ-TS9-1-SEW-FIR-0442-00</t>
  </si>
  <si>
    <t>Survey FIR for Excavation and Compaction Testing of Sewerage Pipeline from MH-A-18-5/0 TO MH-A-18-4, @ ZONE-04</t>
  </si>
  <si>
    <t>DAM2-02-09-SAJ-TS9-1-SEW-FIR-0443-00</t>
  </si>
  <si>
    <t>Survey FIR for Sand Bedding of Sewerage Pipeline from MH-A-18-5/0 TO MH-A-18-4, @ ZONE-04</t>
  </si>
  <si>
    <t>DAM2-02-09-SAJ-TS9-1-SEW-FIR-0893-00</t>
  </si>
  <si>
    <t>Survey FIR for Backfill and Compaction Testing 4th Layer above the Sewerage Pipeline from MH-A-10-1-1 TO MH-A-10-1/0, ZONE-04</t>
  </si>
  <si>
    <t>DAM2-02-09-SAJ-TS9-1-SEW-FIR-0918-00</t>
  </si>
  <si>
    <t>Survey FIR for Excavation and Compaction Testing of Sewerage Pipeline from MH-A-14-1-1 TO MH-A-14-1/0, @ ZONE-04</t>
  </si>
  <si>
    <t>DAM2-02-09-SAJ-TS9-1-SEW-FIR-0919-00</t>
  </si>
  <si>
    <t>Survey FIR for Sand Bedding and Compaction Testing of Sewerage Pipeline from MH-A-14-1-1 TO MH-A-14-1/0, @ ZONE-04</t>
  </si>
  <si>
    <t>DAM2-02-09-SAJ-TS9-1-SEW-FIR-0921-00</t>
  </si>
  <si>
    <t>Mechanical FIR for Installation and Laying of Sewerage Pipeline from MH-A-14-3/1 TO MH-A-14-3/1, @ ZONE-04</t>
  </si>
  <si>
    <t>DAM2-02-09-SAJ-TS9-1-SEW-FIR-0941</t>
  </si>
  <si>
    <t>Survey FIR for Excavation and Compaction Testing of Sewerage Pipeline from MH-A-23-1 TO MH-A-23/0, @ ZONE-04</t>
  </si>
  <si>
    <t>DAM2-02-09-SAJ-TS9-1-SEW-FIR-0944</t>
  </si>
  <si>
    <t>Survey FIR for Sand Bedding and Compaction Testing of Sewerage Pipeline from MH-A-23-1 TO MH-A-23/0, @ ZONE-04</t>
  </si>
  <si>
    <t>DAM2-02-09-SAJ-TS9-1-SEW-FIR-0947</t>
  </si>
  <si>
    <t>Survey FIR for Excavation and Compaction Testing of Sewerage Pipeline from MH-A-18-3-1 TO MH-A-18-3/0, @ ZONE-04</t>
  </si>
  <si>
    <t>DAM2-02-09-SAJ-TS9-1-SEW-FIR-0948</t>
  </si>
  <si>
    <t>Survey FIR for Sand Bedding and Compaction Testing of Sewerage Pipeline from MH-A-18-3-1 TO MH-A-18-3/0, @ ZONE-04</t>
  </si>
  <si>
    <t>DAM2-02-09-SAJ-TS9-1-SEW-FIR-0950</t>
  </si>
  <si>
    <t>Mechanical FIR for Installation and Laying of Sewerage Pipeline from MH-A-14-1-1 TO MH-A-14-1/0, @ ZONE-04</t>
  </si>
  <si>
    <t>DAM2-02-09-SAJ-TS9-1-SEW-FIR-0952</t>
  </si>
  <si>
    <t>Mechanical FIR for Installation and Laying of Sewerage Pipeline from MH-A-23-1 TO MH-A-23/0, @ ZONE-04</t>
  </si>
  <si>
    <t>DAM2-02-09-SAJ-TS9-1-SEW-FIR-0968</t>
  </si>
  <si>
    <t>Mechanical FIR for Installation and Laying of Sewerage Pipeline from MH-A-18-3-1 TO MH-A-18-3/0, @ ZONE-04</t>
  </si>
  <si>
    <t>DAM2-02-09-SAJ-TS9-1-SEW-FIR-0978</t>
  </si>
  <si>
    <t>Mechanical FIR for Installation and Laying of Sewerage Pipeline from MH-A-18-5/0 TO MH-A-18-4, @ ZONE-04</t>
  </si>
  <si>
    <t>DAM2-02-09-SAJ-TS9-1-SEW-FIR-0991</t>
  </si>
  <si>
    <t>Survey FIR for Excavation and Compaction Testing of the Sewerage Pipeline from MH-A-18-1-1 TO MH-A-18-1/0, ZONE-04</t>
  </si>
  <si>
    <t>DAM2-02-09-SAJ-TS9-1-SEW-FIR-0994</t>
  </si>
  <si>
    <t>Survey FIR for Sand Bedding and Compaction Testing of the Sewerage Pipeline MH-A-18-1-1 TO MH-A-18-1/0, ZONE-04</t>
  </si>
  <si>
    <t>DAM2-02-09-SAJ-TS9-1-SEW-FIR-1002</t>
  </si>
  <si>
    <t>Mechanical FIR for Installation and Laying off the Sewerage Pipeline from MH-A-18-1-1 TO MH-A-18-1/0, ZONE-04</t>
  </si>
  <si>
    <t>DAM2-02-09-SAJ-TS9-1-SEW-FIR-1085</t>
  </si>
  <si>
    <t>Survey FIR for Backfill and Compaction Testing 3rd Layer above the Sewerage Pipeline MH-A-18-5/0 TO MH-A-18-4, ZONE-04</t>
  </si>
  <si>
    <t>DAM2-02-09-SAJ-TS9-1-SEW-FIR-1117</t>
  </si>
  <si>
    <t>Survey FIR for Backfill and Compaction Testing Final Layer Prior to Capping Layer above the Sewerage Pipeline MH-A-18-5/0 TO MH-A-18-4, ZONE-04</t>
  </si>
  <si>
    <t>DAM2-02-09-SAJ-TS9-1-SEW-FIR-1208</t>
  </si>
  <si>
    <t>Survey FIR for Backfill and Compaction Testing 3rd Layer above the Sewerage Pipeline from MH-A-14-5/0 TO MH-A-14-4 @ ZONE-04</t>
  </si>
  <si>
    <t>DAM2-02-09-SAJ-TS9-1-SEW-FIR-1215</t>
  </si>
  <si>
    <t>Survey FIR for Backfill and Compaction Testing  4th Layer above the Sewerage Pipeline from MH-A-14-1-1 TO MH-A-14-1/0 @ ZONE-04</t>
  </si>
  <si>
    <t>DAM2-02-09-SAJ-TS9-1-SEW-FIR-1304</t>
  </si>
  <si>
    <t>FIR for Excavation for the Sewerage Pipeline from 
MH-A-10-3-1 TO MH-A-10-3/0
@ ZONE-04</t>
  </si>
  <si>
    <t>DAM2-02-09-SAJ-TS9-1-SEW-FIR-1305</t>
  </si>
  <si>
    <t>FIR for SAND BEDDING for the Sewerage Pipeline from 
MH-A-10-3-1 TO MH-A-10-3/0
@ ZONE-04</t>
  </si>
  <si>
    <t>DAM2-02-09-SAJ-TS9-1-SEW-FIR-1309</t>
  </si>
  <si>
    <t>Survey and mechanical FIR for Pipe installation for the Sewerage pipe line From MH-A-10-3-1 TO MH-A-10-3/0
@ ZONE-04</t>
  </si>
  <si>
    <t>DAM2-02-09-SAJ-TS9-1-SEW-FIR-1310</t>
  </si>
  <si>
    <t>Survey FIR for Backfill and Compaction Testing 6th Layer above the Sewerage Pipeline from 
MH-B-23 TO MH-B-24, dia 200 mm
MH-B-29 TO MH-B-30, dia 200 mm
MH-B-30 TO MH-B-31, dia 200 mm
MH-B-31 TO MH-B-32, dia 200 mm
@ ZONE-01</t>
  </si>
  <si>
    <t>B5.33 31 00.02.01</t>
  </si>
  <si>
    <t>200mm Diameter depth less than 1.5m</t>
  </si>
  <si>
    <t>DAM2-02-09-SAJ-TS9-1-SEW-FIR-0003-00</t>
  </si>
  <si>
    <t xml:space="preserve">Excavation and Compaction FIR for sewerage Pipe line from MH-B-34 TO MH MH-B- 33, LINE 01 @ ZONE-01. </t>
  </si>
  <si>
    <t>DAM2-02-09-SAJ-TS9-1-SEW-FIR-0006-01</t>
  </si>
  <si>
    <t xml:space="preserve">Gravel Bedding for sewerage Pipe line from MH-B- 34 TO MH-B- 33, LINE 01 @ ZONE-01 </t>
  </si>
  <si>
    <t>DAM2-02-09-SAJ-TS9-1-SEW-FIR-0010-01</t>
  </si>
  <si>
    <t>Pipe installation FIR for sewerage Pipe line from MH-B-34 TO MH-B- 33/0 , LINE B  @ ZONE-01 length : 103.79 m -DIA 200 mm</t>
  </si>
  <si>
    <t>DAM2-02-09-SAJ-TS9-1-SEW-FIR-0076-00</t>
  </si>
  <si>
    <t>Mechanical FIR initial Air Test of Sewerage for Pipe Line form MH-B-34 TO MH-B-33/0 Pipe DIA 200MM</t>
  </si>
  <si>
    <t>DAM2-02-09-SAJ-TS9-1-SEW-FIR-0415-00</t>
  </si>
  <si>
    <t>Survey FIR for Excavation and Compaction Testing of Sewerage Pipeline from MH-B-4-6-6 TO MH-B-4-6-5, @ ZONE-02</t>
  </si>
  <si>
    <t>DAM2-02-09-SAJ-TS9-1-SEW-FIR-0416-00</t>
  </si>
  <si>
    <t>Survey FIR for Sand Bedding of Sewerage Pipeline from MH-B-4-6-6 TO MH-B-4-6-5, @ ZONE-02</t>
  </si>
  <si>
    <t>DAM2-02-09-SAJ-TS9-1-SEW-FIR-0435-00</t>
  </si>
  <si>
    <t>Mechanical FIR for Installation and Laying of Sewerage Pipeline from MH-B-4-6-6 TO MH-B-4-6-5@ ZONE-02</t>
  </si>
  <si>
    <t>DAM2-02-09-SAJ-TS9-1-SEW-FIR-0508-00</t>
  </si>
  <si>
    <t>Survey FIR for Excavation and Compaction Testing of Sewerage Pipeline from MH-A-2-2 TO MH-A-2-3, @ ZONE-03</t>
  </si>
  <si>
    <t>DAM2-02-09-SAJ-TS9-1-SEW-FIR-0512-00</t>
  </si>
  <si>
    <t>Survey FIR for Sand Bedding of Sewerage Pipeline from MH-A-2-2 TO MH-A-2-3, @ ZONE-03</t>
  </si>
  <si>
    <t>DAM2-02-09-SAJ-TS9-1-SEW-FIR-0654-00</t>
  </si>
  <si>
    <t>Mechanical FIR for Installation and Laying of Sewerage Pipeline from MH-A-2-2 TO MH-A-2-3, @ ZONE-03</t>
  </si>
  <si>
    <t>DAM2-02-09-SAJ-TS9-1-SEW-FIR-0719-00</t>
  </si>
  <si>
    <t>Survey FIR for Excavation and Compaction Testing of Sewerage Pipeline from MH-B-22-1 TO MH-B-22-0, @ ZONE-02</t>
  </si>
  <si>
    <t>DAM2-02-09-SAJ-TS9-1-SEW-FIR-0722-00</t>
  </si>
  <si>
    <t>Survey FIR for Backfill and Compaction Testing 3rd Layer above the Sewerage Pipeline from MH-A-2-2 TO MH-A-2-3, @ ZONE-03</t>
  </si>
  <si>
    <t>DAM2-02-09-SAJ-TS9-1-SEW-FIR-0782-00</t>
  </si>
  <si>
    <t>Survey FIR for Sand Bedding of Sewerage Pipeline from MH-B-22-1 TO MH-B-22-0, @ ZONE-02</t>
  </si>
  <si>
    <t>Survey FIR for Backfill and Compaction Testing 3rd Layer above the Sewerage Pipeline from 
 MH-B-29 TO MH-B-30 dia 200 mm
MH-B-33 TO MH-B-34 dia 200 mm
@ ZONE-01</t>
  </si>
  <si>
    <t>Survey FIR for Backfill and Compaction Testing 4th Layer above the Sewerage Pipeline from 
 MH-B-29 TO MH-B-30, dia 200 mm 
MH-B-33 TO MH-B-34, dia 200 mm
MH-B-34 TO MH-B-35, dia 200 mm
 MH-B-35 TO MH-B-36, dia 200 mm
 MH-B-36 TO MH-B-37, dia 200 mm
 MH-B-37 TO MH-B-38, dia 200 mm
 MH-B-38 TO MH-B-39, dia 200 mm
 MH-B-39 TO MH-B-40 dia 150 mm
 MH-B-28 TO MH-B-28-1 dia 150 mm
 MH-B-36 TO MH-B-36-1 dia 150mm @ ZONE-01</t>
  </si>
  <si>
    <t>B5.33 31 00.02.02</t>
  </si>
  <si>
    <t>200mm Diameter depth 1.51 - 2.5m</t>
  </si>
  <si>
    <t>Excavation and Compaction FIR for sewerage Pipe line from MH-B- 35 TO MH MH-B- 34    LINE 01 @ ZONE-01</t>
  </si>
  <si>
    <t xml:space="preserve">Gravel Bedding for sewerage Pipe line from MH-B- 35 TO MH-B- 34, LINE 01 @ ZONE-01 </t>
  </si>
  <si>
    <t>DAM2-02-09-SAJ-TS9-1-SEW-FIR-0007-00</t>
  </si>
  <si>
    <t>Excavation and Compaction Test FIR for sewerage Pipe Line Trench from MH-B- 36/0 TO MH-B- 35, LINE B @ ZONE-01  (Length: 52.90 m)</t>
  </si>
  <si>
    <t>DAM2-02-09-SAJ-TS9-1-SEW-FIR-0009-01</t>
  </si>
  <si>
    <t>Sand Bedding FIR for sewerage Pipe line from MH-B- 35 TO MH-B- 36, LINE B @ ZONE-01 (length: 52.90 m)-DIA 200 mm</t>
  </si>
  <si>
    <t>Pipe installation FIR for sewerage Pipe line from MH-B- 35 TO MH-B- 34   LINE B  @ ZONE-01 DIA 200 mm</t>
  </si>
  <si>
    <t>DAM2-02-09-SAJ-TS9-1-SEW-FIR-0011-01</t>
  </si>
  <si>
    <t>Pipe installation FIR for sewerage Pipe line from MH-B- 35 TO MH-B- 36 LINE B @ ZONE-01 (Length: 52.90 m)-DIA 200 mm</t>
  </si>
  <si>
    <t>DAM2-02-09-SAJ-TS9-1-SEW-FIR-0012-01</t>
  </si>
  <si>
    <t>Survey Excavation &amp; FDT FIR for sewerage Pipe line from MH-B- 33/0 TO MH-B- 32 LINE B @ ZONE-01 (Length: 72.10 m)</t>
  </si>
  <si>
    <t>DAM2-02-09-SAJ-TS9-1-SEW-FIR-0018-00</t>
  </si>
  <si>
    <t>Survey Gravel Bedding FIR for sewerage Pipe line from MH-B-33/0 TO MH-B-32 LINE B @ ZONE-01 (Length: 73.30 m)</t>
  </si>
  <si>
    <t>DAM2-02-09-SAJ-TS9-1-SEW-FIR-0023-00</t>
  </si>
  <si>
    <t xml:space="preserve">Survey FIR For Installation and Laying of Sewerage Pipe line from MH-B- 33/0 TO MH-B- 32, LINE B @ ZONE-01 </t>
  </si>
  <si>
    <t>DAM2-02-09-SAJ-TS9-1-SEW-FIR-0025-00</t>
  </si>
  <si>
    <t>Survey Excavation and Compaction Test FIR for Sewerage Pipeline from MH-B-36/0 TO MH-B-37, Line B @ ZONE-01</t>
  </si>
  <si>
    <t>DAM2-02-09-SAJ-TS9-1-SEW-FIR-0031-00</t>
  </si>
  <si>
    <t>Survey FIR for Sand Bedding of Sewerage Pipe Line from MH-B37 TO MH-B-36/0, LINE B @ ZONE-01</t>
  </si>
  <si>
    <t>DAM2-02-09-SAJ-TS9-1-SEW-FIR-0033-00</t>
  </si>
  <si>
    <t>Survey Excavation and Compaction Test FIR of the Sewerage Pipe Line from MH-B-37 TO MH-B-39, LINE B @ ZONE-01</t>
  </si>
  <si>
    <t>DAM2-02-09-SAJ-TS9-1-SEW-FIR-0034-00</t>
  </si>
  <si>
    <t>Survey Sand Bedding FIR of Sewerage Pipe Line from MH-B37 TO MH-B-39, LINE B @ ZONE-01</t>
  </si>
  <si>
    <t>DAM2-02-09-SAJ-TS9-1-SEW-FIR-0039-00</t>
  </si>
  <si>
    <t>Mechanical FIR Installation and Laying of Sewerage Pipe line from MH-B- 36 TO MH-B- 37, LINE B @ ZONE-01</t>
  </si>
  <si>
    <t>DAM2-02-09-SAJ-TS9-1-SEW-FIR-0038-00</t>
  </si>
  <si>
    <t>Survey Excavation and Compaction Testing FIR of Sewerage Pipe Line from MH-B-31/0 TO MH-B-30, LINE B @ ZONE-01</t>
  </si>
  <si>
    <t>DAM2-02-09-SAJ-TS9-1-SEW-FIR-0040-00</t>
  </si>
  <si>
    <t>DAM2-02-09-SAJ-TS9-1-SEW-FIR-0064-00</t>
  </si>
  <si>
    <t>Mechanical FIR Installation and Laying of Sewerage for Pipe Line form MH-B-31TO MH-B-30 Pipe DIA 200MM</t>
  </si>
  <si>
    <t>DAM2-02-09-SAJ-TS9-1-SEW-FIR-0074-00</t>
  </si>
  <si>
    <t>Mechanical FIR initial Air Test of Sewerage for Pipe Line form MH-B-31 TO MH-B-30 Pipe DIA 200MM</t>
  </si>
  <si>
    <t>DAM2-02-09-SAJ-TS9-1-SEW-FIR-0041-00</t>
  </si>
  <si>
    <t>Survey Excavation and Compaction Testing FIR of Sewerage Pipe Line from MH-B-32 TO MH-B-31/0, LINE B @ ZONE-01</t>
  </si>
  <si>
    <t>DAM2-02-09-SAJ-TS9-1-SEW-FIR-0042-00</t>
  </si>
  <si>
    <t>Survey FIR for Geotextile &amp; Gravel Bedding FIR for sewerage Pipe line from MH-B- 32 TO MH-B- 31/0, LINE B @ ZONE-01</t>
  </si>
  <si>
    <t>DAM2-02-09-SAJ-TS9-1-SEW-FIR-0058-00</t>
  </si>
  <si>
    <t>Mechanical FIR Installation and Laying of Sewerage Pipe line from MH-B- 39 TO MH-B-37 @ ZONE-01</t>
  </si>
  <si>
    <t>DAM2-02-09-SAJ-TS9-1-SEW-FIR-0059-00</t>
  </si>
  <si>
    <t xml:space="preserve">Mechanical FIR for initial Air Test of GRP Sewerage Pipe Line form MH-B-39 TO MH-B-37 </t>
  </si>
  <si>
    <t>DAM2-02-09-SAJ-TS9-1-SEW-FIR-0063-00</t>
  </si>
  <si>
    <t>Mechanical FIR Installation and Laying of Sewerage for Pipe Line form MH-B-32TO MH-B-31 Pipe DIA 200MM</t>
  </si>
  <si>
    <t>DAM2-02-09-SAJ-TS9-1-SEW-FIR-0073-00</t>
  </si>
  <si>
    <t>Mechanical FIR initial Air Test of of Sewerage for Pipe Line form MH-B-32 TO MH-B-31 Pipe DIA200mm</t>
  </si>
  <si>
    <t>DAM2-02-09-SAJ-TS9-1-SEW-FIR-0075-00</t>
  </si>
  <si>
    <t>Mechanical FIR initial Air Test of Sewerage for Pipe Line form MH-B-33/0 TO MH-B-32 Pipe DIA 200MM</t>
  </si>
  <si>
    <t>DAM2-02-09-SAJ-TS9-1-SEW-FIR-0082-00</t>
  </si>
  <si>
    <t>Mechanical FIR initial Air Test of Sewerage for Pipe Line form MH-B-37 TO MH-B-36/0, Line B Pipe DIA 200MM</t>
  </si>
  <si>
    <t>DAM2-02-09-SAJ-TS9-1-SEW-FIR-0116-00</t>
  </si>
  <si>
    <t>Civil FIR for Backfill and Compaction Test 3rd Layer above the Pipeline of Sewerage Network from MH-B-33/0 TO MH-B-32, LINE B @ZONE-01 Pipe DIA 200MM (Thickness 30cm)</t>
  </si>
  <si>
    <t>DAM2-02-09-SAJ-TS9-1-SEW-FIR-0126-00</t>
  </si>
  <si>
    <t>Mechanical FIR initial Air Test of Sewerage for Pipe Line form MH-B-35 TO MH-B-34, Line B Pipe DIA 200MM</t>
  </si>
  <si>
    <t>DAM2-02-09-SAJ-TS9-1-SEW-FIR-0136-00</t>
  </si>
  <si>
    <t>Mechanical FIR Initial Air Test of Sewerage Pipeline form MH-B-36/0 TO MH-B-35, Line B @ ZONE-01 Pipe DIA 200MM</t>
  </si>
  <si>
    <t>DAM2-02-09-SAJ-TS9-1-SEW-FIR-0185-00</t>
  </si>
  <si>
    <t>Survey FIR for Excavation and Compaction Testing of Sewerage Pipeline from MH-A-27/0 TO MH-A-26, LINE A @ ZONE-04</t>
  </si>
  <si>
    <t>DAM2-02-09-SAJ-TS9-1-SEW-FIR-0195-00</t>
  </si>
  <si>
    <t>Survey FIR for Sand Bedding of Sewerage Pipeline from MH-A-27/0 TO MH-A-26, LINE A @ ZONE-04</t>
  </si>
  <si>
    <t>DAM2-02-09-SAJ-TS9-1-SEW-FIR-0198-00</t>
  </si>
  <si>
    <t>Survey FIR for Excavation and Compaction Testing of Sewerage Pipeline from MH-A-26 TO Station MH-A-25/0 FROM STATION (0+408.51 TO 0+430.51), LINE A @ ZONE-04</t>
  </si>
  <si>
    <t>DAM2-02-09-SAJ-TS9-1-SEW-FIR-0222-00</t>
  </si>
  <si>
    <t>Mechanical FIR for Installation and Laying of Sewerage Pipeline form MH-A-27/0 TO MH-A-26, LINE A @ ZONE-04 Pipe DIA 200MM</t>
  </si>
  <si>
    <t>DAM2-02-09-SAJ-TS9-1-SEW-FIR-0237-00</t>
  </si>
  <si>
    <t>Mechanical FIR Initial Air Test of Sewerage Pipeline form MH-A-27/0 TO MH-A-26, Line A @ ZONE-04 Pipe DIA 200MM</t>
  </si>
  <si>
    <t>DAM2-02-09-SAJ-TS9-1-SEW-FIR-0249-00</t>
  </si>
  <si>
    <t>Survey FIR for Sand Bedding of Sewerage Pipeline from MH-A-26 TO MH-A-25/0 FROM STATION (0+408.51 TO 0+430.51), LINE A @ ZONE-04</t>
  </si>
  <si>
    <t>DAM2-02-09-SAJ-TS9-1-SEW-FIR-0254-00</t>
  </si>
  <si>
    <t>Survey FIR for Excavation and Compaction Testing of Sewerage Pipeline from MH-B-4-2-3 TO MH-B-4-2-2, LINE B @ ZONE-03</t>
  </si>
  <si>
    <t>DAM2-02-09-SAJ-TS9-1-SEW-FIR-0255-00</t>
  </si>
  <si>
    <t>Survey FIR for Sand Bedding of Sewerage Pipeline from MH-B-4-2-3 TO MH-B-4-2-2 , LINE B @ ZONE-03</t>
  </si>
  <si>
    <t>DAM2-02-09-SAJ-TS9-1-SEW-FIR-0266-00</t>
  </si>
  <si>
    <t>Mechanical FIR for Installation and Laying of Sewerage Pipeline from MH-B-4-2-3 TO MH-B-4-2-2, LINE B @ ZONE-01 Pipe DIA 200MM</t>
  </si>
  <si>
    <t>DAM2-02-09-SAJ-TS9-1-SEW-FIR-0269-00</t>
  </si>
  <si>
    <t>Mechanical FIR Initial Air Test of Sewerage Pipeline form MH-4-2-3 TO MH-4-2-2, LINE B @ ZONE-03 Pipe DIA 200MM</t>
  </si>
  <si>
    <t>DAM2-02-09-SAJ-TS9-1-SEW-FIR-0351-00</t>
  </si>
  <si>
    <t>Survey FIR for Backfill and Compaction Testing 3rd Layer above the Sewerage Pipeline from MH-B-4-2-3 TO MH-B-4-2-2, LINE B @ ZONE-03</t>
  </si>
  <si>
    <t>DAM2-02-09-SAJ-TS9-1-SEW-FIR-0507-00</t>
  </si>
  <si>
    <t>Survey FIR for Excavation and Compaction Testing of Sewerage Pipeline from MH-A-2-1 TO MH-A-2-2, @ ZONE-03</t>
  </si>
  <si>
    <t>DAM2-02-09-SAJ-TS9-1-SEW-FIR-0511-00</t>
  </si>
  <si>
    <t>Survey FIR for Sand Bedding of Sewerage Pipeline from MH-A-2-1 TO MH-A-2-2, @ ZONE-03</t>
  </si>
  <si>
    <t>DAM2-02-09-SAJ-TS9-1-SEW-FIR-0653-00</t>
  </si>
  <si>
    <t>Mechanical FIR for Installation and Laying of Sewerage Pipeline from MH-A-2-1 TO MH-A-2-2, @ ZONE-03</t>
  </si>
  <si>
    <t>DAM2-02-09-SAJ-TS9-1-SEW-FIR-0721-00</t>
  </si>
  <si>
    <t>Survey FIR for Backfill and Compaction Testing 3rd Layer above the Sewerage Pipeline from MH-A-2-1 TO MH-A-2-2, @ ZONE-03</t>
  </si>
  <si>
    <t>DAM2-02-09-SAJ-TS9-1-SEW-FIR-0283-00</t>
  </si>
  <si>
    <t>Survey FIR for Excavation and Compaction Testing of Sewerage Pipeline from MH-B-30 TO MH-B-29, LINE B @ ZONE-01</t>
  </si>
  <si>
    <t>DAM2-02-09-SAJ-TS9-1-SEW-FIR-0284-00</t>
  </si>
  <si>
    <t>Survey FIR for Gravel Bedding with Geotextile of Sewerage Pipeline from MH-B-30 TO MH-B-29, LINE B @ ZONE-01</t>
  </si>
  <si>
    <t>DAM2-02-09-SAJ-TS9-1-SEW-FIR-0288-00</t>
  </si>
  <si>
    <t>Mechanical FIR for Installation and Laying of Sewerage Pipeline from MH-B-30 TO MH-B-29, LINE B @ ZONE-01 Pipe DIA 200MM</t>
  </si>
  <si>
    <t>DAM2-02-09-SAJ-TS9-1-SEW-FIR-0514</t>
  </si>
  <si>
    <t>Survey FIR for Excavation and Compaction Testing of Sewerage Pipeline from MH-A-18-4 TO MH-A-18-3/0, @ ZONE-03</t>
  </si>
  <si>
    <t>DAM2-02-09-SAJ-TS9-1-SEW-FIR-0515</t>
  </si>
  <si>
    <t>Survey FIR for Sand Bedding of Sewerage Pipeline from MH-A-18-4 TO MH-A-18-3/0, @ ZONE-03</t>
  </si>
  <si>
    <t>DAM2-02-09-SAJ-TS9-1-SEW-FIR-0527</t>
  </si>
  <si>
    <t>Mechanical FIR for Installation and Laying of Sewerage Pipeline from MH-A-18-4 TO MH-A-18-3/0, @ ZONE-04</t>
  </si>
  <si>
    <t>DAM2-02-09-SAJ-TS9-1-SEW-FIR-0506</t>
  </si>
  <si>
    <t>Survey FIR for Excavation and Compaction Testing of Sewerage Pipeline from MH-A-2/0 TO MH-A-2-1, @ ZONE-03</t>
  </si>
  <si>
    <t>DAM2-02-09-SAJ-TS9-1-SEW-FIR-0510</t>
  </si>
  <si>
    <t>Survey FIR for Sand Bedding of Sewerage Pipeline from MH-A-2/0 TO MH-A-2-1, @ ZONE-03</t>
  </si>
  <si>
    <t>DAM2-02-09-SAJ-TS9-1-SEW-FIR-0652</t>
  </si>
  <si>
    <t>Mechanical FIR for Installation and Laying of Sewerage Pipeline from MH-A-2/0 TO MH-A-2-1, @ ZONE-03</t>
  </si>
  <si>
    <t>DAM2-02-09-SAJ-TS9-1-SEW-FIR-0831</t>
  </si>
  <si>
    <t>Survey FIR for Excavation and Compaction Testing of Sewerage Pipeline from MH-A-20 TO MH-A-19, @ ZONE-04</t>
  </si>
  <si>
    <t>DAM2-02-09-SAJ-TS9-1-SEW-FIR-0832</t>
  </si>
  <si>
    <t>Survey FIR for Gravel Bedding with Geotextile of Sewerage Pipeline from MH-A-20 TO MH-A-19, @ ZONE-04</t>
  </si>
  <si>
    <t>DAM2-02-09-SAJ-TS9-1-SEW-FIR-0833</t>
  </si>
  <si>
    <t>Survey FIR for Excavation and Compaction Testing of Sewerage Pipeline from MH-A-21 TO MH-A-20, @ ZONE-04</t>
  </si>
  <si>
    <t>DAM2-02-09-SAJ-TS9-1-SEW-FIR-0834</t>
  </si>
  <si>
    <t>Survey FIR for Sand Bedding and Compaction Testing of Sewerage Pipeline from MH-A-21 TO MH-A-20, @ ZONE-04</t>
  </si>
  <si>
    <t>DAM2-02-09-SAJ-TS9-1-SEW-FIR-0835</t>
  </si>
  <si>
    <t>Survey FIR for Excavation and Compaction Testing of Sewerage Pipeline from MH-A-22 TO MH-A-21, @ ZONE-04</t>
  </si>
  <si>
    <t>DAM2-02-09-SAJ-TS9-1-SEW-FIR-0836</t>
  </si>
  <si>
    <t>Survey FIR for Sand Bedding and Compaction Testing of Sewerage Pipeline from MH-A-22 TO MH-A-21, @ ZONE-04</t>
  </si>
  <si>
    <t>DAM2-02-09-SAJ-TS9-1-SEW-FIR-0837</t>
  </si>
  <si>
    <t>Survey FIR for Excavation and Compaction Testing of Sewerage Pipeline from MH-A-23 TO MH-A-22, @ ZONE-04</t>
  </si>
  <si>
    <t>DAM2-02-09-SAJ-TS9-1-SEW-FIR-0838</t>
  </si>
  <si>
    <t>Survey FIR for Sand Bedding and Compaction Testing of Sewerage Pipeline from MH-A-23 TO MH-A-22, @ ZONE-04</t>
  </si>
  <si>
    <t>DAM2-02-09-SAJ-TS9-1-SEW-FIR-0839-01</t>
  </si>
  <si>
    <t>Survey FIR for Excavation and Compaction Testing of Sewerage Pipeline from MH-A-24 TO MH-A-23, @ ZONE-04</t>
  </si>
  <si>
    <t>DAM2-02-09-SAJ-TS9-1-SEW-FIR-0840</t>
  </si>
  <si>
    <t>Survey FIR for Sand Bedding and Compaction Testing of Sewerage Pipeline from MH-A-24 TO MH-A-23, @ ZONE-04</t>
  </si>
  <si>
    <t>DAM2-02-09-SAJ-TS9-1-SEW-FIR-0841</t>
  </si>
  <si>
    <t>Survey FIR for Excavation and Compaction Testing of Sewerage Pipeline from MH-A-25/0 TO MH-A-24, @ ZONE-04</t>
  </si>
  <si>
    <t>DAM2-02-09-SAJ-TS9-1-SEW-FIR-0842</t>
  </si>
  <si>
    <t>Survey FIR for Sand Bedding and Compaction Testing of Sewerage Pipeline from MH-A-25/0 TO MH-A-24, @ ZONE-04</t>
  </si>
  <si>
    <t>DAM2-02-09-SAJ-TS9-1-SEW-FIR-0843</t>
  </si>
  <si>
    <t>Survey FIR for Excavation and Compaction Testing of Sewerage Pipeline from MH-A-26 TO MH-A-25/0 From Station (0+430.51 To 0+456.54), @ ZONE-04</t>
  </si>
  <si>
    <t>DAM2-02-09-SAJ-TS9-1-SEW-FIR-0844</t>
  </si>
  <si>
    <t>Survey FIR for Sand Bedding and Compaction Testing of Sewerage Pipeline from MH-A-26 TO MH-A-25/0 From Station (0+430.51 To 0+456.54), @ ZONE-04</t>
  </si>
  <si>
    <t>DAM2-02-09-SAJ-TS9-1-SEW-FIR-0850</t>
  </si>
  <si>
    <t>Mechanical FIR for Installation and Laying of Sewerage Pipeline from MH-A-20 TO MH-A-19, @ ZONE-04</t>
  </si>
  <si>
    <t>DAM2-02-09-SAJ-TS9-1-SEW-FIR-0852</t>
  </si>
  <si>
    <t>Mechanical FIR for Installation and Laying of Sewerage Pipeline from MH-A-21 TO MH-A-20, @ ZONE-04</t>
  </si>
  <si>
    <t>DAM2-02-09-SAJ-TS9-1-SEW-FIR-0854</t>
  </si>
  <si>
    <t>Mechanical FIR for Installation and Laying of Sewerage Pipeline from MH-A-22 TO MH-A-21, @ ZONE-04</t>
  </si>
  <si>
    <t>DAM2-02-09-SAJ-TS9-1-SEW-FIR-0856</t>
  </si>
  <si>
    <t>Mechanical FIR for Installation and Laying of Sewerage Pipeline from MH-A-23 TO MH-A-22, @ ZONE-04</t>
  </si>
  <si>
    <t>DAM2-02-09-SAJ-TS9-1-SEW-FIR-0858</t>
  </si>
  <si>
    <t>Mechanical FIR for Installation and Laying of Sewerage Pipeline from MH-A-24 TO MH-A-23, @ ZONE-04</t>
  </si>
  <si>
    <t>DAM2-02-09-SAJ-TS9-1-SEW-FIR-0860</t>
  </si>
  <si>
    <t>Mechanical FIR for Installation and Laying of Sewerage Pipeline from MH-A-25/0 TO MH-A-24, @ ZONE-04</t>
  </si>
  <si>
    <t>DAM2-02-09-SAJ-TS9-1-SEW-FIR-0862</t>
  </si>
  <si>
    <t>Mechanical FIR for Installation and Laying of Sewerage Pipeline from MH-A-26 TO MH-A-25/0, @ ZONE-04</t>
  </si>
  <si>
    <t>DAM2-02-09-SAJ-TS9-1-SEW-FIR-0924-01</t>
  </si>
  <si>
    <t>Survey FIR for Excavation and Compaction Testing of Sewerage Pipeline from MH-A-18-1/0 TO MH-A-18/0, @ ZONE-04</t>
  </si>
  <si>
    <t>DAM2-02-09-SAJ-TS9-1-SEW-FIR-0925</t>
  </si>
  <si>
    <t>Survey FIR for Sand Bedding and Compaction Testing of Sewerage Pipeline from MH-A-18-1/0 TO MH-A-18/0, @ ZONE-04</t>
  </si>
  <si>
    <t>DAM2-02-09-SAJ-TS9-1-SEW-FIR-0933</t>
  </si>
  <si>
    <t>Survey FIR for Excavation and Compaction Testing of Sewerage Pipeline from MH-A-18-2 TO MH-A-18-1/0, @ ZONE-04</t>
  </si>
  <si>
    <t>DAM2-02-09-SAJ-TS9-1-SEW-FIR-0934</t>
  </si>
  <si>
    <t>Survey FIR for Sand Bedding and Compaction Testing of Sewerage Pipeline from MH-A-18-2 TO MH-A-18-1/0, @ ZONE-04</t>
  </si>
  <si>
    <t>DAM2-02-09-SAJ-TS9-1-SEW-FIR-0935</t>
  </si>
  <si>
    <t>Survey FIR for Excavation and Compaction Testing of Sewerage Pipeline from MH-A-18-3/0 TO MH-A-18-2, @ ZONE-04</t>
  </si>
  <si>
    <t>DAM2-02-09-SAJ-TS9-1-SEW-FIR-0936</t>
  </si>
  <si>
    <t>Survey FIR for Sand Bedding and Compaction Testing of Sewerage Pipeline from MH-A-18-3/0 TO MH-A-18-2, @ ZONE-04</t>
  </si>
  <si>
    <t>DAM2-02-09-SAJ-TS9-1-SEW-FIR-0938</t>
  </si>
  <si>
    <t>Mechanical FIR for Installation and Laying of Sewerage Pipeline from MH-A-18-1/0 TO MH-A-18/0, @ ZONE-04</t>
  </si>
  <si>
    <t>DAM2-02-09-SAJ-TS9-1-SEW-FIR-0972</t>
  </si>
  <si>
    <t>Mechanical FIR for Installation and Laying of Sewerage Pipeline from MH-A-18-3/0 TO MH-A-18-2, @ ZONE-04</t>
  </si>
  <si>
    <t>DAM2-02-09-SAJ-TS9-1-SEW-FIR-0974</t>
  </si>
  <si>
    <t>Mechanical FIR for Installation and Laying of Sewerage Pipeline from MH-A-18-2 TO MH-A-18-1/0, @ ZONE-04</t>
  </si>
  <si>
    <t>DAM2-02-09-SAJ-TS9-1-SEW-FIR-1030</t>
  </si>
  <si>
    <t>Survey FIR for Backfill and Compaction Testing 4th Layer above the Sewerage Pipeline MH-A-18-3/0 TO MH-A-18-2, ZONE-04</t>
  </si>
  <si>
    <t>DAM2-02-09-SAJ-TS9-1-SEW-FIR-1032</t>
  </si>
  <si>
    <t>Survey FIR for Backfill and Compaction Testing 4th Layer above the Sewerage Pipeline MH-A-18-2 TO MH-A-18-1/0, ZONE-04</t>
  </si>
  <si>
    <t>DAM2-02-09-SAJ-TS9-1-SEW-FIR-1034</t>
  </si>
  <si>
    <t>Survey FIR for Backfill and Compaction Testing 4th Layer above the Sewerage Pipeline MH-A-18-1/0 TO MH-A-18/0, ZONE-04</t>
  </si>
  <si>
    <t>DAM2-02-09-SAJ-TS9-1-SEW-FIR-1082</t>
  </si>
  <si>
    <t>Survey FIR for Backfill and Compaction Testing 4th Layer above the Sewerage Pipeline from MH-A-20 TO MH-A-19, ZONE-04</t>
  </si>
  <si>
    <t>DAM2-02-09-SAJ-TS9-1-SEW-FIR-1088</t>
  </si>
  <si>
    <t>Survey FIR for Backfill and Compaction Testing 4th Layer above the Sewerage Pipeline MH-A-18-4 TO MH-A-18-3/0, ZONE-04</t>
  </si>
  <si>
    <t>DAM2-02-09-SAJ-TS9-1-SEW-FIR-1176</t>
  </si>
  <si>
    <t>Survey FIR for Backfill and Compaction Testing Final Layer Backfilling above the Sewerage Pipeline MH-A-18-4 TO MH-A-18-3/0, ZONE-04</t>
  </si>
  <si>
    <t>DAM2-02-09-SAJ-TS9-1-SEW-FIR-1200</t>
  </si>
  <si>
    <t>Survey FIR for Backfill and Compaction Testing  2nd Layer above the Sewerage Pipeline from MH-A-27/0 TO MH-A-26 @ ZONE-04</t>
  </si>
  <si>
    <t>DAM2-02-09-SAJ-TS9-1-SEW-FIR-1201</t>
  </si>
  <si>
    <t>Survey FIR for Backfill and Compaction Testing 3rd Layer above the Sewerage Pipe Line from MH-A-26 TO MH-A-25/0, @ ZONE-04</t>
  </si>
  <si>
    <t>DAM2-02-09-SAJ-TS9-1-SEW-FIR-1286</t>
  </si>
  <si>
    <t>Survey FIR for Excavation and Compaction Testing of Sewerage Pipeline from &amp; MH-A-10-4 TO MH-A-10-5</t>
  </si>
  <si>
    <t>DAM2-02-09-SAJ-TS9-1-SEW-FIR-1287</t>
  </si>
  <si>
    <t>Survey FIR for Sand Bedding and Compaction testing of Sewerage Pipeline from MH-A-10-4 TO MH-A-10-5</t>
  </si>
  <si>
    <t>DAM2-02-09-SAJ-TS9-1-SEW-FIR-1288</t>
  </si>
  <si>
    <t>Survey and Mechanical FIR for the Installation and Laying of Storm Pipeline from &amp; MH-A-10-4 TO MH-A-10-5</t>
  </si>
  <si>
    <t>Survey FIR for Backfill and Compaction Testing 2nd Layer above the Sewerage Pipeline from 
MH-B-34 TO MH-B-35, dia 200 mm
 MH-B-35 TO MH-B-36, dia 200 mm
 MH-B-36 TO MH-B-37, dia 200 mm
 MH-B-37 TO MH-B-38, dia 200 mm
 MH-B-38 TO MH-B-39, dia 200 mm
@ ZONE-01</t>
  </si>
  <si>
    <t xml:space="preserve">Survey FIR for Backfill and Compaction Testing 4th Layer above the Sewerage Pipeline from 
 MH-B-29 TO MH-B-30, dia 200 mm 
MH-B-33 TO MH-B-34, dia 200 mm
MH-B-34 TO MH-B-35, dia 200 mm
 MH-B-35 TO MH-B-36, dia 200 mm
 MH-B-36 TO MH-B-37, dia 200 mm
 MH-B-37 TO MH-B-38, dia 200 mm
 MH-B-38 TO MH-B-39, dia 200 mm
</t>
  </si>
  <si>
    <t>DAM2-02-09-SAJ-TS9-1-SEW-FIR-1308</t>
  </si>
  <si>
    <t>Survey FIR for Backfill and Compaction Testing 5th Layer above the Sewerage Pipeline from 
 MH-B-23 TO MH-B-24, dia 200 mm
MH-B-29 TO MH-B-30, dia 200 mm 
MH-B-30 TO MH-B-31, dia 200 mm
MH-B-31 TO MH-B-32, dia 200 mm
 MH-B-32 TO MH-B-33, dia 200 mm
 MH-B-35 TO MH-B-36, dia 200 mm
 MH-B-36 TO MH-B-37, dia 200 mm
 MH-B-37 TO MH-B-38, dia 200 mm
 MH-B-38 TO MH-B-39 dia 200 mm
@ ZONE-01</t>
  </si>
  <si>
    <t>B5.33 31 00.02.03</t>
  </si>
  <si>
    <t>200mm Diameter Depth: 2.51m - 3.5m</t>
  </si>
  <si>
    <t>DAM2-02-09-SAJ-TS9-1-SEW-FIR-0044-00</t>
  </si>
  <si>
    <t>Survey Excavation and Compaction Testing FIR of Sewerage Pipe Line from MH-B-29 TO MH-B-28/0 (From Station 1+163.28 To 1+121.28), LINE B @ ZONE-01</t>
  </si>
  <si>
    <t>DAM2-02-09-SAJ-TS9-1-SEW-FIR-0047-00</t>
  </si>
  <si>
    <t>Survey FIR for Geotextile &amp; Gravel Bedding FIR for sewerage Pipe line from MH-B-28 TO MH-B-29 (From Station 1+163.28 To 1+121.28), LINE B @ ZONE-01</t>
  </si>
  <si>
    <t>DAM2-02-09-SAJ-TS9-1-SEW-FIR-0049-00</t>
  </si>
  <si>
    <t>Survey Excavation and Compaction Testing FIR of Sewerage Pipe Line from MH-B-28/0 TO MH-B-27, LINE B @ ZONE-01</t>
  </si>
  <si>
    <t>DAM2-02-09-SAJ-TS9-1-SEW-FIR-0051-00</t>
  </si>
  <si>
    <t>Survey FIR for Geotextile &amp; Gravel Bedding FIR for sewerage Pipe line from MH-B- 28/0 TO MH-B- 27, LINE B @ ZONE-01</t>
  </si>
  <si>
    <t>DAM2-02-09-SAJ-TS9-1-SEW-FIR-0065-00</t>
  </si>
  <si>
    <t>Mechanical FIR Installation and Laying of Sewerage for Pipe Line form MH-B-29 TO MH-B-28/0 (From Station 1+163.28 To 1+121.28) Pipe DIA 200MM</t>
  </si>
  <si>
    <t>DAM2-02-09-SAJ-TS9-1-SEW-FIR-0066-00</t>
  </si>
  <si>
    <t>Mechanical FIR initial Air Test of Sewerage for Pipe Line form MH-B-29 TO MH-B-28/0 (From Station 1+163.28 To 1+121.28) Pipe DIA 200MM</t>
  </si>
  <si>
    <t>DAM2-02-09-SAJ-TS9-1-SEW-FIR-0067-00</t>
  </si>
  <si>
    <t>Mechanical FIR Installation and Laying of Sewerage for Pipe Line form MH-B-28 TO MH-B-27 Pipe DIA 200MM</t>
  </si>
  <si>
    <t>DAM2-02-09-SAJ-TS9-1-SEW-FIR-0068-00</t>
  </si>
  <si>
    <t>Mechanical FIR initial Air Test of Sewerage for Pipe Line form MH-B-28 TO MH-B-27 Pipe DIA 200MM</t>
  </si>
  <si>
    <t>DAM2-02-09-SAJ-TS9-1-SEW-FIR-0072-00</t>
  </si>
  <si>
    <t>Survey Excavation and Compaction Testing FIR of Sewerage Pipe Line from MH-B-26-1 TO MH-B26/0, LINE B @ ZONE-01</t>
  </si>
  <si>
    <t>DAM2-02-09-SAJ-TS9-1-SEW-FIR-0077-00</t>
  </si>
  <si>
    <t>Survey FIR for Geotextile &amp; Gravel Bedding for Sewerage Pipeline from MH-B- 26/1 TO MH-B- 26/0, LINE B @ ZONE-01</t>
  </si>
  <si>
    <t>DAM2-02-09-SAJ-TS9-1-SEW-FIR-0094-00</t>
  </si>
  <si>
    <t>Mechanical FIR Installation and Laying of Sewerage for Pipe Line form MH-B-26/0 TO MH-B-26/1 Pipe DIA 200MM</t>
  </si>
  <si>
    <t>DAM2-02-09-SAJ-TS9-1-SEW-FIR-0099-00</t>
  </si>
  <si>
    <t>Mechanical FIR initial Air Test of Sewerage for Pipe Line form MH-B-26/0 TO MH-B-26/1, Line B Pipe DIA 200MM</t>
  </si>
  <si>
    <t>DAM2-02-09-SAJ-TS9-1-SEW-FIR-0080-00</t>
  </si>
  <si>
    <t>Survey Excavation and Compaction Testing FIR of Sewerage Pipe Line from MH-B-27 TO MH-B-26/0, LINE B @ ZONE-01</t>
  </si>
  <si>
    <t>DAM2-02-09-SAJ-TS9-1-SEW-FIR-0086-00</t>
  </si>
  <si>
    <t>Survey FIR for Geotextile &amp; Gravel Bedding for Sewerage Pipeline from MH-B-27 TO MH-B-26/0, LINE B @ ZONE-01</t>
  </si>
  <si>
    <t>DAM2-02-09-SAJ-TS9-1-SEW-FIR-0093-00</t>
  </si>
  <si>
    <t>Mechanical FIR Installation and Laying of Sewerage for Pipe Line form MH-B-27 TO MH-B-26/0 Pipe DIA 200MM</t>
  </si>
  <si>
    <t>DAM2-02-09-SAJ-TS9-1-SEW-FIR-0098-00</t>
  </si>
  <si>
    <t>Mechanical FIR initial Air Test of Sewerage for Pipe Line form MH-B-27 TO MH-B-26/0, Line B Pipe DIA 200MM</t>
  </si>
  <si>
    <t>DAM2-02-09-SAJ-TS9-1-SEW-FIR-0293-00</t>
  </si>
  <si>
    <t>Survey FIR for Excavation and Compaction Testing of Sewerage Pipeline from MH-B-4-2-1 TO MH-B-4-2-0, @ ZONE-03</t>
  </si>
  <si>
    <t>DAM2-02-09-SAJ-TS9-1-SEW-FIR-0297-00</t>
  </si>
  <si>
    <t>Survey FIR for Gravel Bedding with Geotextile of Sewerage Pipeline from MH-B-4-2-1 TO MH-B-4-2-0, @ ZONE-03</t>
  </si>
  <si>
    <t>DAM2-02-09-SAJ-TS9-1-SEW-FIR-0303-00</t>
  </si>
  <si>
    <t>Mechanical FIR for Installation and Laying of Sewerage Pipeline from MH-4-2-1 TO MH-4-2-0,  @ ZONE-03 Pipe DIA 200MM</t>
  </si>
  <si>
    <t>DAM2-02-09-SAJ-TS9-1-SEW-FIR-0291-00</t>
  </si>
  <si>
    <t>Survey FIR for Excavation and Compaction Testing of Sewerage Pipeline from MH-B-4-2-2 TO MH-B-4-2-1, @ ZONE-03</t>
  </si>
  <si>
    <t>DAM2-02-09-SAJ-TS9-1-SEW-FIR-0296-00</t>
  </si>
  <si>
    <t>Survey FIR for Gravel Bedding with Geotextile of Sewerage Pipeline from MH-4-2-2 TO MH-4-2-1, @ ZONE-03</t>
  </si>
  <si>
    <t>DAM2-02-09-SAJ-TS9-1-SEW-FIR-0301-00</t>
  </si>
  <si>
    <t>Mechanical FIR for Installation and Laying of Sewerage Pipeline from MH-B-4-2-2 TO MH-B-4-2-1,  @ ZONE-03 Pipe DIA 200MM</t>
  </si>
  <si>
    <t>DAM2-02-09-SAJ-TS9-1-SEW-FIR-0319-00</t>
  </si>
  <si>
    <t>Survey Excavation and Compaction Testing FIR of Sewerage Pipe Line from MH-B-29 TO MH-B-28/0 (From Station 1+163.28 To 1+175.28), LINE B @ ZONE-01</t>
  </si>
  <si>
    <t>DAM2-02-09-SAJ-TS9-1-SEW-FIR-0320-00</t>
  </si>
  <si>
    <t>Survey FIR for Geotextile &amp; Gravel Bedding FIR for sewerage Pipe line from MH-B-28 TO MH-B-29 (From Station 1+163.28 To 1+175.28), LINE B @ ZONE-01</t>
  </si>
  <si>
    <t>DAM2-02-09-SAJ-TS9-1-SEW-FIR-0427-00</t>
  </si>
  <si>
    <t>Survey FIR for Excavation and Compaction Testing of Sewerage Pipeline from MH-A-14-4 TO MH-A-14-3/0, @ ZONE-04</t>
  </si>
  <si>
    <t>DAM2-02-09-SAJ-TS9-1-SEW-FIR-0429-00</t>
  </si>
  <si>
    <t>Survey FIR for Sand Bedding of Sewerage Pipeline from MH-A-14-4 TO MH-A-14-3/0, @ ZONE-04</t>
  </si>
  <si>
    <t>DAM2-02-09-SAJ-TS9-1-SEW-FIR-0437-00</t>
  </si>
  <si>
    <t>Mechanical FIR for Installation and Laying of Sewerage Pipeline from MH-A-14-4 TO MH-A-14-3/0, @ ZONE-04</t>
  </si>
  <si>
    <t>DAM2-02-09-SAJ-TS9-1-SEW-FIR-0531</t>
  </si>
  <si>
    <t>Mechanical FIR Initial Air Test of Sewerage Pipeline form MH-A-14-4 TO MH-A-14-3/0, LINE A @ ZONE-04</t>
  </si>
  <si>
    <t>DAM2-02-09-SAJ-TS9-1-SEW-FIR-0538</t>
  </si>
  <si>
    <t>Survey FIR for Excavation and Compaction Testing of Sewerage Pipeline from MH-A-14/0 TO MH-A-14-1/0, @ ZONE-03</t>
  </si>
  <si>
    <t>DAM2-02-09-SAJ-TS9-1-SEW-FIR-0577</t>
  </si>
  <si>
    <t>Survey FIR for Gravel Bedding with Geotextile of Sewerage Pipeline from MH-A-14/0 TO MH-A-14-1, @ ZONE-03</t>
  </si>
  <si>
    <t>DAM2-02-09-SAJ-TS9-1-SEW-FIR-0595</t>
  </si>
  <si>
    <t>Mechanical FIR for Installation and Laying of Sewerage Pipeline from MH-A-14/0 TO MH-A-14-1, @ ZONE-03</t>
  </si>
  <si>
    <t>DAM2-02-09-SAJ-TS9-1-SEW-FIR-0638</t>
  </si>
  <si>
    <t>Survey FIR for Excavation and Compaction Testing of Sewerage Pipeline from MH-A-14-1/0 and MH-A-14-2, @ ZONE-04</t>
  </si>
  <si>
    <t>DAM2-02-09-SAJ-TS9-1-SEW-FIR-0639</t>
  </si>
  <si>
    <t>Survey FIR for Excavation and Compaction Testing of Sewerage Pipeline from MH-A-14-2 and MH-A-14-3/0, @ ZONE-04</t>
  </si>
  <si>
    <t>DAM2-02-09-SAJ-TS9-1-SEW-FIR-0640</t>
  </si>
  <si>
    <t>Survey FIR for Gravel Bedding with Geotextile of Sewerage Pipeline from MH-A-14-1/0 and MH-A-14-2, @ ZONE-04</t>
  </si>
  <si>
    <t>DAM2-02-09-SAJ-TS9-1-SEW-FIR-0641</t>
  </si>
  <si>
    <t>Survey FIR for Gravel Bedding with Geotextile of Sewerage Pipeline from MH-A-14-2 and MH-A-14-3/0, @ ZONE-04</t>
  </si>
  <si>
    <t>DAM2-02-09-SAJ-TS9-1-SEW-FIR-0657</t>
  </si>
  <si>
    <t>Survey FIR for Excavation and Compaction Testing of Sewerage Pipeline from MH-A-13 TO MH-A-12, @ ZONE-04</t>
  </si>
  <si>
    <t>DAM2-02-09-SAJ-TS9-1-SEW-FIR-0658</t>
  </si>
  <si>
    <t>Survey FIR for Gravel Bedding with Geotextile of Sewerage Pipeline from MH-A-13 TO MH-A-12, @ ZONE-04</t>
  </si>
  <si>
    <t>DAM2-02-09-SAJ-TS9-1-SEW-FIR-0676</t>
  </si>
  <si>
    <t>Survey FIR for Excavation and Compaction Testing of Sewerage Pipeline from MH-B-12-1 TO MH-B-12/0, @ ZONE-03</t>
  </si>
  <si>
    <t>DAM2-02-09-SAJ-TS9-1-SEW-FIR-0677</t>
  </si>
  <si>
    <t>Survey FIR for Gravel Bedding with Geotextile of Sewerage Pipeline from MH-B-12-1 TO MH-B-12/0, @ ZONE-03</t>
  </si>
  <si>
    <t>DAM2-02-09-SAJ-TS9-1-SEW-FIR-0703</t>
  </si>
  <si>
    <t>Mechanical FIR for Installation and Laying of Sewerage Pipeline from MH-B-12-1 TO MH-B-12/0, @ ZONE-03</t>
  </si>
  <si>
    <t>DAM2-02-09-SAJ-TS9-1-SEW-FIR-0705</t>
  </si>
  <si>
    <t>Mechanical FIR for Installation and Laying of Sewerage Pipeline from MH-A-14-1/0 TO MH-A-14-2, @ ZONE-04</t>
  </si>
  <si>
    <t>DAM2-02-09-SAJ-TS9-1-SEW-FIR-0707</t>
  </si>
  <si>
    <t>Mechanical FIR for Installation and Laying of Sewerage Pipeline from MH-A-14-2 TO MH-A-14-3/0, @ ZONE-04</t>
  </si>
  <si>
    <t>DAM2-02-09-SAJ-TS9-1-SEW-FIR-0716</t>
  </si>
  <si>
    <t>Survey FIR for Excavation and Compaction Testing of Sewerage Pipeline from MH-A-14/0 TO MH-A-13, @ ZONE-04</t>
  </si>
  <si>
    <t>DAM2-02-09-SAJ-TS9-1-SEW-FIR-0717</t>
  </si>
  <si>
    <t>Survey FIR for Excavation and Compaction Testing of Sewerage Pipeline from MH-A-15 TO MH-A-14/0, @ ZONE-04</t>
  </si>
  <si>
    <t>DAM2-02-09-SAJ-TS9-1-SEW-FIR-0726</t>
  </si>
  <si>
    <t>Survey FIR for Backfill and Compaction Testing 4th  Layer above the Sewerage Pipeline from MH-A-2/0 TO MH-A-2-1, @ ZONE-03</t>
  </si>
  <si>
    <t>DAM2-02-09-SAJ-TS9-1-SEW-FIR-0756</t>
  </si>
  <si>
    <t>Survey FIR for Gravel Bedding with Geotextile of Sewerage Pipeline from MH-A-15 TO MH-A-14/0, @ ZONE-04</t>
  </si>
  <si>
    <t>DAM2-02-09-SAJ-TS9-1-SEW-FIR-0757</t>
  </si>
  <si>
    <t>Survey FIR for Gravel Bedding with Geotextile of Sewerage Pipeline from MH-A-14/0 TO MH-A-13, @ ZONE-04</t>
  </si>
  <si>
    <t>DAM2-02-09-SAJ-TS9-1-SEW-FIR-0789</t>
  </si>
  <si>
    <t>Mechanical FIR for Installation and Laying of Sewerage Pipeline from MH-A-14/0 TO MH-A-13, @ ZONE-04</t>
  </si>
  <si>
    <t>DAM2-02-09-SAJ-TS9-1-SEW-FIR-0816</t>
  </si>
  <si>
    <t>Survey FIR for Excavation and Compaction Testing of Sewerage Pipeline from MH-A-16 TO MH-A-15, @ ZONE-04</t>
  </si>
  <si>
    <t>DAM2-02-09-SAJ-TS9-1-SEW-FIR-0817</t>
  </si>
  <si>
    <t>Survey FIR for Excavation and Compaction Testing of Sewerage Pipeline from MH-A-17 TO MH-A-16, @ ZONE-04</t>
  </si>
  <si>
    <t>DAM2-02-09-SAJ-TS9-1-SEW-FIR-0818</t>
  </si>
  <si>
    <t>Survey FIR for Excavation and Compaction Testing of Sewerage Pipeline from MH-A-18/0 TO MH-A-17, @ ZONE-04</t>
  </si>
  <si>
    <t>DAM2-02-09-SAJ-TS9-1-SEW-FIR-0819</t>
  </si>
  <si>
    <t>Survey FIR for Gravel Bedding with Geotextile of Sewerage Pipeline from MH-A-16 TO MH-A-15, @ ZONE-04</t>
  </si>
  <si>
    <t>DAM2-02-09-SAJ-TS9-1-SEW-FIR-0820</t>
  </si>
  <si>
    <t>Survey FIR for Gravel Bedding with Geotextile of Sewerage Pipeline from MH-A-17 TO MH-A-16, @ ZONE-04</t>
  </si>
  <si>
    <t>DAM2-02-09-SAJ-TS9-1-SEW-FIR-0821</t>
  </si>
  <si>
    <t>Survey FIR for Gravel Bedding with Geotextile of Sewerage Pipeline from MH-A-18/0 TO MH-A-17, @ ZONE-04</t>
  </si>
  <si>
    <t>DAM2-02-09-SAJ-TS9-1-SEW-FIR-0823</t>
  </si>
  <si>
    <t>Mechanical FIR for Installation and Laying of Sewerage Pipeline from MH-A-16 TO MH-A-15, @ ZONE-04</t>
  </si>
  <si>
    <t>DAM2-02-09-SAJ-TS9-1-SEW-FIR-0825</t>
  </si>
  <si>
    <t>Mechanical FIR for Installation and Laying of Sewerage Pipeline from MH-A-17 TO MH-A-16, @ ZONE-04</t>
  </si>
  <si>
    <t>DAM2-02-09-SAJ-TS9-1-SEW-FIR-0827</t>
  </si>
  <si>
    <t>Mechanical FIR for Installation and Laying of Sewerage Pipeline from MH-A-18/0 TO MH-A-17, @ ZONE-04</t>
  </si>
  <si>
    <t>DAM2-02-09-SAJ-TS9-1-SEW-FIR-0829</t>
  </si>
  <si>
    <t>Survey FIR for Excavation and Compaction Testing of Sewerage Pipeline from MH-A-19 TO MH-A-18/0, @ ZONE-04</t>
  </si>
  <si>
    <t>DAM2-02-09-SAJ-TS9-1-SEW-FIR-0830</t>
  </si>
  <si>
    <t>Survey FIR for Gravel Bedding with Geotextile of Sewerage Pipeline from MH-A-19 TO MH-A-18/0, @ ZONE-04</t>
  </si>
  <si>
    <t>DAM2-02-09-SAJ-TS9-1-SEW-FIR-0846</t>
  </si>
  <si>
    <t>Mechanical FIR for Installation and Laying of Sewerage Pipeline from MH-A-15 TO MH-A-14/0, @ ZONE-04</t>
  </si>
  <si>
    <t>DAM2-02-09-SAJ-TS9-1-SEW-FIR-0848</t>
  </si>
  <si>
    <t>Mechanical FIR for Installation and Laying of Sewerage Pipeline from MH-A-19 TO MH-A-18/0, @ ZONE-04</t>
  </si>
  <si>
    <t>DAM2-02-09-SAJ-TS9-1-SEW-FIR-0881</t>
  </si>
  <si>
    <t>Survey FIR for Backfill and Compaction Testing 5th Layer above the Sewerage Pipeline from MH-A-14/0 TO MH-A-14-1, @ ZONE-04</t>
  </si>
  <si>
    <t>DAM2-02-09-SAJ-TS9-1-SEW-FIR-0904</t>
  </si>
  <si>
    <t>Survey FIR for Backfill and Compaction Testing 6th Layer above the Sewerage Pipeline from  MH-A-13 TO MH-A-12, @ ZONE-04</t>
  </si>
  <si>
    <t>DAM2-02-09-SAJ-TS9-1-SEW-FIR-0910</t>
  </si>
  <si>
    <t>Survey FIR for Backfill and Compaction Testing 4th Layer above the Sewerage Pipeline from MH-A-19 TO MH-A-18/0, ZONE-03</t>
  </si>
  <si>
    <t>DAM2-02-09-SAJ-TS9-1-SEW-FIR-0916</t>
  </si>
  <si>
    <t>Survey FIR for Backfill and Compaction Testing 5th Layer above the Sewerage Pipeline from  MH-A-14-1/0 TO MH-A-14-2, @ ZONE-04</t>
  </si>
  <si>
    <t>DAM2-02-09-SAJ-TS9-1-SEW-FIR-0957</t>
  </si>
  <si>
    <t>Survey FIR for Backfill and Compaction Testing 4th Layer above the Sewerage Pipeline from MH-A-18/0 TO MH-A-17, ZONE-03</t>
  </si>
  <si>
    <t>DAM2-02-09-SAJ-TS9-1-SEW-FIR-0959</t>
  </si>
  <si>
    <t>Survey FIR for Backfill and Compaction Testing 5th Layer above the Sewerage Pipeline from  MH-A-14/0 TO MH-A-13, @ ZONE-04</t>
  </si>
  <si>
    <t>DAM2-02-09-SAJ-TS9-1-SEW-FIR-0987</t>
  </si>
  <si>
    <t>Survey FIR for Backfill and Compaction Testing 5th Layer above the Sewerage Pipeline, @ ZONE-04
1- MH-A-15 TO MH-A-14/0
2- MH-A-16 TO MH-A-15
3- MH-A-17 TO MH-A-16</t>
  </si>
  <si>
    <t>DAM2-02-09-SAJ-TS9-1-SEW-FIR-1084</t>
  </si>
  <si>
    <t>Survey FIR for Backfill and Compaction Testing Final Layer Prior to Capping Layer above the Sewerage Pipeline from MH-A-18/0 TO MH-A-17, ZONE-04</t>
  </si>
  <si>
    <t>DAM2-02-09-SAJ-TS9-1-SEW-FIR-1191</t>
  </si>
  <si>
    <t>Survey FIR for Backfill and Compaction Testing 4th Layer above the Sewerage Pipeline from  MH-A-14-2 TO MH-A-14-3/0, @ ZONE-04</t>
  </si>
  <si>
    <t>DAM2-02-09-SAJ-TS9-1-SEW-FIR-1196</t>
  </si>
  <si>
    <t>Survey FIR for Backfill and Compaction Testing Final Layer Backfilling above the Sewerage Pipeline from MH-A-14/0 TO MH-A-14-1,  @ ZONE-04</t>
  </si>
  <si>
    <t>DAM2-02-09-SAJ-TS9-1-SEW-FIR-1211</t>
  </si>
  <si>
    <t>Survey FIR for Backfill and Compaction Testing 4th Layer above the Sewerage Pipeline from MH-A-14-4 TO MH-A-14-3/0 @ ZONE-04</t>
  </si>
  <si>
    <t>DAM2-02-09-SAJ-TS9-1-SEW-FIR-1284</t>
  </si>
  <si>
    <t>Survey FIR for Excavation and Compaction Testing of Sewerage Pipeline from &amp; MH-A-10-3 TO MH-A-10-4</t>
  </si>
  <si>
    <t>DAM2-02-09-SAJ-TS9-1-SEW-FIR-1285</t>
  </si>
  <si>
    <t>Survey FIR for Sand Bedding and Compaction testing of Sewerage Pipeline from MH-A-10-3 TO MH-A-10-4</t>
  </si>
  <si>
    <t>DAM2-02-09-SAJ-TS9-1-SEW-FIR-1289</t>
  </si>
  <si>
    <t>Survey and Mechanical FIR for the Installation and Laying of Storm Pipeline from &amp; MH-A-10-3 TO MH-A-10-4</t>
  </si>
  <si>
    <t>B5.33 31 00.02.04</t>
  </si>
  <si>
    <t>200mm Diameter Depth: 3.51m -4.5m</t>
  </si>
  <si>
    <t>DAM2-02-09-SAJ-TS9-1-SEW-FIR-0128-00</t>
  </si>
  <si>
    <t>Survey FIR for Excavation and Compaction Testing of Sewerage Pipe Line from MH-B-11 TO MH-B-10, LINE B @ ZONE-03</t>
  </si>
  <si>
    <t>DAM2-02-09-SAJ-TS9-1-SEW-FIR-0134-00</t>
  </si>
  <si>
    <t>Survey FIR for Gravel Bedding with Geotextile of Sewerage Pipeline from MH-B-11 TO MH-B-10, LINE B @ ZONE-03</t>
  </si>
  <si>
    <t>DAM2-02-09-SAJ-TS9-1-SEW-FIR-0138-00</t>
  </si>
  <si>
    <t>Mechanical FIR for Installation and Laying of Sewerage Pipeline form MH-B-11 TO MH-B-10, LINE B @ ZONE-03 Pipe DIA 200MM</t>
  </si>
  <si>
    <t>DAM2-02-09-SAJ-TS9-1-SEW-FIR-0142-00</t>
  </si>
  <si>
    <t>Mechanical FIR Initial Air Test of Sewerage Pipeline form MH-B-11 TO MH-B-10, Line B @ ZONE-03 Pipe DIA 200MM</t>
  </si>
  <si>
    <t>DAM2-02-09-SAJ-TS9-1-SEW-FIR-0147-00</t>
  </si>
  <si>
    <t>Survey FIR for Excavation and Compaction Testing of Sewerage Pipeline from MH-B-26/0 TO MH-B-25 and MH-B-25 TO MH-B-24, LINE B @ ZONE-01</t>
  </si>
  <si>
    <t>DAM2-02-09-SAJ-TS9-1-SEW-FIR-0149-00</t>
  </si>
  <si>
    <t>Survey FIR for Excavation and Compaction Testing of Sewerage Pipeline from MH-B-10 TO MH-B-09, LINE B @ ZONE-03</t>
  </si>
  <si>
    <t>DAM2-02-09-SAJ-TS9-1-SEW-FIR-0151-00</t>
  </si>
  <si>
    <t>Survey FIR for Gravel Bedding with Geotextile of Sewerage Pipeline from MH-B-26/0 TO MH-B-25 and MH-B-25 TO MH-B-24, LINE B @ ZONE-01</t>
  </si>
  <si>
    <t>DAM2-02-09-SAJ-TS9-1-SEW-FIR-0152-00</t>
  </si>
  <si>
    <t>Survey FIR for Gravel Bedding with Geotextile of Sewerage Pipeline from MH-B-10 TO MH-B-09, LINE B @ ZONE-03</t>
  </si>
  <si>
    <t>DAM2-02-09-SAJ-TS9-1-SEW-FIR-0155-00</t>
  </si>
  <si>
    <t>Mechanical FIR for Installation and Laying of Sewerage Pipeline form MH-B-26/0 TO MH-B-25 and MH-B-25 TO MH-B-24, LINE B @ ZONE-01 Pipe DIA 200MM</t>
  </si>
  <si>
    <t>DAM2-02-09-SAJ-TS9-1-SEW-FIR-0156-00</t>
  </si>
  <si>
    <t>Mechanical FIR for Installation and Laying of Sewerage Pipeline form MH-B-10 TO MH-B-09, LINE B @ ZONE-03 Pipe DIA 200MM</t>
  </si>
  <si>
    <t>DAM2-02-09-SAJ-TS9-1-SEW-FIR-0158-00</t>
  </si>
  <si>
    <t>Mechanical FIR Initial Air Test of Sewerage Pipeline form MH-B-26/0 TO MH-B-25 and MH-B-25 TO MH-B-24, Line B @ ZONE-01 Pipe DIA 200MM</t>
  </si>
  <si>
    <t>DAM2-02-09-SAJ-TS9-1-SEW-FIR-0159-00</t>
  </si>
  <si>
    <t>Mechanical FIR Initial Air Test of Sewerage Pipeline form MH-B-10 TO MH-B-09, Line B @ ZONE-03 Pipe DIA 200MM</t>
  </si>
  <si>
    <t>DAM2-02-09-SAJ-TS9-1-SEW-FIR-0164-00</t>
  </si>
  <si>
    <t>Survey FIR for Backfill and Compaction Testing 6th Layer above the Sewerage Pipeline from MH-B-11 TO MH-B-10 LINE B @ ZONE-03</t>
  </si>
  <si>
    <t>DAM2-02-09-SAJ-TS9-1-SEW-FIR-0169-00</t>
  </si>
  <si>
    <t>Survey FIR for Excavation and Compaction Testing of Sewerage Pipeline from MH-B-09 TO MH-B-08, LINE B @ ZONE-03</t>
  </si>
  <si>
    <t>DAM2-02-09-SAJ-TS9-1-SEW-FIR-0172-00</t>
  </si>
  <si>
    <t>Survey FIR for Gravel Bedding with Geotextile of Sewerage Pipeline from MH-B-09 TO MH-B-08, LINE B @ ZONE-03</t>
  </si>
  <si>
    <t>DAM2-02-09-SAJ-TS9-1-SEW-FIR-0178-00</t>
  </si>
  <si>
    <t>Mechanical FIR for Installation and Laying of Sewerage Pipeline form MH-B-09 TO MH-B-08, LINE B @ ZONE-03 Pipe DIA 200MM</t>
  </si>
  <si>
    <t>DAM2-02-09-SAJ-TS9-1-SEW-FIR-0182-00</t>
  </si>
  <si>
    <t>Mechanical FIR Initial Air Test of Sewerage Pipeline form MH-B-09 TO MH-B-08, Line B @ ZONE-03 Pipe DIA 200MM</t>
  </si>
  <si>
    <t>DAM2-02-09-SAJ-TS9-1-SEW-FIR-0191-00</t>
  </si>
  <si>
    <t>Survey FIR for Excavation and Compaction Testing of Sewerage Pipeline from MH-B-07 TO MH-B-06, LINE B @ ZONE-03</t>
  </si>
  <si>
    <t>DAM2-02-09-SAJ-TS9-1-SEW-FIR-0193-00</t>
  </si>
  <si>
    <t>Survey FIR for Excavation and Compaction Testing of Sewerage Pipeline from MH-B-08 TO MH-B-07, LINE B @ ZONE-03</t>
  </si>
  <si>
    <t>DAM2-02-09-SAJ-TS9-1-SEW-FIR-0196-00</t>
  </si>
  <si>
    <t>Survey FIR for Gravel Bedding with Geotextile of Sewerage Pipeline from MH-B-08 TO MH-B-07, LINE B @ ZONE-03</t>
  </si>
  <si>
    <t>DAM2-02-09-SAJ-TS9-1-SEW-FIR-0197-00</t>
  </si>
  <si>
    <t>Survey FIR for Gravel Bedding with Geotextile of Sewerage Pipeline from MH-B-07 TO MH-B-06, LINE B @ ZONE-03</t>
  </si>
  <si>
    <t>DAM2-02-09-SAJ-TS9-1-SEW-FIR-0205-00</t>
  </si>
  <si>
    <t>Survey FIR for Excavation and Compaction Testing of Sewerage Pipeline from MH-B-24 TO MH-B-23, LINE B @ ZONE-01</t>
  </si>
  <si>
    <t>DAM2-02-09-SAJ-TS9-1-SEW-FIR-0206-00</t>
  </si>
  <si>
    <t>Survey FIR for Backfill and Compaction Testing 7th Layer above the Sewerage Pipeline from MH-B-26/0 TO MH-B-25 and MH-B-25 TO MH-B-24, LINE B @ ZONE-01</t>
  </si>
  <si>
    <t>DAM2-02-09-SAJ-TS9-1-SEW-FIR-0207-00</t>
  </si>
  <si>
    <t>Survey FIR for Gravel Bedding with Geotextile of Sewerage Pipeline from MH-B-24 TO MH-B-23, LINE B @ ZONE-01</t>
  </si>
  <si>
    <t>DAM2-02-09-SAJ-TS9-1-SEW-FIR-0214-00</t>
  </si>
  <si>
    <t>Mechanical FIR for Installation and Laying of Sewerage Pipeline form MH-B-07 TO MH-B-06, LINE B @ ZONE-03 Pipe DIA 200MM</t>
  </si>
  <si>
    <t>DAM2-02-09-SAJ-TS9-1-SEW-FIR-0215-00</t>
  </si>
  <si>
    <t>Mechanical FIR Initial Air Test of Sewerage Pipeline form MH-B-07 TO MH-B-06, Line B @ ZONE-03 Pipe DIA 200MM</t>
  </si>
  <si>
    <t>DAM2-02-09-SAJ-TS9-1-SEW-FIR-0217-00</t>
  </si>
  <si>
    <t>Survey FIR for Excavation and Compaction Testing of Sewerage Pipeline from MH-B-06 TO MH-B-05, LINE B @ ZONE-03</t>
  </si>
  <si>
    <t>DAM2-02-09-SAJ-TS9-1-SEW-FIR-0220-00</t>
  </si>
  <si>
    <t>Mechanical FIR for Installation and Laying of Sewerage Pipeline form MH-B-24 TO MH-B-23, LINE B @ ZONE-01 Pipe DIA 200MM</t>
  </si>
  <si>
    <t>DAM2-02-09-SAJ-TS9-1-SEW-FIR-0221-00</t>
  </si>
  <si>
    <t>Mechanical FIR Initial Air Test of Sewerage Pipeline form MH-B-24 TO MH-B-23, Line B @ ZONE-01 Pipe DIA 200MM</t>
  </si>
  <si>
    <t>DAM2-02-09-SAJ-TS9-1-SEW-FIR-0223-00</t>
  </si>
  <si>
    <t>Mechanical FIR for Installation and Laying of Sewerage Pipeline form MH-B-08 TO MH-B-07, LINE B @ ZONE-03 Pipe DIA 200MM</t>
  </si>
  <si>
    <t>DAM2-02-09-SAJ-TS9-1-SEW-FIR-0224-00</t>
  </si>
  <si>
    <t>Mechanical FIR Initial Air Test of Sewerage Pipeline form MH-B-08 TO MH-B-07, Line B @ ZONE-03 Pipe DIA 200MM</t>
  </si>
  <si>
    <t>DAM2-02-09-SAJ-TS9-1-SEW-FIR-0225-00</t>
  </si>
  <si>
    <t>Survey FIR for Gravel Bedding with Geotextile of Sewerage Pipeline from MH-B-06 TO MH-B-05, LINE B @ ZONE-03</t>
  </si>
  <si>
    <t>DAM2-02-09-SAJ-TS9-1-SEW-FIR-0227-00</t>
  </si>
  <si>
    <t>Mechanical FIR for Installation and Laying of Sewerage Pipeline form MH-B-06 TO MH-B-05, LINE B @ ZONE-03 Pipe DIA 200MM</t>
  </si>
  <si>
    <t>DAM2-02-09-SAJ-TS9-1-SEW-FIR-0231-00</t>
  </si>
  <si>
    <t>Survey FIR for Backfill and Compaction Testing 6th Layer above the Sewerage Pipeline from MH-B-10 TO MH-B-09 LINE B @ ZONE-03</t>
  </si>
  <si>
    <t>DAM2-02-09-SAJ-TS9-1-SEW-FIR-0236-00</t>
  </si>
  <si>
    <t>Survey FIR for Backfill and Compaction Testing 6th Layer above the Sewerage Pipeline from MH-B-09 TO MH-B-08, LINE B @ ZONE-03</t>
  </si>
  <si>
    <t>DAM2-02-09-SAJ-TS9-1-SEW-FIR-0242-00</t>
  </si>
  <si>
    <t>Survey FIR for Excavation and Compaction Testing of Sewerage Pipeline from MH-B-05 TO MH-B-04/0, LINE B @ ZONE-03</t>
  </si>
  <si>
    <t>DAM2-02-09-SAJ-TS9-1-SEW-FIR-0243-00</t>
  </si>
  <si>
    <t>Mechanical FIR Initial Air Test of Sewerage Pipeline form MH-B-06 TO MH-B-05, Line B @ ZONE-03 Pipe DIA 200MM</t>
  </si>
  <si>
    <t>DAM2-02-09-SAJ-TS9-1-SEW-FIR-0250-00</t>
  </si>
  <si>
    <t>Survey FIR for Gravel Bedding with Geotextile of Sewerage Pipeline from MH-B-05 TO MH-B-04/0, LINE B @ ZONE-03</t>
  </si>
  <si>
    <t>DAM2-02-09-SAJ-TS9-1-SEW-FIR-0256-00</t>
  </si>
  <si>
    <t>Mechanical FIR for Installation and Laying of Sewerage Pipeline form MH-B-05 TO MH-B-04/0, LINE B @ ZONE-03 Pipe DIA 200MM</t>
  </si>
  <si>
    <t>DAM2-02-09-SAJ-TS9-1-SEW-FIR-0261-00</t>
  </si>
  <si>
    <t>Mechanical FIR Initial Air Test of Sewerage Pipeline form MH-B-05 TO MH-B-04/0, Line B @ ZONE-03 Pipe DIA 200MM</t>
  </si>
  <si>
    <t>DAM2-02-09-SAJ-TS9-1-SEW-FIR-0276-00</t>
  </si>
  <si>
    <t>Survey FIR for Excavation and Compaction Testing of Sewerage Pipeline from MH-A-10/0 TO MH-A-09, LINE A @ ZONE-03</t>
  </si>
  <si>
    <t>DAM2-02-09-SAJ-TS9-1-SEW-FIR-0279-00</t>
  </si>
  <si>
    <t>Survey FIR for Gravel Bedding with Geotextile of Sewerage Pipeline from MH-A-10 TO MH-A-09, LINE A @ ZONE-03</t>
  </si>
  <si>
    <t>DAM2-02-09-SAJ-TS9-1-SEW-FIR-0281-00</t>
  </si>
  <si>
    <t>Mechanical FIR for Installation and Laying of Sewerage Pipeline from MH-A-10 TO MH-A-09, LINE A @ ZONE-03 Pipe DIA 200MM</t>
  </si>
  <si>
    <t>DAM2-02-09-SAJ-TS9-1-SEW-FIR-0294-00</t>
  </si>
  <si>
    <t>Mechanical FIR Initial Air Test of Sewerage Pipeline form MH-A-10 TO MH-A-09, LINE A @ ZONE-03 Pipe DIA 200MM</t>
  </si>
  <si>
    <t>DAM2-02-09-SAJ-TS9-1-SEW-FIR-0313-00</t>
  </si>
  <si>
    <t>Survey FIR for Excavation and Compaction Testing of Sewerage Pipeline from MH-B-4/0 TO MH-B-4-1, @ ZONE-03</t>
  </si>
  <si>
    <t>DAM2-02-09-SAJ-TS9-1-SEW-FIR-0316-00</t>
  </si>
  <si>
    <t>Survey FIR for Gravel Bedding with Geotextile of Sewerage Pipeline from MH-B-4/0 TO MH-B-4-1, @ ZONE-03</t>
  </si>
  <si>
    <t>DAM2-02-09-SAJ-TS9-1-SEW-FIR-0335-00</t>
  </si>
  <si>
    <t>Mechanical FIR for Installation and Laying of Sewerage Pipeline from MH-B-4/0 TO MH-B-4-1, @ ZONE-03</t>
  </si>
  <si>
    <t>DAM2-02-09-SAJ-TS9-1-SEW-FIR-0345-00</t>
  </si>
  <si>
    <t>Survey FIR for Excavation and Compaction Testing of Sewerage Pipeline from MH-A-10/0 TO MH-A-10-1/0, @ ZONE-03</t>
  </si>
  <si>
    <t>DAM2-02-09-SAJ-TS9-1-SEW-FIR-0356-00</t>
  </si>
  <si>
    <t>Survey FIR for Gravel Bedding with Geotextile of Sewerage Pipeline from MH-A-10/0 TO MH-A-10-1/0, @ ZONE-03</t>
  </si>
  <si>
    <t>DAM2-02-09-SAJ-TS9-1-SEW-FIR-0358-00</t>
  </si>
  <si>
    <t>Mechanical FIR for Installation and Laying of Sewerage Pipeline from MH-A-10/0 TO MH-A-10-1/0, @ ZONE-03</t>
  </si>
  <si>
    <t>DAM2-02-09-SAJ-TS9-1-SEW-FIR-0373-00</t>
  </si>
  <si>
    <t>Survey FIR for Backfill and Compaction Testing 7th Layer above the Sewerage Pipeline from MH-A-10/0 TO MH-A-09, LINE A @ ZONE-03</t>
  </si>
  <si>
    <t>DAM2-02-09-SAJ-TS9-1-SEW-FIR-0384-00</t>
  </si>
  <si>
    <t>Survey FIR for Backfill and Compaction Testing 7th Layer above the Sewerage Pipeline from MH-B-4/0 TO MH-B-4-1, @ ZONE-03</t>
  </si>
  <si>
    <t>DAM2-02-09-SAJ-TS9-1-SEW-FIR-0273-00</t>
  </si>
  <si>
    <t>Survey FIR for Excavation and Compaction Testing of Sewerage Pipeline from MH-A-09 TO MH-A-08, LINE A @ ZONE-03</t>
  </si>
  <si>
    <t>DAM2-02-09-SAJ-TS9-1-SEW-FIR-0274-00</t>
  </si>
  <si>
    <t>Survey FIR for Gravel Bedding with Geotextile of Sewerage Pipeline from MH-A-09 TO MH-A-08, LINE A @ ZONE-03</t>
  </si>
  <si>
    <t>DAM2-02-09-SAJ-TS9-1-SEW-FIR-0278-00</t>
  </si>
  <si>
    <t>Mechanical FIR for Installation and Laying of Sewerage Pipeline from MH-A-09 TO MH-A-08, LINE A @ ZONE-03 Pipe DIA 200MM</t>
  </si>
  <si>
    <t>DAM2-02-09-SAJ-TS9-1-SEW-FIR-0286-00</t>
  </si>
  <si>
    <t>Survey FIR for Excavation and Compaction Testing of Sewerage Pipeline from MH-A-08 TO MH-A-07, LINE A @ ZONE-03</t>
  </si>
  <si>
    <t>DAM2-02-09-SAJ-TS9-1-SEW-FIR-0289-00</t>
  </si>
  <si>
    <t>Survey FIR for Gravel Bedding with Geotextile of Sewerage Pipeline from MH-A-08 TO MH-A-07, LINE A @ ZONE-03</t>
  </si>
  <si>
    <t>DAM2-02-09-SAJ-TS9-1-SEW-FIR-0295-00</t>
  </si>
  <si>
    <t>Mechanical FIR Initial Air Test of Sewerage Pipeline form MH-A-09 TO MH-A-08, LINE A @ ZONE-03 Pipe DIA 200MM</t>
  </si>
  <si>
    <t>DAM2-02-09-SAJ-TS9-1-SEW-FIR-0299-00</t>
  </si>
  <si>
    <t>Mechanical FIR for Installation and Laying of Sewerage Pipeline from MH-A-08 TO MH-A-07, LINE A @ ZONE-01 Pipe DIA 200MM</t>
  </si>
  <si>
    <t>DAM2-02-09-SAJ-TS9-1-SEW-FIR-0324-00</t>
  </si>
  <si>
    <t>Mechanical FIR Initial Air Test of Sewerage Pipeline form MH-A-08 TO MH-A-07, LINE A @ ZONE-03 Pipe DIA 200MM</t>
  </si>
  <si>
    <t>DAM2-02-09-SAJ-TS9-1-SEW-FIR-0535</t>
  </si>
  <si>
    <t>Survey FIR for Excavation and Compaction Testing of Sewerage Pipeline from MH-B-2 TO MH-B-3, @ ZONE-03</t>
  </si>
  <si>
    <t>DAM2-02-09-SAJ-TS9-1-SEW-FIR-0541</t>
  </si>
  <si>
    <t>Survey FIR for Gravel Bedding with Geotextile of Sewerage Pipeline from MH-B-2 TO MH-B-3, @ ZONE-03</t>
  </si>
  <si>
    <t>DAM2-02-09-SAJ-TS9-1-SEW-FIR-0546</t>
  </si>
  <si>
    <t>Mechanical FIR for Installation and Laying of Sewerage Pipeline from MH-B-2 TO MH-B-3, @ ZONE-03</t>
  </si>
  <si>
    <t>DAM2-02-09-SAJ-TS9-1-SEW-FIR-0399-00</t>
  </si>
  <si>
    <t>Survey FIR for Excavation and Compaction Testing of Sewerage Pipeline from MH-A-6 TO MH-A-5, @ ZONE-03</t>
  </si>
  <si>
    <t>DAM2-02-09-SAJ-TS9-1-SEW-FIR-0401-00</t>
  </si>
  <si>
    <t>Survey FIR for Gravel Bedding with Geotextile of Sewerage Pipeline from MH-A-6 TO MH-A-5, @ZONE-03</t>
  </si>
  <si>
    <t>DAM2-02-09-SAJ-TS9-1-SEW-FIR-0414-00</t>
  </si>
  <si>
    <t>Mechanical FIR for Installation and Laying of Sewerage Pipeline from MH-A-6 TO MH-A-5 @ ZONE-03</t>
  </si>
  <si>
    <t>DAM2-02-09-SAJ-TS9-1-SEW-FIR-0445-00</t>
  </si>
  <si>
    <t>Mechanical FIR Initial Air Test of Sewerage Pipeline form MH-A-6 TO MH-A-5, LINE A @ ZONE-03</t>
  </si>
  <si>
    <t>DAM2-02-09-SAJ-TS9-1-SEW-FIR-0516</t>
  </si>
  <si>
    <t>Survey FIR for Backfill and Compaction Testing 8th Layer above the Sewerage Pipeline from MH-A-6 TO MH-A-5, LINE A @ ZONE-03</t>
  </si>
  <si>
    <t>DAM2-02-09-SAJ-TS9-1-SEW-FIR-0375-00</t>
  </si>
  <si>
    <t>Survey FIR for Backfill and Compaction Testing 7th Layer above the Sewerage Pipeline from MH-A-09 TO MH-A-08, LINE A @ ZONE-03</t>
  </si>
  <si>
    <t>DAM2-02-09-SAJ-TS9-1-SEW-FIR-0387-00</t>
  </si>
  <si>
    <t>Survey FIR for Excavation and Compaction Testing of Sewerage Pipeline from MH-A-7 TO MH-A-6, @ ZONE-03</t>
  </si>
  <si>
    <t>DAM2-02-09-SAJ-TS9-1-SEW-FIR-0388-00</t>
  </si>
  <si>
    <t>Survey FIR for Gravel Bedding with Geotextile of Sewerage Pipeline from MH-A-7 TO MH-A-6, @ ZONE-03</t>
  </si>
  <si>
    <t>DAM2-02-09-SAJ-TS9-1-SEW-FIR-0397-00</t>
  </si>
  <si>
    <t>Mechanical FIR for Installation and Laying of Sewerage Pipeline from MH-A-7 TO MH-A-6 @ ZONE-03</t>
  </si>
  <si>
    <t>DAM2-02-09-SAJ-TS9-1-SEW-FIR-0450-00</t>
  </si>
  <si>
    <t>Survey FIR for Backfill and Compaction Testing 8th Layer above the Sewerage Pipeline from MH-A-08 TO MH-A-07, LINE A @ ZONE-03</t>
  </si>
  <si>
    <t>DAM2-02-09-SAJ-TS9-1-SEW-FIR-0452-00</t>
  </si>
  <si>
    <t>Survey FIR for Backfill and Compaction Testing 8th Layer above the Sewerage Pipeline from MH-A-7 TO MH-A-6, @ZONE-03</t>
  </si>
  <si>
    <t>DAM2-02-09-SAJ-TS9-1-SEW-FIR-0536-00</t>
  </si>
  <si>
    <t>Survey FIR for Excavation and Compaction Testing of Sewerage Pipeline from MH-B-3 TO MH-B-4/0, @ ZONE-03</t>
  </si>
  <si>
    <t>DAM2-02-09-SAJ-TS9-1-SEW-FIR-0542-00</t>
  </si>
  <si>
    <t>Survey FIR for Gravel Bedding with Geotextile of Sewerage Pipeline from MH-B-3 TO MH-B-4/0, @ ZONE-03</t>
  </si>
  <si>
    <t>DAM2-02-09-SAJ-TS9-1-SEW-FIR-0599-00</t>
  </si>
  <si>
    <t>Mechanical FIR for Installation and Laying of Sewerage Pipeline from MH-B-3 TO MH-B-4, @ ZONE-03</t>
  </si>
  <si>
    <t>DAM2-02-09-SAJ-TS9-1-SEW-FIR-0630</t>
  </si>
  <si>
    <t>Survey FIR for Excavation and Compaction Testing of Sewerage Pipeline from MH-A-12 TO MH-A-11, @ ZONE-04</t>
  </si>
  <si>
    <t>DAM2-02-09-SAJ-TS9-1-SEW-FIR-0631</t>
  </si>
  <si>
    <t>Survey FIR for Excavation and Compaction Testing of Sewerage Pipeline from MH-A-11 TO MH-A-10, @ ZONE-04</t>
  </si>
  <si>
    <t>DAM2-02-09-SAJ-TS9-1-SEW-FIR-0632</t>
  </si>
  <si>
    <t>Survey FIR for Gravel Bedding with Geotextile of Sewerage Pipeline from MH-A-12 TO MH-A-11, @ ZONE-04</t>
  </si>
  <si>
    <t>DAM2-02-09-SAJ-TS9-1-SEW-FIR-0633</t>
  </si>
  <si>
    <t>Survey FIR for Gravel Bedding with Geotextile of Sewerage Pipeline from MH-A-11 TO MH-A-10/0, @ ZONE-04</t>
  </si>
  <si>
    <t>DAM2-02-09-SAJ-TS9-1-SEW-FIR-0670</t>
  </si>
  <si>
    <t>Mechanical FIR for Installation and Laying of Sewerage Pipeline from MH-A-11 TO MH-A-10/0, @ ZONE-04</t>
  </si>
  <si>
    <t>DAM2-02-09-SAJ-TS9-1-SEW-FIR-0672</t>
  </si>
  <si>
    <t>Mechanical FIR for Installation and Laying of Sewerage Pipeline from MH-A-12 TO MH-A-11, @ ZONE-04</t>
  </si>
  <si>
    <t>DAM2-02-09-SAJ-TS9-1-SEW-FIR-0701</t>
  </si>
  <si>
    <t>Mechanical FIR for Installation and Laying of Sewerage Pipeline from MH-A-13 TO MH-A-12, @ ZONE-04</t>
  </si>
  <si>
    <t>DAM2-02-09-SAJ-TS9-1-SEW-FIR-0901</t>
  </si>
  <si>
    <t>Survey FIR for Backfill and Compaction Testing 6th Layer above the Sewerage Pipeline, ZONE-03
1- MH-A-11 TO MH-A-10/0
2- MH-A-12 TO MH-A-11</t>
  </si>
  <si>
    <t>DAM2-02-09-SAJ-TS9-1-SEW-FIR-1106</t>
  </si>
  <si>
    <t>Survey FIR for Backfill and Compaction Testing 7th  Layer above the Sewerage Pipeline from MH-B-2 TO MH-B-3, @ ZONE-03</t>
  </si>
  <si>
    <t>DAM2-02-09-SAJ-TS9-1-SEW-FIR-1122</t>
  </si>
  <si>
    <t>Survey FIR for Backfill and Compaction Testing Final Layer Prior to Capping Layer above the Sewerage Pipeline from MH-B-10 TO MH-B-09 and MH-B-09 To MH-B-08, LINE B @ ZONE-03</t>
  </si>
  <si>
    <t>DAM2-02-09-SAJ-TS9-1-SEW-FIR-1169</t>
  </si>
  <si>
    <t>Survey FIR for Backfill and Compaction Testing 7th Layer above the Sewerage Pipeline from MH-B-06 TO MH-B-05 LINE B @ ZONE-03</t>
  </si>
  <si>
    <t>DAM2-02-09-SAJ-TS9-1-SEW-FIR-1170</t>
  </si>
  <si>
    <t>Survey FIR for Backfill and Compaction Testing 7th Layer above the Sewerage Pipeline from MH-B-05 TO MH-B-04 LINE B @ ZONE-03</t>
  </si>
  <si>
    <t>DAM2-02-09-SAJ-TS9-1-SEW-FIR-1203</t>
  </si>
  <si>
    <t>Survey FIR for Backfill and Compaction Testing Final Layer Prior to Capping Layer above the Sewerage Pipeline from MH-B-07 TO MH-B-06, ZONE-03</t>
  </si>
  <si>
    <t>DAM2-02-09-SAJ-TS9-1-SEW-FIR-1218</t>
  </si>
  <si>
    <t>Survey FIR for Backfill and Compaction Testing Final Layer Prior to Capping Layer above the Sewerage Pipeline from MH-B-08 TO MH-B-07 LINE B @ ZONE-03</t>
  </si>
  <si>
    <t>DAM2-02-09-SAJ-TS9-1-SEW-FIR-1220</t>
  </si>
  <si>
    <t>Survey FIR for Backfill and Compaction Testing  Final Layer Prior to Capping Layer above the Sewerage Pipeline from MH-B-06 TO MH-B-05 LINE B @ ZONE-03</t>
  </si>
  <si>
    <t>DAM2-02-09-SAJ-TS9-1-SEW-FIR-1227</t>
  </si>
  <si>
    <t>Survey FIR for Excavation and Compaction Testing of Sewerage Pipeline from MH-A-10-1 TO MH-A-10-2 &amp; MH-A-10-2 TO MH-A-10-3</t>
  </si>
  <si>
    <t>DAM2-02-09-SAJ-TS9-1-SEW-FIR-1228</t>
  </si>
  <si>
    <t>Survey FIR for Sand Bedding of Sewerage Pipeline from MH-A-10-1 TO MH-A-10-2 &amp; MH-A-10-2 TO MH-A-10-3</t>
  </si>
  <si>
    <t>DAM2-02-09-SAJ-TS9-1-SEW-FIR-1229</t>
  </si>
  <si>
    <t>Survey and Mechanical FIR for the Installation and Laying of Sewerage Pipeline from MH-A-10-1 TO MH-A-10-2 &amp; MH-A-10-2 TO MH-A-10-3</t>
  </si>
  <si>
    <t>B5.33 31 00.02.05</t>
  </si>
  <si>
    <t>200mm Diameter Depth: 4.51m -5.5m</t>
  </si>
  <si>
    <t>DAM2-02-09-SAJ-TS9-1-SEW-FIR-0314-00</t>
  </si>
  <si>
    <t>Survey FIR for Excavation and Compaction Testing of Sewerage Pipeline from MH-B-4-1 TO MH-B-4-2, @ ZONE-03</t>
  </si>
  <si>
    <t>DAM2-02-09-SAJ-TS9-1-SEW-FIR-0315-00</t>
  </si>
  <si>
    <t>Survey FIR for Excavation and Compaction Testing of Sewerage Pipeline from MH-B-4-2 TO MH-B-4-3 (Station 0+101.34 to 117.94), @ ZONE-03</t>
  </si>
  <si>
    <t>DAM2-02-09-SAJ-TS9-1-SEW-FIR-0317-00</t>
  </si>
  <si>
    <t>Survey FIR for Gravel Bedding with Geotextile of Sewerage Pipeline from MH-B-4-1 TO MH-B-4-2, @ ZONE-03</t>
  </si>
  <si>
    <t>DAM2-02-09-SAJ-TS9-1-SEW-FIR-0318-00</t>
  </si>
  <si>
    <t>Survey FIR for Gravel Bedding with Geotextile of Sewerage Pipeline from MH-B-4-2 TO MH-B-4-3 ((Station 0+101.34 to 117.94), @ ZONE-03</t>
  </si>
  <si>
    <t>DAM2-02-09-SAJ-TS9-1-SEW-FIR-0336-00</t>
  </si>
  <si>
    <t>Mechanical FIR for Installation and Laying of Sewerage Pipeline from MH-B-4-1 TO MH-B-4-2, @ ZONE-03</t>
  </si>
  <si>
    <t>DAM2-02-09-SAJ-TS9-1-SEW-FIR-0337-00</t>
  </si>
  <si>
    <t>Mechanical FIR for Installation and Laying of Sewerage Pipeline from MH-B-4-2 TO MH-B-4-3 (Station 0+101.34 to 0+117.94), @ ZONE-03</t>
  </si>
  <si>
    <t>Survey FIR for Backfill and Compaction Testing 7th Layer above the Sewerage Pipeline from  MH-B-4-1 TO MH-B-4-2/0 and MH-B-4-2/0 TO MH-B-4-3 ((Station 0+101.34 to 0+117.94), @ ZONE-03</t>
  </si>
  <si>
    <t>DAM2-02-09-SAJ-TS9-1-SEW-FIR-0412-00</t>
  </si>
  <si>
    <t>Survey FIR for Excavation and Compaction Testing of Sewerage Pipeline from MH-A-5 TO MH-A-4, @ ZONE-03</t>
  </si>
  <si>
    <t>DAM2-02-09-SAJ-TS9-1-SEW-FIR-0420-00</t>
  </si>
  <si>
    <t>Survey FIR for Gravel Bedding with Geotextile of Sewerage Pipeline from MH-A-5 TO MH-A-4, @ ZONE-03</t>
  </si>
  <si>
    <t>DAM2-02-09-SAJ-TS9-1-SEW-FIR-0434-00</t>
  </si>
  <si>
    <t>Mechanical FIR for Installation and Laying of Sewerage Pipeline from MH-A-5 TO MH-A-4 @ ZONE-03</t>
  </si>
  <si>
    <t>DAM2-02-09-SAJ-TS9-1-SEW-FIR-0446-00</t>
  </si>
  <si>
    <t>Mechanical FIR Initial Air Test of Sewerage Pipeline form MH-A-5 TO MH-A-4, LINE A @ ZONE-03</t>
  </si>
  <si>
    <t>DAM2-02-09-SAJ-TS9-1-SEW-FIR-0458-00</t>
  </si>
  <si>
    <t>Survey FIR for Excavation and Compaction Testing of Sewerage Pipeline from MH-A-4 TO MH-A-3, @ ZONE-03</t>
  </si>
  <si>
    <t>DAM2-02-09-SAJ-TS9-1-SEW-FIR-0464-00</t>
  </si>
  <si>
    <t>Survey FIR for Gravel Bedding with Geotextile of Sewerage Pipeline from MH-A-4 TO MH-A-3, @ ZONE-03</t>
  </si>
  <si>
    <t>DAM2-02-09-SAJ-TS9-1-SEW-FIR-0466-00</t>
  </si>
  <si>
    <t>Mechanical FIR for Installation and Laying of Sewerage Pipeline from MH-A-4 TO MH-A-3, @ ZONE-03</t>
  </si>
  <si>
    <t>DAM2-02-09-SAJ-TS9-1-SEW-FIR-0473-00</t>
  </si>
  <si>
    <t>Survey FIR for Excavation and Compaction Testing of Sewerage Pipeline from MH-A-3 TO MH-A-2/0, @ ZONE-03</t>
  </si>
  <si>
    <t>DAM2-02-09-SAJ-TS9-1-SEW-FIR-0475-00</t>
  </si>
  <si>
    <t>Survey FIR for Excavation and Compaction Testing of Sewerage Pipeline from MH-A-2/0 TO MH-A-1/0, @ ZONE-03</t>
  </si>
  <si>
    <t>DAM2-02-09-SAJ-TS9-1-SEW-FIR-0476-00</t>
  </si>
  <si>
    <t>Survey FIR for Gravel Bedding with Geotextile of Sewerage Pipeline from MH-A-3 TO MH-A-2/0, @ ZONE-03</t>
  </si>
  <si>
    <t>DAM2-02-09-SAJ-TS9-1-SEW-FIR-0477-00</t>
  </si>
  <si>
    <t>Survey FIR for Gravel Bedding with Geotextile of Sewerage Pipeline from MH-A-2/0 TO MH-A-1/0, @ ZONE-03</t>
  </si>
  <si>
    <t>DAM2-02-09-SAJ-TS9-1-SEW-FIR-0480-00</t>
  </si>
  <si>
    <t>Mechanical FIR for Installation and Laying of Sewerage Pipeline from MH-A-3 TO MH-A-2/0, @ ZONE-03</t>
  </si>
  <si>
    <t>DAM2-02-09-SAJ-TS9-1-SEW-FIR-0481-00</t>
  </si>
  <si>
    <t>Mechanical FIR for Installation and Laying of Sewerage Pipeline from MH-A-2/0 TO MH-A-1/0, @ ZONE-03</t>
  </si>
  <si>
    <t>DAM2-02-09-SAJ-TS9-1-SEW-FIR-0482-00</t>
  </si>
  <si>
    <t>Mechanical FIR Initial Air Test of Sewerage Pipeline form MH-A-4 TO MH-A-3, LINE A @ ZONE-03</t>
  </si>
  <si>
    <t>DAM2-02-09-SAJ-TS9-1-SEW-FIR-0501</t>
  </si>
  <si>
    <t>Survey FIR for Excavation and Compaction Testing of Sewerage Pipeline from MH-A-1/0 TO MH-B-1, @ ZONE-03</t>
  </si>
  <si>
    <t>DAM2-02-09-SAJ-TS9-1-SEW-FIR-0502</t>
  </si>
  <si>
    <t>Survey FIR for Gravel Bedding with Geotextile of Sewerage Pipeline from MH-A-1/0 TO MH-B-1, @ ZONE-03</t>
  </si>
  <si>
    <t>DAM2-02-09-SAJ-TS9-1-SEW-FIR-0505</t>
  </si>
  <si>
    <t>Mechanical FIR for Installation and Laying of Sewerage Pipeline from MH-A-1/0 TO MH-B-1, @ ZONE-03</t>
  </si>
  <si>
    <t>DAM2-02-09-SAJ-TS9-1-SEW-FIR-0528</t>
  </si>
  <si>
    <t>Mechanical FIR Initial Air Test of Sewerage Pipeline form MH-A-3 TO MH-A-2/0, LINE A @ ZONE-03</t>
  </si>
  <si>
    <t>DAM2-02-09-SAJ-TS9-1-SEW-FIR-0529</t>
  </si>
  <si>
    <t>Mechanical FIR Initial Air Test of Sewerage Pipeline form MH-A-2/0 TO MH-A-1/0, LINE A @ ZONE-03</t>
  </si>
  <si>
    <t>DAM2-02-09-SAJ-TS9-1-SEW-FIR-0532</t>
  </si>
  <si>
    <t>Mechanical FIR Initial Air Test of Sewerage Pipeline form MH-A-1/0 TO MH-B-1, @ ZONE-03</t>
  </si>
  <si>
    <t>DAM2-02-09-SAJ-TS9-1-SEW-FIR-0534</t>
  </si>
  <si>
    <t>Survey FIR for Excavation and Compaction Testing of Sewerage Pipeline from MH-B-1 TO MH-B-2, @ ZONE-03</t>
  </si>
  <si>
    <t>DAM2-02-09-SAJ-TS9-1-SEW-FIR-0540</t>
  </si>
  <si>
    <t>Survey FIR for Gravel Bedding with Geotextile of Sewerage Pipeline from MH-B-1 TO MH-B-2, @ ZONE-03</t>
  </si>
  <si>
    <t>DAM2-02-09-SAJ-TS9-1-SEW-FIR-0544</t>
  </si>
  <si>
    <t>Mechanical FIR for Installation and Laying of Sewerage Pipeline from MH-B-1 TO MH-B-2, @ ZONE-03</t>
  </si>
  <si>
    <t>DAM2-02-09-SAJ-TS9-1-SEW-FIR-0568</t>
  </si>
  <si>
    <t>Survey FIR for Backfill and Compaction Testing 8th Layer above the Sewerage Pipeline from MH-A-5 TO MH-A-4, LINE A @ ZONE-03</t>
  </si>
  <si>
    <t>DAM2-02-09-SAJ-TS9-1-SEW-FIR-0739</t>
  </si>
  <si>
    <t>Survey FIR for Backfill and Compaction Testing 8th Layer above the Sewerage Pipeline from MH-A-4 TO MH-A-3, LINE A @ ZONE-03</t>
  </si>
  <si>
    <t>DAM2-02-09-SAJ-TS9-1-SEW-FIR-0741-01</t>
  </si>
  <si>
    <t>Survey FIR for Backfill and Compaction Testing 8th Layer above the Sewerage Pipeline from MH-A-3 TO MH-A-2/0, LINE A @ ZONE-03</t>
  </si>
  <si>
    <t>DAM2-02-09-SAJ-TS9-1-SEW-FIR-0743-01</t>
  </si>
  <si>
    <t>Survey FIR for Backfill and Compaction Testing 8th Layer above the Sewerage Pipeline from MH-A-2/0 TO MH-A-1/0, LINE A @ ZONE-03</t>
  </si>
  <si>
    <t>DAM2-02-09-SAJ-TS9-1-SEW-FIR-0767-01</t>
  </si>
  <si>
    <t>Survey FIR for Backfill and Compaction Testing 8th  Layer above the Sewerage Pipeline from MH-A-1/0 TO MH-B-1, @ ZONE-03</t>
  </si>
  <si>
    <t>DAM2-02-09-SAJ-TS9-1-SEW-FIR-0897</t>
  </si>
  <si>
    <t>Survey FIR for Backfill and Compaction Testing 7th Layer above the Sewerage Pipeline from MH-B-1 TO MH-B-2, @ ZONE-03</t>
  </si>
  <si>
    <t>DAM2-02-09-SAJ-TS9-1-SEW-FIR-1175</t>
  </si>
  <si>
    <t>Survey FIR for Backfill and Compaction Testing Final Layer above the Sewerage Pipeline from MH-B-4-1 TO MH-B-4-2/0, @ ZONE-03</t>
  </si>
  <si>
    <t>B5.33 05 13.01</t>
  </si>
  <si>
    <t>MH dia 1200 mm, Depth less than 1.5m</t>
  </si>
  <si>
    <t>DAM2-02-09-SAJ-TS9-1-SEW-FIR-0306-00</t>
  </si>
  <si>
    <t>Survey FIR for Excavation and Compaction Testing of Sewerage Pipeline Manholes MH-B-40 Line B @ZONE-01</t>
  </si>
  <si>
    <t>DAM2-02-09-SAJ-TS9-1-SEW-FIR-0447-00</t>
  </si>
  <si>
    <t>Survey FIR for Excavation and Compaction Testing of Sewerage Pipeline Manholes MH-B-31-1, and MH-B-26-2 @ ZONE-01</t>
  </si>
  <si>
    <t>DAM2-02-09-SAJ-TS9-1-SEW-FIR-0554-00</t>
  </si>
  <si>
    <t>Survey Excavation and Compaction Testing FIR for Sewerage Manholes (MH-A-2-4) DIA 1200, @ ZONE-03</t>
  </si>
  <si>
    <t>DAM2-02-09-SAJ-TS9-1-SEW-FIR-0581-00</t>
  </si>
  <si>
    <t>FIR for Installation of Manhole Base MH-B-40 of Sewerage Network, @ ZONE-01</t>
  </si>
  <si>
    <t>DAM2-02-09-SAJ-TS9-1-SEW-FIR-0584-00</t>
  </si>
  <si>
    <t>FIR for Installation of Manhole Base MH-B-31/1 of Sewerage Network, @ ZONE-01</t>
  </si>
  <si>
    <t>DAM2-02-09-SAJ-TS9-1-SEW-FIR-0586-00</t>
  </si>
  <si>
    <t>FIR for Installation of Manhole Base MH-B-26/2 of Sewerage Network, @ ZONE-01</t>
  </si>
  <si>
    <t>DAM2-02-09-SAJ-TS9-1-SEW-FIR-0646-00</t>
  </si>
  <si>
    <t>FIR for Installation of Manhole Base MH-A-2-4 of Sewerage Network @ ZONE-03</t>
  </si>
  <si>
    <t>DAM2-02-09-SAJ-TS9-1-SEW-FIR-0690-00</t>
  </si>
  <si>
    <t>Survey FIR for Backfill and Compaction Testing 3rd  Layer around the Manholes of the Sewerage Pipeline @ ZONE-01
1-	 MH-B-40
2-	MH-B-31/1
3-	MH-B-26/2</t>
  </si>
  <si>
    <t>DAM2-02-09-SAJ-TS9-1-SEW-FIR-0791-00</t>
  </si>
  <si>
    <t>Survey FIR for Backfill and Compaction Testing 4th  Layer around the Manholes of the Sewerage Pipeline @ ZONE-01
1-	MH-B-40
2-	MH-B-31/1
3-	MH-B-26/2</t>
  </si>
  <si>
    <t>DAM2-02-09-SAJ-TS9-1-SEW-FIR-1074-00</t>
  </si>
  <si>
    <t>FIR for Installation of Flat Cover Slab for Manhole of Sewerage Network @ ZONE-01
1-	MH-B-26-2
2-	MH-B-31-1
3-	MH-B-40</t>
  </si>
  <si>
    <t>DAM2-02-09-SAJ-TS9-1-SEW-FIR-1167-00</t>
  </si>
  <si>
    <t>FIR for Benching, Joint Sealant, Epoxy and Finishing of Manholes up to the Flat Cover Slab for Manholes @ Zone-01
1-	MH-B-31/1</t>
  </si>
  <si>
    <t>DAM2-02-09-SAJ-TS9-1-SEW-FIR-1180-00</t>
  </si>
  <si>
    <t>Survey FIR for Excavation and Compaction Testing of Sewerage Pipeline Manholes
1:MH-A-28</t>
  </si>
  <si>
    <t>DAM2-02-09-SAJ-TS9-1-SEW-FIR-0004-00</t>
  </si>
  <si>
    <t>DAM2-02-09-SAJ-TS9-1-SEW-FIR-0008-00</t>
  </si>
  <si>
    <t>Survey Excavation and Compaction FIR for sewerage Manholes (MH-B-36/0) DIA 1200, LINE-B @ ZONE-01</t>
  </si>
  <si>
    <t>DAM2-02-09-SAJ-TS9-1-SEW-FIR-0305-00</t>
  </si>
  <si>
    <t>Survey FIR for Excavation and Compaction Testing of Sewerage Pipeline Manholes MH-B-39, MH-B-38 Line B @ZONE-01</t>
  </si>
  <si>
    <t>DAM2-02-09-SAJ-TS9-1-SEW-FIR-0444-00</t>
  </si>
  <si>
    <t>Survey FIR for Excavation and Compaction Testing of Sewerage Pipeline Manholes MH-B-36-1, MH-B-33-1 &amp; MH-B-28-1 @ ZONE-01</t>
  </si>
  <si>
    <t>DAM2-02-09-SAJ-TS9-1-SEW-FIR-0463-00</t>
  </si>
  <si>
    <t>Survey FIR for Excavation and Compaction Testing of Sewerage Pipeline Manholes MH-A-14-5/0, MH-A-14-5-1, MH-A-18-5/0 and MH-A-18-5-1 @ ZONE-04</t>
  </si>
  <si>
    <t>DAM2-02-09-SAJ-TS9-1-SEW-FIR-0553-00</t>
  </si>
  <si>
    <t>Survey Excavation and Compaction Testing FIR for Sewerage Manholes (MH-A-2-2 and MH-A-2-3) DIA 1200, @ ZONE-03</t>
  </si>
  <si>
    <t>DAM2-02-09-SAJ-TS9-1-SEW-FIR-0582-00</t>
  </si>
  <si>
    <t>FIR for Installation of Manhole Base MH-B-39, MH-B-38, MH-B-36/0, MH-B-35, MH-B-34, MH-B-33/0, MH-B-28/1, MH-B-33/1 and MH-B-36/1 of Sewerage Network, @ ZONE-01</t>
  </si>
  <si>
    <t>DAM2-02-09-SAJ-TS9-1-SEW-FIR-0645-00</t>
  </si>
  <si>
    <t>FIR for Installation of Manhole Base MH-A-2-2, MH-A-2-3 of Sewerage Network @ ZONE-03</t>
  </si>
  <si>
    <t>DAM2-02-09-SAJ-TS9-1-SEW-FIR-0695-00</t>
  </si>
  <si>
    <t>Survey FIR for Backfill and Compaction Testing 4th  Layer around the Manholes of the Sewerage Pipeline @ ZONE-01
1-	MH-B-38
2-	MH-B-36/0
3-	MH-B-35
4-	MH-B-34
5-	MH-B-28/1</t>
  </si>
  <si>
    <t>DAM2-02-09-SAJ-TS9-1-SEW-FIR-0711-00</t>
  </si>
  <si>
    <t>Survey FIR for Excavation and Compaction Testing of Sewerage Pipeline Manholes MH-A-14-3-1, @ ZONE-04</t>
  </si>
  <si>
    <t>DAM2-02-09-SAJ-TS9-1-SEW-FIR-0792-00</t>
  </si>
  <si>
    <t>Survey FIR for Backfill and Compaction Testing 4th  Layer around the Manholes of the Sewerage Pipeline @ ZONE-01
1-	MH-B-39
2-	MH-B-36/1
3-	MH-B-33/0
4-	MH-B-33/1</t>
  </si>
  <si>
    <t>DAM2-02-09-SAJ-TS9-1-SEW-FIR-0804-00</t>
  </si>
  <si>
    <t>Survey FIR for Excavation and Compaction Testing of Sewerage Pipeline Manholes MH-A-18-3-1, @ ZONE-04</t>
  </si>
  <si>
    <t>DAM2-02-09-SAJ-TS9-1-SEW-FIR-0866-01</t>
  </si>
  <si>
    <t>FIR for Installation of Manhole Base of Sewerage Network @ ZONE-04
1- MH-A-14-5
2- MH-A-14-3/1
3- MH-A-14-5/1
4- MH-A-18-5
5- MH-A-18-3/1
6- MH-A-18-5/1</t>
  </si>
  <si>
    <t>DAM2-02-09-SAJ-TS9-1-SEW-FIR-0930-00</t>
  </si>
  <si>
    <t>Survey Excavation and Compaction Testing FIR for Sewerage Manholes (MH-A-26) DIA 1200, @ ZONE-04</t>
  </si>
  <si>
    <t>DAM2-02-09-SAJ-TS9-1-SEW-FIR-1011</t>
  </si>
  <si>
    <t>Survey FIR for Excavation and Compaction Testing of Sewerage Pipeline Manholes @ ZONE-04
1- MH-A-27/0
2- MH-A-27-1</t>
  </si>
  <si>
    <t>DAM2-02-09-SAJ-TS9-1-SEW-FIR-1019</t>
  </si>
  <si>
    <t>FIR for Installation of Manhole Base of Sewerage Network @ZONE-04
1-	MH-A-26</t>
  </si>
  <si>
    <t>DAM2-02-09-SAJ-TS9-1-SEW-FIR-1039</t>
  </si>
  <si>
    <t>FIR for Installation of Manhole Base of Sewerage Network @ZONE-04
1-	MH-A-27/0
2- MH-A-27-1</t>
  </si>
  <si>
    <t>DAM2-02-09-SAJ-TS9-1-SEW-FIR-1063</t>
  </si>
  <si>
    <t>Survey FIR for Excavation and Compaction Testing of Sewerage Pipeline Manholes @ ZONE-04
1-	MH-A-23-1
2-	MH-A-25-1</t>
  </si>
  <si>
    <t>DAM2-02-09-SAJ-TS9-1-SEW-FIR-1073</t>
  </si>
  <si>
    <t>FIR for Installation of Flat Cover Slab for Manhole of Sewerage Network @ ZONE-01
1-	MH-B-33/0
2-	MH-B-34
3-	MH-B-35
4-	MH-B-36/0
5-	MH-B-38
6-	MH-B-39
7-	MH-B-28-1
8-	MH-B-33-1
9-	MH-B-36-1</t>
  </si>
  <si>
    <t>DAM2-02-09-SAJ-TS9-1-SEW-FIR-1159</t>
  </si>
  <si>
    <t>Survey FIR for Backfill and Compaction Testing 4TH Layer around the Manholes of the Sewerage Pipeline, @ Zone-03
1-	MH-A-2-2</t>
  </si>
  <si>
    <t>DAM2-02-09-SAJ-TS9-1-SEW-FIR-1163</t>
  </si>
  <si>
    <t>FIR for Benching, Joint Sealant, Epoxy and Finishing of Manholes up to the Flat Cover Slab for Manholes @ Zone-01
1-	MH-B-33/0
2-	MH-B-33/1
3-	MH-B-34
4-	MH-B-35
5-	MH-B-36/0
6-	MH-B-36/1
7-	MH-B-38
8-	MH-B-39
9-	MH-28/1</t>
  </si>
  <si>
    <t>DAM2-02-09-SAJ-TS9-1-SEW-FIR-1258</t>
  </si>
  <si>
    <t>Survey FIR for Backfill and Compaction Testing 6th Layer of the Sewerage Pipeline Manhole, @ Zone-01
1- MH-B-39</t>
  </si>
  <si>
    <t>DAM2-02-09-SAJ-TS9-1-SEW-FIR-1260</t>
  </si>
  <si>
    <t>Survey FIR for Backfill and Compaction Testing 7th Layer of the Sewerage Pipeline Manhole, @ Zone-01
1- MH-B-38</t>
  </si>
  <si>
    <t>DAM2-02-09-SAJ-TS9-1-SEW-FIR-1263</t>
  </si>
  <si>
    <t>Survey FIR for Backfill and Compaction Testing 7th Layer of the Sewerage Pipeline Manhole, @ Zone-01
1- MH-B-36/0</t>
  </si>
  <si>
    <t>DAM2-02-09-SAJ-TS9-1-SEW-FIR-1264</t>
  </si>
  <si>
    <t>Survey FIR for Backfill and Compaction Testing 5th  Layer of the Sewerage Pipeline Manhole, @ Zone-01
1- MH-B-36/1</t>
  </si>
  <si>
    <t>DAM2-02-09-SAJ-TS9-1-SEW-FIR-1265</t>
  </si>
  <si>
    <t>Survey FIR for Backfill and Compaction Testing 7th  Layer of the Sewerage Pipeline Manhole, @ Zone-01
1- MH-B-35</t>
  </si>
  <si>
    <t>DAM2-02-09-SAJ-TS9-1-SEW-FIR-1276</t>
  </si>
  <si>
    <t>Survey FIR for Backfill and Compaction Testing 5th Layer of the Sewerage Pipeline Manhole, @ Zone-01
1- MH-B-28/1</t>
  </si>
  <si>
    <t>DAM2-02-09-SAJ-TS9-1-SEW-FIR-1303</t>
  </si>
  <si>
    <t>FIR for installation of base of manhole sewerage network 
MH-A-10-3-1
@ ZONE-04</t>
  </si>
  <si>
    <t>B5.33 05 13.03</t>
  </si>
  <si>
    <t>MH dia 1200 mm, depth 2.51 - 3.5m</t>
  </si>
  <si>
    <t>DAM2-02-09-SAJ-TS9-1-SEW-FIR-0304-00</t>
  </si>
  <si>
    <t>Survey FIR for Excavation and Compaction Testing of Sewerage Pipeline Manholes MH-B-37, Line B @ZONE-01</t>
  </si>
  <si>
    <t>DAM2-02-09-SAJ-TS9-1-SEW-FIR-0459-00</t>
  </si>
  <si>
    <t>Survey FIR for Excavation and Compaction Testing of Sewerage Pipeline Manholes MH-B-32, MH-B-30, MH-B-29 and MH-B-26-1, @ ZONE-01</t>
  </si>
  <si>
    <t>DAM2-02-09-SAJ-TS9-1-SEW-FIR-0552-00</t>
  </si>
  <si>
    <t>Survey Excavation and Compaction Testing FIR for Sewerage Manholes (MH-A-2-1) DIA 1200, @ ZONE-03</t>
  </si>
  <si>
    <t>DAM2-02-09-SAJ-TS9-1-SEW-FIR-0583-00</t>
  </si>
  <si>
    <t>FIR for Installation of Manhole Base MH-B-37 of Sewerage Network, @ ZONE-01</t>
  </si>
  <si>
    <t>DAM2-02-09-SAJ-TS9-1-SEW-FIR-04587-00</t>
  </si>
  <si>
    <t>FIR for Installation of Manhole Base MH-B-26/1 of Sewerage Network, @ ZONE-01</t>
  </si>
  <si>
    <t>DAM2-02-09-SAJ-TS9-1-SEW-FIR-0590-00</t>
  </si>
  <si>
    <t>FIR for Installation of Manhole Base MH-B-29, MH-B-30 and MH-B-32 of Sewerage Network, @ ZONE-01</t>
  </si>
  <si>
    <t>DAM2-02-09-SAJ-TS9-1-SEW-FIR-0644-00</t>
  </si>
  <si>
    <t>FIR for Installation of Manhole Base MH-A-2-1 of Sewerage Network @ ZONE-03</t>
  </si>
  <si>
    <t>DAM2-02-09-SAJ-TS9-1-SEW-FIR-0699-00</t>
  </si>
  <si>
    <t>Survey FIR for Excavation and Compaction Testing of Sewerage Pipeline Manholes MH-A-14-3/0, @ ZONE-04</t>
  </si>
  <si>
    <t>DAM2-02-09-SAJ-TS9-1-SEW-FIR-0710-00</t>
  </si>
  <si>
    <t>Survey FIR for Excavation and Compaction Testing of Sewerage Pipeline Manholes MH-A-14-1-1 and MH-A-14-4, @ ZONE-04</t>
  </si>
  <si>
    <t>DAM2-02-09-SAJ-TS9-1-SEW-FIR-0803-00</t>
  </si>
  <si>
    <t>Survey FIR for Excavation and Compaction Testing of Sewerage Pipeline Manholes MH-A-18-1/0, MH-A-18-1-1, MH-A-18-2, MH-A-18-3/0 and MH-A-18-4, @ ZONE-04</t>
  </si>
  <si>
    <t>DAM2-02-09-SAJ-TS9-1-SEW-FIR-0810-00</t>
  </si>
  <si>
    <t>Survey FIR for Backfill and Compaction Testing 5th  Layer around the Manholes of the Sewerage Pipeline @ ZONE-01
1-	MH-B-37
2-	MH-B-32
3-	MH-B-30
4-	MH-B-29
5-	MH-B-26/1</t>
  </si>
  <si>
    <t>DAM2-02-09-SAJ-TS9-1-SEW-FIR-0865-01</t>
  </si>
  <si>
    <t>FIR for Installation of Manhole Base of Sewerage Network @ ZONE-04
1- MH-A-14-3
2- MH-A-14-1-1
3- MH-A-18-1
4- MH-A-18-2
5- MH-A-18-3
6- MH-A-18-4
7- MH-A-18-1/1</t>
  </si>
  <si>
    <t>DAM2-02-09-SAJ-TS9-1-SEW-FIR-0928-00</t>
  </si>
  <si>
    <t>Survey Excavation and Compaction Testing FIR for Sewerage Manholes (MH-A-17, MH-A-18/0, MH-A-19, MH-A-20, MH-A-21, MH-A-22, MH-A-23/0, MH-A-24 and MH-A-25/0) DIA 1200, @ ZONE-04</t>
  </si>
  <si>
    <t>DAM2-02-09-SAJ-TS9-1-SEW-FIR-1018-00</t>
  </si>
  <si>
    <t>FIR for Installation of Manhole Base of Sewerage Network @ZONE-04
1-	MH-A-17
2-	MH-A-18/0
3-	MH-A-19
4-	MH-A-20
5-	MH-A-22
6-	MH-A-23/0</t>
  </si>
  <si>
    <t>DAM2-02-09-SAJ-TS9-1-SEW-FIR-1066</t>
  </si>
  <si>
    <t>FIR for Installation of Manhole Base of Sewerage Network @ZONE-04
1-	MH-A-24
2-	MH-A-25/0</t>
  </si>
  <si>
    <t>DAM2-02-09-SAJ-TS9-1-SEW-FIR-1072</t>
  </si>
  <si>
    <t>FIR for Installation of Flat Cover Slab for Manhole of Sewerage Network @ ZONE-01
1-	MH-B-29
2-	MH-B-30
3-	MH-B-32
4-	MH-B-37</t>
  </si>
  <si>
    <t>DAM2-02-09-SAJ-TS9-1-SEW-FIR-1076</t>
  </si>
  <si>
    <t>FIR for Installation of Flat Cover Slab for Manhole of Sewerage Network @ ZONE-01
1- MH-B-26-1</t>
  </si>
  <si>
    <t>DAM2-02-09-SAJ-TS9-1-SEW-FIR-1157</t>
  </si>
  <si>
    <t>Survey FIR for Backfill and Compaction Testing 4TH Layer around the Manholes of the Sewerage Pipeline, @ Zone-03
1-	MH-A-2-1</t>
  </si>
  <si>
    <t>DAM2-02-09-SAJ-TS9-1-SEW-FIR-1164</t>
  </si>
  <si>
    <t>FIR for Benching, Joint Sealant, Epoxy and Finishing of Manholes up to the Flat Cover Slab for Manholes @ Zone-01
1-	MH-B-29
2-	MH-30
3-	MH-B-32
4-	MH-B-37</t>
  </si>
  <si>
    <t>DAM2-02-09-SAJ-TS9-1-SEW-FIR-1230</t>
  </si>
  <si>
    <t>Survey FIR for Backfill and Compaction Testing 5th Layer of the Sewerage Pipeline Manhole. @ Zone-04
1- MH-A-18</t>
  </si>
  <si>
    <t>DAM2-02-09-SAJ-TS9-1-SEW-FIR-1261</t>
  </si>
  <si>
    <t>Survey FIR for Backfill and Compaction Testing 7th Layer of the Sewerage Pipeline Manhole, @ Zone-01
1- MH-B-37</t>
  </si>
  <si>
    <t>DAM2-02-09-SAJ-TS9-1-SEW-FIR-1267</t>
  </si>
  <si>
    <t>Survey FIR for Backfill and Compaction Testing 8th Layer of the Sewerage Pipeline Manhole, @ Zone-01
1- MH-B-32</t>
  </si>
  <si>
    <t>DAM2-02-09-SAJ-TS9-1-SEW-FIR-1271</t>
  </si>
  <si>
    <t>Survey FIR for Backfill and Compaction Testing 7th Layer of the Sewerage Pipeline Manhole, @ Zone-01
1- MH-B-30</t>
  </si>
  <si>
    <t>DAM2-02-09-SAJ-TS9-1-SEW-FIR-1273</t>
  </si>
  <si>
    <t>Survey FIR for Backfill and Compaction Testing 8th Layer of the Sewerage Pipeline Manhole, @ Zone-01
1- MH-B-29</t>
  </si>
  <si>
    <t>DAM2-02-09-SAJ-TS9-1-SEW-FIR-1281</t>
  </si>
  <si>
    <t>Survey FIR for Backfill and Compaction Testing 6th Layer of the Sewerage Pipeline Manhole, @ Zone-01
1- MH-B-26/1</t>
  </si>
  <si>
    <t>DAM2-02-09-SAJ-TS9-1-SEW-FIR-1290</t>
  </si>
  <si>
    <t>Survey FIR for Backfill and Compaction Testing 5th Layer of the around Sewerage Manhole, @ Zone-01, Zone-04
1- MH-A-14-2 @ Zone-04 item # B5 33.05.13.05
2- MH-A-18-2 @ Zone-04 item # B5 33.05.13.03
3- MH-A-18-1/0 @ Zone-04 item # B5 33.05.13.03
4-MH-B-28/0 @ Zone-01 item # B5 33.05.13.06</t>
  </si>
  <si>
    <t>B5.33 05 13.04</t>
  </si>
  <si>
    <t>Manhole Internal Diameter 1200 depth 2.51-3.5m with back drop</t>
  </si>
  <si>
    <t>DAM2-02-09-SAJ-TS9-1-SEW-FIR-0460-00</t>
  </si>
  <si>
    <t>Survey FIR for Excavation and Compaction Testing of Sewerage Pipeline Manholes MH-B-31-0, @ ZONE-01</t>
  </si>
  <si>
    <t>DAM2-02-09-SAJ-TS9-1-SEW-FIR-0591-00</t>
  </si>
  <si>
    <t>FIR for Installation of Manhole Base MH-B-31/0 of Sewerage Network, @ ZONE-01</t>
  </si>
  <si>
    <t>DAM2-02-09-SAJ-TS9-1-SEW-FIR-0812-00</t>
  </si>
  <si>
    <t>Survey FIR for Backfill and Compaction Testing 5th  Layer around the Manholes of the Sewerage Pipeline @ ZONE-01
1-	MH-B-31/0</t>
  </si>
  <si>
    <t>DAM2-02-09-SAJ-TS9-1-SEW-FIR-1075</t>
  </si>
  <si>
    <t>FIR for Installation of Flat Cover Slab for Manhole of Sewerage Network @ ZONE-01
1- MH-B-31/0</t>
  </si>
  <si>
    <t>DAM2-02-09-SAJ-TS9-1-SEW-FIR-1166</t>
  </si>
  <si>
    <t>FIR for Benching, Joint Sealant, Epoxy and Finishing of Manholes up to the Flat Cover Slab for Manholes @ Zone-01
1-	MH-B-31/0</t>
  </si>
  <si>
    <t>B5.33 05 13.05</t>
  </si>
  <si>
    <t>MH dia 1200 mm, depth 3.51 - 4.5m</t>
  </si>
  <si>
    <t>DAM2-02-09-SAJ-TS9-1-SEW-FIR-0462-00</t>
  </si>
  <si>
    <t>Survey FIR for Excavation and Compaction Testing of Sewerage Pipeline Manholes MH-B-27 and MH-B-26-0, @ ZONE-01</t>
  </si>
  <si>
    <t>DAM2-02-09-SAJ-TS9-1-SEW-FIR-0588-00</t>
  </si>
  <si>
    <t>FIR for Installation of Manhole Base MH-B-26/0 and MH-B-27 of Sewerage Network, @ ZONE-01</t>
  </si>
  <si>
    <t>DAM2-02-09-SAJ-TS9-1-SEW-FIR-0697-00</t>
  </si>
  <si>
    <t>Survey FIR for Excavation and Compaction Testing of Sewerage Pipeline Manholes MH-A-12 and MH-A-14-2, DIA 1200mm, @ ZONE-04</t>
  </si>
  <si>
    <t>DAM2-02-09-SAJ-TS9-1-SEW-FIR-0709-00</t>
  </si>
  <si>
    <t>Survey FIR for Excavation and Compaction Testing of Sewerage Pipeline Manholes MH-A-13 and MH-A-14-1/0, @ ZONE-04</t>
  </si>
  <si>
    <t>DAM2-02-09-SAJ-TS9-1-SEW-FIR-0864-01</t>
  </si>
  <si>
    <t>FIR for Installation of Manhole Base of Sewerage Network @ ZONE-04
1- MH-A-12
2- MH-A-14-1
3- MH-A-14-2</t>
  </si>
  <si>
    <t>DAM2-02-09-SAJ-TS9-1-SEW-FIR-0926-00</t>
  </si>
  <si>
    <t>Survey Excavation and Compaction Testing FIR for Sewerage Manholes (MH-A-14/0, MH-A-15 and MH-A-16) DIA 1200, @ ZONE-04</t>
  </si>
  <si>
    <t>DAM2-02-09-SAJ-TS9-1-SEW-FIR-1017-00</t>
  </si>
  <si>
    <t>FIR for Installation of Manhole Base of Sewerage Network @ ZONE-04
1-	MH-A-16</t>
  </si>
  <si>
    <t>DAM2-02-09-SAJ-TS9-1-SEW-FIR-1069-01</t>
  </si>
  <si>
    <t>FIR for Installation of Manhole Base of Sewerage Network @ZONE-04
1-	MH-A-13
2-	MH-A-14/0
3-	MH-A-15</t>
  </si>
  <si>
    <t>DAM2-02-09-SAJ-TS9-1-SEW-FIR-1070-01</t>
  </si>
  <si>
    <t>FIR for Installation of Flat Cover Slab for Manhole of Sewerage Network @ ZONE-01
1-	MH-B-26/0
2-	MH-B-27</t>
  </si>
  <si>
    <t>DAM2-02-09-SAJ-TS9-1-SEW-FIR-1153</t>
  </si>
  <si>
    <t>Survey FIR for Backfill and Compaction Testing 6TH Layer around the Manholes of the Sewerage Pipeline, @ Zone-04
1-	MH-A-12</t>
  </si>
  <si>
    <t>DAM2-02-09-SAJ-TS9-1-SEW-FIR-1155</t>
  </si>
  <si>
    <t>Survey FIR for Backfill and Compaction Testing 6TH Layer around the Manholes of the Sewerage Pipeline, @ Zone-04
1-	MH-A-13</t>
  </si>
  <si>
    <t>DAM2-02-09-SAJ-TS9-1-SEW-FIR-1235</t>
  </si>
  <si>
    <t>Survey FIR for Backfill and Compaction Testing 6th Layer of the Sewerage Pipeline Manhole, @ Zone-04
1- MH-A-16</t>
  </si>
  <si>
    <t>DAM2-02-09-SAJ-TS9-1-SEW-FIR-1277</t>
  </si>
  <si>
    <t>Survey FIR for Backfill and Compaction Testing 6th Layer of the Sewerage Pipeline Manhole, @ Zone-01
1- MH-B-27</t>
  </si>
  <si>
    <t>B5.33 05 13.06</t>
  </si>
  <si>
    <t>Manhole Internal Diameter 1200 depth 3.51-4.5m with back drop</t>
  </si>
  <si>
    <t>DAM2-02-09-SAJ-TS9-1-SEW-FIR-0461-00</t>
  </si>
  <si>
    <t>Survey FIR for Excavation and Compaction Testing of Sewerage Pipeline Manholes MH-B-28-0, @ ZONE-01</t>
  </si>
  <si>
    <t>DAM2-02-09-SAJ-TS9-1-SEW-FIR-0589-00</t>
  </si>
  <si>
    <t>FIR for Installation of Manhole Base MH-B-28/0 of Sewerage Network, @ ZONE-01</t>
  </si>
  <si>
    <t>DAM2-02-09-SAJ-TS9-1-SEW-FIR-1071</t>
  </si>
  <si>
    <t>FIR for Installation of Flat Cover Slab for Manhole of Sewerage Network @ ZONE-01
1-	MH-B-28/0</t>
  </si>
  <si>
    <t>DAM2-02-09-SAJ-TS9-1-SEW-FIR-1165</t>
  </si>
  <si>
    <t>FIR for Benching, Joint Sealant, Epoxy and Finishing of Manholes up to the Flat Cover Slab for Manholes @ Zone-01
1-	MH-B-28/0</t>
  </si>
  <si>
    <t>B5.33 05 13.07</t>
  </si>
  <si>
    <t>Manhole Internal Diameter 1200 depth 4.51-5.5m</t>
  </si>
  <si>
    <t>DAM2-02-09-SAJ-TS9-1-SEW-FIR-0549-01</t>
  </si>
  <si>
    <t>Survey Excavation and Compaction Testing FIR for Sewerage Manholes (MH-A-5) DIA 1200, @ ZONE-03</t>
  </si>
  <si>
    <t>DAM2-02-09-SAJ-TS9-1-SEW-FIR-0555-00</t>
  </si>
  <si>
    <t>Survey Excavation and Compaction Testing FIR for Sewerage Manholes (MH-B-1, MH-B-2 and MH-B-3) DIA 1200, @ ZONE-03</t>
  </si>
  <si>
    <t>DAM2-02-09-SAJ-TS9-1-SEW-FIR-0647-00</t>
  </si>
  <si>
    <t>FIR for Installation of Manhole Base MH-B-1, MH-B-2 and MH-B-3 of Sewerage Network @ ZONE-03</t>
  </si>
  <si>
    <t>DAM2-02-09-SAJ-TS9-1-SEW-FIR-0698-00</t>
  </si>
  <si>
    <t>Survey FIR for Excavation and Compaction Testing of Sewerage Pipeline Manholes MH-A-11, @ ZONE-04</t>
  </si>
  <si>
    <t>DAM2-02-09-SAJ-TS9-1-SEW-FIR-0890-00</t>
  </si>
  <si>
    <t>Survey Excavation and Compaction Testing FIR for Sewerage Manholes (MH-A-8 and MH-A-9) DIA 1200, @ ZONE-03</t>
  </si>
  <si>
    <t>DAM2-02-09-SAJ-TS9-1-SEW-FIR-1016-00</t>
  </si>
  <si>
    <t>FIR for Installation of Manhole Base of Sewerage Network @ ZONE-03
1- MH-A-8
2- MH-A-9</t>
  </si>
  <si>
    <t>DAM2-02-09-SAJ-TS9-1-SEW-FIR-1020-00</t>
  </si>
  <si>
    <t>Survey FIR for Excavation and Compaction Testing of Sewerage Pipeline Manholes @ ZONE-04
1- MH-A-10/0</t>
  </si>
  <si>
    <t>DAM2-02-09-SAJ-TS9-1-SEW-FIR-1041-00</t>
  </si>
  <si>
    <t>FIR for Installation of Manhole Base of Sewerage Network @ZONE-04
1- MH-A-10/0</t>
  </si>
  <si>
    <t>DAM2-02-09-SAJ-TS9-1-SEW-FIR-1042-00</t>
  </si>
  <si>
    <t>Survey FIR for Excavation and Compaction Testing of Sewerage Pipeline Manholes @ ZONE-03
1-	MH-A-6</t>
  </si>
  <si>
    <t>DAM2-02-09-SAJ-TS9-1-SEW-FIR-1048-00</t>
  </si>
  <si>
    <t>FIR for Installation of Manhole Base of Sewerage Network @ZONE-03
1- MH-A-6</t>
  </si>
  <si>
    <t>DAM2-02-09-SAJ-TS9-1-SEW-FIR-1068</t>
  </si>
  <si>
    <t>FIR for Installation of Manhole Base of Sewerage Network @ZONE-04
1- MH-A-11</t>
  </si>
  <si>
    <t>DAM2-02-09-SAJ-TS9-1-SEW-FIR-1077</t>
  </si>
  <si>
    <t>Survey FIR for Excavation and Compaction Testing of Sewerage Pipeline Manholes @ ZONE-03
1-	MH-A-7</t>
  </si>
  <si>
    <t>DAM2-02-09-SAJ-TS9-1-SEW-FIR-1080-01</t>
  </si>
  <si>
    <t>FIR for Installation of Manhole Base of Sewerage Network @ZONE-03
1-	MH-A-5
2-	MH-A-7</t>
  </si>
  <si>
    <t>B5.33 05 13.09</t>
  </si>
  <si>
    <t>Manhole Internal Diameter 1200 depth 5.51-6m</t>
  </si>
  <si>
    <t>DAM2-02-09-SAJ-TS9-1-SEW-FIR-0550-00</t>
  </si>
  <si>
    <t>Survey Excavation and Compaction Testing FIR for Sewerage Manholes (MH-A-4, MH-A-3 and MH-A-1/0) DIA 1200, @ ZONE-03</t>
  </si>
  <si>
    <t>DAM2-02-09-SAJ-TS9-1-SEW-FIR-0642-00</t>
  </si>
  <si>
    <t>FIR for Installation of Manhole Base MH-A-1/0, MH-A-3 and MH-A-4 of Sewerage Network @ ZONE-03</t>
  </si>
  <si>
    <t>B5.33 05 13.10</t>
  </si>
  <si>
    <t>Manhole Internal Diameter 1200 depth 5.51-6m with back drop</t>
  </si>
  <si>
    <t>DAM2-02-09-SAJ-TS9-1-SEW-FIR-0551-00</t>
  </si>
  <si>
    <t xml:space="preserve"> Survey Excavation and Compaction Testing FIR for Sewerage Manholes (MH-A-2/0) DIA 1200, @ ZONE-03</t>
  </si>
  <si>
    <t>DAM2-02-09-SAJ-TS9-1-SEW-FIR-0643-00</t>
  </si>
  <si>
    <t>FIR for Installation of Manhole Base MH-A-2/0 of Sewerage Network @ ZONE-03</t>
  </si>
  <si>
    <t>B6.33 42 11.01</t>
  </si>
  <si>
    <t>400mm Diameter Depth less than 1.5m</t>
  </si>
  <si>
    <t>DAM2-02-09-SAJ-TS9-1-STR-FIR-0136-00</t>
  </si>
  <si>
    <t>Survey Excavation and Compaction Test FIR for Storm Pipe Line from MH-6-2-8 TO MH-6-2-7, @ ZONE-03</t>
  </si>
  <si>
    <t>DAM2-02-09-SAJ-TS9-1-STR-FIR-0137-00</t>
  </si>
  <si>
    <t>Survey Excavation and Compaction Test FIR for Storm Pipe Line from MH-6-2-7 TO MH-6-2-6, @ ZONE-03</t>
  </si>
  <si>
    <t>DAM2-02-09-SAJ-TS9-1-STR-FIR-0138-00</t>
  </si>
  <si>
    <t>Survey Excavation and Compaction Test FIR for Storm Pipe Line from MH-6-1-9 TO MH-6-1-8, @ ZONE-03</t>
  </si>
  <si>
    <t>DAM2-02-09-SAJ-TS9-1-STR-FIR-0139-00</t>
  </si>
  <si>
    <t>Survey Excavation and Compaction Test FIR for Storm Pipe Line from MH-6-1-8 TO MH-6-1-7, @ ZONE-03</t>
  </si>
  <si>
    <t>DAM2-02-09-SAJ-TS9-1-STR-FIR-0142-00</t>
  </si>
  <si>
    <t>Survey FIR for Sand Bedding of Storm Pipeline from MH-6-2-8 TO MH-6-2-7, @ ZONE-03</t>
  </si>
  <si>
    <t>DAM2-02-09-SAJ-TS9-1-STR-FIR-0143-00</t>
  </si>
  <si>
    <t>Survey FIR for Sand Bedding of Storm Pipeline from MH-6-2-7 TO MH-6-2-6, @ ZONE-03</t>
  </si>
  <si>
    <t>DAM2-02-09-SAJ-TS9-1-STR-FIR-0144-00</t>
  </si>
  <si>
    <t>Survey FIR for Sand Bedding of Storm Pipeline from MH-6-1-9 TO MH-6-1-8, @ ZONE-03</t>
  </si>
  <si>
    <t>DAM2-02-09-SAJ-TS9-1-STR-FIR-0145-00</t>
  </si>
  <si>
    <t>Survey FIR for Sand Bedding of Storm Pipeline from MH-6-1-8 TO MH-6-1-7, @ ZONE-03</t>
  </si>
  <si>
    <t>DAM2-02-09-SAJ-TS9-1-STR-FIR-0169-00</t>
  </si>
  <si>
    <t>Mechanical FIR for Installation and Laying of Storm Pipeline from MH-6-2-8 TO MH-6-2-7, @ ZONE-03, Pipe DIA 400mm</t>
  </si>
  <si>
    <t>DAM2-02-09-SAJ-TS9-1-STR-FIR-0170-00</t>
  </si>
  <si>
    <t>Mechanical FIR for Installation and Laying of Storm Pipeline from MH-6-2-7 TO MH-6-2-6, @ ZONE-03, Pipe DIA 400mm</t>
  </si>
  <si>
    <t>DAM2-02-09-SAJ-TS9-1-STR-FIR-0174-00</t>
  </si>
  <si>
    <t>Survey Excavation and Compaction Test FIR for Storm Pipe Line from MH-6-1-7 TO MH-6-1-6, @ ZONE-03</t>
  </si>
  <si>
    <t>DAM2-02-09-SAJ-TS9-1-STR-FIR-0175-00</t>
  </si>
  <si>
    <t>Survey Excavation and Compaction Test FIR for Storm Pipe Line from MH-6-1-6 TO MH-6-1-5, @ ZONE-03</t>
  </si>
  <si>
    <t>DAM2-02-09-SAJ-TS9-1-STR-FIR-0176-00</t>
  </si>
  <si>
    <t>Survey Excavation and Compaction Test FIR for Storm Pipe Line from MH-6-1-5 TO MH-6-1-4, @ ZONE-03</t>
  </si>
  <si>
    <t>DAM2-02-09-SAJ-TS9-1-STR-FIR-0177-00</t>
  </si>
  <si>
    <t>Survey Excavation and Compaction Test FIR for Storm Pipe Line from MH-6-1-4 TO MH-6-1-3, @ ZONE-03</t>
  </si>
  <si>
    <t>DAM2-02-09-SAJ-TS9-1-STR-FIR-0178-00</t>
  </si>
  <si>
    <t>Survey Excavation and Compaction Test FIR for Storm Pipe Line from MH-6-2-6 TO MH-6-2-5, @ ZONE-03</t>
  </si>
  <si>
    <t>DAM2-02-09-SAJ-TS9-1-STR-FIR-0179-00</t>
  </si>
  <si>
    <t>Survey Excavation and Compaction Test FIR for Storm Pipe Line from MH-6-2-5 TO MH-6-2-4, @ ZONE-03</t>
  </si>
  <si>
    <t>DAM2-02-09-SAJ-TS9-1-STR-FIR-0180-00</t>
  </si>
  <si>
    <t>Survey Excavation and Compaction Test FIR for Storm Pipe Line from MH-6-2-4 TO MH-6-2-3, @ ZONE-03</t>
  </si>
  <si>
    <t>DAM2-02-09-SAJ-TS9-1-STR-FIR-0181-00</t>
  </si>
  <si>
    <t>Survey Excavation and Compaction Test FIR for Storm Pipe Line from MH-6-2-3 TO MH-6-2-2, @ ZONE-03</t>
  </si>
  <si>
    <t>DAM2-02-09-SAJ-TS9-1-STR-FIR-0182-00</t>
  </si>
  <si>
    <t>Survey FIR for Sand Bedding of Storm Pipe Line from MH-6-1-7 TO MH-6-1-6, @ ZONE-03</t>
  </si>
  <si>
    <t>DAM2-02-09-SAJ-TS9-1-STR-FIR-0183-00</t>
  </si>
  <si>
    <t>Survey FIR for Sand Bedding of Storm Pipe Line from MH-6-1-6 TO MH-6-1-5, @ ZONE-03</t>
  </si>
  <si>
    <t>DAM2-02-09-SAJ-TS9-1-STR-FIR-0184-00</t>
  </si>
  <si>
    <t>Survey FIR for Sand Bedding of Storm Pipe Line from MH-6-1-5 TO MH-6-1-4, @ ZONE-03</t>
  </si>
  <si>
    <t>DAM2-02-09-SAJ-TS9-1-STR-FIR-0185-00</t>
  </si>
  <si>
    <t>Survey FIR for Sand Bedding of Storm Pipe Line from MH-6-1-4 TO MH-6-1-3, @ ZONE-03</t>
  </si>
  <si>
    <t>DAM2-02-09-SAJ-TS9-1-STR-FIR-0186-00</t>
  </si>
  <si>
    <t>Survey FIR for  Sand Bedding of Storm Pipe Line from MH-6-2-6 TO MH-6-2-5, @ ZONE-03</t>
  </si>
  <si>
    <t>DAM2-02-09-SAJ-TS9-1-STR-FIR-0187-00</t>
  </si>
  <si>
    <t>Survey FIR for  Sand Bedding of Storm Pipe Line from MH-6-2-5 TO MH-6-2-4, @ ZONE-03</t>
  </si>
  <si>
    <t>DAM2-02-09-SAJ-TS9-1-STR-FIR-0188-00</t>
  </si>
  <si>
    <t>Survey FIR for  Sand Bedding of Storm Pipe Line from MH-6-2-4 TO MH-6-2-3, @ ZONE-03</t>
  </si>
  <si>
    <t>DAM2-02-09-SAJ-TS9-1-STR-FIR-0189-00</t>
  </si>
  <si>
    <t>Survey FIR for  Sand Bedding of Storm Pipe Line from MH-6-2-3 TO MH-6-2-2, @ ZONE-03</t>
  </si>
  <si>
    <t>DAM2-02-09-SAJ-TS9-1-STR-FIR-0191-00</t>
  </si>
  <si>
    <t>Mechanical FIR for Installation and Laying of Storm Pipeline from MH-6-1-9 TO MH-6-1-8, @ ZONE-03, Pipe DIA 400mm</t>
  </si>
  <si>
    <t>DAM2-02-09-SAJ-TS9-1-STR-FIR-0204-00</t>
  </si>
  <si>
    <t>Mechanical FIR for Installation and Laying of Storm Pipeline from MH-6-1-8 TO MH-6-1-7, (Station 0+171.7To +0+269.7) @ ZONE-03, Pipe DIA 400mm</t>
  </si>
  <si>
    <t>DAM2-02-09-SAJ-TS9-1-STR-FIR-0213-00</t>
  </si>
  <si>
    <t>Mechanical FIR for Installation and Laying of Storm Pipeline from MH-6-1-7 TO MH-6-1-6, @ ZONE-03, Pipe DIA 400mm</t>
  </si>
  <si>
    <t>DAM2-02-09-SAJ-TS9-1-STR-FIR-0214-00</t>
  </si>
  <si>
    <t>Mechanical FIR for Installation and Laying of Storm Pipeline from MH-6-1-6 TO MH-6-1-5, @ ZONE-03, Pipe DIA 400mm</t>
  </si>
  <si>
    <t>DAM2-02-09-SAJ-TS9-1-STR-FIR-0215-00</t>
  </si>
  <si>
    <t>Mechanical FIR for Installation and Laying of Storm Pipeline from MH-6-1-5 TO MH-6-1-4, @ ZONE-03, Pipe DIA 400mm</t>
  </si>
  <si>
    <t>DAM2-02-09-SAJ-TS9-1-STR-FIR-0216-00</t>
  </si>
  <si>
    <t>Mechanical FIR for Installation and Laying of Storm Pipeline from MH-6-2-6 TO MH-6-2-5, @ ZONE-03, Pipe DIA 400mm</t>
  </si>
  <si>
    <t>DAM2-02-09-SAJ-TS9-1-STR-FIR-0217-00</t>
  </si>
  <si>
    <t>Mechanical FIR for Installation and Laying of Storm Pipeline from MH-6-2-5 TO MH-6-2-4, @ ZONE-03, Pipe DIA 400mm</t>
  </si>
  <si>
    <t>DAM2-02-09-SAJ-TS9-1-STR-FIR-0218-00</t>
  </si>
  <si>
    <t>Mechanical FIR for Installation and Laying of Storm Pipeline from MH-6-2-4 TO MH-6-2-3, @ ZONE-03, Pipe DIA 400mm</t>
  </si>
  <si>
    <t>DAM2-02-09-SAJ-TS9-1-STR-FIR-0224-00</t>
  </si>
  <si>
    <t>Mechanical FIR for Installation and Laying of Storm Pipeline from MH-6-1-4 TO MH-6-1-3, @ ZONE-03, Pipe DIA 400mm</t>
  </si>
  <si>
    <t>DAM2-02-09-SAJ-TS9-1-STR-FIR-0284-00</t>
  </si>
  <si>
    <t>Mechanical FIR Initial Air Test of Storm Pipeline form MH-6-2-8 TO MH-6-2-7, @ ZONE-03 Pipe DIA 400MM</t>
  </si>
  <si>
    <t>DAM2-02-09-SAJ-TS9-1-STR-FIR-0285-00</t>
  </si>
  <si>
    <t>Mechanical FIR Initial Air Test of Storm Pipeline form MH-6-1-9 TO MH-6-1-8, @ ZONE-03 Pipe DIA 400MM</t>
  </si>
  <si>
    <t>DAM2-02-09-SAJ-TS9-1-STR-FIR-0286-00</t>
  </si>
  <si>
    <t>Mechanical FIR Initial Air Test of Storm Pipeline form MH-6-1-8 TO MH-6-1-7 (Station 0+171.7To +0+269.7), @ ZONE-03 Pipe DIA 400MM</t>
  </si>
  <si>
    <t>DAM2-02-09-SAJ-TS9-1-STR-FIR-0393-00</t>
  </si>
  <si>
    <t>Survey Excavation and Compaction Test FIR for Storm Pipe Line from MH-6-9-1-3 TO MH-6-9-1-2, @ ZONE-03</t>
  </si>
  <si>
    <t>DAM2-02-09-SAJ-TS9-1-STR-FIR-0394-00</t>
  </si>
  <si>
    <t>Survey Excavation and Compaction Test FIR for Storm Pipe Line from MH-6-9-1-2 TO MH-6-9-1-1, @ ZONE-03</t>
  </si>
  <si>
    <t>DAM2-02-09-SAJ-TS9-1-STR-FIR-0395-00</t>
  </si>
  <si>
    <t>Survey Excavation and Compaction Test FIR for Storm Pipe Line from MH-6-9-1-1 TO MH-6-9-1/0, @ ZONE-03</t>
  </si>
  <si>
    <t>DAM2-02-09-SAJ-TS9-1-STR-FIR-0396-00</t>
  </si>
  <si>
    <t>Survey Excavation and Compaction Test FIR for Storm Pipe Line from MH-6-9-3 TO MH-6-9-2, @ ZONE-03</t>
  </si>
  <si>
    <t>DAM2-02-09-SAJ-TS9-1-STR-FIR-0397-00</t>
  </si>
  <si>
    <t>Survey Excavation and Compaction Test FIR for Storm Pipe Line from MH-6-9-2 TO MH-6-9-1/0, @ ZONE-03</t>
  </si>
  <si>
    <t>DAM2-02-09-SAJ-TS9-1-STR-FIR-0398-00</t>
  </si>
  <si>
    <t>Survey FIR for Sand Bedding of Storm Pipe Line from MH-6-9-1-3 TO MH-6-9-1-2, @ ZONE-03</t>
  </si>
  <si>
    <t>DAM2-02-09-SAJ-TS9-1-STR-FIR-0399-00</t>
  </si>
  <si>
    <t>Survey FIR for Sand Bedding of Storm Pipe Line from MH-6-9-1-2 TO MH-6-9-1-1, @ ZONE-03</t>
  </si>
  <si>
    <t>DAM2-02-09-SAJ-TS9-1-STR-FIR-0400-00</t>
  </si>
  <si>
    <t>Survey FIR for Sand Bedding of Storm Pipe Line from MH-6-9-1-1 TO MH-6-9-1/0, @ ZONE-03</t>
  </si>
  <si>
    <t>DAM2-02-09-SAJ-TS9-1-STR-FIR-0401-00</t>
  </si>
  <si>
    <t>Survey FIR for Sand Bedding of Storm Pipe Line from MH-6-9-3 TO MH-6-9-2, @ ZONE-03</t>
  </si>
  <si>
    <t>DAM2-02-09-SAJ-TS9-1-STR-FIR-0402-00</t>
  </si>
  <si>
    <t>Survey FIR for Sand Bedding of Storm Pipe Line from MH-6-9-2 TO MH-6-9-1/0, @ ZONE-03</t>
  </si>
  <si>
    <t>DAM2-02-09-SAJ-TS9-1-STR-FIR-0403-00</t>
  </si>
  <si>
    <t>Survey Excavation and Compaction Test FIR for Storm Pipe Line from MH-8-15 TO MH-8-14, @ ZONE-02</t>
  </si>
  <si>
    <t>DAM2-02-09-SAJ-TS9-1-STR-FIR-0404-00</t>
  </si>
  <si>
    <t>Survey Excavation and Compaction Test FIR for Storm Pipe Line from MH-8-14 TO MH-8-13, @ ZONE-02</t>
  </si>
  <si>
    <t>DAM2-02-09-SAJ-TS9-1-STR-FIR-0407-00</t>
  </si>
  <si>
    <t>Survey FIR for Sand Bedding of Storm Pipe Line from MH-8-15 TO MH-8-14, @ ZONE-02</t>
  </si>
  <si>
    <t>DAM2-02-09-SAJ-TS9-1-STR-FIR-0408-00</t>
  </si>
  <si>
    <t>Survey FIR for Sand Bedding of Storm Pipe Line from MH-8-14 TO MH-8-13, @ ZONE-02</t>
  </si>
  <si>
    <t>DAM2-02-09-SAJ-TS9-1-STR-FIR-0446-00</t>
  </si>
  <si>
    <t>Mechanical FIR for Installation and Laying of Storm Pipeline from MH-6-9-1-3 TO MH-6-9-1-2 @ZONE-03, Pipe DIA 400mm</t>
  </si>
  <si>
    <t>DAM2-02-09-SAJ-TS9-1-STR-FIR-0447-00</t>
  </si>
  <si>
    <t>Mechanical FIR for Installation and Laying of Storm Pipeline from MH-6-9-1-2 TO MH-6-9-1-1 @ZONE-03, Pipe DIA 400mm</t>
  </si>
  <si>
    <t>DAM2-02-09-SAJ-TS9-1-STR-FIR-0448-00</t>
  </si>
  <si>
    <t>Mechanical FIR for Installation and Laying of Storm Pipeline from MH-6-9-1-1 TO MH-6-9-1/0 @ZONE-03, Pipe DIA 400mm</t>
  </si>
  <si>
    <t>DAM2-02-09-SAJ-TS9-1-STR-FIR-0449-00</t>
  </si>
  <si>
    <t>Mechanical FIR for Installation and Laying of Storm Pipeline from MH-6-9-3 TO MH-6-9-2 @ZONE-03, Pipe DIA 400mm</t>
  </si>
  <si>
    <t>DAM2-02-09-SAJ-TS9-1-STR-FIR-0450-00</t>
  </si>
  <si>
    <t>Mechanical FIR for Installation and Laying of Storm Pipeline from MH-6-9-2 TO MH-6-9-1/0 @ZONE-03, Pipe DIA 400mm</t>
  </si>
  <si>
    <t>DAM2-02-09-SAJ-TS9-1-STR-FIR-0453-00</t>
  </si>
  <si>
    <t>Mechanical FIR for Installation and Laying of Storm Pipeline from MH-8-15 TO MH-8-14 @ZONE-02, Pipe DIA 400mm</t>
  </si>
  <si>
    <t>DAM2-02-09-SAJ-TS9-1-STR-FIR-0454-00</t>
  </si>
  <si>
    <t>Mechanical FIR for Installation and Laying of Storm Pipeline from MH-8-14 TO MH-8-13 @ZONE-02, Pipe DIA 400mm</t>
  </si>
  <si>
    <t>DAM2-02-09-SAJ-TS9-1-STR-FIR-0482-00</t>
  </si>
  <si>
    <t>Survey Excavation and Compaction Test FIR for Storm Pipe Line from MH-6-11-1 TO MH-6-11-2, @ ZONE-02</t>
  </si>
  <si>
    <t>DAM2-02-09-SAJ-TS9-1-STR-FIR-0483-00</t>
  </si>
  <si>
    <t>Survey FIR for Sand Bedding of Storm Pipe Line from MH-6-11-1 TO MH-6-11-2, @ ZONE-02</t>
  </si>
  <si>
    <t>DAM2-02-09-SAJ-TS9-1-STR-FIR-0486-00</t>
  </si>
  <si>
    <t>Survey Excavation and Compaction Test FIR for Storm Pipe Line from MH-17-2 TO MH-17-1, @ ZONE-02</t>
  </si>
  <si>
    <t>DAM2-02-09-SAJ-TS9-1-STR-FIR-0487-00</t>
  </si>
  <si>
    <t>Survey FIR for Sand Bedding of Storm Pipe Line from MH-17-2 TO MH-17-1, @ ZONE-02</t>
  </si>
  <si>
    <t>DAM2-02-09-SAJ-TS9-1-STR-FIR-0491-00</t>
  </si>
  <si>
    <t>Mechanical FIR for Installation and Laying of Storm Pipe Line from MH-6-11-1 TO MH-6-11-2, @ ZONE-02</t>
  </si>
  <si>
    <t>DAM2-02-09-SAJ-TS9-1-STR-FIR-0495-00</t>
  </si>
  <si>
    <t>Mechanical FIR for Installation and Laying of Storm Pipe Line from MH-17-2 TO MH-17-1, @ ZONE-02</t>
  </si>
  <si>
    <t>DAM2-02-09-SAJ-TS9-1-STR-FIR-0002-01</t>
  </si>
  <si>
    <t>Survey Excavation  &amp; Compaction Test FIR for Storm Pipe line from MH-28-4 TO MH-28-3 @ ZONE-01 Pipe DIA 400mm</t>
  </si>
  <si>
    <t>DAM2-02-09-SAJ-TS9-1-STR-FIR-0003-02</t>
  </si>
  <si>
    <t>Survey Sand Bedding FIR for Storm Pipe Line from MH-28-4 TO MH-28-3 @ ZONE-01 Pipe DIA 400mm</t>
  </si>
  <si>
    <t>DAM2-02-09-SAJ-TS9-1-STR-FIR-0005-01</t>
  </si>
  <si>
    <t>Mechanical FIR for Installation and Laying of GRP Storm Pipe Line form MH-28-4 TO MH-28-3 @ ZONE-01 Pipe Dia 400mm</t>
  </si>
  <si>
    <t>DAM2-02-09-SAJ-TS9-1-STR-FIR-0080-00</t>
  </si>
  <si>
    <t>Mechanical FIR Initial Air Test of Storm for Pipeline form MH-28-3 TO MH-28-4 @ ZONE-01 Pipe DIA 400MM</t>
  </si>
  <si>
    <t>DAM2-02-09-SAJ-TS9-1-STR-FIR-0125-00</t>
  </si>
  <si>
    <t>Survey Excavation and Compaction Test FIR for Storm Pipe Line from MH-6-21/0 TO MH-6-21/1, @ ZONE-04</t>
  </si>
  <si>
    <t>DAM2-02-09-SAJ-TS9-1-STR-FIR-0126-00</t>
  </si>
  <si>
    <t>Survey FIR for Sand Bedding of Storm Pipeline from MH-6-21/0 TO MH-6-21/1  @ ZONE-04</t>
  </si>
  <si>
    <t>DAM2-02-09-SAJ-TS9-1-STR-FIR-0141-00</t>
  </si>
  <si>
    <t>Mechanical FIR for Installation and Laying of Storm Pipeline from MH-6-21/0 TO MH-6-21/1 @ ZONE-04, Pipe DIA 400mm</t>
  </si>
  <si>
    <t>DAM2-02-09-SAJ-TS9-1-STR-FIR-0148-00</t>
  </si>
  <si>
    <t>Mechanical FIR Initial Air Test of Storm Pipeline form MH-6-21/0 TO MH-6-21/1, @ ZONE-04 Pipe DIA 400MM</t>
  </si>
  <si>
    <t>DAM2-02-09-SAJ-TS9-1-STR-FIR-0160-00</t>
  </si>
  <si>
    <t>Survey Excavation and Compaction Test FIR for Storm Pipe Line from MH-6-18/0 TO MH-6-18/1, @ ZONE-04</t>
  </si>
  <si>
    <t>DAM2-02-09-SAJ-TS9-1-STR-FIR-0161-00</t>
  </si>
  <si>
    <t>Survey FIR for Sand Bedding of Storm Pipeline from MH-6-18/0 TO MH-6-18/1, @ ZONE-04</t>
  </si>
  <si>
    <t>DAM2-02-09-SAJ-TS9-1-STR-FIR-0479-00</t>
  </si>
  <si>
    <t>Mechanical FIR for Installation and Laying of Storm Pipeline from MH-6-18/0 TO MH-6-18/1, @ ZONE-04, Pipe DIA 400mm</t>
  </si>
  <si>
    <t>DAM2-02-09-SAJ-TS9-1-STR-FIR-0526</t>
  </si>
  <si>
    <t>Survey Excavation and Compaction Test FIR for Storm Pipe Line from MH-14-3 TO MH-14-2, @ ZONE-02</t>
  </si>
  <si>
    <t>DAM2-02-09-SAJ-TS9-1-STR-FIR-0527-01</t>
  </si>
  <si>
    <t>Survey FIR for Bottom of Pipe Concrete Encasement of Storm Pipe Line from MH-14-3 TO MH-14-2, @ ZONE-02</t>
  </si>
  <si>
    <t>DAM2-02-09-SAJ-TS9-1-STR-FIR-0540</t>
  </si>
  <si>
    <t>Survey Excavation and Compaction Test FIR for Storm Pipe Line from MH-6-2/0 TO MH-6-2-1, @ ZONE-03</t>
  </si>
  <si>
    <t>DAM2-02-09-SAJ-TS9-1-STR-FIR-0541</t>
  </si>
  <si>
    <t>Survey FIR for Sand Bedding of Storm Pipe Line from MH-6-2/0 TO MH-6-2-1, @ ZONE-03</t>
  </si>
  <si>
    <t>DAM2-02-09-SAJ-TS9-1-STR-FIR-0542</t>
  </si>
  <si>
    <t>Survey Excavation and Compaction Test FIR for Storm Pipe Line from MH-6-2-1 TO MH-6-2-2, @ ZONE-03</t>
  </si>
  <si>
    <t>DAM2-02-09-SAJ-TS9-1-STR-FIR-0543</t>
  </si>
  <si>
    <t>Survey FIR for Sand Bedding of Storm Pipe Line from MH-6-2-1 TO MH-6-2-2, @ ZONE-03</t>
  </si>
  <si>
    <t>DAM2-02-09-SAJ-TS9-1-STR-FIR-0544</t>
  </si>
  <si>
    <t>Survey Excavation and Compaction Test FIR for Storm Pipe Line from MH-6-1/0 TO MH-6-1-1, @ ZONE-03</t>
  </si>
  <si>
    <t>DAM2-02-09-SAJ-TS9-1-STR-FIR-0545</t>
  </si>
  <si>
    <t>Survey FIR for Sand Bedding of Storm Pipe Line from MH-6-1/0 TO MH-6-1-1, @ ZONE-03</t>
  </si>
  <si>
    <t>DAM2-02-09-SAJ-TS9-1-STR-FIR-0546</t>
  </si>
  <si>
    <t>Survey Excavation and Compaction Test FIR for Storm Pipe Line from MH-6-1-1 TO MH-6-1-2, @ ZONE-03</t>
  </si>
  <si>
    <t>DAM2-02-09-SAJ-TS9-1-STR-FIR-0547</t>
  </si>
  <si>
    <t>Survey FIR for Sand Bedding of Storm Pipe Line from MH-6-1-1 TO MH-6-1-2, @ ZONE-03</t>
  </si>
  <si>
    <t>DAM2-02-09-SAJ-TS9-1-STR-FIR-0548-01</t>
  </si>
  <si>
    <t>Survey Excavation and Compaction Test FIR for Storm Pipe Line from MH-6-1-2 TO MH-6-1-3, @ ZONE-03</t>
  </si>
  <si>
    <t>DAM2-02-09-SAJ-TS9-1-STR-FIR-0549</t>
  </si>
  <si>
    <t>Survey FIR for Sand Bedding of Storm Pipe Line from MH-6-1-2 TO MH-6-1-3, @ ZONE-03</t>
  </si>
  <si>
    <t>DAM2-02-09-SAJ-TS9-1-STR-FIR-0563</t>
  </si>
  <si>
    <t>Mechanical FIR for Installation and Laying of Storm Pipe Line from MH-6-2/0 TO MH-6-2-1, @ ZONE-03</t>
  </si>
  <si>
    <t>DAM2-02-09-SAJ-TS9-1-STR-FIR-0565</t>
  </si>
  <si>
    <t>Mechanical FIR for Installation and Laying of Storm Pipe Line from MH-6-2-1 TO MH-6-2-2, @ ZONE-03</t>
  </si>
  <si>
    <t>DAM2-02-09-SAJ-TS9-1-STR-FIR-0567</t>
  </si>
  <si>
    <t>Mechanical FIR for Installation and Laying of Storm Pipe Line from MH-6-2-3 TO MH-6-2-2, @ ZONE-03</t>
  </si>
  <si>
    <t>DAM2-02-09-SAJ-TS9-1-STR-FIR-0569</t>
  </si>
  <si>
    <t>Mechanical FIR for Installation and Laying of Storm Pipe Line from MH-6-1/0 TO MH-6-1-1, @ ZONE-03</t>
  </si>
  <si>
    <t>DAM2-02-09-SAJ-TS9-1-STR-FIR-0571</t>
  </si>
  <si>
    <t>Mechanical FIR for Installation and Laying of Storm Pipe Line from MH-6-1-1 TO MH-6-1-2, @ ZONE-03</t>
  </si>
  <si>
    <t>DAM2-02-09-SAJ-TS9-1-STR-FIR-0572</t>
  </si>
  <si>
    <t>Survey Excavation and Compaction Test FIR for Storm Pipe Line from MH-1-6 TO MH-1-5, @ ZONE-02</t>
  </si>
  <si>
    <t>DAM2-02-09-SAJ-TS9-1-STR-FIR-0575</t>
  </si>
  <si>
    <t>Survey FIR for Sand Bedding of Storm Pipe Line from MH-1-6 TO MH-1-5, @ ZONE-02</t>
  </si>
  <si>
    <t>DAM2-02-09-SAJ-TS9-1-STR-FIR-0584</t>
  </si>
  <si>
    <t>Mechanical FIR for Installation and Laying of Storm Pipe Line from MH-1-6 TO MH-1-5, @ ZONE-02</t>
  </si>
  <si>
    <t>DAM2-02-09-SAJ-TS9-1-STR-FIR-0615</t>
  </si>
  <si>
    <t>Survey FIR for Sand Covering above the Storm Pipe Line from MH-1-6 TO MH-1-5, @ ZONE-02</t>
  </si>
  <si>
    <t>DAM2-02-09-SAJ-TS9-1-STR-FIR-0639</t>
  </si>
  <si>
    <t>Mechanical FIR for Installation and Laying of Storm Pipe Line from MH-6-1-2 TO MH-6-1-3, @ ZONE-03</t>
  </si>
  <si>
    <t>DAM2-02-09-SAJ-TS9-1-STR-FIR-0856</t>
  </si>
  <si>
    <t>Survey FIR for Sand Covering and Compaction Testing above the Storm Pipe Line from MH-6-9-1-3 TO MH-6-9-1-2, @ ZONE-03</t>
  </si>
  <si>
    <t>DAM2-02-09-SAJ-TS9-1-STR-FIR-0857</t>
  </si>
  <si>
    <t>Survey FIR for Sand Covering and Compaction Testing above the Storm Pipe Line from MH-6-9-1-2 TO MH-6-9-1-1, @ ZONE-03</t>
  </si>
  <si>
    <t>DAM2-02-09-SAJ-TS9-1-STR-FIR-0858</t>
  </si>
  <si>
    <t>Survey FIR for Sand Covering and Compaction Testing above the Storm Pipe Line from MH-6-9-1-1 TO MH-6-9-1/0, @ ZONE-03</t>
  </si>
  <si>
    <t>DAM2-02-09-SAJ-TS9-1-STR-FIR-0859</t>
  </si>
  <si>
    <t>Survey FIR for Sand Covering and Compaction Testing above the Storm Pipe Line from MH-6-9-3 TO MH-6-9-2, @ ZONE-03</t>
  </si>
  <si>
    <t>DAM2-02-09-SAJ-TS9-1-STR-FIR-0861</t>
  </si>
  <si>
    <t>Survey FIR for Sand Covering and Compaction Testing above the Storm Pipe Line from MH-6-1-9 TO MH-6-1-8, @ ZONE-03</t>
  </si>
  <si>
    <t>DAM2-02-09-SAJ-TS9-1-STR-FIR-0862</t>
  </si>
  <si>
    <t>Survey FIR for Sand Covering and Compaction Testing above the Storm Pipe Line from MH-6-1-8 TO MH-6-1-7, (Station 0+171.7To +0+269.7) @ ZONE-03</t>
  </si>
  <si>
    <t>DAM2-02-09-SAJ-TS9-1-STR-FIR-0863</t>
  </si>
  <si>
    <t>Survey FIR for Sand Covering and Compaction Testing above the Storm Pipe Line from MH-6-1-7 TO MH-6-1-6, @ ZONE-03</t>
  </si>
  <si>
    <t>DAM2-02-09-SAJ-TS9-1-STR-FIR-0864</t>
  </si>
  <si>
    <t>Survey FIR for Sand Covering and Compaction Testing above the Storm Pipe Line from MH-6-1-6 TO MH-6-1-5, @ ZONE-03</t>
  </si>
  <si>
    <t>DAM2-02-09-SAJ-TS9-1-STR-FIR-0865</t>
  </si>
  <si>
    <t>Survey FIR for Sand Covering and Compaction Testing above the Storm Pipe Line from MH-6-1-5 TO MH-6-1-4, @ ZONE-03</t>
  </si>
  <si>
    <t>DAM2-02-09-SAJ-TS9-1-STR-FIR-0866</t>
  </si>
  <si>
    <t>Survey FIR for Sand Covering and Compaction Testing above the Storm Pipe Line from MH-6-1-4 TO MH-6-1-3, @ ZONE-03</t>
  </si>
  <si>
    <t>DAM2-02-09-SAJ-TS9-1-STR-FIR-0867</t>
  </si>
  <si>
    <t>Survey FIR for Sand Covering and Compaction Testing above the Storm Pipe Line from MH-6-1-2 TO MH-6-1-3, @ ZONE-03</t>
  </si>
  <si>
    <t>DAM2-02-09-SAJ-TS9-1-STR-FIR-0868</t>
  </si>
  <si>
    <t>Survey FIR for Sand Covering and Compaction Testing above the Storm Pipe Line from MH-6-1-1 TO MH-6-1-2, @ ZONE-03</t>
  </si>
  <si>
    <t>DAM2-02-09-SAJ-TS9-1-STR-FIR-0870</t>
  </si>
  <si>
    <t>Survey FIR for Sand Covering and Compaction Testing above the Storm Pipe Line from MH-6-18/0 TO MH-6-18/1, @ ZONE-04</t>
  </si>
  <si>
    <t>Survey FIR for last layer Compaction Testing the Storm Pipe Line from MH-28-4 TO MH-28-3, @ ZONE-01</t>
  </si>
  <si>
    <t>DAM2-02-09-SAJ-TS9-1-STR-FIR-0877</t>
  </si>
  <si>
    <t>Survey FIR for Sand Covering and Compaction Testing above the Storm Pipe Line from MH-17-2 TO MH-17-1, @ ZONE-02</t>
  </si>
  <si>
    <t>DAM2-02-09-SAJ-TS9-1-STR-FIR-0891</t>
  </si>
  <si>
    <t>Survey FIR for Backfill and Compaction Testing 2nd Layer above the Storm Pipe Line from MH-6-1-8 TO MH-6-1-7, (Station 0+171.7To +0+269.7) @ ZONE-03</t>
  </si>
  <si>
    <t>DAM2-02-09-SAJ-TS9-1-STR-FIR-0893</t>
  </si>
  <si>
    <t>Survey FIR for Backfill and Compaction Testing last Layer above the Storm Pipe Line from MH-6-1-7 TO MH-6-1-6, @ ZONE-03</t>
  </si>
  <si>
    <t>DAM2-02-09-SAJ-TS9-1-STR-FIR-0894</t>
  </si>
  <si>
    <t>Survey FIR for Backfill and Compaction Testing last Layer above the Storm Pipe Line from MH-6-1-4 TO MH-6-1-3, @ ZONE-03</t>
  </si>
  <si>
    <t>DAM2-02-09-SAJ-TS9-1-STR-FIR-0895</t>
  </si>
  <si>
    <t>Survey FIR for Backfill and Compaction Testing last Layer above the Storm Pipe Line from MH-6-1-2 TO MH-6-1-3, @ ZONE-03</t>
  </si>
  <si>
    <t>DAM2-02-09-SAJ-TS9-1-STR-FIR-0979</t>
  </si>
  <si>
    <t>Survey Excavation and Compaction Test FIR for Storm Pipe Line from MH-14-1 TO MH-14-2, @ ZONE-02</t>
  </si>
  <si>
    <t>DAM2-02-09-SAJ-TS9-1-STR-FIR-0980</t>
  </si>
  <si>
    <t>Survey FIR for Bottom of Pipe Concrete Encasement of Storm Pipe Line from MH-14-1 TO MH-14-2, @ ZONE-02</t>
  </si>
  <si>
    <t>DAM2-02-09-SAJ-TS9-1-STR-FIR-0981</t>
  </si>
  <si>
    <t>Survey and Mechanical FIR for the Installation laying of Storm Pipe Line from MH-14-3 TO MH-14-2, @ ZONE-02</t>
  </si>
  <si>
    <t>DAM2-02-09-SAJ-TS9-1-STR-FIR-0986</t>
  </si>
  <si>
    <t>Survey and Mechanical FIR for the Installation laying of Storm Pipe Line from  MH-14-1 TO MH-14-2</t>
  </si>
  <si>
    <t>B6.33 42 11.02</t>
  </si>
  <si>
    <t>400mm Diameter Depth: 1.51m - 2.5m</t>
  </si>
  <si>
    <t>DAM2-02-09-SAJ-TS9-1-STR-FIR-0488-00</t>
  </si>
  <si>
    <t>Survey Excavation and Compaction Test FIR for Storm Pipe Line from MH-17-1 Station (0+020.7 to 0+060.7) TO MH-17-0, @ ZONE-02</t>
  </si>
  <si>
    <t>DAM2-02-09-SAJ-TS9-1-STR-FIR-0489-00</t>
  </si>
  <si>
    <t>Survey FIR for Sand Bedding of Storm Pipe Line from MH-17-1 Station (0+020.7 to 0+060.7) TO MH-17-0, @ ZONE-02</t>
  </si>
  <si>
    <t>B6.33 42 11.03</t>
  </si>
  <si>
    <t>500mm Diameter Depth less than 1.5</t>
  </si>
  <si>
    <t>DAM2-02-09-SAJ-TS9-1-STR-FIR-0067-00</t>
  </si>
  <si>
    <t>Survey FIR for Excavation and Compaction Test of Storm Pipe Line from MH-29-4 TO MH-29-3 @ ZONE-01, Pipe DIA 500mm</t>
  </si>
  <si>
    <t>DAM2-02-09-SAJ-TS9-1-STR-FIR-0068-00</t>
  </si>
  <si>
    <t>Survey FIR for Sand Bedding of Storm Pipe Line from MH-29-4 TO MH-29-3@ ZONE-01</t>
  </si>
  <si>
    <t>DAM2-02-09-SAJ-TS9-1-STR-FIR-0072-00</t>
  </si>
  <si>
    <t>Mechanical FIR for Installation and Laying of Storm Pipeline form MH-29-4 TO MH-29-3 @ ZONE-01 Pipe DIA 500MM</t>
  </si>
  <si>
    <t>DAM2-02-09-SAJ-TS9-1-STR-FIR-0074-00</t>
  </si>
  <si>
    <t>Mechanical FIR Initial Air Test of Storm for Pipeline form MH-29-4 TO MH-29-3 @ ZONE-01 Pipe DIA 500MM</t>
  </si>
  <si>
    <t>DAM2-02-09-SAJ-TS9-1-STR-FIR-0153-00</t>
  </si>
  <si>
    <t>Survey Excavation and Compaction Test FIR for Storm Pipe Line from MH-3-8/0 TO MH-3-8/1, @ ZONE-03</t>
  </si>
  <si>
    <t>DAM2-02-09-SAJ-TS9-1-STR-FIR-0154-00</t>
  </si>
  <si>
    <t>Survey Excavation and Compaction Test FIR for Storm Pipe Line from MH-3-7/0 TO MH-3-7/1, @ ZONE-03</t>
  </si>
  <si>
    <t>DAM2-02-09-SAJ-TS9-1-STR-FIR-0156-00</t>
  </si>
  <si>
    <t>Survey FIR for Sand Bedding of Storm Pipeline from MH-3-8/0 TO MH-3-8/1, @ ZONE-03</t>
  </si>
  <si>
    <t>DAM2-02-09-SAJ-TS9-1-STR-FIR-0157-00</t>
  </si>
  <si>
    <t>Survey FIR for Sand Bedding of Storm Pipeline from MH-3-7/0 TO MH-3-7/1, @ ZONE-03</t>
  </si>
  <si>
    <t>DAM2-02-09-SAJ-TS9-1-STR-FIR-0165-00</t>
  </si>
  <si>
    <t>Survey Excavation and Compaction Test FIR for Storm Pipe Line from MH-3-6/0 TO MH-3-6/1, @ ZONE-03</t>
  </si>
  <si>
    <t>DAM2-02-09-SAJ-TS9-1-STR-FIR-0166-00</t>
  </si>
  <si>
    <t>Survey Excavation and Compaction Test FIR for Storm Pipe Line from MH-3-6/1 TO MH-3-6/2, @ ZONE-03</t>
  </si>
  <si>
    <t>DAM2-02-09-SAJ-TS9-1-STR-FIR-0168-00</t>
  </si>
  <si>
    <t>Mechanical FIR for Installation and Laying of Storm Pipeline from MH-3-8/0 TO MH-3-8/1, @ ZONE-03, Pipe DIA 500mm</t>
  </si>
  <si>
    <t>DAM2-02-09-SAJ-TS9-1-STR-FIR-0171-00</t>
  </si>
  <si>
    <t>Survey FIR for Sand Bedding of Storm Pipeline from MH-3-6/1 TO MH-3-6/2, @ ZONE-03</t>
  </si>
  <si>
    <t>DAM2-02-09-SAJ-TS9-1-STR-FIR-0172-00</t>
  </si>
  <si>
    <t>Survey FIR for Sand Bedding of Storm Pipeline from MH-3-6/0 TO MH-3-6/1, @ ZONE-03</t>
  </si>
  <si>
    <t>DAM2-02-09-SAJ-TS9-1-STR-FIR-0193-00</t>
  </si>
  <si>
    <t>Mechanical FIR for Installation and Laying of Storm Pipeline from MH-3-7/0 TO MH-3-7/1, @ ZONE-03, Pipe DIA 500mm</t>
  </si>
  <si>
    <t>DAM2-02-09-SAJ-TS9-1-STR-FIR-0199-00</t>
  </si>
  <si>
    <t>Mechanical FIR Initial Air Test of Storm Pipeline form MH-3-8/0 TO MH-3-8/1, @ ZONE-03 Pipe DIA 500MM</t>
  </si>
  <si>
    <t>DAM2-02-09-SAJ-TS9-1-STR-FIR-0201-00</t>
  </si>
  <si>
    <t>Mechanical FIR for Installation and Laying of Storm Pipeline from MH-3-6/0 TO MH-3-6/1, @ ZONE-03, Pipe DIA 500mm</t>
  </si>
  <si>
    <t>DAM2-02-09-SAJ-TS9-1-STR-FIR-0202-00</t>
  </si>
  <si>
    <t>Mechanical FIR for Installation and Laying of Storm Pipeline from MH-3-6/1 TO MH-3-6/2, @ ZONE-03, Pipe DIA 500mm</t>
  </si>
  <si>
    <t>DAM2-02-09-SAJ-TS9-1-STR-FIR-0001-03</t>
  </si>
  <si>
    <t>Survey Excavation and Compaction Testing FIR for Storm Pipe Line Trench (MH 20-6 to MH-20-5) DIA 500MM, Pipe Co-A20/6, Length: 105.12 m) @ ZONE-01</t>
  </si>
  <si>
    <t>DAM2-02-09-SAJ-TS9-1-STR-FIR-0007-01</t>
  </si>
  <si>
    <t>Survey Gravel Bedding FIR of Storm Pipe Line from MH-20-6 TO MH-20-5 @ ZONE-01, Pipe DIA 500mm</t>
  </si>
  <si>
    <t>DAM2-02-09-SAJ-TS9-1-STR-FIR-0029-00</t>
  </si>
  <si>
    <t>Mechanical FIR for Installation and Laying of GRP Storm Pipe Line form MH-20-6 TO MH-20-5@ ZONE-01 Pipe Dia 500 mm</t>
  </si>
  <si>
    <t>DAM2-02-09-SAJ-TS9-1-STR-FIR-0050-00</t>
  </si>
  <si>
    <t>Mechanical fir initial Air Test of GRP Storm Pipeline from MH-20-6 TO MH-20-5 @ Zone 01</t>
  </si>
  <si>
    <t>DAM2-02-09-SAJ-TS9-1-STR-FIR-0060-00</t>
  </si>
  <si>
    <t>Civil FIR for Backfill 2nd Layer and Compaction Testing of Storm Network from MH-20-6 TO MH-20-5, LINE B @ZONE-01 Pipe DIA 500MM</t>
  </si>
  <si>
    <t>DAM2-02-09-SAJ-TS9-1-STR-FIR-0331-00</t>
  </si>
  <si>
    <t>Survey FIR for Sand Bedding of Storm Pipe Line from MH-3-10/0 TO MH-3-10-1, @ ZONE-04</t>
  </si>
  <si>
    <t>DAM2-02-09-SAJ-TS9-1-STR-FIR-0375-00</t>
  </si>
  <si>
    <t>Mechanical FIR for Installation and Laying of Storm Pipeline from MH-3-10/0 TO MH-3-10-1, @ ZONE-04, Pipe DIA 500mm</t>
  </si>
  <si>
    <t>DAM2-02-09-SAJ-TS9-1-STR-FIR-0405-00</t>
  </si>
  <si>
    <t>Survey Excavation and Compaction Test FIR for Storm Pipe Line from MH-8-13 TO MH-8-12, @ ZONE-02</t>
  </si>
  <si>
    <t>DAM2-02-09-SAJ-TS9-1-STR-FIR-0406-00</t>
  </si>
  <si>
    <t>Survey Excavation and Compaction Test FIR for Storm Pipe Line from MH-8-12 TO MH-8-11, @ ZONE-02</t>
  </si>
  <si>
    <t>DAM2-02-09-SAJ-TS9-1-STR-FIR-0409-00</t>
  </si>
  <si>
    <t>Survey FIR for Sand Bedding of Storm Pipe Line from MH-8-13 TO MH-8-12, @ ZONE-02</t>
  </si>
  <si>
    <t>DAM2-02-09-SAJ-TS9-1-STR-FIR-0410-00</t>
  </si>
  <si>
    <t>Survey FIR for Sand Bedding of Storm Pipe Line from MH-8-12 TO MH-8-11, @ ZONE-02</t>
  </si>
  <si>
    <t>DAM2-02-09-SAJ-TS9-1-STR-FIR-0480-00</t>
  </si>
  <si>
    <t>Survey Excavation and Compaction Test FIR for Storm Pipe Line from MH-18-2 TO MH-18-3, @ ZONE-02</t>
  </si>
  <si>
    <t>DAM2-02-09-SAJ-TS9-1-STR-FIR-0481-00</t>
  </si>
  <si>
    <t>Survey FIR for Sand Bedding of  Storm Pipe Line from MH-18-2 TO MH-18-3, @ ZONE-02</t>
  </si>
  <si>
    <t>DAM2-02-09-SAJ-TS9-1-STR-FIR-0493-00</t>
  </si>
  <si>
    <t>Mechanical FIR for Installation and Laying of Storm Pipe Line from MH-18-2 TO MH-18-3, @ ZONE-02</t>
  </si>
  <si>
    <t>DAM2-02-09-SAJ-TS9-1-STR-FIR-0512-00</t>
  </si>
  <si>
    <t>Survey Excavation and Compaction Test FIR for Storm Pipe Line from MH-4-4 TO MH-4-3, @ ZONE-03</t>
  </si>
  <si>
    <t>DAM2-02-09-SAJ-TS9-1-STR-FIR-0513-00</t>
  </si>
  <si>
    <t>Survey Excavation and Compaction Test FIR for Storm Pipe Line from MH-4-3 TO MH-4-2, @ ZONE-03</t>
  </si>
  <si>
    <t>DAM2-02-09-SAJ-TS9-1-STR-FIR-0514</t>
  </si>
  <si>
    <t>Survey Excavation and Compaction Test FIR for Storm Pipe Line from MH-4-2 TO MH-4-1, @ ZONE-03</t>
  </si>
  <si>
    <t>DAM2-02-09-SAJ-TS9-1-STR-FIR-0515</t>
  </si>
  <si>
    <t>Survey Excavation and Compaction Test FIR for Storm Pipe Line from MH-4-1 TO MH-4-0, @ ZONE-03</t>
  </si>
  <si>
    <t>DAM2-02-09-SAJ-TS9-1-STR-FIR-0516</t>
  </si>
  <si>
    <t>Survey FIR for Sand Bedding  of Storm Pipe Line from MH-4-4 TO MH-4-3, @ ZONE-03</t>
  </si>
  <si>
    <t>DAM2-02-09-SAJ-TS9-1-STR-FIR-0517</t>
  </si>
  <si>
    <t>Survey FIR for Sand Bedding of Storm Pipe Line from MH-4-3 TO MH-4-2, @ ZONE-03</t>
  </si>
  <si>
    <t>DAM2-02-09-SAJ-TS9-1-STR-FIR-0518</t>
  </si>
  <si>
    <t>Survey FIR for Sand Bedding of Storm Pipe Line from MH-4-2 TO MH-4-1, @ ZONE-03</t>
  </si>
  <si>
    <t>DAM2-02-09-SAJ-TS9-1-STR-FIR-0519</t>
  </si>
  <si>
    <t>Survey FIR for Sand Bedding of Storm Pipe Line from MH-4-1 TO MH-4-0, @ ZONE-03</t>
  </si>
  <si>
    <t>DAM2-02-09-SAJ-TS9-1-STR-FIR-0531</t>
  </si>
  <si>
    <t>Mechanical FIR for Installation and Laying of Storm Pipe Line from MH-4-4 TO MH-4-3, @ ZONE-03</t>
  </si>
  <si>
    <t>DAM2-02-09-SAJ-TS9-1-STR-FIR-0533</t>
  </si>
  <si>
    <t>Mechanical FIR for Installation and Laying of Storm Pipe Line from MH-4-3 TO MH-4-2, @ ZONE-03</t>
  </si>
  <si>
    <t>DAM2-02-09-SAJ-TS9-1-STR-FIR-0535</t>
  </si>
  <si>
    <t>Mechanical FIR for Installation and Laying of Storm Pipe Line from MH-4-2 TO MH-4-1, @ ZONE-03</t>
  </si>
  <si>
    <t>DAM2-02-09-SAJ-TS9-1-STR-FIR-0537</t>
  </si>
  <si>
    <t>Mechanical FIR for Installation and Laying of Storm Pipe Line from MH-4-1 TO MH-4/0 (from station 0+010.80 to 0+025.20) @ ZONE-03</t>
  </si>
  <si>
    <t>DAM2-02-09-SAJ-TS9-1-STR-FIR-0573</t>
  </si>
  <si>
    <t>Survey Excavation and Compaction Test FIR for Storm Pipe Line from MH-1-5 TO MH-1-4, @ ZONE-02</t>
  </si>
  <si>
    <t>DAM2-02-09-SAJ-TS9-1-STR-FIR-0574</t>
  </si>
  <si>
    <t>Survey Excavation and Compaction Test FIR for Storm Pipe Line from MH-1-4 TO MH-1-3, @ ZONE-02</t>
  </si>
  <si>
    <t>DAM2-02-09-SAJ-TS9-1-STR-FIR-0576</t>
  </si>
  <si>
    <t>Survey FIR for Sand Bedding of Storm Pipe Line from MH-1-5 TO MH-1-4, @ ZONE-02</t>
  </si>
  <si>
    <t>DAM2-02-09-SAJ-TS9-1-STR-FIR-0577</t>
  </si>
  <si>
    <t>Survey FIR for Sand Bedding of Storm Pipe Line from MH-1-4 TO MH-1-3, @ ZONE-02</t>
  </si>
  <si>
    <t>DAM2-02-09-SAJ-TS9-1-STR-FIR-0583</t>
  </si>
  <si>
    <t>Survey Excavation and Compaction Test FIR for Storm Pipe Line from MH-1-3 TO MH-1-2, @ ZONE-02</t>
  </si>
  <si>
    <t>DAM2-02-09-SAJ-TS9-1-STR-FIR-0585</t>
  </si>
  <si>
    <t>Mechanical FIR for Installation and Laying of Storm Pipe Line from MH-1-5 TO MH-1-4, @ ZONE-02</t>
  </si>
  <si>
    <t>DAM2-02-09-SAJ-TS9-1-STR-FIR-0586</t>
  </si>
  <si>
    <t>Mechanical FIR for Installation and Laying of Storm Pipe Line from MH-1-4 TO MH-1-3, @ ZONE-02</t>
  </si>
  <si>
    <t>DAM2-02-09-SAJ-TS9-1-STR-FIR-0587</t>
  </si>
  <si>
    <t>Survey FIR for Sand Bedding of Storm Pipe Line from MH-1-3 TO MH-1-2, @ ZONE-02</t>
  </si>
  <si>
    <t>DAM2-02-09-SAJ-TS9-1-STR-FIR-0591</t>
  </si>
  <si>
    <t>Mechanical FIR for Installation and Laying of Storm Pipe Line from MH-1-3 TO MH-1-2, @ ZONE-02</t>
  </si>
  <si>
    <t>DAM2-02-09-SAJ-TS9-1-STR-FIR-0616</t>
  </si>
  <si>
    <t>Survey FIR for Sand Covering above the Storm Pipe Line from MH-1-5 TO MH-1-4, @ ZONE-02</t>
  </si>
  <si>
    <t>DAM2-02-09-SAJ-TS9-1-STR-FIR-0617</t>
  </si>
  <si>
    <t>Survey FIR for Sand Covering above the Storm Pipe Line from MH-1-4 TO MH-1-3, @ ZONE-02</t>
  </si>
  <si>
    <t>DAM2-02-09-SAJ-TS9-1-STR-FIR-0618</t>
  </si>
  <si>
    <t>Survey FIR for Sand Covering above the Storm Pipe Line from MH-1-3 TO MH-1-2, @ ZONE-02</t>
  </si>
  <si>
    <t>DAM2-02-09-SAJ-TS9-1-STR-FIR-0807</t>
  </si>
  <si>
    <t>Survey Excavation and Compaction Test FIR for Storm Pipe Line from MH-1-2 TO MH-1-1, @ Arterial Road</t>
  </si>
  <si>
    <t>DAM2-02-09-SAJ-TS9-1-STR-FIR-0808</t>
  </si>
  <si>
    <t>Survey FIR for Gravel Bedding with Geotextile of Storm Pipe Line from MH-1-2 TO MH-1-1, @ Arterial Road</t>
  </si>
  <si>
    <t>DAM2-02-09-SAJ-TS9-1-STR-FIR-0828</t>
  </si>
  <si>
    <t>Mechanical FIR for the Installation and Laying of Strom Pipe Line network From  MH-1-1 to MH-1-2) @ Arterial Road</t>
  </si>
  <si>
    <t>DAM2-02-09-SAJ-TS9-1-STR-FIR-0842</t>
  </si>
  <si>
    <t>Survey FIR for Excavation and Compaction Testing of Storm Pipeline From MH-3-21 To MH-3-20 @ ZONE-04</t>
  </si>
  <si>
    <t>DAM2-02-09-SAJ-TS9-1-STR-FIR-0843</t>
  </si>
  <si>
    <t>Survey FIR for Sand Bedding and Compaction testing of Storm Pipeline From MH-3-21 To MH-3-20 @ ZONE-04</t>
  </si>
  <si>
    <t>DAM2-02-09-SAJ-TS9-1-STR-FIR-0852</t>
  </si>
  <si>
    <t>Survey FIR for Sand Covering and Compaction Testing above the Storm Pipe Line from MH-4-2 TO MH-4-1, @ ZONE-03</t>
  </si>
  <si>
    <t>DAM2-02-09-SAJ-TS9-1-STR-FIR-0853</t>
  </si>
  <si>
    <t>Survey FIR for Sand Covering and Compaction Testing above the Storm Pipe Line from MH-4-1 TO  MH-4/0  (from station 0+010.80 to 0+025.20), @ ZONE-03</t>
  </si>
  <si>
    <t>Survey and Mechanical FIR for Installation and Laying of Storm Pipe Line from MH-8-12 TO MH-8-11, @ ZONE-02</t>
  </si>
  <si>
    <t>DAM2-02-09-SAJ-TS9-1-STR-FIR-0871</t>
  </si>
  <si>
    <t>Survey FIR for Sand Covering and Compaction Testing above the Storm Pipe Line from MH-3-8/0 TO MH-3-8/1, @ ZONE-03</t>
  </si>
  <si>
    <t>DAM2-02-09-SAJ-TS9-1-STR-FIR-0872</t>
  </si>
  <si>
    <t>Survey FIR for Sand Covering and Compaction Testing above the Storm Pipe Line from MH-3-7/0 TO MH-3-7/1, @ ZONE-03</t>
  </si>
  <si>
    <t>DAM2-02-09-SAJ-TS9-1-STR-FIR-0873</t>
  </si>
  <si>
    <t>Survey FIR for Sand Covering and Compaction Testing above the Storm Pipe Line from MH-3-6/0 TO MH-3-6/1, @ ZONE-03</t>
  </si>
  <si>
    <t>DAM2-02-09-SAJ-TS9-1-STR-FIR-0878</t>
  </si>
  <si>
    <t>Survey FIR for Sand Covering and Compaction Testing above the Storm Pipe Line from MH-18-2 TO MH-18-3, @ ZONE-04</t>
  </si>
  <si>
    <t>DAM2-02-09-SAJ-TS9-1-STR-FIR-0879</t>
  </si>
  <si>
    <t>Survey FIR for Sand Covering and Compaction Testing above the Storm Pipe Line from MH-8-12 TO MH-8-11, @ ZONE-02</t>
  </si>
  <si>
    <t>DAM2-02-09-SAJ-TS9-1-STR-FIR-0888</t>
  </si>
  <si>
    <t>Survey FIR for Backfill and Compaction Testing last Layer above the Storm Pipe Line from MH-3-8/0 TO MH-3-8/1, @ ZONE-03</t>
  </si>
  <si>
    <t>DAM2-02-09-SAJ-TS9-1-STR-FIR-0889</t>
  </si>
  <si>
    <t>Survey FIR for Backfill and Compaction Testing last Layer above the Storm Pipe Line from MH-3-7/0 TO MH-3-7/1, @ ZONE-03</t>
  </si>
  <si>
    <t>DAM2-02-09-SAJ-TS9-1-STR-FIR-0890</t>
  </si>
  <si>
    <t>Survey FIR for Backfill and Compaction Testing last Layer above the Storm Pipe Line from MH-3-6/0 TO MH-3-6/1, @ ZONE-03</t>
  </si>
  <si>
    <t>DAM2-02-09-SAJ-TS9-1-STR-FIR-0928</t>
  </si>
  <si>
    <t>Survey FIR for Excavation and Compaction Testing of Storm Pipeline From MH-8-4-2 TO MH-8-4-3</t>
  </si>
  <si>
    <t>DAM2-02-09-SAJ-TS9-1-STR-FIR-0929</t>
  </si>
  <si>
    <t>Survey FIR for Sand Bedding and Compaction testing of Storm Pipeline From MH-8-4-2 TO MH-8-4-3</t>
  </si>
  <si>
    <t>DAM2-02-09-SAJ-TS9-1-STR-FIR-0975</t>
  </si>
  <si>
    <t>Survey FIR for Excavation and Compaction Testing of Storm Pipeline From MH-1-1 TO MH-1-0</t>
  </si>
  <si>
    <t>DAM2-02-09-SAJ-TS9-1-STR-FIR-0976</t>
  </si>
  <si>
    <t>Survey FIR for Sand Bedding and Compaction testing of Storm Pipeline From MH-1-1 TO MH-1-0</t>
  </si>
  <si>
    <t>DAM2-02-09-SAJ-TS9-1-STR-FIR-0984</t>
  </si>
  <si>
    <t>Survey and Mechanical FIR for the Installation laying of Storm Pipe Line From MH-1-1 TO MH-1-0</t>
  </si>
  <si>
    <t>Survey and Mechanical FIR for installation and laying of Storm Pipeline From MH-8-4-2 TO MH-8-4-3</t>
  </si>
  <si>
    <t>B6.33 42 11.04</t>
  </si>
  <si>
    <t>500mm Diameter Depth: 1.51m - 2.5m</t>
  </si>
  <si>
    <t>DAM2-02-09-SAJ-TS9-1-STR-FIR-0019-00</t>
  </si>
  <si>
    <t>Survey Excavation and Compaction Test FIR for Storm Pipe Line from MH-28-3 TO MH-28-2 @ ZONE-01, Pipe DIA 500mm</t>
  </si>
  <si>
    <t>DAM2-02-09-SAJ-TS9-1-STR-FIR-0021-01</t>
  </si>
  <si>
    <t>Survey FIR for Gravel Bedding of Storm Pipe Line from MH-28-3 TO MH-28-2 @ Zone-01, Pipe DIA 500mm</t>
  </si>
  <si>
    <t>DAM2-02-09-SAJ-TS9-1-STR-FIR-0027-00</t>
  </si>
  <si>
    <t>Mechanical FIR for Installation and Laying of GRP Storm Pipe Line form MH-28-3 TO MH-28-2@ ZONE-01 Pipe Dia 400mm</t>
  </si>
  <si>
    <t>DAM2-02-09-SAJ-TS9-1-STR-FIR-0038-00</t>
  </si>
  <si>
    <t>Survey Excavation and Compaction Test FIR for Storm Pipe Line from MH-29-2 TO MH-29-1(From station 0+040.84 to station 0+084.94) @ ZONE-01, Pipe DIA 500mm</t>
  </si>
  <si>
    <t>DAM2-02-09-SAJ-TS9-1-STR-FIR-0040-00</t>
  </si>
  <si>
    <t>Survey Excavation and Compaction Test FIR for Storm Pipe Line from MH-29-3 TO MH-29-2 @ ZONE-01, Pipe DIA 500mm</t>
  </si>
  <si>
    <t>DAM2-02-09-SAJ-TS9-1-STR-FIR-0042-00</t>
  </si>
  <si>
    <t xml:space="preserve">Survey FIR for Sand Bedding of Storm Pipe Line from MH-29-2 TO MH-29-1(From station 0+040.84 to station 0+084.94) @ ZONE-01, </t>
  </si>
  <si>
    <t>DAM2-02-09-SAJ-TS9-1-STR-FIR-0043-00</t>
  </si>
  <si>
    <t>Survey FIR for  Sand Bedding of Storm Pipe Line From  MH-29-3 TO MH-29-2  @ ZONE-01</t>
  </si>
  <si>
    <t>DAM2-02-09-SAJ-TS9-1-STR-FIR-0048-00</t>
  </si>
  <si>
    <t>Mechanical Installation and Laying of GRP Storm Pipeline from MH-29-2 TO MH-29-1(From station 0+040.84 to station 0+084.94) @ ZONE-01, Pipe DIA 500mm</t>
  </si>
  <si>
    <t>DAM2-02-09-SAJ-TS9-1-STR-FIR-0049-00</t>
  </si>
  <si>
    <t>Mechanical FIR For Installation and Laying of GRP Storm Pipeline from MH-29-3 TO MH-29-2 @ ZONE-01, Pipe DIA 500mm</t>
  </si>
  <si>
    <t>DAM2-02-09-SAJ-TS9-1-STR-FIR-0056-00</t>
  </si>
  <si>
    <t>Mechanical fir initial Air Test of GRP Storm Pipeline from MH-29-2 TO MH-29-1 (From station 0+040.84 to station 0+084.94) @ ZONE-01, Pipe DIA 500mm</t>
  </si>
  <si>
    <t>DAM2-02-09-SAJ-TS9-1-STR-FIR-0057-00</t>
  </si>
  <si>
    <t>Mechanical fir initial Air Test of GRP Storm Pipeline from MH-29-3 To MH-29-2 @ ZONE-01, Pipe DIA 500mm</t>
  </si>
  <si>
    <t>DAM2-02-09-SAJ-TS9-1-STR-FIR-0079-00</t>
  </si>
  <si>
    <t>Mechanical FIR Initial Air Test of Storm for Pipeline form MH-28-2 TO MH-28-3 @ ZONE-01 Pipe DIA 500MM</t>
  </si>
  <si>
    <t>DAM2-02-09-SAJ-TS9-1-STR-FIR-0330-00</t>
  </si>
  <si>
    <t>Survey Excavation and Compaction Test FIR for Storm Pipe Line from MH-3-10/0 TO MH-3-10-1, @ ZONE-04</t>
  </si>
  <si>
    <t>DAM2-02-09-SAJ-TS9-1-STR-FIR-0876</t>
  </si>
  <si>
    <t>Survey FIR for 2nd layer Compaction Testing the Storm Pipe Line from MH-28-3 TO MH-28-2, @ ZONE-01</t>
  </si>
  <si>
    <t>DAM2-02-09-SAJ-TS9-1-STR-FIR-0896</t>
  </si>
  <si>
    <t>Survey FIR for Backfill and Compaction Testing 2nd Layer above the Storm Pipe Line from MH-3-10/0 TO MH-3-10-1, @ ZONE-04</t>
  </si>
  <si>
    <t>DAM2-02-09-SAJ-TS9-1-STR-FIR-0962</t>
  </si>
  <si>
    <t>Survey FIR for Backfill and Compaction Testing 4th Layer above the Storm Pipe Line from MH-28-3 TO MH-28-2, @ ZONE-01</t>
  </si>
  <si>
    <t>Survey FIR for Backfill and Compaction Testing 2nd Layer above the Storm Drainage Network Line A28 &amp; Line A29
From MH-28 TO MH-28-1
MH-29-1 TO MH-29-2 (Station 0+040.84 to 0+084.94) 
MH-29-2 TO MH-29-3 
@ Road 1 -  ZONE-01</t>
  </si>
  <si>
    <t>Survey FIR for Backfill and Compaction Testing 3rd Layer above the Storm Drainage Network Line A28 &amp; Line A29
From MH-28 TO MH-28-1, 
MH-29-1 TO MH-29-2 (Station 0+040.84 to 0+084.94) 
MH-29-2 TO MH-29-3, @ Road 1 -  ZONE-01</t>
  </si>
  <si>
    <t>B6.33 42 11.05</t>
  </si>
  <si>
    <t>500mm Diameter Depth: 2.51m - 3.5m</t>
  </si>
  <si>
    <t>DAM2-02-09-SAJ-TS9-1-STR-FIR-0011-01</t>
  </si>
  <si>
    <t>Survey Excavation and Compaction Test FIR for Storm Pipe Line from MH-28-1 TO MH-28-2 @ ZONE-01, Pipe DIA 500mm</t>
  </si>
  <si>
    <t>DAM2-02-09-SAJ-TS9-1-STR-FIR-0013-02</t>
  </si>
  <si>
    <t>Survey FIR for Gravel Bedding of Storm Pipe Line from MH-28-2TO MH-28-1 @ Zone-01, Pipe DIA 500mm</t>
  </si>
  <si>
    <t>DAM2-02-09-SAJ-TS9-1-STR-FIR-0016-01</t>
  </si>
  <si>
    <t>Survey Excavation and Compaction Test FIR for Storm Pipe Line from MH-28-0 TO MH-28-1 @ ZONE-01, Pipe DIA 500mm</t>
  </si>
  <si>
    <t>DAM2-02-09-SAJ-TS9-1-STR-FIR-0018-02</t>
  </si>
  <si>
    <t>Survey FIR for Gravel Bedding of Storm Pipe Line from MH-28-1 TO MH-28-0 @ Zone-01, Pipe DIA 500mm</t>
  </si>
  <si>
    <t>DAM2-02-09-SAJ-TS9-1-STR-FIR-0037-00</t>
  </si>
  <si>
    <t>Mechanical FIR for Installation of GRP Storm Pipe Line from MH-28-2TO MH-28-1 @ Zone-01, Pipe DIA 500mm</t>
  </si>
  <si>
    <t>DAM2-02-09-SAJ-TS9-1-STR-FIR-0039-00</t>
  </si>
  <si>
    <t xml:space="preserve">Mechanical FIR for Installation and Laying of GRP Storm Pipe Line form MH-28-1 TO MH-28/0 (From Station 0+017.42 To Station 0+051.52) @ ZONE-01 Pipe DIA 500mm </t>
  </si>
  <si>
    <t>DAM2-02-09-SAJ-TS9-1-STR-FIR-0075-00</t>
  </si>
  <si>
    <t>Mechanical FIR Initial Air Test of Storm for Pipeline form MH-28-0 TO MH-28-1 (From Station 0+017.42 To Station 0+051.52) @ ZONE-01 Pipe DIA 500MM</t>
  </si>
  <si>
    <t>DAM2-02-09-SAJ-TS9-1-STR-FIR-0076-00</t>
  </si>
  <si>
    <t>Mechanical FIR Initial Air Test of Storm for Pipeline form MH-28-1 TO MH-28-2 @ ZONE-01 Pipe DIA 500MM</t>
  </si>
  <si>
    <t>DAM2-02-09-SAJ-TS9-1-STR-FIR-0953-00</t>
  </si>
  <si>
    <t>Survey FIR for Backfill and Compaction Testing 3rd Layer above the Storm Pipe Line from MH-28-2 TO MH-28-1, @ ZONE-01</t>
  </si>
  <si>
    <t>B6.33 42 11.06</t>
  </si>
  <si>
    <t>600mm Diameter Depth less than 1.5</t>
  </si>
  <si>
    <t>DAM2-02-09-SAJ-TS9-1-STR-FIR-0167-00</t>
  </si>
  <si>
    <t>Survey Excavation and Compaction Test FIR for Storm Pipe Line from MH-3-5/0 TO MH-3-5/1, @ ZONE-03</t>
  </si>
  <si>
    <t>DAM2-02-09-SAJ-TS9-1-STR-FIR-0173-00</t>
  </si>
  <si>
    <t>Survey FIR for Sand Bedding of Storm Pipeline from MH-3-5/0 TO MH-3-5/1, @ ZONE-03</t>
  </si>
  <si>
    <t>DAM2-02-09-SAJ-TS9-1-STR-FIR-0203-00</t>
  </si>
  <si>
    <t>Mechanical FIR for Installation and Laying of Storm Pipeline from MH-3-5/0 TO MH-3-5/1, @ ZONE-03, Pipe DIA 600mm</t>
  </si>
  <si>
    <t>B6.33 42 11.07</t>
  </si>
  <si>
    <t>600mm Diameter Depth: 1.51m - 2.5m</t>
  </si>
  <si>
    <t>DAM2-02-09-SAJ-TS9-1-STR-FIR-0332-00</t>
  </si>
  <si>
    <t>Survey Excavation and Compaction Test FIR for Storm Pipe Line from MH-3-17-2 TO MH-3-17-1, @ ZONE-04</t>
  </si>
  <si>
    <t>DAM2-02-09-SAJ-TS9-1-STR-FIR-0334-00</t>
  </si>
  <si>
    <t>Survey Excavation and Compaction Test FIR for Storm Pipe Line from MH-3-17-3 TO MH-3-17-2, @ ZONE-04</t>
  </si>
  <si>
    <t>DAM2-02-09-SAJ-TS9-1-STR-FIR-0335-00</t>
  </si>
  <si>
    <t>Survey FIR for Sand Bedding of Storm Pipe Line from MH-3-17-3 TO MH-3-17-2, @ ZONE-04</t>
  </si>
  <si>
    <t>DAM2-02-09-SAJ-TS9-1-STR-FIR-0348-00</t>
  </si>
  <si>
    <t>Survey Excavation and Compaction Test FIR for Storm Pipe Line from MH-3-13-3 TO MH-3-13-2, @ ZONE-04</t>
  </si>
  <si>
    <t>DAM2-02-09-SAJ-TS9-1-STR-FIR-0349-00</t>
  </si>
  <si>
    <t>Survey FIR for Sand Bedding of Storm Pipe Line from MH-3-13-3 TO MH-3-13-2, @ ZONE-04</t>
  </si>
  <si>
    <t>DAM2-02-09-SAJ-TS9-1-STR-FIR-0373-00</t>
  </si>
  <si>
    <t>Mechanical FIR for Installation and Laying of Storm Pipeline from MH-3-13-3 TO MH-3-13-2, @ ZONE-04, Pipe DIA 700mm</t>
  </si>
  <si>
    <t>DAM2-02-09-SAJ-TS9-1-STR-FIR-0674-00</t>
  </si>
  <si>
    <t>Survey FIR for Excavation and Compaction Testing of Storm Pipeline MH-3-20 TO MH-3-19, @ ZONE-04</t>
  </si>
  <si>
    <t>DAM2-02-09-SAJ-TS9-1-STR-FIR-0675-00</t>
  </si>
  <si>
    <t>Survey FIR for Sand Bedding of Storm Pipeline MH-3-20 TO MH-3-19, @ ZONE-04</t>
  </si>
  <si>
    <t>DAM2-02-09-SAJ-TS9-1-STR-FIR-0788-00</t>
  </si>
  <si>
    <t>Mechanical FIR for Installation and Laying of Storm Pipe Line with Short Piece from MH-3-17-2 TO MH-3-17-1, @ ZONE-04</t>
  </si>
  <si>
    <t>DAM2-02-09-SAJ-TS9-1-STR-FIR-0850</t>
  </si>
  <si>
    <t>Survey FIR for Sand Covering and Compaction Testing above the Storm Pipe Line from MH-3-13-3 TO MH-3-13-2, @ ZONE-04</t>
  </si>
  <si>
    <t>DAM2-02-09-SAJ-TS9-1-STR-FIR-0874</t>
  </si>
  <si>
    <t>Survey FIR for Sand Covering and Compaction Testing above the Storm Pipe Line from MH-3-5/0 TO MH-3-5/1, @ ZONE-03</t>
  </si>
  <si>
    <t>DAM2-02-09-SAJ-TS9-1-STR-FIR-0941</t>
  </si>
  <si>
    <t>Survey and Mechanical FIR for the Installation and Laying of Storm Pipeline MH-3-20 TO MH-3-19, @ ZONE-04</t>
  </si>
  <si>
    <t>DAM2-02-09-SAJ-TS9-1-STR-FIR-0944</t>
  </si>
  <si>
    <t>Survey FIR for Backfill and Compaction Testing of the Final Backfill Layer above the Storm Pipe Line from MH-3-17-3 TO MH-3-17-2, @ ZONE-04</t>
  </si>
  <si>
    <t>DAM2-02-09-SAJ-TS9-1-STR-FIR-0996</t>
  </si>
  <si>
    <t>Survey FIR for Excavation and Compaction Testing of Storm Pipeline From MH-8-4-2 TO MH-8-4-1</t>
  </si>
  <si>
    <t>DAM2-02-09-SAJ-TS9-1-STR-FIR-0997</t>
  </si>
  <si>
    <t>Survey FIR for Sand bedding and Compaction Testing of Storm Pipeline From MH-8-4-2 TO MH-8-4-1</t>
  </si>
  <si>
    <t>DAM2-02-09-SAJ-TS9-1-STR-FIR-0022-00</t>
  </si>
  <si>
    <t>Survey Excavation and Compaction Testing FIR for Storm Pipe Line from MH-20-5 TO MH-20-4 @ Zone-01, Pipe DIA 600mm</t>
  </si>
  <si>
    <t>DAM2-02-09-SAJ-TS9-1-STR-FIR-0023-00</t>
  </si>
  <si>
    <t>Survey FIR for Geotextile and Gravel Bedding of Storm Pipe Line from MH-20-5 TO MH-20-4 @ Zone-01, Pipe DIA 600mm</t>
  </si>
  <si>
    <t>DAM2-02-09-SAJ-TS9-1-STR-FIR-0032-00</t>
  </si>
  <si>
    <t>Survey FIR For Installation and Laying of GRP Storm Pipe Line from H-20-5 TO MH-20-4@ ZONE-01 Pipe Dia 600 mm</t>
  </si>
  <si>
    <t>DAM2-02-09-SAJ-TS9-1-STR-FIR-0051-00</t>
  </si>
  <si>
    <t>Mechanical fir initial Air Test of GRP Storm Pipeline from MH-20-5 TO MH-20-4 @ Zone 01</t>
  </si>
  <si>
    <t>DAM2-02-09-SAJ-TS9-1-STR-FIR-0064-00</t>
  </si>
  <si>
    <t>Civil FIR for Backfill and Compaction Test 3rd Layer above the Pipeline of Storm Network from MH-20-5 TO MH-20-4, LINE B @ZONE-01 Pipe DIA 600MM</t>
  </si>
  <si>
    <t>DAM2-02-09-SAJ-TS9-1-STR-FIR-0095-00</t>
  </si>
  <si>
    <t>Survey Excavation and Compaction Test FIR for Storm Pipe Line from MH-6-25 TO MH-6-24 @ ZONE-04, Pipe DIA 600mm</t>
  </si>
  <si>
    <t>DAM2-02-09-SAJ-TS9-1-STR-FIR-0098-00</t>
  </si>
  <si>
    <t>Survey FIR for Sand Bedding of Storm Pipeline from MH-6-25 TO MH-6-24,  @ ZONE-04</t>
  </si>
  <si>
    <t>DAM2-02-09-SAJ-TS9-1-STR-FIR-0105-00</t>
  </si>
  <si>
    <t>Mechanical FIR for Installation and Laying of Storm Pipeline from MH-6-25 TO MH-6-24, @ ZONE-04, Pipe DIA 600mm</t>
  </si>
  <si>
    <t>DAM2-02-09-SAJ-TS9-1-STR-FIR-0110-00</t>
  </si>
  <si>
    <t>Mechanical FIR Initial Air Test of Storm Pipeline form MH-6-25 TO MH-6-24, @ ZONE-04 Pipe DIA 600MM</t>
  </si>
  <si>
    <t>DAM2-02-09-SAJ-TS9-1-STR-FIR-0117-00</t>
  </si>
  <si>
    <t>Survey FIR for Backfill and Compaction Testing 2nd Layer above the Storm Pipeline from MH-6-25 TO MH-6-24,  @ ZONE-04</t>
  </si>
  <si>
    <t>DAM2-02-09-SAJ-TS9-1-STR-FIR-0333-00</t>
  </si>
  <si>
    <t>Survey FIR for Sand Bedding of Storm Pipe Line from MH-3-17-2 TO MH-3-17-1, @ ZONE-04</t>
  </si>
  <si>
    <t>DAM2-02-09-SAJ-TS9-1-STR-FIR-0360-00</t>
  </si>
  <si>
    <t>Mechanical FIR for Installation and Laying of Storm Pipeline from MH-3-17-3 TO MH-3-17-2, @ ZONE-04, Pipe DIA 600mm</t>
  </si>
  <si>
    <t>DAM2-02-09-SAJ-TS9-1-STR-FIR-0484-00</t>
  </si>
  <si>
    <t>Survey Excavation and Compaction Test FIR for Storm Pipe Line from MH-18-1 TO MH-18-2, @ ZONE-02</t>
  </si>
  <si>
    <t>DAM2-02-09-SAJ-TS9-1-STR-FIR-0485-00</t>
  </si>
  <si>
    <t>Survey FIR for Sand Bedding of  Storm Pipe Line from MH-18-1 TO MH-18-2, @ ZONE-02</t>
  </si>
  <si>
    <t>DAM2-02-09-SAJ-TS9-1-STR-FIR-0954-00</t>
  </si>
  <si>
    <t>Survey FIR for Backfill and Compaction Test for 4th Layer above the Pipeline of Storm Network from MH-20-5 TO MH-20-4, LINE B @ ZONE-01 Pipe DIA 600MM</t>
  </si>
  <si>
    <t>B6.33 42 11.09</t>
  </si>
  <si>
    <t>700mm Diameter Depth less than 1.5</t>
  </si>
  <si>
    <t>DAM2-02-09-SAJ-TS9-1-STR-FIR-0337-00</t>
  </si>
  <si>
    <t>Survey Excavation and Compaction Test FIR for Storm Pipe Line from MH-3-17-1 TO MH-3-17-0, @ ZONE-04</t>
  </si>
  <si>
    <t>DAM2-02-09-SAJ-TS9-1-STR-FIR-0356-00</t>
  </si>
  <si>
    <t>Survey FIR for Gravel Bedding with Geotextile of Storm Pipe Line from MH-3-17-1 TO MH-3-17-0, @ ZONE-04</t>
  </si>
  <si>
    <t>DAM2-02-09-SAJ-TS9-1-STR-FIR-0358-00</t>
  </si>
  <si>
    <t>Mechanical FIR for Installation and Laying of Storm Pipeline from MH-3-17-1 TO MH-3-17-0, @ ZONE-04, Pipe DIA 700mm</t>
  </si>
  <si>
    <t>DAM2-02-09-SAJ-TS9-1-STR-FIR-0458-00</t>
  </si>
  <si>
    <t>Survey FIR for Backfill and Compaction Testing 2nd Layer above the Storm Pipeline from MH-3-17-1 TO MH-3-17-0 @ ZONE-04, Pipe DIA 700mm</t>
  </si>
  <si>
    <t>DAM2-02-09-SAJ-TS9-1-STR-FIR-0672-00</t>
  </si>
  <si>
    <t>Survey FIR for Excavation and Compaction Testing of Storm Pipeline MH-3-19 TO MH-3-18, @ ZONE-04</t>
  </si>
  <si>
    <t>DAM2-02-09-SAJ-TS9-1-STR-FIR-0673-00</t>
  </si>
  <si>
    <t>Survey FIR for Sand Bedding of Storm Pipeline MH-3-19 TO MH-3-18, @ ZONE-04</t>
  </si>
  <si>
    <t>DAM2-02-09-SAJ-TS9-1-STR-FIR-0715-01</t>
  </si>
  <si>
    <t>Mechanical FIR for Installation and Laying of Storm Pipe Line from MH-3-19 TO MH-3-18, @ ZONE-04</t>
  </si>
  <si>
    <t>DAM2-02-09-SAJ-TS9-1-STR-FIR-0847</t>
  </si>
  <si>
    <t>Survey FIR for Sand Covering and Compaction Testing above the Storm Pipe Line from MH-3-19 TO MH-3-18, @ ZONE-04</t>
  </si>
  <si>
    <t>B6.33 42 11.10</t>
  </si>
  <si>
    <t>700mm Diameter Depth: 1.51m - 2.5m</t>
  </si>
  <si>
    <t>DAM2-02-09-SAJ-TS9-1-STR-FIR-0024-00</t>
  </si>
  <si>
    <t>Survey Excavation and Compaction Test FIR for Storm Pipe Line from MH-20-4 TO MH-20-3 (From Station 0+160.98 To Station 0+184.95) @ ZONE-01</t>
  </si>
  <si>
    <t>DAM2-02-09-SAJ-TS9-1-STR-FIR-0030-00</t>
  </si>
  <si>
    <t>Survey FIR for Geotextile and Gravel Bedding of Storm Pipe MH-20-4 TO MH-20-3 (From Station 0+160.98 To Station 0+184.95) @ ZONE-01</t>
  </si>
  <si>
    <t>DAM2-02-09-SAJ-TS9-1-STR-FIR-0229-00</t>
  </si>
  <si>
    <t>Survey Excavation and Compaction Test FIR for Storm Pipe Line from MH-20-4 TO MH-20-3 (From Station 0+184.95 To Station +264.5) @ ZONE-01</t>
  </si>
  <si>
    <t>DAM2-02-09-SAJ-TS9-1-STR-FIR-0232-00</t>
  </si>
  <si>
    <t>Survey FIR for Gravel Bedding with Geotextile of Storm Pipe Line from MH-20-4 TO MH-20-3  (From Station 0+184.95 To Station +264.6), @ ZONE-01</t>
  </si>
  <si>
    <t>DAM2-02-09-SAJ-TS9-1-STR-FIR-0239-00</t>
  </si>
  <si>
    <t>Mechanical FIR for Installation and Laying of Storm Pipeline from MH-20-4 TO MH-20-3, @ ZONE-01, Pipe DIA 700mm</t>
  </si>
  <si>
    <t>DAM2-02-09-SAJ-TS9-1-STR-FIR-0346-00</t>
  </si>
  <si>
    <t>Survey Excavation and Compaction Test FIR for Storm Pipe Line from MH-3-13-2 TO MH-3-13-1, @ ZONE-04</t>
  </si>
  <si>
    <t>DAM2-02-09-SAJ-TS9-1-STR-FIR-0347-00</t>
  </si>
  <si>
    <t>Survey FIR for Gravel Bedding with Geotextile of Storm Pipe Line from MH-3-13-2 TO MH-3-13-1, @ ZONE-04</t>
  </si>
  <si>
    <t>DAM2-02-09-SAJ-TS9-1-STR-FIR-0371-00</t>
  </si>
  <si>
    <t>Mechanical FIR for Installation and Laying of Storm Pipeline from MH-3-13-2 TO MH-3-13-1, @ ZONE-04, Pipe DIA 700mm</t>
  </si>
  <si>
    <t>DAM2-02-09-SAJ-TS9-1-STR-FIR-0094-00</t>
  </si>
  <si>
    <t>Survey Excavation and Compaction Test of Storm Pipe MH-20-4 TO MH-20-3 (From Station 0+160.98 To Station 0+184.95) @ ZONE-01</t>
  </si>
  <si>
    <t>DAM2-02-09-SAJ-TS9-1-STR-FIR-0097-00</t>
  </si>
  <si>
    <t>Survey FIR for Sand Bedding of Storm Pipeline from MH-6-24 TO MH-6-23,  @ ZONE-04</t>
  </si>
  <si>
    <t>DAM2-02-09-SAJ-TS9-1-STR-FIR-0106-00</t>
  </si>
  <si>
    <t>Mechanical FIR for Installation and Laying of Storm Pipeline from MH-6-24 TO MH-6-23, @ ZONE-04, Pipe DIA 700mm</t>
  </si>
  <si>
    <t>DAM2-02-09-SAJ-TS9-1-STR-FIR-0111-00</t>
  </si>
  <si>
    <t>Mechanical FIR Initial Air Test of Storm Pipeline form MH-6-24 TO MH-6-23, @ ZONE-04 Pipe DIA 700MM</t>
  </si>
  <si>
    <t>DAM2-02-09-SAJ-TS9-1-STR-FIR-0885</t>
  </si>
  <si>
    <t>Survey FIR for Backfill and Compaction Testing 2nd Layer above the Storm Pipe Line from MH-20-4 TO MH-20-3, @ ZONE-01</t>
  </si>
  <si>
    <t>DAM2-02-09-SAJ-TS9-1-STR-FIR-0948</t>
  </si>
  <si>
    <t>Survey FIR for Backfill and Compaction Testing 3rd Layer above the Storm Pipeline from MH-6-24 TO MH-6-23,  @ ZONE-04</t>
  </si>
  <si>
    <t>DAM2-02-09-SAJ-TS9-1-STR-FIR-0964</t>
  </si>
  <si>
    <t>Survey FIR for Backfill and Compaction Testing 4th Layer above the Storm Pipe Line from MH-20-4 TO MH-20-3, @ ZONE-01</t>
  </si>
  <si>
    <t>B6.33 42 11.12</t>
  </si>
  <si>
    <t>800mm Diameter Depth: less than 1.5m</t>
  </si>
  <si>
    <t>DAM2-02-09-SAJ-TS9-1-STR-FIR-0926</t>
  </si>
  <si>
    <t>Survey FIR for Excavation and Compaction Testing of Storm Pipeline From MH-8-4-1 TO MH-8-4</t>
  </si>
  <si>
    <t>DAM2-02-09-SAJ-TS9-1-STR-FIR-0927</t>
  </si>
  <si>
    <t>Survey FIR for Sand Bedding and Compaction testing of Storm Pipeline From MH-8-4-1 TO MH-8-4</t>
  </si>
  <si>
    <t>DAM2-02-09-SAJ-TS9-1-STR-FIR-0343-00</t>
  </si>
  <si>
    <t>Survey Excavation and Compaction Test FIR for Storm Pipe Line from MH-3-13-1 TO MH-3-13-0, @ ZONE-04</t>
  </si>
  <si>
    <t>DAM2-02-09-SAJ-TS9-1-STR-FIR-0344-00</t>
  </si>
  <si>
    <t>Survey FIR for Gravel Bedding with Geotextile of Storm Pipe Line from MH-3-13-1 TO MH-3-13-0, @ ZONE-04</t>
  </si>
  <si>
    <t>DAM2-02-09-SAJ-TS9-1-STR-FIR-0369-00</t>
  </si>
  <si>
    <t>Mechanical FIR for Installation and Laying of Storm Pipeline from MH-3-13-1 TO MH-3-13-0, @ ZONE-04, Pipe DIA 800mm</t>
  </si>
  <si>
    <t>DAM2-02-09-SAJ-TS9-1-STR-FIR-0025-00</t>
  </si>
  <si>
    <t>Survey Excavation and Compaction Testing FIR for Storm Pipe Line from MH-20-3 TO MH-20-2 @ Zone-01</t>
  </si>
  <si>
    <t>DAM2-02-09-SAJ-TS9-1-STR-FIR-0031-00</t>
  </si>
  <si>
    <t>Survey FIR for Geotextile and Gravel Bedding of Storm Pipe  from MH-20-3 TO MH-20-2 @ ZONE-01</t>
  </si>
  <si>
    <t>DAM2-02-09-SAJ-TS9-1-STR-FIR-0035-00</t>
  </si>
  <si>
    <t>Mechanical FIR for Installation of GRP Storm Pipe from MH-20-3 TO MH-20-2 @ ZONE-01</t>
  </si>
  <si>
    <t>DAM2-02-09-SAJ-TS9-1-STR-FIR-0041-00</t>
  </si>
  <si>
    <t>Survey Excavation and Compaction Test FIR for Storm Pipe Line from MH-20-2 TO MH-20-1@ ZONE-01</t>
  </si>
  <si>
    <t>DAM2-02-09-SAJ-TS9-1-STR-FIR-0052-00</t>
  </si>
  <si>
    <t>Survey FIR for Geotextile and Gravel Bedding of Storm Pipe  from MH-20-2 TO MH-20-1 @ ZONE-01, Pipe DIA 800mm</t>
  </si>
  <si>
    <t>DAM2-02-09-SAJ-TS9-1-STR-FIR-0055-00</t>
  </si>
  <si>
    <t>Mechanical Installation and Laying of GRP Storm Pipeline from MH-20-2 TO MH-20-1 @ ZONE-01, Pipe DIA 800mm</t>
  </si>
  <si>
    <t>DAM2-02-09-SAJ-TS9-1-STR-FIR-0059-00</t>
  </si>
  <si>
    <t>Survey Excavation and Compaction Test FIR for Storm Pipe Line from MH-20-1 TO MH-20-0 @ ZONE-01, Pipe DIA 800mm</t>
  </si>
  <si>
    <t>DAM2-02-09-SAJ-TS9-1-STR-FIR-0070-00</t>
  </si>
  <si>
    <t>Survey FIR for Gravel Bedding with Geotextile of Storm Pipeline from MH-20-1 TO MH-20-0 @ ZONE-01, Pipe DIA 800mm</t>
  </si>
  <si>
    <t>DAM2-02-09-SAJ-TS9-1-STR-FIR-0081-00</t>
  </si>
  <si>
    <t>Mechanical FIR for Installation and Laying of Storm Pipeline form MH-20-1 TO MH-20-0, @ ZONE-01 Pipe DIA 500MM</t>
  </si>
  <si>
    <t>DAM2-02-09-SAJ-TS9-1-STR-FIR-0083-00</t>
  </si>
  <si>
    <t>Mechanical FIR Initial Air Test of Storm Pipeline form MH-20-3 TO MH-20-2, @ ZONE-01 Pipe DIA 800MM</t>
  </si>
  <si>
    <t>DAM2-02-09-SAJ-TS9-1-STR-FIR-0086-00</t>
  </si>
  <si>
    <t>Mechanical FIR Initial Air Test of Storm Pipeline form MH-20-2 TO MH-20-1, @ ZONE-01 Pipe DIA 800MM</t>
  </si>
  <si>
    <t>DAM2-02-09-SAJ-TS9-1-STR-FIR-0089-00</t>
  </si>
  <si>
    <t>Mechanical FIR Initial Air Test of Storm Pipeline form MH-20-1 TO MH-20-0, @ ZONE-01 Pipe DIA 800MM</t>
  </si>
  <si>
    <t>DAM2-02-09-SAJ-TS9-1-STR-FIR-0091-00</t>
  </si>
  <si>
    <t>Survey FIR for Backfill and Compaction Testing 3rd Layer above the Storm Pipeline from MH-20-1 TO MH-20-0, LINE B @ ZONE-01</t>
  </si>
  <si>
    <t>DAM2-02-09-SAJ-TS9-1-STR-FIR-0092-00</t>
  </si>
  <si>
    <t>Survey Excavation and Compaction Test FIR for Storm Pipe Line from MH-6-23 TO MH-6-22 (STATION FROM 1+300.7 to 1+351.7) @ ZONE-04, Pipe DIA 800mm</t>
  </si>
  <si>
    <t>DAM2-02-09-SAJ-TS9-1-STR-FIR-0093-00</t>
  </si>
  <si>
    <t>Survey FIR for Sand Bedding of Storm Pipe Line from MH-6-23 TO MH-6-22 (STATION FROM 1+300.7 to 1+351.7) @ ZONE-04, Pipe DIA 800mm</t>
  </si>
  <si>
    <t>DAM2-02-09-SAJ-TS9-1-STR-FIR-0102-00</t>
  </si>
  <si>
    <t>Survey Excavation and Compaction Test FIR for Storm Pipe Line from MH-6-23 (1+254.2 1+300.7) TO MH-6-22  @ ZONE-04, Pipe DIA 800mm</t>
  </si>
  <si>
    <t>DAM2-02-09-SAJ-TS9-1-STR-FIR-0103-00</t>
  </si>
  <si>
    <t>Survey FIR for Gravel Bedding with Geotextile of Storm Pipeline from MH-6-23 (1+254.2 1+300.7) TO MH-6-22 @ ZONE-04</t>
  </si>
  <si>
    <t>DAM2-02-09-SAJ-TS9-1-STR-FIR-0108-00</t>
  </si>
  <si>
    <t>Mechanical FIR for Installation and Laying of Storm Pipeline from MH-6-23 TO MH-6-22 (STATION FROM 1+300.7 to 1+351.7) @ ZONE-04, Pipe DIA 800mm</t>
  </si>
  <si>
    <t>DAM2-02-09-SAJ-TS9-1-STR-FIR-0109-00</t>
  </si>
  <si>
    <t>Mechanical FIR for Installation and Laying of Storm Pipeline from MH-6-23(1+254.2 1+300.7) TO MH-6-22 @ ZONE-04, Pipe DIA 800mm</t>
  </si>
  <si>
    <t>DAM2-02-09-SAJ-TS9-1-STR-FIR-0118-00</t>
  </si>
  <si>
    <t>Mechanical FIR Initial Air Test of Storm Pipeline form MH-6-23 TO MH-6-22, @ ZONE-04 Pipe DIA 800MM</t>
  </si>
  <si>
    <t>DAM2-02-09-SAJ-TS9-1-STR-FIR-0705-00</t>
  </si>
  <si>
    <t>Survey FIR for Excavation and Compaction Testing of Storm Pipeline Manholes  MH-3-18 TO MH-3-17/0, @ ZONE-04</t>
  </si>
  <si>
    <t>DAM2-02-09-SAJ-TS9-1-STR-FIR-0707-00</t>
  </si>
  <si>
    <t>Survey FIR for Gravel Bedding with Geotextile of Storm Pipeline Manholes  MH-3-18 TO MH-3-17/0, @ ZONE-04</t>
  </si>
  <si>
    <t>DAM2-02-09-SAJ-TS9-1-STR-FIR-0723-01</t>
  </si>
  <si>
    <t>Mechanical FIR for Installation and Laying of Storm Pipe Line from MH-3-18 TO MH-3-17, @ ZONE-04</t>
  </si>
  <si>
    <t>DAM2-02-09-SAJ-TS9-1-STR-FIR-0848</t>
  </si>
  <si>
    <t>Survey FIR for Gravel Covering with Geotextile above the Storm Pipe Line from MH-3-18 TO MH-3-17, @ ZONE-04</t>
  </si>
  <si>
    <t>DAM2-02-09-SAJ-TS9-1-STR-FIR-0943</t>
  </si>
  <si>
    <t>Survey FIR for Backfill and Compaction Testing of the Final Backfill Layer above the Storm Pipe Line from MH-3-18 TO MH-3-17, @ ZONE-04.</t>
  </si>
  <si>
    <t>DAM2-02-09-SAJ-TS9-1-STR-FIR-0949</t>
  </si>
  <si>
    <t>Survey FIR for Backfill and Compaction Testing 3rd Layer above the Storm Pipeline from MH-6-23 TO MH-6-22, @ ZONE-04</t>
  </si>
  <si>
    <t>DAM2-02-09-SAJ-TS9-1-STR-FIR-0956</t>
  </si>
  <si>
    <t>Survey FIR for Backfill and Compaction Testing 3rd Layer above the Storm Pipeline from MH-20-3 TO MH-20-2, LINE B @ ZONE-01</t>
  </si>
  <si>
    <t>DAM2-02-09-SAJ-TS9-1-STR-FIR-0957</t>
  </si>
  <si>
    <t>Survey FIR for Backfill and Compaction Testing 4th Layer above the Storm Pipeline from MH-20-3 TO MH-20-2, LINE B @ ZONE-01</t>
  </si>
  <si>
    <t>DAM2-02-09-SAJ-TS9-1-STR-FIR-0958</t>
  </si>
  <si>
    <t>Survey FIR for Backfill and Compaction Testing 3rd Layer above the Storm Pipeline from MH-20-2 TO MH-20-1, LINE B @ ZONE-01</t>
  </si>
  <si>
    <t>DAM2-02-09-SAJ-TS9-1-STR-FIR-0959</t>
  </si>
  <si>
    <t>Survey FIR for Backfill and Compaction Testing 4TH Layer above the Storm Pipeline from MH-20-2 TO MH-20-1, LINE B @ ZONE-01</t>
  </si>
  <si>
    <t>DAM2-02-09-SAJ-TS9-1-STR-FIR-0961</t>
  </si>
  <si>
    <t>Survey FIR for Backfill and Compaction Testing last Layer above the Storm Pipeline from MH-20-1 TO MH-20-0, LINE B @ ZONE-01</t>
  </si>
  <si>
    <t>B6.33 42 11.15</t>
  </si>
  <si>
    <t>900mm Diameter Depth: 1.51m - 2.5m</t>
  </si>
  <si>
    <t>DAM2-02-09-SAJ-TS9-1-STR-FIR-0113-00</t>
  </si>
  <si>
    <t>Survey Excavation and Compaction Test FIR for Storm Pipe Line from MH-6-22 (1+222.2 to 1+254.2) TO MH-6-21/0  @ ZONE-04, Pipe DIA 900mm</t>
  </si>
  <si>
    <t>DAM2-02-09-SAJ-TS9-1-STR-FIR-0114-00</t>
  </si>
  <si>
    <t>Survey FIR for Gravel Bedding with Geotextile of Storm Pipeline from MH-6-22 (1+222.2 to 1+254.2) TO MH-6-21/0  @ ZONE-04, Pipe DIA 900mm</t>
  </si>
  <si>
    <t>DAM2-02-09-SAJ-TS9-1-STR-FIR-0121-00</t>
  </si>
  <si>
    <t>Survey Excavation and Compaction Test FIR for Storm Pipe Line from MH-6-22 (1+156.4  to 1+222.2 ) TO MH-6-21/0  @ ZONE-04, Pipe DIA 900mm</t>
  </si>
  <si>
    <t>DAM2-02-09-SAJ-TS9-1-STR-FIR-0127-00</t>
  </si>
  <si>
    <t>Survey FIR for Gravel Bedding with Geotextile of Storm Pipeline from MH-6-22 (1+156.4 To 1+222.2) TO MH-6-21/0  @ ZONE-04, Pipe DIA 900mm</t>
  </si>
  <si>
    <t>DAM2-02-09-SAJ-TS9-1-STR-FIR-0149-00</t>
  </si>
  <si>
    <t>Mechanical FIR for Installation and Laying of Storm Pipeline from MH-6-22 TO MH-6-21/0 @ ZONE-04, Pipe DIA 900mm</t>
  </si>
  <si>
    <t>DAM2-02-09-SAJ-TS9-1-STR-FIR-0150-00</t>
  </si>
  <si>
    <t>Mechanical FIR Initial Air Test of Storm Pipeline form MH-6-22 TO MH-6-21/0, @ ZONE-04 Pipe DIA 900MM</t>
  </si>
  <si>
    <t>DAM2-02-09-SAJ-TS9-1-STR-FIR-0221-00</t>
  </si>
  <si>
    <t>Survey FIR for Backfill and Compaction Testing 2nd Layer above the Storm Pipeline from MH-6-22 TO MH-6-21/0, @ ZONE-04 Pipe DIA 900MM</t>
  </si>
  <si>
    <t>B6.33 42 11.17</t>
  </si>
  <si>
    <t>1000mm Diameter Depth: 1.51m - 2.5m</t>
  </si>
  <si>
    <t>DAM2-02-09-SAJ-TS9-1-STR-FIR-0124-00</t>
  </si>
  <si>
    <t>Survey Excavation and Compaction Test FIR for Storm Pipe Line from MH-6-21/0 TO MH-6-20, @ ZONE-04</t>
  </si>
  <si>
    <t>DAM2-02-09-SAJ-TS9-1-STR-FIR-0129-00</t>
  </si>
  <si>
    <t>Survey FIR for Gravel Bedding with Geotextile of Storm Pipeline from MH-6-21/0 TO MH-6-20  @ ZONE-04, Pipe DIA 1000mm</t>
  </si>
  <si>
    <t>DAM2-02-09-SAJ-TS9-1-STR-FIR-0135-00</t>
  </si>
  <si>
    <t>Mechanical FIR for Installation and Laying of Storm Pipeline from MH-6-21/0 TO MH-6-20 @ ZONE-04, Pipe DIA 1000mm</t>
  </si>
  <si>
    <t>DAM2-02-09-SAJ-TS9-1-STR-FIR-0147-00</t>
  </si>
  <si>
    <t>Mechanical FIR Initial Air Test of Storm Pipeline form MH-6-21/0 TO MH-6-20, @ ZONE-04 Pipe DIA 1000MM</t>
  </si>
  <si>
    <t>DAM2-02-09-SAJ-TS9-1-STR-FIR-0222-00</t>
  </si>
  <si>
    <t>Survey FIR for Backfill and Compaction Testing 2nd Layer above the Storm Pipeline from MH-6-21/0 TO MH-6-20,  @ ZONE-04 Pipe DIA 1000MM</t>
  </si>
  <si>
    <t>DAM2-02-09-SAJ-TS9-1-STR-FIR-0939-00</t>
  </si>
  <si>
    <t>Survey FIR for Excavation and Compaction Testing of Storm Pipeline from MH-8-1 TO MH-8-2 &amp; MH-8-2 TO MH-8-3 &amp; MH-8-3 TO MH-8-4</t>
  </si>
  <si>
    <t>DAM2-02-09-SAJ-TS9-1-STR-FIR-0940-00</t>
  </si>
  <si>
    <t>Survey FIR for Sand Bedding and Compaction testing of Storm Pipeline from MH-8-1 TO MH-8-2 &amp; MH-8-2 TO MH-8-3 &amp; MH-8-3 TO MH-8-4</t>
  </si>
  <si>
    <t>DAM2-02-09-SAJ-TS9-1-STR-FIR-0942-00</t>
  </si>
  <si>
    <t>Survey and Mechanical FIR for installation and laying of Storm Pipeline from MH-8-1 TO MH-8-2 &amp; MH-8-2 TO MH-8-3 &amp; MH-8-3 TO MH-8-4</t>
  </si>
  <si>
    <t>B6.33 42 11.19</t>
  </si>
  <si>
    <t>1100mm Diameter Depth: 1.51m - 2.5m</t>
  </si>
  <si>
    <t>DAM2-02-09-SAJ-TS9-1-STR-FIR-0133-00</t>
  </si>
  <si>
    <t>Survey Excavation and Compaction Test FIR for Storm Pipe Line from MH-6-20 TO MH-6-19, @ ZONE-04</t>
  </si>
  <si>
    <t>DAM2-02-09-SAJ-TS9-1-STR-FIR-0146-00</t>
  </si>
  <si>
    <t>Survey FIR for Gravel Bedding with Geotextile of Storm Pipeline from MH-6-20 TO MH-6-19, @ ZONE-04</t>
  </si>
  <si>
    <t>DAM2-02-09-SAJ-TS9-1-STR-FIR-0159-00</t>
  </si>
  <si>
    <t>Mechanical FIR for Installation and Laying of Storm Pipeline from MH-6-20 TO MH-6-19, @ ZONE-04, Pipe DIA 1100mm</t>
  </si>
  <si>
    <t>DAM2-02-09-SAJ-TS9-1-STR-FIR-0205-00</t>
  </si>
  <si>
    <t>Mechanical FIR Initial Air Test of Storm Pipeline form MH-6-20 TO MH-6-19, @ ZONE-04 Pipe DIA 1100MM</t>
  </si>
  <si>
    <t>DAM2-02-09-SAJ-TS9-1-STR-FIR-0363-00</t>
  </si>
  <si>
    <t>Survey Excavation and Compaction Test FIR for Storm Pipe Line from MH-3-14 TO MH-3-13/0, @ ZONE-04</t>
  </si>
  <si>
    <t>DAM2-02-09-SAJ-TS9-1-STR-FIR-0364-00</t>
  </si>
  <si>
    <t>Survey FIR for Gravel Bedding with Geotextile of Storm Pipe Line from MH-3-14 TO MH-3-13/0, @ ZONE-04</t>
  </si>
  <si>
    <t>DAM2-02-09-SAJ-TS9-1-STR-FIR-0384-00</t>
  </si>
  <si>
    <t>Mechanical FIR for Installation and Laying of Storm Pipeline from MH-3-14 TO MH-3-13/0 @ ZONE-04, Pipe DIA 1100mm</t>
  </si>
  <si>
    <t>DAM2-02-09-SAJ-TS9-1-STR-FIR-0439-00</t>
  </si>
  <si>
    <t>Survey FIR for Backfill and Compaction Testing 2nd Layer above the Storm Pipeline from MH-3-14 TO MH-3-13/0 @ ZONE-04, Pipe DIA 1100mm</t>
  </si>
  <si>
    <t>DAM2-02-09-SAJ-TS9-1-STR-FIR-0339-00</t>
  </si>
  <si>
    <t>Survey Excavation and Compaction Test FIR for Storm Pipe Line from MH-3-16 TO MH-3-15, @ ZONE-04</t>
  </si>
  <si>
    <t>DAM2-02-09-SAJ-TS9-1-STR-FIR-0361-00</t>
  </si>
  <si>
    <t>Survey FIR for Gravel Bedding with Geotextile of Storm Pipe Line from MH-3-16 TO MH-3-15, @ ZONE-04</t>
  </si>
  <si>
    <t>DAM2-02-09-SAJ-TS9-1-STR-FIR-0386-00</t>
  </si>
  <si>
    <t>Mechanical FIR for Installation and Laying of Storm Pipeline from MH-3-16 To MH-3-15 (Station 0+957.60 TO 0+905.60), @ ZONE-04, Pipe DIA 1100mm</t>
  </si>
  <si>
    <t>DAM2-02-09-SAJ-TS9-1-STR-FIR-0706-00</t>
  </si>
  <si>
    <t>Survey FIR for Excavation and Compaction Testing of Storm Pipeline Manholes  MH-3-17/0 TO MH-3-16, @ ZONE-04</t>
  </si>
  <si>
    <t>DAM2-02-09-SAJ-TS9-1-STR-FIR-0708-00</t>
  </si>
  <si>
    <t>Survey FIR for Gravel Bedding with Geotextile of Storm Pipeline Manholes  MH-3-17/0 TO MH-3-16, @ ZONE-04</t>
  </si>
  <si>
    <t>DAM2-02-09-SAJ-TS9-1-STR-FIR-0720-00</t>
  </si>
  <si>
    <t>Survey FIR for Excavation and Compaction Testing of Storm Pipeline Manholes  MH-3-15 TO MH-3-14, @ ZONE-04</t>
  </si>
  <si>
    <t>DAM2-02-09-SAJ-TS9-1-STR-FIR-0721-00</t>
  </si>
  <si>
    <t>Survey FIR for Gravel Bedding with Geotextile of Storm Pipeline Manholes  MH-3-15 TO MH-3-14, @ ZONE-04</t>
  </si>
  <si>
    <t>DAM2-02-09-SAJ-TS9-1-STR-FIR-0752-00</t>
  </si>
  <si>
    <t>Mechanical FIR for Installation and Laying of Storm Pipe Line from MH-3-17/0 TO MH-3-16, @ ZONE-04</t>
  </si>
  <si>
    <t>DAM2-02-09-SAJ-TS9-1-STR-FIR-0832-00</t>
  </si>
  <si>
    <t>Mechanical FIR for Installation and Laying of Storm Pipe Line from MH-3-15 TO MH-3-14, @ ZONE-04</t>
  </si>
  <si>
    <t>Mechanical FIR for Installation and Laying of Storm Pipe Line from MH-3-16 TO MH-3-15 with short pieces @ ZONE-04</t>
  </si>
  <si>
    <t>DAM2-02-09-SAJ-TS9-1-STR-FIR-0887</t>
  </si>
  <si>
    <t>Survey FIR for Backfill and Compaction Testing 2nd Layer above the Storm Pipe Line from MH-6-20 TO MH-6-19, @ ZONE-04</t>
  </si>
  <si>
    <t>DAM2-02-09-SAJ-TS9-1-STR-FIR-0977</t>
  </si>
  <si>
    <t>Survey FIR for Excavation and Compaction Testing of Storm Pipeline from MH-8-1 TO MH-8-0</t>
  </si>
  <si>
    <t>DAM2-02-09-SAJ-TS9-1-STR-FIR-0978</t>
  </si>
  <si>
    <t>Survey FIR for Sand Bedding and Compaction testing of Storm Pipeline from MH-8-1 TO MH-8-0</t>
  </si>
  <si>
    <t>DAM2-02-09-SAJ-TS9-1-STR-FIR-0985</t>
  </si>
  <si>
    <t>Survey and Mechanical FIR for the Installation laying of Storm Pipe Line from  MH-8-1 TO MH-8-0</t>
  </si>
  <si>
    <t>B6.33 42 11.22</t>
  </si>
  <si>
    <t>1200mm Diameter Depth: 1.51m - 2.5m</t>
  </si>
  <si>
    <t>DAM2-02-09-SAJ-TS9-1-STR-FIR-0234-00</t>
  </si>
  <si>
    <t>Survey Excavation and Compaction Test FIR for Storm Pipe Line from MH-6-19 TO MH-6-18/0 @ ZONE-04</t>
  </si>
  <si>
    <t>DAM2-02-09-SAJ-TS9-1-STR-FIR-0237-00</t>
  </si>
  <si>
    <t>Survey FIR for Gravel  Bedding with Geotextile of Storm Pipe Line from MH-6-19 TO MH-6-18/0, @ ZONE-04</t>
  </si>
  <si>
    <t>DAM2-02-09-SAJ-TS9-1-STR-FIR-0246-00</t>
  </si>
  <si>
    <t>Mechanical FIR for Installation and Laying of Storm Pipeline from MH-6-19 TO MH-6-18/0, @ ZONE-04, Pipe DIA 1200</t>
  </si>
  <si>
    <t>DAM2-02-09-SAJ-TS9-1-STR-FIR-0275-00</t>
  </si>
  <si>
    <t>Survey FIR for Backfill and Compaction Testing 2nd Layer above the Storm Pipeline from MH-6-19 TO MH-6-18/0,  @ ZONE-04</t>
  </si>
  <si>
    <t>DAM2-02-09-SAJ-TS9-1-STR-FIR-0236-00</t>
  </si>
  <si>
    <t>Survey Excavation and Compaction Test FIR for Storm Pipe Line from MH-6-18/0 TO MH-6-17 @ ZONE-04</t>
  </si>
  <si>
    <t>DAM2-02-09-SAJ-TS9-1-STR-FIR-0242-00</t>
  </si>
  <si>
    <t>Survey FIR for Gravel  Bedding with Geotextile of Storm Pipe Line from MH-6-18/0 TO MH-6-17, @ ZONE-04</t>
  </si>
  <si>
    <t>DAM2-02-09-SAJ-TS9-1-STR-FIR-0247-00</t>
  </si>
  <si>
    <t>Mechanical FIR for Installation and Laying of Storm Pipeline from MH-6-18/0 TO MH-6-17/0, @ ZONE-04, Pipe DIA 1200mm</t>
  </si>
  <si>
    <t>DAM2-02-09-SAJ-TS9-1-STR-FIR-0951-00</t>
  </si>
  <si>
    <t>Survey FIR for Backfill and Compaction Testing 3rd Layer above the Storm Pipeline from MH-6-18/0 TO MH-6-17,  @ ZONE-04</t>
  </si>
  <si>
    <t>DAM2-02-09-SAJ-TS9-1-STR-FIR-0886</t>
  </si>
  <si>
    <t>Survey FIR for Backfill and Compaction Testing 2nd Layer above the Storm Pipe Line from MH-3-11 TO MH-3-12, @ ZONE-04</t>
  </si>
  <si>
    <t>DAM2-02-09-SAJ-TS9-1-STR-FIR-0945</t>
  </si>
  <si>
    <t>Survey FIR for Backfill and Compaction Testing 3rd Layer above the Storm Pipeline from MH-3-10/0 TO MH-3-11 @ ZONE-04, Pipe DIA 1300mm</t>
  </si>
  <si>
    <t>DAM2-02-09-SAJ-TS9-1-STR-FIR-0952</t>
  </si>
  <si>
    <t>Survey FIR for Backfill and Compaction Testing 3rd Layer above the Storm Pipeline from MH-6-17 TO MH-6-16 @ ZONE-04, Pipe DIA 1300mm</t>
  </si>
  <si>
    <t>B6.33 42 11.25</t>
  </si>
  <si>
    <t>1300mm Diameter Depth: 2.51m - 3.5m</t>
  </si>
  <si>
    <t>DAM2-02-09-SAJ-TS9-1-STR-FIR-0253-00</t>
  </si>
  <si>
    <t>Survey Excavation and Compaction Test FIR for Storm Pipe Line from MH-3-10/0 TO MH-3-11, @ ZONE-04</t>
  </si>
  <si>
    <t>DAM2-02-09-SAJ-TS9-1-STR-FIR-0254-00</t>
  </si>
  <si>
    <t>Survey Excavation and Compaction Test FIR for Storm Pipe Line from MH-3-11 TO MH-3-12, @ ZONE-04</t>
  </si>
  <si>
    <t>DAM2-02-09-SAJ-TS9-1-STR-FIR-0257-00</t>
  </si>
  <si>
    <t>Survey Excavation and Compaction Test FIR for Storm Pipe Line from MH-6-17 TO MH-6-16, @ ZONE-04</t>
  </si>
  <si>
    <t>DAM2-02-09-SAJ-TS9-1-STR-FIR-0260-00</t>
  </si>
  <si>
    <t>Survey FIR for Gravel  Bedding with Geotextile of Storm Pipe Line from MH-6-17 TO MH-6-16, @ ZONE-04</t>
  </si>
  <si>
    <t>DAM2-02-09-SAJ-TS9-1-STR-FIR-0262-00</t>
  </si>
  <si>
    <t>Survey FIR for Gravel  Bedding with Geotextile of Storm Pipe Line from MH-3-10/0 TO MH-3-11, @ ZONE-04</t>
  </si>
  <si>
    <t>DAM2-02-09-SAJ-TS9-1-STR-FIR-0267-00</t>
  </si>
  <si>
    <t>Survey FIR for Gravel  Bedding with Geotextile of Storm Pipe Line from MH-3-11 TO MH-3-12, @ ZONE-04</t>
  </si>
  <si>
    <t>DAM2-02-09-SAJ-TS9-1-STR-FIR-0269-00</t>
  </si>
  <si>
    <t>Mechanical FIR for Installation and Laying of Storm Pipeline from MH-6-17 TO MH-6-16, @ ZONE-03, Pipe DIA 1300mm</t>
  </si>
  <si>
    <t>DAM2-02-09-SAJ-TS9-1-STR-FIR-0271-00</t>
  </si>
  <si>
    <t>Mechanical FIR for Installation and Laying of Storm Pipeline from MH-3-11 TO MH-3-12, @ ZONE-03, Pipe DIA 1300mm</t>
  </si>
  <si>
    <t>DAM2-02-09-SAJ-TS9-1-STR-FIR-0281-00</t>
  </si>
  <si>
    <t>Mechanical FIR for Installation and Laying of Storm Pipeline from MH-3-10/0 TO MH-3-11, @ ZONE-04, Pipe DIA 1300mm</t>
  </si>
  <si>
    <t>DAM2-02-09-SAJ-TS9-1-STR-FIR-0341-00</t>
  </si>
  <si>
    <t>Survey Excavation and Compaction Test FIR for Storm Pipe Line from MH-3-13/0 TO MH-3-12, @ ZONE-04</t>
  </si>
  <si>
    <t>DAM2-02-09-SAJ-TS9-1-STR-FIR-0365-00</t>
  </si>
  <si>
    <t>Survey FIR for Gravel Bedding with Geotextile of Storm Pipe Line from MH-3-13/0 TO MH-3-12, @ ZONE-04</t>
  </si>
  <si>
    <t>DAM2-02-09-SAJ-TS9-1-STR-FIR-0367-00</t>
  </si>
  <si>
    <t>Mechanical FIR for Installation and Laying of Storm Pipeline from MH-3-13/0 TO MH-3-12, @ ZONE-04, Pipe DIA 1300mm</t>
  </si>
  <si>
    <t>DAM2-02-09-SAJ-TS9-1-STR-FIR-0437-00</t>
  </si>
  <si>
    <t>Survey FIR for Backfill and Compaction Testing 2nd Layer above the Storm Pipeline from MH-3-13/0 TO MH-3-12 @ ZONE-04, Pipe DIA 1300mm</t>
  </si>
  <si>
    <t>B6.33 42 11.28</t>
  </si>
  <si>
    <t>1400mm Diameter Depth: 1.51m - 2.5m</t>
  </si>
  <si>
    <t>DAM2-02-09-SAJ-TS9-1-STR-FIR-0206-00</t>
  </si>
  <si>
    <t>Survey Excavation and Compaction Test FIR for Storm Pipe Line from MH-3-10/0 TO MH-3-9, @ ZONE-03</t>
  </si>
  <si>
    <t>DAM2-02-09-SAJ-TS9-1-STR-FIR-0225-00</t>
  </si>
  <si>
    <t>Survey FIR for Gravel  Bedding with Geotextile of Storm Pipe Line from MH-3-10/0 TO MH-3-9, @ ZONE-03</t>
  </si>
  <si>
    <t>DAM2-02-09-SAJ-TS9-1-STR-FIR-0231-00</t>
  </si>
  <si>
    <t>Mechanical FIR for Installation and Laying of Storm Pipeline from MH-3-10/0 TO MH-3-9, @ ZONE-03, Pipe DIA 1400mm</t>
  </si>
  <si>
    <t>DAM2-02-09-SAJ-TS9-1-STR-FIR-0304-00</t>
  </si>
  <si>
    <t>Survey Excavation and Compaction Test FIR for Storm Pipe Line from MH-6-9/0 TO MH-6-10, @ ZONE-03</t>
  </si>
  <si>
    <t>DAM2-02-09-SAJ-TS9-1-STR-FIR-0305-00</t>
  </si>
  <si>
    <t>Survey Excavation and Compaction Test FIR for Storm Pipe Line from MH-6-10 TO MH-6-11/0, @ ZONE-03</t>
  </si>
  <si>
    <t>DAM2-02-09-SAJ-TS9-1-STR-FIR-0317-00</t>
  </si>
  <si>
    <t>Survey FIR for Gravel  Bedding with Geotextile of Storm Pipe Line from MH-6-10 TO MH-6-9/0 @ ZONE-03</t>
  </si>
  <si>
    <t>DAM2-02-09-SAJ-TS9-1-STR-FIR-0318-00</t>
  </si>
  <si>
    <t>Survey FIR for Gravel  Bedding with Geotextile of Storm Pipe Line from MH-6-10 TO MH-6-11/0, @ ZONE-03</t>
  </si>
  <si>
    <t>DAM2-02-09-SAJ-TS9-1-STR-FIR-0355-00</t>
  </si>
  <si>
    <t>Mechanical FIR for Installation and Laying of Storm Pipeline from MH-6-10 TO MH-6-9/0, @ ZONE-03, Pipe DIA 1400mm</t>
  </si>
  <si>
    <t>DAM2-02-09-SAJ-TS9-1-STR-FIR-0377-00</t>
  </si>
  <si>
    <t>Mechanical FIR for Installation and Laying of Storm Pipeline from MH-6-11/0 TO MH-6-10, @ ZONE-03, Pipe DIA 1400mm</t>
  </si>
  <si>
    <t>DAM2-02-09-SAJ-TS9-1-STR-FIR-0241-00</t>
  </si>
  <si>
    <t>Survey Excavation and Compaction Test FIR for Storm Pipe Line from MH-6-14 TO MH-6-13 @ ZONE-04</t>
  </si>
  <si>
    <t>DAM2-02-09-SAJ-TS9-1-STR-FIR-0243-00</t>
  </si>
  <si>
    <t>Survey FIR for Gravel  Bedding with Geotextile of Storm Pipe Line from MH-6-14 TO MH-6-13, @ ZONE-04</t>
  </si>
  <si>
    <t>DAM2-02-09-SAJ-TS9-1-STR-FIR-0250-00</t>
  </si>
  <si>
    <t>Mechanical FIR for Installation and Laying of Storm Pipeline from MH-6-14 TO MH-6-13, @ ZONE-04, Pipe DIA 1400mm</t>
  </si>
  <si>
    <t>DAM2-02-09-SAJ-TS9-1-STR-FIR-0134-00</t>
  </si>
  <si>
    <t>Survey Excavation and Compaction Test FIR for Storm Pipe Line from MH-3-9 TO MH-3-8/0, @ ZONE-03</t>
  </si>
  <si>
    <t>DAM2-02-09-SAJ-TS9-1-STR-FIR-0140-00</t>
  </si>
  <si>
    <t>Survey FIR for Sand Bedding of Storm Pipeline from MH-3-9 TO MH-3-8/0, @ ZONE-03</t>
  </si>
  <si>
    <t>DAM2-02-09-SAJ-TS9-1-STR-FIR-0200-00</t>
  </si>
  <si>
    <t>Mechanical FIR for Installation and Laying of Storm Pipeline from MH-3-9 TO MH-3-8, @ ZONE-03, Pipe DIA 1400mm</t>
  </si>
  <si>
    <t>DAM2-02-09-SAJ-TS9-1-STR-FIR-0228-00</t>
  </si>
  <si>
    <t>Mechanical FIR Initial Air Test of Storm Pipeline form MH-3-9 TO MH-3-8/0, @ ZONE-03 Pipe DIA 1400MM</t>
  </si>
  <si>
    <t>DAM2-02-09-SAJ-TS9-1-STR-FIR-0264-00</t>
  </si>
  <si>
    <t>Survey Excavation and Compaction Test FIR for Storm Pipe Line from MH-6-16 TO MH-6-15, @ ZONE-04</t>
  </si>
  <si>
    <t>DAM2-02-09-SAJ-TS9-1-STR-FIR-0266-00</t>
  </si>
  <si>
    <t>Survey Excavation and Compaction Test FIR for Storm Pipe Line from MH-6-15 TO MH-6-14, @ ZONE-04</t>
  </si>
  <si>
    <t>DAM2-02-09-SAJ-TS9-1-STR-FIR-0279-00</t>
  </si>
  <si>
    <t>Survey FIR for Gravel  Bedding with Geotextile of Storm Pipe Line from MH-6-16 TO MH-6-15, @ ZONE-04</t>
  </si>
  <si>
    <t>DAM2-02-09-SAJ-TS9-1-STR-FIR-0280-00</t>
  </si>
  <si>
    <t>Survey FIR for Gravel  Bedding with Geotextile of Storm Pipe Line from MH-6-15 TO MH-6-14, @ ZONE-04</t>
  </si>
  <si>
    <t>DAM2-02-09-SAJ-TS9-1-STR-FIR-0283-00</t>
  </si>
  <si>
    <t>Mechanical FIR for Installation and Laying of Storm Pipeline from MH-6-16 TO MH-6-15, @ ZONE-04, Pipe DIA 1400mm</t>
  </si>
  <si>
    <t>DAM2-02-09-SAJ-TS9-1-STR-FIR-0292-00</t>
  </si>
  <si>
    <t>Mechanical FIR for Installation and Laying of Storm Pipeline from MH-6-15 TO MH-6-14, @ ZONE-04, Pipe DIA 1400mm</t>
  </si>
  <si>
    <t>DAM2-02-09-SAJ-TS9-1-STR-FIR-0415-00</t>
  </si>
  <si>
    <t>Survey FIR for Backfill and Compaction Testing 2nd Layer above the Storm Pipeline from MH-3-9 TO MH-3-8/0 @ ZONE-03, Pipe DIA 1400mm</t>
  </si>
  <si>
    <t>DAM2-02-09-SAJ-TS9-1-STR-FIR-0880</t>
  </si>
  <si>
    <t>Survey FIR for Backfill and Compaction Testing 2nd Layer above the Storm Pipeline from MH-3-10/0 TO MH-3-9, @ ZONE-03, Pipe DIA 1400mm</t>
  </si>
  <si>
    <t>B6.33 42 11.29</t>
  </si>
  <si>
    <t>1400mm Diameter Depth: 2.51m - 3.5m</t>
  </si>
  <si>
    <t>DAM2-02-09-SAJ-TS9-1-STR-FIR-0306-00</t>
  </si>
  <si>
    <t>Survey Excavation and Compaction Test FIR for Storm Pipe Line from MH-6-11/0 TO MH-6-12, @ ZONE-03</t>
  </si>
  <si>
    <t>DAM2-02-09-SAJ-TS9-1-STR-FIR-0307-00</t>
  </si>
  <si>
    <t>Survey Excavation and Compaction Test FIR for Storm Pipe Line from MH-6-12 TO MH-6-13 (Station From 0+566.21 TO 0+624.74), @ ZONE-03</t>
  </si>
  <si>
    <t>DAM2-02-09-SAJ-TS9-1-STR-FIR-0319-00</t>
  </si>
  <si>
    <t>Survey FIR for Gravel  Bedding with Geotextile of Storm Pipe Line from MH-6-11/0 TO MH-6-12, @ ZONE-03</t>
  </si>
  <si>
    <t>DAM2-02-09-SAJ-TS9-1-STR-FIR-0320-00</t>
  </si>
  <si>
    <t>Survey FIR for Gravel  Bedding with Geotextile of Storm Pipe Line from MH-6-12 TO MH-6-13 (Station From 0+556.21 TO 0+624.74), @ ZONE-03</t>
  </si>
  <si>
    <t>DAM2-02-09-SAJ-TS9-1-STR-FIR-0323-00</t>
  </si>
  <si>
    <t>Mechanical FIR for Installation and Laying of Storm Pipeline from MH-6-11/0 TO MH-6-12, @ ZONE-03, Pipe DIA 1400mm</t>
  </si>
  <si>
    <t>DAM2-02-09-SAJ-TS9-1-STR-FIR-0324-00</t>
  </si>
  <si>
    <t>Mechanical FIR for Installation and Laying of Storm Pipeline from MH-6-12 TO MH-6-13 (Station 0+566.21 TO 0+614.24) , @ ZONE-03, Pipe DIA 1400mm</t>
  </si>
  <si>
    <t>DAM2-02-09-SAJ-TS9-1-STR-FIR-0946-00</t>
  </si>
  <si>
    <t>Survey FIR for Backfill and Compaction Testing of the Final Backfill Layer above the Storm Pipeline from MH-6-12 TO MH-6-13 (Station 0+556.21 TO 0+614.24) @ ZONE-03, Pipe DIA 1400mm</t>
  </si>
  <si>
    <t>B6.33 42 11.32</t>
  </si>
  <si>
    <t>1500mm Diameter Depth: 1.51m - 2.5m</t>
  </si>
  <si>
    <t>DAM2-02-09-SAJ-TS9-1-STR-FIR-0311-00</t>
  </si>
  <si>
    <t>Survey Excavation and Compaction Test FIR for Storm Pipe Line from MH-6-9/0 TO MH-6-8/0, @ ZONE-03</t>
  </si>
  <si>
    <t>DAM2-02-09-SAJ-TS9-1-STR-FIR-0313-00</t>
  </si>
  <si>
    <t>Survey Excavation and Compaction Test FIR for Storm Pipe Line from MH-6-8/0 TO MH-6-7, @ ZONE-03</t>
  </si>
  <si>
    <t>DAM2-02-09-SAJ-TS9-1-STR-FIR-0314-00</t>
  </si>
  <si>
    <t>Survey Excavation and Compaction Test FIR for Storm Pipe Line from MH-6-7 TO MH-6-6, @ ZONE-03</t>
  </si>
  <si>
    <t>DAM2-02-09-SAJ-TS9-1-STR-FIR-0315-00</t>
  </si>
  <si>
    <t>Survey Excavation and Compaction Test FIR for Storm Pipe Line from MH-6-6 TO MH-6-5, @ ZONE-03</t>
  </si>
  <si>
    <t>DAM2-02-09-SAJ-TS9-1-STR-FIR-0316-00</t>
  </si>
  <si>
    <t>Survey Excavation and Compaction Test FIR for Storm Pipe Line from MH-6-5 TO MH-6-4, @ ZONE-03</t>
  </si>
  <si>
    <t>DAM2-02-09-SAJ-TS9-1-STR-FIR-0325-00</t>
  </si>
  <si>
    <t>Survey FIR for Gravel Bedding with Geotextile of Storm Pipe Line from MH-6-9/0 TO MH-6-8/0, @ ZONE-03</t>
  </si>
  <si>
    <t>DAM2-02-09-SAJ-TS9-1-STR-FIR-0326-00</t>
  </si>
  <si>
    <t>Survey FIR for Gravel Bedding with Geotextile of Storm Pipe Line from MH-6-8/0 TO MH-6-7, @ ZONE-03</t>
  </si>
  <si>
    <t>DAM2-02-09-SAJ-TS9-1-STR-FIR-0327-00</t>
  </si>
  <si>
    <t>Survey FIR for Gravel Bedding with Geotextile of Storm Pipe Line from MH-6-7 TO MH-6-6, @ ZONE-03</t>
  </si>
  <si>
    <t>DAM2-02-09-SAJ-TS9-1-STR-FIR-0328-00</t>
  </si>
  <si>
    <t>Survey FIR for Gravel Bedding with Geotextile of Storm Pipe Line from MH-6-6 TO MH-6-5, @ ZONE-03</t>
  </si>
  <si>
    <t>DAM2-02-09-SAJ-TS9-1-STR-FIR-0379-00</t>
  </si>
  <si>
    <t>Mechanical FIR for Installation and Laying of Storm Pipeline from MH-6-9/0 TO MH-6-8/0, @ ZONE-03, Pipe DIA 1500mm</t>
  </si>
  <si>
    <t>DAM2-02-09-SAJ-TS9-1-STR-FIR-0380-00</t>
  </si>
  <si>
    <t>Survey FIR for Gravel Bedding with Geotextile of Storm Pipe Line from MH-6-5 TO MH-6-4, @ ZONE-03</t>
  </si>
  <si>
    <t>DAM2-02-09-SAJ-TS9-1-STR-FIR-0382-00</t>
  </si>
  <si>
    <t>Mechanical FIR for Installation and Laying of Storm Pipeline from MH-6-5 TO MH-6-4, @ ZONE-03, Pipe DIA 1500mm</t>
  </si>
  <si>
    <t>DAM2-02-09-SAJ-TS9-1-STR-FIR-0390-00</t>
  </si>
  <si>
    <t>Mechanical FIR for Installation and Laying of Storm Pipeline from MH-6-8/0 TO MH-6-7 @ZONE-03, Pipe DIA 1500mm</t>
  </si>
  <si>
    <t>DAM2-02-09-SAJ-TS9-1-STR-FIR-0391-00</t>
  </si>
  <si>
    <t>Mechanical FIR for Installation and Laying of Storm Pipeline from MH-6-7 TO MH-6-6 @ZONE-03, Pipe DIA 1500mm</t>
  </si>
  <si>
    <t>DAM2-02-09-SAJ-TS9-1-STR-FIR-0392-00</t>
  </si>
  <si>
    <t>Mechanical FIR for Installation and Laying of Storm Pipeline from MH-6-6 TO MH-6-5 @ZONE-03, Pipe DIA 1500mm</t>
  </si>
  <si>
    <t>DAM2-02-09-SAJ-TS9-1-STR-FIR-0470-00</t>
  </si>
  <si>
    <t>Survey FIR for Gravel Covering with Geotextile above the Storm Pipe Line from MH-6-6 TO MH-6-5, @ ZONE-03</t>
  </si>
  <si>
    <t>DAM2-02-09-SAJ-TS9-1-STR-FIR-0471-00</t>
  </si>
  <si>
    <t>Survey FIR for Backfill and Compaction Testing 2nd Layer above the Storm Pipeline from MH-6-5 TO MH-6-4 @ ZONE-03</t>
  </si>
  <si>
    <t>DAM2-02-09-SAJ-TS9-1-STR-FIR-0496-00</t>
  </si>
  <si>
    <t>Survey Excavation and Compaction Test FIR for Storm Pipe Line from MH-6-4 TO MH-6-3, @ ZONE-03</t>
  </si>
  <si>
    <t>DAM2-02-09-SAJ-TS9-1-STR-FIR-0497-00</t>
  </si>
  <si>
    <t>Survey FIR for Sand Bedding of Storm Pipe Line from MH-6-4 TO MH-6-3, @ ZONE-03</t>
  </si>
  <si>
    <t>DAM2-02-09-SAJ-TS9-1-STR-FIR-0500-00</t>
  </si>
  <si>
    <t>Mechanical FIR for Installation and Laying of Storm Pipe Line from MH-6-4 TO MH-6-3, @ ZONE-03</t>
  </si>
  <si>
    <t>DAM2-02-09-SAJ-TS9-1-STR-FIR-0503-00</t>
  </si>
  <si>
    <t>Survey Excavation and Compaction Test FIR for Storm Pipe Line from MH-3-4 TO MH-3-3, @ ZONE-03</t>
  </si>
  <si>
    <t>DAM2-02-09-SAJ-TS9-1-STR-FIR-0504-00</t>
  </si>
  <si>
    <t>Survey FIR for Gravel Bedding with Geotextile of Storm Pipe Line from MH-3-4 TO MH-3-3, @ ZONE-03</t>
  </si>
  <si>
    <t>DAM2-02-09-SAJ-TS9-1-STR-FIR-0505-00</t>
  </si>
  <si>
    <t>Survey Excavation and Compaction Test FIR for Storm Pipe Line from MH-3-3 TO MH-3-2, @ ZONE-03</t>
  </si>
  <si>
    <t>DAM2-02-09-SAJ-TS9-1-STR-FIR-0506-00</t>
  </si>
  <si>
    <t>Survey FIR for Gravel Bedding with Geotextile of Storm Pipe Line from MH-3-3 TO MH-3-2, @ ZONE-03</t>
  </si>
  <si>
    <t>DAM2-02-09-SAJ-TS9-1-STR-FIR-0507-00</t>
  </si>
  <si>
    <t>Survey Excavation and Compaction Test FIR for Storm Pipe Line from MH-3-2 TO MH-3-1, @ ZONE-03</t>
  </si>
  <si>
    <t>DAM2-02-09-SAJ-TS9-1-STR-FIR-0508-00</t>
  </si>
  <si>
    <t>Survey FIR for Gravel Bedding with Geotextile of Storm Pipe Line from MH-3-2 TO MH-3-1, @ ZONE-03</t>
  </si>
  <si>
    <t>DAM2-02-09-SAJ-TS9-1-STR-FIR-0509-00</t>
  </si>
  <si>
    <t>Survey Excavation and Compaction Test FIR for Storm Pipe Line from MH-3-1 TO MH-3-0, @ ZONE-03</t>
  </si>
  <si>
    <t>DAM2-02-09-SAJ-TS9-1-STR-FIR-0510-00</t>
  </si>
  <si>
    <t>Survey FIR for Gravel Bedding with Geotextile of Storm Pipe Line from MH-3-1 TO MH-3-0, @ ZONE-03</t>
  </si>
  <si>
    <t>DAM2-02-09-SAJ-TS9-1-STR-FIR-0152-00</t>
  </si>
  <si>
    <t>Survey Excavation and Compaction Test FIR for Storm Pipe Line from MH-3-8/0 TO MH-3-7, @ ZONE-03</t>
  </si>
  <si>
    <t>DAM2-02-09-SAJ-TS9-1-STR-FIR-0155-00</t>
  </si>
  <si>
    <t>Survey FIR for Gravel Bedding with Geotextile of Storm Pipeline from MH-3-8 TO MH-3-7/0, @ ZONE-03</t>
  </si>
  <si>
    <t>DAM2-02-09-SAJ-TS9-1-STR-FIR-0227-00</t>
  </si>
  <si>
    <t>Mechanical FIR for Installation and Laying of Storm Pipeline from MH-3-8/0 TO MH-3-7/0, @ ZONE-03, Pipe DIA 1500mm</t>
  </si>
  <si>
    <t>DAM2-02-09-SAJ-TS9-1-STR-FIR-0248-00</t>
  </si>
  <si>
    <t>Survey Excavation and Compaction Test FIR for Storm Pipe Line from MH-3-7/0 TO MH-3-6/0 @ ZONE-03</t>
  </si>
  <si>
    <t>DAM2-02-09-SAJ-TS9-1-STR-FIR-0255-00</t>
  </si>
  <si>
    <t>Mechanical FIR Initial Air Test of Storm Pipeline form MH-3-8/0 TO MH-3-7/0, @ ZONE-04 Pipe DIA 1500MM</t>
  </si>
  <si>
    <t>DAM2-02-09-SAJ-TS9-1-STR-FIR-0258-00</t>
  </si>
  <si>
    <t>Survey FIR for Gravel  Bedding with Geotextile of Storm Pipe Line from MH-3-7/0 TO MH-3-6/0, @ ZONE-03</t>
  </si>
  <si>
    <t>DAM2-02-09-SAJ-TS9-1-STR-FIR-0261-00</t>
  </si>
  <si>
    <t>Mechanical FIR for Installation and Laying of Storm Pipeline from MH-3-7/0 TO MH-3-6/0, @ ZONE-03, Pipe DIA 1500mm</t>
  </si>
  <si>
    <t>DAM2-02-09-SAJ-TS9-1-STR-FIR-0293-00</t>
  </si>
  <si>
    <t>Survey Excavation and Compaction Test FIR for Storm Pipe Line from MH-3-6/0 TO MH-3-5/0, @ ZONE-03</t>
  </si>
  <si>
    <t>DAM2-02-09-SAJ-TS9-1-STR-FIR-0298-00</t>
  </si>
  <si>
    <t>Survey FIR for Gravel  Bedding with Geotextile of Storm Pipe Line from MH-3-6/0 TO MH-3-5/0, @ ZONE-03</t>
  </si>
  <si>
    <t>DAM2-02-09-SAJ-TS9-1-STR-FIR-0309-00</t>
  </si>
  <si>
    <t>Mechanical FIR for Installation and Laying of Storm Pipeline from MH-3-6/0 TO MH-3-5/0, @ ZONE-03, Pipe DIA 1500mm</t>
  </si>
  <si>
    <t>DAM2-02-09-SAJ-TS9-1-STR-FIR-0354-00</t>
  </si>
  <si>
    <t>Survey Excavation and Compaction Test FIR for Storm Pipe Line from MH-3-5/0 TO MH-3-4, @ ZONE-03</t>
  </si>
  <si>
    <t>DAM2-02-09-SAJ-TS9-1-STR-FIR-0417-00</t>
  </si>
  <si>
    <t>Survey FIR for Backfill and Compaction Testing 2nd Layer above the Storm Pipeline from MH-3-8/0 TO MH-3-7/0 @ ZONE-03, Pipe DIA 1500mm</t>
  </si>
  <si>
    <t>DAM2-02-09-SAJ-TS9-1-STR-FIR-0420-00</t>
  </si>
  <si>
    <t>Survey FIR for Backfill and Compaction Testing 2nd Layer above the Storm Pipeline from MH-3-6/0 TO MH-3-5/0 @ ZONE-03, Pipe DIA 1500mm</t>
  </si>
  <si>
    <t>DAM2-02-09-SAJ-TS9-1-STR-FIR-0427-00</t>
  </si>
  <si>
    <t>Survey FIR for Gravel Bedding with Geotextile of Storm Pipe Line from MH-3-5/0 TO MH-3-4, @ ZONE-03</t>
  </si>
  <si>
    <t>DAM2-02-09-SAJ-TS9-1-STR-FIR-0429-00</t>
  </si>
  <si>
    <t>Mechanical FIR for Installation and Laying of Storm Pipeline from MH-3-5/0 TO MH-3-4 @ZONE-03, Pipe DIA 1500mm</t>
  </si>
  <si>
    <t>DAM2-02-09-SAJ-TS9-1-STR-FIR-0520</t>
  </si>
  <si>
    <t>Survey Excavation and Compaction Test FIR for Storm Pipe Line from MH-6-3 TO MH-6-2/0, @ ZONE-03</t>
  </si>
  <si>
    <t>DAM2-02-09-SAJ-TS9-1-STR-FIR-0521</t>
  </si>
  <si>
    <t>Survey Excavation and Compaction Test FIR for Storm Pipe Line from MH-6-2/0 TO MH-6-1/0, @ ZONE-03</t>
  </si>
  <si>
    <t>DAM2-02-09-SAJ-TS9-1-STR-FIR-0522-01</t>
  </si>
  <si>
    <t>Survey Excavation and Compaction Test FIR for Storm Pipe Line from MH-6-1/0 TO MH-6/0, @ ZONE-03</t>
  </si>
  <si>
    <t>DAM2-02-09-SAJ-TS9-1-STR-FIR-0523</t>
  </si>
  <si>
    <t>Survey FIR for Sand Bedding of Storm Pipe Line from MH-6-3 TO MH-6-2/0, @ ZONE-03</t>
  </si>
  <si>
    <t>DAM2-02-09-SAJ-TS9-1-STR-FIR-0524</t>
  </si>
  <si>
    <t>Survey FIR for Sand Bedding of Storm Pipe Line from MH-6-2/0 TO MH-6-1/0, @ ZONE-03</t>
  </si>
  <si>
    <t>DAM2-02-09-SAJ-TS9-1-STR-FIR-0525</t>
  </si>
  <si>
    <t>Survey FIR for Sand Bedding of Storm Pipe Line from MH-6-1/0 TO MH-6/0, @ ZONE-03</t>
  </si>
  <si>
    <t>DAM2-02-09-SAJ-TS9-1-STR-FIR-0529</t>
  </si>
  <si>
    <t>Mechanical FIR for Installation and Laying of Storm Pipe Line from MH-6-3 TO MH-6-2/0, @ ZONE-03</t>
  </si>
  <si>
    <t>DAM2-02-09-SAJ-TS9-1-STR-FIR-0539</t>
  </si>
  <si>
    <t>Mechanical FIR for Installation and Laying of Storm Pipe Line from MH-3-4 TO MH-3-3, @ ZONE-03</t>
  </si>
  <si>
    <t>DAM2-02-09-SAJ-TS9-1-STR-FIR-0559</t>
  </si>
  <si>
    <t>Mechanical FIR for Installation and Laying of Storm Pipe Line from MH-3-2 TO MH-3-1, @ ZONE-03</t>
  </si>
  <si>
    <t>DAM2-02-09-SAJ-TS9-1-STR-FIR-0561</t>
  </si>
  <si>
    <t>Mechanical FIR for Installation and Laying of Storm Pipe Line from MH-3-1 TO MH-3-0 from Station (0+004.8 TO 0+039.5), @ ZONE-03</t>
  </si>
  <si>
    <t>DAM2-02-09-SAJ-TS9-1-STR-FIR-0854</t>
  </si>
  <si>
    <t>Survey FIR for Sand Covering and Compaction Testing above the Storm Pipe Line from MH-6-4 TO MH-6-3, @ ZONE-03</t>
  </si>
  <si>
    <t>DAM2-02-09-SAJ-TS9-1-STR-FIR-0855</t>
  </si>
  <si>
    <t>Survey FIR for Sand Covering and Compaction Testing above the Storm Pipe Line from MH-6-3 TO MH-6-2/0, @ ZONE-03</t>
  </si>
  <si>
    <t>DAM2-02-09-SAJ-TS9-1-STR-FIR-0883</t>
  </si>
  <si>
    <t>Survey FIR for Backfill and Compaction Testing last Layer above the Storm Pipe Line from MH-6-4 TO MH-6-3, @ ZONE-03</t>
  </si>
  <si>
    <t>DAM2-02-09-SAJ-TS9-1-STR-FIR-0884</t>
  </si>
  <si>
    <t xml:space="preserve"> Survey FIR for Backfill and Compaction Testing last Layer above the Storm Pipe Line from MH-6-3 TO MH-6-2/0, @ ZONE-03</t>
  </si>
  <si>
    <t>DAM2-02-09-SAJ-TS9-1-STR-FIR-0947</t>
  </si>
  <si>
    <t>Survey FIR for Backfill and Compaction Testing of the Final Backfill Layer above the Storm Pipeline from MH-6-9/0 TO MH-6-8/0, @ ZONE-03, Pipe DIA 1500mm</t>
  </si>
  <si>
    <t>DAM2-02-09-SAJ-TS9-1-STR-FIR-0287-01</t>
  </si>
  <si>
    <t>Survey Excavation and Compaction Test FIR for UPVC Pipe Line for Catch Basin of Storm Network from CB-276 TO MH-3-8-1 and CB-303 TO MH-3-8-1, @ ZONE-03</t>
  </si>
  <si>
    <t>DAM2-02-09-SAJ-TS9-1-STR-FIR-0288-01</t>
  </si>
  <si>
    <t>Survey Excavation and Compaction Test FIR for UPVC Pipe Line for Catch Basin of Storm Network from CB-281 TO CB-314 and CB-314 TO MH-3-7-1, @ ZONE-03</t>
  </si>
  <si>
    <t>DAM2-02-09-SAJ-TS9-1-STR-FIR-0289-01</t>
  </si>
  <si>
    <t>Survey Excavation and Compaction Test FIR for UPVC Pipe Line for Catch Basin of Storm Network from CB-175 TO CB-329, CB-329 TO MH-3-6-2 and CB-339 TO MH-3-6-2, @ ZONE-03</t>
  </si>
  <si>
    <t>DAM2-02-09-SAJ-TS9-1-STR-FIR-0290-01</t>
  </si>
  <si>
    <t>Survey Excavation and Compaction Test FIR for UPVC Pipe Line for Catch Basin of Storm Network from CB-268 TO CB-331 and CB-331 TO MH-3-5-1, @ ZONE-03</t>
  </si>
  <si>
    <t>DAM2-02-09-SAJ-TS9-1-STR-FIR-0294-01</t>
  </si>
  <si>
    <t>Survey FIR of Sand Bedding for UPVC Pipe Line for Catch Basin of Storm Network from CB-276 TO MH-3-8-1 and CB-303 TO MH-3-8-1, @ ZONE-03</t>
  </si>
  <si>
    <t>DAM2-02-09-SAJ-TS9-1-STR-FIR-0295-01</t>
  </si>
  <si>
    <t>Survey FIR of Sand Bedding for UPVC Pipe Line for Catch Basin of Storm Network from CB-281 TO CB-314 and CB-314 TO MH-3-7-1, @ ZONE-03</t>
  </si>
  <si>
    <t>DAM2-02-09-SAJ-TS9-1-STR-FIR-0296-01</t>
  </si>
  <si>
    <t>Survey FIR of Sand Bedding for UPVC Pipe Line for Catch Basin of Storm Network from CB-175 TO CB-329, CB-329 TO MH-3-6-2 and CB-339 TO MH-3-6-2, @ ZONE-03</t>
  </si>
  <si>
    <t>DAM2-02-09-SAJ-TS9-1-STR-FIR-0297-01</t>
  </si>
  <si>
    <t>Survey FIR of Sand Bedding for UPVC Pipe Line for Catch Basin of Storm Network from CB-268 TO CB-331 and CB-331 TO MH-3-5-1, @ ZONE-03</t>
  </si>
  <si>
    <t>DAM2-02-09-SAJ-TS9-1-STR-FIR-0466-00</t>
  </si>
  <si>
    <t>Survey Excavation and Compaction Test FIR for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
7- MH-20-5 (CB-75 TO CB-62, CB-62 TO CB-58 and CB-58 TO MH-20-5)
8- MH-20-4 (CB-71 TO CB-83)
9- MH-20-3 (CB-70 TO CB-52 and CB-52 TO MH-20-3)
10- MH-20-2 (CB-59 TO MH-20-2)
11- MH-20-1 (CB-82 TO CB-93, CB-93 TO CB-102)</t>
  </si>
  <si>
    <t>DAM2-02-09-SAJ-TS9-1-STR-FIR-0467-00</t>
  </si>
  <si>
    <t>Survey FIR for Sand Bedding of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7- MH-20-5 (CB-75 TO CB-62, CB-62 TO CB-58 and CB-58 TO MH-20-5)
8- MH-20-4 (CB-71 TO CB-83)
9- MH-20-3 (CB-70 TO CB-52 and CB-52 TO MH-20-3)
10- MH-20-2 (CB-59 TO MH-20-2)
11- MH-20-1 (CB-82 TO CB-93, CB-93 TO CB-102)</t>
  </si>
  <si>
    <t>DAM2-02-09-SAJ-TS9-1-STR-FIR-0476-00</t>
  </si>
  <si>
    <t>Mechanical FIR for Installation and Laying off UPVC Pipe Line for Group of Catch Basins Network of Storm Network Connecting to Manholes (RD-01), @ ZONE-01
1-	MH-28-0 (CB-9 TO MH-28-0) 
2-	MH-28-1 (CB-14 TO CB-14(4) and CB-14(4) TO MH-28-1)
3-	MH-28-2 (CB-16 TO MH-28-2)
4-	MH-28-3 (CB-24 TO CB-28, CB-28 TO MH-28-3 &amp; CB-28 TO CB-34)
5-	MH-28-4 (CB-43 TO MH-28-4)
6-	MH-20-6 (CB-67 TO CB-81(1)
7-	MH-20-5 (CB-75 TO CB-62, CB-62 TO CB-58 and CB-58 TO MH-20-5)
8-	MH-20-4 (CB-71 TO CB-83)
9-	MH-20-3 (CB-70 TO CB-52 and CB-52 TO MH-20-3)
10-	MH-20-2 (CB-59 TO MH-20-2)
11-	MH-20-1 (CB-82 TO CB-93, CB-93 TO CB-102)</t>
  </si>
  <si>
    <t>DAM2-02-09-SAJ-TS9-1-STR-FIR-0593-01</t>
  </si>
  <si>
    <t>Survey Excavation and Compaction Test FIR for UPVC Pipe Line for Catch Basin of Storm Network from 
CB-115 TO CB-171 and CB-171 TO MH-6-12
CB-186 TO CB-201 and CB-201 TO MH-6-11/0
CB-185 TO CB-184 and CB-184 TO MH-6-11/0
@ ZONE-03</t>
  </si>
  <si>
    <t>DAM2-02-09-SAJ-TS9-1-STR-FIR-0594</t>
  </si>
  <si>
    <t>Survey Sand Bedding and Compaction Test FIR for UPVC Pipe Line for Catch Basin of Storm Network from 
CB-115 TO CB-171 and CB-171 TO MH-6-12
CB-186 TO CB-201 and CB-201 TO MH-6-11/0
CB-185 TO CB-184 and CB-184 TO MH-6-11/0
@ ZONE-03</t>
  </si>
  <si>
    <t>DAM2-02-09-SAJ-TS9-1-STR-FIR-0598</t>
  </si>
  <si>
    <t>Mechanical FIR for Installation and Laying of UPVC Pipe Line for Catch Basin of Storm Network @ ZONE-03
CB-115 TO CB-171 and CB-171 TO MH-6-12
CB-186 TO CB-201 and CB-201 TO MH-6-11/0
CB-185 TO CB-184 and CB-184 TO MH-6-11/0</t>
  </si>
  <si>
    <t>DAM2-02-09-SAJ-TS9-1-STR-FIR-0599-01</t>
  </si>
  <si>
    <t>Survey Excavation and Compaction Test FIR for UPVC Pipe Line for Catch Basin of Storm Network @ ZONE-03 
1- CB-199 TO CB-220 and CB-220 TO MH-4-4</t>
  </si>
  <si>
    <t>DAM2-02-09-SAJ-TS9-1-STR-FIR-0600-01</t>
  </si>
  <si>
    <t>Survey Sand Bedding and Compaction Test FIR for UPVC Pipe Line for Catch Basin of Storm Network @ ZONE-03 
1- CB-199 TO CB-220 and CB-220 TO MH-4-4</t>
  </si>
  <si>
    <t>DAM2-02-09-SAJ-TS9-1-STR-FIR-0603</t>
  </si>
  <si>
    <t>Mechanical FIR for Installation and Laying of UPVC Pipe Line for Catch Basin of Storm Network @ ZONE-03
1- CB-199 TO CB-220 and CB-220 TO MH-4-4</t>
  </si>
  <si>
    <t>DAM2-02-09-SAJ-TS9-1-STR-FIR-0607</t>
  </si>
  <si>
    <t>Survey Excavation and Compaction Test FIR for UPVC Pipe Line for Catch Basin of Storm Network @ ZONE-03 
1- CB-349 TO CB-358</t>
  </si>
  <si>
    <t>DAM2-02-09-SAJ-TS9-1-STR-FIR-0608</t>
  </si>
  <si>
    <t>Survey Sand Bedding and Compaction Test FIR for UPVC Pipe Line for Catch Basin of Storm Network @ ZONE-03 
1- CB-349 TO CB-358</t>
  </si>
  <si>
    <t>DAM2-02-09-SAJ-TS9-1-STR-FIR-0611</t>
  </si>
  <si>
    <t>Survey Excavation and Compaction Test FIR for UPVC Pipe Line for Catch Basin of Storm Network @ ZONE-03 
1- CB-248 TO CB-284 and CB-284 TO MH-6-10</t>
  </si>
  <si>
    <t>DAM2-02-09-SAJ-TS9-1-STR-FIR-0612</t>
  </si>
  <si>
    <t>Survey Sand Bedding and Compaction Test FIR for UPVC Pipe Line for Catch Basin of Storm Network @ ZONE-03 
1- CB-248 TO CB-284 and CB-284 TO MH-6-10</t>
  </si>
  <si>
    <t>DAM2-02-09-SAJ-TS9-1-STR-FIR-0613</t>
  </si>
  <si>
    <t>Survey Excavation and Compaction Test FIR for UPVC Pipe Line for Catch Basin of Storm Network @ ZONE-03 
1- CB-231 TO CB-258 and CB-258 TO MH-6-10</t>
  </si>
  <si>
    <t>DAM2-02-09-SAJ-TS9-1-STR-FIR-0614</t>
  </si>
  <si>
    <t>Survey Sand Bedding and Compaction Test FIR for UPVC Pipe Line for Catch Basin of Storm Network @ ZONE-03 
1- CB-231 TO CB-258 and CB-258 TO MH-6-10</t>
  </si>
  <si>
    <t>DAM2-02-09-SAJ-TS9-1-STR-FIR-0620</t>
  </si>
  <si>
    <t>Mechanical FIR for Installation and Laying of UPVC Pipe Line for Catch Basins of Storm Network from CB-276 TO MH-3-8-1 and CB-303 TO MH-3-8-1 @ ZONE-03, Pipe DIA 300mm</t>
  </si>
  <si>
    <t>DAM2-02-09-SAJ-TS9-1-STR-FIR-0621</t>
  </si>
  <si>
    <t>Mechanical FIR for Installation and Laying of UPVC Pipe Line for Catch Basins of Storm Network from CB-281 TO CB-314 and CB-314 TO MH-3-7-1 @ ZONE-03, Pipe DIA 300mm</t>
  </si>
  <si>
    <t>DAM2-02-09-SAJ-TS9-1-STR-FIR-0622</t>
  </si>
  <si>
    <t>Mechanical FIR for Installation and Laying of UPVC Pipe Line for Catch Basin of Storm Network from CB-175 TO CB-329, CB-329 TO MH-3-6-2 and CB-339 TO MH-3-6-2 @ ZONE-03, Pipe Dia 300mm</t>
  </si>
  <si>
    <t>DAM2-02-09-SAJ-TS9-1-STR-FIR-0623</t>
  </si>
  <si>
    <t>Mechanical FIR for Installation and Laying of UPVC Pipe Line for Catch Basin of Storm Network from CB-268 TO CB-331 and CB-331 TO MH-3-5-1 @ ZONE-03, Pipe DIA 300mm</t>
  </si>
  <si>
    <t>DAM2-02-09-SAJ-TS9-1-STR-FIR-0624-01</t>
  </si>
  <si>
    <t>Survey Excavation and Compaction Test FIR for UPVC Pipe Line for Group of Catch Basins Network of Storm Network Connecting to Manholes (RD-02), @ ZONE-04
1 - MH-6-24 (CB-30 TO CB-27 and CB-27 TO MH-6-24)
2- MH-6-23 (CB-23 TO CB-20 and CB-20 TO MH-6-23)
3- MH-6-22 (CB-25 TO CB-29 and CB-29 TO MH-6-22)
4- MH-6-21/0 (CB-63 TO MH-6-21/0)
5- MH-6-20 (CB-91 To CB-109 and CB-109 TO CB-140)
6- MH-6-19 (CB-116 TO CB-96 and CB-96 TO MH-6-19)
7- MH-6-18/0 (CB-85 TO CB-98 and CB-98 TO MH-6-18/0)
8- MH-6-17 (CB-117 TO MH-6-17)
9- MH-6-16 (CB-129 TO CB-113 and CB-113 TO CB-105)
10- MH-6-15 (CB-149 TO CB-173 and CB-173 TO MH-6-15)</t>
  </si>
  <si>
    <t>DAM2-02-09-SAJ-TS9-1-STR-FIR-0625-01</t>
  </si>
  <si>
    <t>Survey FIR for Sand Bedding and Compaction Testing of UPVC Pipe Line for Group of Catch Basins Network of Storm Network Connecting to Manholes (RD-02), @ ZONE-04
1 - MH-6-24 (CB-30 TO CB-27 and CB-27 TO MH-6-24)
2- MH-6-23 (CB-23 TO CB-20 and CB-20 TO MH-6-23)
3- MH-6-22 (CB-25 TO CB-29 and CB-29 TO MH-6-22)
4- MH-6-21/0 (CB-63 TO MH-6-21/0)
5- MH-6-20 (CB-91 To CB-109 and CB-109 TO CB-140)
6- MH-6-19 (CB-116 TO CB-96 and CB-96 TO MH-6-19)
7- MH-6-18/0 (CB-85 TO CB-98 and CB-98 TO MH-6-18/0)
8- MH-6-17 (CB-117 TO MH-6-17)
9- MH-6-16 (CB-129 TO CB-113 and CB-113 TO CB-105)
10- MH-6-15 (CB-149 TO CB-173 and CB-173 TO MH-6-15)</t>
  </si>
  <si>
    <t>DAM2-02-09-SAJ-TS9-1-STR-FIR-0629</t>
  </si>
  <si>
    <t>Mechanical FIR for Installation and Laying off UPVC Pipe Line for Group of Catch Basins Network of Storm Network Connecting to Manholes (RD-02), @ ZONE-04
1 MH-6-24 (CB-30 TO CB-27, CB-23 TO MH-6-24) and CB-27 TO MH-6-24)
2- MH-6-23 (CB-20 TO MH-6-23)
3- MH-6-22 (CB-25 TO CB-29 and CB-29 TO MH-6-22)
4- MH-6-21/0 (CB-63 TO MH-6-21/0)
5- MH-6-20 (CB-91 To CB-109 and CB-109 TO CB-140)
6- MH-6-19 (CB-116 TO CB-96 and CB-96 TO MH-6-19)
7- MH-6-18/0 (CB-85 TO CB-98 and CB-98 TO MH-6-18/0)
8- MH-6-17 (CB-117 TO MH-6-17)
9- MH-6-16 (CB-129 TO CB-113, CB-113 TO CB-105 and CB-105 TO MH-6-16)
10- MH-6-15 (CB-149 TO CB-173 and CB-173 TO MH-6-15)</t>
  </si>
  <si>
    <t>DAM2-02-09-SAJ-TS9-1-STR-FIR-0632</t>
  </si>
  <si>
    <t>Survey Excavation and Compaction Test FIR for UPVC Pipe Line for Catch Basin of Storm Network @ ZONE-03 
1- CB-320 TO CB-154 and CB-154 TO MH-6-8/0</t>
  </si>
  <si>
    <t>DAM2-02-09-SAJ-TS9-1-STR-FIR-0633</t>
  </si>
  <si>
    <t>Survey Excavation and Compaction Test FIR for UPVC Pipe Line for Catch Basin of Storm Network @ ZONE-03 
1- CB-310 TO CB-306 and CB-306 TO MH-6-8-2</t>
  </si>
  <si>
    <t>DAM2-02-09-SAJ-TS9-1-STR-FIR-0634</t>
  </si>
  <si>
    <t>Survey Excavation and Compaction Test FIR for UPVC Pipe Line for Catch Basin of Storm Network @ ZONE-03 
1- CB-333 TO CB-217 and CB-217 TO MH-6-3</t>
  </si>
  <si>
    <t>DAM2-02-09-SAJ-TS9-1-STR-FIR-0635</t>
  </si>
  <si>
    <t>Survey FIR for Sand Bedding and Compaction Test FIR for UPVC Pipe Line for Catch Basin of Storm Network @ ZONE-03 
1- CB-333 TO CB-217 and CB-217 TO MH-6-3</t>
  </si>
  <si>
    <t>DAM2-02-09-SAJ-TS9-1-STR-FIR-0637</t>
  </si>
  <si>
    <t>Survey FIR for Sand Bedding and Compaction Test FIR for UPVC Pipe Line for Catch Basin of Storm Network @ ZONE-03 
1- CB-310 TO CB-306 and CB-306 TO MH-6-8-2</t>
  </si>
  <si>
    <t>DAM2-02-09-SAJ-TS9-1-STR-FIR-0695</t>
  </si>
  <si>
    <t>Survey Excavation and Compaction Test FIR for UPVC Pipe Line for Catch Basin of Storm Network @ Arterial Road
1-	CB-255 TO CB-279, CB-279 TO CB-151 and CB-151 TO MH-1-6
2-	CB-145 TO CB-326 and CB-326 TO MH-1-5
3-	CB-208 TO CB-202 and CB-202 TO MH-1-4
4-	CB-348 TO CB-360 and CB-360 TO MH-1-3
5-	CB-286 TO CB-301 and CB-301 TO MH-1-2</t>
  </si>
  <si>
    <t>DAM2-02-09-SAJ-TS9-1-STR-FIR-0696-01</t>
  </si>
  <si>
    <t>Survey FIR for Concrete Encasement at the Bottom Part of  UPVC Pipe Line for Catch Basin of Storm Network @ Arterial Road
1-	CB-255 TO CB-279, CB-279 TO CB-151 and CB-151 TO MH-1-6
2-	CB-145 TO CB-326 and CB-326 TO MH-1-5
3-	CB-208 TO CB-202 and CB-202 TO MH-1-4
4-	CB-348 TO CB-360 and CB-360 TO MH-1-3
5-	CB-286 TO CB-301 and CB-301 TO MH-1-2</t>
  </si>
  <si>
    <t>DAM2-02-09-SAJ-TS9-1-STR-FIR-0806</t>
  </si>
  <si>
    <t>Mechanical FIR for the Installation and Laying off  UPVC Pipe Line with Connection of (Short Piece to Manholes) for Catch Basin of Storm Network @ Arterial Road
1-	CB-255 TO CB-279, CB-279 TO CB-151 and CB-151 TO MH-1-6
2-	CB-145 TO CB-326 and CB-326 TO MH-1-5
3-	 CB-208 TO CB-202 and CB-202 TO MH-1-4
4-	CB-348 TO CB-360 and CB-360 TO MH-1-3
5-	CB-286 TO CB-301 and CB-301 TO MH-1-2</t>
  </si>
  <si>
    <t>DAM2-02-09-SAJ-TS9-1-STR-FIR-0835</t>
  </si>
  <si>
    <t xml:space="preserve">Survey FIR for Excavation and Compaction Testing UPVC Pipe Line for Catch Basins of Storm Network, @ Zone-04
CB-111 TO MH-3-17-1 
CB-77 TO CB-92 &amp; CB-92 TO MH-3-17-2 </t>
  </si>
  <si>
    <t>DAM2-02-09-SAJ-TS9-1-STR-FIR-0836</t>
  </si>
  <si>
    <t xml:space="preserve">Survey FIR for Excavation and Compaction Testing UPVC Pipe Line for Catch Basins of Storm Network, @ Zone-04 
MH-6-21-1 (CB-44 TO MH-6-21-1)
MH-3-17-3 (CB-45 TO CB-48 &amp; CB-57 TO MH-3-17-3) </t>
  </si>
  <si>
    <t>DAM2-02-09-SAJ-TS9-1-STR-FIR-0837</t>
  </si>
  <si>
    <t xml:space="preserve">Survey Fir for Sand Bedding and Compaction Test for UPVC Pipe Line for Catch Basin of Storm Network, @ Zone-04
MH-6-21-1 (CB-44 TO MH-6-21-1)
MH-3-17-3 (CB-45 TO CB-48 &amp; CB-57 TO MH-3-17-3) </t>
  </si>
  <si>
    <t>DAM2-02-09-SAJ-TS9-1-STR-FIR-0840</t>
  </si>
  <si>
    <t>Survey FIR for Excavation and Compaction Testing UPVC Pipe Line for Catch Basins of Storm Network, @ Zone-01
CB-5 to CB-3 and CB-3 to CB-2 (Mh-29-2 )
CB-88 TO CB-100 (MH-3-18)</t>
  </si>
  <si>
    <t>DAM2-02-09-SAJ-TS9-1-STR-FIR-0841</t>
  </si>
  <si>
    <t>Survey Fir for Sand Bedding and Compaction Test for UPVC Pipe Line for Catch Basin of Storm Network, @ Zone-01
CB-5 to CB-3 and CB-3 to CB-2 (Mh-29-2 )
CB-88 TO CB-100 (MH-3-18)</t>
  </si>
  <si>
    <t>DAM2-02-09-SAJ-TS9-1-STR-FIR-0844</t>
  </si>
  <si>
    <t>Survey FIR for Excavation and Compaction Testing UPVC Pipe Line for Catch Basins of Storm Network, @ Zone-04
CB-35 TO CB-32 &amp; CB-35 TO (MH-3-21)
CB-42 TO (MH-3-20)</t>
  </si>
  <si>
    <t>DAM2-02-09-SAJ-TS9-1-STR-FIR-0845</t>
  </si>
  <si>
    <t>Survey FIR for Sand Bedding and Compaction Testing UPVC Pipe Line for Catch Basins of Storm Network, @ Zone-04
CB-35 TO CB-32 &amp; CB-35 TO (MH-3-21)
CB-42 TO (MH-3-20)</t>
  </si>
  <si>
    <t>DAM2-02-09-SAJ-TS9-1-STR-FIR-0917</t>
  </si>
  <si>
    <t>Survey and Mechanical FIR for the Installation and Laying off UPVC Pipe Line with for Catch Basin of Storm Network, @ Zone-04
MH-6-21-1 (CB-44 TO MH-6-21-1)
MH-3-17-3 (CB-45 TO CB-48 &amp; CB-57 TO MH-3-17-3)</t>
  </si>
  <si>
    <t>DAM2-02-09-SAJ-TS9-1-STR-FIR-0918</t>
  </si>
  <si>
    <t xml:space="preserve">Survey Fir for Sand Bedding and Compaction Test for UPVC Pipe Line for Catch Basin of Storm Network, @ Zone-04
CB-111 TO MH-3-17-1 
CB-77 TO CB-92 &amp; CB-92 TO MH-3-17-2 </t>
  </si>
  <si>
    <t>DAM2-02-09-SAJ-TS9-1-STR-FIR-0919</t>
  </si>
  <si>
    <t>Survey and Mechanical FIR for the Installation and Laying off UPVC Pipe Line with for Catch Basin of Storm Network, @ Zone-04
CB-111 TO MH-3-17-1 
CB-77 TO CB-92 &amp; CB-92 TO MH-3-17-2</t>
  </si>
  <si>
    <t>DAM2-02-09-SAJ-TS9-1-STR-FIR-0920</t>
  </si>
  <si>
    <t>Survey FIR for Excavation and Compaction Testing UPVC Pipe Line for Catch Basins of Storm Network, @ Zone-04
CB-48 TO MH-3-17-3</t>
  </si>
  <si>
    <t>DAM2-02-09-SAJ-TS9-1-STR-FIR-0921</t>
  </si>
  <si>
    <t>Survey FIR for Sand Bedding and Compaction Testing UPVC Pipe Line for Catch Basins of Storm Network, @ Zone-04
CB-48 TO MH-3-17-3</t>
  </si>
  <si>
    <t>DAM2-02-09-SAJ-TS9-1-STR-FIR-0922</t>
  </si>
  <si>
    <t>Survey and Mechanical FIR for the Installation and Laying off  UPVC Pipe Line for Catch Basin of Storm Network
1: CB-88 TO CB-100 (MH-3-18)</t>
  </si>
  <si>
    <t>DAM2-02-09-SAJ-TS9-1-STR-FIR-0924</t>
  </si>
  <si>
    <t>Survey FIR for Excavation and Compaction Testing UPVC Pipe Line for Catch Basins of Storm Network, @ Zone-04 
CB_99 TO MH-3-18 &amp; CB-100 TO MH-3-18
CB-65 Change to CB-99</t>
  </si>
  <si>
    <t>DAM2-02-09-SAJ-TS9-1-STR-FIR-0925</t>
  </si>
  <si>
    <t>Survey Fir for Sand Bedding and Compaction Test for UPVC Pipe Line for Catch Basin of Storm Network, @ Zone-04
CB_65 TO MH-3-18 &amp; CB-100 TO MH-3-18</t>
  </si>
  <si>
    <t>DAM2-02-09-SAJ-TS9-1-STR-FIR-0930</t>
  </si>
  <si>
    <t>Survey FIR for Excavation and Compaction Testing UPVC Pipe Line for Catch Basins of Storm Network, @ Zone-04
CB-296 TO CB-303 (MH-3-8-1)
CB 292 - TO CB 283 (MH-1-1)</t>
  </si>
  <si>
    <t>DAM2-02-09-SAJ-TS9-1-STR-FIR-0931</t>
  </si>
  <si>
    <t>Survey FIR for Sand Bedding and Compaction Testing UPVC Pipe Line for Catch Basins of Storm Network, @ Zone-04
CB-296 TO CB-303 (MH-3-8-1)
CB-292 TO CB-283 (MH-1-1)</t>
  </si>
  <si>
    <t>DAM2-02-09-SAJ-TS9-1-STR-FIR-0932</t>
  </si>
  <si>
    <t>Survey and Mechanical FIR for the Installation and Laying off  UPVC Pipe Line for Catch Basin of Storm Network, @ Zone-04
CB-100 TO MH-3-18</t>
  </si>
  <si>
    <t>DAM2-02-09-SAJ-TS9-1-STR-FIR-0933</t>
  </si>
  <si>
    <t>Survey and Mechanical FIR for the Installation and Laying off UPVC Pipe Line for Catch Basin of Storm Network, @ Zone-04
CB-296 TO CB-303 (MH-3-8-1)
CB-292 TO CB-283 (MH-1-1)</t>
  </si>
  <si>
    <t>DAM2-02-09-SAJ-TS9-1-STR-FIR-0936</t>
  </si>
  <si>
    <t>Survey FIR for Excavation and Compaction Testing UPVC Pipe Line for Catch Basins of Storm Network, @ Zone-04
CB 283 TO  (MH-1-1)</t>
  </si>
  <si>
    <t>DAM2-02-09-SAJ-TS9-1-STR-FIR-0937</t>
  </si>
  <si>
    <t>Survey Fir for Sand Bedding and Compaction Test for UPVC Pipe Line for Catch Basin of Storm Network, @ Zone-04
CB 283 TO  (MH-1-1)</t>
  </si>
  <si>
    <t>Survey and Mechanical FIR for the Installation and Laying off UPVC Pipe Line for Catch Basin of Storm Network, @ Zone-04
CB 283 TO (MH-1-1)</t>
  </si>
  <si>
    <t>Survey and Mechanical FIR for the Installation and Laying of UPVC Pipe Line for Catch Basin of Storm Network, @ Zone-04
CB-35 TO CB-32 &amp; CB-35 TO (MH-3-21)</t>
  </si>
  <si>
    <t>DAM2-02-09-SAJ-TS9-1-STR-FIR-0972</t>
  </si>
  <si>
    <t>Survey and Mechanical FIR for the Installation and Laying of UPVC Pipe Line for Catch Basin of Storm Network, @ Zone-04
CB-99 TO (3-18)</t>
  </si>
  <si>
    <t>DAM2-02-09-SAJ-TS9-1-STR-FIR-0973</t>
  </si>
  <si>
    <t>Survey FIR for Excavation and Compaction Testing UPVC Pipe Line for Catch Basins of Storm Network
CB-50 TO CB-54 &amp; CB-54 TO MH-3-19</t>
  </si>
  <si>
    <t>DAM2-02-09-SAJ-TS9-1-STR-FIR-0974</t>
  </si>
  <si>
    <t>Survey FIR for Sand Bedding and Compaction Testing UPVC Pipe Line for Catch Basins of Storm Network
CB-50 TO CB-54 &amp; CB-54 TO MH-3-19</t>
  </si>
  <si>
    <t>DAM2-02-09-SAJ-TS9-1-STR-FIR-0983</t>
  </si>
  <si>
    <t>Survey and Mechanical FIR for the Installation and Laying of UPVC Pipe Line for Catch Basin of Storm Network
CB-50 TO CB-54 &amp; CB-54 TO MH-3-19</t>
  </si>
  <si>
    <t>DAM2-02-09-SAJ-TS9-1-STR-FIR-0998</t>
  </si>
  <si>
    <t>Survey and Mechanical Fir for installation and laying of UPVC Pipe Line for Catch Basin of Storm Network, @ Zone-01
CB-3 to CB-2 (Mh-29-2)</t>
  </si>
  <si>
    <t>DAM2-02-09-SAJ-TS9-1-STR-FIR-0999</t>
  </si>
  <si>
    <t xml:space="preserve">Survey FIR for Excavation and Compaction Testing UPVC Pipe Line for Catch Basins of Storm Network, @ Zone-04 
CB-65 TO MH-3-19 </t>
  </si>
  <si>
    <t>DAM2-02-09-SAJ-TS9-1-STR-FIR-1000</t>
  </si>
  <si>
    <t xml:space="preserve">Survey Fir for Concrete Encasement UPVC Pipe Line for Catch Basin of Storm Network, @ Zone-04 
CB-65 TO MH-3-19 </t>
  </si>
  <si>
    <t>DAM2-02-09-SAJ-TS9-1-STR-FIR-1007</t>
  </si>
  <si>
    <t xml:space="preserve">Survey FIR for Excavation and Compaction Testing UPVC Pipe Line for Catch Basins of Storm Network, @ Zone-04 
CB-56 TO CB-79 &amp; CB-79 TO MH-3-13-3 </t>
  </si>
  <si>
    <t>DAM2-02-09-SAJ-TS9-1-STR-FIR-1008</t>
  </si>
  <si>
    <t xml:space="preserve">Survey FIR for Sand Bedding and Compaction Testing UPVC Pipe Line for Catch Basins of Storm Network, @ Zone-04 
CB-56 TO CB-79 &amp; CB-79 TO MH-3-13-3 </t>
  </si>
  <si>
    <t>DAM2-02-09-SAJ-TS9-1-STR-FIR-1009</t>
  </si>
  <si>
    <t>Survey FIR for Excavation and Compaction Testing UPVC Pipe Line for Catch Basins of Storm Network, @ Zone-04 
CB-94 TO CB-118 &amp; CB-118 TO MH-3-13-2</t>
  </si>
  <si>
    <t>DAM2-02-09-SAJ-TS9-1-STR-FIR-1010</t>
  </si>
  <si>
    <t>Survey FIR for Sand Bedding and Compaction Testing UPVC Pipe Line for Catch Basins of Storm Network, @ Zone-04 
CB-94 TO CB-118 &amp; CB-118 TO MH-3-13-2</t>
  </si>
  <si>
    <t>DAM2-02-09-SAJ-TS9-1-STR-FIR-1026</t>
  </si>
  <si>
    <t>Survey and Mechanical FIR for installation and laying of UPVC Pipe Line for Catch Basins of Storm Network, @ Zone-04 
CB-86 TO (MH-6-18-1) 
CB-153 TO CB-177 &amp; CB-177 TO MH-3-10-1
CB-204 TO MH-3-11
CB-207 TO MH-3-10-0</t>
  </si>
  <si>
    <t>DAM2-02-09-SAJ-TS9-1-STR-FIR-1028</t>
  </si>
  <si>
    <t xml:space="preserve">Survey FIR for Excavation and Compaction Testing UPVC Pipe Line for Catch Basins of Storm Network, @ Zone-04 
CB-30 TO (MH-6-25) 
CB-31 TO CB-37 </t>
  </si>
  <si>
    <t>DAM2-02-09-SAJ-TS9-1-STR-FIR-1029</t>
  </si>
  <si>
    <t xml:space="preserve">Survey FIR for Concrete Encasement for UPVC Pipe Line for Catch Basins of Storm Network, @ Zone-04 
CB-30 TO (MH-6-25) </t>
  </si>
  <si>
    <t>DAM2-02-09-SAJ-TS9-1-STR-FIR-1030</t>
  </si>
  <si>
    <t xml:space="preserve">Survey FIR for Sand Bedding and compaction testing for UPVC Pipe Line for Catch Basins of Storm Network, @ Zone-04 
CB-31 TO CB-37 </t>
  </si>
  <si>
    <t>DAM2-02-09-SAJ-TS9-1-STR-FIR-1056</t>
  </si>
  <si>
    <t xml:space="preserve">Survey and Mechanical FIR for Installation and laying of UPVC Pipe Line for Catch Basins of Storm Network, @ Zone-04 
CB-30 TO (MH-6-25) 
CB-31 TO CB-37 </t>
  </si>
  <si>
    <t>DAM2-02-09-SAJ-TS9-1-STR-FIR-1062</t>
  </si>
  <si>
    <t>Survey FIR for Excavation and Compaction Testing UPVC Pipe Line for Catch Basins of Storm Network, @ Zone-04 
CB-20 to MH-6-23
CB-144 TO MH-6-13
CB-158 TO CB-181</t>
  </si>
  <si>
    <t>DAM2-02-09-SAJ-TS9-1-STR-FIR-1063</t>
  </si>
  <si>
    <t>Survey FIR for Sand Bedding and Compaction Testing UPVC Pipe Line for Catch Basins of Storm Network, @ Zone-04 
CB-20 to MH-6-23
CB-144 TO MH-6-13
CB-158 TO CB-181</t>
  </si>
  <si>
    <t>DAM2-02-09-SAJ-TS9-1-STR-FIR-1066</t>
  </si>
  <si>
    <t>Survey FIR for Excavation and Compaction Testing UPVC Pipe Line for Catch Basins of Storm Network, @ Zone-04 
CB-33 to CB-63 
CB-69 TO MH-6-18-1
CB-122-1 TO MH-3-16
CB-122 TO CB-143
CB-127 TO CB-128 &amp; CB-128 TO MH-3-15
CB-134 TO CB-143
CB-197 TO CB-200 &amp; CB-200 TO MH-3-10-0</t>
  </si>
  <si>
    <t>DAM2-02-09-SAJ-TS9-1-STR-FIR-1067</t>
  </si>
  <si>
    <t>Survey FIR for Sand Bedding and Compaction Testing UPVC Pipe Line for Catch Basins of Storm Network, @ Zone-04 
CB-33 to CB-63 
CB-69 TO MH-6-18-1
CB-122-1 TO MH-3-16
CB-122 TO CB-143
CB-127 TO CB-128 &amp; CB-128 TO MH-3-15
CB-134 TO CB-143
CB-197 TO CB-200 &amp; CB-200 TO MH-3-10-0</t>
  </si>
  <si>
    <t>DAM2-02-09-SAJ-TS9-1-STR-FIR-1068</t>
  </si>
  <si>
    <t>Survey and Mechanical FIR for installation and laying of UPVC Pipe Line for Catch Basins of Storm Network, @ Zone-04 
CB-20 to MH-6-23
CB-144 TO MH-6-13
CB-158 TO CB-181</t>
  </si>
  <si>
    <t>DAM2-02-09-SAJ-TS9-1-STR-FIR-1070</t>
  </si>
  <si>
    <t>Survey and Mechanical  FIR for installation and laying of UPVC Pipe Line for Catch Basins of Storm Network, @ Zone-04 
CB-33 to CB-63 
CB-69 TO MH-6-18-1
CB-122-1 TO MH-3-16
CB-122 TO CB-143
CB-127 TO CB-128 &amp; CB-128 TO MH-3-15
CB-134 TO CB-143
CB-197 TO CB-200 &amp; CB-200 TO MH-3-10-0</t>
  </si>
  <si>
    <t>DAM2-02-09-SAJ-TS9-1-STR-FIR-0477-00</t>
  </si>
  <si>
    <t>Mechanical FIR for Installation and Laying off UPVC Pipe Line for Group of Catch Basins Network of Storm Network Connecting to Manholes (RD-01), @ ZONE-01
1- MH-20-6 (CB-81 (1) TO MH-20-6) 
2- MH-20-4 (CB-83 TO MH-20-4)
3- MH-20-1 (CB-102 TO MH-20-1)</t>
  </si>
  <si>
    <t>DAM2-02-09-SAJ-TS9-1-STR-FIR-0604-00</t>
  </si>
  <si>
    <t>Survey Excavation and Compaction Test FIR for UPVC Pipe Line for Catch Basin of Storm Network @ ZONE-03 
1- CB-256 TO MH-4-3</t>
  </si>
  <si>
    <t>DAM2-02-09-SAJ-TS9-1-STR-FIR-0605-00</t>
  </si>
  <si>
    <t>Survey Sand Bedding and Compaction Test FIR for UPVC Pipe Line for Catch Basin of Storm Network @ ZONE-03 
1- CB-256 TO MH-4-3</t>
  </si>
  <si>
    <t>DAM2-02-09-SAJ-TS9-1-STR-FIR-0609-00</t>
  </si>
  <si>
    <t>Survey Excavation and Compaction Test FIR for UPVC Pipe Line for Catch Basin of Storm Network @ ZONE-03 
1- CB-358 TO MH-4-2</t>
  </si>
  <si>
    <t>DAM2-02-09-SAJ-TS9-1-STR-FIR-0610-00</t>
  </si>
  <si>
    <t>Survey Sand Bedding and Compaction Test FIR for UPVC Pipe Line for Catch Basin of Storm Network @ ZONE-03 
1- CB-358 TO MH-4-2</t>
  </si>
  <si>
    <t>DAM2-02-09-SAJ-TS9-1-STR-FIR-0626-01</t>
  </si>
  <si>
    <t>Survey FIR for Excavation and Compaction Testing of UPVC Pipe Line for Group of Catch Basins Network of Storm Network Connecting to Manholes (RD-02), @ ZONE-04
1 - MH-6-20 (CB-140 TO MH-6-20)
2- MH-6-16 (CB-105 TO MH-6-16)</t>
  </si>
  <si>
    <t>DAM2-02-09-SAJ-TS9-1-STR-FIR-0627-01</t>
  </si>
  <si>
    <t>Survey FIR for Sand Bedding and Compaction Testing of UPVC Pipe Line for Group of Catch Basins Network of Storm Network Connecting to Manholes (RD-02), @ ZONE-04
1 - MH-6-20 (CB-140 TO MH-6-20)
2- MH-6-16 (CB-105 TO MH-6-16)</t>
  </si>
  <si>
    <t>DAM2-02-09-SAJ-TS9-1-STR-FIR-0631-00</t>
  </si>
  <si>
    <t>Mechanical FIR for Installation and Laying off UPVC Pipe Line for Group of Catch Basins Network of Storm Network Connecting to Manholes (RD-02), @ ZONE-04
1 - MH-6-20 (CB-140 TO MH-6-20)</t>
  </si>
  <si>
    <t>DAM2-02-09-SAJ-TS9-1-STR-FIR-1031</t>
  </si>
  <si>
    <t>Survey FIR for Excavation and Compaction Testing UPVC Pipe Line for Catch Basins of Storm Network, @ Zone-04 
CB-37 to MH-6-25</t>
  </si>
  <si>
    <t>DAM2-02-09-SAJ-TS9-1-STR-FIR-1032</t>
  </si>
  <si>
    <t>Survey FIR for Sand Bedding and compaction testing for UPVC Pipe Line for Catch Basins of Storm Network, @ Zone-04 
CB-37 to MH-6-25</t>
  </si>
  <si>
    <t>DAM2-02-09-SAJ-TS9-1-STR-FIR-1057</t>
  </si>
  <si>
    <t>Survey and Mechanical FIR for Installation and laying for UPVC Pipe Line for Catch Basins of Storm Network, @ Zone-04 
CB-37 to MH-6-25</t>
  </si>
  <si>
    <t>DAM2-02-09-SAJ-TS9-1-STR-FIR-1064</t>
  </si>
  <si>
    <t>Survey FIR for Excavation and Compaction Testing UPVC Pipe Line for Catch Basins of Storm Network, @ Zone-04 
CB-181 to MH-6-14</t>
  </si>
  <si>
    <t>DAM2-02-09-SAJ-TS9-1-STR-FIR-1065</t>
  </si>
  <si>
    <t>Survey FIR for Sand Bedding and Compaction Testing UPVC Pipe Line for Catch Basins of Storm Network, @ Zone-04 
CB-181 to MH-6-14</t>
  </si>
  <si>
    <t>DAM2-02-09-SAJ-TS9-1-STR-FIR-1069</t>
  </si>
  <si>
    <t>Survey and Mechanical FIR for installation and laying of UPVC Pipe Line for Catch Basins of Storm Network, @ Zone-04 
CB-181 to MH-6-14</t>
  </si>
  <si>
    <t>B6.33 05 13.01</t>
  </si>
  <si>
    <t>Manhole dia 1200mm depth 1.5 to 2.5m</t>
  </si>
  <si>
    <t>DAM2-02-09-SAJ-TS9-1-STR-FIR-0501-00</t>
  </si>
  <si>
    <t>Survey FIR for Excavation and Compaction Testing of Storm Pipeline Manholes MH-29-3, @ ZONE-01</t>
  </si>
  <si>
    <t>DAM2-02-09-SAJ-TS9-1-STR-FIR-0645-01</t>
  </si>
  <si>
    <t>Survey FIR for Excavation and Compaction Testing of Storm Pipeline Manholes  MH-3-17-2 and MH-3-17-3, @ ZONE-04</t>
  </si>
  <si>
    <t>DAM2-02-09-SAJ-TS9-1-STR-FIR-0655-00</t>
  </si>
  <si>
    <t>Survey FIR for Excavation and Compaction Testing of Storm Pipeline Manholes  MH-3-20 and MH-3-21, @ ZONE-04</t>
  </si>
  <si>
    <t>DAM2-02-09-SAJ-TS9-1-STR-FIR-0664-00</t>
  </si>
  <si>
    <t>Survey FIR for Excavation and Compaction Testing of Storm Pipeline Manholes, @ Arterial Road
1- MH-1-6
2- MH-1-5
3- MH-1-4
4- MH-1-3
5- MH-1-2</t>
  </si>
  <si>
    <t>DAM2-02-09-SAJ-TS9-1-STR-FIR-0676-00</t>
  </si>
  <si>
    <t>Survey FIR for Excavation and Compaction Testing of Storm Pipeline Manholes, @ Zone-03
1- MH-3-5-1
2- MH-3-7-1
3- MH-3-6-1
4- MH-3-6-2</t>
  </si>
  <si>
    <t>DAM2-02-09-SAJ-TS9-1-STR-FIR-0683-00</t>
  </si>
  <si>
    <t>Survey FIR for Excavation and Compaction Testing of Storm Pipeline Manholes, @ Zone-01 and Zone-03
1-	MH-29-4
2-	MH-3-8-1
3-	MH-6-9-1
4-	MH-6-9-2
5-	MH-6-9-3
6-	MH-6-9-1-1
7-	MH-6-9-1-2
8-	MH-6-9-1-3</t>
  </si>
  <si>
    <t>DAM2-02-09-SAJ-TS9-1-STR-FIR-0692-00</t>
  </si>
  <si>
    <t>Survey FIR for Excavation and Compaction Testing of Storm Pipeline Manholes, @ Zone-03
1-	MH-8-13
2-	MH-8-14
3-	MH-8-15</t>
  </si>
  <si>
    <t>DAM2-02-09-SAJ-TS9-1-STR-FIR-0697-00</t>
  </si>
  <si>
    <t>FIR for Installation of Manhole Base of Storm Network, @ Arterial Road
1-	MH-1-6
2-	MH-1-5
3-	MH-1-4
4-	MH-1-3
5-	MH-1-2</t>
  </si>
  <si>
    <t>DAM2-02-09-SAJ-TS9-1-STR-FIR-0698-00</t>
  </si>
  <si>
    <t>FIR for Installation of Manhole Base of Storm Network, @ Zone-01, Zone-03 and Zone-04
1-	MH-29-3
2-	MH-29-4
3-	MH-3-6-1
4-	MH-3-6-2
5-	MH-3-7-1
6-	MH-3-8-1
7-	MH-3-17-2
8-	MH-3-17-3</t>
  </si>
  <si>
    <t>DAM2-02-09-SAJ-TS9-1-STR-FIR-0702-00</t>
  </si>
  <si>
    <t>Survey FIR for Excavation and Compaction Testing of Storm Pipeline Manholes, @ Zone-03
1-	MH-4-1
2-	MH-4-2
3-	MH-4-3
4-	MH-4-4</t>
  </si>
  <si>
    <t>DAM2-02-09-SAJ-TS9-1-STR-FIR-0709-01</t>
  </si>
  <si>
    <t>Survey FIR for Excavation and Compaction Testing of Storm Pipeline Manholes, @ Zone-03
1-	MH-6-1-1
2-	MH-6-1-2
3-	MH-6-1-3
4-	MH-6-1-4
5-	MH-6-1-5
6-	MH-6-1-6
7-	MH-6-1-7
8-	MH-6-2-1
9-	MH-6-2-2
10-	MH-6-2-3
11-	MH-6-2-5
12-	MH-6-2-4
13-	MH-6-2-6</t>
  </si>
  <si>
    <t>DAM2-02-09-SAJ-TS9-1-STR-FIR-0733-00</t>
  </si>
  <si>
    <t>Survey FIR for Excavation and Compaction Testing of Storm Pipeline Manholes, @ Zone-04
1- MH-6-21-1</t>
  </si>
  <si>
    <t>DAM2-02-09-SAJ-TS9-1-STR-FIR-0739-00</t>
  </si>
  <si>
    <t>Survey FIR for Excavation and Compaction Testing of Storm Pipeline Manholes, @ Zone-04
1- MH-3-10-1</t>
  </si>
  <si>
    <t>DAM2-02-09-SAJ-TS9-1-STR-FIR-0745-00</t>
  </si>
  <si>
    <t>Survey FIR for Excavation and Compaction Testing of Storm Pipeline Manholes, @ Zone-01 and Zone-03
1-	MH-28-3
2-	MH-28-4
3-	MH-20-5
4-	MH-6-1-8
5-	MH-6-1-9
6-	MH-6-2-7
7-	MH-6-2-8</t>
  </si>
  <si>
    <t>DAM2-02-09-SAJ-TS9-1-STR-FIR-0756-00</t>
  </si>
  <si>
    <t>Survey FIR for Excavation and Compaction Testing of Storm Pipeline Manholes, @ Zone-01
1- MH-20-6</t>
  </si>
  <si>
    <t>DAM2-02-09-SAJ-TS9-1-STR-FIR-0774-00</t>
  </si>
  <si>
    <t>FIR for Installation of Manhole Base of Storm Network, @ Zone-03
1-	MH-4-1
2-	MH-4-2
3-	MH-4-3
4-	MH-4-4
5-	MH-6-1-1
6-	MH-6-1-2
7-	MH-6-1-4
8-	MH-6-1-5
9-	MH-6-1-6
10-	MH-6-2-1
11-	MH-6-2-2
12-	MH-6-2-3
13-	MH-6-2-4
14-	MH-6-2-5
15-	MH-6-2-6
16-	MH-3-5-1</t>
  </si>
  <si>
    <t>DAM2-02-09-SAJ-TS9-1-STR-FIR-0795</t>
  </si>
  <si>
    <t>Survey FIR for Excavation and Compaction Testing of Storm Pipeline Manholes, @ Zone-04
1- MH-3-13-3</t>
  </si>
  <si>
    <t>DAM2-02-09-SAJ-TS9-1-STR-FIR-0799</t>
  </si>
  <si>
    <t>FIR for Installation of Manhole Base of Storm Network, @ Zone-01
1-	MH-20-5
2-	MH-20-6
3-	MH-28-3
4-	MH-28-4</t>
  </si>
  <si>
    <t>DAM2-02-09-SAJ-TS9-1-STR-FIR-0818</t>
  </si>
  <si>
    <t>FIR for Installation of Manhole Base of Storm Network, @ Zone-03
1-	MH-3-20
2-	MH-3-21
3-	MH-3-10-1</t>
  </si>
  <si>
    <t>DAM2-02-09-SAJ-TS9-1-STR-FIR-0915</t>
  </si>
  <si>
    <t>Survey FIR for Excavation and Compaction Testing of Storm Pipeline Manholes 
1:MH-6-25</t>
  </si>
  <si>
    <t>DAM2-02-09-SAJ-TS9-1-STR-FIR-0970</t>
  </si>
  <si>
    <t>FIR for Installation of Manhole Base of Storm Network, @ Zone-04
1:MH-6-25</t>
  </si>
  <si>
    <t>DAM2-02-09-SAJ-TS9-1-STR-FIR-1033</t>
  </si>
  <si>
    <t>Survey FIR for Excavation and Compaction Testing of Storm Manholes, @ Zone-02
1:MH-14-2
2:MH-14-3</t>
  </si>
  <si>
    <t>Survey FIR for Excavation and Compaction Testing of Storm Pipeline Manhole, @ Zone-02
1:MH-8-4-2
2:MH-8-4-3</t>
  </si>
  <si>
    <t>Fir for Installation of Manhole base for Storm Network, @ Zone-02
1:MH-14-2
2:MH-14-3</t>
  </si>
  <si>
    <t>Fir for Installation of Storm Pipeline Manhole, @ Zone-02
1:MH-8-4-2
2:MH-8-4-3</t>
  </si>
  <si>
    <t>B6.33 05 13.02</t>
  </si>
  <si>
    <t>Manhole dia 1200mm depth 2.5 to 3.5m</t>
  </si>
  <si>
    <t>DAM2-02-09-SAJ-TS9-1-STR-FIR-0689-00</t>
  </si>
  <si>
    <t>Survey FIR for Excavation and Compaction Testing of Storm Pipeline Manholes, @ Zone-01
1-	1- MH-29-2</t>
  </si>
  <si>
    <t>DAM2-02-09-SAJ-TS9-1-STR-FIR-0699-00</t>
  </si>
  <si>
    <t>FIR for Installation of Manhole Base of Storm Network, @ Zone-01    1-	MH-29-2</t>
  </si>
  <si>
    <t>DAM2-02-09-SAJ-TS9-1-STR-FIR-0765-00</t>
  </si>
  <si>
    <t>Survey FIR for Excavation and Compaction Testing of Storm Pipeline Manholes, @ Zone-01
1- MH-28-2</t>
  </si>
  <si>
    <t>DAM2-02-09-SAJ-TS9-1-STR-FIR-0812-00</t>
  </si>
  <si>
    <t>FIR for Installation of Manhole Base of Storm Network, @ Zone-01
1-	MH-28-2</t>
  </si>
  <si>
    <t>DAM2-02-09-SAJ-TS9-1-STR-FIR-1043</t>
  </si>
  <si>
    <t>FIR for Installation of Manhole Base of Storm Network, @ Zone-01
1:MH-28-1
2:MH-29-1</t>
  </si>
  <si>
    <t>B6.33 05 13.03</t>
  </si>
  <si>
    <t>Manhole dia 1200mm depth 3.5 to 4.5m</t>
  </si>
  <si>
    <t>DAM2-02-09-SAJ-TS9-1-STR-FIR-0988</t>
  </si>
  <si>
    <t>Survey FIR for Excavation and Compaction Testing of Storm Manhole MH-28-1</t>
  </si>
  <si>
    <t>DAM2-02-09-SAJ-TS9-1-STR-FIR-0991</t>
  </si>
  <si>
    <t>Survey FIR for Excavation and Compaction Testing of Storm Manhole MH-29-1</t>
  </si>
  <si>
    <t>B6.33 05 13.04</t>
  </si>
  <si>
    <t>Manhole dia 1500mm depth 1.5 to 2.5m</t>
  </si>
  <si>
    <t>DAM2-02-09-SAJ-TS9-1-STR-FIR-0644-00</t>
  </si>
  <si>
    <t>Survey FIR for Excavation and Compaction Testing of Storm Pipeline Manholes  MH-3-13-1 and MH-3-17-1, @ ZONE-04</t>
  </si>
  <si>
    <t>DAM2-02-09-SAJ-TS9-1-STR-FIR-0654-00</t>
  </si>
  <si>
    <t>Survey FIR for Excavation and Compaction Testing of Storm Pipeline Manholes  MH-3-18 and MH-3-19, @ ZONE-04</t>
  </si>
  <si>
    <t>DAM2-02-09-SAJ-TS9-1-STR-FIR-0700-00</t>
  </si>
  <si>
    <t>FIR for Installation of Manhole Base of Storm Network, @ Zone-04
1-	MH-3-17-1</t>
  </si>
  <si>
    <t>DAM2-02-09-SAJ-TS9-1-STR-FIR-0730-00</t>
  </si>
  <si>
    <t>Survey FIR for Excavation and Compaction Testing of Storm Pipeline Manholes, @ Zone-04
1-	MH-3-13-2</t>
  </si>
  <si>
    <t>DAM2-02-09-SAJ-TS9-1-STR-FIR-0748-00</t>
  </si>
  <si>
    <t>Survey FIR for Excavation and Compaction Testing of Storm Pipeline Manholes, @ Zone-01
1- MH-20-4</t>
  </si>
  <si>
    <t>DAM2-02-09-SAJ-TS9-1-STR-FIR-0801</t>
  </si>
  <si>
    <t>FIR for Installation of Manhole Base of Storm Network, @ Zone-01
1- MH-20-4</t>
  </si>
  <si>
    <t>DAM2-02-09-SAJ-TS9-1-STR-FIR-0817</t>
  </si>
  <si>
    <t>FIR for Installation of Manhole Base of Storm Network, @ Zone-03
1-	MH-3-18
2-	MH-3-19
3-	MH-3-13-2</t>
  </si>
  <si>
    <t>DAM2-02-09-SAJ-TS9-1-STR-FIR-1037</t>
  </si>
  <si>
    <t>Survey FIR for Excavation and Compaction Testing of Storm Pipeline Manhole, @ Zone-02
1:MH-8-4-1</t>
  </si>
  <si>
    <t>DAM2-02-09-SAJ-TS9-1-STR-FIR-1053</t>
  </si>
  <si>
    <t>FIR for Installation of Storm Pipeline Manhole, @ Zone-02
1:MH-8-4-1</t>
  </si>
  <si>
    <t>B6.33 05 13.05</t>
  </si>
  <si>
    <t>Manhole dia 1500mm depth 2.51 to 3.5m</t>
  </si>
  <si>
    <t>DAM2-02-09-SAJ-TS9-1-STR-FIR-0657-00</t>
  </si>
  <si>
    <t>Survey FIR for Excavation and Compaction Testing of Storm Pipeline Manholes MH-6-24, @ ZONE-04</t>
  </si>
  <si>
    <t>DAM2-02-09-SAJ-TS9-1-STR-FIR-0781-00</t>
  </si>
  <si>
    <t>Survey FIR for Excavation and Compaction Testing of Storm Pipeline Manholes, @ Zone-01
1- MH-20-3</t>
  </si>
  <si>
    <t>DAM2-02-09-SAJ-TS9-1-STR-FIR-0800-00</t>
  </si>
  <si>
    <t>FIR for Installation of Manhole Base of Storm Network, @ Zone-01
1- MH-20-3</t>
  </si>
  <si>
    <t>DAM2-02-09-SAJ-TS9-1-STR-FIR-0802-00</t>
  </si>
  <si>
    <t>Survey FIR for Excavation and Compaction Testing of Storm Pipeline Manholes, @ Zone-01
1- MH-20-2</t>
  </si>
  <si>
    <t>DAM2-02-09-SAJ-TS9-1-STR-FIR-0813-00</t>
  </si>
  <si>
    <t>FIR for Installation of Manhole Base of Storm Network, @ Zone-01
1-	MH-20-2</t>
  </si>
  <si>
    <t>DAM2-02-09-SAJ-TS9-1-STR-FIR-0910-00</t>
  </si>
  <si>
    <t>Survey FIR for Excavation and Compaction Testing of Storm Pipeline Manholes 
1:MH-6-22</t>
  </si>
  <si>
    <t>DAM2-02-09-SAJ-TS9-1-STR-FIR-0912-00</t>
  </si>
  <si>
    <t>Survey FIR for Excavation and Compaction Testing of Storm Pipeline Manholes 
1:MH-6-23</t>
  </si>
  <si>
    <t>DAM2-02-09-SAJ-TS9-1-STR-FIR-0969-00</t>
  </si>
  <si>
    <t>FIR for Installation of Manhole Base of Storm Network, @ Zone-04
1:MH-6-22
2:MH-6-23
3:MH-6-24</t>
  </si>
  <si>
    <t>DAM2-02-09-SAJ-TS9-1-STR-FIR-1044</t>
  </si>
  <si>
    <t>Survey FIR for Excavation and Compaction Testing of Storm Manhole MH-20-1</t>
  </si>
  <si>
    <t>DAM2-02-09-SAJ-TS9-1-STR-FIR-1059</t>
  </si>
  <si>
    <t>Fir for Installation of Manhole base in Storm network @ Zone-1
MH-20-1</t>
  </si>
  <si>
    <t>B6.33 05 13.06</t>
  </si>
  <si>
    <t>Manhole dia 2000mm depth 1.51 to 2.5m</t>
  </si>
  <si>
    <t>DAM2-02-09-SAJ-TS9-1-STR-FIR-0906-00</t>
  </si>
  <si>
    <t>Survey FIR for Excavation and Compaction Testing of Storm Pipeline Manholes 
1:MH-6-20</t>
  </si>
  <si>
    <t>DAM2-02-09-SAJ-TS9-1-STR-FIR-0968-00</t>
  </si>
  <si>
    <t>FIR for Installation of Manhole Base of Storm Network
1:MH-6-20</t>
  </si>
  <si>
    <t>DAM2-02-09-SAJ-TS9-1-STR-FIR-0578</t>
  </si>
  <si>
    <t>Survey FIR for Excavation and Compaction Testing of Storm Pipeline Manholes  MH-3-6, MH-3-5, MH-3-4, MH-3-3 and MH-3-2 @ ZONE-03</t>
  </si>
  <si>
    <t>DAM2-02-09-SAJ-TS9-1-STR-FIR-0588</t>
  </si>
  <si>
    <t>Survey FIR for Excavation and Compaction Testing of Storm Pipeline Manholes  MH-3-1, MH-3-7/0, MH-3-8/0, MH-3-9 and MH-3-10/0 @ ZONE-03</t>
  </si>
  <si>
    <t>DAM2-02-09-SAJ-TS9-1-STR-FIR-0595</t>
  </si>
  <si>
    <t>Survey FIR for Excavation and Compaction Testing of Storm Pipeline Manholes  MH-6-2/0, MH-6-3, MH-6-4, MH-6-5, MH-6-6, MH-6-7 and MH-6-8/0 @ ZONE-03</t>
  </si>
  <si>
    <t>DAM2-02-09-SAJ-TS9-1-STR-FIR-0643</t>
  </si>
  <si>
    <t>Survey FIR for Excavation and Compaction Testing of Storm Pipeline Manholes  MH-3-12, MH-3-13/0, MH-3-14, MH-3-16 and MH-3-17, @ ZONE-04</t>
  </si>
  <si>
    <t>DAM2-02-09-SAJ-TS9-1-STR-FIR-0656</t>
  </si>
  <si>
    <t>Survey FIR for Excavation and Compaction Testing of Storm Pipeline Manholes  MH-3-15, @ ZONE-04</t>
  </si>
  <si>
    <t>DAM2-02-09-SAJ-TS9-1-STR-FIR-0701</t>
  </si>
  <si>
    <t>FIR for Installation of Manhole Base of Storm Network, @ Zone-04  1-	MH-3-17/0</t>
  </si>
  <si>
    <t>DAM2-02-09-SAJ-TS9-1-STR-FIR-0770</t>
  </si>
  <si>
    <t>FIR for Installation of Manhole Base of Storm Network, @ Zone-03 &amp; Zone-04
1-	MH-3-2
2-	MH-3-3
3-	MH-3-4
4-	MH-3-5
5-	MH-3-7
6-	MH-3-8
7-	MH-3-9
8-	MH-3-10/0
9-	MH-3-13/0
10-	MH-3-15
11-	MH-3-16</t>
  </si>
  <si>
    <t>DAM2-02-09-SAJ-TS9-1-STR-FIR-0771</t>
  </si>
  <si>
    <t>Survey FIR for Excavation and Compaction Testing of Storm Pipeline Manholes, @ Zone-04
1- MH-3-11</t>
  </si>
  <si>
    <t>DAM2-02-09-SAJ-TS9-1-STR-FIR-0814</t>
  </si>
  <si>
    <t>FIR for Installation of Manhole Base of Storm Network, @ Zone-04
1-	MH-3-11</t>
  </si>
  <si>
    <t>DAM2-02-09-SAJ-TS9-1-STR-FIR-0816</t>
  </si>
  <si>
    <t>FIR for Installation of Manhole Base of Storm Network, @ Zone-03
1-	MH-3-6</t>
  </si>
  <si>
    <t>DAM2-02-09-SAJ-TS9-1-STR-FIR-0898</t>
  </si>
  <si>
    <t>Survey FIR for Excavation and Compaction Testing of Storm Pipeline Manhole 
1:MH-6-16</t>
  </si>
  <si>
    <t>DAM2-02-09-SAJ-TS9-1-STR-FIR-0900</t>
  </si>
  <si>
    <t>Survey FIR for Excavation and Compaction Testing of Storm Pipeline Manholes 
1:MH-6-17</t>
  </si>
  <si>
    <t>DAM2-02-09-SAJ-TS9-1-STR-FIR-0902</t>
  </si>
  <si>
    <t>Survey FIR for Excavation and Compaction Testing of Storm Pipeline Manholes 
1:MH-6-18</t>
  </si>
  <si>
    <t>DAM2-02-09-SAJ-TS9-1-STR-FIR-0904</t>
  </si>
  <si>
    <t>Survey FIR for Excavation and Compaction Testing of Storm Pipeline Manholes 
1:MH-6-19</t>
  </si>
  <si>
    <t>DAM2-02-09-SAJ-TS9-1-STR-FIR-0908</t>
  </si>
  <si>
    <t>Survey FIR for Excavation and Compaction Testing of Storm Pipeline Manholes 
1:MH-6-21</t>
  </si>
  <si>
    <t>DAM2-02-09-SAJ-TS9-1-STR-FIR-0967</t>
  </si>
  <si>
    <t>FIR for Installation of Manhole Base of Storm Network, @ Zone-04
1:MH-6-16
2:MH-6-17
3:MH-6-18
4:MH-6-19
5:MH-6-21</t>
  </si>
  <si>
    <t>DAM2-02-09-SAJ-TS9-1-STR-FIR-1005</t>
  </si>
  <si>
    <t>Survey FIR for Excavation and Compaction Testing of Storm Pipeline Manholes, @ Zone-04
1:MH-6-13
2:MH-6-14
3:MH-6-15</t>
  </si>
  <si>
    <t>DAM2-02-09-SAJ-TS9-1-STR-FIR-1035</t>
  </si>
  <si>
    <t>Survey FIR for Excavation and Compaction Testing of Storm Manhole, @ Zone-02
1:MH-8-4</t>
  </si>
  <si>
    <t>DAM2-02-09-SAJ-TS9-1-STR-FIR-1051</t>
  </si>
  <si>
    <t>FIR for Installation of Storm pipeline Manhole, @ Zone-02
1:MH-8-4</t>
  </si>
  <si>
    <t>DAM2-02-09-SAJ-TS9-1-STU-FIR-0102</t>
  </si>
  <si>
    <t>Survey Inspection of Formwork and Placement of Reinforced Concrete (C35 MPa) for the Walls and Top Slab of the Box Culvert Segment 20. + FIR # 77 bottom slab</t>
  </si>
  <si>
    <t>DAM2-02-09-SAJ-TS9-1-STU-FIR-0121</t>
  </si>
  <si>
    <t>Survey Inspection of Formwork and Placement of Reinforced Concrete (C35 MPa) for the Walls and Top Slab of the Box Culvert Segment 12.</t>
  </si>
  <si>
    <t>DAM2-02-09-SAJ-TS9-1-STU-FIR-0122</t>
  </si>
  <si>
    <t>Survey Inspection of Formwork and Placement of Reinforced Concrete (C35 MPa) for the Walls and Top Slab of the Box Culvert Segment 13.</t>
  </si>
  <si>
    <t>DAM2-02-09-SAJ-TS9-1-STU-FIR-0123</t>
  </si>
  <si>
    <t>Survey Inspection of Formwork and Placement of Reinforced Concrete (C35 MPa) for the Walls and Top Slab of the Box Culvert Segment 19.</t>
  </si>
  <si>
    <t>DAM2-02-09-SAJ-TS9-1-STU-FIR-0131</t>
  </si>
  <si>
    <t>Survey Inspection of Formwork and Placement of Reinforced Concrete (C35 MPa) for the Walls and Top Slab of the Box Culvert Segment 11.</t>
  </si>
  <si>
    <t>DAM2-02-09-SAJ-TS9-1-STU-FIR-0152</t>
  </si>
  <si>
    <t>Survey Inspection of Formwork and Placement of Reinforced Concrete (C35 MPa) for the Walls(including chamber) and Top Slab of the Box Culvert Segment 15.</t>
  </si>
  <si>
    <t>DAM2-02-09-SAJ-TS9-1-STU-FIR-0153</t>
  </si>
  <si>
    <t>Survey Inspection of Formwork and Placement of Reinforced Concrete (C35 MPa) for the Walls(including chamber) and Top Slab of the Box Culvert Segment 18.</t>
  </si>
  <si>
    <t>DAM2-02-09-SAJ-TS9-1-STU-FIR-0174</t>
  </si>
  <si>
    <t>Survey Inspection of Formwork and Placement of Reinforced Concrete (C35 MPa) for the Walls (including chamber) and Top Slab of the Box Culvert Segment 21.</t>
  </si>
  <si>
    <t>DAM2-02-09-SAJ-TS9-1-STU-FIR-0176</t>
  </si>
  <si>
    <t>Survey Inspection of Formwork and Placement of Reinforced Concrete (C35 MPa) for the Walls and Top Slab of the Box Culvert Segment 22.</t>
  </si>
  <si>
    <t>DAM2-02-09-SAJ-TS9-1-STU-FIR-0217</t>
  </si>
  <si>
    <t>Survey Inspection of Formwork and Placement of Reinforced Concrete (C35 MPa) for the Walls and Top Slab of the Box Culvert Segment 25.</t>
  </si>
  <si>
    <t>DAM2-02-09-SAJ-TS9-1-STU-FIR-0218</t>
  </si>
  <si>
    <t>Survey Inspection of Formwork and Placement of Reinforced Concrete (C35 MPa) for the Walls and Top Slab of the Box Culvert Segment 27.</t>
  </si>
  <si>
    <t>DAM2-02-09-SAJ-TS9-1-STU-FIR-0223</t>
  </si>
  <si>
    <t>Survey Inspection of Formwork and Placement of Reinforced Concrete (C35 MPa) for the Walls and Top Slab of the Box Culvert Segment 24.</t>
  </si>
  <si>
    <t>DAM2-02-09-SAJ-TS9-1-STU-FIR-0101</t>
  </si>
  <si>
    <t>Inspection of Steel Reinforcement (including all required embedded items) Prior to Concrete Placement for the Walls and Top slab of Box Culvert Segment 20. + FIR # 76 bottom slab</t>
  </si>
  <si>
    <t>DAM2-02-09-SAJ-TS9-1-STU-FIR-0118</t>
  </si>
  <si>
    <t>Inspection of Steel Reinforcement (including all required embedded items) Prior to Concrete Placement for the Walls and Top Slab of Box Culvert Segment 12.</t>
  </si>
  <si>
    <t>DAM2-02-09-SAJ-TS9-1-STU-FIR-0119</t>
  </si>
  <si>
    <t>Inspection of Steel Reinforcement (including all required embedded items) Prior to Concrete Placement for the Walls and Top Slab of Box Culvert Segment 13.</t>
  </si>
  <si>
    <t>DAM2-02-09-SAJ-TS9-1-STU-FIR-0120</t>
  </si>
  <si>
    <t>Inspection of Steel Reinforcement (including all required embedded items) Prior to Concrete Placement for the Walls and Top Slab of Box Culvert Segment 19.</t>
  </si>
  <si>
    <t>DAM2-02-09-SAJ-TS9-1-STU-FIR-0125</t>
  </si>
  <si>
    <t>Inspection of Steel Reinforcement (including all required embedded items) Prior to Concrete Placement for the Walls and Top Slab of Box Culvert Segment 21.</t>
  </si>
  <si>
    <t>DAM2-02-09-SAJ-TS9-1-STU-FIR-0129</t>
  </si>
  <si>
    <t>Inspection of Steel Reinforcement (including all required embedded items) Prior to Concrete Placement for the Walls and Top Slab of Box Culvert Segment 11.</t>
  </si>
  <si>
    <t>DAM2-02-09-SAJ-TS9-1-STU-FIR-0146</t>
  </si>
  <si>
    <t>Inspection of Steel Reinforcement (including all required embedded items &amp; chamber) Prior to Concrete Placement for the Walls and Top Slab of Box Culvert Segment 15.</t>
  </si>
  <si>
    <t>DAM2-02-09-SAJ-TS9-1-STU-FIR-0147</t>
  </si>
  <si>
    <t>Inspection of Steel Reinforcement (including all required embedded items &amp; chamber) Prior to Concrete Placement for the Walls and Top Slab of Box Culvert Segment 18.</t>
  </si>
  <si>
    <t>DAM2-02-09-SAJ-TS9-1-STU-FIR-0175</t>
  </si>
  <si>
    <t>Inspection of Steel Reinforcement (including all required embedded items) Prior to Concrete Placement for the Walls and Top Slab of Box Culvert Segment 22.</t>
  </si>
  <si>
    <t>DAM2-02-09-SAJ-TS9-1-STU-FIR-0212</t>
  </si>
  <si>
    <t>Inspection of Steel Reinforcement (including all required embedded items) Prior to Concrete Placement for the Walls and Top Slab of Box Culvert Segment 24,25 &amp; 26.</t>
  </si>
  <si>
    <t>DAM2-02-09-SAJ-TS9-1-STU-FIR-0216</t>
  </si>
  <si>
    <t>Inspection of Steel Reinforcement (including all required embedded items) Prior to Concrete Placement for the Walls and Top Slab of Box Culvert Segment 27.</t>
  </si>
  <si>
    <t>DAM2-02-09-SAJ-TS9-1-STR-FIR-0550</t>
  </si>
  <si>
    <t>Survey Excavation and Compaction Test FIR for Single Catch Basins of Storm Pipe Line, @ ZONE-01
1-	MH-28/0 (CB-9)
2-	MH-28-1 (CB-14 (4), CB-14)
3-	MH-28-2 (CB-16)
4-	MH-28-3 (CB-24, CB-34 and CB-28)
5-	MH-28-4 (CB-43)
6-	MH-20-6 (CB-67)
7-	MH-20-5 (CB-58, CB-62 and CB-75)
8-	MH-20-4 (CB-71)
9-	MH-20-3 (CB-70 and CB-52)
10-	MH-20-2 (CB-59)
11-	MH-20-1 (CB-82 and CB-93)</t>
  </si>
  <si>
    <t>DAM2-02-09-SAJ-TS9-1-STR-FIR-0601</t>
  </si>
  <si>
    <t>FIR for Installation of Catch Basins Manhole for Storm Network @ Zone-01
1-	CB-14
2-	CB-59
3-	CB-9
4-	CB-75
5-	CB-67
6-	CB-70
7-	CB-71
8-	CB-16
9-	CB-82
10-	CB-93
11-	CB-62
12-	CB-34
13-	CB-14(4)</t>
  </si>
  <si>
    <t>DAM2-02-09-SAJ-TS9-1-STR-FIR-0640</t>
  </si>
  <si>
    <t>Survey FIR for Excavation and Compaction Testing of Single Catch Basin Manholes of Storm Network, @Zone-03 and Arterial Road
1- MH-4-4 (CB-199 and CB-220)
2- MH-1-5 (CB-145 and CB-326)
3- MH-1-4 (CB-202 and CB-208)
4- MH-1-3 (CB-348)
5- MH-1-2 (CB-286 and CB-301)
6- MH-1-1 (CB-292)</t>
  </si>
  <si>
    <t>DAM2-02-09-SAJ-TS9-1-STR-FIR-0649</t>
  </si>
  <si>
    <t>Survey FIR for Excavation and Compaction Testing of Single Catch Basin Manholes of Storm Network, @Zone-04
1-	MH-6-15 (CB-149 and CB-173)
2-	MH-6-19 (CB-116 and CB-96)
3-	MH-6-16 (CB-113 and CB-105)
4-	MH-6-18/0 (CB-85 and CB-98)
5-	MH-6-17 (CB-117)
6-	MH-6-14 (CB-158)
7-	MH-6-20 (CB-91 and CB-109)
8-	MH-6-13 (CB-144)
9-	MH-6-21/0 (CB-33 and CB-63)
10-	 MH-6-22 (CB-29)</t>
  </si>
  <si>
    <t>DAM2-02-09-SAJ-TS9-1-STR-FIR-0653</t>
  </si>
  <si>
    <t>Survey FIR for Excavation and Compaction Testing of Single Catch Basin Manholes of Storm Network, @Zone-04
1-	MH-6-25 (CB-30)
2-	MH-6-24 (CB-27 and CB-23)
3-	MH-6-22 (CB-25)</t>
  </si>
  <si>
    <t>DAM2-02-09-SAJ-TS9-1-STR-FIR-0666</t>
  </si>
  <si>
    <t>Survey FIR for Excavation and Compaction Testing of Single Catch Basin Manholes of Storm Network, @Zone-03
1- MH-3-8-1 (CB-276, CB-303 and CB-296)
2- MH-3-7-1 (CB-281 and CB-314)
3- MH-3-6-2 (CB-175</t>
  </si>
  <si>
    <t>DAM2-02-09-SAJ-TS9-1-STR-FIR-0669</t>
  </si>
  <si>
    <t>Survey FIR for Excavation and Compaction Testing of Single Catch Basin Manholes of Storm Network, @ Arterial Road
1-	MH-1-1 (CB-283)
2-	MH-3-6-2 (CB-329 and CB-339)</t>
  </si>
  <si>
    <t>DAM2-02-09-SAJ-TS9-1-STR-FIR-0679</t>
  </si>
  <si>
    <t>Survey FIR for Excavation and Compaction Testing of Single Catch Basin Manholes of Storm Network, @Zone-03 and Arterial Road
1- MH-3-5-1 (CB-331 and CB-268)
2- MH-1-6 (CB-151)</t>
  </si>
  <si>
    <t>DAM2-02-09-SAJ-TS9-1-STR-FIR-0686</t>
  </si>
  <si>
    <t>Survey FIR for Excavation and Compaction Testing of Single Catch Basin Manholes of Storm Network, @ Zone-03
1-	CB-180 (MH-3-5-1)
2-	CB-184, CB-185 and CB-224 (MH-6-11/0)
3-	CB-230 (MH-6-9-1-3)
4-	CB-231 and CB-248 (MH-6-10)
5-	CB-278 (MH-6-9-1)</t>
  </si>
  <si>
    <t>DAM2-02-09-SAJ-TS9-1-STR-FIR-0716</t>
  </si>
  <si>
    <t>Survey FIR for Excavation and Compaction Testing of Single Catch Basin Manholes of Storm Network, @ Zone-01, Zone-04 and Arterial Road
1- CB-111 (MH-3-17-1)
2- CB-77, CB-92 and CB-97 (MH-3-17-2)
3- CB-45, CB-48 and CB-57 (MH-3-17-3)
4- CB-47 and CB-44 (MH-6-21-1)
5- CB-146 (MH-3-13-1)
6- CB-94 and CB-118 (MH-3-13-2)
7- CB-56 and CB-79 (MH-3-13-3)
8- CB-360 (MH-1-3)
9- CB-2 and CB-5 (MH-29-2)
10- CB-4 and CB-6 (MH-29-4)</t>
  </si>
  <si>
    <t>DAM2-02-09-SAJ-TS9-1-STR-FIR-0719</t>
  </si>
  <si>
    <t>FIR for Installation of Catch Basins Manhole for Storm Network @ Zone-03, Zone-04 and Arterial Road
1- CB-292 (MH-1-1)
2- CB-286 and CB-301 (MH-1-2)
3- CB-348 and CB-360 (MH-1-3)
4- CB-202 and CB-208 (MH-1-4)
5- CB-145 and CB-326 (MH-1-5)
6- CB-151 (MH-1-6)
7- CB-268 (MH-3-5-1)
8- CB-175 and CB-339 (MH-3-6-2)
9- CB-281 (MH-3-7-1)
10- CB-276 (MH-3-8-1)
11- CB-25 and CB-29 (MH-6-22)
12- CB-63 (MH-6-21/0)
13- CB-91 and CB-109 (MH-6-20)
14- CB-96 and CB-116 (MH-6-19)
15- CB-98 (MH-6-18/0)
16- CB-117 (MH-6-17)
17- CB-113 (MH-6-16)
18- CB-149 and CB-173 (MH-6-15)</t>
  </si>
  <si>
    <t>DAM2-02-09-SAJ-TS9-1-STR-FIR-0724</t>
  </si>
  <si>
    <t>Survey FIR for Excavation and Compaction Testing of Single Catch Basin Manholes of Storm Network, @ Zone-03
1-	CB-211 (MH-3-5)
2-	CB-235, CB-346, CB-352 and CB-362 (MH-4-3)
3-	CB-349 (MH-4-2) 
4-	CB-345 (MH-4-1)</t>
  </si>
  <si>
    <t>DAM2-02-09-SAJ-TS9-1-STR-FIR-0736</t>
  </si>
  <si>
    <t>Survey FIR for Excavation and Compaction Testing of Single Catch Basin Manholes of Storm Network, @ Zone-04 and Arterial Road
1-	CB-31 (MH-6-25)
2-	CB-279 and CB-255 (MH-1-6)</t>
  </si>
  <si>
    <t>DAM2-02-09-SAJ-TS9-1-STR-FIR-0742</t>
  </si>
  <si>
    <t>Survey FIR for Excavation and Compaction Testing of Single Catch Basin Manholes of Storm Network, @ Zone-03 and Zone-04
1-	CB-177 (MH-3-10-1)
2-	CB-341  and CB-335 (MH-3-4)
3-	CB-42 (MH-3-20)
4-	CB-35 (MH-3-21)</t>
  </si>
  <si>
    <t>DAM2-02-09-SAJ-TS9-1-STR-FIR-0753</t>
  </si>
  <si>
    <t>Survey FIR for Excavation and Compaction Testing of Single Catch Basin Manholes of Storm Network, @ Zone-03
1-	CB-333, CB-217 and CB-241 (MH-6-3)
2-	CB-368 (MH-05)
3-	CB-228 and CB-219 (MH-6-1-9)
4-	CB-223 and CB-234 (MH-6-2-8)</t>
  </si>
  <si>
    <t>DAM2-02-09-SAJ-TS9-1-STR-FIR-0759</t>
  </si>
  <si>
    <t>Survey FIR for Excavation and Compaction Testing of Single Catch Basin Manholes of Storm Network, @ Zone-03
1-	CB-243 and CB-252 (MH-6-1-8)
2-	CB-240 (MH-6-1-7)
3-	CB-288 (MH-6-1-5)
4-	CB-319 (MH-6-1-3)
5-	CB-227 (MH-6-2-6)
6-	CB-269 (MH-6-2-4)
7-	CB-148 (MH-6-2-2)
8-	CB-238, CB-342 and CB-334 (MH-6-1)
9-	CB-274 (MH-6-1-1)</t>
  </si>
  <si>
    <t>DAM2-02-09-SAJ-TS9-1-STR-FIR-0775</t>
  </si>
  <si>
    <t>Survey FIR for Excavation and Compaction Testing of Single Catch Basin Manholes of Storm Network, @ Zone-02 and Zone-04
1-	CB-226 (MH-8-8)
2-	CB-212 (MH-8-9)
3-	CB-287 (MH-6-8-3)
4-	CB-229 and CB-229-1 (MH-6-8-4)
5-	CB-69 and CB-86 (MH-6-18-1)
6-	CB-341-1 (MH-3-4)
7-	CB-213 (MH-8-12)
8-	CB-178 and CB-194 (MH-8-14)
9-	CB-261 (MH-6-9-2)
10-	CB-133 and CB-282 (MH-6-9/0)
11-	CB-32 (MH-3-21)
12-	CB-320 and CB-154 (MH-6-8/0)
13-	CB-50 and CB-54 (MH-3-19)</t>
  </si>
  <si>
    <t>DAM2-02-09-SAJ-TS9-1-STR-FIR-0784</t>
  </si>
  <si>
    <t>FIR for Installation of Single Catch Basin Manhole of Storm Network, @ Zone-03 and Zone-04
1-	CB-23 and CB-27 (MH-6-24)
2-	CB-30 (MH-6-25)
3-	CB-44 (MH-6-21-1)
4-	CB-45, CB-48 and CB-57 (MH-3-17-3)
5-	CB-77, CB-92 and CB-97 (MH-3-17-2)
6-	CB-111 (MH-3-17-1)
7-	CB-56 and CB-79 (MH-3-13-3)
8-	CB-94 and CB-118 (MH-3-13-2)
9-	CB-146 (MH-3-13-1)
10-	CB-177 (MH-3-10-1)
11-	CB-296 and CB-303 (MH-3-8-1)
12-	CB-314 (MH-3-7-1)
13-	CB-329 (MH-3-6-2)
14-	CB-331 (MH-3-5-1)
15-	CB-341 (MH-3-4)
16-	CB-255 and CB-279 (MH-1-6)</t>
  </si>
  <si>
    <t>DAM2-02-09-SAJ-TS9-1-STR-FIR-0789</t>
  </si>
  <si>
    <t>Survey FIR for Excavation and Compaction Testing of Single Catch Basin Manholes of Storm Network, @ Zone-02, Zone-03 and Zone-04
1-	CB-336 (MH-6-3)
2-	CB-340 (MH-6-1)
3-	CB-242 (MH-6-2-7)
4-	CB-183 and CB-147 (MH-8-11)
5-	CB-222 (MH-8-10)
6-	CB-125 and CB-165 (MH-8-13)
7-	CB-126 and CB-152 (MH-8-15)
8-	CB-258 and CB-284 (MH-6-10)
9-	CB-210 (MH-3-9)
10-	CB-156 and CB-168 (MH-8-13)
11-	CB-197 and CB-200 (MH-3-10/0)
12-	CB-313, CB-306 and CB-310 (MH-6-8-2)
13-	CB-203 (MH-8-12)
14-	CB-30-1 (MH-6-24)
15-	CB-221 (MH-6-9-3)
16-	CB-88, CB_65 and CB-100 (MH-3-18)</t>
  </si>
  <si>
    <t>DAM2-02-09-SAJ-TS9-1-STR-FIR-0819</t>
  </si>
  <si>
    <t>FIR for Installation of Single Catch Basin Manhole of Storm Network, @ Zone-03 and Zone-04
1- CB-88 and CB-100 (MH-3-18)
2- CB-50 and CB-54 (MH-3-19)
3- CB-42 (MH-3-20)
4- CB-32 (MH-3-21)
5- CB-30-1 (MH-6-24)
6-  CB-69 and CB-86 (MH-6-18-1)
7- CB-341-1 (MH-3-4)
8- CB-334 and CB-342 (MH-6-1)
9- CB-274 (MH-6-1-1)
10- CB-319 (MH-6-1-3)
11- CB-288 (MH-6-1-5)
12- CB-240 (MH-6-1-7)
13- CB-243 (MH-6-1-8)
14- CB-219 (MH-6-1-9)
15- CB-223 and CB-234 (MH-6-2-8)
16- CB-242 (MH-6-2-7)
17- CB-269 (MH-6-2-4)</t>
  </si>
  <si>
    <t>DAM2-02-09-SAJ-TS9-1-STR-FIR-0820</t>
  </si>
  <si>
    <t>Survey FIR for Excavation and Compaction Testing of Single Catch Basin Manholes of Storm Network, @ Zone-04
1-	CB-153 (MH-3-10-1)
2-	CB-134 (MH-3-17/0)
3-	CB-65 (MH-3-19)</t>
  </si>
  <si>
    <t>DAM2-02-09-SAJ-TS9-1-STR-FIR-1041</t>
  </si>
  <si>
    <t>FIR for Installation of Catch basin Manhole of Storm Network, @ Zone-01
1:CB-52                       7:CB-24
2:CB-43                       8:CB-28
3:CB-58                       9:CB-4
4:CB-2
5:CB-5
6:CB-6</t>
  </si>
  <si>
    <t>DAM2-02-09-SAJ-TS9-1-STR-FIR-1046</t>
  </si>
  <si>
    <t xml:space="preserve">FIR for Installation of Catch Basins of Storm Network, @ Zone-04
CB-127 
CB-122 </t>
  </si>
  <si>
    <t>DAM2-02-09-SAJ-TS9-1-STR-FIR-1047</t>
  </si>
  <si>
    <t xml:space="preserve">Fir for Installation of Catch Basins of Storm Network, @ Zone-04
CB-33 
CB-105  
CB-128 </t>
  </si>
  <si>
    <t>B6.33 05 63.08</t>
  </si>
  <si>
    <t>Double Catch basin</t>
  </si>
  <si>
    <t>DAM2-02-09-SAJ-TS9-1-STR-FIR-0551</t>
  </si>
  <si>
    <t>Survey Excavation and Compaction Test FIR for Double Catch Basins of Storm Pipe Line, @ ZONE-01
1-	MH-20-6 (CB-81 (1))
2-	MH-20-4 (CB-83)
3-	 MH-20-1  (CB-102)</t>
  </si>
  <si>
    <t>DAM2-02-09-SAJ-TS9-1-STR-FIR-0725</t>
  </si>
  <si>
    <t>Survey FIR for Excavation and Compaction Testing of Double Catch Basin Manholes of Storm Network, @ Zone-01 and Zone-03
1-	CB-357 and CB-265 (MH-6-2)
2-	CB-256 (MH-4-3)
3-	CB-358 (MH-4-2)
4-	CB-244 and CB-361 (MH-4-1)
5-	CB-365 (2) (MH-3-1)
6-	CB-3 (MH-29-2)</t>
  </si>
  <si>
    <t>DAM2-02-09-SAJ-TS9-1-STR-FIR-0762</t>
  </si>
  <si>
    <t>Survey FIR for Excavation and Compaction Testing of Double Catch Basin Manholes of Storm Network, @ Zone-03
1-	CB-270 (MH-6-1-8)
2-	CB-347 (MH-6-1)</t>
  </si>
  <si>
    <t>DAM2-02-09-SAJ-TS9-1-STR-FIR-0778</t>
  </si>
  <si>
    <t>Survey FIR for Excavation and Compaction Testing of Double Catch Basin Manholes of Storm Network, @ Zone-04
1-	1- CB-37 (MH-6-25)</t>
  </si>
  <si>
    <t>DAM2-02-09-SAJ-TS9-1-STR-FIR-0792</t>
  </si>
  <si>
    <t>Survey FIR for Excavation and Compaction Testing of Double Catch Basin Manholes of Storm Network, @ Zone-03
1-	CB-166 (MH-6-5)</t>
  </si>
  <si>
    <t>DAM2-02-09-SAJ-TS9-1-STR-FIR-0823-01</t>
  </si>
  <si>
    <t>Survey FIR for Excavation and Compaction Testing of Double Catch Basin Manholes of Storm Network, @ Zone-03
1-	CB-293 (MH-6-9-2)</t>
  </si>
  <si>
    <t>DAM2-02-09-SAJ-TS9-1-STR-FIR-1042</t>
  </si>
  <si>
    <t>FIR for Installation of Double Catch basin of Storm Network, @ Zone-01
1:CB-102                  4:CB-83                     
2:CB-81(1)
3:CB-3</t>
  </si>
  <si>
    <t>B8.31 23 16.01</t>
  </si>
  <si>
    <t>Excavation of guard room type 1 &amp; 2</t>
  </si>
  <si>
    <t>DAM2-02-09-SAJ-TS9-1-STU-FIR-0003</t>
  </si>
  <si>
    <t>Inspection for survey works of excavation for bottom of replacement soil of the Guard House.</t>
  </si>
  <si>
    <t>B8.03 30 00.02</t>
  </si>
  <si>
    <t>100 mm thickness lean concrete under the foundation for Guard room Type 1 &amp; 2</t>
  </si>
  <si>
    <t>DAM2-02-09-SAJ-TS9-1-STU-FIR-0044</t>
  </si>
  <si>
    <t>Inspection of 100 mm thickness lean concrete under the foundation of Guard House.</t>
  </si>
  <si>
    <t>DAM2-02-09-SAJ-TS9-1-STU-FIR-0051</t>
  </si>
  <si>
    <t>Inspection of 100 mm thickness lean concrete under the foundation of Guard Rooms 1,2 &amp; 3.</t>
  </si>
  <si>
    <t>B8.03 30 00.01</t>
  </si>
  <si>
    <t>Footings for guard room type 1 &amp; 2</t>
  </si>
  <si>
    <t>DAM2-02-09-SAJ-TS9-1-STU-FIR-0088</t>
  </si>
  <si>
    <t>Survey Inspection of the Placement of Reinforced Concrete (C35 MPa) for the Footings of Guard House as per the attached highlighted approved drawings.</t>
  </si>
  <si>
    <t>DAM2-02-09-SAJ-TS9-1-STU-FIR-0089</t>
  </si>
  <si>
    <t>Survey Inspection of the Placement of Reinforced Concrete (C35 MPa) for the Footings of Guard Rooms 1,2 and 3 as per the attached highlighted approved drawings</t>
  </si>
  <si>
    <t>Reinforced Concrete columns for guard room type 1 &amp; 2</t>
  </si>
  <si>
    <t>DAM2-02-09-SAJ-TS9-1-STU-FIR-0093</t>
  </si>
  <si>
    <t>Survey Inspection of the Placement of Reinforced Concrete (C35 MPa) and Formwork for the Columns (up to 9.90 Level) of Guard House.</t>
  </si>
  <si>
    <t>DAM2-02-09-SAJ-TS9-1-STU-FIR-0095</t>
  </si>
  <si>
    <t>Survey Inspection of the Placement of Reinforced Concrete (C35 MPa) and Formwork for the Columns (up to Attached survey levels) of Guard Room 1,2 and 3.</t>
  </si>
  <si>
    <t>B8.07 13 13.01</t>
  </si>
  <si>
    <t>Water proofing Membrane with 50mm screed protection fc' 20MPa for guard room type 1 &amp; 2</t>
  </si>
  <si>
    <t>DAM2-02-09-SAJ-TS9-1-STU-FIR-0057</t>
  </si>
  <si>
    <t>Inspection of the Waterproofing Membrane (4mm thick) with 50 mm Screed Protection (20 MPa) over the lean concrete at the Guard House.</t>
  </si>
  <si>
    <t>DAM2-02-09-SAJ-TS9-1-STU-FIR-0058</t>
  </si>
  <si>
    <t>Inspection of the Waterproofing Membrane (4mm thick) with 50 mm Screed Protection (20 MPa) over the lean concrete at the Guard Rooms 1,2&amp;3.</t>
  </si>
  <si>
    <t>B8.07 13 13.02</t>
  </si>
  <si>
    <t>Water proofing Membrane with protection board for guard room type 1 &amp; 2</t>
  </si>
  <si>
    <t>DAM2-02-09-SAJ-TS9-1-STU-FIR-0108</t>
  </si>
  <si>
    <t>Inspection of the Waterproofing Membrane (4mm thick) with Protection board over the RC Concrete Footing and Columns of Guard Rooms as per attached Approved Drawing.</t>
  </si>
  <si>
    <t>DAM2-02-09-SAJ-TS9-1-STU-FIR-0109</t>
  </si>
  <si>
    <t>Inspection of the Waterproofing Membrane (4mm thick) with Protection board over the RC Concrete Footing and Columns of Guard House up to 9.80m Level as per Attached Approved Drawing.</t>
  </si>
  <si>
    <t>As-built Qty for IPC-5</t>
  </si>
  <si>
    <t>As-built Qty for IPC-6</t>
  </si>
  <si>
    <t>As-built qty for IPC-3</t>
  </si>
  <si>
    <t>As-built qty for IPC-5</t>
  </si>
  <si>
    <t>As-built qty for IPC-6</t>
  </si>
  <si>
    <t>As-built qty for IPC-7</t>
  </si>
  <si>
    <t>2 (9)</t>
  </si>
  <si>
    <t>5(23)</t>
  </si>
  <si>
    <t>13(98)</t>
  </si>
  <si>
    <t>12-Sep-26 A</t>
  </si>
  <si>
    <t>قلة عدد العمالة والمعدات وتوقف مقاول الباطن</t>
  </si>
  <si>
    <t>DAM2-02-09-SAJ-TS9-1-ROD-FIR-0635</t>
  </si>
  <si>
    <t>Inspection for survey works and compaction testing of Aggregate Base Course layer (20 cm) at Asphalt Plot D (Part 10).</t>
  </si>
  <si>
    <t>DAM2-02-09-SAJ-TS9-1-ROD-FIR-0631</t>
  </si>
  <si>
    <t>Inspection for Placement of 1st layer (7.5 cm) of Asphalt Bituminous Base course (Grading I – Class A) at Asphalt Plot D Part: 8 as per attached survey data.</t>
  </si>
  <si>
    <t>DAM2-02-09-SAJ-TS9-1-ROD-FIR-0633</t>
  </si>
  <si>
    <t>Inspection for Placement of 2nd layer (7.5 cm) of Asphalt Bituminous Base course (Grading I – Class A) at Asphalt Plot D Part: 7 as per attached survey data.</t>
  </si>
  <si>
    <t>DAM2-02-09-SAJ-TS9-1-ROD-FIR-0636</t>
  </si>
  <si>
    <t>Inspection for Placement of 1st layer (7 cm) of Asphalt Bituminous Base course (Grading I – Class A) at Road 1 station (0+054 to 0+740) as per attached survey data.</t>
  </si>
  <si>
    <t>DAM2-02-09-SAJ-TS9-1-ELE-FIR-0066</t>
  </si>
  <si>
    <t>FIR for Concrete Pouring of Duct bank for Street Lighting UPVC (4xØ110mm), at Road (RD-03). ).@ Sta. 0+050 .Zone-4
1)	 “ST-Duct Bank-7”</t>
  </si>
  <si>
    <t>Cable, Copper 4x10mm2/ CU/XLPE/SWA/PVC + 1x10mm2 CU/PVC</t>
  </si>
  <si>
    <t>DAM2-02-09-SAJ-TS9-1-ELE-FIR-0067</t>
  </si>
  <si>
    <t>Survey for Excavation for Cable Trench and Sand Bedding at Road (Arterial RD) Right Side. Sta. 0+052.2 to 0+509.6. @Zone-3
Pole Number :-
FP-23-2	to      FP-23-2/6/1R     = 12m
FP-23-2/6/1R	to      FP-23-2/6/2Y     = 34.2m
FP-23-2/6/2Y	to     FP-23-2/6/3B      = 34.2m
FP-23-2/6/3B	to     FP-23-2/6/4R      = 34.2m
FP-23-2/6/4R	to     FP-23-2/6/5Y       = 34.2m
FP-23-2/6/5Y	to     FP-23-2/6/6B       = 34.2m FP-23-2/6/6B	to     FP-23-2/6/7R       = 34.2m
FP-23-2/6/7R	to     FP-23-2/6/8Y       = 34.2m
FP-23-2/6/8Y	to     FP-23-2/6/9B       = 34.2m
FP-23-2/6/9B	to     FP-23-2/6/10R     = 34.2m
FP-23-2/6/10R	to     FP-23-2/6/11Y     = 34.2m
FP-23-2/6/11Y	to     FP-23-2/6/12B     = 34.2m
FP-23-2	to     FP-23-2/5/1R       = 37.5m
FP-23-2/5/1R	to     FP-23-2/5/2Y       = 34.2m
FP-23-2/5/2Y	to     FP-23-2/5/3B       = 34.2m
FP-23-2/5/3B	to     FP-23-2/5/4R       = 34.2m</t>
  </si>
  <si>
    <t>DAM2-02-09-SAJ-TS9-1-ELE-FIR-0069</t>
  </si>
  <si>
    <t>FIR for Cable (4x10mm2) Installation for Street Lighting Pole at Road (Arterial RD) Right Side. Sta. 0+052.2 to 0+509.6. @Zone-3
Pole Number :-
FP-23-2	to      FP-23-2/6/1R     = 12m
FP-23-2/6/1R	to      FP-23-2/6/2Y     = 34.2m
FP-23-2/6/2Y	to     FP-23-2/6/3B      = 34.2m
FP-23-2/6/3B	to     FP-23-2/6/4R      = 34.2m
FP-23-2/6/4R	to     FP-23-2/6/5Y       = 34.2m
FP-23-2/6/5Y	to     FP-23-2/6/6B       = 34.2m FP-23-2/6/6B	to     FP-23-2/6/7R       = 34.2m
FP-23-2/6/7R	to     FP-23-2/6/8Y       = 34.2m
FP-23-2/6/8Y	to     FP-23-2/6/9B       = 34.2m
FP-23-2/6/9B	to     FP-23-2/6/10R     = 34.2m
FP-23-2/6/10R	to     FP-23-2/6/11Y     = 34.2m
FP-23-2/6/11Y	to     FP-23-2/6/12B     = 34.2m
FP-23-2	to     FP-23-2/5/1R       = 37.5m
FP-23-2/5/1R	to     FP-23-2/5/2Y       = 34.2m
FP-23-2/5/2Y	to     FP-23-2/5/3B       = 34.2m
FP-23-2/5/3B	to     FP-23-2/5/4R       = 34.2m</t>
  </si>
  <si>
    <t>DAM2-02-09-SAJ-TS9-1-ELE-FIR-0062</t>
  </si>
  <si>
    <t>Survey for Excavation and Gravel Bedding Placement for Lighting Pole Foundation at Road (RD-03). Zone-1
Pole Number: -
1)	FP-21-1/5/1R       10)   FP-21-1/6/8Y
2)	FP-21-1/5/2Y       11)   FP-21-1/6/9B
3)	FP-21-1/5/3B       12)   FP-21-1/6/10R
4)	FP-21-1/5/4R       13)   FP-21-1/6/11Y
5)	FP-21-1/5/5Y       14)   FP-21-1/6/12B
6)	FP-21-1/5/6B       15)   FP-21-1/6/13R
7)	FP-21-1/5/7R       16)   FP-21-1/6/14Y
8)	FP-21-1/5/8Y       17)   FP-21-1/6/15B 
9)	FP-21-1/5/9B       18)   FP-21-1/6/16R</t>
  </si>
  <si>
    <t>DAM2-02-09-SAJ-TS9-1-ELE-FIR-0068</t>
  </si>
  <si>
    <t>FIR for Survey of Concrete Foundation Installation for Lighting Pole at Road (RD-03). Zone-1
Pole Number: -
1)	FP-21-1/5/1R       10)   FP-21-1/6/8Y
2)	FP-21-1/5/2Y       11)   FP-21-1/6/9B
3)	FP-21-1/5/3B       12)   FP-21-1/6/10R
4)	FP-21-1/5/4R       13)   FP-21-1/6/11Y
5)	FP-21-1/5/5Y       14)   FP-21-1/6/12B
6)	FP-21-1/5/6B       15)   FP-21-1/6/13R
7)	FP-21-1/5/7R       16)   FP-21-1/6/14Y
8)	FP-21-1/5/8Y       17)   FP-21-1/6/15B 
9)	FP-21-1/5/9B       18)   FP-21-1/6/16R</t>
  </si>
  <si>
    <t>DAM2-02-09-SAJ-TS9-1-ELE-FIR-0077</t>
  </si>
  <si>
    <t xml:space="preserve">FIR for Survey of Installation of Electrical Pole concrete Foundation at Road (Arterial RD)Left Side. Zone-3
Pole Number: -
1)	FP-23-2/1/11Y      09)   FP-23-2/1/3B
2)	FP-23-2/1/10R      10)   FP-23-2/1/2Y
3)	FP-23-2/1/9B        11)   FP-23-2/1/1R
4)	FP-23-2/1/8Y        12)   FP-23-2/4/1R
5)	FP-23-2/1/7R        13)   FP-23-2/4/2Y
6)	FP-23-2/1/6B        14)   FP-23-2/4/3B
7)	FP-23-2/1/5Y        15)   FP-23-2/4/4R     
8)	FP-23-2/1/4R </t>
  </si>
  <si>
    <t>DAM2-02-09-SAJ-TS9-1-ELE-FIR-0082</t>
  </si>
  <si>
    <t xml:space="preserve">FIR for Assembly and Installation of Street Lighting Pole 12 meter height with 1 arm,  including the power Distribution box at Road (Arterial RD)Left Side. Zone-3
Pole Number: -
1)	FP-23-2/1/11Y      09)   FP-23-2/1/3B
2)	FP-23-2/1/10R      10)   FP-23-2/1/2Y
3)	FP-23-2/1/9B        11)   FP-23-2/1/1R
4)	FP-23-2/1/8Y        12)   FP-23-2/4/1R
5)	FP-23-2/1/7R        13)   FP-23-2/4/2Y
6)	FP-23-2/1/6B        14)   FP-23-2/4/3B
7)	FP-23-2/1/5Y        15)   FP-23-2/4/4R     
8)	FP-23-2/1/4R </t>
  </si>
  <si>
    <t>DAM2-02-09-SAJ-TS9-1-ELE-FIR-0085</t>
  </si>
  <si>
    <t>FIR for Survey of Installation of Electrical Pole concrete Foundation at Road (Arterial RD)Left Side. Zone-3
Pole Number: -
1)	FP-23-2/1/12B</t>
  </si>
  <si>
    <t>B2.26.56.19.01</t>
  </si>
  <si>
    <t>Street Lighting( LED),  Lamp Lumen: 14560, Luminare Lumen:12700 , complete with control gear and lamp, (80) WATT.</t>
  </si>
  <si>
    <t>DAM2-02-09-SAJ-TS9-1-ELE-FIR-0070</t>
  </si>
  <si>
    <t>FIR for the Installation of Street Lighting LED Luminar 140 Watt on Pole 12 meter height ,1 arm at Road (Arterial RD) Right Side. Zone-3
Pole Number :-
1)	FP-23-2/6/12B       9)   FP-23-2/6/4R
2)	FP-23-2/6/11Y      10)   FP-23-2/6/3B
3)	FP-23-2/6/10R      11)   FP-23-2/6/2Y
4)	FP-23-2/6/9B        12)   FP-23-2/6/1R
5)	FP-23-2/6/8Y        13)   FP-23-2/5/1R
6)	FP-23-2/6/7R        14)   FP-23-2/5/2Y
7)	FP-23-2/6/6B        15)   FP-23-2/5/3B
8)	FP-23-2/6/5Y        16)   FP-23-2/5/4R</t>
  </si>
  <si>
    <t>DAM2-02-09-SAJ-TS9-1-ELE-FIR-0073</t>
  </si>
  <si>
    <t>FIR for the Installation of Street Lighting LED Luminar 80 Watt on Pole 10 meter height ,1 arm at Road (RD-01) Right Side. Zone-1
Pole Number :-
1)	FP-22-2/4/2Y          8)   FP-22-2/4/10R
2)	FP-22-2/4/3B          9)   FP-22-2/4/11Y
3)	FP-22-2/4/4R        10)   FP-22-2/4/12B
4)	FP-22-2/4/5Y        11)   FP-22-2/4/13R
5)	FP-22-2/4/6B       
6)	FP-22-2/4/7R
7)	FP-22-2/4/8Y</t>
  </si>
  <si>
    <t>DAM2-02-09-SAJ-TS9-1-ELE-FIR-0074</t>
  </si>
  <si>
    <t>FIR for the Installation of Street Lighting LED Luminar 80 Watt on Pole 10 meter height ,1 arm at Road (RD-01) Right Side. Zone-1
Pole Number :-
1)	FP-22-2/4/14Y          8)   FP-22-2/4/21B
2)	FP-22-2/4/15B          9)   FP-22-2/4/22R
3)	FP-22-2/4/16R        10)   FP-22-2/4/23Y
4)	FP-22-2/4/17Y        11)   FP-22-2/4/24B
5)	FP-22-2/4/18B        12)   FP-22-2/4/25R
6)	FP-22-2/4/19R        13)   FP-22-2/4/26Y
7)	FP-22-2/4/20Y        14)   FP-22-2/4/27B</t>
  </si>
  <si>
    <t>DAM2-02-09-SAJ-TS9-1-ELE-FIR-0075</t>
  </si>
  <si>
    <t>FIR for the Installation of Street Lighting LED Luminar 80 Watt on Pole 10 meter height ,1 arm at Road (RD-01) Left Side. Zone-1
Pole Number :-
1)	FP-22-2/3/13R         7)   FP-22-2/3/21B
2)	FP-22-2/3/16R         8)   FP-22-2/3/22R
3)	FP-22-2/3/17Y         9)   FP-22-2/3/23Y
4)	FP-22-2/3/18B       10)   FP-22-2/3/24B
5)	FP-22-2/3/19R       11)   FP-22-2/3/25R
6)	FP-22-2/3/20Y       12)   FP-22-2/3/26Y
                               13)   FP-22-2/3/27B</t>
  </si>
  <si>
    <t>DAM2-02-09-SAJ-TS9-1-ELE-FIR-0076</t>
  </si>
  <si>
    <t xml:space="preserve">FIR for the Installation of Street Lighting LED Luminar 80 Watt on Pole 10 meter height ,1 arm at Road (RD-01) Left Side. Zone-1
Pole Number :-
1)	FP-22-2/3/28R         8)   FP-22-2/3/36B
2)	FP-22-2/3/29Y         9)   FP-22-2/3/37R
3)	FP-22-2/3/30B       10)   FP-22-2/4/9B
4)	FP-22-2/3/31R       11)   FP-22-2/4/28R 
5)	FP-22-2/3/32Y       12)   FP-22-2/4/29Y
6)	FP-22-2/3/33B       13)   FP-22-2/4/30B
7)	FP-22-2/3/34R      </t>
  </si>
  <si>
    <t>DAM2-02-09-SAJ-TS9-1-TEL-FIR-0017</t>
  </si>
  <si>
    <t>FIR for Concrete Pouring of Road crossing ducts, (6*50mm) HDPE at Road (RD-03). @ Sta. 0+055.35- # “TL-Duct Bank-08”</t>
  </si>
  <si>
    <t>DAM2-02-09-SAJ-TS9-1-POT-FIR-0097</t>
  </si>
  <si>
    <t>Survey and Mechanical Fir for installation and laying of Potable Water Network Branch Line from HDPE Fitting-199 TO HDPE Fitting-110 and HDPE Fitting-150 To HDPE Fitting-149 at RD#2 ZONE :4</t>
  </si>
  <si>
    <t>DAM2-02-09-SAJ-TS9-1-STU-FIR-0232</t>
  </si>
  <si>
    <t>Survey Inspection of Formwork and Placement of Reinforced Concrete (C35 MPa) for base of the electric trench &amp; drain trench inside the Potable water pump station.</t>
  </si>
  <si>
    <t>DAM2-02-09-SAJ-TS9-1-STU-FIR-0237</t>
  </si>
  <si>
    <t>Survey Inspection of Formwork and Placement of Reinforced Concrete (C35 MPa) for the Bottom Slab of Potable Water Tank.</t>
  </si>
  <si>
    <t>DAM2-02-09-SAJ-TS9-1-SEW-FIR-1323</t>
  </si>
  <si>
    <t>Mechanical FIR for Final Air testing of GRP Sewerage Drainage PIPE from
MH-A-18-5-1 to MH-A-18-5/0, dia 150 mm
ZONE-04</t>
  </si>
  <si>
    <t>DAM2-02-09-SAJ-TS9-1-SEW-FIR-1322</t>
  </si>
  <si>
    <t>Mechanical FIR for Final Air testing of GRP Sewerage Drainage PIPE from
MH-A-18-3/0 to MH-A-18-3-1, dia 150 mm
ZONE-04</t>
  </si>
  <si>
    <t>Survey FIR for Backfill and Compaction Testing 10th Layer above the Sewerage Pipeline from 
MH-B-26 TO MH-B-27, dia 200 mm B5.33 31 00.02.03
@ ZONE-01</t>
  </si>
  <si>
    <t>DAM2-02-09-SAJ-TS9-1-SEW-FIR-1318</t>
  </si>
  <si>
    <t>Survey FIR for Backfill and Compaction Testing 11th Layer above the Sewerage Pipeline from 
MH-B-23 TO MH-B-24, dia 200 mm
MH-B-24 TO MH-B-25, dia 200 mm
MH-B-25 TO MH-B-26, dia 200 mm
@ ZONE-01</t>
  </si>
  <si>
    <t>DAM2-02-09-SAJ-TS9-1-SEW-FIR-1315</t>
  </si>
  <si>
    <t>Survey FIR for Excavation and Compaction Testing of Sewerage Drainage Manhole’s
MH-B-12-2-1
@ ZONE-01</t>
  </si>
  <si>
    <t>DAM2-02-09-SAJ-TS9-1-SEW-FIR-1321</t>
  </si>
  <si>
    <t>FIR for Installation of base of Sewerage Drainage Manhole’s
MH-B-12-2-1 (B5 33.05.13.01)
@ ZONE-01</t>
  </si>
  <si>
    <t>Survey FIR for Excavation and Compaction Testing of Sewerage Drainage Manhole’s
MH-B-9
MH-B-10
@ ZONE-01</t>
  </si>
  <si>
    <t>FIR for Installation of base of Sewerage Drainage Manhole’s
MH-B-9  (B5 33.05.13.05)
MH-B-10 (B5 33.05.13.05)
@ ZONE-01</t>
  </si>
  <si>
    <t>Survey FIR for Excavation and Compaction Testing of Sewerage Drainage Manhole’s
MH-B-7
MH-B-8
@ ZONE-01</t>
  </si>
  <si>
    <t>FIR for Installation of base of Sewerage Drainage Manhole’s
MH-B-7 (B5 33.05.13.07)
MH-B-8 (B5 33.05.13.07)
@ ZONE-01</t>
  </si>
  <si>
    <t>DAM2-02-09-SAJ-TS9-1-STR-FIR-0875-01</t>
  </si>
  <si>
    <t>DAM2-02-09-SAJ-TS9-1-STR-FIR-1077</t>
  </si>
  <si>
    <t>Survey and Mechanical FIR for installation and laying of Storm Pipe Line from MH-17-1 TO MH-17-0 station (0+020.7 to 0+060.7) @ ZONE-02</t>
  </si>
  <si>
    <t>DAM2-02-09-SAJ-TS9-1-STR-FIR-0860-01</t>
  </si>
  <si>
    <t>Survey FIR for Backfill and Compaction Testing 5th Layer above the Storm Drainage from
MH-28 TO MH-28-1
MH-29-1 TO MH-29-2 (Station 0+040.84 to 0+084.94) 
@ Road 1 -  ZONE-01</t>
  </si>
  <si>
    <t>DAM2-02-09-SAJ-TS9-1-STR-FIR-1088</t>
  </si>
  <si>
    <t>Survey FIR for Backfill and Compaction Testing 4th Layer above the Storm Drainage from
MH-28 TO MH-28-1
MH-29-1 TO MH-29-2 (Station 0+040.84 to 0+084.94) 
@ Road 1 -  ZONE-01</t>
  </si>
  <si>
    <t>DAM2-02-09-SAJ-TS9-1-STR-FIR-1075</t>
  </si>
  <si>
    <t>Survey and Backfill Compaction Test FIR for the 1st Layer of Sand Covering above the Pipeline of the Storm Network from:
MH-3-14 TO MH-3-15  dia 1100 mm
MH-3-17-1 To MH-3-17-2  dia 600 mm
@ Zone-04.</t>
  </si>
  <si>
    <t>DAM2-02-09-SAJ-TS9-1-STR-FIR-1076</t>
  </si>
  <si>
    <t>Survey and Backfill Compaction Test FIR for the 2nd Layer above the Pipeline of the Storm Network from MH-3-14 TO MH-3-15 &amp; MH-3-15 TO MH-3-16 @ Zone-04.</t>
  </si>
  <si>
    <t>DAM2-02-09-SAJ-TS9-1-STR-FIR-0101</t>
  </si>
  <si>
    <t>Survey and Backfill Compaction Test FIR for the 3rd Layer above the Pipeline of the Storm Network from:
MH-6-18 TOMH-6-19 DIA 1200 mm
@ Zone-04</t>
  </si>
  <si>
    <t>DAM2-02-09-SAJ-TS9-1-STR-FIR-1101</t>
  </si>
  <si>
    <t>Survey and Backfill Compaction Test FIR for the 3rd Layer above the Pipeline of the Storm Network from:
MH-6-13 To MH-6-14 DIA 1400 mm
MH-6-15 TO MH-6-16 DIA 1400 mm
@ Zone-04</t>
  </si>
  <si>
    <t>DAM2-02-09-SAJ-TS9-1-STR-FIR-0938-01</t>
  </si>
  <si>
    <t>DAM2-02-09-SAJ-TS9-1-STR-FIR-0971-01</t>
  </si>
  <si>
    <t>DAM2-02-09-SAJ-TS9-1-STR-FIR-1086</t>
  </si>
  <si>
    <t>Survey FIR for Excavation and Compaction Testing UPVC Pipe Line for Catch Basins of Storm Network, @ Zone-03 
CB-235 to CB-362 &amp; CB-346 TO CB-352 &amp; CB-352 TO MH-4-3 
CB-351 TO CB-361 &amp; CB-345 TO CB-244 (MH-4-1)</t>
  </si>
  <si>
    <t>DAM2-02-09-SAJ-TS9-1-STR-FIR-1087</t>
  </si>
  <si>
    <t>Survey FIR for Sand Bedding and Compaction Testing UPVC Pipe Line for Catch Basins of Storm Network, @ Zone-03 
CB-235 to CB-362 &amp; CB-346 TO CB-352 &amp; CB-352 TO MH-4-3 
CB-351 TO CB-361 &amp; CB-345 TO CB-244 (MH-4-1)</t>
  </si>
  <si>
    <t>DAM2-02-09-SAJ-TS9-1-STR-FIR-1098</t>
  </si>
  <si>
    <t>Survey and Mechanical FIR for installation and laying of UPVC Pipe Line for Catch Basins of Storm Network, @ Zone-03 
CB-235 to CB-362 &amp; CB-346 TO CB-352 &amp; CB-352 TO MH-4-3 
CB-351 TO CB-361 &amp; CB-345 TO CB-244 (MH-4-1)</t>
  </si>
  <si>
    <t xml:space="preserve">Survey and Mechanical Fir for Installation of  UPVC Pipe Line for Catch Basin of Storm Network, @ Zone-04 
CB-65 TO MH-3-19 </t>
  </si>
  <si>
    <t>DAM2-02-09-SAJ-TS9-1-STR-FIR-1104</t>
  </si>
  <si>
    <t>Survey FIR for Excavation and Compaction Testing UPVC Pipe Line for Catch Basins of Storm Network, @ Zone-03 
CB-253 to CB-357 (MH-6-2)
CB-362 TO MH-4-3</t>
  </si>
  <si>
    <t>DAM2-02-09-SAJ-TS9-1-STR-FIR-1105</t>
  </si>
  <si>
    <t>Survey FIR for Sand Bedding and Compaction Testing UPVC Pipe Line for Catch Basins of Storm Network, @ Zone-03 
CB-253 to CB-357 (MH-6-2)
CB-362 TO MH-4-3</t>
  </si>
  <si>
    <t>DAM2-02-09-SAJ-TS9-1-STR-FIR-1106</t>
  </si>
  <si>
    <t>Survey FIR for Excavation and Compaction Testing UPVC Pipe Line for Catch Basins of Storm Network, @ Zone-03 
CB-244 to MH-4-1
CB-357 TO CB-265 &amp; CB-265 TO MH-6-2
CB-361 TO MH-4-1</t>
  </si>
  <si>
    <t>DAM2-02-09-SAJ-TS9-1-STR-FIR-1107</t>
  </si>
  <si>
    <t>Survey FIR for Sand Bedding and Compaction Testing UPVC Pipe Line for Catch Basins of Storm Network, @ Zone-03 
CB-244 to MH-4-1
CB-357 TO CB-265 &amp; CB-265 TO MH-6-2
CB-361 TO MH-4-1</t>
  </si>
  <si>
    <t>DAM2-02-09-SAJ-TS9-1-STR-FIR-1080</t>
  </si>
  <si>
    <t>Survey FIR for Excavation and Compaction Testing of Storm Pipeline Manholes 
1:MH-17-1
2:MH-17-2
3:MH-18-2
4:MH-18-3</t>
  </si>
  <si>
    <t>DAM2-02-09-SAJ-TS9-1-STR-FIR-1093</t>
  </si>
  <si>
    <t>FIR for Installation of base of Manhole Storm network
1:MH-17-1
2:MH-17-2
3:MH-18-2
4:MH-18-3</t>
  </si>
  <si>
    <t>DAM2-02-09-SAJ-TS9-1-STR-FIR-1084</t>
  </si>
  <si>
    <t>Survey FIR for Excavation and Compaction Testing of Storm Pipeline Manhole 
1:MH-18-1</t>
  </si>
  <si>
    <t>DAM2-02-09-SAJ-TS9-1-STR-FIR-1097</t>
  </si>
  <si>
    <t>FIR for Installation of base of Manhole Storm network
1:MH-18-1</t>
  </si>
  <si>
    <t>B6.33 05 13.08</t>
  </si>
  <si>
    <t>Manhole dia 2000mm depth 3.51 - 4.5m</t>
  </si>
  <si>
    <t>DAM2-02-09-SAJ-TS9-1-STR-FIR-1078</t>
  </si>
  <si>
    <t>Survey FIR for Excavation and Compaction Testing of Storm Pipeline Manholes 
1:MH-17</t>
  </si>
  <si>
    <t>DAM2-02-09-SAJ-TS9-1-STR-FIR-1091</t>
  </si>
  <si>
    <t>FIR for Installation of base of Manhole Storm network
1:MH-17</t>
  </si>
  <si>
    <t>B6.33 05 13.09</t>
  </si>
  <si>
    <t>Manhole dia 2000mm depth 4.51 - 5.5m</t>
  </si>
  <si>
    <t>DAM2-02-09-SAJ-TS9-1-STR-FIR-1082</t>
  </si>
  <si>
    <t>Survey FIR for Excavation and Compaction Testing of Storm Pipeline Manhole 
1:MH-18</t>
  </si>
  <si>
    <t>DAM2-02-09-SAJ-TS9-1-STR-FIR-1095</t>
  </si>
  <si>
    <t>FIR for Installation of base of Manhole Storm network
1:MH-18</t>
  </si>
  <si>
    <t>DAM2-02-09-SAJ-TS9-1-STU-FIR-0236</t>
  </si>
  <si>
    <t>Survey Inspection of Formwork and Placement of Reinforced Concrete (C35 MPa) for the Walls (including chamber) and Top Slab of the Box Culvert Segment 26.</t>
  </si>
  <si>
    <t>DAM2-02-09-SAJ-TS9-1-STU-FIR-0250</t>
  </si>
  <si>
    <t>Survey Inspection of Formwork and Placement of Reinforced Concrete (C35 MPa) for the Walls and Top Slab of the Box Culvert Segment 31.</t>
  </si>
  <si>
    <t>DAM2-02-09-SAJ-TS9-1-STU-FIR-0249</t>
  </si>
  <si>
    <t>Inspection of Steel Reinforcement (including all required embedded items) Prior to Concrete Placement for the Walls and Top Slab of Box Culvert Segment 31.</t>
  </si>
  <si>
    <t xml:space="preserve">FIR for installation of Single Catch Basin of Storm Network, @ Zone-03 
1: CB-349
2: CB-362 </t>
  </si>
  <si>
    <t>DAM2-02-09-SAJ-TS9-1-STR-FIR-1110</t>
  </si>
  <si>
    <t>Survey FIR for Excavation and compaction testing for Catch Basin of Storm Network, @ Zone-03 
1: CB-253 (MH-6-2)</t>
  </si>
  <si>
    <t>DAM2-02-09-SAJ-TS9-1-STR-FIR-1108</t>
  </si>
  <si>
    <t xml:space="preserve">FIR for installation of Double Catch Basin of Storm Network, @ Zone-03 
1: CB-244 
2: CB-256 
3: CB-265
4: CB-357
5: CB-361 </t>
  </si>
  <si>
    <t>50 mm thickness lean concrete under slab on grade for Guard room Type 1 &amp; 2</t>
  </si>
  <si>
    <t>DAM2-02-09-SAJ-TS9-1-STU-FIR-0244</t>
  </si>
  <si>
    <t>Inspection for 50 mm plain concrete below the grade beams (G.B.1, G.B.2 &amp; G.B.3) of the Guard house and Guard rooms.</t>
  </si>
  <si>
    <t>Pump &amp; Lift Station</t>
  </si>
  <si>
    <t>DAM2-02-09-SAJ-TS9-1-ROD-FIR-0642-00</t>
  </si>
  <si>
    <t>Inspection for survey works and compaction testing of the Subgrade layer (30 cm) at Asphalt Plot D (Part 10).</t>
  </si>
  <si>
    <t>DAM2-02-09-SAJ-TS9-1-ROD-FIR-0644-00</t>
  </si>
  <si>
    <t>Inspection for survey works and compaction testing of the Subgrade layer (30 cm) at Asphalt Plot D (Part 11).</t>
  </si>
  <si>
    <t>DAM2-02-09-SAJ-TS9-1-ROD-FIR-0640</t>
  </si>
  <si>
    <t>Inspection for survey works and compaction testing of Aggregate Base Course layer (20 cm) at Asphalt Plot D (Part 11).</t>
  </si>
  <si>
    <t>DAM2-02-09-SAJ-TS9-1-ROD-FIR-0645</t>
  </si>
  <si>
    <t>Inspection for survey works and compaction testing of Aggregate Base Course layer (20 cm) at Asphalt Plot D (Part 12).</t>
  </si>
  <si>
    <t>DAM2-02-09-SAJ-TS9-1-ROD-FIR-0646</t>
  </si>
  <si>
    <t>Inspection for survey works and compaction testing of Aggregate Base Course layer (20 cm) at Asphalt Plot D (Part 13).</t>
  </si>
  <si>
    <t>DAM2-02-09-SAJ-TS9-1-ROD-FIR-0647</t>
  </si>
  <si>
    <t>Inspection for survey works and compaction testing of Aggregate Base Course layer (20 cm) at Asphalt Plot D (Part 14).</t>
  </si>
  <si>
    <t>B1.2.32 16.13.01</t>
  </si>
  <si>
    <t>Curb Stone, Type K1</t>
  </si>
  <si>
    <t>DAM2-02-09-SAJ-TS9-1-ROD-FIR-0638</t>
  </si>
  <si>
    <t>Survey FIR for installation of Curb Stones (Type K1) at Right Arterial Road (Part 1) B/S Station (0+090 to 0+520).</t>
  </si>
  <si>
    <t>DAM2-02-09-SAJ-TS9-1-ELE-FIR-0110</t>
  </si>
  <si>
    <t>FIR for Concrete Pouring of Duct bank for LV cables UPVC (2xØ110mm), at Road (RD-02) ,Sta.1+292.80, @Zone-4
1)	 “LV-Duct Bank-05”</t>
  </si>
  <si>
    <t>DAM2-02-09-SAJ-TS9-1-ELE-FIR-0125</t>
  </si>
  <si>
    <t>FIR for Concrete Pouring of Duct bank for LV cables UPVC (2xØ110mm),  at Road (RD-04). ),Sta.0+331.50, @Zone-4
1)	 “LV-Duct Bank-09”</t>
  </si>
  <si>
    <t>DAM2-02-09-SAJ-TS9-1-ELE-FIR-0126</t>
  </si>
  <si>
    <t>FIR for Concrete Pouring of Duct bank for LV cables UPVC (4xØ110mm), at Road (RD-04). ), Sta. 0+016.9 @Zone-4
1)	 “LV-Duct Bank-10”</t>
  </si>
  <si>
    <t>B2.33 71 00 01 03</t>
  </si>
  <si>
    <t>Duct bank for LV cables UPVC (6xØ110mm)</t>
  </si>
  <si>
    <t>DAM2-02-09-SAJ-TS9-1-ELE-FIR-0113</t>
  </si>
  <si>
    <t>FIR for Concrete Pouring of Duct bank for LV cables UPVC (6xØ110mm), at Road (RD-02). ) ,Sta.1+209.60, @Zone-4
1)	 “LV-Duct Bank-04”</t>
  </si>
  <si>
    <t>DAM2-02-09-SAJ-TS9-1-ELE-FIR-0093</t>
  </si>
  <si>
    <t>FIR for Assembly and Installation of Street Lighting Pole 10 meter height with 1 arm,  including the power Distribution box, at Road (RD-03). Zone-4
Pole Number: -
1)	FP-21-1/5/1R       10)   FP-21-1/6/8Y
2)	FP-21-1/5/2Y       11)   FP-21-1/6/9B
3)	FP-21-1/5/3B       12)   FP-21-1/6/10R
4)	FP-21-1/5/4R       13)   FP-21-1/6/11Y
5)	FP-21-1/5/5Y       14)   FP-21-1/6/12B
6)	FP-21-1/5/6B       15)   FP-21-1/6/13R
7)	FP-21-1/5/7R       16)   FP-21-1/6/14Y
8)	FP-21-1/5/8Y       17)   FP-21-1/6/15B 
9)	FP-21-1/5/9B       18)   FP-21-1/6/16R</t>
  </si>
  <si>
    <t>DAM2-02-09-SAJ-TS9-1-ELE-FIR-0099</t>
  </si>
  <si>
    <t>Survey for Excavation and Gravel Bedding Placement for Lighting Pole Foundation at Road (RD-03). Zone-4
Pole Number: -
1)	FP-21-1/4/1R       2)   FP-21-1/6/7R</t>
  </si>
  <si>
    <t>DAM2-02-09-SAJ-TS9-1-ELE-FIR-0101</t>
  </si>
  <si>
    <t>Survey for Excavation and Gravel Bedding Placement for Lighting Pole Foundation at Road (RD-02),Left Side. Zone-4
Pole Number: -
1)	FP-22-1/3/14Y      10)  FP-21-1/6/6B
2)	FP-22-1/3/15B      11)  FP-21-1/6/5Y
3)	FP-21-1/4/8Y        12)  FP-21-1/6/4R
4)	FP-21-1/4/7R        13)  FP-21-1/6/3B  
5)	FP-21-1/4/6B        14)  FP-21-1/6/2Y
6)	FP-21-1/4/5Y        15)  FP-21-1/6/1R
7)	FP-21-1/4/4R        16)  FP-21-1/1/1R
8)	FP-21-1/4/3B
9)	FP-21-1/4/2Y</t>
  </si>
  <si>
    <t>DAM2-02-09-SAJ-TS9-1-ELE-FIR-0114</t>
  </si>
  <si>
    <t>FIR for Survey of Concrete Foundation Installation for Lighting Pole, at Road (RD-03). Zone-4
Pole Number: -
1)	FP-21-1/4/1R       2)   FP-21-1/6/7R</t>
  </si>
  <si>
    <t>DAM2-02-09-SAJ-TS9-1-ELE-FIR-0115</t>
  </si>
  <si>
    <t>FIR for Survey of Concrete Foundation Installation for Lighting Pole, at Road (RD-02),Left Side. Zone-4
Pole Number: -
1)	FP-22-1/3/14Y      10)  FP-21-1/6/6B
2)	FP-22-1/3/15B      11)  FP-21-1/6/5Y
3)	FP-21-1/4/8Y        12)  FP-21-1/6/4R
4)	FP-21-1/4/7R        13)  FP-21-1/6/3B  
5)	FP-21-1/4/6B        14)  FP-21-1/6/2Y
6)	FP-21-1/4/5Y        15)  FP-21-1/6/1R
7)	FP-21-1/4/4R        16)  FP-21-1/1/1R
8)	FP-21-1/4/3B
9)	FP-21-1/4/2Y</t>
  </si>
  <si>
    <t>DAM2-02-09-SAJ-TS9-1-ELE-FIR-0120</t>
  </si>
  <si>
    <t>Survey and Compaction FIR for Backfill around the Electrical Pole concrete Foundation, Layer-Final at Road (RD-03). Zone-4
Pole Number: -
1)	FP-21-1/5/1R       10)   FP-21-1/6/8Y
2)	FP-21-1/5/2Y       11)   FP-21-1/6/9B
3)	FP-21-1/5/3B       12)   FP-21-1/6/10R
4)	FP-21-1/5/4R       13)   FP-21-1/6/11Y
5)	FP-21-1/5/5Y       14)   FP-21-1/6/12B
6)	FP-21-1/5/6B       15)   FP-21-1/6/13R
7)	FP-21-1/5/7R       16)   FP-21-1/6/14Y
8)	FP-21-1/5/8Y       17)   FP-21-1/6/15B 
9)	FP-21-1/5/9B       18)   FP-21-1/6/16R</t>
  </si>
  <si>
    <t>DAM2-02-09-SAJ-TS9-1-ELE-FIR-0087</t>
  </si>
  <si>
    <t xml:space="preserve">Survey and Compaction FIR for Backfill around the Electrical Pole concrete Foundation, Layer-Final at Road (Arterial RD)Left Side. Zone-3
Pole Number: -
1)	FP-23-2/1/11Y      09)   FP-23-2/1/3B
2)	FP-23-2/1/10R      10)   FP-23-2/1/2Y
3)	FP-23-2/1/9B        11)   FP-23-2/1/1R
4)	FP-23-2/1/8Y        12)   FP-23-2/4/1R
5)	FP-23-2/1/7R        13)   FP-23-2/4/2Y
6)	FP-23-2/1/6B        14)   FP-23-2/4/3B
7)	FP-23-2/1/5Y        15)   FP-23-2/4/4R     
8)	FP-23-2/1/4R </t>
  </si>
  <si>
    <t>DAM2-02-09-SAJ-TS9-1-ELE-FIR-0092</t>
  </si>
  <si>
    <t>FIR for Assembly and Installation of Street Lighting Pole 12 meter height with 1 arm,  including the power Distribution box at Road (Arterial RD)Left Side. Zone-3
Pole Number: -
1)	FP-23-2/1/12B</t>
  </si>
  <si>
    <t>DAM2-02-09-SAJ-TS9-1-ELE-FIR-0098</t>
  </si>
  <si>
    <t>Survey and Compaction FIR for Backfill around the Electrical Pole concrete Foundation, Layer-Final at Road (Arterial RD)Left Side. Zone-3
Pole Number: -
1)	FP-23-2/1/12B</t>
  </si>
  <si>
    <t>B2.33 71 00 02 02</t>
  </si>
  <si>
    <t>Road Crossing Duct for Street Lighting cables UPVC (4xØ110mm)</t>
  </si>
  <si>
    <t>DAM2-02-09-SAJ-TS9-1-ELE-FIR-0096</t>
  </si>
  <si>
    <t>FIR for Concrete Pouring of Duct bank for Street Lighting UPVC (4xØ110mm), at Road (Arterial RD). )Sta. 0+390.30 @ Zone-3
1)	 “ST-Duct Bank-53” (Part – 1)</t>
  </si>
  <si>
    <t>DAM2-02-09-SAJ-TS9-1-ELE-FIR-0109</t>
  </si>
  <si>
    <t>FIR for Concrete Pouring of Duct bank for Street Lighting UPVC (4xØ110mm), at Road (RD-02) . )Sta. 1+303.40 @ Zone-4
1)	 “ST-Duct Bank-05”</t>
  </si>
  <si>
    <t>B3.2 22 13  16 .01</t>
  </si>
  <si>
    <t>DAM2-02-09-SAJ-TS9-1-STU-FIR-1336</t>
  </si>
  <si>
    <t>DAM2-02-09-SAJ-TS9-1-SEW-FIR-1331</t>
  </si>
  <si>
    <t>Mechanical FIR for Final Air testing of GRP Sewerage Drainage PIPE from
MH-A-14-5 to MH-A-14-5-1, dia 150 mm
MH-A-18-5/0 to MH-A-18-5-1, dia 150 mm duplicate in FIR # 1323
ZONE-04</t>
  </si>
  <si>
    <t>DAM2-02-09-SAJ-TS9-1-SEW-FIR-1332</t>
  </si>
  <si>
    <t>Mechanical FIR for Final Air testing of GRP Sewerage Drainage PIPE from
MH-B-36/0 to MH-B-36-1, dia 150 mm
ZONE-01</t>
  </si>
  <si>
    <t>DAM2-02-09-SAJ-TS9-1-SEW-FIR-1335</t>
  </si>
  <si>
    <t>Mechanical FIR for Final Air testing of GRP Sewerage Drainage PIPE from
MH-B-31-0 to MH-B-31-1
@ RD-1 , ZONE-01</t>
  </si>
  <si>
    <t>DAM2-02-09-SAJ-TS9-1-SEW-FIR-1334</t>
  </si>
  <si>
    <t>Mechanical FIR for Final Air testing of GRP Sewerage Drainage PIPE from
MH-A-14-3 to MH-A-14-3-1
@ RD-4 , ZONE-04</t>
  </si>
  <si>
    <t>DAM2-02-09-SAJ-TS9-1-SEW-FIR-1330</t>
  </si>
  <si>
    <t>Mechanical FIR for Final Air testing of GRP Sewerage Drainage PIPE from
MH-A-18-3/0 to MH-A-18-4
ZONE-04</t>
  </si>
  <si>
    <t>DAM2-02-09-SAJ-TS9-1-SEW-FIR-1333</t>
  </si>
  <si>
    <t>DAM2-02-09-SAJ-TS9-1-STR-FIR-1150</t>
  </si>
  <si>
    <t>Mechanical FIR for Final Air testing of GRP Storm Drainage PIPE from
MH-28-2 to MH-28-3
@ RD-1 , ZONE-01</t>
  </si>
  <si>
    <t>DAM2-02-09-SAJ-TS9-1-STR-FIR-1100</t>
  </si>
  <si>
    <t>Survey FIR for Backfill and Compaction Testing 7th Layer above the Storm Drainage from
MH-28 TO MH-28-1
@ Road 1 -  ZONE-01</t>
  </si>
  <si>
    <t>DAM2-02-09-SAJ-TS9-1-STR-FIR-1138</t>
  </si>
  <si>
    <t>Mechanical FIR for Final Air testing of GRP Storm Drainage PIPE from
MH-28-1 to MH-28-2
@ RD-1 , ZONE-01</t>
  </si>
  <si>
    <t>DAM2-02-09-SAJ-TS9-1-STR-FIR-1112</t>
  </si>
  <si>
    <t>Survey and Mechanical FIR for installation and laying of UPVC Pipe Line for Catch Basins of Storm Network, @ Zone-03 
CB-253 to CB-357 (MH-6-2)
CB-362 TO MH-4-3</t>
  </si>
  <si>
    <t>DAM2-02-09-SAJ-TS9-1-STR-FIR-1125</t>
  </si>
  <si>
    <t>Survey FIR for backfilling and compaction testing 2nd layer above UPVC Pipe Line for Group of Catch Basins of Storm Network Connecting to Manholes @ ZONE-01
CB-3 to CB-2 (Mh-29-2)</t>
  </si>
  <si>
    <t>DAM2-02-09-SAJ-TS9-1-STR-FIR-1130</t>
  </si>
  <si>
    <t>Survey FIR for backfilling and compaction testing of 1st layer sand covering above UPVC Pipe Line for Group of Catch Basins of Storm Network Connecting to Manholes (RD-01), @ ZONE-01
1-	MH-28-0 (CB-9 TO MH-28-0) 
3-	MH-28-2 (CB-16 TO MH-28-2)
6-	MH-20-6 (CB-67 TO CB-81(1)</t>
  </si>
  <si>
    <t>DAM2-02-09-SAJ-TS9-1-STR-FIR-1113</t>
  </si>
  <si>
    <t>Survey and Mechanical FIR for installation and laying of UPVC Pipe Line for Catch Basins of Storm Network, @ Zone-03 
CB-244 to MH-4-1
CB-357 TO CB-265 &amp; CB-265 TO MH-6-2
CB-361 TO MH-4-1</t>
  </si>
  <si>
    <t>DAM2-02-09-SAJ-TS9-1-STR-FIR-1128</t>
  </si>
  <si>
    <t>Survey FIR for backfilling and compaction testing 2nd layer above UPVC Pipe Line for Group of Catch Basins of Storm Network Connecting to Manholes (RD-01), @ ZONE-01
1- MH-20-6 (CB-81 (1) TO MH-20-6) 
2- MH-20-4 (CB-83 TO MH-20-4)
3- MH-20-1 (CB-102 TO MH-20-1)</t>
  </si>
  <si>
    <t>DAM2-02-09-SAJ-TS9-1-STU-FIR-0205-01</t>
  </si>
  <si>
    <t>DAM2-02-09-SAJ-TS9-1-STU-FIR-0252</t>
  </si>
  <si>
    <t>Survey Inspection of Formwork and Placement of Reinforced Concrete (C35 MPa) for the Walls and Top Slab of the Box Culvert Segment 30.</t>
  </si>
  <si>
    <t>DAM2-02-09-SAJ-TS9-1-STU-FIR-0251</t>
  </si>
  <si>
    <t>Inspection of Steel Reinforcement (including all required embedded items) Prior to Concrete Placement for the Walls and Top Slab of Box Culvert Segment 30.</t>
  </si>
  <si>
    <t>B6.33 05 63.01</t>
  </si>
  <si>
    <t>Size 3.0 x 3.0 m, depth 1.51-2.5 m</t>
  </si>
  <si>
    <t>DAM2-02-09-SAJ-TS9-1-STU-FIR-0257</t>
  </si>
  <si>
    <t>Inspection of Formwork and Placement of Reinforced Concrete (C35 MPa) for the Bottom Slab of the Concrete Chambers for (MH 2) in the Box Culvert Segment 30.</t>
  </si>
  <si>
    <t>B6.33 05 63.02</t>
  </si>
  <si>
    <t>Size 3.0 x 1.5 m, depth 1.51-2.5 m</t>
  </si>
  <si>
    <t>DAM2-02-09-SAJ-TS9-1-STU-FIR-0258</t>
  </si>
  <si>
    <t>Inspection of Formwork and Placement of Reinforced Concrete (C35 MPa) for the Bottom Slab of the Concrete Chambers for (MH 1) in the Box Culvert Segment 32.</t>
  </si>
  <si>
    <t>B6.33 05 63.03</t>
  </si>
  <si>
    <t xml:space="preserve">Size 2.5 x 1.5 m, depth 1.51-2.5 m </t>
  </si>
  <si>
    <t>DAM2-02-09-SAJ-TS9-1-STU-FIR-0256</t>
  </si>
  <si>
    <t>Inspection of Formwork and Placement of Reinforced Concrete (C35 MPa) for the Bottom Slab of the Concrete Chambers for (MH 3) in the Box Culvert Segment 26.</t>
  </si>
  <si>
    <t>B6.33 05 63.04</t>
  </si>
  <si>
    <t xml:space="preserve">Size 2.0 x 1.5 m, depth 2.51-3.5 m </t>
  </si>
  <si>
    <t>DAM2-02-09-SAJ-TS9-1-STU-FIR-0255</t>
  </si>
  <si>
    <t>Inspection of Formwork and Placement of Reinforced Concrete (C35 MPa) for the Bottom Slab of the Concrete Chambers for (MH 4,5,6) in the Box Culvert Segment 18,21 &amp; 23.</t>
  </si>
  <si>
    <t>B6.33 05 63.05</t>
  </si>
  <si>
    <t xml:space="preserve">Size 1.5 x 1.5 m, depth 2.51-3.5 m </t>
  </si>
  <si>
    <t>DAM2-02-09-SAJ-TS9-1-STU-FIR-0254</t>
  </si>
  <si>
    <t>Inspection of Formwork and Placement of Reinforced Concrete (C35 MPa) for the Bottom Slab of the Concrete Chambers for (MH 7,8,9) in the Box Culvert Segment 9,12 &amp; 15.</t>
  </si>
  <si>
    <t>B6.33 05 63.06</t>
  </si>
  <si>
    <t xml:space="preserve">Size 1.5 x 1.5 m, depth 3.51-4.5 m </t>
  </si>
  <si>
    <t>DAM2-02-09-SAJ-TS9-1-STU-FIR-0259</t>
  </si>
  <si>
    <t>Survey Inspection for Excavation of the Concrete Chamber for (MH 10) in the Box Culvert Segment 6.</t>
  </si>
  <si>
    <t>FIR for Installation Catch Basin of Storm Network, @ Zone-03 
1: CB-253 (MH-6-2)</t>
  </si>
  <si>
    <t>DAM2-02-09-SAJ-TS9-1-STR-FIR-1134</t>
  </si>
  <si>
    <t>Survey and Compaction Testing FIR for Around-Backfill 4th Layer for the Listed Catch Basins of the Storm Network, @ Zone-01.
CB-2,CB-6,CB-9,CB-16,CB-67,CB-70,CB-71,CB-75</t>
  </si>
  <si>
    <t>DAM2-02-09-SAJ-TS9-1-STR-FIR-1143</t>
  </si>
  <si>
    <t>Survey and Compaction Testing FIR for Around-Backfill 5th Layer for the Listed Catch Basins of the Storm Network, @ Zone-01.
CB-62,CB-59,CB-43,CB-34,CB-14,CB-14(4),CB-5</t>
  </si>
  <si>
    <t>DAM2-02-09-SAJ-TS9-1-STR-FIR-1147</t>
  </si>
  <si>
    <t>Survey and Compaction Testing FIR for Around-Backfill 6th Layer for Catch Basins of the Storm Network, @ Zone-01.
CB-52</t>
  </si>
  <si>
    <t>DAM2-02-09-SAJ-TS9-1-STR-FIR-1122</t>
  </si>
  <si>
    <t>Survey FIR for Excavation and Compaction Testing for Double catch basins of Storm pipeline
1. MHA-20  (CB-60)
2. MHA-25  (CB-189)
3. MHA-30  (CB-21)
ZONE-01</t>
  </si>
  <si>
    <t>DAM2-02-09-SAJ-TS9-1-STR-FIR-1141</t>
  </si>
  <si>
    <t xml:space="preserve">Survey and Compaction Testing FIR for Around-Backfill 6th Layer for the Listed Catch Basins of the Storm Network, @ Zone-01.
CB-3, CB-81(1), CB-102 </t>
  </si>
  <si>
    <t>DAM2-02-09-SAJ-TS9-1-STR-FIR-1142</t>
  </si>
  <si>
    <t xml:space="preserve">Survey and Compaction Testing FIR for Around-Backfill 5th Layer for Catch Basins of the Storm Network, @ Zone-01.
CB-83 </t>
  </si>
  <si>
    <t>DAM2-02-09-SAJ-TS9-1-STR-FIR-1149</t>
  </si>
  <si>
    <t>Survey FIR Installation of Double catch basins of Storm pipeline
1. MHA-20  (CB-60)
2. MHA-25  (CB-189)
3. MHA-30  (CB-21)
ZONE-01</t>
  </si>
  <si>
    <t>Remaining Total Cost</t>
  </si>
  <si>
    <t>Activity Status</t>
  </si>
  <si>
    <t>08-Sep-26 A</t>
  </si>
  <si>
    <t xml:space="preserve">  Provisional Sum</t>
  </si>
  <si>
    <t>DAM2-02-09-SAJ-TS9-1-ROD-FIR-0649-00</t>
  </si>
  <si>
    <t>Inspection for survey works and compaction testing of the Subgrade 1st layer (15 cm) at Arterial Deceleration lane  Station (0+000 to -0+473).</t>
  </si>
  <si>
    <t>DAM2-02-09-SAJ-TS9-1-ROD-FIR-0652-00</t>
  </si>
  <si>
    <t>Inspection for survey works and compaction testing of the Subgrade (30 cm) at Road 3 Station (0+020 to 0+325).</t>
  </si>
  <si>
    <t>DAM2-02-09-SAJ-TS9-1-ROD-FIR-0653-00</t>
  </si>
  <si>
    <t>Inspection for survey works and compaction testing of the Subgrade (30 cm) at Road 2 Station (1+200 to 1+600).</t>
  </si>
  <si>
    <t>DAM2-02-09-SAJ-TS9-1-ROD-FIR-0654-00</t>
  </si>
  <si>
    <t>Inspection for survey works and compaction testing of the Subgrade (30 cm) at Road 2 Station (0+592 to 1+200).</t>
  </si>
  <si>
    <t>Inspection for survey works and compaction testing of the Subgrade (30 cm) at Road 4 Station (0+007 to 0+340).</t>
  </si>
  <si>
    <t>Inspection for survey works and compaction testing of the Aggregate Base Course layer (20 cm) at Arterial Road (R/S), Station (0+055 to 0+310).</t>
  </si>
  <si>
    <t>DAM2-02-09-SAJ-TS9-1-ELE-FIR-0146</t>
  </si>
  <si>
    <t>FIR for Concrete Pouring of Duct bank for LV cables UPVC (6xØ110mm), at Road (RD-02), Sta.0+110.45, @Zone-3
1)	 “LV-Duct Bank-03 (a)”</t>
  </si>
  <si>
    <t>DAM2-02-09-SAJ-TS9-1-ELE-FIR-0140</t>
  </si>
  <si>
    <t>FIR for Concrete Pouring of Duct bank for LV cables UPVC (6xØ110mm), at Road (RD-02). ) ,Sta. 0+127.40, @Zone-3
1)	 “LV-Duct Bank-03”</t>
  </si>
  <si>
    <t>DAM2-02-09-SAJ-TS9-1-ELE-FIR-0131</t>
  </si>
  <si>
    <t>FIR for Assembly and Installation of Street Lighting Pole 10 meter height with 1 arm,  including the power Distribution box, at Road (RD-03). Zone-4
Pole Number: -
1)	FP-21-1/4/1R       2)   FP-21-1/6/7R</t>
  </si>
  <si>
    <t>DAM2-02-09-SAJ-TS9-1-ELE-FIR-0132</t>
  </si>
  <si>
    <t>FIR for Assembly and Installation of Street Lighting Pole 10 meter height with 1 arm,  including the power Distribution box, at Road (RD-02),Left Side. Zone-4
Pole Number: -
1)	FP-22-1/3/14Y      10)  FP-21-1/6/6B
2)	FP-22-1/3/15B      11)  FP-21-1/6/5Y
3)	FP-21-1/4/8Y        12)  FP-21-1/6/4R
4)	FP-21-1/4/7R        13)  FP-21-1/6/3B  
5)	FP-21-1/4/6B        14)  FP-21-1/6/2Y
6)	FP-21-1/4/5Y        15)  FP-21-1/6/1R
7)	FP-21-1/4/4R        16)  FP-21-1/1/1R
8)	FP-21-1/4/3B
9)	FP-21-1/4/2Y</t>
  </si>
  <si>
    <t>DAM2-02-09-SAJ-TS9-1-ELE-FIR-0133</t>
  </si>
  <si>
    <t>Survey and Compaction FIR for Backfill around the Electrical Pole concrete Foundation, Layer-final, at Road (RD-03). Zone-4
Pole Number: -
1)	FP-21-1/4/1R       2)   FP-21-1/6/7R</t>
  </si>
  <si>
    <t>DAM2-02-09-SAJ-TS9-1-ELE-FIR-0134</t>
  </si>
  <si>
    <t>Survey and Compaction FIR for Backfill around the Electrical Pole concrete Foundation, Layer-Final, at Road (RD-02),Left Side. Zone-4
Pole Number: -
1)	FP-22-1/3/14Y      10)  FP-21-1/6/6B
2)	FP-22-1/3/15B      11)  FP-21-1/6/5Y
3)	FP-21-1/4/8Y        12)  FP-21-1/6/4R
4)	FP-21-1/4/7R        13)  FP-21-1/6/3B  
5)	FP-21-1/4/6B        14)  FP-21-1/6/2Y
6)	FP-21-1/4/5Y        15)  FP-21-1/6/1R
7)	FP-21-1/4/4R        16)  FP-21-1/1/1R
8)	FP-21-1/4/3B
9)	FP-21-1/4/2Y</t>
  </si>
  <si>
    <t>DAM2-02-09-SAJ-TS9-1-ELE-FIR-0135</t>
  </si>
  <si>
    <t>FIR for Survey of Concrete Foundation Installation for Lighting Pole, at Road (RD-01), Left Side.@ Zone-1
Pole Number: -
1)	FP-22-2/3/14Y</t>
  </si>
  <si>
    <t>DAM2-02-09-SAJ-TS9-1-ELE-FIR-0143</t>
  </si>
  <si>
    <t>FIR for Assembly and Installation of Street Lighting Pole 10 meter height with 1 arm,  including the power Distribution box,  at Road (RD-01), Left Side.@ Zone-1
Pole Number: -
1)	FP-22-2/3/14Y</t>
  </si>
  <si>
    <t>DAM2-02-09-SAJ-TS9-1-ELE-FIR-0147</t>
  </si>
  <si>
    <t>Survey and Compaction FIR for Backfill around the Electrical Pole concrete Foundation, Layer-Final, at Road (RD-01), Left Side.@ Zone-1
Pole Number: -
1)	FP-22-2/3/14Y</t>
  </si>
  <si>
    <t>DAM2-02-09-SAJ-TS9-1-ELE-FIR-0148</t>
  </si>
  <si>
    <t>Survey for Excavation and Gravel Bedding Placement for Lighting Pole Foundation at Road (RD-02),Right Side. Zone-4
Pole Number: -
1)	FP-21-1/2/1R          14)  FP-21-1/3/13R
2)	FP-21-1/3/1R          15)  FP-21-1/3/14Y
3)	FP-21-1/3/2Y          16)  FP-21-1/3/15B
4)	FP-21-1/3/3B          17)  FP-21-1/3/16R
5)	FP-21-1/3/4R          18)  FP-21-1/3/17Y
6)	FP-21-1/3/5Y          19)  FP-21-1/3/18B
7)	FP-21-1/3/6B          20)  FP-21-1/3/19R
8)	FP-21-1/3/7R          21)  FP-21-1/3/20Y
9)	FP-21-1/3/8Y          22)  FP-21-1/3/21B
10)	FP-21-1/3/9B          23)  FP-21-1/3/22R
11)	FP-21-1/3/10R        24)  FP-21-1/3/23Y
12)	FP-21-1/3/11Y        25)  FP-21-1/3/24B
13)	FP-21-1/3/12B</t>
  </si>
  <si>
    <t>DAM2-02-09-SAJ-TS9-1-ELE-FIR-0150</t>
  </si>
  <si>
    <t>DAM2-02-09-SAJ-TS9-1-ELE-FIR-0153</t>
  </si>
  <si>
    <t>FIR for Assembly and Installation of Street Lighting Pole 10 meter height with 1 arm,  including the power Distribution box,  at Road (RD-02),Right Side. Zone-4
Pole Number: -
1)	FP-21-1/3/2Y          11)  FP-21-1/3/13R
2)	FP-21-1/3/3B          12)  FP-21-1/3/14Y
3)	FP-21-1/3/4R          13)  FP-21-1/3/15B
4)	FP-21-1/3/6B          
5)	FP-21-1/3/7R         
6)	FP-21-1/3/8Y         
7)	FP-21-1/3/9B    
8)	FP-21-1/3/10R        
9)	FP-21-1/3/11Y        
10)	FP-21-1/3/12B</t>
  </si>
  <si>
    <t>B2.1.33 81 26.01.01</t>
  </si>
  <si>
    <t>(6*50mm) HDPE ducts .</t>
  </si>
  <si>
    <t>DAM2-02-09-SAJ-TS9-1-TEL-FIR-0031</t>
  </si>
  <si>
    <t>FIR for Laying ducts (6*50mm) HDPE, at Road (RD-01)Left Side,@ Zone-1
MH-27          to     (MH-24)3/4   =  55m
(MH-24)1/2   to     (MH-23)3/4   = 41m 
(MH-23)1/2   to     (MH-21)5/6   = 80m
(MH-21)1/2   to      MH-09         = 51m
MH-09          to      MH-08         = 115m</t>
  </si>
  <si>
    <t>B2.1.33 81 26.01.02</t>
  </si>
  <si>
    <t>(6*50mm+2*32mm) HDPE ducts .</t>
  </si>
  <si>
    <t>DAM2-02-09-SAJ-TS9-1-TEL-FIR-0032</t>
  </si>
  <si>
    <t>FIR for Laying ducts (6*50mm+2*32mm) HDPE,  at Road (RD-01)Left Side.@ Zone-1
MH-24          to     (MH-24)3/4   = 40m
MH-24          to     (MH-24)1/2   = 45m
MH-23          to     (MH-23)3/4   = 67m
MH-23          to     (MH-23)1/2   = 45m
MH-21          to     (MH-21)5/6   = 75m
MH-21(3/4)   to     (MH-21)1/2   = 20m</t>
  </si>
  <si>
    <t>B2.1.33 81 26.01.03</t>
  </si>
  <si>
    <t>(6*50mm+4*32mm) HDPE ducts .</t>
  </si>
  <si>
    <t>DAM2-02-09-SAJ-TS9-1-TEL-FIR-0033</t>
  </si>
  <si>
    <t>FIR for Laying ducts (6*50mm+4*32mm) HDPE, at Road (RD-01)Left Side.@ Zone-1
MH-21          to     (MH-21)3/4   = 55m</t>
  </si>
  <si>
    <t>B2.1.33 81 26.02.01</t>
  </si>
  <si>
    <t>Manhole Type 1</t>
  </si>
  <si>
    <t>DAM2-02-09-SAJ-TS9-1-TEL-FIR-0030</t>
  </si>
  <si>
    <t>FIR for Concrete Pouring of Road crossing ducts, (6*50mm) HDPE at Road (RD-02). @ Sta. 2+500- # “TL-Duct Bank-07”</t>
  </si>
  <si>
    <t>DAM2-02-09-SAJ-TS9-1-TEL-FIR-0027</t>
  </si>
  <si>
    <t>FIR for Concrete Pouring of Road crossing ducts, (2*32mm) HDPE, at Road (RD-02) Sta. 0+104.64, @Zone–3  # “TL-Duct Bank- 05”</t>
  </si>
  <si>
    <t>DAM2-02-09-SAJ-TS9-1-STU-FIR-0262</t>
  </si>
  <si>
    <t>Inspection of 100 mm thickness lean concrete under the foundation of Flow meter at Potable Water Tank.</t>
  </si>
  <si>
    <t>DAM2-02-09-SAJ-TS9-1-STU-FIR-0203-01</t>
  </si>
  <si>
    <t>DAM2-02-09-SAJ-TS9-1-STU-FIR-0263</t>
  </si>
  <si>
    <t>Survey Inspection of the Formwork and Placement of Reinforced Concrete (C35 MPa) for the Grade Beams (G.B.1, G.B.2 &amp; G.B.3) of the Guard House and Guard Rooms (1,2,3).</t>
  </si>
  <si>
    <t>B3.2.07 14 00.01</t>
  </si>
  <si>
    <t>Water proofing Paint below slab on grade for Potable water pump station &amp; chlorination</t>
  </si>
  <si>
    <t>B3.2.07 26 16.01</t>
  </si>
  <si>
    <t>Vapor retarders below slab on grade for Potable water pump station &amp; chlorination</t>
  </si>
  <si>
    <t>Survey and Mechanical FIR for installation of UPVC sanitary drainage pipe for potable water pump station @ Level +7.77
@ Potable water pump station</t>
  </si>
  <si>
    <t>DAM2-02-09-SAJ-TS9-1-SEW-FIR-1352</t>
  </si>
  <si>
    <t>Mechanical FIR for Final Air testing of GRP Sewerage Drainage PIPE from
MH-A-27-0 to MH-A-27-1
@ RD-3  , ZONE-04</t>
  </si>
  <si>
    <t>DAM2-02-09-SAJ-TS9-1-SEW-FIR-1364</t>
  </si>
  <si>
    <t>Mechanical FIR for Final Air testing of GRP Sewerage Drainage PIPE from
MH-A-25-0 to MH-A-25-1
RD-02 - ZONE-04</t>
  </si>
  <si>
    <t>DAM2-02-09-SAJ-TS9-1-SEW-FIR-1337</t>
  </si>
  <si>
    <t>Mechanical FIR for Final Air testing of GRP Sewerage Drainage PIPE from
MH-A-18-1-0 to MH-A-18-1-1
@ RD-3 , ZONE-04</t>
  </si>
  <si>
    <t>DAM2-02-09-SAJ-TS9-1-SEW-FIR-1363</t>
  </si>
  <si>
    <t>Mechanical FIR for Final Air testing of GRP Sewerage Drainage PIPE from
MH-A-14-1 to MH-A-14-1-1
ZONE-04</t>
  </si>
  <si>
    <t>DAM2-02-09-SAJ-TS9-1-SEW-FIR-1365</t>
  </si>
  <si>
    <t>Mechanical FIR for Final Air testing of GRP Sewerage Drainage PIPE from
MH-A-10-1-0 to MH-A-10-1-1
RD-02 - ZONE-04</t>
  </si>
  <si>
    <t>Mechanical FIR for Final Air testing of GRP Sewerage Drainage PIPE from
MH-A-18-1 to MH-A-18-2
MH-A-18-2 to MH-A-18-3
ZONE-01</t>
  </si>
  <si>
    <t>DAM2-02-09-SAJ-TS9-1-SEW-FIR-1338</t>
  </si>
  <si>
    <t>Mechanical FIR for Final Air testing of GRP Sewerage Drainage PIPE from
MH-A-27/0 TO MH-A-26
ROAD 2, ZONE 4</t>
  </si>
  <si>
    <t>DAM2-02-09-SAJ-TS9-1-SEW-FIR-1339</t>
  </si>
  <si>
    <t>Mechanical FIR for Final Air testing of GRP Sewerage Drainage PIPE from
MH-A-26 TO MH-A-25/0
ROAD 2, ZONE 4</t>
  </si>
  <si>
    <t>DAM2-02-09-SAJ-TS9-1-SEW-FIR-1340</t>
  </si>
  <si>
    <t>Mechanical FIR for Final Air testing of GRP Sewerage Drainage PIPE from
MH-A-25/0 TO MH-A-24
ROAD 2, ZONE 4</t>
  </si>
  <si>
    <t>DAM2-02-09-SAJ-TS9-1-SEW-FIR-1341</t>
  </si>
  <si>
    <t>Mechanical FIR for Final Air testing of GRP Sewerage Drainage PIPE from
MH-A-18-1 TO MH-A-18-0
ROAD 3, ZONE 4</t>
  </si>
  <si>
    <t>DAM2-02-09-SAJ-TS9-1-SEW-FIR-1342</t>
  </si>
  <si>
    <t>Mechanical FIR for Final Air testing of GRP Sewerage Drainage PIPE from
MH-A-21 to MH-A-22 Length=33.94x0.10=3.39m
MH-B-37 to MH-B-38 Length=33.94x0.05=1.70m
@ RD-1 , 2  , ZONE-04</t>
  </si>
  <si>
    <t>DAM2-02-09-SAJ-TS9-1-SEW-FIR-1344</t>
  </si>
  <si>
    <t>Mechanical FIR for Final Air testing of GRP Sewerage Drainage PIPE from
MH-A-22-0 to MH-A-23-0
MH-A-23-0 to MH-A-24-0
ZONE-04</t>
  </si>
  <si>
    <t>DAM2-02-09-SAJ-TS9-1-SEW-FIR-1353</t>
  </si>
  <si>
    <t>Mechanical FIR for Final Air testing of GRP Sewerage Drainage PIPE from
MH-B-27-0 to MH-B-28
@ RD-1  , ZONE-04</t>
  </si>
  <si>
    <t>DAM2-02-09-SAJ-TS9-1-SEW-FIR-1362</t>
  </si>
  <si>
    <t>Mechanical FIR for Final Air testing of GRP Sewerage Drainage PIPE from
MH-A-14-0 to MH-A-14-1
ZONE-04</t>
  </si>
  <si>
    <t>B5.1.31 23 16.01</t>
  </si>
  <si>
    <t>Wet Well &amp; Screening Chamber &amp; Control Room</t>
  </si>
  <si>
    <t>DAM2-02-09-SAJ-TS9-1-STU-FIR-0264</t>
  </si>
  <si>
    <t>Inspection for survey works of excavation and compaction testing for bottom of replacement soil of the Sewage Lift Station(Wet Well, Screening Chamber and Control Room).</t>
  </si>
  <si>
    <t>DAM2-02-09-SAJ-TS9-1-STR-FIR-1154</t>
  </si>
  <si>
    <t>Mechanical FIR for Final Air testing of GRP Strom Drainage PIPE from
MH-28-3 TO MH-28-4
ROAD 1, ZONE 1</t>
  </si>
  <si>
    <t>DAM2-02-09-SAJ-TS9-1-STR-FIR-1173</t>
  </si>
  <si>
    <t>Survey FIR for Excavation and Compaction Testing of Storm Pipeline From MH-6-8-3 TO MH-6-8-2 &amp; MH-6-8-4 TO MH-6-8-3</t>
  </si>
  <si>
    <t>DAM2-02-09-SAJ-TS9-1-STR-FIR-1174</t>
  </si>
  <si>
    <t>Survey FIR for Sand Bedding and Compaction Testing of Storm Pipeline From MH-6-8-3 TO MH-6-8-2 &amp; MH-6-8-4 TO MH-6-8-3</t>
  </si>
  <si>
    <t>DAM2-02-09-SAJ-TS9-1-STR-FIR-1185</t>
  </si>
  <si>
    <t>Survey and Mechanical  FIR for installation and laying of Storm Pipeline From MH-6-8-3 TO MH-6-8-2 &amp; MH-6-8-4 TO MH-6-8-3</t>
  </si>
  <si>
    <t>DAM2-02-09-SAJ-TS9-1-STR-FIR-1186</t>
  </si>
  <si>
    <t>Survey FIR for Excavation and Compaction Testing of Storm Pipeline From MH-6-9-1 TO MH-6-9-0</t>
  </si>
  <si>
    <t>DAM2-02-09-SAJ-TS9-1-STR-FIR-1187</t>
  </si>
  <si>
    <t>Survey FIR for Sand Bedding and Compaction Testing of Storm Pipeline From MH-6-9-1 TO MH-6-9-0</t>
  </si>
  <si>
    <t>DAM2-02-09-SAJ-TS9-1-STR-FIR-1192</t>
  </si>
  <si>
    <t>Survey and Mechanical FIR for installation and laying of  Storm Pipeline From MH-6-9-1 TO MH-6-9-0</t>
  </si>
  <si>
    <t>DAM2-02-09-SAJ-TS9-1-STR-FIR-1155</t>
  </si>
  <si>
    <t>Mechanical FIR for Final Air testing of GRP Strom Drainage PIPE from
MH-20-6 TO MH-20-5
ROAD 1, ZONE 1</t>
  </si>
  <si>
    <t>DAM2-02-09-SAJ-TS9-1-STR-FIR-1168</t>
  </si>
  <si>
    <t>Survey and Mechanical  FIR for installation and laying of Storm Pipeline From MH-8-4-1 TO MH-8-4</t>
  </si>
  <si>
    <t>DAM2-02-09-SAJ-TS9-1-STR-FIR-1169</t>
  </si>
  <si>
    <t>Survey FIR for Excavation and Compaction Testing of Storm Pipeline From MH-14-1 TO MH-14-0</t>
  </si>
  <si>
    <t>DAM2-02-09-SAJ-TS9-1-STR-FIR-1170</t>
  </si>
  <si>
    <t>Survey FIR for Sand Bedding and Compaction Testing of Storm Pipeline From MH-14-1 TO MH-14-0</t>
  </si>
  <si>
    <t>DAM2-02-09-SAJ-TS9-1-STR-FIR-1183</t>
  </si>
  <si>
    <t>Survey and Mechanical FIR for Installation and laying of Storm Pipeline From MH-14-1 TO MH-14-0</t>
  </si>
  <si>
    <t>DAM2-02-09-SAJ-TS9-1-STR-FIR-0834-01</t>
  </si>
  <si>
    <t>DAM2-02-09-SAJ-TS9-1-STR-FIR-1171</t>
  </si>
  <si>
    <t>Survey FIR for Excavation and Compaction Testing of Storm Pipeline From MH-16 TO MH-15</t>
  </si>
  <si>
    <t>DAM2-02-09-SAJ-TS9-1-STR-FIR-1172</t>
  </si>
  <si>
    <t>Survey FIR for Gravel Bedding with Geotextile  of Storm Pipeline From MH-16 TO MH-15</t>
  </si>
  <si>
    <t>DAM2-02-09-SAJ-TS9-1-STR-FIR-1184</t>
  </si>
  <si>
    <t>Survey and Mechanical FIR for installation and laying of Storm Pipeline From MH-16 TO MH-15</t>
  </si>
  <si>
    <t>B6.33 42 11.33</t>
  </si>
  <si>
    <t>1500mm Diameter Depth: 2.51m - 3.5m</t>
  </si>
  <si>
    <t>DAM2-02-09-SAJ-TS9-1-STR-FIR-1188</t>
  </si>
  <si>
    <t>Survey FIR for Excavation and Compaction Testing of Storm Pipeline From MH-14 TO MH-13</t>
  </si>
  <si>
    <t>DAM2-02-09-SAJ-TS9-1-STR-FIR-1189</t>
  </si>
  <si>
    <t>Survey FIR for Gravel Bedding with Geotextile of Storm Pipeline From MH-14 TO MH-13</t>
  </si>
  <si>
    <t>DAM2-02-09-SAJ-TS9-1-STR-FIR-1193</t>
  </si>
  <si>
    <t>Survey and Mechanical FIR for installation and laying of Storm Pipeline From MH-14 TO MH-13</t>
  </si>
  <si>
    <t>DAM2-02-09-SAJ-TS9-1-STR-FIR-1157</t>
  </si>
  <si>
    <t>Survey FIR for Excavation and Compaction Testing UPVC Pipe Line for Catch Basins of Storm Network, @ Zone- 03 
CB-142 TO MH-3-7
CB-160 TO CB-169 (MH-6-4)
CB-187 TO MH-3-6
CB-323 TO CB-196 &amp; CB-196 TO MH-3-6
CB-210 TO CB-237 (MH-3-9}
CB-211 TO CB-318(2) (MH-3-5)
CB-237 TO MH-3-9
CB-307 TO CB-318 (MH-3-8)
CB-308 TO CB-318 (MH-3-8)
CB-337 TO CB-318(2) (MH-3-5)
CB-171 TO CB-6-12 
CB-373 TO CB-374 (MH-1)
CB-223 TO CB-234 ( MH-6-2-8)
CB-336 TO CB-241 (MH-6-3
CB-242 TO CB-266 (MH-6-2-7)
CB-243 TO CB-270 (MH-6-1-8)
CB-372 TO MH-1-1</t>
  </si>
  <si>
    <t>DAM2-02-09-SAJ-TS9-1-STR-FIR-1158</t>
  </si>
  <si>
    <t>Mechanical FIR for Final Air testing of GRP Storm Drainage PIPE from
MH-3-20 to MH-3-21
@ RD-2  , ZONE-04</t>
  </si>
  <si>
    <t>DAM2-02-09-SAJ-TS9-1-STR-FIR-1160</t>
  </si>
  <si>
    <t>Survey FIR for Sand Bedding and Compaction Testing UPVC Pipe Line for Catch Basins of Storm Network, @ Zone- 03 
CB-142 TO MH-3-7
CB-160 TO CB-169 (MH-6-4)
CB-187 TO MH-3-6
CB-323 TO CB-196 &amp; CB-196 TO MH-3-6
CB-237 TO MH-3-9
CB-307 TO CB-318 (MH-3-8)
CB-337 TO CB-318(2) (MH-3-5)
CB-171 TO CB-6-12 
CB-373 TO CB-374 (MH-1)
CB-223 TO CB-234 ( MH-6-2-8)
CB-336 TO CB-241 (MH-6-3
CB-243 TO CB-270 (MH-6-1-8)</t>
  </si>
  <si>
    <t>DAM2-02-09-SAJ-TS9-1-STR-FIR-1161</t>
  </si>
  <si>
    <t>Survey FIR for Concrete Encasement for UPVC Pipe Line for Catch Basins of Storm Network, @ Zone- 03 
CB-308 TO CB-318 (MH-3-8)
CB-372 TO MH-1-1
 CB-242 TO CB-266 (MH-6-2-7)
CB-211 TO CB-318(2) (MH-3-5)
CB-210 TO CB-237 (MH-3-9}</t>
  </si>
  <si>
    <t>DAM2-02-09-SAJ-TS9-1-STR-FIR-1162</t>
  </si>
  <si>
    <t>Survey FIR for Excavation and Compaction Testing UPVC Pipe Line for Catch Basins of Storm Network, @ Zone- 02
CB-132 TO CB-162 &amp; CB-162 TO MH-6-11-1
CB-178 TO CB-194 (MH-8-14)
CB-188 TO MH-6-11-0
CB-230 TO MH-6-9-1-3</t>
  </si>
  <si>
    <t>DAM2-02-09-SAJ-TS9-1-STR-FIR-1163</t>
  </si>
  <si>
    <t xml:space="preserve">Survey FIR for Sand Bedding and Compaction Testing UPVC Pipe Line for Catch Basins of Storm Network, @ Zone- 02
CB-188 TO MH-6-11-0  
CB-230 TO MH-6-9-1-3  </t>
  </si>
  <si>
    <t>DAM2-02-09-SAJ-TS9-1-STR-FIR-1167</t>
  </si>
  <si>
    <t>Survey FIR for Concrete Encasement for UPVC Pipe Line for Catch Basins of Storm Network, @ Zone- 03 
CB-132 TO CB-162 &amp; CB-162 TO MH-6-11-1
CB-178 TO CB-194 (MH-8-14)</t>
  </si>
  <si>
    <t>DAM2-02-09-SAJ-TS9-1-STR-FIR-1175</t>
  </si>
  <si>
    <t>Survey and Mechanical FIR for installation and laying of UPVC Pipe Line for Catch Basins of Storm Network, @ Zone- 03 
CB-142 TO MH-3-7
CB-160 TO CB-169 (MH-6-4)
CB-187 TO MH-3-6
CB-323 TO CB-196 &amp; CB-196 TO MH-3-6
CB-210 TO CB-237 (MH-3-9}
CB-211 TO CB-318(2) (MH-3-5)
CB-237 TO MH-3-9
CB-307 TO CB-318 (MH-3-8)
CB-308 TO CB-318 (MH-3-8)
CB-337 TO CB-318(2) (MH-3-5)
CB-171 TO CB-6-12 
CB-373 TO CB-374 (MH-1)
CB-223 TO CB-234 ( MH-6-2-8)
CB-336 TO CB-241 (MH-6-3
CB-242 TO CB-266 (MH-6-2-7)
CB-243 TO CB-270 (MH-6-1-8)
CB-372 TO MH-1-1</t>
  </si>
  <si>
    <t>DAM2-02-09-SAJ-TS9-1-STR-FIR-1176</t>
  </si>
  <si>
    <t>Survey and Mechanical FIR for installation and laying of UPVC Pipe Line for Catch Basins of Storm Network, @ Zone- 02
CB-132 TO CB-162 &amp; CB-162 TO MH-6-11-1
CB-178 TO CB-194 (MH-8-14)
CB-188 TO MH-6-11-0
CB-230 TO MH-6-9-1-3</t>
  </si>
  <si>
    <t>DAM2-02-09-SAJ-TS9-1-STR-FIR-1179</t>
  </si>
  <si>
    <t>Mechanical FIR for Final Air testing of GRP Strom Drainage PIPE from
CB-52 TO MH-20-3
CB-52 TO CB-70
CB-83 TO MH-20-4
@Rd 1, Zone 1</t>
  </si>
  <si>
    <t>DAM2-02-09-SAJ-TS9-1-STR-FIR-1180</t>
  </si>
  <si>
    <t>Survey FIR for Excavation and Compaction Testing UPVC Pipe Line for Catch Basins of Storm Network, @ Zone- 03
CB-133 TO MH-6-9-0
CB-229 TO CB-229(1) &amp; CB-229(1) TO MH-6-8-4
CB-278 TO MH-6-9-1
CB-282 TO MH-6-9-0
CB-287 TO MH-6-8-3
CB-313 TO MH-6-8-2</t>
  </si>
  <si>
    <t>DAM2-02-09-SAJ-TS9-1-STR-FIR-1181</t>
  </si>
  <si>
    <t>Survey FIR for Sand Bedding and Compaction Testing UPVC Pipe Line for Catch Basins of Storm Network, @ Zone- 03
CB-133-MH-6-9-0
CB-287-MH-6-8-3</t>
  </si>
  <si>
    <t>DAM2-02-09-SAJ-TS9-1-STR-FIR-1182</t>
  </si>
  <si>
    <t>Survey FIR for Concrete Encasement at Bottom part of VPVC Pipe lines between Catch basin of  of Storm Network, @ Zone- 03
CB-313-MH-6-8-2</t>
  </si>
  <si>
    <t>DAM2-02-09-SAJ-TS9-1-STR-FIR-1190</t>
  </si>
  <si>
    <t>Mechanical FIR for Final Air testing of UPVC Strom Drainage PIPE from
CB-62 to CB-58
CB-75 to CB-62
CB-67 to CB-81-1
ROAD 1, ZONE 1</t>
  </si>
  <si>
    <t>DAM2-02-09-SAJ-TS9-1-STR-FIR-1191</t>
  </si>
  <si>
    <t>Survey and Mechanical FIR for installation and laying of UPVC Pipe Line for Catch Basins of Storm Network, @ Zone- 03
CB-133 TO MH-6-9-0
CB-229 TO CB-229(1) &amp; CB-229(1) TO MH-6-8-4
CB-278 TO MH-6-9-1
CB-282 TO MH-6-9-0
CB-287 TO MH-6-8-3
CB-313 TO MH-6-8-2</t>
  </si>
  <si>
    <t>DAM2-02-09-SAJ-TS9-1-STR-FIR-1194</t>
  </si>
  <si>
    <t>Mechanical FIR for Final Air testing of UPVC Strom Drainage PIPE from
CB-255 to CB-279
CB-279 to CB-151
CB-151 to MH-1-6
CB-145 to CB-326
CB-326 to MH-1-5
Arterial Road , ZONE 2</t>
  </si>
  <si>
    <t>DAM2-02-09-SAJ-TS9-1-STR-FIR-1195</t>
  </si>
  <si>
    <t>Mechanical FIR for Final Air testing of UPVC Strom Drainage PIPE from
CB-208 to CB-202
CB-202 to MH-1-4
CB-348 to CB-360
CB-360 to MH-1-3
CB-286 to CB-301
CB-301 to MH-1-2
CB-292 to CB-283
CB-283 to MH-1-1
CB-372 to MH-1-1
CB-373 to CB-374
Arterial Road , ZONE 3</t>
  </si>
  <si>
    <t>DAM2-02-09-SAJ-TS9-1-STR-FIR-1198</t>
  </si>
  <si>
    <t>Mechanical FIR for Final Air testing of UPVC Strom Drainage PIPE from
CB-83 to CB-71
CB-43 to MH-28-4
CB-34 to CB-28
CB-28 to MH-28-3
Road-1 , ZONE 1</t>
  </si>
  <si>
    <t>DAM2-02-09-SAJ-TS9-1-STR-FIR-1164</t>
  </si>
  <si>
    <t>Survey FIR for Excavation and Compaction Testing UPVC Pipe Line for Catch Basins of Storm Network, @ Zone- 03
CB-234 TO MH-6-2-8
CB-266 TO MH-6-2-7
CB-318 TO MH-3-8
CB-355 TO MH-3-2
CB-365 (2) TO MH-3-1
CB-365 TO MH-3-3
CB-374 TO MH-1</t>
  </si>
  <si>
    <t>DAM2-02-09-SAJ-TS9-1-STR-FIR-1165</t>
  </si>
  <si>
    <t>Survey FIR for Sand Bedding and Compaction Testing UPVC Pipe Line for Catch Basins of Storm Network, @ Zone- 03
CB-234 TO MH-6-2-8
CB-318 TO MH-3-8
CB-355 TO MH-3-2
CB-365 (2) TO MH-3-1
CB-365 TO MH-3-3
CB-374 TO MH-1</t>
  </si>
  <si>
    <t>DAM2-02-09-SAJ-TS9-1-STR-FIR-1166</t>
  </si>
  <si>
    <t>Survey FIR for Concrete Encasement for UPVC Pipe Line for Catch Basins of Storm Network, @ Zone- 03
CB-266 TO MH-6-2-7</t>
  </si>
  <si>
    <t>DAM2-02-09-SAJ-TS9-1-STR-FIR-1177</t>
  </si>
  <si>
    <t>Survey and Mechanical FIR for installation and laying of UPVC Pipe Line for Catch Basins of Storm Network, @ Zone- 03
CB-234 TO MH-6-2-8
CB-266 TO MH-6-2-7
CB-318 TO MH-3-8
CB-355 TO MH-3-2
CB-365 (2) TO MH-3-1
CB-365 TO MH-3-3
CB-374 TO MH-1</t>
  </si>
  <si>
    <t>DAM2-02-09-SAJ-TS9-1-STR-FIR-1196</t>
  </si>
  <si>
    <t>Mechanical FIR for Final Air testing of UPVC Strom Drainage PIPE from
CB-374 to MH-1
Arterial Road , ZONE 3</t>
  </si>
  <si>
    <t>DAM2-02-09-SAJ-TS9-1-STR-FIR-1039-01</t>
  </si>
  <si>
    <t>DAM2-02-09-SAJ-TS9-1-STR-FIR-1049-01</t>
  </si>
  <si>
    <t>DAM2-02-09-SAJ-TS9-1-STR-FIR-1055-01</t>
  </si>
  <si>
    <t>DAM2-02-09-SAJ-TS9-1-STU-FIR-0268</t>
  </si>
  <si>
    <t>Survey Inspection of Formwork and Placement of Reinforced Concrete (C35 MPa) for the Walls and Top Slab of the Box Culvert Segment 32.</t>
  </si>
  <si>
    <t>DAM2-02-09-SAJ-TS9-1-STU-FIR-0267</t>
  </si>
  <si>
    <t>Inspection of Steel Reinforcement (including all required embedded items) Prior to Concrete Placement for the Walls and Top Slab of Box Culvert Segment 32.</t>
  </si>
  <si>
    <t>DAM2-02-09-SAJ-TS9-1-STR-FIR-1109-01</t>
  </si>
  <si>
    <t>DAM2-02-09-SAJ-TS9-1-STR-FIR-1115-01</t>
  </si>
  <si>
    <t>DAM2-02-09-SAJ-TS9-1-STR-FIR-1156</t>
  </si>
  <si>
    <t>Survey and Compaction Testing FIR for Around-Backfill 7th Layer for the Listed Catch Basins of the Storm Network, @ Zone-01.
CB-24 , CB-28</t>
  </si>
  <si>
    <t xml:space="preserve">        Storm Manholes</t>
  </si>
  <si>
    <t>DAM2-02-09-SAJ-TS9-1-GEN-DSF-084</t>
  </si>
  <si>
    <t>13-Sep-26 A</t>
  </si>
  <si>
    <t>10-Sep-26 A</t>
  </si>
  <si>
    <t>28-Sep-26 A</t>
  </si>
  <si>
    <t>Dry Utilities</t>
  </si>
  <si>
    <t>Wet Utilities</t>
  </si>
  <si>
    <t>114(564)</t>
  </si>
  <si>
    <t>147(888)</t>
  </si>
  <si>
    <t>3(323)</t>
  </si>
  <si>
    <t>3(648)</t>
  </si>
  <si>
    <t>(43(3442)</t>
  </si>
  <si>
    <t>56(8671)</t>
  </si>
  <si>
    <t>MV Network</t>
  </si>
  <si>
    <t>Street Lighting Network</t>
  </si>
  <si>
    <t>LV Network</t>
  </si>
  <si>
    <t>Telecom Network</t>
  </si>
  <si>
    <t>DAM2-02-09-SAJ-TS9-1-ROD-FIR-0656-01</t>
  </si>
  <si>
    <t>DAM2-02-09-SAJ-TS9-1-ROD-FIR-0650-01</t>
  </si>
  <si>
    <t>DAM2-02-09-SAJ-TS9-1-ROD-FIR-0663</t>
  </si>
  <si>
    <t>Inspection for survey works and compaction testing of Aggregate Base Course layer (20 cm) at Asphalt Plot D (Part 15).</t>
  </si>
  <si>
    <t>DAM2-02-09-SAJ-TS9-1-ROD-FIR-0667</t>
  </si>
  <si>
    <t>Inspection for survey works and compaction testing of Aggregate Base Course layer (20 cm) at Road 3.</t>
  </si>
  <si>
    <t>DAM2-02-09-SAJ-TS9-1-ROD-FIR-0609-01</t>
  </si>
  <si>
    <t>DAM2-02-09-SAJ-TS9-1-ROD-FIR-0624-01</t>
  </si>
  <si>
    <t>DAM2-02-09-SAJ-TS9-1-ROD-FIR-0658</t>
  </si>
  <si>
    <t>Survey Inspection for Placement of 1st layer (7.5 cm) of Asphalt Bituminous Base course (Grading I – Class A) at Asphalt Plot D Part: 9 as per attached survey data.</t>
  </si>
  <si>
    <t>DAM2-02-09-SAJ-TS9-1-ROD-FIR-0660</t>
  </si>
  <si>
    <t>Survey Inspection for Placement of 2nd layer (7.5 cm) of Asphalt Bituminous Base course (Grading I – Class A) at Asphalt Plot D Part: 8 as per attached survey data.</t>
  </si>
  <si>
    <t>B2.31 23 00.01</t>
  </si>
  <si>
    <t>Excavation for Trench size 40cm wide and 80cm deep (for 1 cable)</t>
  </si>
  <si>
    <t>DAM2-02-09-SAJ-TS9-1-ELE-FIR-0162</t>
  </si>
  <si>
    <t xml:space="preserve">FIR for Excavation and Sand Bedding Placement for Medium Voltage Cable, at Road (RD-02),@. Zone-3 &amp; 4
Substation No.
SS-20       to   SS-6                SS-6       to   SS-22 </t>
  </si>
  <si>
    <t>B2.31 23 00.02</t>
  </si>
  <si>
    <t>Excavation for Trench size 60cm wide and 80cm deep ( for  2 cables)</t>
  </si>
  <si>
    <t>DAM2-02-09-SAJ-TS9-1-ELE-FIR-0160</t>
  </si>
  <si>
    <t xml:space="preserve">FIR for Excavation and Sand Bedding Placement for Medium Voltage Cable, at Road (RD-01),@. Zone-1
Substation No.
SS-11       to   SS-7                SS-11       to   SS-8
SS-7        to   SS-9                 SS-8       to   SS-15
SS-9        to   SS-22                </t>
  </si>
  <si>
    <t>B2.33 71 00.02</t>
  </si>
  <si>
    <t>Duct bank for MV cables UPVC(4x150mm)</t>
  </si>
  <si>
    <t>DAM2-02-09-SAJ-TS9-1-ELE-FIR-0164</t>
  </si>
  <si>
    <t xml:space="preserve">FIR for Concrete Pouring of Medium Voltage Cable, Duct Bank UPVC (4xØ150mm), at Road (RD-01)Sta. 0+370.47,@. Zone-1
# “MV-DUCT BANK-01” </t>
  </si>
  <si>
    <t>B2.33 71 49.23.01</t>
  </si>
  <si>
    <t xml:space="preserve">Cable 13.8 kV 3Cx 500 mm² Al XLPE,/LLDPE / Unarmored   </t>
  </si>
  <si>
    <t>DAM2-02-09-SAJ-TS9-1-ELE-FIR-0161</t>
  </si>
  <si>
    <t xml:space="preserve">FIR for Medium Voltage Cable Laying (Cable 13.8 kV 3Cx 500 mm² Al XLPE,/LLDPE) Including Backfill, at Road (RD-01),@. Zone-1
Substation No.
SS-11       to   SS-7                SS-11       to   SS-8
SS-7        to   SS-9                 SS-8       to   SS-15
SS-9        to   SS-22                </t>
  </si>
  <si>
    <t>DAM2-02-09-SAJ-TS9-1-ELE-FIR-0163</t>
  </si>
  <si>
    <t>FIR for Medium Voltage Cable Laying (Cable 13.8 kV 3Cx 500 mm² Al XLPE,/LLDPE), Including Backfill, at Road (RD-02),@. Zone-3 &amp; 4
Substation No.
SS-20       to   SS-6                SS-6       to   SS-22</t>
  </si>
  <si>
    <t>DAM2-02-09-SAJ-TS9-1-ELE-FIR-0156</t>
  </si>
  <si>
    <t>FIR for Concrete Pouring of Duct bank for LV cables UPVC (2xØ110mm), at Road (RD-02), Sta.2+538.50, @Zone-4
1)	 “LV-Duct Bank-06”</t>
  </si>
  <si>
    <t>DAM2-02-09-SAJ-TS9-1-ELE-FIR-0157</t>
  </si>
  <si>
    <t>Survey for Excavation and Gravel Bedding Placement for Lighting Pole Foundation at Road (RD-04),@. Zone-4
Pole Number: -
1)	FP-21-1/4/9B         11)  FP-22-1/2/9B
2)	FP-21-1/4/10R       12)  FP-22-1/2/10R
3)	FP-21-1/4/11Y       13)  FP-22-1/2/11Y
4)	FP-21-1/4/12B       14)  FP-22-1/2/12B
5)	FP-21-1/4/13R       15)  FP-22-1/2/13R
6)	FP-21-1/4/14Y       16)  FP-22-1/2/14Y
7)	FP-21-1/4/15B       17)  FP-22-1/2/15B
8)	FP-21-1/4/16R       18)  FP-22-1/2/16R
9)	FP-21-1/4/17Y       19)  FP-22-1/2/17Y
10)	FP-21-1/4/18B       20)  FP-22-1/2/18B</t>
  </si>
  <si>
    <t>DAM2-02-09-SAJ-TS9-1-ELE-FIR-0158</t>
  </si>
  <si>
    <t xml:space="preserve">FIR for Survey of Concrete Foundation Installation for Lighting Pole, at Road (RD-02),Right Side. Zone-4
Pole Number: -
1)	FP-21-1/3/5Y  
2)	FP-21-1/3/16R         
3)	FP-21-1/3/17Y         
4)	FP-21-1/3/18B    
5)	FP-21-1/3/19R        
6)	FP-21-1/3/20Y        </t>
  </si>
  <si>
    <t>DAM2-02-09-SAJ-TS9-1-ELE-FIR-0159</t>
  </si>
  <si>
    <t>FIR for Survey of Concrete Foundation Installation for Lighting Pole, at Road (RD-04),@. Zone-4
Pole Number: -
1)	FP-21-1/4/9B         11)  FP-22-1/2/9B
2)	FP-21-1/4/10R       12)  FP-22-1/2/10R
3)	FP-21-1/4/11Y       13)  FP-22-1/2/11Y
4)	FP-21-1/4/12B       14)  FP-22-1/2/12B
5)	FP-21-1/4/13R       15)  FP-22-1/2/13R
6)	FP-21-1/4/14Y       16)  FP-22-1/2/14Y
7)	FP-21-1/4/15B       17)  FP-22-1/2/15B
8)	FP-21-1/4/16R       18)  FP-22-1/2/16R
9)	FP-21-1/4/17Y       19)  FP-22-1/2/17Y
10)	FP-21-1/4/18B       20)  FP-22-1/2/18B</t>
  </si>
  <si>
    <t>DAM2-02-09-SAJ-TS9-1-ELE-FIR-0171</t>
  </si>
  <si>
    <t xml:space="preserve">FIR for Assembly and Installation of Street Lighting Pole 10 meter height with 1 arm,  including the power Distribution box, at Road (RD-02),Right Side. Zone-4
Pole Number: -
1)	FP-21-1/3/5Y  
2)	FP-21-1/3/16R         
3)	FP-21-1/3/17Y         
4)	FP-21-1/3/18B    
5)	FP-21-1/3/19R        
6)	FP-21-1/3/20Y        </t>
  </si>
  <si>
    <t>DAM2-02-09-SAJ-TS9-1-ELE-FIR-0172</t>
  </si>
  <si>
    <t>FIR for Assembly and Installation of Street Lighting Pole 10 meter height with 1 arm,  including the power Distribution box, at Road (RD-04),@. Zone-4
Pole Number: -
1)	FP-21-1/4/9B         11)  FP-22-1/2/9B
2)	FP-21-1/4/10R       12)  FP-22-1/2/10R
3)	FP-21-1/4/11Y       13)  FP-22-1/2/11Y
4)	FP-21-1/4/12B       14)  FP-22-1/2/12B
5)	FP-21-1/4/13R       15)  FP-22-1/2/13R
6)	FP-21-1/4/14Y       16)  FP-22-1/2/14Y
7)	FP-21-1/4/15B       17)  FP-22-1/2/15B
8)	FP-21-1/4/16R       18)  FP-22-1/2/16R
9)	FP-21-1/4/17Y       19)  FP-22-1/2/17Y
10)	FP-21-1/4/18B       20)  FP-22-1/2/18B</t>
  </si>
  <si>
    <t>DAM2-02-09-SAJ-TS9-1-ELE-FIR-0173</t>
  </si>
  <si>
    <t>Survey for Excavation and Gravel Bedding Placement for Lighting Pole Foundation at Road (RD-02),Right &amp; Left Side. @ Zone-4
Pole Number: -
1)	FP-21-1/2/2Y          12)  FP-21-1/1/2Y
2)	FP-21-1/2/3B          13)  FP-21-1/1/3B
3)	FP-21-1/2/4R          14)  FP-21-1/1/4R
4)	FP-21-1/2/5Y          15)  FP-21-1/1/5Y
5)	FP-21-1/2/6B          16)  FP-21-1/1/6B
6)	FP-21-1/2/7R          17)  FP-21-1/1/7R
7)	FP-21-1/2/8Y          18)  FP-21-1/1/8Y
8)	FP-21-1/2/9B          
9)	FP-21-1/2/10R        
10)	FP-21-1/2/11Y        
11)	FP-21-1/2/12B</t>
  </si>
  <si>
    <t>DAM2-02-09-SAJ-TS9-1-ELE-FIR-0175</t>
  </si>
  <si>
    <t>FIR for Survey of Concrete Foundation Installation for Lighting Pole, at Road (RD-02),Right Side. @Zone-4
Pole Number: -
1)	FP-21-1/2/1R          
2)	FP-21-1/3/1R          
3)	FP-21-1/3/21B         
4)	FP-21-1/3/22R           
5)	FP-21-1/3/23Y 
6)	FP-21-1/3/24B</t>
  </si>
  <si>
    <t>DAM2-02-09-SAJ-TS9-1-ELE-FIR-0182</t>
  </si>
  <si>
    <t>Survey and Compaction FIR for Backfill around the Electrical Pole concrete Foundation, Layer-5, at Road (RD-02),Right Side. Zone-4
Pole Number: -
1)	FP-21-1/3/2Y          11)  FP-21-1/3/13R
2)	FP-21-1/3/3B          12)  FP-21-1/3/14Y
3)	FP-21-1/3/4R          13)  FP-21-1/3/15B
4)	FP-21-1/3/6B          
5)	FP-21-1/3/7R         
6)	FP-21-1/3/8Y         
7)	FP-21-1/3/9B    
8)	FP-21-1/3/10R        
9)	FP-21-1/3/11Y        
10)	FP-21-1/3/12B</t>
  </si>
  <si>
    <t>B2.26.56.19.02</t>
  </si>
  <si>
    <t>Street Lighting( LED), Lamp Lumen: 24286, Luminare Lumen:20914, complete with control gear and lamp, (140) WATT.</t>
  </si>
  <si>
    <t>DAM2-02-09-SAJ-TS9-1-ELE-FIR-0166</t>
  </si>
  <si>
    <t>FIR for Concrete Pouring of Duct bank for Street Lighting UPVC (4xØ110mm), at Road (RD-02). )Sta. 2+289.50 @ Zone-4
1)	 “ST-Duct Bank-06”</t>
  </si>
  <si>
    <t>DAM2-02-09-SAJ-TS9-1-TEL-FIR-0034</t>
  </si>
  <si>
    <t>FIR for Survey for Concrete Foundation Installation of Telecom Monhole (Type 1), at Road (RD-01),Left Side. @Zone-1
Manhole Number: -
1)	MH - 09       3)   MH - 23
2)	MH - 21       4)   MH - 24</t>
  </si>
  <si>
    <t>DAM2-02-09-SAJ-TS9-1-TEL-FIR-0035</t>
  </si>
  <si>
    <t>FIR for Survey for Concrete Foundation Installation of Telecom Monhole (Type 2), at Road (RD-01) Left Side. @Zone-1
Manhole Number: -
1)	MH - 08       2)   MH - 27</t>
  </si>
  <si>
    <t>DAM2-02-09-SAJ-TS9-1-TEL-FIR-0038</t>
  </si>
  <si>
    <t>FIR for Concrete Pouring of Road crossing ducts, (6*50mm) HDPE, at Road (RD-02) Sta. 1+636.6, @Zone–4  # “TL-Duct Bank- 06”</t>
  </si>
  <si>
    <t>B3.2.32 11 23.01</t>
  </si>
  <si>
    <t>Aggregate base course below slab on grade for Potable water pump stationand chlorination chamber</t>
  </si>
  <si>
    <t>DAM2-02-09-SAJ-TS9-1-STU-FIR-0239</t>
  </si>
  <si>
    <t>Survey Inspection for Backfill and Compaction Testing of 7th Layer (Aggregate base course) (15 cm) inside the Potable Water Pump Station</t>
  </si>
  <si>
    <t>DAM2-02-09-SAJ-TS9-1-STU-FIR-0288</t>
  </si>
  <si>
    <t>Inspection for survey works and compaction testing of Aggregate Base Course (20 cm) under the Slab on Grade in the Chlorination Building.</t>
  </si>
  <si>
    <t>DAM2-02-09-SAJ-TS9-1-STU-FIR-0281</t>
  </si>
  <si>
    <t>Survey Inspection for 50 mm Lean concrete under slab on grade for potable water pump station.</t>
  </si>
  <si>
    <t>DAM2-02-09-SAJ-TS9-1-STU-FIR-0284</t>
  </si>
  <si>
    <t>Survey Inspection for 50 mm plain concrete below the grade beam (G.B.1) and of the Control Room and LV Room.</t>
  </si>
  <si>
    <t>DAM2-02-09-SAJ-TS9-1-STU-FIR-0285</t>
  </si>
  <si>
    <t>Survey Inspection for 50 mm plain concrete of the electrical trench inside of  Control Room and LV Room.</t>
  </si>
  <si>
    <t>DAM2-02-09-SAJ-TS9-1-STU-FIR-0290</t>
  </si>
  <si>
    <t>Survey Inspection for 50 mm plain concrete below slab on grade of the Chlorination Building.</t>
  </si>
  <si>
    <t>DAM2-02-09-SAJ-TS9-1-STU-FIR-0279</t>
  </si>
  <si>
    <t>Survey Inspection of Formwork and Placement of Reinforced Concrete (C35 MPa) for the walls of electric trench inside the Potable water pump station.</t>
  </si>
  <si>
    <t>DAM2-02-09-SAJ-TS9-1-STU-FIR-0292</t>
  </si>
  <si>
    <t>Inspection of the Waterproofing Membrane with 50 mm Screed Protection (20 MPa) at the Flowmeter of Potable Water Tank.</t>
  </si>
  <si>
    <t>DAM2-02-09-SAJ-TS9-1-STU-FIR-0282</t>
  </si>
  <si>
    <t>Inspection for waterproofing paint on 50mm Lean concrete below slab on grade for potable water pump station.</t>
  </si>
  <si>
    <t>DAM2-02-09-SAJ-TS9-1-STU-FIR-0291</t>
  </si>
  <si>
    <t>Inspection for waterproofing paint on the 50mm plain concrete below slab on grade of the Chlorination Building.</t>
  </si>
  <si>
    <t>DAM2-02-09-SAJ-TS9-1-STU-FIR-0280</t>
  </si>
  <si>
    <t>Inspection for vapor retarders below 50 mm Lean concrete under slab on grade for potable water pump station.</t>
  </si>
  <si>
    <t>DAM2-02-09-SAJ-TS9-1-STU-FIR-0289</t>
  </si>
  <si>
    <t>Inspection for vapor retarders below 50 mm plain concrete under slab on grade of the Chlorination Building.</t>
  </si>
  <si>
    <t>DAM2-02-09-SAJ-TS9-1-SEW-FIR-1307-01</t>
  </si>
  <si>
    <t>DAM2-02-09-SAJ-TS9-1-SEW-FIR-1368</t>
  </si>
  <si>
    <t>Mechanical FIR for Final Air testing of GRP Sewerage Drainage PIPE from
MH-A-18-4 to MH-A-18-5
RD-03 - ZONE-01</t>
  </si>
  <si>
    <t>DAM2-02-09-SAJ-TS9-1-SEW-FIR-1369</t>
  </si>
  <si>
    <t>Mechanical FIR for Final Air testing of GRP Sewerage Drainage PIPE from
MH-A-14-4 to MH-A-14-5
RD-04 - ZONE-01</t>
  </si>
  <si>
    <t>DAM2-02-09-SAJ-TS9-1-SEW-FIR-1381</t>
  </si>
  <si>
    <t>Mechanical FIR for Final Air testing of GRP Sewerage Drainage PIPE from MH-A-23  to MH-A-23-1
Road-4 , ZONE- 04</t>
  </si>
  <si>
    <t>DAM2-02-09-SAJ-TS9-1-SEW-FIR-1308-01</t>
  </si>
  <si>
    <t>DAM2-02-09-SAJ-TS9-1-SEW-FIR-1310-01</t>
  </si>
  <si>
    <t>DAM2-02-09-SAJ-TS9-1-SEW-FIR-1317-01</t>
  </si>
  <si>
    <t>DAM2-02-09-SAJ-TS9-1-SEW-FIR-1379</t>
  </si>
  <si>
    <t>Survey FIR for Excavation and Compaction Testing of Sewerage Pipeline Manhole
 MH-B-4-6-7</t>
  </si>
  <si>
    <t>DAM2-02-09-SAJ-TS9-1-SEW-FIR-1389</t>
  </si>
  <si>
    <t>FIR for Installation of Sewerage Pipeline Manhole
 MH-B-4-6-7</t>
  </si>
  <si>
    <t>DAM2-02-09-SAJ-TS9-1-SEW-FIR-1377</t>
  </si>
  <si>
    <t>Survey FIR for Excavation and Compaction Testing of Sewerage Pipeline Manhole
 MH-B-4-6-5
MH-B-4-6-6</t>
  </si>
  <si>
    <t>DAM2-02-09-SAJ-TS9-1-SEW-FIR-1387</t>
  </si>
  <si>
    <t>FIR for Installation of Sewerage Pipeline Manhole
 MH-B-4-6-5
MH-B-4-6-6</t>
  </si>
  <si>
    <t>DAM2-02-09-SAJ-TS9-1-SEW-FIR-1375</t>
  </si>
  <si>
    <t>Survey FIR for Excavation and Compaction Testing of Sewerage Pipeline Manhole
 MH-B-4-6-1
MH-B-4-6-2
MH-B-4-6-3
MH-B-4-6-4</t>
  </si>
  <si>
    <t>DAM2-02-09-SAJ-TS9-1-SEW-FIR-1385</t>
  </si>
  <si>
    <t>FIR for Installation of Sewerage Pipeline Manhole
 MH-B-4-6-1
MH-B-4-6-2
MH-B-4-6-3
MH-B-4-6-4</t>
  </si>
  <si>
    <t>DAM2-02-09-SAJ-TS9-1-SEW-FIR-1373</t>
  </si>
  <si>
    <t>Survey FIR for Excavation and Compaction Testing of Sewerage Pipeline Manhole
 MH-B-4-6-0</t>
  </si>
  <si>
    <t>DAM2-02-09-SAJ-TS9-1-SEW-FIR-1383</t>
  </si>
  <si>
    <t>FIR for Installation of Sewerage Pipeline Manhole
 MH-B-4-6-0</t>
  </si>
  <si>
    <t>B5.33 05 13.08</t>
  </si>
  <si>
    <t>MH depth 4.51-5.5 m with back drop</t>
  </si>
  <si>
    <t>DAM2-02-09-SAJ-TS9-1-SEW-FIR-1371</t>
  </si>
  <si>
    <t>Survey FIR for Excavation and Compaction Testing of Sewerage Pipeline Manhole
 MH-B-4-3</t>
  </si>
  <si>
    <t>B5.1.03 30 00.01</t>
  </si>
  <si>
    <t>100 mm thickness lean concrete under the foundation for wet well &amp; valve chamber &amp; Screening chamber &amp; Control room</t>
  </si>
  <si>
    <t>DAM2-02-09-SAJ-TS9-1-STU-FIR-0301</t>
  </si>
  <si>
    <t>Inspection of 100 mm thickness lean concrete under the foundation of Wet Well of Sewage Lift Station.</t>
  </si>
  <si>
    <t>Footings for wet well &amp; valve chamber &amp; screening chamber &amp; control room</t>
  </si>
  <si>
    <t>DAM2-02-09-SAJ-TS9-1-STU-FIR-0311</t>
  </si>
  <si>
    <t>Survey Inspection of Formwork and Placement of Reinforced Concrete (C35 MPa)  for the RC Raft of Sewage Lift Station (Wet Well).</t>
  </si>
  <si>
    <t>B5.1.07 13 13.01</t>
  </si>
  <si>
    <t>DAM2-02-09-SAJ-TS9-1-STU-FIR-0302</t>
  </si>
  <si>
    <t>Inspection of the Waterproofing Membrane with 50 mm Screed Protection (20 MPa) at the the foundation of Wet Well of Sewage Lift Station</t>
  </si>
  <si>
    <t>DAM2-02-09-SAJ-TS9-1-STR-FIR-0995-01</t>
  </si>
  <si>
    <t>DAM2-02-09-SAJ-TS9-1-STR-FIR-1071-01</t>
  </si>
  <si>
    <t>DAM2-02-09-SAJ-TS9-1-STR-FIR-1072-01</t>
  </si>
  <si>
    <t>DAM2-02-09-SAJ-TS9-1-STR-FIR-1089-01</t>
  </si>
  <si>
    <t>DAM2-02-09-SAJ-TS9-1-STR-FIR-1207</t>
  </si>
  <si>
    <t>Mechanical FIR for Final Air testing of UPVC Strom Drainage PIPE from
MH-3-17-1 to MH-3-17-2
Road-3 , ZONE 4</t>
  </si>
  <si>
    <t>DAM2-02-09-SAJ-TS9-1-STR-FIR-1224</t>
  </si>
  <si>
    <t>Mechanical FIR for Final Air testing of UPVC Strom Drainage PIPE from
MH-3-17-2  to MH-3-17-3
Road-3 , ZONE 4</t>
  </si>
  <si>
    <t>DAM2-02-09-SAJ-TS9-1-STR-FIR-1206</t>
  </si>
  <si>
    <t>Mechanical FIR for Final Air testing of UPVC Strom Drainage PIPE from
MH-3-17-0 to MH-3-17-1
Road-3 , ZONE 4</t>
  </si>
  <si>
    <t>DAM2-02-09-SAJ-TS9-1-STR-FIR-1232</t>
  </si>
  <si>
    <t>Survey FIR for Excavation and Compaction Testing of Storm Pipeline From MH-17 TO MH-16</t>
  </si>
  <si>
    <t>DAM2-02-09-SAJ-TS9-1-STR-FIR-1233</t>
  </si>
  <si>
    <t>Survey FIR for Gravel Bedding with Geotextile of Storm Pipeline From MH-17 TO MH-16</t>
  </si>
  <si>
    <t>DAM2-02-09-SAJ-TS9-1-STR-FIR-1152</t>
  </si>
  <si>
    <t>Survey FIR for backfilling and compaction testing of 3rd layer above UPVC Pipe Line for Group of Catch Basins of Storm Network Connecting to Manholes (RD-01), @ ZONE-01
1-	MH-28-1 CB-14(4) TO MH-28-1)
2-	MH-28-3 CB-28 TO CB-34)
3-	MH-20-5 CB-62 TO CB-58 and CB-58 TO MH-20-5)
4-	MH-20-3 (CB-70 TO CB-52 and CB-52 TO MH-20-3)</t>
  </si>
  <si>
    <t>DAM2-02-09-SAJ-TS9-1-STR-FIR-1199</t>
  </si>
  <si>
    <t>Mechanical FIR for Final Air testing of UPVC Strom Drainage PIPE from
CB-45 to CB-48
CB-57 to MH-3-17-3
CB-77 to CB-92
CB-92 to MH-3-17-2
CB-111 to MH-3-17-1
Road-3 , ZONE 2</t>
  </si>
  <si>
    <t>DAM2-02-09-SAJ-TS9-1-STR-FIR-1200</t>
  </si>
  <si>
    <t>Survey FIR for Sand Bedding and Compaction Testing UPVC Pipe Line for Catch Basins of Storm Network, @ Zone- 03
CB-229-CB-229 (1) &amp;CB-229 (1)-MH-6-8-4
CB-278-MH-6-9-1
CB-282-MH-6-9-0</t>
  </si>
  <si>
    <t>DAM2-02-09-SAJ-TS9-1-STR-FIR-1201</t>
  </si>
  <si>
    <t>Survey FIR for Excavation and compaction testing of UPVC Pipe Line for Catch Basins of Storm Network,
CB-76 TO CB-90
CB-90 TO MH-18-2
CB-112 TO CB-135
CB-150 TO CB-195</t>
  </si>
  <si>
    <t>DAM2-02-09-SAJ-TS9-1-STR-FIR-1202</t>
  </si>
  <si>
    <t>Survey FIR for Sand bedding and compaction testing for UPVC Pipe Line for Catch Basins of Storm Network,
CB-76 TO CB-90
CB-90 TO MH-18-2
CB-112 TO CB-135
CB-150 TO CB-195</t>
  </si>
  <si>
    <t>DAM2-02-09-SAJ-TS9-1-STR-FIR-1205</t>
  </si>
  <si>
    <t>Mechanical FIR for Final Air testing of UPVC Strom Drainage PIPE from
CB-44 to MH-6-21-1
Road-3 , ZONE 1</t>
  </si>
  <si>
    <t>DAM2-02-09-SAJ-TS9-1-STR-FIR-1209</t>
  </si>
  <si>
    <t>Survey and Mechanical FIR for installation and laying of UPVC Pipe Line for Catch Basins of Storm Network,
CB-76 TO CB-90 &amp; CB-90 TO MH-18-2
CB-112 TO CB-135
CB-150 TO CB-195</t>
  </si>
  <si>
    <t>DAM2-02-09-SAJ-TS9-1-STR-FIR-1211</t>
  </si>
  <si>
    <t>Survey FIR for Excavation and Compaction Testing UPVC Pipe Line for Catch Basins of Storm Network
CB-114 TO CB-164 &amp; CB-164 TO MH-14-3
CB-236 TO MH-6-9-3
CB-319 TO MH-6-1-3</t>
  </si>
  <si>
    <t>DAM2-02-09-SAJ-TS9-1-STR-FIR-1212</t>
  </si>
  <si>
    <t>Survey FIR for Sand Bedding and Compaction Testing UPVC Pipe Line for Catch Basins of Storm Network
CB-114 TO CB-164 &amp; CB-164 TO MH-14-3
CB-236 TO MH-6-9-3
CB-319 TO MH-6-1-3</t>
  </si>
  <si>
    <t>DAM2-02-09-SAJ-TS9-1-STR-FIR-1213</t>
  </si>
  <si>
    <t>Mechanical FIR for Final Air testing of UPVC Strom Drainage PIPE from
CB-30-1- to CB-27  
CB-27 to MH-6-24   
CB-23 to MH-6-24   
CB-31 to CB-37  
CB-30 to MH-6-25  
Road-2 , ZONE 4</t>
  </si>
  <si>
    <t>DAM2-02-09-SAJ-TS9-1-STR-FIR-1215</t>
  </si>
  <si>
    <t>Survey FIR for Excavation and Compaction Testing UPVC Pipe Line for Catch Basins of Storm Network
CB-103 to CB-110 &amp; CB-110 TO MH-6-11-2
CB-148 TO MH-6-2-2
CB-227 TO MH-6-2-6
CB-241 TO MH-6-3
CB-269 TO MH-6-2-4
CB-288 TO MH-6-1-5
CB-334 TO CB-347
CB-340 TO MH-6-1
CB-342 TO MH-6-1</t>
  </si>
  <si>
    <t>DAM2-02-09-SAJ-TS9-1-STR-FIR-1216</t>
  </si>
  <si>
    <t>Survey FIR for Sand Bedding and Compaction Testing UPVC Pipe Line for Catch Basins of Storm Network
CB-103 to CB-110 &amp; CB-110 TO MH-6-11-2
CB-148 TO MH-6-2-2
CB-227 TO MH-6-2-6
CB-241 TO MH-6-3
CB-269 TO MH-6-2-4
CB-288 TO MH-6-1-5
CB-334 TO CB-347
CB-340 TO MH-6-1
CB-342 TO MH-6-1</t>
  </si>
  <si>
    <t>DAM2-02-09-SAJ-TS9-1-STR-FIR-1219</t>
  </si>
  <si>
    <t>Survey And Mechanical FIR for installation and laying of UPVC Pipe Line for Catch Basins of Storm Network
CB-114 TO CB-164 &amp; CB-164 TO MH-14-3
CB-236 TO MH-6-9-3
CB-319 TO MH-6-1-3</t>
  </si>
  <si>
    <t>DAM2-02-09-SAJ-TS9-1-STR-FIR-1220</t>
  </si>
  <si>
    <t>Survey and Mechanical FIR for installation and laying of UPVC Pipe Line for Catch Basins of Storm Network
CB-103 to CB-110 &amp; CB-110 TO MH-6-11-2
CB-148 TO MH-6-2-2
CB-227 TO MH-6-2-6
CB-241 TO MH-6-3
CB-269 TO MH-6-2-4
CB-288 TO MH-6-1-5
CB-334 TO CB-347
CB-340 TO MH-6-1
CB-342 TO MH-6-1</t>
  </si>
  <si>
    <t>DAM2-02-09-SAJ-TS9-1-STR-FIR-1223</t>
  </si>
  <si>
    <t>Mechanical FIR for Final Air testing of UPVC Strom Drainage PIPE from
CB-32  to CB-35
CB-35 to MH-3-21
CB-50 to CB-54
CB-54 to MH-3-19
CB-65 to MH-3-19
Road-2 , ZONE 4</t>
  </si>
  <si>
    <t>DAM2-02-09-SAJ-TS9-1-STR-FIR-1225</t>
  </si>
  <si>
    <t>Mechanical FIR for Final Air testing of UPVC Strom Drainage PIPE from
CB-69  to MH-6-18-1
CB-56 to CB-79
CB-79 to MH-3-13-3
CB-94 to CB-118
CB-118 to MH-3-13-2
CB-146 to MH-3-13-1
Road-4 , ZONE-01 &amp; 04</t>
  </si>
  <si>
    <t>DAM2-02-09-SAJ-TS9-1-STR-FIR-1226</t>
  </si>
  <si>
    <t>Survey and Mechanical FIR for installation and laying of UPVC Pipeline for Catch Basins of Storm Network,
CB-42 TO MH-3-20 &amp; CB-48 TO MH-3-17-3@ ZONE-04</t>
  </si>
  <si>
    <t>DAM2-02-09-SAJ-TS9-1-STR-FIR-1227</t>
  </si>
  <si>
    <t>Mechanical FIR for Final Air testing of UPVC Strom Drainage PIPE from
CB-88  to CB-100
CB-100 to MH-3-18
CB-134 to CB-143
CB-122 to CB-143
CB-122-1 to MH-3-16
CB-127 to CB-128
CB-128 to MH-3-15
Road-2 , ZONE- 04</t>
  </si>
  <si>
    <t>DAM2-02-09-SAJ-TS9-1-STR-FIR-1228</t>
  </si>
  <si>
    <t>Survey FIR for Excavation and Compaction Testing UPVC Pipe Line for Catch Basins of Storm Network
CB-47 to MH-6-21-1
CB-198 TO CB-318(1)
CB-192 TO MH-3-13
CB-170 TO MH-3-14
CB-97 TO MH-3-17-2
@ Zone- 04</t>
  </si>
  <si>
    <t>DAM2-02-09-SAJ-TS9-1-STR-FIR-1229</t>
  </si>
  <si>
    <t>Survey FIR for Sand Bedding and Compaction Testing UPVC Pipe Line for Catch Basins of Storm Network
CB-47 to MH-6-21-1
CB-198 TO CB-318(1)
CB-192 TO MH-3-13
CB-170 TO MH-3-14
CB-97 TO MH-3-17-2
@ Zone- 04</t>
  </si>
  <si>
    <t>DAM2-02-09-SAJ-TS9-1-STR-FIR-1203</t>
  </si>
  <si>
    <t>Survey FIR for Excavation and compaction testing of UPVC Pipe Line for Catch Basins of Storm Network,
CB-135 TO MH-18-3</t>
  </si>
  <si>
    <t>DAM2-02-09-SAJ-TS9-1-STR-FIR-1204</t>
  </si>
  <si>
    <t>Survey FIR for sand bedding and compaction testing for UPVC Pipe Line for Catch Basins of Storm Network,
CB-135 TO MH-18-3</t>
  </si>
  <si>
    <t>DAM2-02-09-SAJ-TS9-1-STR-FIR-1210</t>
  </si>
  <si>
    <t>Survey and Mechanical FIR for installation and laying of UPVC Pipe Line for Catch Basins of Storm Network,
CB-135 TO MH-18-3</t>
  </si>
  <si>
    <t>DAM2-02-09-SAJ-TS9-1-STR-FIR-1214</t>
  </si>
  <si>
    <t>Mechanical FIR for Final Air testing of UPVC Strom Drainage PIPE from
CB-37  to MH-6-25
Road-2 , ZONE 4</t>
  </si>
  <si>
    <t>DAM2-02-09-SAJ-TS9-1-STR-FIR-1217</t>
  </si>
  <si>
    <t>Survey FIR for Excavation and Compaction Testing UPVC Pipe Line for Catch Basins of Storm Network
CB-270 to MH-6-1-8
CB-347 TO MH-6-1</t>
  </si>
  <si>
    <t>DAM2-02-09-SAJ-TS9-1-STR-FIR-1218</t>
  </si>
  <si>
    <t>Survey FIR for Sand Bedding and Compaction Testing UPVC Pipe Line for Catch Basins of Storm Network
CB-270 to MH-6-1-8
CB-347 TO MH-6-1</t>
  </si>
  <si>
    <t>DAM2-02-09-SAJ-TS9-1-STR-FIR-1221</t>
  </si>
  <si>
    <t>Survey and Mechanical FIR for installation and laying of UPVC Pipe Line for Catch Basins of Storm Network
CB-270 to MH-6-1-8
CB-347 TO MH-6-1</t>
  </si>
  <si>
    <t>DAM2-02-09-SAJ-TS9-1-STR-FIR-1230</t>
  </si>
  <si>
    <t>Survey FIR for Excavation and Compaction Testing UPVC Pipe Line for Catch Basins of Storm Network
CB-318(1) to MH-3-12
CB-143 TO CB-3-17
@ Zone- 04</t>
  </si>
  <si>
    <t>DAM2-02-09-SAJ-TS9-1-STR-FIR-1231</t>
  </si>
  <si>
    <t>Survey FIR for Sand Bedding and Compaction Testing UPVC Pipe Line for Catch Basins of Storm Network
CB-3-18-1 to MH-3-12
CB-143 TO CB-3-17
@ Zone- 04</t>
  </si>
  <si>
    <t>DAM2-02-09-SAJ-TS9-1-STU-FIR-0309</t>
  </si>
  <si>
    <t>Inspection of Steel Reinforcement (including all required embedded items) Prior to Concrete Placement for the Walls and Top Slab of Box Culvert Segment 10.</t>
  </si>
  <si>
    <t>B8.32 11 23.01</t>
  </si>
  <si>
    <t>Aggregate base course below slab on grade for Guard room Type 1 &amp; 2</t>
  </si>
  <si>
    <t>DAM2-02-09-SAJ-TS9-1-STU-FIR-0295</t>
  </si>
  <si>
    <t>Inspection for survey works and compaction testing  of Aggregate Base Course (20 cm) under the Slab on Grade in the Guard House.</t>
  </si>
  <si>
    <t>B8.03 30 00.04</t>
  </si>
  <si>
    <t>Slab on grade for guard room type 1 &amp; 2</t>
  </si>
  <si>
    <t>B8. 22 13  16 .02</t>
  </si>
  <si>
    <t>DAM2-02-09-SAJ-TS9-1-MECH-FIR-0009</t>
  </si>
  <si>
    <t xml:space="preserve"> Mechanical FIR for installation of UPVC Ground Floor Drainage Pipe(diameter 110mm) for Guard House.</t>
  </si>
  <si>
    <t>B8. 22 13  16 .03</t>
  </si>
  <si>
    <t>DAM2-02-09-SAJ-TS9-1-MECH-FIR-0008</t>
  </si>
  <si>
    <t xml:space="preserve"> Mechanical FIR for installation of UPVC Ground Floor Drainage Pipe(diameter 75mm) for Guard House.</t>
  </si>
  <si>
    <t>B8. 22 13  16 .01</t>
  </si>
  <si>
    <t>DAM2-02-09-SAJ-TS9-1-MECH-FIR-0010</t>
  </si>
  <si>
    <t xml:space="preserve"> Mechanical FIR for installation of PPR Potable Water Pipe for Guard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</si>
</sst>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0"/>
    <numFmt numFmtId="176" formatCode="#,##0;[Red]\(#,##0\)"/>
    <numFmt numFmtId="177" formatCode="0.0%;[Red]\(0.0%\)"/>
    <numFmt numFmtId="178" formatCode="#,##0;\(#,##0\)"/>
    <numFmt numFmtId="179" formatCode="#,##0.00;\(#,##0.00\)"/>
    <numFmt numFmtId="180" formatCode="#,##0.00\ &quot;€&quot;"/>
    <numFmt numFmtId="181" formatCode="d\-mmmm\-yyyy"/>
    <numFmt numFmtId="182" formatCode="[$-409]mmmm\ d\,\ yyyy;@"/>
    <numFmt numFmtId="183" formatCode="0.000"/>
    <numFmt numFmtId="184" formatCode="[$-409]dd/mmm/yy;@"/>
    <numFmt numFmtId="185" formatCode="[$-409]d/mmm/yy;@"/>
    <numFmt numFmtId="186" formatCode="[$-409]d/mmm/yyyy;@"/>
    <numFmt numFmtId="187" formatCode="[$-20B0000]d\ mmmm\ yyyy;@"/>
    <numFmt numFmtId="188" formatCode="_-* #,##0.00_-;_-* #,##0.00\-;_-* &quot;-&quot;??_-;_-@_-"/>
    <numFmt numFmtId="189" formatCode="dd/mmm/yyyy"/>
    <numFmt numFmtId="190" formatCode="_-* #,##0.00\ _ج_._م_._‏_-;\-* #,##0.00\ _ج_._م_._‏_-;_-* &quot;-&quot;??\ _ج_._م_._‏_-;_-@_-"/>
    <numFmt numFmtId="191" formatCode="#,##0.00;[Red]#,##0.00"/>
    <numFmt numFmtId="192" formatCode="yyyy\-mm\-dd;@"/>
    <numFmt numFmtId="193" formatCode="_(* #,##0.000000_);_(* \(#,##0.000000\);_(* &quot;-&quot;??_);_(@_)"/>
    <numFmt numFmtId="194" formatCode="_(* #,##0.0000000_);_(* \(#,##0.0000000\);_(* &quot;-&quot;??_);_(@_)"/>
    <numFmt numFmtId="195" formatCode="0.000%"/>
    <numFmt numFmtId="196" formatCode="_(* #,##0.000_);_(* \(#,##0.000\);_(* &quot;-&quot;??_);_(@_)"/>
    <numFmt numFmtId="197" formatCode="[$-409]d\-mmm\-yyyy;@"/>
    <numFmt numFmtId="198" formatCode="#,##0.000"/>
    <numFmt numFmtId="199" formatCode="\%"/>
  </numFmts>
  <fonts count="208">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color indexed="81"/>
      <name val="Tahom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sz val="8"/>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9"/>
      <color rgb="FF2C6682"/>
      <name val="Calibri"/>
      <family val="2"/>
      <scheme val="minor"/>
    </font>
    <font>
      <sz val="16"/>
      <color rgb="FF2C6682"/>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1"/>
      <color theme="0"/>
      <name val="Janna LT"/>
    </font>
    <font>
      <sz val="14"/>
      <color theme="1"/>
      <name val="Calibri "/>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6"/>
      <color theme="0"/>
      <name val="TheSansArabic Bold"/>
    </font>
    <font>
      <b/>
      <sz val="16"/>
      <color rgb="FF000000"/>
      <name val="Calibri"/>
      <family val="2"/>
    </font>
    <font>
      <b/>
      <sz val="14"/>
      <color rgb="FFFF0000"/>
      <name val="Janna LT"/>
    </font>
    <font>
      <sz val="11"/>
      <name val="Calibri"/>
      <family val="2"/>
    </font>
    <font>
      <sz val="12"/>
      <name val="Janna LT"/>
    </font>
    <font>
      <sz val="10"/>
      <color theme="0"/>
      <name val="Janna LT"/>
    </font>
    <font>
      <sz val="14"/>
      <color theme="1"/>
      <name val="TheSansArabic Bold"/>
    </font>
    <font>
      <sz val="12"/>
      <name val="Verdana"/>
      <family val="2"/>
    </font>
    <font>
      <b/>
      <sz val="12"/>
      <name val="Verdana"/>
      <family val="2"/>
    </font>
    <font>
      <sz val="16"/>
      <name val="Verdana"/>
      <family val="2"/>
    </font>
    <font>
      <b/>
      <sz val="16"/>
      <color indexed="8"/>
      <name val="Verdana"/>
      <family val="2"/>
    </font>
    <font>
      <sz val="22"/>
      <name val="Verdana"/>
      <family val="2"/>
    </font>
    <font>
      <b/>
      <sz val="22"/>
      <name val="Verdana"/>
      <family val="2"/>
    </font>
    <font>
      <b/>
      <sz val="22"/>
      <color indexed="8"/>
      <name val="Verdana"/>
      <family val="2"/>
    </font>
    <font>
      <b/>
      <sz val="22"/>
      <color indexed="8"/>
      <name val="Calibri"/>
      <family val="2"/>
      <scheme val="minor"/>
    </font>
    <font>
      <b/>
      <sz val="16"/>
      <name val="Calibri"/>
      <family val="2"/>
      <scheme val="minor"/>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b/>
      <sz val="14"/>
      <color theme="1"/>
      <name val="TheSansArab Plain"/>
      <family val="2"/>
    </font>
    <font>
      <sz val="11"/>
      <color theme="1"/>
      <name val="TheSansArab "/>
    </font>
    <font>
      <sz val="16"/>
      <name val="Calibri"/>
      <family val="2"/>
      <scheme val="minor"/>
    </font>
    <font>
      <b/>
      <sz val="20"/>
      <name val="ADLaM Display"/>
    </font>
    <font>
      <sz val="10"/>
      <name val="Courier"/>
      <family val="3"/>
    </font>
    <font>
      <sz val="10"/>
      <name val="Times New Roman"/>
      <family val="1"/>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6"/>
      <color theme="1"/>
      <name val="Arial Nova"/>
      <family val="2"/>
    </font>
    <font>
      <b/>
      <sz val="16"/>
      <color theme="1"/>
      <name val="Arial Nova"/>
      <family val="2"/>
    </font>
    <font>
      <b/>
      <sz val="16"/>
      <color theme="0"/>
      <name val="Arial Nova"/>
      <family val="2"/>
    </font>
    <font>
      <sz val="16"/>
      <name val="Arial Nova"/>
      <family val="2"/>
    </font>
    <font>
      <b/>
      <sz val="16"/>
      <name val="Arial Nova"/>
      <family val="2"/>
    </font>
    <font>
      <b/>
      <i/>
      <sz val="12"/>
      <color rgb="FF3409E9"/>
      <name val="Calibri"/>
      <family val="2"/>
      <scheme val="minor"/>
    </font>
    <font>
      <sz val="12"/>
      <name val="Arial"/>
      <family val="2"/>
    </font>
    <font>
      <b/>
      <sz val="11"/>
      <name val="Calibri"/>
      <family val="2"/>
      <scheme val="minor"/>
    </font>
    <font>
      <b/>
      <sz val="11"/>
      <color theme="0"/>
      <name val="Janna LT"/>
    </font>
    <font>
      <sz val="11"/>
      <color rgb="FF005953"/>
      <name val="Janna LT"/>
    </font>
    <font>
      <sz val="11"/>
      <name val="Arial"/>
      <family val="2"/>
    </font>
    <font>
      <b/>
      <sz val="20"/>
      <color rgb="FFFF0000"/>
      <name val="Aptos"/>
      <family val="2"/>
    </font>
    <font>
      <sz val="20"/>
      <color theme="1"/>
      <name val="Aptos"/>
      <family val="2"/>
    </font>
    <font>
      <b/>
      <sz val="20"/>
      <color theme="0"/>
      <name val="Aptos"/>
      <family val="2"/>
    </font>
    <font>
      <b/>
      <sz val="20"/>
      <color rgb="FFFFFFFF"/>
      <name val="Aptos"/>
      <family val="2"/>
    </font>
    <font>
      <sz val="20"/>
      <name val="Aptos"/>
      <family val="2"/>
    </font>
    <font>
      <sz val="20"/>
      <color rgb="FF000000"/>
      <name val="Aptos"/>
      <family val="2"/>
    </font>
    <font>
      <sz val="20"/>
      <color theme="0"/>
      <name val="Aptos"/>
      <family val="2"/>
    </font>
    <font>
      <b/>
      <sz val="20"/>
      <color rgb="FF000000"/>
      <name val="Aptos"/>
      <family val="2"/>
    </font>
    <font>
      <b/>
      <sz val="20"/>
      <color rgb="FF00B050"/>
      <name val="Aptos"/>
      <family val="2"/>
    </font>
    <font>
      <b/>
      <sz val="24"/>
      <color rgb="FF382AF2"/>
      <name val="Aptos"/>
      <family val="2"/>
    </font>
    <font>
      <b/>
      <sz val="11"/>
      <color rgb="FF000000"/>
      <name val="Calibri"/>
      <family val="2"/>
      <scheme val="minor"/>
    </font>
    <font>
      <b/>
      <sz val="11"/>
      <color rgb="FF000000"/>
      <name val="TheSansArabic Bold"/>
    </font>
    <font>
      <b/>
      <sz val="22"/>
      <color theme="1"/>
      <name val="Calibri"/>
      <family val="2"/>
      <scheme val="minor"/>
    </font>
    <font>
      <sz val="22"/>
      <color rgb="FF000000"/>
      <name val="Aptos"/>
      <family val="2"/>
    </font>
  </fonts>
  <fills count="73">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D0CECE"/>
        <bgColor indexed="64"/>
      </patternFill>
    </fill>
  </fills>
  <borders count="585">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right style="medium">
        <color rgb="FF53B3DD"/>
      </right>
      <top style="hair">
        <color indexed="64"/>
      </top>
      <bottom/>
      <diagonal/>
    </border>
    <border>
      <left style="hair">
        <color theme="0" tint="-0.499984740745262"/>
      </left>
      <right style="hair">
        <color theme="0" tint="-0.499984740745262"/>
      </right>
      <top style="hair">
        <color indexed="64"/>
      </top>
      <bottom/>
      <diagonal/>
    </border>
    <border>
      <left style="hair">
        <color theme="0" tint="-0.499984740745262"/>
      </left>
      <right style="medium">
        <color rgb="FF53B3DD"/>
      </right>
      <top style="hair">
        <color indexed="64"/>
      </top>
      <bottom/>
      <diagonal/>
    </border>
    <border>
      <left/>
      <right style="hair">
        <color theme="0" tint="-0.499984740745262"/>
      </right>
      <top style="hair">
        <color indexed="64"/>
      </top>
      <bottom/>
      <diagonal/>
    </border>
    <border>
      <left style="hair">
        <color theme="0" tint="-0.499984740745262"/>
      </left>
      <right style="hair">
        <color indexed="64"/>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hair">
        <color indexed="64"/>
      </left>
      <right style="thin">
        <color indexed="64"/>
      </right>
      <top style="hair">
        <color indexed="64"/>
      </top>
      <bottom/>
      <diagonal/>
    </border>
    <border>
      <left style="thin">
        <color rgb="FF53B3DD"/>
      </left>
      <right/>
      <top style="thin">
        <color rgb="FF53B3DD"/>
      </top>
      <bottom style="hair">
        <color rgb="FF53B3DD"/>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theme="0"/>
      </top>
      <bottom style="thin">
        <color theme="0"/>
      </bottom>
      <diagonal/>
    </border>
    <border>
      <left style="medium">
        <color indexed="64"/>
      </left>
      <right/>
      <top style="hair">
        <color indexed="64"/>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rgb="FF53B3DD"/>
      </top>
      <bottom style="hair">
        <color rgb="FF53B3DD"/>
      </bottom>
      <diagonal/>
    </border>
    <border>
      <left style="medium">
        <color indexed="64"/>
      </left>
      <right/>
      <top style="hair">
        <color rgb="FF53B3DD"/>
      </top>
      <bottom/>
      <diagonal/>
    </border>
    <border>
      <left style="medium">
        <color auto="1"/>
      </left>
      <right/>
      <top/>
      <bottom style="thin">
        <color indexed="64"/>
      </bottom>
      <diagonal/>
    </border>
    <border>
      <left style="hair">
        <color auto="1"/>
      </left>
      <right style="hair">
        <color auto="1"/>
      </right>
      <top style="thin">
        <color auto="1"/>
      </top>
      <bottom style="thin">
        <color auto="1"/>
      </bottom>
      <diagonal/>
    </border>
    <border>
      <left style="thin">
        <color theme="9" tint="0.59996337778862885"/>
      </left>
      <right/>
      <top/>
      <bottom/>
      <diagonal/>
    </border>
    <border>
      <left style="thin">
        <color theme="9" tint="0.59996337778862885"/>
      </left>
      <right/>
      <top/>
      <bottom style="thin">
        <color theme="9" tint="0.59996337778862885"/>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diagonal/>
    </border>
    <border>
      <left/>
      <right/>
      <top/>
      <bottom style="medium">
        <color indexed="64"/>
      </bottom>
      <diagonal/>
    </border>
  </borders>
  <cellStyleXfs count="49874">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3" fillId="0" borderId="0"/>
    <xf numFmtId="9" fontId="13" fillId="0" borderId="0" applyFont="0" applyFill="0" applyBorder="0" applyAlignment="0" applyProtection="0"/>
    <xf numFmtId="0" fontId="15" fillId="0" borderId="0"/>
    <xf numFmtId="0" fontId="1" fillId="0" borderId="0"/>
    <xf numFmtId="0" fontId="13" fillId="0" borderId="0"/>
    <xf numFmtId="0" fontId="45" fillId="0" borderId="0"/>
    <xf numFmtId="0" fontId="1" fillId="21" borderId="149" applyNumberFormat="0" applyFont="0" applyAlignment="0" applyProtection="0"/>
    <xf numFmtId="0" fontId="13" fillId="0" borderId="0"/>
    <xf numFmtId="188" fontId="119" fillId="0" borderId="0" applyFont="0" applyFill="0" applyBorder="0" applyAlignment="0" applyProtection="0"/>
    <xf numFmtId="43" fontId="13" fillId="0" borderId="0" applyFont="0" applyFill="0" applyBorder="0" applyAlignment="0" applyProtection="0"/>
    <xf numFmtId="190" fontId="1" fillId="0" borderId="0" applyFont="0" applyFill="0" applyBorder="0" applyAlignment="0" applyProtection="0"/>
    <xf numFmtId="0" fontId="13" fillId="0" borderId="0"/>
    <xf numFmtId="164" fontId="1" fillId="0" borderId="0" applyFont="0" applyFill="0" applyBorder="0" applyAlignment="0" applyProtection="0"/>
    <xf numFmtId="164" fontId="1" fillId="0" borderId="0" applyFont="0" applyFill="0" applyBorder="0" applyAlignment="0" applyProtection="0"/>
    <xf numFmtId="0" fontId="13" fillId="0" borderId="0"/>
    <xf numFmtId="190" fontId="1" fillId="0" borderId="0" applyFont="0" applyFill="0" applyBorder="0" applyAlignment="0" applyProtection="0"/>
    <xf numFmtId="0" fontId="141"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3" fillId="0" borderId="0" applyFont="0" applyFill="0" applyBorder="0" applyAlignment="0" applyProtection="0"/>
    <xf numFmtId="0" fontId="166" fillId="0" borderId="0"/>
    <xf numFmtId="188" fontId="13" fillId="0" borderId="0" applyFont="0" applyFill="0" applyBorder="0" applyAlignment="0" applyProtection="0"/>
    <xf numFmtId="0" fontId="13" fillId="71" borderId="565" applyNumberFormat="0" applyFont="0" applyAlignment="0" applyProtection="0"/>
    <xf numFmtId="0" fontId="165" fillId="0" borderId="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3" fillId="71" borderId="561" applyNumberFormat="0" applyFont="0" applyAlignment="0" applyProtection="0"/>
    <xf numFmtId="0" fontId="167" fillId="50" borderId="0" applyNumberFormat="0" applyBorder="0" applyAlignment="0" applyProtection="0"/>
    <xf numFmtId="0" fontId="167" fillId="51" borderId="0" applyNumberFormat="0" applyBorder="0" applyAlignment="0" applyProtection="0"/>
    <xf numFmtId="0" fontId="167" fillId="52" borderId="0" applyNumberFormat="0" applyBorder="0" applyAlignment="0" applyProtection="0"/>
    <xf numFmtId="0" fontId="167" fillId="53" borderId="0" applyNumberFormat="0" applyBorder="0" applyAlignment="0" applyProtection="0"/>
    <xf numFmtId="0" fontId="167" fillId="54" borderId="0" applyNumberFormat="0" applyBorder="0" applyAlignment="0" applyProtection="0"/>
    <xf numFmtId="0" fontId="167" fillId="55" borderId="0" applyNumberFormat="0" applyBorder="0" applyAlignment="0" applyProtection="0"/>
    <xf numFmtId="0" fontId="167" fillId="56" borderId="0" applyNumberFormat="0" applyBorder="0" applyAlignment="0" applyProtection="0"/>
    <xf numFmtId="0" fontId="167" fillId="57" borderId="0" applyNumberFormat="0" applyBorder="0" applyAlignment="0" applyProtection="0"/>
    <xf numFmtId="0" fontId="167" fillId="58" borderId="0" applyNumberFormat="0" applyBorder="0" applyAlignment="0" applyProtection="0"/>
    <xf numFmtId="0" fontId="167" fillId="53" borderId="0" applyNumberFormat="0" applyBorder="0" applyAlignment="0" applyProtection="0"/>
    <xf numFmtId="0" fontId="167" fillId="56" borderId="0" applyNumberFormat="0" applyBorder="0" applyAlignment="0" applyProtection="0"/>
    <xf numFmtId="0" fontId="167" fillId="59" borderId="0" applyNumberFormat="0" applyBorder="0" applyAlignment="0" applyProtection="0"/>
    <xf numFmtId="0" fontId="168" fillId="60" borderId="0" applyNumberFormat="0" applyBorder="0" applyAlignment="0" applyProtection="0"/>
    <xf numFmtId="0" fontId="168" fillId="57" borderId="0" applyNumberFormat="0" applyBorder="0" applyAlignment="0" applyProtection="0"/>
    <xf numFmtId="0" fontId="168" fillId="58" borderId="0" applyNumberFormat="0" applyBorder="0" applyAlignment="0" applyProtection="0"/>
    <xf numFmtId="0" fontId="168" fillId="61" borderId="0" applyNumberFormat="0" applyBorder="0" applyAlignment="0" applyProtection="0"/>
    <xf numFmtId="0" fontId="168" fillId="62" borderId="0" applyNumberFormat="0" applyBorder="0" applyAlignment="0" applyProtection="0"/>
    <xf numFmtId="0" fontId="168" fillId="63" borderId="0" applyNumberFormat="0" applyBorder="0" applyAlignment="0" applyProtection="0"/>
    <xf numFmtId="0" fontId="169" fillId="64" borderId="553" applyNumberFormat="0" applyAlignment="0" applyProtection="0"/>
    <xf numFmtId="0" fontId="170" fillId="55" borderId="554" applyNumberFormat="0" applyAlignment="0" applyProtection="0"/>
    <xf numFmtId="0" fontId="171" fillId="0" borderId="555" applyNumberFormat="0" applyFill="0" applyAlignment="0" applyProtection="0"/>
    <xf numFmtId="0" fontId="168" fillId="65" borderId="0" applyNumberFormat="0" applyBorder="0" applyAlignment="0" applyProtection="0"/>
    <xf numFmtId="0" fontId="168" fillId="66" borderId="0" applyNumberFormat="0" applyBorder="0" applyAlignment="0" applyProtection="0"/>
    <xf numFmtId="0" fontId="168" fillId="67" borderId="0" applyNumberFormat="0" applyBorder="0" applyAlignment="0" applyProtection="0"/>
    <xf numFmtId="0" fontId="168" fillId="61" borderId="0" applyNumberFormat="0" applyBorder="0" applyAlignment="0" applyProtection="0"/>
    <xf numFmtId="0" fontId="168" fillId="62" borderId="0" applyNumberFormat="0" applyBorder="0" applyAlignment="0" applyProtection="0"/>
    <xf numFmtId="0" fontId="168" fillId="68" borderId="0" applyNumberFormat="0" applyBorder="0" applyAlignment="0" applyProtection="0"/>
    <xf numFmtId="0" fontId="172" fillId="52" borderId="0" applyNumberFormat="0" applyBorder="0" applyAlignment="0" applyProtection="0"/>
    <xf numFmtId="0" fontId="173" fillId="64" borderId="554" applyNumberFormat="0" applyAlignment="0" applyProtection="0"/>
    <xf numFmtId="0" fontId="44" fillId="69" borderId="556" applyNumberFormat="0" applyAlignment="0" applyProtection="0"/>
    <xf numFmtId="0" fontId="174" fillId="0" borderId="557" applyNumberFormat="0" applyFill="0" applyAlignment="0" applyProtection="0"/>
    <xf numFmtId="0" fontId="175" fillId="51" borderId="0" applyNumberFormat="0" applyBorder="0" applyAlignment="0" applyProtection="0"/>
    <xf numFmtId="0" fontId="176" fillId="0" borderId="0" applyNumberFormat="0" applyFill="0" applyBorder="0" applyAlignment="0" applyProtection="0"/>
    <xf numFmtId="0" fontId="177" fillId="0" borderId="558" applyNumberFormat="0" applyFill="0" applyAlignment="0" applyProtection="0"/>
    <xf numFmtId="0" fontId="178" fillId="0" borderId="559" applyNumberFormat="0" applyFill="0" applyAlignment="0" applyProtection="0"/>
    <xf numFmtId="0" fontId="179" fillId="0" borderId="560" applyNumberFormat="0" applyFill="0" applyAlignment="0" applyProtection="0"/>
    <xf numFmtId="0" fontId="179" fillId="0" borderId="0" applyNumberFormat="0" applyFill="0" applyBorder="0" applyAlignment="0" applyProtection="0"/>
    <xf numFmtId="0" fontId="180" fillId="70" borderId="0" applyNumberFormat="0" applyBorder="0" applyAlignment="0" applyProtection="0"/>
    <xf numFmtId="0" fontId="13" fillId="71" borderId="561" applyNumberFormat="0" applyFont="0" applyAlignment="0" applyProtection="0"/>
    <xf numFmtId="0" fontId="181" fillId="0" borderId="0" applyNumberFormat="0" applyFill="0" applyBorder="0" applyAlignment="0" applyProtection="0"/>
    <xf numFmtId="0" fontId="182" fillId="0" borderId="0" applyNumberFormat="0" applyFill="0" applyBorder="0" applyAlignment="0" applyProtection="0"/>
    <xf numFmtId="0" fontId="1" fillId="0" borderId="0"/>
    <xf numFmtId="0" fontId="13" fillId="0" borderId="0"/>
    <xf numFmtId="164" fontId="13" fillId="0" borderId="0" applyFont="0" applyFill="0" applyBorder="0" applyAlignment="0" applyProtection="0"/>
    <xf numFmtId="44" fontId="13" fillId="0" borderId="0" applyFont="0" applyFill="0" applyBorder="0" applyAlignment="0" applyProtection="0"/>
    <xf numFmtId="0" fontId="1" fillId="0" borderId="0"/>
    <xf numFmtId="0" fontId="1" fillId="0" borderId="0"/>
    <xf numFmtId="0" fontId="1" fillId="0" borderId="0"/>
    <xf numFmtId="0" fontId="1"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9" fillId="0" borderId="0"/>
    <xf numFmtId="188" fontId="119" fillId="0" borderId="0" applyFont="0" applyFill="0" applyBorder="0" applyAlignment="0" applyProtection="0"/>
    <xf numFmtId="164" fontId="13" fillId="0" borderId="0" applyFont="0" applyFill="0" applyBorder="0" applyAlignment="0" applyProtection="0"/>
    <xf numFmtId="164" fontId="1" fillId="0" borderId="0" applyFont="0" applyFill="0" applyBorder="0" applyAlignment="0" applyProtection="0"/>
    <xf numFmtId="0" fontId="1" fillId="0" borderId="0"/>
    <xf numFmtId="0" fontId="119" fillId="0" borderId="0"/>
    <xf numFmtId="0" fontId="1" fillId="0" borderId="0"/>
    <xf numFmtId="0" fontId="119" fillId="0" borderId="0"/>
    <xf numFmtId="0" fontId="13" fillId="0" borderId="0"/>
    <xf numFmtId="0" fontId="13"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8" fontId="119"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3" fillId="71" borderId="565" applyNumberFormat="0" applyFont="0" applyAlignment="0" applyProtection="0"/>
    <xf numFmtId="0" fontId="169" fillId="64" borderId="562" applyNumberFormat="0" applyAlignment="0" applyProtection="0"/>
    <xf numFmtId="0" fontId="170" fillId="55" borderId="563" applyNumberFormat="0" applyAlignment="0" applyProtection="0"/>
    <xf numFmtId="0" fontId="171" fillId="0" borderId="564" applyNumberFormat="0" applyFill="0" applyAlignment="0" applyProtection="0"/>
    <xf numFmtId="0" fontId="173" fillId="64" borderId="563" applyNumberFormat="0" applyAlignment="0" applyProtection="0"/>
    <xf numFmtId="0" fontId="13" fillId="71" borderId="565" applyNumberFormat="0" applyFont="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3" fillId="0" borderId="0"/>
    <xf numFmtId="164" fontId="13" fillId="0" borderId="0" applyFont="0" applyFill="0" applyBorder="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3" fillId="71" borderId="580" applyNumberFormat="0" applyFont="0" applyAlignment="0" applyProtection="0"/>
    <xf numFmtId="0" fontId="169" fillId="64" borderId="577" applyNumberFormat="0" applyAlignment="0" applyProtection="0"/>
    <xf numFmtId="0" fontId="170" fillId="55" borderId="578" applyNumberFormat="0" applyAlignment="0" applyProtection="0"/>
    <xf numFmtId="0" fontId="171" fillId="0" borderId="579" applyNumberFormat="0" applyFill="0" applyAlignment="0" applyProtection="0"/>
    <xf numFmtId="0" fontId="173" fillId="64" borderId="578" applyNumberFormat="0" applyAlignment="0" applyProtection="0"/>
    <xf numFmtId="0" fontId="13" fillId="71" borderId="580" applyNumberFormat="0" applyFont="0" applyAlignment="0" applyProtection="0"/>
    <xf numFmtId="164"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9" fontId="13"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977">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0" fillId="10" borderId="25" xfId="0" applyFill="1" applyBorder="1"/>
    <xf numFmtId="0" fontId="0" fillId="10" borderId="2" xfId="0" applyFill="1" applyBorder="1"/>
    <xf numFmtId="0" fontId="0" fillId="10"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1"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7" xfId="0" applyFont="1" applyFill="1" applyBorder="1" applyAlignment="1">
      <alignment horizontal="center"/>
    </xf>
    <xf numFmtId="170"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0" fontId="2" fillId="0" borderId="54"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0" fontId="0" fillId="0" borderId="26" xfId="0" applyBorder="1"/>
    <xf numFmtId="170" fontId="0" fillId="0" borderId="0" xfId="0" applyNumberFormat="1"/>
    <xf numFmtId="168" fontId="0" fillId="0" borderId="0" xfId="0" applyNumberFormat="1"/>
    <xf numFmtId="168" fontId="6" fillId="0" borderId="8" xfId="0" applyNumberFormat="1" applyFont="1" applyBorder="1"/>
    <xf numFmtId="168" fontId="6" fillId="0" borderId="23" xfId="0" applyNumberFormat="1" applyFont="1" applyBorder="1" applyAlignment="1">
      <alignment horizontal="center"/>
    </xf>
    <xf numFmtId="168" fontId="7" fillId="0" borderId="0" xfId="0" applyNumberFormat="1" applyFont="1"/>
    <xf numFmtId="165" fontId="0" fillId="4" borderId="0" xfId="1" applyNumberFormat="1" applyFont="1" applyFill="1"/>
    <xf numFmtId="0" fontId="17" fillId="16" borderId="79" xfId="0" applyFont="1" applyFill="1" applyBorder="1" applyAlignment="1">
      <alignment horizontal="center" vertical="center" wrapText="1"/>
    </xf>
    <xf numFmtId="0" fontId="24" fillId="0" borderId="0" xfId="0" applyFont="1" applyAlignment="1">
      <alignment vertical="center"/>
    </xf>
    <xf numFmtId="0" fontId="25" fillId="14" borderId="85" xfId="0" applyFont="1" applyFill="1" applyBorder="1" applyAlignment="1">
      <alignment horizontal="left" vertical="center"/>
    </xf>
    <xf numFmtId="0" fontId="0" fillId="0" borderId="0" xfId="0" applyAlignment="1">
      <alignment wrapText="1"/>
    </xf>
    <xf numFmtId="0" fontId="17" fillId="16" borderId="81" xfId="0" applyFont="1" applyFill="1" applyBorder="1" applyAlignment="1">
      <alignment horizontal="center" vertical="center" wrapText="1"/>
    </xf>
    <xf numFmtId="9" fontId="0" fillId="0" borderId="116" xfId="0" applyNumberFormat="1" applyBorder="1" applyAlignment="1">
      <alignment horizontal="center" vertical="center"/>
    </xf>
    <xf numFmtId="9" fontId="0" fillId="0" borderId="117" xfId="0" applyNumberFormat="1" applyBorder="1" applyAlignment="1">
      <alignment horizontal="center" vertical="center" wrapText="1"/>
    </xf>
    <xf numFmtId="0" fontId="17" fillId="14" borderId="86" xfId="0" applyFont="1" applyFill="1" applyBorder="1" applyAlignment="1">
      <alignment horizontal="center" vertical="center" wrapText="1"/>
    </xf>
    <xf numFmtId="0" fontId="17" fillId="14" borderId="87" xfId="0" applyFont="1" applyFill="1" applyBorder="1" applyAlignment="1">
      <alignment horizontal="center" vertical="center" wrapText="1"/>
    </xf>
    <xf numFmtId="0" fontId="19" fillId="18" borderId="0" xfId="0" applyFont="1" applyFill="1" applyAlignment="1">
      <alignment horizontal="center" vertical="center"/>
    </xf>
    <xf numFmtId="15" fontId="19" fillId="18" borderId="0" xfId="0" applyNumberFormat="1" applyFont="1" applyFill="1" applyAlignment="1">
      <alignment horizontal="center" vertical="center"/>
    </xf>
    <xf numFmtId="0" fontId="23" fillId="16" borderId="37" xfId="0" applyFont="1" applyFill="1" applyBorder="1" applyAlignment="1">
      <alignment horizontal="center" vertical="center"/>
    </xf>
    <xf numFmtId="0" fontId="17" fillId="16" borderId="37" xfId="0" applyFont="1" applyFill="1" applyBorder="1" applyAlignment="1">
      <alignment horizontal="right" vertical="center"/>
    </xf>
    <xf numFmtId="0" fontId="42" fillId="0" borderId="34" xfId="0" applyFont="1" applyBorder="1" applyAlignment="1">
      <alignment horizontal="center" vertical="center"/>
    </xf>
    <xf numFmtId="0" fontId="17" fillId="16" borderId="146" xfId="0" applyFont="1" applyFill="1" applyBorder="1" applyAlignment="1">
      <alignment horizontal="right" vertical="center"/>
    </xf>
    <xf numFmtId="0" fontId="42" fillId="0" borderId="65" xfId="0" applyFont="1" applyBorder="1" applyAlignment="1">
      <alignment horizontal="center" vertical="center"/>
    </xf>
    <xf numFmtId="0" fontId="17" fillId="16" borderId="150" xfId="0" applyFont="1" applyFill="1" applyBorder="1" applyAlignment="1">
      <alignment horizontal="right" vertical="center"/>
    </xf>
    <xf numFmtId="0" fontId="42" fillId="0" borderId="151" xfId="0" applyFont="1" applyBorder="1" applyAlignment="1">
      <alignment horizontal="center" vertical="center"/>
    </xf>
    <xf numFmtId="1" fontId="38" fillId="0" borderId="152" xfId="0" applyNumberFormat="1" applyFont="1" applyBorder="1" applyAlignment="1">
      <alignment horizontal="center" vertical="center"/>
    </xf>
    <xf numFmtId="0" fontId="17" fillId="16" borderId="156" xfId="0" applyFont="1" applyFill="1" applyBorder="1" applyAlignment="1">
      <alignment horizontal="center" vertical="center" wrapText="1"/>
    </xf>
    <xf numFmtId="15" fontId="46" fillId="4" borderId="149" xfId="10" applyNumberFormat="1" applyFont="1" applyFill="1" applyAlignment="1" applyProtection="1">
      <alignment horizontal="center" vertical="center"/>
      <protection locked="0"/>
    </xf>
    <xf numFmtId="0" fontId="46" fillId="4" borderId="149" xfId="10" applyFont="1" applyFill="1" applyAlignment="1" applyProtection="1">
      <alignment vertical="center" shrinkToFit="1"/>
      <protection locked="0"/>
    </xf>
    <xf numFmtId="178" fontId="47" fillId="4" borderId="149" xfId="10" applyNumberFormat="1" applyFont="1" applyFill="1" applyAlignment="1" applyProtection="1">
      <alignment horizontal="right" vertical="center"/>
      <protection locked="0"/>
    </xf>
    <xf numFmtId="0" fontId="46" fillId="4" borderId="149" xfId="10" applyFont="1" applyFill="1" applyAlignment="1" applyProtection="1">
      <alignment horizontal="center" vertical="center"/>
      <protection locked="0"/>
    </xf>
    <xf numFmtId="15" fontId="46" fillId="4" borderId="161" xfId="10" applyNumberFormat="1" applyFont="1" applyFill="1" applyBorder="1" applyAlignment="1" applyProtection="1">
      <alignment horizontal="center" vertical="center"/>
      <protection locked="0"/>
    </xf>
    <xf numFmtId="0" fontId="46" fillId="4" borderId="161" xfId="10" applyFont="1" applyFill="1" applyBorder="1" applyAlignment="1" applyProtection="1">
      <alignment vertical="center" shrinkToFit="1"/>
      <protection locked="0"/>
    </xf>
    <xf numFmtId="179" fontId="46" fillId="4" borderId="161" xfId="10" applyNumberFormat="1" applyFont="1" applyFill="1" applyBorder="1" applyAlignment="1" applyProtection="1">
      <alignment horizontal="right" vertical="center"/>
      <protection locked="0"/>
    </xf>
    <xf numFmtId="0" fontId="46" fillId="4" borderId="161" xfId="10" applyFont="1" applyFill="1" applyBorder="1" applyAlignment="1" applyProtection="1">
      <alignment horizontal="center" vertical="center"/>
      <protection locked="0"/>
    </xf>
    <xf numFmtId="0" fontId="48" fillId="23" borderId="162" xfId="9" applyFont="1" applyFill="1" applyBorder="1" applyAlignment="1">
      <alignment horizontal="center" vertical="center"/>
    </xf>
    <xf numFmtId="0" fontId="48" fillId="23" borderId="163" xfId="9" applyFont="1" applyFill="1" applyBorder="1" applyAlignment="1">
      <alignment horizontal="center" vertical="center" wrapText="1"/>
    </xf>
    <xf numFmtId="0" fontId="48" fillId="23" borderId="163" xfId="9" applyFont="1" applyFill="1" applyBorder="1" applyAlignment="1">
      <alignment horizontal="center" vertical="center"/>
    </xf>
    <xf numFmtId="0" fontId="48" fillId="23" borderId="164" xfId="9" applyFont="1" applyFill="1" applyBorder="1" applyAlignment="1">
      <alignment horizontal="center" vertical="center" wrapText="1"/>
    </xf>
    <xf numFmtId="0" fontId="46" fillId="4" borderId="165" xfId="10" applyFont="1" applyFill="1" applyBorder="1" applyAlignment="1" applyProtection="1">
      <alignment horizontal="center" vertical="center"/>
      <protection locked="0"/>
    </xf>
    <xf numFmtId="178" fontId="47" fillId="4" borderId="166" xfId="10" applyNumberFormat="1" applyFont="1" applyFill="1" applyBorder="1" applyAlignment="1" applyProtection="1">
      <alignment horizontal="right" vertical="center"/>
      <protection locked="0"/>
    </xf>
    <xf numFmtId="0" fontId="46" fillId="4" borderId="167" xfId="10" applyFont="1" applyFill="1" applyBorder="1" applyAlignment="1" applyProtection="1">
      <alignment horizontal="center" vertical="center"/>
      <protection locked="0"/>
    </xf>
    <xf numFmtId="179" fontId="46" fillId="4" borderId="168" xfId="10" applyNumberFormat="1" applyFont="1" applyFill="1" applyBorder="1" applyAlignment="1" applyProtection="1">
      <alignment horizontal="right" vertical="center"/>
      <protection locked="0"/>
    </xf>
    <xf numFmtId="0" fontId="46" fillId="4" borderId="169" xfId="10" applyFont="1" applyFill="1" applyBorder="1" applyAlignment="1" applyProtection="1">
      <alignment horizontal="center" vertical="center"/>
      <protection locked="0"/>
    </xf>
    <xf numFmtId="0" fontId="46" fillId="4" borderId="170" xfId="10" applyFont="1" applyFill="1" applyBorder="1" applyAlignment="1" applyProtection="1">
      <alignment horizontal="center" vertical="center"/>
      <protection locked="0"/>
    </xf>
    <xf numFmtId="15" fontId="46" fillId="4" borderId="169" xfId="10" applyNumberFormat="1" applyFont="1" applyFill="1" applyBorder="1" applyAlignment="1" applyProtection="1">
      <alignment horizontal="center" vertical="center"/>
      <protection locked="0"/>
    </xf>
    <xf numFmtId="178" fontId="47" fillId="4" borderId="166" xfId="10" applyNumberFormat="1" applyFont="1" applyFill="1" applyBorder="1" applyAlignment="1" applyProtection="1">
      <alignment horizontal="center" vertical="center"/>
      <protection locked="0"/>
    </xf>
    <xf numFmtId="0" fontId="46" fillId="4" borderId="165" xfId="10" quotePrefix="1" applyFont="1" applyFill="1" applyBorder="1" applyAlignment="1" applyProtection="1">
      <alignment horizontal="center" vertical="center"/>
      <protection locked="0"/>
    </xf>
    <xf numFmtId="15" fontId="46" fillId="4" borderId="149" xfId="10" quotePrefix="1" applyNumberFormat="1" applyFont="1" applyFill="1" applyAlignment="1" applyProtection="1">
      <alignment horizontal="center" vertical="center"/>
      <protection locked="0"/>
    </xf>
    <xf numFmtId="0" fontId="46" fillId="4" borderId="149" xfId="10" quotePrefix="1" applyFont="1" applyFill="1" applyAlignment="1" applyProtection="1">
      <alignment vertical="center" shrinkToFit="1"/>
      <protection locked="0"/>
    </xf>
    <xf numFmtId="178" fontId="47" fillId="4" borderId="149" xfId="10" quotePrefix="1" applyNumberFormat="1" applyFont="1" applyFill="1" applyAlignment="1" applyProtection="1">
      <alignment horizontal="right" vertical="center"/>
      <protection locked="0"/>
    </xf>
    <xf numFmtId="0" fontId="46" fillId="4" borderId="149" xfId="10" quotePrefix="1" applyFont="1" applyFill="1" applyAlignment="1" applyProtection="1">
      <alignment horizontal="center" vertical="center"/>
      <protection locked="0"/>
    </xf>
    <xf numFmtId="0" fontId="46" fillId="4" borderId="169" xfId="10" quotePrefix="1" applyFont="1" applyFill="1" applyBorder="1" applyAlignment="1" applyProtection="1">
      <alignment horizontal="center" vertical="center"/>
      <protection locked="0"/>
    </xf>
    <xf numFmtId="178" fontId="47" fillId="4" borderId="166" xfId="10" quotePrefix="1" applyNumberFormat="1" applyFont="1" applyFill="1" applyBorder="1" applyAlignment="1" applyProtection="1">
      <alignment horizontal="right" vertical="center"/>
      <protection locked="0"/>
    </xf>
    <xf numFmtId="0" fontId="0" fillId="0" borderId="55" xfId="0" quotePrefix="1" applyBorder="1" applyAlignment="1">
      <alignment horizontal="center" vertical="center"/>
    </xf>
    <xf numFmtId="15" fontId="0" fillId="0" borderId="0" xfId="0" applyNumberFormat="1"/>
    <xf numFmtId="0" fontId="17" fillId="14" borderId="0" xfId="0" applyFont="1" applyFill="1" applyAlignment="1">
      <alignment horizontal="center" vertical="center" wrapText="1"/>
    </xf>
    <xf numFmtId="167" fontId="22" fillId="13" borderId="95" xfId="0" applyNumberFormat="1" applyFont="1" applyFill="1" applyBorder="1" applyAlignment="1">
      <alignment horizontal="center" vertical="center" wrapText="1"/>
    </xf>
    <xf numFmtId="167" fontId="50" fillId="13" borderId="95" xfId="0" applyNumberFormat="1" applyFont="1" applyFill="1" applyBorder="1" applyAlignment="1">
      <alignment horizontal="center" vertical="center" wrapText="1"/>
    </xf>
    <xf numFmtId="0" fontId="22" fillId="13" borderId="95" xfId="0" applyFont="1" applyFill="1" applyBorder="1" applyAlignment="1">
      <alignment horizontal="left" vertical="top" wrapText="1"/>
    </xf>
    <xf numFmtId="0" fontId="21" fillId="13" borderId="190" xfId="0" applyFont="1" applyFill="1" applyBorder="1" applyAlignment="1">
      <alignment horizontal="left" vertical="center" wrapText="1"/>
    </xf>
    <xf numFmtId="1" fontId="21" fillId="13" borderId="190" xfId="0" applyNumberFormat="1" applyFont="1" applyFill="1" applyBorder="1" applyAlignment="1">
      <alignment horizontal="center" vertical="center" wrapText="1"/>
    </xf>
    <xf numFmtId="0" fontId="21" fillId="13" borderId="190" xfId="0" quotePrefix="1" applyFont="1" applyFill="1" applyBorder="1" applyAlignment="1">
      <alignment horizontal="center" vertical="center" wrapText="1"/>
    </xf>
    <xf numFmtId="0" fontId="17" fillId="14" borderId="191" xfId="0" applyFont="1" applyFill="1" applyBorder="1" applyAlignment="1">
      <alignment horizontal="center" vertical="center" wrapText="1"/>
    </xf>
    <xf numFmtId="0" fontId="17" fillId="14" borderId="192" xfId="0" applyFont="1" applyFill="1" applyBorder="1" applyAlignment="1">
      <alignment horizontal="center" vertical="center" wrapText="1"/>
    </xf>
    <xf numFmtId="0" fontId="21" fillId="13" borderId="193" xfId="0" quotePrefix="1" applyFont="1" applyFill="1" applyBorder="1" applyAlignment="1">
      <alignment horizontal="center" vertical="center" wrapText="1"/>
    </xf>
    <xf numFmtId="176" fontId="21" fillId="13" borderId="194" xfId="0" applyNumberFormat="1" applyFont="1" applyFill="1" applyBorder="1" applyAlignment="1">
      <alignment horizontal="center" vertical="center" wrapText="1"/>
    </xf>
    <xf numFmtId="0" fontId="20" fillId="13" borderId="195" xfId="0" quotePrefix="1" applyFont="1" applyFill="1" applyBorder="1" applyAlignment="1">
      <alignment horizontal="center" vertical="center" wrapText="1"/>
    </xf>
    <xf numFmtId="176" fontId="20" fillId="13" borderId="185" xfId="0" applyNumberFormat="1" applyFont="1" applyFill="1" applyBorder="1" applyAlignment="1">
      <alignment horizontal="center" vertical="center" wrapText="1"/>
    </xf>
    <xf numFmtId="0" fontId="36" fillId="26" borderId="181" xfId="0" applyFont="1" applyFill="1" applyBorder="1" applyAlignment="1">
      <alignment horizontal="centerContinuous" vertical="center" wrapText="1"/>
    </xf>
    <xf numFmtId="0" fontId="36" fillId="26" borderId="182" xfId="0" applyFont="1" applyFill="1" applyBorder="1" applyAlignment="1">
      <alignment horizontal="centerContinuous" vertical="center" wrapText="1"/>
    </xf>
    <xf numFmtId="0" fontId="36" fillId="26" borderId="183" xfId="0" applyFont="1" applyFill="1" applyBorder="1" applyAlignment="1">
      <alignment horizontal="centerContinuous" vertical="center" wrapText="1"/>
    </xf>
    <xf numFmtId="0" fontId="0" fillId="0" borderId="257" xfId="0" applyBorder="1"/>
    <xf numFmtId="0" fontId="0" fillId="0" borderId="66" xfId="0" applyBorder="1"/>
    <xf numFmtId="0" fontId="0" fillId="0" borderId="67" xfId="0" applyBorder="1"/>
    <xf numFmtId="0" fontId="0" fillId="0" borderId="73" xfId="0" applyBorder="1"/>
    <xf numFmtId="0" fontId="0" fillId="0" borderId="72" xfId="0" applyBorder="1"/>
    <xf numFmtId="0" fontId="63" fillId="14" borderId="119" xfId="0" applyFont="1" applyFill="1" applyBorder="1" applyAlignment="1">
      <alignment horizontal="center" vertical="center" wrapText="1"/>
    </xf>
    <xf numFmtId="0" fontId="63" fillId="14" borderId="299" xfId="0" applyFont="1" applyFill="1" applyBorder="1" applyAlignment="1">
      <alignment horizontal="center" vertical="center" wrapText="1"/>
    </xf>
    <xf numFmtId="0" fontId="63" fillId="14" borderId="300" xfId="0" applyFont="1" applyFill="1" applyBorder="1" applyAlignment="1">
      <alignment horizontal="center" vertical="center" wrapText="1"/>
    </xf>
    <xf numFmtId="0" fontId="63" fillId="14" borderId="143" xfId="0" applyFont="1" applyFill="1" applyBorder="1" applyAlignment="1">
      <alignment horizontal="center" vertical="center" wrapText="1"/>
    </xf>
    <xf numFmtId="0" fontId="63" fillId="14" borderId="78" xfId="0" applyFont="1" applyFill="1" applyBorder="1" applyAlignment="1">
      <alignment horizontal="center" vertical="center" wrapText="1"/>
    </xf>
    <xf numFmtId="0" fontId="37" fillId="32" borderId="318" xfId="0" applyFont="1" applyFill="1" applyBorder="1" applyAlignment="1">
      <alignment horizontal="center" vertical="center"/>
    </xf>
    <xf numFmtId="165" fontId="37" fillId="32" borderId="319" xfId="0" applyNumberFormat="1" applyFont="1" applyFill="1" applyBorder="1" applyAlignment="1">
      <alignment vertical="center"/>
    </xf>
    <xf numFmtId="0" fontId="51" fillId="27" borderId="359" xfId="0" applyFont="1" applyFill="1" applyBorder="1" applyAlignment="1">
      <alignment horizontal="centerContinuous" vertical="center"/>
    </xf>
    <xf numFmtId="0" fontId="51" fillId="27" borderId="336" xfId="0" applyFont="1" applyFill="1" applyBorder="1" applyAlignment="1">
      <alignment horizontal="centerContinuous" vertical="center"/>
    </xf>
    <xf numFmtId="0" fontId="51" fillId="27" borderId="337" xfId="0" applyFont="1" applyFill="1" applyBorder="1" applyAlignment="1">
      <alignment horizontal="centerContinuous" vertical="center"/>
    </xf>
    <xf numFmtId="0" fontId="51" fillId="0" borderId="360" xfId="0" applyFont="1" applyBorder="1" applyAlignment="1" applyProtection="1">
      <alignment horizontal="center" vertical="center"/>
      <protection locked="0"/>
    </xf>
    <xf numFmtId="0" fontId="51" fillId="0" borderId="339" xfId="0" applyFont="1" applyBorder="1" applyAlignment="1" applyProtection="1">
      <alignment horizontal="center" vertical="center"/>
      <protection locked="0"/>
    </xf>
    <xf numFmtId="0" fontId="51" fillId="0" borderId="340" xfId="0" applyFont="1" applyBorder="1" applyAlignment="1" applyProtection="1">
      <alignment horizontal="center" vertical="center" wrapText="1"/>
      <protection locked="0"/>
    </xf>
    <xf numFmtId="0" fontId="51" fillId="2" borderId="340" xfId="0" applyFont="1" applyFill="1" applyBorder="1" applyAlignment="1">
      <alignment horizontal="center" vertical="center"/>
    </xf>
    <xf numFmtId="38" fontId="51" fillId="0" borderId="339" xfId="0" applyNumberFormat="1" applyFont="1" applyBorder="1" applyAlignment="1" applyProtection="1">
      <alignment horizontal="center" vertical="center"/>
      <protection locked="0"/>
    </xf>
    <xf numFmtId="10" fontId="51" fillId="2" borderId="340" xfId="2" applyNumberFormat="1" applyFont="1" applyFill="1" applyBorder="1" applyAlignment="1">
      <alignment horizontal="center" vertical="center"/>
    </xf>
    <xf numFmtId="38" fontId="51" fillId="0" borderId="360" xfId="0" applyNumberFormat="1" applyFont="1" applyBorder="1" applyAlignment="1">
      <alignment horizontal="center" vertical="center"/>
    </xf>
    <xf numFmtId="38" fontId="51" fillId="2" borderId="339" xfId="0" applyNumberFormat="1" applyFont="1" applyFill="1" applyBorder="1" applyAlignment="1">
      <alignment horizontal="center" vertical="center"/>
    </xf>
    <xf numFmtId="0" fontId="72" fillId="27" borderId="362" xfId="0" applyFont="1" applyFill="1" applyBorder="1" applyAlignment="1">
      <alignment horizontal="centerContinuous" vertical="center"/>
    </xf>
    <xf numFmtId="0" fontId="72" fillId="27" borderId="363" xfId="0" applyFont="1" applyFill="1" applyBorder="1" applyAlignment="1">
      <alignment horizontal="centerContinuous" vertical="center"/>
    </xf>
    <xf numFmtId="0" fontId="71" fillId="27" borderId="379" xfId="0" applyFont="1" applyFill="1" applyBorder="1" applyAlignment="1">
      <alignment horizontal="centerContinuous" vertical="center"/>
    </xf>
    <xf numFmtId="0" fontId="51" fillId="27" borderId="335" xfId="0" applyFont="1" applyFill="1" applyBorder="1" applyAlignment="1">
      <alignment horizontal="centerContinuous" vertical="center"/>
    </xf>
    <xf numFmtId="38" fontId="51" fillId="0" borderId="341" xfId="0" applyNumberFormat="1" applyFont="1" applyBorder="1" applyAlignment="1" applyProtection="1">
      <alignment horizontal="center" vertical="center"/>
      <protection locked="0"/>
    </xf>
    <xf numFmtId="0" fontId="51" fillId="0" borderId="341" xfId="0" applyFont="1" applyBorder="1" applyAlignment="1" applyProtection="1">
      <alignment horizontal="center" vertical="center"/>
      <protection locked="0"/>
    </xf>
    <xf numFmtId="0" fontId="66" fillId="37" borderId="233" xfId="0" applyFont="1" applyFill="1" applyBorder="1" applyAlignment="1">
      <alignment horizontal="centerContinuous" vertical="center"/>
    </xf>
    <xf numFmtId="0" fontId="66" fillId="37" borderId="221" xfId="0" applyFont="1" applyFill="1" applyBorder="1" applyAlignment="1">
      <alignment horizontal="centerContinuous" vertical="center"/>
    </xf>
    <xf numFmtId="0" fontId="66" fillId="37" borderId="207" xfId="0" applyFont="1" applyFill="1" applyBorder="1" applyAlignment="1">
      <alignment horizontal="centerContinuous" vertical="center"/>
    </xf>
    <xf numFmtId="0" fontId="66" fillId="26" borderId="408" xfId="0" applyFont="1" applyFill="1" applyBorder="1" applyAlignment="1">
      <alignment horizontal="centerContinuous" vertical="center"/>
    </xf>
    <xf numFmtId="0" fontId="37" fillId="32" borderId="410" xfId="0" applyFont="1" applyFill="1" applyBorder="1" applyAlignment="1">
      <alignment horizontal="center" vertical="center"/>
    </xf>
    <xf numFmtId="0" fontId="0" fillId="0" borderId="384" xfId="0" applyBorder="1"/>
    <xf numFmtId="0" fontId="0" fillId="0" borderId="385" xfId="0" applyBorder="1"/>
    <xf numFmtId="0" fontId="0" fillId="0" borderId="386" xfId="0" applyBorder="1"/>
    <xf numFmtId="0" fontId="87" fillId="0" borderId="0" xfId="0" applyFont="1"/>
    <xf numFmtId="0" fontId="88" fillId="0" borderId="0" xfId="0" applyFont="1"/>
    <xf numFmtId="9" fontId="87" fillId="0" borderId="0" xfId="2" applyFont="1" applyProtection="1"/>
    <xf numFmtId="0" fontId="87" fillId="0" borderId="0" xfId="2" applyNumberFormat="1" applyFont="1" applyProtection="1"/>
    <xf numFmtId="0" fontId="97" fillId="25" borderId="8" xfId="11" applyFont="1" applyFill="1" applyBorder="1" applyAlignment="1">
      <alignment horizontal="center" vertical="center"/>
    </xf>
    <xf numFmtId="0" fontId="97" fillId="25" borderId="429" xfId="11" applyFont="1" applyFill="1" applyBorder="1" applyAlignment="1">
      <alignment horizontal="center" vertical="center" wrapText="1"/>
    </xf>
    <xf numFmtId="0" fontId="97" fillId="25" borderId="430" xfId="11" applyFont="1" applyFill="1" applyBorder="1" applyAlignment="1">
      <alignment horizontal="center" vertical="center" wrapText="1"/>
    </xf>
    <xf numFmtId="0" fontId="91" fillId="2" borderId="0" xfId="0" applyFont="1" applyFill="1" applyAlignment="1">
      <alignment vertical="center"/>
    </xf>
    <xf numFmtId="0" fontId="98" fillId="25" borderId="8" xfId="11" applyFont="1" applyFill="1" applyBorder="1" applyAlignment="1">
      <alignment horizontal="center" vertical="center"/>
    </xf>
    <xf numFmtId="0" fontId="99" fillId="0" borderId="0" xfId="0" applyFont="1" applyAlignment="1">
      <alignment vertical="center"/>
    </xf>
    <xf numFmtId="0" fontId="100" fillId="2" borderId="439" xfId="11" applyFont="1" applyFill="1" applyBorder="1" applyAlignment="1">
      <alignment horizontal="center" vertical="center"/>
    </xf>
    <xf numFmtId="0" fontId="101" fillId="2" borderId="76" xfId="11" applyFont="1" applyFill="1" applyBorder="1" applyAlignment="1">
      <alignment horizontal="left" vertical="center" wrapText="1"/>
    </xf>
    <xf numFmtId="0" fontId="101" fillId="2" borderId="172" xfId="11" applyFont="1" applyFill="1" applyBorder="1" applyAlignment="1">
      <alignment horizontal="left" vertical="center" wrapText="1"/>
    </xf>
    <xf numFmtId="0" fontId="101" fillId="2" borderId="77" xfId="11" applyFont="1" applyFill="1" applyBorder="1" applyAlignment="1">
      <alignment horizontal="left" vertical="center" wrapText="1"/>
    </xf>
    <xf numFmtId="9" fontId="102" fillId="0" borderId="16" xfId="11" applyNumberFormat="1" applyFont="1" applyBorder="1" applyAlignment="1" applyProtection="1">
      <alignment horizontal="center" vertical="center"/>
      <protection locked="0"/>
    </xf>
    <xf numFmtId="9" fontId="102" fillId="0" borderId="76" xfId="11" applyNumberFormat="1" applyFont="1" applyBorder="1" applyAlignment="1" applyProtection="1">
      <alignment horizontal="center" vertical="center"/>
      <protection locked="0"/>
    </xf>
    <xf numFmtId="9" fontId="102" fillId="0" borderId="440" xfId="11" applyNumberFormat="1" applyFont="1" applyBorder="1" applyAlignment="1" applyProtection="1">
      <alignment horizontal="center" vertical="center"/>
      <protection locked="0"/>
    </xf>
    <xf numFmtId="0" fontId="103" fillId="2" borderId="0" xfId="0" applyFont="1" applyFill="1" applyAlignment="1">
      <alignment vertical="center"/>
    </xf>
    <xf numFmtId="0" fontId="104" fillId="2" borderId="439" xfId="11" applyFont="1" applyFill="1" applyBorder="1" applyAlignment="1">
      <alignment horizontal="center" vertical="center"/>
    </xf>
    <xf numFmtId="0" fontId="105" fillId="2" borderId="76" xfId="11" applyFont="1" applyFill="1" applyBorder="1" applyAlignment="1">
      <alignment horizontal="left" vertical="center" wrapText="1"/>
    </xf>
    <xf numFmtId="0" fontId="105" fillId="2" borderId="172" xfId="11" applyFont="1" applyFill="1" applyBorder="1" applyAlignment="1">
      <alignment horizontal="left" vertical="center" wrapText="1"/>
    </xf>
    <xf numFmtId="0" fontId="105" fillId="2" borderId="77" xfId="11" applyFont="1" applyFill="1" applyBorder="1" applyAlignment="1">
      <alignment horizontal="left" vertical="center" wrapText="1"/>
    </xf>
    <xf numFmtId="0" fontId="99" fillId="39" borderId="0" xfId="0" applyFont="1" applyFill="1" applyAlignment="1">
      <alignment horizontal="center" vertical="center" wrapText="1"/>
    </xf>
    <xf numFmtId="0" fontId="88" fillId="0" borderId="0" xfId="11" applyFont="1" applyAlignment="1">
      <alignment vertical="center" wrapText="1"/>
    </xf>
    <xf numFmtId="0" fontId="100" fillId="2" borderId="383" xfId="11" applyFont="1" applyFill="1" applyBorder="1" applyAlignment="1">
      <alignment horizontal="center" vertical="center"/>
    </xf>
    <xf numFmtId="0" fontId="106" fillId="0" borderId="177" xfId="11" applyFont="1" applyBorder="1" applyAlignment="1" applyProtection="1">
      <alignment horizontal="center" vertical="center"/>
      <protection locked="0"/>
    </xf>
    <xf numFmtId="0" fontId="106" fillId="0" borderId="144" xfId="11" applyFont="1" applyBorder="1" applyAlignment="1" applyProtection="1">
      <alignment horizontal="center" vertical="center"/>
      <protection locked="0"/>
    </xf>
    <xf numFmtId="0" fontId="106" fillId="0" borderId="387" xfId="11" applyFont="1" applyBorder="1" applyAlignment="1" applyProtection="1">
      <alignment horizontal="center" vertical="center"/>
      <protection locked="0"/>
    </xf>
    <xf numFmtId="1" fontId="87" fillId="0" borderId="0" xfId="0" applyNumberFormat="1" applyFont="1"/>
    <xf numFmtId="0" fontId="99" fillId="39" borderId="177" xfId="0" applyFont="1" applyFill="1" applyBorder="1" applyAlignment="1">
      <alignment horizontal="center" vertical="center" wrapText="1"/>
    </xf>
    <xf numFmtId="0" fontId="87" fillId="13" borderId="0" xfId="0" applyFont="1" applyFill="1"/>
    <xf numFmtId="0" fontId="87" fillId="0" borderId="0" xfId="0" applyFont="1" applyAlignment="1">
      <alignment horizontal="center" vertical="center"/>
    </xf>
    <xf numFmtId="0" fontId="88" fillId="0" borderId="0" xfId="11" applyFont="1" applyAlignment="1">
      <alignment horizontal="center" vertical="center" wrapText="1"/>
    </xf>
    <xf numFmtId="0" fontId="87" fillId="0" borderId="177" xfId="0" applyFont="1" applyBorder="1" applyAlignment="1">
      <alignment horizontal="center" vertical="center"/>
    </xf>
    <xf numFmtId="10" fontId="87" fillId="0" borderId="177" xfId="0" applyNumberFormat="1" applyFont="1" applyBorder="1" applyAlignment="1">
      <alignment horizontal="center" vertical="center"/>
    </xf>
    <xf numFmtId="0" fontId="87" fillId="0" borderId="0" xfId="0" applyFont="1" applyAlignment="1">
      <alignment vertical="center"/>
    </xf>
    <xf numFmtId="0" fontId="87" fillId="0" borderId="0" xfId="0" applyFont="1" applyAlignment="1">
      <alignment vertical="center" wrapText="1"/>
    </xf>
    <xf numFmtId="0" fontId="87" fillId="0" borderId="96" xfId="0" applyFont="1" applyBorder="1" applyAlignment="1">
      <alignment horizontal="center" vertical="center"/>
    </xf>
    <xf numFmtId="10" fontId="87" fillId="0" borderId="96" xfId="0" applyNumberFormat="1" applyFont="1" applyBorder="1" applyAlignment="1">
      <alignment horizontal="center" vertical="center"/>
    </xf>
    <xf numFmtId="0" fontId="88" fillId="0" borderId="0" xfId="11" applyFont="1" applyAlignment="1">
      <alignment vertical="top" wrapText="1"/>
    </xf>
    <xf numFmtId="0" fontId="87" fillId="0" borderId="441" xfId="0" applyFont="1" applyBorder="1" applyAlignment="1">
      <alignment horizontal="center" vertical="center"/>
    </xf>
    <xf numFmtId="9" fontId="87" fillId="0" borderId="441" xfId="2" applyFont="1" applyFill="1" applyBorder="1" applyAlignment="1" applyProtection="1">
      <alignment horizontal="center" vertical="center"/>
    </xf>
    <xf numFmtId="0" fontId="87" fillId="0" borderId="0" xfId="0" applyFont="1" applyAlignment="1">
      <alignment horizontal="right" vertical="center"/>
    </xf>
    <xf numFmtId="2" fontId="87" fillId="0" borderId="0" xfId="0" applyNumberFormat="1" applyFont="1" applyAlignment="1">
      <alignment vertical="center"/>
    </xf>
    <xf numFmtId="0" fontId="107" fillId="0" borderId="0" xfId="11" applyFont="1" applyAlignment="1">
      <alignment horizontal="center" vertical="center" wrapText="1"/>
    </xf>
    <xf numFmtId="0" fontId="108" fillId="0" borderId="0" xfId="11" applyFont="1" applyAlignment="1">
      <alignment horizontal="center" vertical="center" wrapText="1"/>
    </xf>
    <xf numFmtId="2" fontId="87" fillId="2" borderId="0" xfId="0" applyNumberFormat="1" applyFont="1" applyFill="1" applyAlignment="1">
      <alignment vertical="center"/>
    </xf>
    <xf numFmtId="0" fontId="106" fillId="0" borderId="96" xfId="11" applyFont="1" applyBorder="1" applyAlignment="1" applyProtection="1">
      <alignment horizontal="center" vertical="center"/>
      <protection locked="0"/>
    </xf>
    <xf numFmtId="0" fontId="106" fillId="0" borderId="85" xfId="11" applyFont="1" applyBorder="1" applyAlignment="1" applyProtection="1">
      <alignment horizontal="center" vertical="center"/>
      <protection locked="0"/>
    </xf>
    <xf numFmtId="183" fontId="87" fillId="0" borderId="0" xfId="0" applyNumberFormat="1" applyFont="1"/>
    <xf numFmtId="0" fontId="88" fillId="0" borderId="0" xfId="11" applyFont="1" applyAlignment="1">
      <alignment horizontal="left" vertical="center" wrapText="1"/>
    </xf>
    <xf numFmtId="0" fontId="100" fillId="2" borderId="444" xfId="11" applyFont="1" applyFill="1" applyBorder="1" applyAlignment="1">
      <alignment horizontal="center" vertical="center"/>
    </xf>
    <xf numFmtId="0" fontId="106" fillId="0" borderId="6" xfId="11" applyFont="1" applyBorder="1" applyAlignment="1" applyProtection="1">
      <alignment horizontal="center" vertical="center"/>
      <protection locked="0"/>
    </xf>
    <xf numFmtId="0" fontId="106" fillId="0" borderId="446" xfId="11" applyFont="1" applyBorder="1" applyAlignment="1" applyProtection="1">
      <alignment horizontal="center" vertical="center"/>
      <protection locked="0"/>
    </xf>
    <xf numFmtId="0" fontId="106" fillId="0" borderId="445" xfId="11" applyFont="1" applyBorder="1" applyAlignment="1" applyProtection="1">
      <alignment horizontal="center" vertical="center"/>
      <protection locked="0"/>
    </xf>
    <xf numFmtId="0" fontId="106" fillId="0" borderId="7" xfId="11" applyFont="1" applyBorder="1" applyAlignment="1" applyProtection="1">
      <alignment horizontal="center" vertical="center"/>
      <protection locked="0"/>
    </xf>
    <xf numFmtId="0" fontId="100" fillId="2" borderId="435" xfId="11" applyFont="1" applyFill="1" applyBorder="1" applyAlignment="1">
      <alignment horizontal="center" vertical="center"/>
    </xf>
    <xf numFmtId="0" fontId="109" fillId="2" borderId="0" xfId="11" applyFont="1" applyFill="1" applyAlignment="1">
      <alignment horizontal="center"/>
    </xf>
    <xf numFmtId="0" fontId="91" fillId="2" borderId="0" xfId="0" applyFont="1" applyFill="1"/>
    <xf numFmtId="0" fontId="109" fillId="0" borderId="0" xfId="11" applyFont="1" applyAlignment="1" applyProtection="1">
      <alignment horizontal="center" vertical="center"/>
      <protection locked="0"/>
    </xf>
    <xf numFmtId="0" fontId="91" fillId="2" borderId="0" xfId="0" applyFont="1" applyFill="1" applyAlignment="1">
      <alignment horizontal="center"/>
    </xf>
    <xf numFmtId="0" fontId="110" fillId="2" borderId="0" xfId="0" applyFont="1" applyFill="1" applyAlignment="1">
      <alignment vertical="center" wrapText="1"/>
    </xf>
    <xf numFmtId="0" fontId="97" fillId="2" borderId="0" xfId="0" applyFont="1" applyFill="1" applyAlignment="1">
      <alignment vertical="center" wrapText="1"/>
    </xf>
    <xf numFmtId="0" fontId="110" fillId="2" borderId="0" xfId="0" applyFont="1" applyFill="1" applyAlignment="1">
      <alignment horizontal="right" vertical="center" wrapText="1"/>
    </xf>
    <xf numFmtId="0" fontId="97" fillId="2" borderId="0" xfId="0" applyFont="1" applyFill="1" applyAlignment="1">
      <alignment horizontal="left" vertical="center" wrapText="1"/>
    </xf>
    <xf numFmtId="0" fontId="113" fillId="0" borderId="86" xfId="0" applyFont="1" applyBorder="1" applyAlignment="1">
      <alignment vertical="center" wrapText="1"/>
    </xf>
    <xf numFmtId="0" fontId="114" fillId="0" borderId="86" xfId="0" applyFont="1" applyBorder="1" applyAlignment="1">
      <alignment vertical="center" wrapText="1"/>
    </xf>
    <xf numFmtId="0" fontId="114" fillId="0" borderId="86" xfId="0" applyFont="1" applyBorder="1" applyAlignment="1">
      <alignment vertical="center"/>
    </xf>
    <xf numFmtId="0" fontId="113" fillId="0" borderId="0" xfId="0" applyFont="1" applyAlignment="1">
      <alignment vertical="center" wrapText="1"/>
    </xf>
    <xf numFmtId="0" fontId="115" fillId="0" borderId="0" xfId="0" applyFont="1" applyAlignment="1">
      <alignment vertical="top" wrapText="1"/>
    </xf>
    <xf numFmtId="0" fontId="87" fillId="0" borderId="0" xfId="0" applyFont="1" applyAlignment="1">
      <alignment vertical="top" wrapText="1"/>
    </xf>
    <xf numFmtId="0" fontId="116" fillId="0" borderId="0" xfId="0" applyFont="1" applyAlignment="1">
      <alignment vertical="center" wrapText="1"/>
    </xf>
    <xf numFmtId="0" fontId="0" fillId="10" borderId="88" xfId="0" applyFill="1" applyBorder="1"/>
    <xf numFmtId="0" fontId="0" fillId="10" borderId="89" xfId="0" applyFill="1" applyBorder="1"/>
    <xf numFmtId="0" fontId="81" fillId="26" borderId="218" xfId="0" applyFont="1" applyFill="1" applyBorder="1" applyAlignment="1">
      <alignment horizontal="centerContinuous" vertical="center" wrapText="1"/>
    </xf>
    <xf numFmtId="0" fontId="66" fillId="26" borderId="218" xfId="0" applyFont="1" applyFill="1" applyBorder="1" applyAlignment="1">
      <alignment horizontal="centerContinuous" vertical="center"/>
    </xf>
    <xf numFmtId="0" fontId="66" fillId="26" borderId="0" xfId="0" applyFont="1" applyFill="1" applyAlignment="1">
      <alignment horizontal="centerContinuous" vertical="center"/>
    </xf>
    <xf numFmtId="0" fontId="39" fillId="0" borderId="141" xfId="0" applyFont="1" applyBorder="1" applyAlignment="1">
      <alignment horizontal="center"/>
    </xf>
    <xf numFmtId="0" fontId="39" fillId="0" borderId="147" xfId="0" applyFont="1" applyBorder="1" applyAlignment="1">
      <alignment horizontal="center"/>
    </xf>
    <xf numFmtId="15" fontId="0" fillId="0" borderId="73" xfId="0" applyNumberFormat="1" applyBorder="1" applyAlignment="1">
      <alignment horizontal="center"/>
    </xf>
    <xf numFmtId="15" fontId="0" fillId="0" borderId="0" xfId="0" applyNumberFormat="1" applyAlignment="1">
      <alignment horizontal="center"/>
    </xf>
    <xf numFmtId="0" fontId="0" fillId="0" borderId="391" xfId="0" applyBorder="1" applyAlignment="1">
      <alignment horizontal="center"/>
    </xf>
    <xf numFmtId="0" fontId="32" fillId="14" borderId="257" xfId="0" applyFont="1" applyFill="1" applyBorder="1" applyAlignment="1">
      <alignment horizontal="center" vertical="center" wrapText="1"/>
    </xf>
    <xf numFmtId="0" fontId="32" fillId="14" borderId="457" xfId="0" applyFont="1" applyFill="1" applyBorder="1" applyAlignment="1">
      <alignment horizontal="center" vertical="center" wrapText="1"/>
    </xf>
    <xf numFmtId="0" fontId="0" fillId="0" borderId="8" xfId="0" applyBorder="1" applyAlignment="1">
      <alignment horizontal="center" vertical="center"/>
    </xf>
    <xf numFmtId="0" fontId="0" fillId="0" borderId="383" xfId="0" applyBorder="1" applyAlignment="1">
      <alignment horizontal="center" vertical="center"/>
    </xf>
    <xf numFmtId="0" fontId="51" fillId="27" borderId="466" xfId="0" quotePrefix="1" applyFont="1" applyFill="1" applyBorder="1" applyAlignment="1">
      <alignment horizontal="center" vertical="center" wrapText="1"/>
    </xf>
    <xf numFmtId="0" fontId="51" fillId="27" borderId="467" xfId="0" quotePrefix="1" applyFont="1" applyFill="1" applyBorder="1" applyAlignment="1">
      <alignment horizontal="center" vertical="center" wrapText="1"/>
    </xf>
    <xf numFmtId="0" fontId="51" fillId="27" borderId="468" xfId="0" quotePrefix="1" applyFont="1" applyFill="1" applyBorder="1" applyAlignment="1">
      <alignment horizontal="center" vertical="center" wrapText="1"/>
    </xf>
    <xf numFmtId="0" fontId="51" fillId="27" borderId="467" xfId="0" quotePrefix="1" applyFont="1" applyFill="1" applyBorder="1" applyAlignment="1">
      <alignment vertical="center" wrapText="1"/>
    </xf>
    <xf numFmtId="0" fontId="2" fillId="0" borderId="257" xfId="0" applyFont="1" applyBorder="1"/>
    <xf numFmtId="0" fontId="2" fillId="0" borderId="66" xfId="0" applyFont="1" applyBorder="1"/>
    <xf numFmtId="0" fontId="2" fillId="0" borderId="67" xfId="0" applyFont="1" applyBorder="1"/>
    <xf numFmtId="0" fontId="0" fillId="20" borderId="435" xfId="0" applyFill="1" applyBorder="1" applyAlignment="1">
      <alignment horizontal="center" vertical="center"/>
    </xf>
    <xf numFmtId="0" fontId="0" fillId="0" borderId="23" xfId="0" applyBorder="1" applyAlignment="1">
      <alignment horizontal="center" vertical="center"/>
    </xf>
    <xf numFmtId="0" fontId="39" fillId="16" borderId="177" xfId="0" applyFont="1" applyFill="1" applyBorder="1" applyAlignment="1">
      <alignment wrapText="1"/>
    </xf>
    <xf numFmtId="0" fontId="39" fillId="16" borderId="144" xfId="0" applyFont="1" applyFill="1" applyBorder="1" applyAlignment="1">
      <alignment wrapText="1"/>
    </xf>
    <xf numFmtId="0" fontId="39" fillId="16" borderId="383" xfId="0" applyFont="1" applyFill="1" applyBorder="1" applyAlignment="1">
      <alignment wrapText="1"/>
    </xf>
    <xf numFmtId="0" fontId="39" fillId="16" borderId="387" xfId="0" applyFont="1" applyFill="1" applyBorder="1" applyAlignment="1">
      <alignment wrapText="1"/>
    </xf>
    <xf numFmtId="0" fontId="39" fillId="16" borderId="73" xfId="0" applyFont="1" applyFill="1" applyBorder="1" applyAlignment="1">
      <alignment wrapText="1"/>
    </xf>
    <xf numFmtId="0" fontId="39" fillId="16" borderId="0" xfId="0" applyFont="1" applyFill="1" applyAlignment="1">
      <alignment wrapText="1"/>
    </xf>
    <xf numFmtId="0" fontId="39" fillId="16" borderId="72"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6" fontId="0" fillId="0" borderId="384" xfId="0" applyNumberFormat="1" applyBorder="1" applyAlignment="1">
      <alignment wrapText="1"/>
    </xf>
    <xf numFmtId="186" fontId="0" fillId="0" borderId="385" xfId="0" applyNumberFormat="1" applyBorder="1" applyAlignment="1">
      <alignment wrapText="1"/>
    </xf>
    <xf numFmtId="184" fontId="0" fillId="0" borderId="385" xfId="0" applyNumberFormat="1" applyBorder="1" applyAlignment="1">
      <alignment wrapText="1"/>
    </xf>
    <xf numFmtId="184" fontId="0" fillId="0" borderId="386" xfId="0" applyNumberFormat="1" applyBorder="1" applyAlignment="1">
      <alignment wrapText="1"/>
    </xf>
    <xf numFmtId="37" fontId="0" fillId="0" borderId="384" xfId="0" applyNumberFormat="1" applyBorder="1" applyAlignment="1">
      <alignment wrapText="1"/>
    </xf>
    <xf numFmtId="37" fontId="0" fillId="0" borderId="385" xfId="0" applyNumberFormat="1" applyBorder="1" applyAlignment="1">
      <alignment wrapText="1"/>
    </xf>
    <xf numFmtId="38" fontId="0" fillId="0" borderId="385" xfId="0" applyNumberFormat="1" applyBorder="1" applyAlignment="1">
      <alignment wrapText="1"/>
    </xf>
    <xf numFmtId="38" fontId="0" fillId="0" borderId="386" xfId="0" applyNumberFormat="1" applyBorder="1" applyAlignment="1">
      <alignment wrapText="1"/>
    </xf>
    <xf numFmtId="10" fontId="0" fillId="0" borderId="384" xfId="0" applyNumberFormat="1" applyBorder="1" applyAlignment="1">
      <alignment wrapText="1"/>
    </xf>
    <xf numFmtId="10" fontId="0" fillId="0" borderId="385" xfId="0" applyNumberFormat="1" applyBorder="1" applyAlignment="1">
      <alignment wrapText="1"/>
    </xf>
    <xf numFmtId="0" fontId="0" fillId="0" borderId="385" xfId="0" applyBorder="1" applyAlignment="1">
      <alignment wrapText="1"/>
    </xf>
    <xf numFmtId="10" fontId="0" fillId="0" borderId="386" xfId="0" applyNumberFormat="1" applyBorder="1" applyAlignment="1">
      <alignment wrapText="1"/>
    </xf>
    <xf numFmtId="0" fontId="0" fillId="0" borderId="384" xfId="0" applyBorder="1" applyAlignment="1">
      <alignment wrapText="1"/>
    </xf>
    <xf numFmtId="0" fontId="0" fillId="0" borderId="386" xfId="0" applyBorder="1" applyAlignment="1">
      <alignment wrapText="1"/>
    </xf>
    <xf numFmtId="15" fontId="0" fillId="0" borderId="384" xfId="0" applyNumberFormat="1" applyBorder="1" applyAlignment="1">
      <alignment wrapText="1"/>
    </xf>
    <xf numFmtId="15" fontId="0" fillId="0" borderId="385" xfId="0" applyNumberFormat="1" applyBorder="1" applyAlignment="1">
      <alignment wrapText="1"/>
    </xf>
    <xf numFmtId="37" fontId="61" fillId="0" borderId="385" xfId="0" applyNumberFormat="1" applyFont="1" applyBorder="1" applyAlignment="1">
      <alignment wrapText="1"/>
    </xf>
    <xf numFmtId="15" fontId="61" fillId="0" borderId="385" xfId="0" applyNumberFormat="1" applyFont="1" applyBorder="1" applyAlignment="1">
      <alignment wrapText="1"/>
    </xf>
    <xf numFmtId="37" fontId="61" fillId="0" borderId="386" xfId="0" applyNumberFormat="1" applyFont="1" applyBorder="1" applyAlignment="1">
      <alignment wrapText="1"/>
    </xf>
    <xf numFmtId="1" fontId="0" fillId="0" borderId="384" xfId="0" applyNumberFormat="1" applyBorder="1" applyAlignment="1">
      <alignment wrapText="1"/>
    </xf>
    <xf numFmtId="1" fontId="0" fillId="0" borderId="385" xfId="0" applyNumberFormat="1" applyBorder="1" applyAlignment="1">
      <alignment wrapText="1"/>
    </xf>
    <xf numFmtId="38" fontId="0" fillId="0" borderId="384" xfId="0" applyNumberFormat="1" applyBorder="1" applyAlignment="1">
      <alignment wrapText="1"/>
    </xf>
    <xf numFmtId="9" fontId="0" fillId="0" borderId="385" xfId="2" applyFont="1" applyBorder="1" applyAlignment="1">
      <alignment wrapText="1"/>
    </xf>
    <xf numFmtId="0" fontId="52" fillId="11" borderId="465" xfId="0" applyFont="1" applyFill="1" applyBorder="1" applyAlignment="1">
      <alignment horizontal="left" vertical="center"/>
    </xf>
    <xf numFmtId="0" fontId="52" fillId="11" borderId="463" xfId="0" applyFont="1" applyFill="1" applyBorder="1" applyAlignment="1">
      <alignment horizontal="left" vertical="center"/>
    </xf>
    <xf numFmtId="0" fontId="52" fillId="11" borderId="464" xfId="0" applyFont="1" applyFill="1" applyBorder="1" applyAlignment="1">
      <alignment horizontal="left" vertical="center"/>
    </xf>
    <xf numFmtId="0" fontId="51" fillId="29" borderId="401" xfId="0" applyFont="1" applyFill="1" applyBorder="1" applyAlignment="1">
      <alignment horizontal="center" vertical="center" wrapText="1"/>
    </xf>
    <xf numFmtId="0" fontId="51" fillId="29" borderId="404" xfId="0" applyFont="1" applyFill="1" applyBorder="1" applyAlignment="1">
      <alignment horizontal="center" vertical="center" wrapText="1"/>
    </xf>
    <xf numFmtId="0" fontId="51" fillId="29" borderId="263" xfId="0" applyFont="1" applyFill="1" applyBorder="1" applyAlignment="1">
      <alignment horizontal="center" vertical="center" wrapText="1"/>
    </xf>
    <xf numFmtId="0" fontId="51" fillId="29" borderId="264" xfId="0" applyFont="1" applyFill="1" applyBorder="1" applyAlignment="1">
      <alignment horizontal="center" vertical="center" wrapText="1"/>
    </xf>
    <xf numFmtId="0" fontId="51" fillId="29" borderId="282" xfId="0" applyFont="1" applyFill="1" applyBorder="1" applyAlignment="1">
      <alignment horizontal="center" vertical="center" wrapText="1"/>
    </xf>
    <xf numFmtId="0" fontId="79" fillId="30" borderId="268" xfId="0" applyFont="1" applyFill="1" applyBorder="1" applyAlignment="1">
      <alignment horizontal="center" vertical="center" wrapText="1"/>
    </xf>
    <xf numFmtId="0" fontId="79" fillId="2" borderId="271" xfId="0" applyFont="1" applyFill="1" applyBorder="1" applyAlignment="1">
      <alignment horizontal="center" vertical="center" wrapText="1"/>
    </xf>
    <xf numFmtId="0" fontId="79" fillId="30" borderId="271" xfId="0" applyFont="1" applyFill="1" applyBorder="1" applyAlignment="1">
      <alignment horizontal="center" vertical="center" wrapText="1"/>
    </xf>
    <xf numFmtId="0" fontId="79" fillId="2" borderId="284" xfId="0" applyFont="1" applyFill="1" applyBorder="1" applyAlignment="1">
      <alignment horizontal="center" vertical="center" wrapText="1"/>
    </xf>
    <xf numFmtId="0" fontId="79" fillId="30" borderId="269" xfId="0" applyFont="1" applyFill="1" applyBorder="1" applyAlignment="1">
      <alignment horizontal="center" vertical="center" wrapText="1"/>
    </xf>
    <xf numFmtId="0" fontId="79" fillId="2" borderId="272" xfId="0" applyFont="1" applyFill="1" applyBorder="1" applyAlignment="1">
      <alignment horizontal="center" vertical="center" wrapText="1"/>
    </xf>
    <xf numFmtId="0" fontId="79" fillId="30" borderId="272" xfId="0" applyFont="1" applyFill="1" applyBorder="1" applyAlignment="1">
      <alignment horizontal="center" vertical="center" wrapText="1"/>
    </xf>
    <xf numFmtId="0" fontId="79" fillId="2" borderId="285" xfId="0" applyFont="1" applyFill="1" applyBorder="1" applyAlignment="1">
      <alignment horizontal="center" vertical="center" wrapText="1"/>
    </xf>
    <xf numFmtId="0" fontId="51" fillId="29" borderId="218" xfId="0" applyFont="1" applyFill="1" applyBorder="1" applyAlignment="1">
      <alignment horizontal="center" vertical="center" wrapText="1"/>
    </xf>
    <xf numFmtId="0" fontId="51" fillId="29" borderId="182" xfId="0" applyFont="1" applyFill="1" applyBorder="1" applyAlignment="1">
      <alignment horizontal="center" vertical="center" wrapText="1"/>
    </xf>
    <xf numFmtId="0" fontId="51" fillId="29" borderId="292" xfId="0" applyFont="1" applyFill="1" applyBorder="1" applyAlignment="1">
      <alignment horizontal="center" vertical="center" wrapText="1"/>
    </xf>
    <xf numFmtId="0" fontId="51" fillId="29" borderId="274" xfId="0" applyFont="1" applyFill="1" applyBorder="1" applyAlignment="1">
      <alignment horizontal="center" vertical="center" wrapText="1"/>
    </xf>
    <xf numFmtId="0" fontId="51" fillId="29" borderId="294" xfId="0" applyFont="1" applyFill="1" applyBorder="1" applyAlignment="1">
      <alignment horizontal="center" vertical="center" wrapText="1"/>
    </xf>
    <xf numFmtId="0" fontId="117" fillId="28" borderId="359" xfId="0" applyFont="1" applyFill="1" applyBorder="1" applyAlignment="1">
      <alignment horizontal="center" vertical="center" wrapText="1"/>
    </xf>
    <xf numFmtId="0" fontId="117" fillId="28" borderId="336" xfId="0" applyFont="1" applyFill="1" applyBorder="1" applyAlignment="1">
      <alignment horizontal="center" vertical="center" wrapText="1"/>
    </xf>
    <xf numFmtId="0" fontId="117" fillId="28" borderId="337" xfId="0" applyFont="1" applyFill="1" applyBorder="1" applyAlignment="1">
      <alignment horizontal="center" vertical="center" wrapText="1"/>
    </xf>
    <xf numFmtId="0" fontId="66" fillId="37" borderId="201" xfId="0" applyFont="1" applyFill="1" applyBorder="1" applyAlignment="1">
      <alignment horizontal="centerContinuous" vertical="center"/>
    </xf>
    <xf numFmtId="0" fontId="63" fillId="37" borderId="0" xfId="0" applyFont="1" applyFill="1" applyAlignment="1">
      <alignment horizontal="centerContinuous" vertical="center"/>
    </xf>
    <xf numFmtId="0" fontId="66" fillId="37" borderId="0" xfId="0" applyFont="1" applyFill="1" applyAlignment="1">
      <alignment horizontal="centerContinuous" vertical="center"/>
    </xf>
    <xf numFmtId="0" fontId="63" fillId="37" borderId="403" xfId="0" applyFont="1" applyFill="1" applyBorder="1" applyAlignment="1">
      <alignment horizontal="centerContinuous" vertical="center"/>
    </xf>
    <xf numFmtId="0" fontId="51" fillId="28" borderId="202" xfId="0" applyFont="1" applyFill="1" applyBorder="1" applyAlignment="1">
      <alignment horizontal="center" vertical="center" wrapText="1"/>
    </xf>
    <xf numFmtId="0" fontId="51" fillId="28" borderId="217" xfId="0" applyFont="1" applyFill="1" applyBorder="1" applyAlignment="1">
      <alignment horizontal="center" vertical="center" wrapText="1"/>
    </xf>
    <xf numFmtId="0" fontId="51" fillId="28" borderId="425" xfId="0" applyFont="1" applyFill="1" applyBorder="1" applyAlignment="1">
      <alignment horizontal="center" vertical="center" wrapText="1"/>
    </xf>
    <xf numFmtId="0" fontId="71" fillId="27" borderId="415" xfId="0" applyFont="1" applyFill="1" applyBorder="1" applyAlignment="1">
      <alignment horizontal="centerContinuous" vertical="center"/>
    </xf>
    <xf numFmtId="0" fontId="72" fillId="27" borderId="242" xfId="0" applyFont="1" applyFill="1" applyBorder="1" applyAlignment="1">
      <alignment horizontal="centerContinuous" vertical="center"/>
    </xf>
    <xf numFmtId="0" fontId="72" fillId="27" borderId="357" xfId="0" applyFont="1" applyFill="1" applyBorder="1" applyAlignment="1">
      <alignment horizontal="centerContinuous" vertical="center"/>
    </xf>
    <xf numFmtId="0" fontId="72" fillId="27" borderId="472" xfId="0" applyFont="1" applyFill="1" applyBorder="1" applyAlignment="1">
      <alignment horizontal="centerContinuous" vertical="center"/>
    </xf>
    <xf numFmtId="0" fontId="51" fillId="28" borderId="143" xfId="0" applyFont="1" applyFill="1" applyBorder="1" applyAlignment="1">
      <alignment horizontal="centerContinuous"/>
    </xf>
    <xf numFmtId="0" fontId="63" fillId="25" borderId="236" xfId="0" applyFont="1" applyFill="1" applyBorder="1" applyAlignment="1">
      <alignment horizontal="center" vertical="center" wrapText="1"/>
    </xf>
    <xf numFmtId="0" fontId="51" fillId="28" borderId="223" xfId="0" applyFont="1" applyFill="1" applyBorder="1" applyAlignment="1">
      <alignment horizontal="centerContinuous"/>
    </xf>
    <xf numFmtId="0" fontId="51" fillId="28" borderId="0" xfId="0" applyFont="1" applyFill="1" applyAlignment="1">
      <alignment horizontal="centerContinuous"/>
    </xf>
    <xf numFmtId="0" fontId="51" fillId="28" borderId="244" xfId="0" applyFont="1" applyFill="1" applyBorder="1" applyAlignment="1">
      <alignment horizontal="centerContinuous"/>
    </xf>
    <xf numFmtId="0" fontId="63" fillId="25" borderId="234" xfId="0" applyFont="1" applyFill="1" applyBorder="1" applyAlignment="1">
      <alignment horizontal="center" vertical="center" wrapText="1"/>
    </xf>
    <xf numFmtId="0" fontId="72" fillId="27" borderId="243" xfId="0" applyFont="1" applyFill="1" applyBorder="1" applyAlignment="1">
      <alignment horizontal="centerContinuous" vertical="center"/>
    </xf>
    <xf numFmtId="0" fontId="71" fillId="27" borderId="0" xfId="0" applyFont="1" applyFill="1" applyAlignment="1">
      <alignment horizontal="centerContinuous" vertical="center"/>
    </xf>
    <xf numFmtId="0" fontId="66" fillId="26" borderId="181" xfId="0" applyFont="1" applyFill="1" applyBorder="1" applyAlignment="1">
      <alignment horizontal="centerContinuous" vertical="center"/>
    </xf>
    <xf numFmtId="0" fontId="53" fillId="26" borderId="227" xfId="0" applyFont="1" applyFill="1" applyBorder="1" applyAlignment="1">
      <alignment horizontal="centerContinuous" vertical="center"/>
    </xf>
    <xf numFmtId="0" fontId="55" fillId="26" borderId="227" xfId="0" applyFont="1" applyFill="1" applyBorder="1" applyAlignment="1">
      <alignment horizontal="centerContinuous" vertical="center"/>
    </xf>
    <xf numFmtId="0" fontId="53" fillId="26" borderId="411" xfId="0" applyFont="1" applyFill="1" applyBorder="1" applyAlignment="1">
      <alignment horizontal="centerContinuous" vertical="center"/>
    </xf>
    <xf numFmtId="0" fontId="51" fillId="38" borderId="246" xfId="0" applyFont="1" applyFill="1" applyBorder="1" applyAlignment="1">
      <alignment horizontal="center" vertical="center" wrapText="1"/>
    </xf>
    <xf numFmtId="0" fontId="51" fillId="38" borderId="179" xfId="0" applyFont="1" applyFill="1" applyBorder="1" applyAlignment="1">
      <alignment horizontal="center" vertical="center" wrapText="1"/>
    </xf>
    <xf numFmtId="0" fontId="51" fillId="38" borderId="278" xfId="0" applyFont="1" applyFill="1" applyBorder="1" applyAlignment="1">
      <alignment horizontal="center" vertical="center" wrapText="1"/>
    </xf>
    <xf numFmtId="0" fontId="71" fillId="0" borderId="487" xfId="0" applyFont="1" applyBorder="1" applyAlignment="1">
      <alignment horizontal="center" vertical="center" wrapText="1"/>
    </xf>
    <xf numFmtId="0" fontId="39" fillId="16" borderId="88" xfId="0" applyFont="1" applyFill="1" applyBorder="1" applyAlignment="1">
      <alignment wrapText="1"/>
    </xf>
    <xf numFmtId="43" fontId="0" fillId="0" borderId="385" xfId="1" applyFont="1" applyBorder="1" applyAlignment="1">
      <alignment wrapText="1"/>
    </xf>
    <xf numFmtId="10" fontId="0" fillId="0" borderId="385" xfId="2" applyNumberFormat="1" applyFont="1" applyBorder="1" applyAlignment="1">
      <alignment wrapText="1"/>
    </xf>
    <xf numFmtId="0" fontId="72" fillId="0" borderId="450" xfId="0" applyFont="1" applyBorder="1" applyAlignment="1">
      <alignment horizontal="center" vertical="center"/>
    </xf>
    <xf numFmtId="184" fontId="65" fillId="0" borderId="336" xfId="0" applyNumberFormat="1" applyFont="1" applyBorder="1" applyAlignment="1">
      <alignment horizontal="center" vertical="center"/>
    </xf>
    <xf numFmtId="0" fontId="72" fillId="0" borderId="336" xfId="0" applyFont="1" applyBorder="1" applyAlignment="1">
      <alignment horizontal="center" vertical="center" wrapText="1"/>
    </xf>
    <xf numFmtId="0" fontId="72" fillId="0" borderId="336" xfId="0" applyFont="1" applyBorder="1" applyAlignment="1">
      <alignment horizontal="center" vertical="center"/>
    </xf>
    <xf numFmtId="184" fontId="72" fillId="0" borderId="336" xfId="0" applyNumberFormat="1" applyFont="1" applyBorder="1" applyAlignment="1">
      <alignment horizontal="center" vertical="center"/>
    </xf>
    <xf numFmtId="1" fontId="72" fillId="0" borderId="427" xfId="0" applyNumberFormat="1" applyFont="1" applyBorder="1" applyAlignment="1">
      <alignment horizontal="center" vertical="center"/>
    </xf>
    <xf numFmtId="0" fontId="73" fillId="16" borderId="412" xfId="0" applyFont="1" applyFill="1" applyBorder="1" applyAlignment="1">
      <alignment vertical="center"/>
    </xf>
    <xf numFmtId="0" fontId="75" fillId="16" borderId="91" xfId="0" applyFont="1" applyFill="1" applyBorder="1" applyAlignment="1">
      <alignment vertical="center"/>
    </xf>
    <xf numFmtId="0" fontId="75" fillId="16" borderId="413" xfId="0" applyFont="1" applyFill="1" applyBorder="1" applyAlignment="1">
      <alignment vertical="center"/>
    </xf>
    <xf numFmtId="0" fontId="66" fillId="26" borderId="259" xfId="0" applyFont="1" applyFill="1" applyBorder="1" applyAlignment="1">
      <alignment horizontal="centerContinuous" vertical="center"/>
    </xf>
    <xf numFmtId="0" fontId="66" fillId="26" borderId="197" xfId="0" applyFont="1" applyFill="1" applyBorder="1" applyAlignment="1">
      <alignment horizontal="centerContinuous" vertical="center"/>
    </xf>
    <xf numFmtId="0" fontId="66" fillId="26" borderId="187" xfId="0" applyFont="1" applyFill="1" applyBorder="1" applyAlignment="1">
      <alignment horizontal="centerContinuous" vertical="center"/>
    </xf>
    <xf numFmtId="0" fontId="66" fillId="26" borderId="188" xfId="0" applyFont="1" applyFill="1" applyBorder="1" applyAlignment="1">
      <alignment horizontal="centerContinuous" vertical="center"/>
    </xf>
    <xf numFmtId="0" fontId="66" fillId="26" borderId="182" xfId="0" applyFont="1" applyFill="1" applyBorder="1" applyAlignment="1">
      <alignment horizontal="centerContinuous" vertical="center"/>
    </xf>
    <xf numFmtId="0" fontId="66" fillId="26" borderId="414" xfId="0" applyFont="1" applyFill="1" applyBorder="1" applyAlignment="1">
      <alignment horizontal="centerContinuous" vertical="center"/>
    </xf>
    <xf numFmtId="0" fontId="0" fillId="0" borderId="403" xfId="0" applyBorder="1"/>
    <xf numFmtId="173" fontId="51" fillId="0" borderId="333" xfId="0" applyNumberFormat="1" applyFont="1" applyBorder="1" applyAlignment="1">
      <alignment horizontal="center"/>
    </xf>
    <xf numFmtId="173" fontId="0" fillId="0" borderId="403" xfId="0" applyNumberFormat="1" applyBorder="1"/>
    <xf numFmtId="173" fontId="71" fillId="11" borderId="378" xfId="1" applyNumberFormat="1" applyFont="1" applyFill="1" applyBorder="1" applyAlignment="1" applyProtection="1">
      <alignment horizontal="center" vertical="center"/>
    </xf>
    <xf numFmtId="173" fontId="52" fillId="27" borderId="211" xfId="1" applyNumberFormat="1" applyFont="1" applyFill="1" applyBorder="1" applyAlignment="1" applyProtection="1">
      <alignment horizontal="center"/>
    </xf>
    <xf numFmtId="0" fontId="66" fillId="26" borderId="375" xfId="0" applyFont="1" applyFill="1" applyBorder="1" applyAlignment="1">
      <alignment horizontal="centerContinuous" vertical="center"/>
    </xf>
    <xf numFmtId="0" fontId="63" fillId="26" borderId="369" xfId="0" applyFont="1" applyFill="1" applyBorder="1" applyAlignment="1">
      <alignment horizontal="centerContinuous" vertical="center"/>
    </xf>
    <xf numFmtId="0" fontId="63" fillId="26" borderId="376" xfId="0" applyFont="1" applyFill="1" applyBorder="1" applyAlignment="1">
      <alignment horizontal="centerContinuous" vertical="center"/>
    </xf>
    <xf numFmtId="0" fontId="63" fillId="26" borderId="377" xfId="0" applyFont="1" applyFill="1" applyBorder="1" applyAlignment="1">
      <alignment horizontal="centerContinuous" vertical="center"/>
    </xf>
    <xf numFmtId="0" fontId="63" fillId="26" borderId="217" xfId="0" applyFont="1" applyFill="1" applyBorder="1" applyAlignment="1">
      <alignment horizontal="centerContinuous" vertical="center"/>
    </xf>
    <xf numFmtId="0" fontId="63" fillId="26" borderId="361" xfId="0" applyFont="1" applyFill="1" applyBorder="1" applyAlignment="1">
      <alignment horizontal="center" vertical="center"/>
    </xf>
    <xf numFmtId="37" fontId="71" fillId="0" borderId="0" xfId="1" applyNumberFormat="1" applyFont="1" applyFill="1" applyBorder="1" applyAlignment="1" applyProtection="1">
      <alignment horizontal="center" vertical="center"/>
    </xf>
    <xf numFmtId="37" fontId="72" fillId="0" borderId="219" xfId="0" applyNumberFormat="1" applyFont="1" applyBorder="1" applyAlignment="1">
      <alignment horizontal="center" vertical="center"/>
    </xf>
    <xf numFmtId="0" fontId="56" fillId="0" borderId="0" xfId="0" applyFont="1" applyAlignment="1">
      <alignment vertical="center"/>
    </xf>
    <xf numFmtId="0" fontId="54" fillId="0" borderId="277" xfId="0" applyFont="1" applyBorder="1" applyAlignment="1">
      <alignment vertical="center"/>
    </xf>
    <xf numFmtId="37" fontId="54" fillId="0" borderId="180" xfId="0" applyNumberFormat="1" applyFont="1" applyBorder="1" applyAlignment="1">
      <alignment vertical="center"/>
    </xf>
    <xf numFmtId="37" fontId="56" fillId="0" borderId="253" xfId="0" applyNumberFormat="1" applyFont="1" applyBorder="1" applyAlignment="1">
      <alignment vertical="center"/>
    </xf>
    <xf numFmtId="37" fontId="72" fillId="0" borderId="220" xfId="0" applyNumberFormat="1" applyFont="1" applyBorder="1" applyAlignment="1">
      <alignment horizontal="center" vertical="center"/>
    </xf>
    <xf numFmtId="165" fontId="56" fillId="0" borderId="0" xfId="0" applyNumberFormat="1" applyFont="1" applyAlignment="1">
      <alignment vertical="center"/>
    </xf>
    <xf numFmtId="37" fontId="0" fillId="0" borderId="255" xfId="0" applyNumberFormat="1" applyBorder="1" applyAlignment="1">
      <alignment vertical="center"/>
    </xf>
    <xf numFmtId="173" fontId="52" fillId="27" borderId="199" xfId="1" applyNumberFormat="1" applyFont="1" applyFill="1" applyBorder="1" applyAlignment="1" applyProtection="1">
      <alignment horizontal="center"/>
    </xf>
    <xf numFmtId="173" fontId="52" fillId="27" borderId="214" xfId="1" applyNumberFormat="1" applyFont="1" applyFill="1" applyBorder="1" applyAlignment="1" applyProtection="1">
      <alignment horizontal="center"/>
    </xf>
    <xf numFmtId="0" fontId="54" fillId="0" borderId="183" xfId="0" applyFont="1" applyBorder="1" applyAlignment="1">
      <alignment vertical="center"/>
    </xf>
    <xf numFmtId="167" fontId="72" fillId="0" borderId="220" xfId="0" applyNumberFormat="1" applyFont="1" applyBorder="1" applyAlignment="1">
      <alignment horizontal="center" vertical="center"/>
    </xf>
    <xf numFmtId="37" fontId="54" fillId="0" borderId="178" xfId="0" applyNumberFormat="1" applyFont="1" applyBorder="1" applyAlignment="1">
      <alignment vertical="center"/>
    </xf>
    <xf numFmtId="167" fontId="2" fillId="0" borderId="255" xfId="0" applyNumberFormat="1" applyFont="1" applyBorder="1" applyAlignment="1">
      <alignment vertical="center"/>
    </xf>
    <xf numFmtId="9" fontId="71" fillId="0" borderId="0" xfId="2" applyFont="1" applyFill="1" applyBorder="1" applyAlignment="1" applyProtection="1">
      <alignment horizontal="center" vertical="center"/>
    </xf>
    <xf numFmtId="37" fontId="0" fillId="0" borderId="181" xfId="0" applyNumberFormat="1" applyBorder="1" applyAlignment="1">
      <alignment vertical="center"/>
    </xf>
    <xf numFmtId="9" fontId="71" fillId="0" borderId="254" xfId="2" applyFont="1" applyFill="1" applyBorder="1" applyAlignment="1" applyProtection="1">
      <alignment horizontal="center" vertical="center"/>
    </xf>
    <xf numFmtId="38" fontId="72" fillId="0" borderId="356" xfId="0" applyNumberFormat="1" applyFont="1" applyBorder="1" applyAlignment="1">
      <alignment horizontal="center" vertical="center"/>
    </xf>
    <xf numFmtId="0" fontId="54" fillId="0" borderId="256" xfId="0" applyFont="1" applyBorder="1" applyAlignment="1">
      <alignment vertical="center"/>
    </xf>
    <xf numFmtId="0" fontId="56" fillId="0" borderId="256" xfId="0" applyFont="1" applyBorder="1" applyAlignment="1">
      <alignment vertical="center"/>
    </xf>
    <xf numFmtId="38" fontId="0" fillId="0" borderId="256" xfId="0" applyNumberFormat="1" applyBorder="1" applyAlignment="1">
      <alignment vertical="center"/>
    </xf>
    <xf numFmtId="38" fontId="0" fillId="0" borderId="370" xfId="0" applyNumberFormat="1" applyBorder="1" applyAlignment="1">
      <alignment vertical="center"/>
    </xf>
    <xf numFmtId="0" fontId="51" fillId="0" borderId="358" xfId="0" applyFont="1" applyBorder="1" applyAlignment="1">
      <alignment horizontal="centerContinuous" vertical="center" wrapText="1"/>
    </xf>
    <xf numFmtId="0" fontId="51" fillId="0" borderId="333" xfId="0" applyFont="1" applyBorder="1" applyAlignment="1">
      <alignment horizontal="centerContinuous" vertical="center" wrapText="1"/>
    </xf>
    <xf numFmtId="0" fontId="51" fillId="0" borderId="333" xfId="0" applyFont="1" applyBorder="1" applyAlignment="1">
      <alignment horizontal="centerContinuous" vertical="center"/>
    </xf>
    <xf numFmtId="0" fontId="51" fillId="0" borderId="334" xfId="0" applyFont="1" applyBorder="1" applyAlignment="1">
      <alignment horizontal="centerContinuous" vertical="center" wrapText="1"/>
    </xf>
    <xf numFmtId="0" fontId="52" fillId="27" borderId="92" xfId="0" applyFont="1" applyFill="1" applyBorder="1" applyAlignment="1">
      <alignment horizontal="center" vertical="center" wrapText="1"/>
    </xf>
    <xf numFmtId="0" fontId="52" fillId="27" borderId="90" xfId="0" applyFont="1" applyFill="1" applyBorder="1" applyAlignment="1">
      <alignment horizontal="center" vertical="center" wrapText="1"/>
    </xf>
    <xf numFmtId="0" fontId="52" fillId="27" borderId="81" xfId="0" applyFont="1" applyFill="1" applyBorder="1" applyAlignment="1">
      <alignment horizontal="center" vertical="center" wrapText="1"/>
    </xf>
    <xf numFmtId="1" fontId="51" fillId="0" borderId="360" xfId="0" applyNumberFormat="1" applyFont="1" applyBorder="1" applyAlignment="1">
      <alignment horizontal="center" vertical="center"/>
    </xf>
    <xf numFmtId="0" fontId="51" fillId="0" borderId="339" xfId="0" applyFont="1" applyBorder="1" applyAlignment="1">
      <alignment horizontal="center" vertical="center"/>
    </xf>
    <xf numFmtId="1" fontId="51" fillId="0" borderId="339" xfId="0" applyNumberFormat="1" applyFont="1" applyBorder="1" applyAlignment="1">
      <alignment horizontal="center" vertical="center"/>
    </xf>
    <xf numFmtId="0" fontId="51" fillId="0" borderId="367" xfId="0" applyFont="1" applyBorder="1" applyAlignment="1">
      <alignment horizontal="center" vertical="center"/>
    </xf>
    <xf numFmtId="1" fontId="51" fillId="0" borderId="238" xfId="0" applyNumberFormat="1" applyFont="1" applyBorder="1" applyAlignment="1">
      <alignment horizontal="center" vertical="center"/>
    </xf>
    <xf numFmtId="0" fontId="51" fillId="0" borderId="238" xfId="0" applyFont="1" applyBorder="1" applyAlignment="1">
      <alignment horizontal="center" vertical="center"/>
    </xf>
    <xf numFmtId="1" fontId="56" fillId="0" borderId="0" xfId="0" applyNumberFormat="1" applyFont="1" applyAlignment="1">
      <alignment horizontal="center"/>
    </xf>
    <xf numFmtId="0" fontId="51" fillId="27" borderId="214" xfId="0" applyFont="1" applyFill="1" applyBorder="1" applyAlignment="1">
      <alignment horizontal="centerContinuous" vertical="center"/>
    </xf>
    <xf numFmtId="0" fontId="51" fillId="27" borderId="217" xfId="0" applyFont="1" applyFill="1" applyBorder="1" applyAlignment="1">
      <alignment horizontal="centerContinuous" vertical="center"/>
    </xf>
    <xf numFmtId="0" fontId="52" fillId="28" borderId="364" xfId="0" applyFont="1" applyFill="1" applyBorder="1" applyAlignment="1">
      <alignment horizontal="left" vertical="center" wrapText="1"/>
    </xf>
    <xf numFmtId="0" fontId="51" fillId="28" borderId="365" xfId="0" applyFont="1" applyFill="1" applyBorder="1" applyAlignment="1">
      <alignment horizontal="center" vertical="center"/>
    </xf>
    <xf numFmtId="0" fontId="51" fillId="28" borderId="366" xfId="0" applyFont="1" applyFill="1" applyBorder="1" applyAlignment="1">
      <alignment horizontal="center" vertical="center"/>
    </xf>
    <xf numFmtId="0" fontId="117" fillId="29" borderId="359" xfId="0" applyFont="1" applyFill="1" applyBorder="1" applyAlignment="1">
      <alignment horizontal="left" vertical="center" wrapText="1"/>
    </xf>
    <xf numFmtId="0" fontId="51" fillId="0" borderId="336" xfId="0" applyFont="1" applyBorder="1" applyAlignment="1">
      <alignment horizontal="center" vertical="center"/>
    </xf>
    <xf numFmtId="0" fontId="51" fillId="0" borderId="337" xfId="0" applyFont="1" applyBorder="1" applyAlignment="1">
      <alignment horizontal="center" vertical="center"/>
    </xf>
    <xf numFmtId="0" fontId="51" fillId="27" borderId="419" xfId="0" applyFont="1" applyFill="1" applyBorder="1" applyAlignment="1">
      <alignment horizontal="centerContinuous" vertical="center"/>
    </xf>
    <xf numFmtId="38" fontId="51" fillId="0" borderId="421" xfId="0" applyNumberFormat="1" applyFont="1" applyBorder="1" applyAlignment="1">
      <alignment horizontal="center" vertical="center"/>
    </xf>
    <xf numFmtId="38" fontId="51" fillId="0" borderId="339" xfId="0" applyNumberFormat="1" applyFont="1" applyBorder="1" applyAlignment="1">
      <alignment horizontal="center" vertical="center"/>
    </xf>
    <xf numFmtId="10" fontId="51" fillId="2" borderId="340" xfId="2" applyNumberFormat="1" applyFont="1" applyFill="1" applyBorder="1" applyAlignment="1" applyProtection="1">
      <alignment horizontal="center" vertical="center"/>
    </xf>
    <xf numFmtId="0" fontId="117" fillId="29" borderId="360" xfId="0" applyFont="1" applyFill="1" applyBorder="1" applyAlignment="1">
      <alignment horizontal="left" vertical="center" wrapText="1"/>
    </xf>
    <xf numFmtId="0" fontId="51" fillId="0" borderId="421" xfId="0" applyFont="1" applyBorder="1" applyAlignment="1">
      <alignment horizontal="center" vertical="center"/>
    </xf>
    <xf numFmtId="0" fontId="51" fillId="0" borderId="360" xfId="0" applyFont="1" applyBorder="1" applyAlignment="1">
      <alignment horizontal="center" vertical="center"/>
    </xf>
    <xf numFmtId="0" fontId="51" fillId="0" borderId="340" xfId="0" applyFont="1" applyBorder="1" applyAlignment="1">
      <alignment horizontal="center" vertical="center" wrapText="1"/>
    </xf>
    <xf numFmtId="0" fontId="51" fillId="0" borderId="214" xfId="0" applyFont="1" applyBorder="1" applyAlignment="1">
      <alignment horizontal="center" vertical="center"/>
    </xf>
    <xf numFmtId="0" fontId="51" fillId="0" borderId="217" xfId="0" applyFont="1" applyBorder="1" applyAlignment="1">
      <alignment horizontal="center" vertical="center"/>
    </xf>
    <xf numFmtId="0" fontId="51" fillId="0" borderId="361" xfId="0" applyFont="1" applyBorder="1" applyAlignment="1">
      <alignment horizontal="center" vertical="center"/>
    </xf>
    <xf numFmtId="0" fontId="73" fillId="16" borderId="374" xfId="0" applyFont="1" applyFill="1" applyBorder="1" applyAlignment="1">
      <alignment vertical="center"/>
    </xf>
    <xf numFmtId="0" fontId="66" fillId="16" borderId="120" xfId="0" applyFont="1" applyFill="1" applyBorder="1" applyAlignment="1">
      <alignment horizontal="centerContinuous" vertical="center"/>
    </xf>
    <xf numFmtId="0" fontId="66" fillId="16" borderId="416" xfId="0" applyFont="1" applyFill="1" applyBorder="1" applyAlignment="1">
      <alignment horizontal="centerContinuous" vertical="center"/>
    </xf>
    <xf numFmtId="0" fontId="55" fillId="26" borderId="129" xfId="0" applyFont="1" applyFill="1" applyBorder="1" applyAlignment="1">
      <alignment horizontal="centerContinuous" vertical="center"/>
    </xf>
    <xf numFmtId="0" fontId="63" fillId="26" borderId="120" xfId="0" applyFont="1" applyFill="1" applyBorder="1" applyAlignment="1">
      <alignment horizontal="centerContinuous" vertical="center"/>
    </xf>
    <xf numFmtId="0" fontId="63" fillId="26" borderId="416" xfId="0" applyFont="1" applyFill="1" applyBorder="1" applyAlignment="1">
      <alignment horizontal="centerContinuous" vertical="center"/>
    </xf>
    <xf numFmtId="0" fontId="51" fillId="27" borderId="380" xfId="0" quotePrefix="1" applyFont="1" applyFill="1" applyBorder="1" applyAlignment="1">
      <alignment horizontal="center" vertical="center" wrapText="1"/>
    </xf>
    <xf numFmtId="0" fontId="51" fillId="27" borderId="380" xfId="0" applyFont="1" applyFill="1" applyBorder="1" applyAlignment="1">
      <alignment horizontal="center" vertical="center" wrapText="1"/>
    </xf>
    <xf numFmtId="0" fontId="51" fillId="27" borderId="426" xfId="0" applyFont="1" applyFill="1" applyBorder="1" applyAlignment="1">
      <alignment horizontal="center" vertical="center" wrapText="1"/>
    </xf>
    <xf numFmtId="0" fontId="55" fillId="16" borderId="397" xfId="0" applyFont="1" applyFill="1" applyBorder="1" applyAlignment="1">
      <alignment horizontal="centerContinuous" vertical="center"/>
    </xf>
    <xf numFmtId="0" fontId="8" fillId="16" borderId="397" xfId="0" applyFont="1" applyFill="1" applyBorder="1" applyAlignment="1">
      <alignment vertical="center"/>
    </xf>
    <xf numFmtId="15" fontId="8" fillId="16" borderId="397" xfId="0" applyNumberFormat="1" applyFont="1" applyFill="1" applyBorder="1" applyAlignment="1">
      <alignment vertical="center"/>
    </xf>
    <xf numFmtId="0" fontId="56" fillId="16" borderId="397" xfId="0" applyFont="1" applyFill="1" applyBorder="1" applyAlignment="1">
      <alignment vertical="center"/>
    </xf>
    <xf numFmtId="0" fontId="77" fillId="16" borderId="397" xfId="0" applyFont="1" applyFill="1" applyBorder="1" applyAlignment="1">
      <alignment vertical="center"/>
    </xf>
    <xf numFmtId="15" fontId="77" fillId="16" borderId="237" xfId="0" applyNumberFormat="1" applyFont="1" applyFill="1" applyBorder="1" applyAlignment="1">
      <alignment vertical="center"/>
    </xf>
    <xf numFmtId="15" fontId="77" fillId="0" borderId="398" xfId="0" applyNumberFormat="1" applyFont="1" applyBorder="1" applyAlignment="1">
      <alignment vertical="center"/>
    </xf>
    <xf numFmtId="0" fontId="66" fillId="26" borderId="399" xfId="0" applyFont="1" applyFill="1" applyBorder="1" applyAlignment="1">
      <alignment horizontal="centerContinuous" vertical="center"/>
    </xf>
    <xf numFmtId="0" fontId="81" fillId="26" borderId="224" xfId="0" applyFont="1" applyFill="1" applyBorder="1" applyAlignment="1">
      <alignment horizontal="centerContinuous" vertical="top" wrapText="1"/>
    </xf>
    <xf numFmtId="0" fontId="81" fillId="26" borderId="225" xfId="0" applyFont="1" applyFill="1" applyBorder="1" applyAlignment="1">
      <alignment horizontal="centerContinuous" vertical="top" wrapText="1"/>
    </xf>
    <xf numFmtId="0" fontId="66" fillId="26" borderId="240" xfId="0" applyFont="1" applyFill="1" applyBorder="1" applyAlignment="1">
      <alignment horizontal="centerContinuous" vertical="center"/>
    </xf>
    <xf numFmtId="0" fontId="81" fillId="26" borderId="203" xfId="0" applyFont="1" applyFill="1" applyBorder="1" applyAlignment="1">
      <alignment horizontal="centerContinuous" vertical="center" wrapText="1"/>
    </xf>
    <xf numFmtId="0" fontId="81" fillId="26" borderId="248" xfId="0" applyFont="1" applyFill="1" applyBorder="1" applyAlignment="1">
      <alignment horizontal="centerContinuous" vertical="center" wrapText="1"/>
    </xf>
    <xf numFmtId="0" fontId="66" fillId="26" borderId="226" xfId="0" applyFont="1" applyFill="1" applyBorder="1" applyAlignment="1">
      <alignment horizontal="centerContinuous" vertical="center"/>
    </xf>
    <xf numFmtId="0" fontId="81" fillId="26" borderId="224" xfId="0" applyFont="1" applyFill="1" applyBorder="1" applyAlignment="1">
      <alignment horizontal="centerContinuous" vertical="center" wrapText="1"/>
    </xf>
    <xf numFmtId="0" fontId="82" fillId="26" borderId="228" xfId="0" applyFont="1" applyFill="1" applyBorder="1" applyAlignment="1">
      <alignment horizontal="centerContinuous" vertical="center"/>
    </xf>
    <xf numFmtId="0" fontId="66" fillId="26" borderId="228" xfId="0" applyFont="1" applyFill="1" applyBorder="1" applyAlignment="1">
      <alignment horizontal="centerContinuous" vertical="center"/>
    </xf>
    <xf numFmtId="0" fontId="82" fillId="0" borderId="400" xfId="0" applyFont="1" applyBorder="1" applyAlignment="1">
      <alignment horizontal="centerContinuous" vertical="center"/>
    </xf>
    <xf numFmtId="0" fontId="67" fillId="0" borderId="0" xfId="0" applyFont="1" applyAlignment="1">
      <alignment vertical="center"/>
    </xf>
    <xf numFmtId="0" fontId="71" fillId="2" borderId="259" xfId="0" applyFont="1" applyFill="1" applyBorder="1" applyAlignment="1">
      <alignment horizontal="centerContinuous" vertical="center" wrapText="1"/>
    </xf>
    <xf numFmtId="0" fontId="51" fillId="2" borderId="197" xfId="0" applyFont="1" applyFill="1" applyBorder="1" applyAlignment="1">
      <alignment horizontal="centerContinuous" vertical="center"/>
    </xf>
    <xf numFmtId="0" fontId="37" fillId="2" borderId="197" xfId="0" applyFont="1" applyFill="1" applyBorder="1" applyAlignment="1">
      <alignment horizontal="centerContinuous" vertical="center"/>
    </xf>
    <xf numFmtId="0" fontId="37" fillId="2" borderId="260" xfId="0" applyFont="1" applyFill="1" applyBorder="1" applyAlignment="1">
      <alignment horizontal="centerContinuous" vertical="center"/>
    </xf>
    <xf numFmtId="167" fontId="52" fillId="31" borderId="269" xfId="0" applyNumberFormat="1" applyFont="1" applyFill="1" applyBorder="1" applyAlignment="1">
      <alignment horizontal="center" vertical="center"/>
    </xf>
    <xf numFmtId="172" fontId="52" fillId="31" borderId="269" xfId="0" applyNumberFormat="1" applyFont="1" applyFill="1" applyBorder="1" applyAlignment="1">
      <alignment horizontal="center" vertical="center"/>
    </xf>
    <xf numFmtId="167" fontId="52" fillId="31" borderId="270" xfId="0" applyNumberFormat="1" applyFont="1" applyFill="1" applyBorder="1" applyAlignment="1">
      <alignment horizontal="center" vertical="center"/>
    </xf>
    <xf numFmtId="10" fontId="51" fillId="2" borderId="275" xfId="0" applyNumberFormat="1" applyFont="1" applyFill="1" applyBorder="1" applyAlignment="1">
      <alignment horizontal="center" vertical="center"/>
    </xf>
    <xf numFmtId="177" fontId="59" fillId="2" borderId="278" xfId="0" applyNumberFormat="1" applyFont="1" applyFill="1" applyBorder="1" applyAlignment="1">
      <alignment horizontal="center" vertical="center"/>
    </xf>
    <xf numFmtId="0" fontId="51" fillId="2" borderId="261" xfId="0" applyFont="1" applyFill="1" applyBorder="1" applyAlignment="1">
      <alignment horizontal="centerContinuous" vertical="center" wrapText="1"/>
    </xf>
    <xf numFmtId="0" fontId="51" fillId="2" borderId="19" xfId="0" applyFont="1" applyFill="1" applyBorder="1" applyAlignment="1">
      <alignment horizontal="centerContinuous" vertical="center"/>
    </xf>
    <xf numFmtId="0" fontId="80" fillId="2" borderId="19" xfId="0" applyFont="1" applyFill="1" applyBorder="1" applyAlignment="1">
      <alignment horizontal="centerContinuous" vertical="center" wrapText="1"/>
    </xf>
    <xf numFmtId="0" fontId="80" fillId="2" borderId="262" xfId="0" applyFont="1" applyFill="1" applyBorder="1" applyAlignment="1">
      <alignment horizontal="centerContinuous" vertical="center"/>
    </xf>
    <xf numFmtId="167" fontId="52" fillId="2" borderId="272" xfId="0" applyNumberFormat="1" applyFont="1" applyFill="1" applyBorder="1" applyAlignment="1">
      <alignment horizontal="center" vertical="center"/>
    </xf>
    <xf numFmtId="172" fontId="52" fillId="2" borderId="272" xfId="0" applyNumberFormat="1" applyFont="1" applyFill="1" applyBorder="1" applyAlignment="1">
      <alignment horizontal="center" vertical="center"/>
    </xf>
    <xf numFmtId="167" fontId="52" fillId="2" borderId="273" xfId="0" applyNumberFormat="1" applyFont="1" applyFill="1" applyBorder="1" applyAlignment="1">
      <alignment horizontal="center" vertical="center"/>
    </xf>
    <xf numFmtId="10" fontId="51" fillId="2" borderId="276" xfId="0" applyNumberFormat="1" applyFont="1" applyFill="1" applyBorder="1" applyAlignment="1">
      <alignment horizontal="center" vertical="center"/>
    </xf>
    <xf numFmtId="0" fontId="69" fillId="24" borderId="279" xfId="0" applyFont="1" applyFill="1" applyBorder="1" applyAlignment="1">
      <alignment horizontal="center" vertical="center" wrapText="1"/>
    </xf>
    <xf numFmtId="167" fontId="52" fillId="31" borderId="272" xfId="0" applyNumberFormat="1" applyFont="1" applyFill="1" applyBorder="1" applyAlignment="1">
      <alignment horizontal="center" vertical="center"/>
    </xf>
    <xf numFmtId="172" fontId="52" fillId="31" borderId="272" xfId="0" applyNumberFormat="1" applyFont="1" applyFill="1" applyBorder="1" applyAlignment="1">
      <alignment horizontal="center" vertical="center"/>
    </xf>
    <xf numFmtId="167" fontId="52" fillId="31" borderId="273" xfId="0" applyNumberFormat="1" applyFont="1" applyFill="1" applyBorder="1" applyAlignment="1">
      <alignment horizontal="center" vertical="center"/>
    </xf>
    <xf numFmtId="177" fontId="52" fillId="2" borderId="276" xfId="0" applyNumberFormat="1" applyFont="1" applyFill="1" applyBorder="1" applyAlignment="1">
      <alignment horizontal="center" vertical="center"/>
    </xf>
    <xf numFmtId="0" fontId="51" fillId="2" borderId="280" xfId="0" applyFont="1" applyFill="1" applyBorder="1" applyAlignment="1">
      <alignment horizontal="centerContinuous" vertical="center" wrapText="1"/>
    </xf>
    <xf numFmtId="0" fontId="51" fillId="2" borderId="281" xfId="0" applyFont="1" applyFill="1" applyBorder="1" applyAlignment="1">
      <alignment horizontal="centerContinuous" vertical="center"/>
    </xf>
    <xf numFmtId="0" fontId="51" fillId="2" borderId="281" xfId="0" applyFont="1" applyFill="1" applyBorder="1" applyAlignment="1">
      <alignment horizontal="centerContinuous" vertical="center" wrapText="1"/>
    </xf>
    <xf numFmtId="0" fontId="51" fillId="2" borderId="283" xfId="0" applyFont="1" applyFill="1" applyBorder="1" applyAlignment="1">
      <alignment horizontal="centerContinuous" vertical="center"/>
    </xf>
    <xf numFmtId="167" fontId="52" fillId="2" borderId="285" xfId="0" applyNumberFormat="1" applyFont="1" applyFill="1" applyBorder="1" applyAlignment="1">
      <alignment horizontal="center" vertical="center"/>
    </xf>
    <xf numFmtId="172" fontId="52" fillId="2" borderId="285" xfId="0" applyNumberFormat="1" applyFont="1" applyFill="1" applyBorder="1" applyAlignment="1">
      <alignment horizontal="center" vertical="center"/>
    </xf>
    <xf numFmtId="169" fontId="52" fillId="2" borderId="286" xfId="0" applyNumberFormat="1" applyFont="1" applyFill="1" applyBorder="1" applyAlignment="1">
      <alignment horizontal="center" vertical="center"/>
    </xf>
    <xf numFmtId="0" fontId="69" fillId="24" borderId="296" xfId="0" applyFont="1" applyFill="1" applyBorder="1" applyAlignment="1">
      <alignment horizontal="center" vertical="center" wrapText="1"/>
    </xf>
    <xf numFmtId="0" fontId="0" fillId="0" borderId="406" xfId="0" applyBorder="1"/>
    <xf numFmtId="0" fontId="73" fillId="16" borderId="407" xfId="0" applyFont="1" applyFill="1" applyBorder="1" applyAlignment="1">
      <alignment horizontal="left" vertical="center"/>
    </xf>
    <xf numFmtId="0" fontId="75" fillId="16" borderId="237" xfId="0" applyFont="1" applyFill="1" applyBorder="1" applyAlignment="1">
      <alignment horizontal="left" vertical="center"/>
    </xf>
    <xf numFmtId="0" fontId="75" fillId="16" borderId="398" xfId="0" applyFont="1" applyFill="1" applyBorder="1" applyAlignment="1">
      <alignment horizontal="left" vertical="center"/>
    </xf>
    <xf numFmtId="0" fontId="76" fillId="0" borderId="0" xfId="0" applyFont="1" applyAlignment="1">
      <alignment vertical="center"/>
    </xf>
    <xf numFmtId="0" fontId="76" fillId="0" borderId="0" xfId="0" applyFont="1" applyAlignment="1">
      <alignment horizontal="center"/>
    </xf>
    <xf numFmtId="0" fontId="76" fillId="0" borderId="0" xfId="0" applyFont="1"/>
    <xf numFmtId="0" fontId="81" fillId="26" borderId="182" xfId="0" applyFont="1" applyFill="1" applyBorder="1" applyAlignment="1">
      <alignment horizontal="centerContinuous" vertical="center" wrapText="1"/>
    </xf>
    <xf numFmtId="0" fontId="66" fillId="26" borderId="260" xfId="0" applyFont="1" applyFill="1" applyBorder="1" applyAlignment="1">
      <alignment horizontal="centerContinuous" vertical="center"/>
    </xf>
    <xf numFmtId="0" fontId="74" fillId="0" borderId="0" xfId="0" applyFont="1" applyAlignment="1">
      <alignment horizontal="center" vertical="center"/>
    </xf>
    <xf numFmtId="0" fontId="67" fillId="0" borderId="0" xfId="0" applyFont="1"/>
    <xf numFmtId="0" fontId="71" fillId="0" borderId="241" xfId="0" applyFont="1" applyBorder="1" applyAlignment="1">
      <alignment horizontal="centerContinuous" vertical="center" wrapText="1"/>
    </xf>
    <xf numFmtId="0" fontId="71" fillId="0" borderId="242" xfId="0" applyFont="1" applyBorder="1" applyAlignment="1">
      <alignment horizontal="centerContinuous" vertical="center" wrapText="1"/>
    </xf>
    <xf numFmtId="0" fontId="71" fillId="0" borderId="243" xfId="0" applyFont="1" applyBorder="1" applyAlignment="1">
      <alignment horizontal="centerContinuous" vertical="center" wrapText="1"/>
    </xf>
    <xf numFmtId="0" fontId="56" fillId="0" borderId="403" xfId="0" applyFont="1" applyBorder="1" applyAlignment="1">
      <alignment vertical="center"/>
    </xf>
    <xf numFmtId="0" fontId="56" fillId="0" borderId="0" xfId="0" applyFont="1"/>
    <xf numFmtId="0" fontId="30" fillId="14" borderId="490" xfId="0" applyFont="1" applyFill="1" applyBorder="1" applyAlignment="1">
      <alignment horizontal="center" vertical="center" wrapText="1"/>
    </xf>
    <xf numFmtId="0" fontId="30" fillId="14" borderId="491" xfId="0" applyFont="1" applyFill="1" applyBorder="1" applyAlignment="1">
      <alignment horizontal="center" vertical="center" wrapText="1"/>
    </xf>
    <xf numFmtId="0" fontId="30" fillId="14" borderId="300" xfId="0" applyFont="1" applyFill="1" applyBorder="1" applyAlignment="1">
      <alignment horizontal="center" vertical="center" wrapText="1"/>
    </xf>
    <xf numFmtId="0" fontId="30" fillId="14" borderId="143" xfId="0" applyFont="1" applyFill="1" applyBorder="1" applyAlignment="1">
      <alignment horizontal="center" vertical="center" wrapText="1"/>
    </xf>
    <xf numFmtId="166" fontId="30" fillId="14" borderId="143" xfId="0" applyNumberFormat="1" applyFont="1" applyFill="1" applyBorder="1" applyAlignment="1">
      <alignment horizontal="center" vertical="center" wrapText="1"/>
    </xf>
    <xf numFmtId="0" fontId="30" fillId="14" borderId="210" xfId="0" applyFont="1" applyFill="1" applyBorder="1" applyAlignment="1">
      <alignment horizontal="center" vertical="center" wrapText="1"/>
    </xf>
    <xf numFmtId="0" fontId="63" fillId="14" borderId="83" xfId="0" applyFont="1" applyFill="1" applyBorder="1" applyAlignment="1">
      <alignment horizontal="center" vertical="center" wrapText="1"/>
    </xf>
    <xf numFmtId="166" fontId="60" fillId="2" borderId="494" xfId="2" applyNumberFormat="1" applyFont="1" applyFill="1" applyBorder="1" applyAlignment="1" applyProtection="1">
      <alignment horizontal="center" vertical="center"/>
    </xf>
    <xf numFmtId="165" fontId="61" fillId="0" borderId="497" xfId="1" applyNumberFormat="1" applyFont="1" applyFill="1" applyBorder="1" applyAlignment="1" applyProtection="1">
      <alignment horizontal="center" vertical="center"/>
    </xf>
    <xf numFmtId="166" fontId="61" fillId="2" borderId="307" xfId="2" applyNumberFormat="1" applyFont="1" applyFill="1" applyBorder="1" applyAlignment="1" applyProtection="1">
      <alignment horizontal="center" vertical="center"/>
    </xf>
    <xf numFmtId="166" fontId="61" fillId="2" borderId="308" xfId="2" applyNumberFormat="1" applyFont="1" applyFill="1" applyBorder="1" applyAlignment="1" applyProtection="1">
      <alignment horizontal="center" vertical="center"/>
    </xf>
    <xf numFmtId="166" fontId="60" fillId="2" borderId="28" xfId="2" applyNumberFormat="1" applyFont="1" applyFill="1" applyBorder="1" applyAlignment="1" applyProtection="1">
      <alignment horizontal="center" vertical="center"/>
    </xf>
    <xf numFmtId="2" fontId="61" fillId="2" borderId="312" xfId="2" applyNumberFormat="1" applyFont="1" applyFill="1" applyBorder="1" applyAlignment="1" applyProtection="1">
      <alignment horizontal="center" vertical="center"/>
    </xf>
    <xf numFmtId="166" fontId="60" fillId="2" borderId="302" xfId="2" applyNumberFormat="1" applyFont="1" applyFill="1" applyBorder="1" applyAlignment="1" applyProtection="1">
      <alignment horizontal="center" vertical="center"/>
    </xf>
    <xf numFmtId="166" fontId="61" fillId="2" borderId="301" xfId="2" applyNumberFormat="1" applyFont="1" applyFill="1" applyBorder="1" applyAlignment="1" applyProtection="1">
      <alignment horizontal="center" vertical="center"/>
    </xf>
    <xf numFmtId="166" fontId="61" fillId="2" borderId="302" xfId="2" applyNumberFormat="1" applyFont="1" applyFill="1" applyBorder="1" applyAlignment="1" applyProtection="1">
      <alignment horizontal="center" vertical="center"/>
    </xf>
    <xf numFmtId="0" fontId="0" fillId="0" borderId="403" xfId="0" applyBorder="1" applyAlignment="1">
      <alignment vertical="center"/>
    </xf>
    <xf numFmtId="166" fontId="60" fillId="2" borderId="306" xfId="2" applyNumberFormat="1" applyFont="1" applyFill="1" applyBorder="1" applyAlignment="1" applyProtection="1">
      <alignment horizontal="center" vertical="center"/>
    </xf>
    <xf numFmtId="165" fontId="61" fillId="0" borderId="198" xfId="1" applyNumberFormat="1" applyFont="1" applyFill="1" applyBorder="1" applyAlignment="1" applyProtection="1">
      <alignment horizontal="center" vertical="center"/>
    </xf>
    <xf numFmtId="166" fontId="61" fillId="2" borderId="309" xfId="2" applyNumberFormat="1" applyFont="1" applyFill="1" applyBorder="1" applyAlignment="1" applyProtection="1">
      <alignment horizontal="center" vertical="center"/>
    </xf>
    <xf numFmtId="166" fontId="61" fillId="2" borderId="310" xfId="2" applyNumberFormat="1" applyFont="1" applyFill="1" applyBorder="1" applyAlignment="1" applyProtection="1">
      <alignment horizontal="center" vertical="center"/>
    </xf>
    <xf numFmtId="166" fontId="60" fillId="2" borderId="34" xfId="2" applyNumberFormat="1" applyFont="1" applyFill="1" applyBorder="1" applyAlignment="1" applyProtection="1">
      <alignment horizontal="center" vertical="center"/>
    </xf>
    <xf numFmtId="2" fontId="61" fillId="2" borderId="198" xfId="2" applyNumberFormat="1" applyFont="1" applyFill="1" applyBorder="1" applyAlignment="1" applyProtection="1">
      <alignment horizontal="center" vertical="center"/>
    </xf>
    <xf numFmtId="166" fontId="60" fillId="2" borderId="305" xfId="2" applyNumberFormat="1" applyFont="1" applyFill="1" applyBorder="1" applyAlignment="1" applyProtection="1">
      <alignment horizontal="center" vertical="center"/>
    </xf>
    <xf numFmtId="166" fontId="61" fillId="2" borderId="304" xfId="2" applyNumberFormat="1" applyFont="1" applyFill="1" applyBorder="1" applyAlignment="1" applyProtection="1">
      <alignment horizontal="center" vertical="center"/>
    </xf>
    <xf numFmtId="166" fontId="61" fillId="2" borderId="305" xfId="2" applyNumberFormat="1" applyFont="1" applyFill="1" applyBorder="1" applyAlignment="1" applyProtection="1">
      <alignment horizontal="center" vertical="center"/>
    </xf>
    <xf numFmtId="3" fontId="30" fillId="0" borderId="0" xfId="0" applyNumberFormat="1" applyFont="1" applyAlignment="1">
      <alignment vertical="center"/>
    </xf>
    <xf numFmtId="3" fontId="30" fillId="0" borderId="0" xfId="0" applyNumberFormat="1" applyFont="1" applyAlignment="1">
      <alignment horizontal="center" vertical="center"/>
    </xf>
    <xf numFmtId="43" fontId="0" fillId="0" borderId="0" xfId="1" applyFont="1" applyProtection="1"/>
    <xf numFmtId="165" fontId="61" fillId="0" borderId="303" xfId="1" applyNumberFormat="1" applyFont="1" applyFill="1" applyBorder="1" applyAlignment="1" applyProtection="1">
      <alignment horizontal="center" vertical="center"/>
    </xf>
    <xf numFmtId="165" fontId="61" fillId="0" borderId="305" xfId="1" applyNumberFormat="1" applyFont="1" applyFill="1" applyBorder="1" applyAlignment="1" applyProtection="1">
      <alignment horizontal="center" vertical="center"/>
    </xf>
    <xf numFmtId="10" fontId="0" fillId="0" borderId="0" xfId="0" applyNumberFormat="1" applyAlignment="1">
      <alignment horizontal="center" vertical="center"/>
    </xf>
    <xf numFmtId="165" fontId="61" fillId="0" borderId="64" xfId="1" applyNumberFormat="1" applyFont="1" applyFill="1" applyBorder="1" applyAlignment="1" applyProtection="1">
      <alignment horizontal="center" vertical="center"/>
    </xf>
    <xf numFmtId="166" fontId="61" fillId="2" borderId="316" xfId="2" applyNumberFormat="1" applyFont="1" applyFill="1" applyBorder="1" applyAlignment="1" applyProtection="1">
      <alignment horizontal="center" vertical="center"/>
    </xf>
    <xf numFmtId="166" fontId="61" fillId="2" borderId="317" xfId="2" applyNumberFormat="1" applyFont="1" applyFill="1" applyBorder="1" applyAlignment="1" applyProtection="1">
      <alignment horizontal="center" vertical="center"/>
    </xf>
    <xf numFmtId="166" fontId="60" fillId="2" borderId="65" xfId="0" applyNumberFormat="1" applyFont="1" applyFill="1" applyBorder="1" applyAlignment="1">
      <alignment vertical="center"/>
    </xf>
    <xf numFmtId="165" fontId="0" fillId="0" borderId="160" xfId="0" applyNumberFormat="1" applyBorder="1" applyAlignment="1">
      <alignment vertical="center"/>
    </xf>
    <xf numFmtId="166" fontId="60" fillId="2" borderId="313" xfId="0" applyNumberFormat="1" applyFont="1" applyFill="1" applyBorder="1" applyAlignment="1">
      <alignment vertical="center"/>
    </xf>
    <xf numFmtId="166" fontId="61" fillId="2" borderId="314" xfId="2" applyNumberFormat="1" applyFont="1" applyFill="1" applyBorder="1" applyAlignment="1" applyProtection="1">
      <alignment horizontal="center" vertical="center"/>
    </xf>
    <xf numFmtId="166" fontId="61" fillId="2" borderId="315" xfId="0" applyNumberFormat="1" applyFont="1" applyFill="1" applyBorder="1" applyAlignment="1">
      <alignment vertical="center"/>
    </xf>
    <xf numFmtId="166" fontId="83" fillId="32" borderId="318" xfId="0" applyNumberFormat="1" applyFont="1" applyFill="1" applyBorder="1" applyAlignment="1">
      <alignment horizontal="center" vertical="center"/>
    </xf>
    <xf numFmtId="165" fontId="58" fillId="32" borderId="321" xfId="0" applyNumberFormat="1" applyFont="1" applyFill="1" applyBorder="1" applyAlignment="1">
      <alignment vertical="center"/>
    </xf>
    <xf numFmtId="165" fontId="58" fillId="32" borderId="323" xfId="0" applyNumberFormat="1" applyFont="1" applyFill="1" applyBorder="1" applyAlignment="1">
      <alignment vertical="center"/>
    </xf>
    <xf numFmtId="165" fontId="37" fillId="32" borderId="324" xfId="0" applyNumberFormat="1" applyFont="1" applyFill="1" applyBorder="1" applyAlignment="1">
      <alignment vertical="center"/>
    </xf>
    <xf numFmtId="10" fontId="58" fillId="32" borderId="324" xfId="2" applyNumberFormat="1" applyFont="1" applyFill="1" applyBorder="1" applyAlignment="1" applyProtection="1">
      <alignment horizontal="center" vertical="center"/>
    </xf>
    <xf numFmtId="10" fontId="58" fillId="32" borderId="325" xfId="2" applyNumberFormat="1" applyFont="1" applyFill="1" applyBorder="1" applyAlignment="1" applyProtection="1">
      <alignment horizontal="center" vertical="center"/>
    </xf>
    <xf numFmtId="10" fontId="83" fillId="32" borderId="326" xfId="0" applyNumberFormat="1" applyFont="1" applyFill="1" applyBorder="1" applyAlignment="1">
      <alignment horizontal="center" vertical="center"/>
    </xf>
    <xf numFmtId="2" fontId="58" fillId="32" borderId="327" xfId="2" applyNumberFormat="1" applyFont="1" applyFill="1" applyBorder="1" applyAlignment="1" applyProtection="1">
      <alignment horizontal="center" vertical="center"/>
    </xf>
    <xf numFmtId="165" fontId="37" fillId="32" borderId="318" xfId="0" applyNumberFormat="1" applyFont="1" applyFill="1" applyBorder="1" applyAlignment="1">
      <alignment vertical="center"/>
    </xf>
    <xf numFmtId="166" fontId="83" fillId="32" borderId="320" xfId="0" applyNumberFormat="1" applyFont="1" applyFill="1" applyBorder="1" applyAlignment="1">
      <alignment horizontal="center" vertical="center"/>
    </xf>
    <xf numFmtId="165" fontId="58" fillId="32" borderId="318" xfId="0" applyNumberFormat="1" applyFont="1" applyFill="1" applyBorder="1" applyAlignment="1">
      <alignment vertical="center"/>
    </xf>
    <xf numFmtId="10" fontId="58" fillId="32" borderId="322" xfId="2" applyNumberFormat="1" applyFont="1" applyFill="1" applyBorder="1" applyAlignment="1" applyProtection="1">
      <alignment horizontal="center" vertical="center"/>
    </xf>
    <xf numFmtId="10" fontId="58" fillId="32" borderId="323" xfId="0" applyNumberFormat="1" applyFont="1" applyFill="1" applyBorder="1" applyAlignment="1">
      <alignment horizontal="center" vertical="center"/>
    </xf>
    <xf numFmtId="165" fontId="58" fillId="32" borderId="328" xfId="1" applyNumberFormat="1" applyFont="1" applyFill="1" applyBorder="1" applyAlignment="1" applyProtection="1">
      <alignment vertical="center"/>
    </xf>
    <xf numFmtId="165" fontId="58" fillId="32" borderId="329" xfId="1" applyNumberFormat="1" applyFont="1" applyFill="1" applyBorder="1" applyAlignment="1" applyProtection="1">
      <alignment vertical="center"/>
    </xf>
    <xf numFmtId="0" fontId="37" fillId="0" borderId="0" xfId="0" applyFont="1"/>
    <xf numFmtId="0" fontId="37" fillId="0" borderId="403" xfId="0" applyFont="1" applyBorder="1"/>
    <xf numFmtId="0" fontId="37" fillId="0" borderId="0" xfId="0" applyFont="1" applyAlignment="1">
      <alignment vertical="center"/>
    </xf>
    <xf numFmtId="0" fontId="56" fillId="0" borderId="406" xfId="0" applyFont="1" applyBorder="1" applyAlignment="1">
      <alignment vertical="center"/>
    </xf>
    <xf numFmtId="0" fontId="56" fillId="0" borderId="492" xfId="0" applyFont="1" applyBorder="1" applyAlignment="1">
      <alignment vertical="center"/>
    </xf>
    <xf numFmtId="0" fontId="56" fillId="0" borderId="254" xfId="0" applyFont="1" applyBorder="1" applyAlignment="1">
      <alignment vertical="center"/>
    </xf>
    <xf numFmtId="0" fontId="56" fillId="0" borderId="493" xfId="0" applyFont="1" applyBorder="1" applyAlignment="1">
      <alignment vertical="center"/>
    </xf>
    <xf numFmtId="0" fontId="57" fillId="15" borderId="0" xfId="0" applyFont="1" applyFill="1" applyAlignment="1">
      <alignment horizontal="center" vertical="center"/>
    </xf>
    <xf numFmtId="0" fontId="0" fillId="2" borderId="0" xfId="0" applyFill="1"/>
    <xf numFmtId="0" fontId="0" fillId="2" borderId="403" xfId="0" applyFill="1" applyBorder="1"/>
    <xf numFmtId="0" fontId="62" fillId="0" borderId="406" xfId="0" applyFont="1" applyBorder="1" applyAlignment="1">
      <alignment vertical="center"/>
    </xf>
    <xf numFmtId="0" fontId="62" fillId="0" borderId="0" xfId="0" applyFont="1" applyAlignment="1">
      <alignment vertical="center"/>
    </xf>
    <xf numFmtId="0" fontId="0" fillId="2" borderId="239" xfId="0" applyFill="1" applyBorder="1"/>
    <xf numFmtId="0" fontId="57" fillId="16" borderId="0" xfId="0" applyFont="1" applyFill="1" applyAlignment="1">
      <alignment horizontal="center" vertical="center"/>
    </xf>
    <xf numFmtId="0" fontId="57" fillId="14" borderId="0" xfId="0" applyFont="1" applyFill="1" applyAlignment="1">
      <alignment horizontal="center" vertical="center"/>
    </xf>
    <xf numFmtId="0" fontId="56" fillId="16" borderId="0" xfId="0" applyFont="1" applyFill="1"/>
    <xf numFmtId="0" fontId="56" fillId="0" borderId="0" xfId="0" applyFont="1" applyAlignment="1">
      <alignment horizontal="center" vertical="center"/>
    </xf>
    <xf numFmtId="0" fontId="56" fillId="0" borderId="239" xfId="0" applyFont="1" applyBorder="1" applyAlignment="1">
      <alignment vertical="center"/>
    </xf>
    <xf numFmtId="165" fontId="37" fillId="0" borderId="0" xfId="1" applyNumberFormat="1" applyFont="1" applyBorder="1" applyAlignment="1" applyProtection="1">
      <alignment vertical="center"/>
    </xf>
    <xf numFmtId="0" fontId="56" fillId="0" borderId="331" xfId="0" applyFont="1" applyBorder="1" applyAlignment="1">
      <alignment vertical="center"/>
    </xf>
    <xf numFmtId="0" fontId="72" fillId="0" borderId="0" xfId="0" applyFont="1"/>
    <xf numFmtId="0" fontId="72" fillId="0" borderId="0" xfId="0" applyFont="1" applyAlignment="1">
      <alignment vertical="center"/>
    </xf>
    <xf numFmtId="0" fontId="68" fillId="0" borderId="0" xfId="0" applyFont="1"/>
    <xf numFmtId="0" fontId="68"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78" fillId="28" borderId="336" xfId="0" applyFont="1" applyFill="1" applyBorder="1" applyAlignment="1">
      <alignment horizontal="center" vertical="center" wrapText="1"/>
    </xf>
    <xf numFmtId="0" fontId="51" fillId="0" borderId="448" xfId="0" applyFont="1" applyBorder="1" applyAlignment="1">
      <alignment horizontal="center" vertical="center"/>
    </xf>
    <xf numFmtId="0" fontId="51" fillId="0" borderId="502" xfId="0" applyFont="1" applyBorder="1" applyAlignment="1">
      <alignment horizontal="center" vertical="center"/>
    </xf>
    <xf numFmtId="0" fontId="65" fillId="0" borderId="358" xfId="0" applyFont="1" applyBorder="1" applyAlignment="1">
      <alignment horizontal="center" vertical="center"/>
    </xf>
    <xf numFmtId="2" fontId="65" fillId="0" borderId="333" xfId="0" applyNumberFormat="1" applyFont="1" applyBorder="1" applyAlignment="1">
      <alignment horizontal="center" vertical="center"/>
    </xf>
    <xf numFmtId="0" fontId="65" fillId="0" borderId="359" xfId="0" applyFont="1" applyBorder="1" applyAlignment="1">
      <alignment horizontal="center" vertical="center"/>
    </xf>
    <xf numFmtId="2" fontId="65" fillId="0" borderId="336" xfId="0" applyNumberFormat="1" applyFont="1" applyBorder="1" applyAlignment="1">
      <alignment horizontal="center" vertical="center"/>
    </xf>
    <xf numFmtId="0" fontId="65" fillId="0" borderId="360" xfId="0" applyFont="1" applyBorder="1" applyAlignment="1">
      <alignment horizontal="center" vertical="center"/>
    </xf>
    <xf numFmtId="2" fontId="65" fillId="0" borderId="339" xfId="0" applyNumberFormat="1" applyFont="1" applyBorder="1" applyAlignment="1">
      <alignment horizontal="center" vertical="center"/>
    </xf>
    <xf numFmtId="0" fontId="0" fillId="0" borderId="506" xfId="0" applyBorder="1"/>
    <xf numFmtId="0" fontId="0" fillId="0" borderId="507" xfId="0" applyBorder="1"/>
    <xf numFmtId="0" fontId="0" fillId="0" borderId="508" xfId="0" applyBorder="1"/>
    <xf numFmtId="0" fontId="0" fillId="0" borderId="509" xfId="0" applyBorder="1"/>
    <xf numFmtId="0" fontId="0" fillId="0" borderId="510" xfId="0" applyBorder="1"/>
    <xf numFmtId="189" fontId="74" fillId="0" borderId="88" xfId="1" applyNumberFormat="1" applyFont="1" applyFill="1" applyBorder="1" applyAlignment="1">
      <alignment vertical="center" wrapText="1"/>
    </xf>
    <xf numFmtId="0" fontId="66" fillId="42" borderId="144" xfId="0" applyFont="1" applyFill="1" applyBorder="1" applyAlignment="1">
      <alignment horizontal="center" vertical="center" wrapText="1"/>
    </xf>
    <xf numFmtId="184" fontId="74" fillId="0" borderId="144" xfId="0" applyNumberFormat="1" applyFont="1" applyBorder="1" applyAlignment="1">
      <alignment horizontal="center" vertical="center" wrapText="1"/>
    </xf>
    <xf numFmtId="165" fontId="74" fillId="0" borderId="177" xfId="1" applyNumberFormat="1" applyFont="1" applyBorder="1" applyAlignment="1">
      <alignment horizontal="center" vertical="center" wrapText="1"/>
    </xf>
    <xf numFmtId="9" fontId="65" fillId="2" borderId="293" xfId="2" applyFont="1" applyFill="1" applyBorder="1" applyAlignment="1">
      <alignment horizontal="center" vertical="center"/>
    </xf>
    <xf numFmtId="0" fontId="121" fillId="0" borderId="0" xfId="0" applyFont="1"/>
    <xf numFmtId="0" fontId="121" fillId="0" borderId="0" xfId="0" applyFont="1" applyAlignment="1">
      <alignment vertical="top"/>
    </xf>
    <xf numFmtId="0" fontId="121" fillId="0" borderId="0" xfId="0" applyFont="1" applyAlignment="1">
      <alignment horizontal="left"/>
    </xf>
    <xf numFmtId="0" fontId="122" fillId="0" borderId="0" xfId="0" applyFont="1"/>
    <xf numFmtId="0" fontId="123" fillId="0" borderId="0" xfId="0" applyFont="1"/>
    <xf numFmtId="0" fontId="121" fillId="0" borderId="0" xfId="0" applyFont="1" applyAlignment="1">
      <alignment vertical="center"/>
    </xf>
    <xf numFmtId="0" fontId="122" fillId="0" borderId="0" xfId="0" applyFont="1" applyAlignment="1">
      <alignment vertical="center"/>
    </xf>
    <xf numFmtId="0" fontId="123" fillId="0" borderId="0" xfId="0" applyFont="1" applyAlignment="1">
      <alignment vertical="center"/>
    </xf>
    <xf numFmtId="0" fontId="123" fillId="0" borderId="0" xfId="0" applyFont="1" applyAlignment="1">
      <alignment horizontal="left" vertical="top"/>
    </xf>
    <xf numFmtId="0" fontId="124" fillId="0" borderId="0" xfId="0" applyFont="1" applyAlignment="1">
      <alignment horizontal="left" vertical="top"/>
    </xf>
    <xf numFmtId="0" fontId="125" fillId="0" borderId="0" xfId="0" applyFont="1" applyAlignment="1">
      <alignment vertical="top"/>
    </xf>
    <xf numFmtId="0" fontId="126" fillId="0" borderId="0" xfId="0" applyFont="1" applyAlignment="1">
      <alignment vertical="top"/>
    </xf>
    <xf numFmtId="0" fontId="123" fillId="0" borderId="0" xfId="0" applyFont="1" applyAlignment="1">
      <alignment vertical="top"/>
    </xf>
    <xf numFmtId="0" fontId="127" fillId="0" borderId="0" xfId="0" applyFont="1" applyAlignment="1">
      <alignment horizontal="left" vertical="top" readingOrder="1"/>
    </xf>
    <xf numFmtId="0" fontId="127" fillId="0" borderId="514" xfId="0" applyFont="1" applyBorder="1" applyAlignment="1">
      <alignment horizontal="left" vertical="top" readingOrder="1"/>
    </xf>
    <xf numFmtId="0" fontId="127" fillId="0" borderId="515" xfId="0" applyFont="1" applyBorder="1" applyAlignment="1">
      <alignment horizontal="left" vertical="top" readingOrder="1"/>
    </xf>
    <xf numFmtId="0" fontId="127" fillId="0" borderId="516" xfId="0" applyFont="1" applyBorder="1" applyAlignment="1">
      <alignment horizontal="left" vertical="top" readingOrder="1"/>
    </xf>
    <xf numFmtId="0" fontId="128" fillId="0" borderId="0" xfId="0" applyFont="1"/>
    <xf numFmtId="0" fontId="121" fillId="0" borderId="0" xfId="0" quotePrefix="1" applyFont="1" applyAlignment="1">
      <alignment vertical="center"/>
    </xf>
    <xf numFmtId="0" fontId="68" fillId="0" borderId="517" xfId="0" applyFont="1" applyBorder="1" applyAlignment="1">
      <alignment horizontal="center" vertical="center"/>
    </xf>
    <xf numFmtId="0" fontId="129" fillId="0" borderId="177" xfId="0" applyFont="1" applyBorder="1" applyAlignment="1">
      <alignment horizontal="center" vertical="center" wrapText="1"/>
    </xf>
    <xf numFmtId="0" fontId="130" fillId="0" borderId="177" xfId="0" applyFont="1" applyBorder="1" applyAlignment="1">
      <alignment vertical="top" wrapText="1"/>
    </xf>
    <xf numFmtId="0" fontId="130" fillId="0" borderId="177" xfId="0" applyFont="1" applyBorder="1" applyAlignment="1">
      <alignment horizontal="left" vertical="top" wrapText="1"/>
    </xf>
    <xf numFmtId="0" fontId="130" fillId="0" borderId="177" xfId="0" applyFont="1" applyBorder="1" applyAlignment="1">
      <alignment horizontal="center" vertical="top" wrapText="1"/>
    </xf>
    <xf numFmtId="49" fontId="131" fillId="0" borderId="136" xfId="7" applyNumberFormat="1" applyFont="1" applyBorder="1" applyAlignment="1">
      <alignment horizontal="center" vertical="center"/>
    </xf>
    <xf numFmtId="168" fontId="130" fillId="0" borderId="177" xfId="0" applyNumberFormat="1" applyFont="1" applyBorder="1" applyAlignment="1">
      <alignment vertical="top" wrapText="1"/>
    </xf>
    <xf numFmtId="0" fontId="68" fillId="0" borderId="134" xfId="0" applyFont="1" applyBorder="1" applyAlignment="1">
      <alignment horizontal="center" vertical="center"/>
    </xf>
    <xf numFmtId="49" fontId="131" fillId="0" borderId="518" xfId="7" applyNumberFormat="1" applyFont="1" applyBorder="1" applyAlignment="1">
      <alignment horizontal="center" vertical="center"/>
    </xf>
    <xf numFmtId="0" fontId="130" fillId="0" borderId="177" xfId="0" applyFont="1" applyBorder="1" applyAlignment="1">
      <alignment horizontal="center" vertical="center" wrapText="1"/>
    </xf>
    <xf numFmtId="0" fontId="68" fillId="0" borderId="177" xfId="0" applyFont="1" applyBorder="1" applyAlignment="1">
      <alignment horizontal="center" vertical="center"/>
    </xf>
    <xf numFmtId="0" fontId="120" fillId="0" borderId="517" xfId="0" applyFont="1" applyBorder="1" applyAlignment="1">
      <alignment horizontal="center" vertical="center"/>
    </xf>
    <xf numFmtId="49" fontId="132" fillId="0" borderId="136" xfId="7" applyNumberFormat="1" applyFont="1" applyBorder="1" applyAlignment="1">
      <alignment horizontal="center" vertical="center"/>
    </xf>
    <xf numFmtId="0" fontId="120" fillId="0" borderId="177" xfId="0" applyFont="1" applyBorder="1" applyAlignment="1">
      <alignment horizontal="center" vertical="center"/>
    </xf>
    <xf numFmtId="0" fontId="133" fillId="0" borderId="0" xfId="0" applyFont="1" applyAlignment="1">
      <alignment vertical="center"/>
    </xf>
    <xf numFmtId="0" fontId="133" fillId="0" borderId="0" xfId="0" applyFont="1" applyAlignment="1">
      <alignment vertical="center" wrapText="1"/>
    </xf>
    <xf numFmtId="0" fontId="130" fillId="0" borderId="177" xfId="0" applyFont="1" applyBorder="1" applyAlignment="1" applyProtection="1">
      <alignment vertical="top" wrapText="1"/>
      <protection locked="0"/>
    </xf>
    <xf numFmtId="0" fontId="134" fillId="14" borderId="7" xfId="0" quotePrefix="1" applyFont="1" applyFill="1" applyBorder="1" applyAlignment="1">
      <alignment horizontal="center" vertical="center" wrapText="1"/>
    </xf>
    <xf numFmtId="0" fontId="134" fillId="14" borderId="6" xfId="0" quotePrefix="1" applyFont="1" applyFill="1" applyBorder="1" applyAlignment="1">
      <alignment horizontal="center" vertical="center" wrapText="1"/>
    </xf>
    <xf numFmtId="0" fontId="134" fillId="14" borderId="435" xfId="0" quotePrefix="1" applyFont="1" applyFill="1" applyBorder="1" applyAlignment="1">
      <alignment horizontal="center" vertical="center" wrapText="1"/>
    </xf>
    <xf numFmtId="0" fontId="134" fillId="14" borderId="519" xfId="0" quotePrefix="1" applyFont="1" applyFill="1" applyBorder="1" applyAlignment="1">
      <alignment horizontal="center" vertical="center" wrapText="1"/>
    </xf>
    <xf numFmtId="0" fontId="134" fillId="14" borderId="520" xfId="0" quotePrefix="1" applyFont="1" applyFill="1" applyBorder="1" applyAlignment="1">
      <alignment horizontal="center" vertical="center" wrapText="1"/>
    </xf>
    <xf numFmtId="0" fontId="134" fillId="14" borderId="521" xfId="0" quotePrefix="1" applyFont="1" applyFill="1" applyBorder="1" applyAlignment="1">
      <alignment horizontal="center" vertical="center" wrapText="1"/>
    </xf>
    <xf numFmtId="0" fontId="134" fillId="14" borderId="522" xfId="0" quotePrefix="1" applyFont="1" applyFill="1" applyBorder="1" applyAlignment="1">
      <alignment horizontal="center" vertical="center" wrapText="1"/>
    </xf>
    <xf numFmtId="0" fontId="134" fillId="14" borderId="523" xfId="0" quotePrefix="1" applyFont="1" applyFill="1" applyBorder="1" applyAlignment="1">
      <alignment horizontal="center" vertical="center" wrapText="1"/>
    </xf>
    <xf numFmtId="0" fontId="134" fillId="14" borderId="524" xfId="0" quotePrefix="1" applyFont="1" applyFill="1" applyBorder="1" applyAlignment="1">
      <alignment horizontal="center" vertical="center" wrapText="1"/>
    </xf>
    <xf numFmtId="0" fontId="134" fillId="14" borderId="525" xfId="0" quotePrefix="1" applyFont="1" applyFill="1" applyBorder="1" applyAlignment="1">
      <alignment horizontal="center" vertical="center" wrapText="1"/>
    </xf>
    <xf numFmtId="0" fontId="134" fillId="14" borderId="147" xfId="0" quotePrefix="1" applyFont="1" applyFill="1" applyBorder="1" applyAlignment="1">
      <alignment horizontal="center" vertical="center" wrapText="1"/>
    </xf>
    <xf numFmtId="0" fontId="134" fillId="14" borderId="526" xfId="0" quotePrefix="1" applyFont="1" applyFill="1" applyBorder="1" applyAlignment="1">
      <alignment horizontal="center" vertical="center" wrapText="1"/>
    </xf>
    <xf numFmtId="0" fontId="135" fillId="0" borderId="0" xfId="0" applyFont="1" applyAlignment="1">
      <alignment vertical="center"/>
    </xf>
    <xf numFmtId="0" fontId="136" fillId="0" borderId="172" xfId="0" quotePrefix="1" applyFont="1" applyBorder="1" applyAlignment="1">
      <alignment vertical="center"/>
    </xf>
    <xf numFmtId="0" fontId="136" fillId="0" borderId="0" xfId="0" applyFont="1" applyAlignment="1">
      <alignment horizontal="center" vertical="center"/>
    </xf>
    <xf numFmtId="0" fontId="136" fillId="0" borderId="172" xfId="0" applyFont="1" applyBorder="1" applyAlignment="1">
      <alignment horizontal="center" vertical="center"/>
    </xf>
    <xf numFmtId="0" fontId="122" fillId="0" borderId="0" xfId="0" applyFont="1" applyAlignment="1">
      <alignment horizontal="left" vertical="top"/>
    </xf>
    <xf numFmtId="0" fontId="122" fillId="0" borderId="0" xfId="0" applyFont="1" applyAlignment="1">
      <alignment vertical="top"/>
    </xf>
    <xf numFmtId="0" fontId="122" fillId="0" borderId="88" xfId="0" applyFont="1" applyBorder="1" applyAlignment="1">
      <alignment vertical="top"/>
    </xf>
    <xf numFmtId="0" fontId="122" fillId="0" borderId="172" xfId="0" applyFont="1" applyBorder="1" applyAlignment="1">
      <alignment horizontal="left" vertical="top"/>
    </xf>
    <xf numFmtId="0" fontId="137" fillId="0" borderId="88" xfId="0" applyFont="1" applyBorder="1" applyAlignment="1">
      <alignment horizontal="left" vertical="top"/>
    </xf>
    <xf numFmtId="0" fontId="122" fillId="0" borderId="88" xfId="0" applyFont="1" applyBorder="1" applyAlignment="1">
      <alignment horizontal="left" vertical="top"/>
    </xf>
    <xf numFmtId="0" fontId="137" fillId="0" borderId="0" xfId="0" applyFont="1" applyAlignment="1">
      <alignment horizontal="left" vertical="top"/>
    </xf>
    <xf numFmtId="0" fontId="137" fillId="0" borderId="0" xfId="0" applyFont="1" applyAlignment="1">
      <alignment horizontal="left" vertical="top" wrapText="1"/>
    </xf>
    <xf numFmtId="0" fontId="122" fillId="0" borderId="86" xfId="0" applyFont="1" applyBorder="1" applyAlignment="1">
      <alignment horizontal="left" vertical="top"/>
    </xf>
    <xf numFmtId="0" fontId="137" fillId="0" borderId="172" xfId="0" applyFont="1" applyBorder="1" applyAlignment="1">
      <alignment horizontal="left" vertical="top"/>
    </xf>
    <xf numFmtId="38" fontId="27" fillId="2" borderId="462" xfId="0" applyNumberFormat="1" applyFont="1" applyFill="1" applyBorder="1" applyAlignment="1">
      <alignment horizontal="center" vertical="center"/>
    </xf>
    <xf numFmtId="0" fontId="138" fillId="16" borderId="156" xfId="0" applyFont="1" applyFill="1" applyBorder="1" applyAlignment="1">
      <alignment horizontal="center" vertical="center" wrapText="1"/>
    </xf>
    <xf numFmtId="4" fontId="0" fillId="0" borderId="0" xfId="0" applyNumberFormat="1"/>
    <xf numFmtId="0" fontId="0" fillId="36" borderId="0" xfId="0" applyFill="1"/>
    <xf numFmtId="10" fontId="0" fillId="36" borderId="303" xfId="2" applyNumberFormat="1" applyFont="1" applyFill="1" applyBorder="1" applyAlignment="1" applyProtection="1">
      <alignment horizontal="center" vertical="center"/>
    </xf>
    <xf numFmtId="9" fontId="37" fillId="32" borderId="319" xfId="2" applyFont="1" applyFill="1" applyBorder="1" applyAlignment="1">
      <alignment horizontal="center" vertical="center"/>
    </xf>
    <xf numFmtId="0" fontId="25" fillId="18" borderId="0" xfId="0" applyFont="1" applyFill="1" applyAlignment="1">
      <alignment horizontal="center" vertical="center"/>
    </xf>
    <xf numFmtId="0" fontId="139" fillId="0" borderId="0" xfId="0" applyFont="1" applyAlignment="1">
      <alignment horizontal="center" vertical="center"/>
    </xf>
    <xf numFmtId="10" fontId="0" fillId="0" borderId="0" xfId="2" applyNumberFormat="1" applyFont="1"/>
    <xf numFmtId="43" fontId="61" fillId="0" borderId="32" xfId="1" applyFont="1" applyFill="1" applyBorder="1" applyAlignment="1" applyProtection="1">
      <alignment horizontal="center" vertical="center"/>
    </xf>
    <xf numFmtId="43" fontId="61" fillId="0" borderId="64" xfId="1" applyFont="1" applyFill="1" applyBorder="1" applyAlignment="1" applyProtection="1">
      <alignment horizontal="center" vertical="center"/>
    </xf>
    <xf numFmtId="15" fontId="122" fillId="0" borderId="0" xfId="0" applyNumberFormat="1" applyFont="1" applyAlignment="1">
      <alignment horizontal="left" vertical="top"/>
    </xf>
    <xf numFmtId="0" fontId="123" fillId="0" borderId="177" xfId="0" applyFont="1" applyBorder="1" applyAlignment="1">
      <alignment horizontal="center" vertical="center" wrapText="1"/>
    </xf>
    <xf numFmtId="168" fontId="123" fillId="0" borderId="177" xfId="0" applyNumberFormat="1" applyFont="1" applyBorder="1" applyAlignment="1">
      <alignment horizontal="center" vertical="center" wrapText="1"/>
    </xf>
    <xf numFmtId="0" fontId="140" fillId="0" borderId="0" xfId="0" applyFont="1" applyAlignment="1">
      <alignment horizontal="center" vertical="center" wrapText="1"/>
    </xf>
    <xf numFmtId="0" fontId="140" fillId="0" borderId="0" xfId="0" applyFont="1" applyAlignment="1">
      <alignment horizontal="center" vertical="center"/>
    </xf>
    <xf numFmtId="0" fontId="79" fillId="36" borderId="358" xfId="0" applyFont="1" applyFill="1" applyBorder="1" applyAlignment="1">
      <alignment horizontal="center" vertical="center" wrapText="1"/>
    </xf>
    <xf numFmtId="167" fontId="64" fillId="36" borderId="333" xfId="0" applyNumberFormat="1" applyFont="1" applyFill="1" applyBorder="1" applyAlignment="1">
      <alignment horizontal="center" vertical="center" wrapText="1"/>
    </xf>
    <xf numFmtId="176" fontId="78" fillId="36" borderId="500" xfId="0" applyNumberFormat="1" applyFont="1" applyFill="1" applyBorder="1" applyAlignment="1">
      <alignment horizontal="center" vertical="center" wrapText="1"/>
    </xf>
    <xf numFmtId="0" fontId="79" fillId="36" borderId="359" xfId="0" applyFont="1" applyFill="1" applyBorder="1" applyAlignment="1">
      <alignment horizontal="center" vertical="center" wrapText="1"/>
    </xf>
    <xf numFmtId="167" fontId="64" fillId="36" borderId="336" xfId="0" applyNumberFormat="1" applyFont="1" applyFill="1" applyBorder="1" applyAlignment="1">
      <alignment horizontal="center" vertical="center" wrapText="1"/>
    </xf>
    <xf numFmtId="176" fontId="78" fillId="36" borderId="427" xfId="0" applyNumberFormat="1" applyFont="1" applyFill="1" applyBorder="1" applyAlignment="1">
      <alignment horizontal="center" vertical="center" wrapText="1"/>
    </xf>
    <xf numFmtId="0" fontId="0" fillId="2" borderId="215" xfId="0" applyFill="1" applyBorder="1" applyAlignment="1">
      <alignment vertical="center"/>
    </xf>
    <xf numFmtId="0" fontId="0" fillId="2" borderId="0" xfId="0" applyFill="1" applyAlignment="1">
      <alignment vertical="center"/>
    </xf>
    <xf numFmtId="0" fontId="0" fillId="2" borderId="403" xfId="0" applyFill="1" applyBorder="1" applyAlignment="1">
      <alignment vertical="center"/>
    </xf>
    <xf numFmtId="170" fontId="6" fillId="9" borderId="0" xfId="0" applyNumberFormat="1" applyFont="1" applyFill="1"/>
    <xf numFmtId="43" fontId="0" fillId="0" borderId="0" xfId="1" applyFont="1"/>
    <xf numFmtId="191" fontId="0" fillId="0" borderId="0" xfId="0" applyNumberFormat="1"/>
    <xf numFmtId="164" fontId="0" fillId="0" borderId="0" xfId="0" applyNumberFormat="1"/>
    <xf numFmtId="9" fontId="0" fillId="0" borderId="0" xfId="0" applyNumberFormat="1"/>
    <xf numFmtId="15" fontId="0" fillId="0" borderId="431" xfId="0" applyNumberFormat="1" applyBorder="1" applyAlignment="1">
      <alignment horizontal="center"/>
    </xf>
    <xf numFmtId="15" fontId="0" fillId="0" borderId="457" xfId="0" applyNumberFormat="1" applyBorder="1" applyAlignment="1">
      <alignment horizontal="center"/>
    </xf>
    <xf numFmtId="0" fontId="0" fillId="0" borderId="431" xfId="0" applyBorder="1" applyAlignment="1">
      <alignment horizontal="center"/>
    </xf>
    <xf numFmtId="17" fontId="41" fillId="0" borderId="34" xfId="0" applyNumberFormat="1" applyFont="1" applyBorder="1" applyAlignment="1">
      <alignment horizontal="center" vertical="center" textRotation="90"/>
    </xf>
    <xf numFmtId="0" fontId="38" fillId="0" borderId="0" xfId="0" applyFont="1" applyAlignment="1">
      <alignment vertical="center"/>
    </xf>
    <xf numFmtId="43" fontId="0" fillId="0" borderId="0" xfId="1" applyFont="1" applyAlignment="1">
      <alignment vertical="center"/>
    </xf>
    <xf numFmtId="15" fontId="0" fillId="0" borderId="0" xfId="0" applyNumberFormat="1" applyAlignment="1">
      <alignment vertical="center"/>
    </xf>
    <xf numFmtId="10" fontId="0" fillId="0" borderId="0" xfId="0" applyNumberFormat="1"/>
    <xf numFmtId="43" fontId="7" fillId="0" borderId="0" xfId="1" applyFont="1" applyAlignment="1">
      <alignment horizontal="center" vertical="center" wrapText="1"/>
    </xf>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3" fontId="7" fillId="0" borderId="0" xfId="1" applyNumberFormat="1" applyFont="1" applyAlignment="1">
      <alignment horizontal="center" vertical="center" wrapText="1"/>
    </xf>
    <xf numFmtId="194" fontId="7" fillId="0" borderId="0" xfId="1" applyNumberFormat="1" applyFont="1" applyAlignment="1">
      <alignment horizontal="center" vertical="center" wrapText="1"/>
    </xf>
    <xf numFmtId="0" fontId="142" fillId="0" borderId="177" xfId="0" applyFont="1" applyBorder="1" applyAlignment="1">
      <alignment horizontal="center" vertical="center" wrapText="1"/>
    </xf>
    <xf numFmtId="192" fontId="143" fillId="0" borderId="0" xfId="0" applyNumberFormat="1" applyFont="1"/>
    <xf numFmtId="0" fontId="23" fillId="17" borderId="96" xfId="0" applyFont="1" applyFill="1" applyBorder="1" applyAlignment="1">
      <alignment horizontal="center" vertical="center"/>
    </xf>
    <xf numFmtId="0" fontId="23" fillId="17" borderId="141" xfId="0" applyFont="1" applyFill="1" applyBorder="1" applyAlignment="1">
      <alignment horizontal="center" vertical="center"/>
    </xf>
    <xf numFmtId="0" fontId="23" fillId="16" borderId="84" xfId="0" applyFont="1" applyFill="1" applyBorder="1" applyAlignment="1">
      <alignment horizontal="center" vertical="center"/>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52" xfId="0" applyFont="1" applyBorder="1" applyAlignment="1">
      <alignment horizontal="center" vertical="center" wrapText="1"/>
    </xf>
    <xf numFmtId="0" fontId="6" fillId="0" borderId="53" xfId="0" applyFont="1" applyBorder="1" applyAlignment="1">
      <alignment horizontal="center" vertical="center" wrapText="1"/>
    </xf>
    <xf numFmtId="0" fontId="7" fillId="2" borderId="27" xfId="0" applyFont="1" applyFill="1" applyBorder="1" applyAlignment="1">
      <alignment horizontal="center" vertical="center"/>
    </xf>
    <xf numFmtId="170" fontId="7" fillId="0" borderId="27" xfId="0" applyNumberFormat="1" applyFont="1" applyBorder="1" applyAlignment="1" applyProtection="1">
      <alignment vertical="center"/>
      <protection locked="0"/>
    </xf>
    <xf numFmtId="170" fontId="7" fillId="2" borderId="28" xfId="0" applyNumberFormat="1" applyFont="1" applyFill="1" applyBorder="1" applyAlignment="1">
      <alignment vertical="center"/>
    </xf>
    <xf numFmtId="170" fontId="7" fillId="0" borderId="28" xfId="0" applyNumberFormat="1" applyFont="1" applyBorder="1" applyAlignment="1" applyProtection="1">
      <alignment vertical="center"/>
      <protection locked="0"/>
    </xf>
    <xf numFmtId="167" fontId="7" fillId="0" borderId="31" xfId="0" applyNumberFormat="1" applyFont="1" applyBorder="1" applyAlignment="1" applyProtection="1">
      <alignment horizontal="center" vertical="center"/>
      <protection locked="0"/>
    </xf>
    <xf numFmtId="167" fontId="7" fillId="0" borderId="29" xfId="0" applyNumberFormat="1" applyFont="1" applyBorder="1" applyAlignment="1" applyProtection="1">
      <alignment horizontal="center" vertical="center"/>
      <protection locked="0"/>
    </xf>
    <xf numFmtId="167" fontId="7" fillId="0" borderId="27" xfId="0" applyNumberFormat="1" applyFont="1" applyBorder="1" applyAlignment="1" applyProtection="1">
      <alignment horizontal="center" vertical="center"/>
      <protection locked="0"/>
    </xf>
    <xf numFmtId="0" fontId="7" fillId="0" borderId="28" xfId="0" applyFont="1" applyBorder="1" applyAlignment="1" applyProtection="1">
      <alignment horizontal="center" vertical="center"/>
      <protection locked="0"/>
    </xf>
    <xf numFmtId="167" fontId="7" fillId="0" borderId="32" xfId="0" applyNumberFormat="1" applyFont="1" applyBorder="1" applyAlignment="1" applyProtection="1">
      <alignment horizontal="center" vertical="center"/>
      <protection locked="0"/>
    </xf>
    <xf numFmtId="167" fontId="7" fillId="0" borderId="30" xfId="0" applyNumberFormat="1" applyFont="1" applyBorder="1" applyAlignment="1" applyProtection="1">
      <alignment horizontal="center" vertical="center"/>
      <protection locked="0"/>
    </xf>
    <xf numFmtId="0" fontId="7" fillId="2" borderId="33" xfId="0" applyFont="1" applyFill="1" applyBorder="1" applyAlignment="1">
      <alignment horizontal="center" vertical="center"/>
    </xf>
    <xf numFmtId="0" fontId="7" fillId="4" borderId="34" xfId="0" applyFont="1" applyFill="1" applyBorder="1" applyAlignment="1" applyProtection="1">
      <alignment horizontal="center" vertical="center"/>
      <protection locked="0"/>
    </xf>
    <xf numFmtId="0" fontId="7" fillId="4" borderId="35" xfId="0" applyFont="1" applyFill="1" applyBorder="1" applyAlignment="1" applyProtection="1">
      <alignment horizontal="center" vertical="center"/>
      <protection locked="0"/>
    </xf>
    <xf numFmtId="170" fontId="7" fillId="0" borderId="34" xfId="0" applyNumberFormat="1" applyFont="1" applyBorder="1" applyAlignment="1" applyProtection="1">
      <alignment vertical="center"/>
      <protection locked="0"/>
    </xf>
    <xf numFmtId="170" fontId="7" fillId="2" borderId="36" xfId="0" applyNumberFormat="1" applyFont="1" applyFill="1" applyBorder="1" applyAlignment="1">
      <alignment vertical="center"/>
    </xf>
    <xf numFmtId="167" fontId="7" fillId="0" borderId="37" xfId="0" applyNumberFormat="1" applyFont="1" applyBorder="1" applyAlignment="1" applyProtection="1">
      <alignment horizontal="center" vertical="center"/>
      <protection locked="0"/>
    </xf>
    <xf numFmtId="167" fontId="7" fillId="0" borderId="35" xfId="0" applyNumberFormat="1"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8" xfId="0" applyNumberFormat="1" applyFont="1" applyBorder="1" applyAlignment="1" applyProtection="1">
      <alignment horizontal="center" vertical="center"/>
      <protection locked="0"/>
    </xf>
    <xf numFmtId="167" fontId="7" fillId="0" borderId="36" xfId="0" applyNumberFormat="1" applyFont="1" applyBorder="1" applyAlignment="1" applyProtection="1">
      <alignment horizontal="center" vertical="center"/>
      <protection locked="0"/>
    </xf>
    <xf numFmtId="0" fontId="7" fillId="2" borderId="39" xfId="0" applyFont="1" applyFill="1" applyBorder="1" applyAlignment="1">
      <alignment horizontal="center" vertical="center"/>
    </xf>
    <xf numFmtId="166" fontId="7" fillId="2" borderId="34" xfId="2" applyNumberFormat="1" applyFont="1" applyFill="1" applyBorder="1" applyAlignment="1">
      <alignment horizontal="center" vertical="center"/>
    </xf>
    <xf numFmtId="1" fontId="7" fillId="2" borderId="34" xfId="0" applyNumberFormat="1" applyFont="1" applyFill="1" applyBorder="1" applyAlignment="1">
      <alignment horizontal="center" vertical="center"/>
    </xf>
    <xf numFmtId="0" fontId="2" fillId="3" borderId="0" xfId="0" applyFont="1" applyFill="1" applyAlignment="1">
      <alignment vertical="center"/>
    </xf>
    <xf numFmtId="170" fontId="7" fillId="0" borderId="33" xfId="0" applyNumberFormat="1" applyFont="1" applyBorder="1" applyAlignment="1" applyProtection="1">
      <alignment vertical="center"/>
      <protection locked="0"/>
    </xf>
    <xf numFmtId="170" fontId="7" fillId="2" borderId="34" xfId="0" applyNumberFormat="1" applyFont="1" applyFill="1" applyBorder="1" applyAlignment="1">
      <alignment vertical="center"/>
    </xf>
    <xf numFmtId="0" fontId="7" fillId="2" borderId="481" xfId="0" applyFont="1" applyFill="1" applyBorder="1" applyAlignment="1">
      <alignment horizontal="center" vertical="center"/>
    </xf>
    <xf numFmtId="0" fontId="7" fillId="4" borderId="65" xfId="0" applyFont="1" applyFill="1" applyBorder="1" applyAlignment="1" applyProtection="1">
      <alignment horizontal="center" vertical="center"/>
      <protection locked="0"/>
    </xf>
    <xf numFmtId="0" fontId="7" fillId="4" borderId="482" xfId="0" applyFont="1" applyFill="1" applyBorder="1" applyAlignment="1" applyProtection="1">
      <alignment horizontal="center" vertical="center"/>
      <protection locked="0"/>
    </xf>
    <xf numFmtId="170" fontId="7" fillId="0" borderId="481" xfId="0" applyNumberFormat="1" applyFont="1" applyBorder="1" applyAlignment="1" applyProtection="1">
      <alignment vertical="center"/>
      <protection locked="0"/>
    </xf>
    <xf numFmtId="170" fontId="7" fillId="2" borderId="65" xfId="0" applyNumberFormat="1" applyFont="1" applyFill="1" applyBorder="1" applyAlignment="1">
      <alignment vertical="center"/>
    </xf>
    <xf numFmtId="170" fontId="7" fillId="0" borderId="65" xfId="0" applyNumberFormat="1" applyFont="1" applyBorder="1" applyAlignment="1" applyProtection="1">
      <alignment vertical="center"/>
      <protection locked="0"/>
    </xf>
    <xf numFmtId="170" fontId="7" fillId="2" borderId="63" xfId="0" applyNumberFormat="1" applyFont="1" applyFill="1" applyBorder="1" applyAlignment="1">
      <alignment vertical="center"/>
    </xf>
    <xf numFmtId="167" fontId="7" fillId="0" borderId="146" xfId="0" applyNumberFormat="1" applyFont="1" applyBorder="1" applyAlignment="1" applyProtection="1">
      <alignment horizontal="center" vertical="center"/>
      <protection locked="0"/>
    </xf>
    <xf numFmtId="167" fontId="7" fillId="0" borderId="482" xfId="0" applyNumberFormat="1" applyFont="1" applyBorder="1" applyAlignment="1" applyProtection="1">
      <alignment horizontal="center" vertical="center"/>
      <protection locked="0"/>
    </xf>
    <xf numFmtId="167" fontId="7" fillId="0" borderId="481" xfId="0" applyNumberFormat="1" applyFont="1" applyBorder="1" applyAlignment="1" applyProtection="1">
      <alignment horizontal="center" vertical="center"/>
      <protection locked="0"/>
    </xf>
    <xf numFmtId="0" fontId="7" fillId="0" borderId="65" xfId="0" applyFont="1" applyBorder="1" applyAlignment="1" applyProtection="1">
      <alignment horizontal="center" vertical="center"/>
      <protection locked="0"/>
    </xf>
    <xf numFmtId="167" fontId="7" fillId="0" borderId="65" xfId="0" applyNumberFormat="1" applyFont="1" applyBorder="1" applyAlignment="1" applyProtection="1">
      <alignment horizontal="center" vertical="center"/>
      <protection locked="0"/>
    </xf>
    <xf numFmtId="0" fontId="7" fillId="2" borderId="483" xfId="0" applyFont="1" applyFill="1" applyBorder="1" applyAlignment="1">
      <alignment horizontal="center" vertical="center"/>
    </xf>
    <xf numFmtId="167" fontId="7" fillId="0" borderId="64" xfId="0" applyNumberFormat="1" applyFont="1" applyBorder="1" applyAlignment="1" applyProtection="1">
      <alignment horizontal="center" vertical="center"/>
      <protection locked="0"/>
    </xf>
    <xf numFmtId="167" fontId="7" fillId="0" borderId="63" xfId="0" applyNumberFormat="1" applyFont="1" applyBorder="1" applyAlignment="1" applyProtection="1">
      <alignment horizontal="center" vertical="center"/>
      <protection locked="0"/>
    </xf>
    <xf numFmtId="0" fontId="7" fillId="2" borderId="484" xfId="0" applyFont="1" applyFill="1" applyBorder="1" applyAlignment="1">
      <alignment horizontal="center" vertical="center"/>
    </xf>
    <xf numFmtId="166" fontId="7" fillId="2" borderId="65" xfId="2" applyNumberFormat="1" applyFont="1" applyFill="1" applyBorder="1" applyAlignment="1">
      <alignment horizontal="center" vertical="center"/>
    </xf>
    <xf numFmtId="1" fontId="7" fillId="2" borderId="65" xfId="0" applyNumberFormat="1" applyFont="1" applyFill="1" applyBorder="1" applyAlignment="1">
      <alignment horizontal="center" vertical="center"/>
    </xf>
    <xf numFmtId="0" fontId="7" fillId="20" borderId="40" xfId="0" applyFont="1" applyFill="1" applyBorder="1" applyAlignment="1">
      <alignment horizontal="center" vertical="center"/>
    </xf>
    <xf numFmtId="0" fontId="7" fillId="20" borderId="41" xfId="0" applyFont="1" applyFill="1" applyBorder="1" applyAlignment="1">
      <alignment vertical="center"/>
    </xf>
    <xf numFmtId="0" fontId="6" fillId="20" borderId="42" xfId="0" applyFont="1" applyFill="1" applyBorder="1" applyAlignment="1">
      <alignment horizontal="right" vertical="center"/>
    </xf>
    <xf numFmtId="170" fontId="7" fillId="20" borderId="40" xfId="0" applyNumberFormat="1" applyFont="1" applyFill="1" applyBorder="1" applyAlignment="1" applyProtection="1">
      <alignment vertical="center"/>
      <protection locked="0"/>
    </xf>
    <xf numFmtId="170" fontId="7" fillId="20" borderId="41" xfId="0" applyNumberFormat="1" applyFont="1" applyFill="1" applyBorder="1" applyAlignment="1">
      <alignment vertical="center"/>
    </xf>
    <xf numFmtId="170" fontId="7" fillId="20" borderId="41" xfId="0" applyNumberFormat="1" applyFont="1" applyFill="1" applyBorder="1" applyAlignment="1" applyProtection="1">
      <alignment vertical="center"/>
      <protection locked="0"/>
    </xf>
    <xf numFmtId="170" fontId="7" fillId="20" borderId="43" xfId="0" applyNumberFormat="1" applyFont="1" applyFill="1" applyBorder="1" applyAlignment="1">
      <alignment vertical="center"/>
    </xf>
    <xf numFmtId="167" fontId="7" fillId="20" borderId="44" xfId="0" applyNumberFormat="1" applyFont="1" applyFill="1" applyBorder="1" applyAlignment="1">
      <alignment horizontal="center" vertical="center"/>
    </xf>
    <xf numFmtId="167" fontId="7" fillId="20" borderId="42" xfId="0" applyNumberFormat="1" applyFont="1" applyFill="1" applyBorder="1" applyAlignment="1">
      <alignment horizontal="center" vertical="center"/>
    </xf>
    <xf numFmtId="167" fontId="7" fillId="20" borderId="40" xfId="0" applyNumberFormat="1" applyFont="1" applyFill="1" applyBorder="1" applyAlignment="1">
      <alignment horizontal="center" vertical="center"/>
    </xf>
    <xf numFmtId="0" fontId="7" fillId="20" borderId="41" xfId="0" applyFont="1" applyFill="1" applyBorder="1" applyAlignment="1">
      <alignment horizontal="center" vertical="center"/>
    </xf>
    <xf numFmtId="0" fontId="7" fillId="20" borderId="46" xfId="0" applyFont="1" applyFill="1" applyBorder="1" applyAlignment="1">
      <alignment horizontal="center" vertical="center"/>
    </xf>
    <xf numFmtId="0" fontId="7" fillId="20" borderId="42" xfId="0" applyFont="1" applyFill="1" applyBorder="1" applyAlignment="1">
      <alignment vertical="center"/>
    </xf>
    <xf numFmtId="167" fontId="7" fillId="20" borderId="45" xfId="0" applyNumberFormat="1" applyFont="1" applyFill="1" applyBorder="1" applyAlignment="1">
      <alignment horizontal="center" vertical="center"/>
    </xf>
    <xf numFmtId="0" fontId="7" fillId="20" borderId="43" xfId="0" applyFont="1" applyFill="1" applyBorder="1" applyAlignment="1">
      <alignment vertical="center"/>
    </xf>
    <xf numFmtId="166" fontId="7" fillId="20" borderId="41" xfId="2" applyNumberFormat="1" applyFont="1" applyFill="1" applyBorder="1" applyAlignment="1">
      <alignment horizontal="center" vertical="center"/>
    </xf>
    <xf numFmtId="1" fontId="7" fillId="20" borderId="41" xfId="0" applyNumberFormat="1" applyFont="1" applyFill="1" applyBorder="1" applyAlignment="1">
      <alignment horizontal="center" vertical="center"/>
    </xf>
    <xf numFmtId="0" fontId="33" fillId="0" borderId="132" xfId="0" applyFont="1" applyBorder="1" applyAlignment="1">
      <alignment horizontal="center"/>
    </xf>
    <xf numFmtId="0" fontId="2" fillId="0" borderId="135" xfId="0" applyFont="1" applyBorder="1" applyAlignment="1">
      <alignment horizontal="center"/>
    </xf>
    <xf numFmtId="0" fontId="0" fillId="0" borderId="136" xfId="0" applyBorder="1" applyAlignment="1">
      <alignment horizontal="center"/>
    </xf>
    <xf numFmtId="0" fontId="0" fillId="0" borderId="137" xfId="0" applyBorder="1" applyAlignment="1">
      <alignment horizontal="center"/>
    </xf>
    <xf numFmtId="0" fontId="2" fillId="0" borderId="136" xfId="0" applyFont="1" applyBorder="1" applyAlignment="1">
      <alignment horizontal="center"/>
    </xf>
    <xf numFmtId="0" fontId="2" fillId="0" borderId="138" xfId="0" applyFont="1" applyBorder="1" applyAlignment="1">
      <alignment horizontal="center"/>
    </xf>
    <xf numFmtId="0" fontId="2" fillId="0" borderId="139" xfId="0" applyFont="1" applyBorder="1" applyAlignment="1">
      <alignment horizontal="center"/>
    </xf>
    <xf numFmtId="0" fontId="0" fillId="0" borderId="139" xfId="0" applyBorder="1" applyAlignment="1">
      <alignment horizontal="center"/>
    </xf>
    <xf numFmtId="0" fontId="0" fillId="0" borderId="140" xfId="0" applyBorder="1" applyAlignment="1">
      <alignment horizontal="center"/>
    </xf>
    <xf numFmtId="165" fontId="0" fillId="4" borderId="0" xfId="16" applyNumberFormat="1" applyFont="1" applyFill="1"/>
    <xf numFmtId="0" fontId="17" fillId="12" borderId="78" xfId="0" applyFont="1" applyFill="1" applyBorder="1" applyAlignment="1">
      <alignment horizontal="center" vertical="center" wrapText="1"/>
    </xf>
    <xf numFmtId="171" fontId="0" fillId="0" borderId="116" xfId="0" applyNumberFormat="1" applyBorder="1" applyAlignment="1">
      <alignment horizontal="center" vertical="center"/>
    </xf>
    <xf numFmtId="0" fontId="35" fillId="16" borderId="81" xfId="0" applyFont="1" applyFill="1" applyBorder="1" applyAlignment="1">
      <alignment horizontal="center" vertical="center" wrapText="1"/>
    </xf>
    <xf numFmtId="0" fontId="17" fillId="17" borderId="78" xfId="0" applyFont="1" applyFill="1" applyBorder="1" applyAlignment="1">
      <alignment horizontal="center" vertical="center" wrapText="1"/>
    </xf>
    <xf numFmtId="15" fontId="33" fillId="0" borderId="133" xfId="0" applyNumberFormat="1" applyFont="1" applyBorder="1" applyAlignment="1">
      <alignment horizontal="center"/>
    </xf>
    <xf numFmtId="15" fontId="34" fillId="0" borderId="133" xfId="0" applyNumberFormat="1" applyFont="1" applyBorder="1" applyAlignment="1">
      <alignment horizontal="center"/>
    </xf>
    <xf numFmtId="0" fontId="34" fillId="0" borderId="133" xfId="0" applyFont="1" applyBorder="1" applyAlignment="1">
      <alignment horizontal="center"/>
    </xf>
    <xf numFmtId="0" fontId="34" fillId="0" borderId="134" xfId="0" applyFont="1" applyBorder="1" applyAlignment="1">
      <alignment horizontal="center"/>
    </xf>
    <xf numFmtId="0" fontId="0" fillId="0" borderId="136" xfId="0" applyBorder="1" applyAlignment="1">
      <alignment vertical="center"/>
    </xf>
    <xf numFmtId="0" fontId="2" fillId="0" borderId="135" xfId="0" applyFont="1" applyBorder="1" applyAlignment="1">
      <alignment vertical="center"/>
    </xf>
    <xf numFmtId="0" fontId="0" fillId="0" borderId="137" xfId="0" applyBorder="1" applyAlignment="1">
      <alignment vertical="center"/>
    </xf>
    <xf numFmtId="0" fontId="2" fillId="0" borderId="136" xfId="0" applyFont="1" applyBorder="1" applyAlignment="1">
      <alignment vertical="center"/>
    </xf>
    <xf numFmtId="15" fontId="33" fillId="0" borderId="133" xfId="0" applyNumberFormat="1" applyFont="1" applyBorder="1" applyAlignment="1">
      <alignment horizontal="center" vertical="center"/>
    </xf>
    <xf numFmtId="15" fontId="34" fillId="0" borderId="133" xfId="0" applyNumberFormat="1" applyFont="1" applyBorder="1" applyAlignment="1">
      <alignment horizontal="center" vertical="center"/>
    </xf>
    <xf numFmtId="0" fontId="34" fillId="0" borderId="133" xfId="0" applyFont="1" applyBorder="1" applyAlignment="1">
      <alignment horizontal="center" vertical="center"/>
    </xf>
    <xf numFmtId="9" fontId="34" fillId="0" borderId="133" xfId="2" applyFont="1" applyBorder="1" applyAlignment="1">
      <alignment horizontal="center" vertical="center"/>
    </xf>
    <xf numFmtId="0" fontId="34" fillId="0" borderId="134" xfId="0" applyFont="1" applyBorder="1" applyAlignment="1">
      <alignment horizontal="center" vertical="center"/>
    </xf>
    <xf numFmtId="164" fontId="0" fillId="0" borderId="0" xfId="0" applyNumberFormat="1" applyAlignment="1">
      <alignment vertical="center"/>
    </xf>
    <xf numFmtId="165" fontId="0" fillId="11" borderId="110" xfId="3" applyNumberFormat="1" applyFont="1" applyFill="1" applyBorder="1" applyAlignment="1">
      <alignment horizontal="center" vertical="center"/>
    </xf>
    <xf numFmtId="165" fontId="0" fillId="11" borderId="70" xfId="3" applyNumberFormat="1" applyFont="1" applyFill="1" applyBorder="1" applyAlignment="1">
      <alignment horizontal="center" vertical="center"/>
    </xf>
    <xf numFmtId="165" fontId="0" fillId="11" borderId="28" xfId="3" applyNumberFormat="1" applyFont="1" applyFill="1" applyBorder="1" applyAlignment="1">
      <alignment horizontal="center" vertical="center"/>
    </xf>
    <xf numFmtId="165" fontId="0" fillId="11" borderId="58" xfId="3" applyNumberFormat="1" applyFont="1" applyFill="1" applyBorder="1" applyAlignment="1">
      <alignment horizontal="center" vertical="center"/>
    </xf>
    <xf numFmtId="165" fontId="0" fillId="11" borderId="71" xfId="3" applyNumberFormat="1" applyFont="1" applyFill="1" applyBorder="1" applyAlignment="1">
      <alignment horizontal="center" vertical="center"/>
    </xf>
    <xf numFmtId="165" fontId="0" fillId="11" borderId="34" xfId="3" applyNumberFormat="1" applyFont="1" applyFill="1" applyBorder="1" applyAlignment="1">
      <alignment horizontal="center" vertical="center"/>
    </xf>
    <xf numFmtId="168" fontId="2" fillId="0" borderId="0" xfId="0" applyNumberFormat="1" applyFont="1" applyAlignment="1">
      <alignment horizontal="center"/>
    </xf>
    <xf numFmtId="173" fontId="145" fillId="0" borderId="543" xfId="4" applyNumberFormat="1" applyFont="1" applyBorder="1" applyAlignment="1">
      <alignment horizontal="center" vertical="center" wrapText="1"/>
    </xf>
    <xf numFmtId="14" fontId="145" fillId="0" borderId="543" xfId="4" applyNumberFormat="1" applyFont="1" applyBorder="1" applyAlignment="1">
      <alignment horizontal="center" vertical="center" wrapText="1"/>
    </xf>
    <xf numFmtId="1" fontId="146" fillId="0" borderId="543" xfId="4" applyNumberFormat="1" applyFont="1" applyBorder="1" applyAlignment="1">
      <alignment horizontal="center" vertical="center" wrapText="1"/>
    </xf>
    <xf numFmtId="173" fontId="148" fillId="0" borderId="0" xfId="4" applyNumberFormat="1" applyFont="1" applyAlignment="1">
      <alignment horizontal="center" vertical="center" wrapText="1"/>
    </xf>
    <xf numFmtId="185" fontId="147" fillId="0" borderId="0" xfId="4" applyNumberFormat="1" applyFont="1" applyAlignment="1">
      <alignment horizontal="center" vertical="center" wrapText="1"/>
    </xf>
    <xf numFmtId="173" fontId="149" fillId="0" borderId="0" xfId="4" applyNumberFormat="1" applyFont="1" applyAlignment="1">
      <alignment horizontal="center" vertical="center" wrapText="1"/>
    </xf>
    <xf numFmtId="1" fontId="150" fillId="0" borderId="0" xfId="4" applyNumberFormat="1" applyFont="1" applyAlignment="1">
      <alignment horizontal="center" vertical="center" wrapText="1"/>
    </xf>
    <xf numFmtId="173" fontId="151" fillId="0" borderId="0" xfId="4" applyNumberFormat="1" applyFont="1" applyAlignment="1">
      <alignment horizontal="center" vertical="center" wrapText="1"/>
    </xf>
    <xf numFmtId="173" fontId="152" fillId="0" borderId="0" xfId="4" applyNumberFormat="1" applyFont="1" applyAlignment="1">
      <alignment horizontal="center" vertical="center" wrapText="1"/>
    </xf>
    <xf numFmtId="173" fontId="66" fillId="16" borderId="96" xfId="4" applyNumberFormat="1" applyFont="1" applyFill="1" applyBorder="1" applyAlignment="1">
      <alignment horizontal="center" vertical="center" wrapText="1"/>
    </xf>
    <xf numFmtId="1" fontId="66" fillId="16" borderId="96" xfId="4" applyNumberFormat="1" applyFont="1" applyFill="1" applyBorder="1" applyAlignment="1">
      <alignment horizontal="center" vertical="center" wrapText="1"/>
    </xf>
    <xf numFmtId="49" fontId="66" fillId="16" borderId="96" xfId="4" applyNumberFormat="1" applyFont="1" applyFill="1" applyBorder="1" applyAlignment="1">
      <alignment horizontal="center" vertical="center" wrapText="1"/>
    </xf>
    <xf numFmtId="175" fontId="66" fillId="16" borderId="96" xfId="4" applyNumberFormat="1" applyFont="1" applyFill="1" applyBorder="1" applyAlignment="1">
      <alignment horizontal="center" vertical="center" wrapText="1"/>
    </xf>
    <xf numFmtId="14" fontId="66" fillId="16" borderId="96" xfId="4" applyNumberFormat="1" applyFont="1" applyFill="1" applyBorder="1" applyAlignment="1">
      <alignment horizontal="center" vertical="center" wrapText="1"/>
    </xf>
    <xf numFmtId="0" fontId="66" fillId="16" borderId="96" xfId="4" applyFont="1" applyFill="1" applyBorder="1" applyAlignment="1">
      <alignment horizontal="center" vertical="center" wrapText="1"/>
    </xf>
    <xf numFmtId="174" fontId="66" fillId="16" borderId="96" xfId="4" applyNumberFormat="1" applyFont="1" applyFill="1" applyBorder="1" applyAlignment="1">
      <alignment horizontal="center" vertical="center" wrapText="1"/>
    </xf>
    <xf numFmtId="173" fontId="51" fillId="0" borderId="333" xfId="0" applyNumberFormat="1" applyFont="1" applyBorder="1" applyAlignment="1">
      <alignment horizontal="center" vertical="center"/>
    </xf>
    <xf numFmtId="17" fontId="41" fillId="0" borderId="0" xfId="0" applyNumberFormat="1" applyFont="1" applyAlignment="1">
      <alignment horizontal="center" vertical="center" textRotation="90"/>
    </xf>
    <xf numFmtId="0" fontId="42" fillId="0" borderId="0" xfId="0" applyFont="1" applyAlignment="1">
      <alignment horizontal="center" vertical="center"/>
    </xf>
    <xf numFmtId="0" fontId="74" fillId="0" borderId="144" xfId="0" applyFont="1" applyBorder="1" applyAlignment="1">
      <alignment horizontal="center" vertical="center" wrapText="1"/>
    </xf>
    <xf numFmtId="15" fontId="39" fillId="0" borderId="0" xfId="0" applyNumberFormat="1" applyFont="1"/>
    <xf numFmtId="3" fontId="0" fillId="0" borderId="0" xfId="0" applyNumberFormat="1"/>
    <xf numFmtId="9" fontId="0" fillId="0" borderId="136" xfId="2" applyFont="1" applyBorder="1" applyAlignment="1">
      <alignment horizontal="center"/>
    </xf>
    <xf numFmtId="4" fontId="155" fillId="47" borderId="548" xfId="0" applyNumberFormat="1" applyFont="1" applyFill="1" applyBorder="1" applyAlignment="1">
      <alignment horizontal="center" vertical="center" wrapText="1" readingOrder="2"/>
    </xf>
    <xf numFmtId="4" fontId="155" fillId="47" borderId="141" xfId="0" applyNumberFormat="1" applyFont="1" applyFill="1" applyBorder="1" applyAlignment="1">
      <alignment horizontal="center" vertical="center" wrapText="1" readingOrder="2"/>
    </xf>
    <xf numFmtId="3" fontId="155" fillId="47" borderId="141" xfId="0" applyNumberFormat="1" applyFont="1" applyFill="1" applyBorder="1" applyAlignment="1">
      <alignment horizontal="center" vertical="center" wrapText="1" readingOrder="2"/>
    </xf>
    <xf numFmtId="3" fontId="155" fillId="47" borderId="549" xfId="0" applyNumberFormat="1" applyFont="1" applyFill="1" applyBorder="1" applyAlignment="1">
      <alignment horizontal="center" vertical="center" wrapText="1" readingOrder="2"/>
    </xf>
    <xf numFmtId="3" fontId="155" fillId="47" borderId="0" xfId="0" applyNumberFormat="1" applyFont="1" applyFill="1" applyAlignment="1">
      <alignment horizontal="center" vertical="center" wrapText="1" readingOrder="2"/>
    </xf>
    <xf numFmtId="4" fontId="156" fillId="48" borderId="548" xfId="0" applyNumberFormat="1" applyFont="1" applyFill="1" applyBorder="1" applyAlignment="1">
      <alignment horizontal="center" vertical="center" wrapText="1" readingOrder="2"/>
    </xf>
    <xf numFmtId="4" fontId="156" fillId="48" borderId="15" xfId="0" applyNumberFormat="1" applyFont="1" applyFill="1" applyBorder="1" applyAlignment="1">
      <alignment horizontal="center" vertical="center" wrapText="1" readingOrder="2"/>
    </xf>
    <xf numFmtId="4" fontId="156" fillId="48" borderId="16" xfId="0" applyNumberFormat="1" applyFont="1" applyFill="1" applyBorder="1" applyAlignment="1">
      <alignment horizontal="center" vertical="center" wrapText="1" readingOrder="2"/>
    </xf>
    <xf numFmtId="4" fontId="157" fillId="49" borderId="76" xfId="0" applyNumberFormat="1" applyFont="1" applyFill="1" applyBorder="1" applyAlignment="1">
      <alignment horizontal="center" vertical="center" wrapText="1" readingOrder="2"/>
    </xf>
    <xf numFmtId="4" fontId="157" fillId="49" borderId="440" xfId="0" applyNumberFormat="1" applyFont="1" applyFill="1" applyBorder="1" applyAlignment="1">
      <alignment horizontal="center" vertical="center" wrapText="1" readingOrder="2"/>
    </xf>
    <xf numFmtId="4" fontId="157" fillId="49" borderId="73" xfId="0" applyNumberFormat="1" applyFont="1" applyFill="1" applyBorder="1" applyAlignment="1">
      <alignment horizontal="center" vertical="center" wrapText="1" readingOrder="2"/>
    </xf>
    <xf numFmtId="0" fontId="158" fillId="0" borderId="96" xfId="0" applyFont="1" applyBorder="1" applyAlignment="1">
      <alignment horizontal="center" vertical="center" readingOrder="2"/>
    </xf>
    <xf numFmtId="0" fontId="158" fillId="0" borderId="96" xfId="0" applyFont="1" applyBorder="1" applyAlignment="1">
      <alignment horizontal="center" vertical="center" wrapText="1"/>
    </xf>
    <xf numFmtId="0" fontId="159" fillId="20" borderId="96" xfId="0" applyFont="1" applyFill="1" applyBorder="1" applyAlignment="1">
      <alignment horizontal="center" vertical="center" wrapText="1"/>
    </xf>
    <xf numFmtId="14" fontId="160" fillId="0" borderId="96" xfId="0" applyNumberFormat="1" applyFont="1" applyBorder="1" applyAlignment="1">
      <alignment horizontal="center" vertical="center" readingOrder="2"/>
    </xf>
    <xf numFmtId="1" fontId="158" fillId="0" borderId="96" xfId="1" applyNumberFormat="1" applyFont="1" applyFill="1" applyBorder="1" applyAlignment="1">
      <alignment horizontal="center" vertical="center" wrapText="1" readingOrder="2"/>
    </xf>
    <xf numFmtId="37" fontId="158" fillId="0" borderId="96" xfId="1" applyNumberFormat="1" applyFont="1" applyFill="1" applyBorder="1" applyAlignment="1">
      <alignment horizontal="center" vertical="center" readingOrder="2"/>
    </xf>
    <xf numFmtId="10" fontId="158" fillId="11" borderId="96" xfId="0" applyNumberFormat="1" applyFont="1" applyFill="1" applyBorder="1" applyAlignment="1">
      <alignment horizontal="center" vertical="center" wrapText="1" readingOrder="2"/>
    </xf>
    <xf numFmtId="49" fontId="158" fillId="11" borderId="96" xfId="0" applyNumberFormat="1" applyFont="1" applyFill="1" applyBorder="1" applyAlignment="1">
      <alignment horizontal="center" vertical="center" wrapText="1" readingOrder="2"/>
    </xf>
    <xf numFmtId="184" fontId="160" fillId="11" borderId="543" xfId="0" applyNumberFormat="1" applyFont="1" applyFill="1" applyBorder="1" applyAlignment="1">
      <alignment horizontal="center" vertical="center" wrapText="1"/>
    </xf>
    <xf numFmtId="10" fontId="160" fillId="11" borderId="543" xfId="2" applyNumberFormat="1" applyFont="1" applyFill="1" applyBorder="1" applyAlignment="1">
      <alignment horizontal="center" vertical="center" wrapText="1"/>
    </xf>
    <xf numFmtId="9" fontId="160" fillId="11" borderId="543" xfId="2" applyFont="1" applyFill="1" applyBorder="1" applyAlignment="1">
      <alignment horizontal="center" vertical="center" wrapText="1"/>
    </xf>
    <xf numFmtId="37" fontId="160" fillId="11" borderId="543" xfId="1" applyNumberFormat="1" applyFont="1" applyFill="1" applyBorder="1" applyAlignment="1">
      <alignment horizontal="center" vertical="center" wrapText="1"/>
    </xf>
    <xf numFmtId="14" fontId="160" fillId="11" borderId="543" xfId="0" applyNumberFormat="1" applyFont="1" applyFill="1" applyBorder="1" applyAlignment="1">
      <alignment horizontal="center" vertical="center" readingOrder="2"/>
    </xf>
    <xf numFmtId="0" fontId="161" fillId="20" borderId="0" xfId="0" applyFont="1" applyFill="1" applyAlignment="1">
      <alignment horizontal="center" vertical="center" readingOrder="2"/>
    </xf>
    <xf numFmtId="0" fontId="161" fillId="20" borderId="0" xfId="0" applyFont="1" applyFill="1" applyAlignment="1">
      <alignment horizontal="center" vertical="center" wrapText="1"/>
    </xf>
    <xf numFmtId="0" fontId="161" fillId="20" borderId="0" xfId="0" applyFont="1" applyFill="1" applyAlignment="1">
      <alignment horizontal="center" vertical="center" wrapText="1" readingOrder="2"/>
    </xf>
    <xf numFmtId="0" fontId="161" fillId="20" borderId="0" xfId="0" applyFont="1" applyFill="1" applyAlignment="1">
      <alignment horizontal="right" vertical="center" wrapText="1" readingOrder="2"/>
    </xf>
    <xf numFmtId="184" fontId="161" fillId="20" borderId="0" xfId="0" applyNumberFormat="1" applyFont="1" applyFill="1" applyAlignment="1">
      <alignment horizontal="center" vertical="center" readingOrder="2"/>
    </xf>
    <xf numFmtId="1" fontId="161" fillId="20" borderId="0" xfId="1" applyNumberFormat="1" applyFont="1" applyFill="1" applyBorder="1" applyAlignment="1">
      <alignment horizontal="center" vertical="center" wrapText="1" readingOrder="2"/>
    </xf>
    <xf numFmtId="37" fontId="161" fillId="20" borderId="0" xfId="1" applyNumberFormat="1" applyFont="1" applyFill="1" applyBorder="1" applyAlignment="1">
      <alignment horizontal="center" vertical="center" readingOrder="2"/>
    </xf>
    <xf numFmtId="0" fontId="162" fillId="20" borderId="0" xfId="0" applyFont="1" applyFill="1" applyAlignment="1">
      <alignment horizontal="center" vertical="center" wrapText="1" readingOrder="2"/>
    </xf>
    <xf numFmtId="0" fontId="162" fillId="0" borderId="0" xfId="0" applyFont="1"/>
    <xf numFmtId="0" fontId="0" fillId="0" borderId="0" xfId="0" applyAlignment="1">
      <alignment horizontal="center" readingOrder="2"/>
    </xf>
    <xf numFmtId="15" fontId="0" fillId="0" borderId="0" xfId="0" applyNumberFormat="1" applyAlignment="1">
      <alignment horizontal="center" readingOrder="2"/>
    </xf>
    <xf numFmtId="4" fontId="0" fillId="0" borderId="0" xfId="0" applyNumberFormat="1" applyAlignment="1">
      <alignment horizontal="center" readingOrder="2"/>
    </xf>
    <xf numFmtId="10" fontId="0" fillId="0" borderId="0" xfId="0" applyNumberFormat="1" applyAlignment="1">
      <alignment horizontal="center" readingOrder="2"/>
    </xf>
    <xf numFmtId="4" fontId="162" fillId="0" borderId="0" xfId="0" applyNumberFormat="1" applyFont="1"/>
    <xf numFmtId="10" fontId="162" fillId="0" borderId="0" xfId="0" applyNumberFormat="1" applyFont="1"/>
    <xf numFmtId="10" fontId="0" fillId="0" borderId="0" xfId="0" applyNumberFormat="1" applyAlignment="1">
      <alignment horizontal="center"/>
    </xf>
    <xf numFmtId="9" fontId="0" fillId="0" borderId="0" xfId="0" applyNumberFormat="1" applyAlignment="1">
      <alignment horizontal="center" readingOrder="2"/>
    </xf>
    <xf numFmtId="9" fontId="162" fillId="0" borderId="0" xfId="0" applyNumberFormat="1" applyFont="1"/>
    <xf numFmtId="9" fontId="0" fillId="0" borderId="0" xfId="0" applyNumberFormat="1" applyAlignment="1">
      <alignment horizontal="center"/>
    </xf>
    <xf numFmtId="0" fontId="74" fillId="20" borderId="96" xfId="0" applyFont="1" applyFill="1" applyBorder="1" applyAlignment="1">
      <alignment horizontal="center" vertical="center" wrapText="1"/>
    </xf>
    <xf numFmtId="0" fontId="74" fillId="20" borderId="85" xfId="0" applyFont="1" applyFill="1" applyBorder="1" applyAlignment="1">
      <alignment horizontal="center" vertical="center" wrapText="1"/>
    </xf>
    <xf numFmtId="0" fontId="74" fillId="20" borderId="177" xfId="0" applyFont="1" applyFill="1" applyBorder="1" applyAlignment="1">
      <alignment horizontal="center" vertical="center" wrapText="1"/>
    </xf>
    <xf numFmtId="0" fontId="66" fillId="42" borderId="88" xfId="0" applyFont="1" applyFill="1" applyBorder="1" applyAlignment="1">
      <alignment horizontal="center" vertical="center" wrapText="1"/>
    </xf>
    <xf numFmtId="187" fontId="66" fillId="42" borderId="88" xfId="0" applyNumberFormat="1" applyFont="1" applyFill="1" applyBorder="1" applyAlignment="1">
      <alignment horizontal="center" vertical="center" wrapText="1"/>
    </xf>
    <xf numFmtId="43" fontId="66" fillId="42" borderId="88" xfId="0" applyNumberFormat="1" applyFont="1" applyFill="1" applyBorder="1" applyAlignment="1">
      <alignment horizontal="center" vertical="center" wrapText="1"/>
    </xf>
    <xf numFmtId="195" fontId="67" fillId="0" borderId="0" xfId="2" applyNumberFormat="1" applyFont="1" applyAlignment="1">
      <alignment horizontal="center" vertical="center" wrapText="1"/>
    </xf>
    <xf numFmtId="0" fontId="163" fillId="11" borderId="511" xfId="0" applyFont="1" applyFill="1" applyBorder="1" applyAlignment="1">
      <alignment horizontal="center" vertical="center" wrapText="1"/>
    </xf>
    <xf numFmtId="168" fontId="163" fillId="0" borderId="511" xfId="0" applyNumberFormat="1" applyFont="1" applyBorder="1" applyAlignment="1">
      <alignment horizontal="center" vertical="center" wrapText="1"/>
    </xf>
    <xf numFmtId="43" fontId="67" fillId="9" borderId="0" xfId="1" applyFont="1" applyFill="1" applyBorder="1" applyAlignment="1">
      <alignment horizontal="center" vertical="center" wrapText="1"/>
    </xf>
    <xf numFmtId="170" fontId="7" fillId="0" borderId="552" xfId="0" applyNumberFormat="1" applyFont="1" applyBorder="1" applyAlignment="1" applyProtection="1">
      <alignment vertical="center"/>
      <protection locked="0"/>
    </xf>
    <xf numFmtId="4" fontId="163" fillId="11" borderId="511" xfId="0" applyNumberFormat="1" applyFont="1" applyFill="1" applyBorder="1" applyAlignment="1">
      <alignment horizontal="center" vertical="center" wrapText="1"/>
    </xf>
    <xf numFmtId="167" fontId="0" fillId="0" borderId="34" xfId="0" applyNumberFormat="1" applyBorder="1" applyAlignment="1">
      <alignment horizontal="right"/>
    </xf>
    <xf numFmtId="2" fontId="0" fillId="0" borderId="34" xfId="0" applyNumberFormat="1" applyBorder="1" applyAlignment="1">
      <alignment horizontal="right"/>
    </xf>
    <xf numFmtId="2" fontId="0" fillId="0" borderId="35" xfId="0" applyNumberFormat="1" applyBorder="1" applyAlignment="1">
      <alignment horizontal="right"/>
    </xf>
    <xf numFmtId="9" fontId="0" fillId="0" borderId="34" xfId="2" applyFont="1" applyBorder="1" applyAlignment="1">
      <alignment horizontal="right"/>
    </xf>
    <xf numFmtId="167" fontId="0" fillId="0" borderId="41" xfId="0" applyNumberFormat="1" applyBorder="1" applyAlignment="1">
      <alignment horizontal="right" vertical="center"/>
    </xf>
    <xf numFmtId="9" fontId="0" fillId="0" borderId="41" xfId="0" applyNumberFormat="1" applyBorder="1" applyAlignment="1">
      <alignment horizontal="right" vertical="center"/>
    </xf>
    <xf numFmtId="2" fontId="0" fillId="0" borderId="41" xfId="0" applyNumberFormat="1" applyBorder="1" applyAlignment="1">
      <alignment horizontal="right" vertical="center"/>
    </xf>
    <xf numFmtId="2" fontId="0" fillId="0" borderId="42" xfId="0" applyNumberFormat="1" applyBorder="1" applyAlignment="1">
      <alignment horizontal="right" vertical="center"/>
    </xf>
    <xf numFmtId="49" fontId="164" fillId="11" borderId="96" xfId="0" applyNumberFormat="1" applyFont="1" applyFill="1" applyBorder="1" applyAlignment="1">
      <alignment horizontal="center" vertical="center" wrapText="1" readingOrder="2"/>
    </xf>
    <xf numFmtId="43" fontId="0" fillId="36" borderId="303" xfId="1" applyFont="1" applyFill="1" applyBorder="1" applyAlignment="1" applyProtection="1">
      <alignment horizontal="center" vertical="center"/>
    </xf>
    <xf numFmtId="43" fontId="37" fillId="32" borderId="319" xfId="1" applyFont="1" applyFill="1" applyBorder="1" applyAlignment="1">
      <alignment vertical="center"/>
    </xf>
    <xf numFmtId="0" fontId="38" fillId="0" borderId="153" xfId="0" applyFont="1" applyBorder="1" applyAlignment="1">
      <alignment horizontal="center" vertical="center"/>
    </xf>
    <xf numFmtId="0" fontId="18" fillId="16" borderId="79" xfId="0" applyFont="1" applyFill="1" applyBorder="1" applyAlignment="1">
      <alignment horizontal="center" vertical="center" wrapText="1"/>
    </xf>
    <xf numFmtId="0" fontId="18" fillId="16" borderId="80" xfId="0" applyFont="1" applyFill="1" applyBorder="1" applyAlignment="1">
      <alignment horizontal="center" vertical="center" wrapText="1"/>
    </xf>
    <xf numFmtId="0" fontId="184" fillId="0" borderId="0" xfId="0" applyFont="1" applyAlignment="1">
      <alignment horizontal="left" vertical="top" wrapText="1"/>
    </xf>
    <xf numFmtId="0" fontId="185" fillId="14" borderId="84" xfId="0" quotePrefix="1" applyFont="1" applyFill="1" applyBorder="1" applyAlignment="1">
      <alignment horizontal="center" vertical="center" wrapText="1"/>
    </xf>
    <xf numFmtId="0" fontId="185" fillId="14" borderId="84" xfId="0" applyFont="1" applyFill="1" applyBorder="1" applyAlignment="1">
      <alignment horizontal="center" vertical="center" wrapText="1"/>
    </xf>
    <xf numFmtId="0" fontId="186" fillId="20" borderId="84" xfId="0" applyFont="1" applyFill="1" applyBorder="1" applyAlignment="1">
      <alignment horizontal="center" vertical="center" wrapText="1"/>
    </xf>
    <xf numFmtId="168" fontId="186" fillId="20" borderId="84" xfId="0" applyNumberFormat="1" applyFont="1" applyFill="1" applyBorder="1" applyAlignment="1">
      <alignment horizontal="center" vertical="center" wrapText="1"/>
    </xf>
    <xf numFmtId="0" fontId="186" fillId="20" borderId="84" xfId="0" applyFont="1" applyFill="1" applyBorder="1" applyAlignment="1">
      <alignment horizontal="left" vertical="center" wrapText="1"/>
    </xf>
    <xf numFmtId="168" fontId="186" fillId="20" borderId="16" xfId="0" applyNumberFormat="1" applyFont="1" applyFill="1" applyBorder="1" applyAlignment="1">
      <alignment horizontal="center" vertical="center" wrapText="1"/>
    </xf>
    <xf numFmtId="1" fontId="187" fillId="20" borderId="16" xfId="0" applyNumberFormat="1" applyFont="1" applyFill="1" applyBorder="1" applyAlignment="1">
      <alignment horizontal="center" vertical="center" wrapText="1"/>
    </xf>
    <xf numFmtId="43" fontId="2" fillId="0" borderId="0" xfId="1" applyFont="1" applyFill="1" applyAlignment="1">
      <alignment horizontal="center" vertical="center"/>
    </xf>
    <xf numFmtId="43" fontId="0" fillId="0" borderId="0" xfId="1" applyFont="1" applyFill="1" applyAlignment="1">
      <alignment vertical="center"/>
    </xf>
    <xf numFmtId="167" fontId="52" fillId="11" borderId="463" xfId="0" applyNumberFormat="1" applyFont="1" applyFill="1" applyBorder="1" applyAlignment="1">
      <alignment horizontal="left" vertical="center"/>
    </xf>
    <xf numFmtId="0" fontId="52" fillId="11" borderId="567" xfId="0" applyFont="1" applyFill="1" applyBorder="1" applyAlignment="1">
      <alignment horizontal="left" vertical="center"/>
    </xf>
    <xf numFmtId="167" fontId="0" fillId="0" borderId="65" xfId="0" applyNumberFormat="1" applyBorder="1" applyAlignment="1">
      <alignment horizontal="right"/>
    </xf>
    <xf numFmtId="9" fontId="0" fillId="0" borderId="65" xfId="2" applyFont="1" applyBorder="1" applyAlignment="1">
      <alignment horizontal="right"/>
    </xf>
    <xf numFmtId="2" fontId="0" fillId="0" borderId="65" xfId="0" applyNumberFormat="1" applyBorder="1" applyAlignment="1">
      <alignment horizontal="right"/>
    </xf>
    <xf numFmtId="2" fontId="0" fillId="0" borderId="482" xfId="0" applyNumberFormat="1" applyBorder="1" applyAlignment="1">
      <alignment horizontal="right"/>
    </xf>
    <xf numFmtId="43" fontId="188" fillId="40" borderId="303" xfId="1" applyFont="1" applyFill="1" applyBorder="1" applyAlignment="1" applyProtection="1">
      <alignment horizontal="center" vertical="center"/>
    </xf>
    <xf numFmtId="10" fontId="188" fillId="40" borderId="303" xfId="2" applyNumberFormat="1" applyFont="1" applyFill="1" applyBorder="1" applyAlignment="1" applyProtection="1">
      <alignment horizontal="center" vertical="center"/>
    </xf>
    <xf numFmtId="0" fontId="188" fillId="40" borderId="0" xfId="0" applyFont="1" applyFill="1"/>
    <xf numFmtId="0" fontId="188" fillId="0" borderId="0" xfId="0" applyFont="1"/>
    <xf numFmtId="0" fontId="153" fillId="11" borderId="511" xfId="0" applyFont="1" applyFill="1" applyBorder="1" applyAlignment="1">
      <alignment horizontal="center" vertical="center" wrapText="1"/>
    </xf>
    <xf numFmtId="168" fontId="153" fillId="0" borderId="511" xfId="0" applyNumberFormat="1" applyFont="1" applyBorder="1" applyAlignment="1">
      <alignment horizontal="center" vertical="center" wrapText="1"/>
    </xf>
    <xf numFmtId="4" fontId="153" fillId="11" borderId="511" xfId="0" applyNumberFormat="1" applyFont="1" applyFill="1" applyBorder="1" applyAlignment="1">
      <alignment horizontal="center" vertical="center" wrapText="1"/>
    </xf>
    <xf numFmtId="43" fontId="74" fillId="9" borderId="0" xfId="1" applyFont="1" applyFill="1" applyBorder="1" applyAlignment="1">
      <alignment horizontal="center" vertical="center" wrapText="1"/>
    </xf>
    <xf numFmtId="0" fontId="74" fillId="0" borderId="0" xfId="0" applyFont="1" applyAlignment="1">
      <alignment horizontal="center" vertical="center" wrapText="1"/>
    </xf>
    <xf numFmtId="198" fontId="153" fillId="11" borderId="511" xfId="0" applyNumberFormat="1" applyFont="1" applyFill="1" applyBorder="1" applyAlignment="1">
      <alignment horizontal="center" vertical="center" wrapText="1"/>
    </xf>
    <xf numFmtId="198" fontId="74" fillId="20" borderId="96" xfId="0" applyNumberFormat="1" applyFont="1" applyFill="1" applyBorder="1" applyAlignment="1">
      <alignment horizontal="center" vertical="center" wrapText="1"/>
    </xf>
    <xf numFmtId="198" fontId="66" fillId="42" borderId="88" xfId="0" applyNumberFormat="1" applyFont="1" applyFill="1" applyBorder="1" applyAlignment="1">
      <alignment horizontal="center" vertical="center" wrapText="1"/>
    </xf>
    <xf numFmtId="198" fontId="163" fillId="11" borderId="511" xfId="0" applyNumberFormat="1" applyFont="1" applyFill="1" applyBorder="1" applyAlignment="1">
      <alignment horizontal="center" vertical="center" wrapText="1"/>
    </xf>
    <xf numFmtId="15" fontId="145" fillId="0" borderId="543" xfId="4" applyNumberFormat="1" applyFont="1" applyBorder="1" applyAlignment="1">
      <alignment horizontal="center" vertical="center" wrapText="1"/>
    </xf>
    <xf numFmtId="1" fontId="189" fillId="11" borderId="543" xfId="0" applyNumberFormat="1" applyFont="1" applyFill="1" applyBorder="1" applyAlignment="1">
      <alignment horizontal="center" vertical="center" wrapText="1"/>
    </xf>
    <xf numFmtId="15" fontId="66" fillId="16" borderId="96" xfId="4" applyNumberFormat="1" applyFont="1" applyFill="1" applyBorder="1" applyAlignment="1">
      <alignment horizontal="center" vertical="center" wrapText="1"/>
    </xf>
    <xf numFmtId="15" fontId="189" fillId="11" borderId="543" xfId="0" applyNumberFormat="1" applyFont="1" applyFill="1" applyBorder="1" applyAlignment="1">
      <alignment horizontal="center" vertical="center" wrapText="1"/>
    </xf>
    <xf numFmtId="43" fontId="0" fillId="0" borderId="0" xfId="0" applyNumberFormat="1"/>
    <xf numFmtId="0" fontId="67" fillId="0" borderId="0" xfId="0" applyFont="1" applyAlignment="1">
      <alignment horizontal="center" vertical="center" wrapText="1"/>
    </xf>
    <xf numFmtId="0" fontId="61" fillId="0" borderId="0" xfId="4" applyFont="1"/>
    <xf numFmtId="0" fontId="192" fillId="11" borderId="429" xfId="4" applyFont="1" applyFill="1" applyBorder="1" applyAlignment="1">
      <alignment vertical="center" wrapText="1"/>
    </xf>
    <xf numFmtId="0" fontId="61" fillId="11" borderId="435" xfId="4" applyFont="1" applyFill="1" applyBorder="1" applyAlignment="1">
      <alignment vertical="center"/>
    </xf>
    <xf numFmtId="0" fontId="61" fillId="0" borderId="6" xfId="4" applyFont="1" applyBorder="1"/>
    <xf numFmtId="0" fontId="61" fillId="0" borderId="434" xfId="4" applyFont="1" applyBorder="1" applyAlignment="1" applyProtection="1">
      <alignment vertical="center" wrapText="1"/>
      <protection locked="0"/>
    </xf>
    <xf numFmtId="0" fontId="61" fillId="0" borderId="177" xfId="4" applyFont="1" applyBorder="1" applyAlignment="1">
      <alignment horizontal="center" vertical="center"/>
    </xf>
    <xf numFmtId="0" fontId="61" fillId="0" borderId="144" xfId="4" applyFont="1" applyBorder="1" applyAlignment="1">
      <alignment horizontal="center" vertical="center"/>
    </xf>
    <xf numFmtId="0" fontId="190" fillId="0" borderId="0" xfId="4" applyFont="1"/>
    <xf numFmtId="166" fontId="61" fillId="0" borderId="0" xfId="4" applyNumberFormat="1" applyFont="1"/>
    <xf numFmtId="10" fontId="61" fillId="0" borderId="0" xfId="4" applyNumberFormat="1" applyFont="1"/>
    <xf numFmtId="0" fontId="61" fillId="0" borderId="383" xfId="11" applyFont="1" applyBorder="1" applyAlignment="1">
      <alignment horizontal="center" vertical="center" wrapText="1"/>
    </xf>
    <xf numFmtId="9" fontId="190" fillId="0" borderId="177" xfId="5" applyFont="1" applyBorder="1" applyAlignment="1" applyProtection="1">
      <alignment horizontal="center" vertical="center" wrapText="1"/>
    </xf>
    <xf numFmtId="0" fontId="39" fillId="0" borderId="0" xfId="4" applyFont="1"/>
    <xf numFmtId="0" fontId="61" fillId="0" borderId="177" xfId="11" applyFont="1" applyBorder="1" applyAlignment="1">
      <alignment horizontal="center" vertical="center" wrapText="1"/>
    </xf>
    <xf numFmtId="9" fontId="190" fillId="0" borderId="177" xfId="5" applyFont="1" applyFill="1" applyBorder="1" applyAlignment="1" applyProtection="1">
      <alignment horizontal="center" wrapText="1"/>
    </xf>
    <xf numFmtId="166" fontId="61" fillId="0" borderId="0" xfId="5" applyNumberFormat="1" applyFont="1" applyProtection="1"/>
    <xf numFmtId="2" fontId="61" fillId="0" borderId="177" xfId="5" applyNumberFormat="1" applyFont="1" applyBorder="1" applyAlignment="1" applyProtection="1">
      <alignment horizontal="center" vertical="center"/>
    </xf>
    <xf numFmtId="0" fontId="61" fillId="0" borderId="0" xfId="4" applyFont="1" applyAlignment="1">
      <alignment horizontal="center" vertical="center"/>
    </xf>
    <xf numFmtId="0" fontId="61" fillId="13" borderId="0" xfId="4" applyFont="1" applyFill="1"/>
    <xf numFmtId="0" fontId="61" fillId="0" borderId="0" xfId="4" applyFont="1" applyAlignment="1">
      <alignment vertical="center"/>
    </xf>
    <xf numFmtId="0" fontId="61" fillId="13" borderId="0" xfId="4" applyFont="1" applyFill="1" applyAlignment="1">
      <alignment vertical="center" wrapText="1"/>
    </xf>
    <xf numFmtId="0" fontId="61" fillId="13" borderId="0" xfId="4" applyFont="1" applyFill="1" applyAlignment="1">
      <alignment horizontal="left" vertical="center" wrapText="1"/>
    </xf>
    <xf numFmtId="0" fontId="61" fillId="0" borderId="0" xfId="11" applyFont="1" applyAlignment="1">
      <alignment vertical="center" wrapText="1"/>
    </xf>
    <xf numFmtId="0" fontId="61" fillId="0" borderId="0" xfId="4" applyFont="1" applyAlignment="1">
      <alignment vertical="center" wrapText="1"/>
    </xf>
    <xf numFmtId="0" fontId="61" fillId="0" borderId="0" xfId="11" applyFont="1" applyAlignment="1">
      <alignment horizontal="left" vertical="center" wrapText="1"/>
    </xf>
    <xf numFmtId="0" fontId="190" fillId="13" borderId="73" xfId="11" applyFont="1" applyFill="1" applyBorder="1" applyAlignment="1">
      <alignment horizontal="center" vertical="center"/>
    </xf>
    <xf numFmtId="0" fontId="61" fillId="13" borderId="72" xfId="4" applyFont="1" applyFill="1" applyBorder="1"/>
    <xf numFmtId="0" fontId="61" fillId="13" borderId="385" xfId="4" applyFont="1" applyFill="1" applyBorder="1"/>
    <xf numFmtId="0" fontId="190" fillId="2" borderId="389" xfId="4" applyFont="1" applyFill="1" applyBorder="1" applyAlignment="1">
      <alignment horizontal="center" vertical="top"/>
    </xf>
    <xf numFmtId="10" fontId="2" fillId="0" borderId="0" xfId="2" applyNumberFormat="1" applyFont="1"/>
    <xf numFmtId="184" fontId="74" fillId="0" borderId="177" xfId="0" applyNumberFormat="1" applyFont="1" applyBorder="1" applyAlignment="1">
      <alignment horizontal="center" vertical="center" wrapText="1"/>
    </xf>
    <xf numFmtId="198" fontId="74" fillId="0" borderId="177" xfId="0" applyNumberFormat="1" applyFont="1" applyBorder="1" applyAlignment="1">
      <alignment horizontal="center" vertical="center" wrapText="1"/>
    </xf>
    <xf numFmtId="189" fontId="74" fillId="0" borderId="177" xfId="1" applyNumberFormat="1" applyFont="1" applyFill="1" applyBorder="1" applyAlignment="1">
      <alignment vertical="center" wrapText="1"/>
    </xf>
    <xf numFmtId="0" fontId="67" fillId="0" borderId="144" xfId="0" applyFont="1" applyBorder="1" applyAlignment="1">
      <alignment horizontal="center" vertical="center" wrapText="1"/>
    </xf>
    <xf numFmtId="0" fontId="67" fillId="0" borderId="88" xfId="0" applyFont="1" applyBorder="1" applyAlignment="1">
      <alignment horizontal="center" vertical="center" wrapText="1"/>
    </xf>
    <xf numFmtId="198" fontId="67" fillId="0" borderId="88" xfId="1" applyNumberFormat="1" applyFont="1" applyFill="1" applyBorder="1" applyAlignment="1">
      <alignment horizontal="center" vertical="center" wrapText="1"/>
    </xf>
    <xf numFmtId="43" fontId="67" fillId="0" borderId="88" xfId="1" applyFont="1" applyFill="1" applyBorder="1" applyAlignment="1">
      <alignment horizontal="center" vertical="center" wrapText="1"/>
    </xf>
    <xf numFmtId="43" fontId="67" fillId="0" borderId="177" xfId="1" applyFont="1" applyFill="1" applyBorder="1" applyAlignment="1">
      <alignment horizontal="center" vertical="center" wrapText="1"/>
    </xf>
    <xf numFmtId="0" fontId="66" fillId="42" borderId="544" xfId="0" applyFont="1" applyFill="1" applyBorder="1" applyAlignment="1">
      <alignment horizontal="center" vertical="center" wrapText="1"/>
    </xf>
    <xf numFmtId="187" fontId="66" fillId="42" borderId="88" xfId="0" applyNumberFormat="1" applyFont="1" applyFill="1" applyBorder="1" applyAlignment="1">
      <alignment horizontal="center" vertical="top" wrapText="1"/>
    </xf>
    <xf numFmtId="0" fontId="66" fillId="42" borderId="88" xfId="0" applyFont="1" applyFill="1" applyBorder="1" applyAlignment="1">
      <alignment horizontal="left" vertical="top" wrapText="1"/>
    </xf>
    <xf numFmtId="196" fontId="66" fillId="42" borderId="88" xfId="0" applyNumberFormat="1" applyFont="1" applyFill="1" applyBorder="1" applyAlignment="1">
      <alignment horizontal="center" vertical="center" wrapText="1"/>
    </xf>
    <xf numFmtId="43" fontId="66" fillId="42" borderId="543" xfId="0" applyNumberFormat="1" applyFont="1" applyFill="1" applyBorder="1" applyAlignment="1">
      <alignment horizontal="center" vertical="center" wrapText="1"/>
    </xf>
    <xf numFmtId="43" fontId="74" fillId="20" borderId="96" xfId="1" applyFont="1" applyFill="1" applyBorder="1" applyAlignment="1">
      <alignment horizontal="center" vertical="center" wrapText="1"/>
    </xf>
    <xf numFmtId="198" fontId="67" fillId="9" borderId="0" xfId="1" applyNumberFormat="1" applyFont="1" applyFill="1" applyAlignment="1">
      <alignment horizontal="center" vertical="center" wrapText="1"/>
    </xf>
    <xf numFmtId="43" fontId="67" fillId="9" borderId="0" xfId="1" applyFont="1" applyFill="1" applyAlignment="1">
      <alignment horizontal="center" vertical="center" wrapText="1"/>
    </xf>
    <xf numFmtId="0" fontId="38" fillId="0" borderId="569" xfId="0" applyFont="1" applyBorder="1" applyAlignment="1">
      <alignment horizontal="center" vertical="center"/>
    </xf>
    <xf numFmtId="43" fontId="42" fillId="0" borderId="65" xfId="1" applyFont="1" applyBorder="1" applyAlignment="1">
      <alignment horizontal="center" vertical="center"/>
    </xf>
    <xf numFmtId="0" fontId="195" fillId="0" borderId="0" xfId="0" applyFont="1" applyAlignment="1">
      <alignment horizontal="center" vertical="center"/>
    </xf>
    <xf numFmtId="0" fontId="197" fillId="44" borderId="439" xfId="0" applyFont="1" applyFill="1" applyBorder="1" applyAlignment="1">
      <alignment horizontal="center" vertical="center" wrapText="1" readingOrder="2"/>
    </xf>
    <xf numFmtId="0" fontId="198" fillId="45" borderId="16" xfId="0" applyFont="1" applyFill="1" applyBorder="1" applyAlignment="1">
      <alignment horizontal="center" vertical="center" wrapText="1" readingOrder="2"/>
    </xf>
    <xf numFmtId="0" fontId="197" fillId="44" borderId="16" xfId="0" applyFont="1" applyFill="1" applyBorder="1" applyAlignment="1">
      <alignment horizontal="center" vertical="center" wrapText="1" readingOrder="2"/>
    </xf>
    <xf numFmtId="0" fontId="199" fillId="45" borderId="16" xfId="0" applyFont="1" applyFill="1" applyBorder="1" applyAlignment="1">
      <alignment horizontal="center" vertical="center" wrapText="1" readingOrder="2"/>
    </xf>
    <xf numFmtId="0" fontId="197" fillId="44" borderId="16" xfId="0" applyFont="1" applyFill="1" applyBorder="1" applyAlignment="1">
      <alignment horizontal="center" vertical="center" wrapText="1" readingOrder="1"/>
    </xf>
    <xf numFmtId="0" fontId="200" fillId="0" borderId="257" xfId="0" applyFont="1" applyBorder="1" applyAlignment="1">
      <alignment horizontal="center" vertical="center"/>
    </xf>
    <xf numFmtId="0" fontId="200" fillId="0" borderId="66" xfId="0" applyFont="1" applyBorder="1" applyAlignment="1">
      <alignment horizontal="center" vertical="center"/>
    </xf>
    <xf numFmtId="0" fontId="200" fillId="0" borderId="67" xfId="0" applyFont="1" applyBorder="1" applyAlignment="1">
      <alignment horizontal="center" vertical="center"/>
    </xf>
    <xf numFmtId="0" fontId="197" fillId="44" borderId="383" xfId="0" applyFont="1" applyFill="1" applyBorder="1" applyAlignment="1">
      <alignment horizontal="center" vertical="center" wrapText="1" readingOrder="2"/>
    </xf>
    <xf numFmtId="14" fontId="199" fillId="46" borderId="543" xfId="0" applyNumberFormat="1" applyFont="1" applyFill="1" applyBorder="1" applyAlignment="1">
      <alignment horizontal="center" vertical="center" wrapText="1" readingOrder="2"/>
    </xf>
    <xf numFmtId="0" fontId="197" fillId="44" borderId="543" xfId="0" applyFont="1" applyFill="1" applyBorder="1" applyAlignment="1">
      <alignment horizontal="center" vertical="center" wrapText="1" readingOrder="2"/>
    </xf>
    <xf numFmtId="0" fontId="199" fillId="46" borderId="543" xfId="0" applyFont="1" applyFill="1" applyBorder="1" applyAlignment="1">
      <alignment horizontal="center" vertical="center" wrapText="1" readingOrder="2"/>
    </xf>
    <xf numFmtId="0" fontId="200" fillId="0" borderId="73" xfId="0" applyFont="1" applyBorder="1" applyAlignment="1">
      <alignment horizontal="center" vertical="center"/>
    </xf>
    <xf numFmtId="0" fontId="200" fillId="0" borderId="0" xfId="0" applyFont="1" applyAlignment="1">
      <alignment horizontal="center" vertical="center"/>
    </xf>
    <xf numFmtId="0" fontId="200" fillId="0" borderId="72" xfId="0" applyFont="1" applyBorder="1" applyAlignment="1">
      <alignment horizontal="center" vertical="center"/>
    </xf>
    <xf numFmtId="0" fontId="199" fillId="45" borderId="543" xfId="0" applyFont="1" applyFill="1" applyBorder="1" applyAlignment="1">
      <alignment horizontal="center" vertical="center" wrapText="1" readingOrder="2"/>
    </xf>
    <xf numFmtId="0" fontId="201" fillId="45" borderId="543" xfId="0" applyFont="1" applyFill="1" applyBorder="1" applyAlignment="1">
      <alignment horizontal="center" vertical="center" wrapText="1" readingOrder="2"/>
    </xf>
    <xf numFmtId="4" fontId="195" fillId="0" borderId="0" xfId="0" applyNumberFormat="1" applyFont="1" applyAlignment="1">
      <alignment horizontal="center" vertical="center"/>
    </xf>
    <xf numFmtId="10" fontId="201" fillId="46" borderId="543" xfId="0" applyNumberFormat="1" applyFont="1" applyFill="1" applyBorder="1" applyAlignment="1">
      <alignment horizontal="center" vertical="center" wrapText="1" readingOrder="2"/>
    </xf>
    <xf numFmtId="10" fontId="202" fillId="46" borderId="543" xfId="0" applyNumberFormat="1" applyFont="1" applyFill="1" applyBorder="1" applyAlignment="1">
      <alignment horizontal="center" vertical="center" wrapText="1" readingOrder="2"/>
    </xf>
    <xf numFmtId="0" fontId="195" fillId="0" borderId="73" xfId="0" applyFont="1" applyBorder="1" applyAlignment="1">
      <alignment horizontal="center" vertical="center"/>
    </xf>
    <xf numFmtId="0" fontId="200" fillId="0" borderId="384" xfId="0" applyFont="1" applyBorder="1" applyAlignment="1">
      <alignment horizontal="center" vertical="center"/>
    </xf>
    <xf numFmtId="0" fontId="200" fillId="0" borderId="385" xfId="0" applyFont="1" applyBorder="1" applyAlignment="1">
      <alignment horizontal="center" vertical="center"/>
    </xf>
    <xf numFmtId="0" fontId="200" fillId="0" borderId="386" xfId="0" applyFont="1" applyBorder="1" applyAlignment="1">
      <alignment horizontal="center" vertical="center"/>
    </xf>
    <xf numFmtId="10" fontId="199" fillId="45" borderId="543" xfId="2" applyNumberFormat="1" applyFont="1" applyFill="1" applyBorder="1" applyAlignment="1">
      <alignment horizontal="center" vertical="center" wrapText="1" readingOrder="1"/>
    </xf>
    <xf numFmtId="0" fontId="195" fillId="0" borderId="72" xfId="0" applyFont="1" applyBorder="1" applyAlignment="1">
      <alignment horizontal="center" vertical="center"/>
    </xf>
    <xf numFmtId="43" fontId="199" fillId="46" borderId="543" xfId="1" applyFont="1" applyFill="1" applyBorder="1" applyAlignment="1">
      <alignment horizontal="center" vertical="center" wrapText="1" readingOrder="1"/>
    </xf>
    <xf numFmtId="43" fontId="199" fillId="45" borderId="543" xfId="1" applyFont="1" applyFill="1" applyBorder="1" applyAlignment="1">
      <alignment horizontal="center" vertical="center" wrapText="1" readingOrder="2"/>
    </xf>
    <xf numFmtId="10" fontId="199" fillId="46" borderId="543" xfId="2" applyNumberFormat="1" applyFont="1" applyFill="1" applyBorder="1" applyAlignment="1">
      <alignment horizontal="center" vertical="center" wrapText="1" readingOrder="1"/>
    </xf>
    <xf numFmtId="3" fontId="201" fillId="46" borderId="543" xfId="0" applyNumberFormat="1" applyFont="1" applyFill="1" applyBorder="1" applyAlignment="1">
      <alignment horizontal="center" vertical="center" wrapText="1" readingOrder="1"/>
    </xf>
    <xf numFmtId="10" fontId="201" fillId="46" borderId="543" xfId="0" applyNumberFormat="1" applyFont="1" applyFill="1" applyBorder="1" applyAlignment="1">
      <alignment horizontal="center" vertical="center" wrapText="1" readingOrder="1"/>
    </xf>
    <xf numFmtId="15" fontId="199" fillId="45" borderId="543" xfId="0" applyNumberFormat="1" applyFont="1" applyFill="1" applyBorder="1" applyAlignment="1">
      <alignment horizontal="center" vertical="center" wrapText="1" readingOrder="1"/>
    </xf>
    <xf numFmtId="15" fontId="199" fillId="0" borderId="543" xfId="0" applyNumberFormat="1" applyFont="1" applyBorder="1" applyAlignment="1">
      <alignment horizontal="center" vertical="center" wrapText="1" readingOrder="1"/>
    </xf>
    <xf numFmtId="15" fontId="199" fillId="0" borderId="6" xfId="0" applyNumberFormat="1" applyFont="1" applyBorder="1" applyAlignment="1">
      <alignment horizontal="center" vertical="center" wrapText="1" readingOrder="1"/>
    </xf>
    <xf numFmtId="0" fontId="195" fillId="0" borderId="385" xfId="0" applyFont="1" applyBorder="1" applyAlignment="1">
      <alignment horizontal="center" vertical="center"/>
    </xf>
    <xf numFmtId="0" fontId="195" fillId="0" borderId="386" xfId="0" applyFont="1" applyBorder="1" applyAlignment="1">
      <alignment horizontal="center" vertical="center"/>
    </xf>
    <xf numFmtId="43" fontId="195" fillId="0" borderId="0" xfId="1" applyFont="1" applyAlignment="1">
      <alignment horizontal="center" vertical="center"/>
    </xf>
    <xf numFmtId="10" fontId="195" fillId="0" borderId="0" xfId="0" applyNumberFormat="1" applyFont="1" applyAlignment="1">
      <alignment horizontal="center" vertical="center"/>
    </xf>
    <xf numFmtId="9" fontId="195" fillId="0" borderId="0" xfId="0" applyNumberFormat="1" applyFont="1" applyAlignment="1">
      <alignment horizontal="center" vertical="center"/>
    </xf>
    <xf numFmtId="43" fontId="199" fillId="45" borderId="543" xfId="1" applyFont="1" applyFill="1" applyBorder="1" applyAlignment="1">
      <alignment horizontal="center" vertical="center" wrapText="1" readingOrder="1"/>
    </xf>
    <xf numFmtId="4" fontId="0" fillId="0" borderId="0" xfId="0" applyNumberFormat="1" applyAlignment="1">
      <alignment horizontal="center" vertical="center"/>
    </xf>
    <xf numFmtId="0" fontId="17" fillId="16" borderId="90" xfId="0" applyFont="1" applyFill="1" applyBorder="1" applyAlignment="1">
      <alignment horizontal="center" vertical="center" wrapText="1"/>
    </xf>
    <xf numFmtId="0" fontId="17" fillId="16" borderId="157" xfId="0" applyFont="1" applyFill="1" applyBorder="1" applyAlignment="1">
      <alignment horizontal="center" vertical="center" wrapText="1"/>
    </xf>
    <xf numFmtId="173" fontId="153" fillId="0" borderId="0" xfId="4" applyNumberFormat="1" applyFont="1" applyAlignment="1">
      <alignment horizontal="center" vertical="center" wrapText="1"/>
    </xf>
    <xf numFmtId="173" fontId="145" fillId="0" borderId="0" xfId="4" applyNumberFormat="1" applyFont="1" applyAlignment="1">
      <alignment horizontal="center" vertical="center" wrapText="1"/>
    </xf>
    <xf numFmtId="174" fontId="145" fillId="0" borderId="0" xfId="4" applyNumberFormat="1" applyFont="1" applyAlignment="1">
      <alignment horizontal="center" vertical="center" wrapText="1"/>
    </xf>
    <xf numFmtId="1" fontId="146" fillId="0" borderId="0" xfId="4" applyNumberFormat="1" applyFont="1" applyAlignment="1">
      <alignment horizontal="center" vertical="center" wrapText="1"/>
    </xf>
    <xf numFmtId="14" fontId="145" fillId="0" borderId="0" xfId="4" applyNumberFormat="1" applyFont="1" applyAlignment="1">
      <alignment horizontal="center" vertical="center" wrapText="1"/>
    </xf>
    <xf numFmtId="15" fontId="145" fillId="0" borderId="0" xfId="4" applyNumberFormat="1" applyFont="1" applyAlignment="1">
      <alignment horizontal="center" vertical="center" wrapText="1"/>
    </xf>
    <xf numFmtId="173" fontId="146" fillId="0" borderId="0" xfId="4" applyNumberFormat="1" applyFont="1" applyAlignment="1">
      <alignment horizontal="center" vertical="center" wrapText="1"/>
    </xf>
    <xf numFmtId="199" fontId="158" fillId="11" borderId="96" xfId="2" applyNumberFormat="1" applyFont="1" applyFill="1" applyBorder="1" applyAlignment="1">
      <alignment horizontal="center" vertical="center" wrapText="1" readingOrder="2"/>
    </xf>
    <xf numFmtId="9" fontId="145" fillId="0" borderId="543" xfId="2" applyFont="1" applyBorder="1" applyAlignment="1">
      <alignment horizontal="center" vertical="center" wrapText="1"/>
    </xf>
    <xf numFmtId="37" fontId="24" fillId="0" borderId="60" xfId="49844" applyNumberFormat="1" applyFont="1" applyFill="1" applyBorder="1" applyAlignment="1" applyProtection="1">
      <alignment horizontal="center" vertical="center"/>
      <protection locked="0"/>
    </xf>
    <xf numFmtId="37" fontId="24" fillId="9" borderId="34" xfId="49844" applyNumberFormat="1" applyFont="1" applyFill="1" applyBorder="1" applyAlignment="1" applyProtection="1">
      <alignment horizontal="center" vertical="center"/>
      <protection locked="0"/>
    </xf>
    <xf numFmtId="37" fontId="24" fillId="9" borderId="36" xfId="49844" applyNumberFormat="1" applyFont="1" applyFill="1" applyBorder="1" applyAlignment="1" applyProtection="1">
      <alignment horizontal="center" vertical="center"/>
      <protection locked="0"/>
    </xf>
    <xf numFmtId="37" fontId="24" fillId="9" borderId="58" xfId="49844" applyNumberFormat="1" applyFont="1" applyFill="1" applyBorder="1" applyAlignment="1" applyProtection="1">
      <alignment horizontal="center" vertical="center"/>
      <protection locked="0"/>
    </xf>
    <xf numFmtId="37" fontId="29" fillId="9" borderId="34" xfId="49844" applyNumberFormat="1" applyFont="1" applyFill="1" applyBorder="1" applyAlignment="1" applyProtection="1">
      <alignment horizontal="center" vertical="center"/>
      <protection locked="0"/>
    </xf>
    <xf numFmtId="37" fontId="29" fillId="9" borderId="36" xfId="49844" applyNumberFormat="1" applyFont="1" applyFill="1" applyBorder="1" applyAlignment="1" applyProtection="1">
      <alignment horizontal="center" vertical="center"/>
      <protection locked="0"/>
    </xf>
    <xf numFmtId="37" fontId="29" fillId="9" borderId="545" xfId="49844" applyNumberFormat="1" applyFont="1" applyFill="1" applyBorder="1" applyAlignment="1" applyProtection="1">
      <alignment horizontal="center" vertical="center"/>
      <protection locked="0"/>
    </xf>
    <xf numFmtId="13" fontId="29" fillId="0" borderId="34" xfId="49844" applyNumberFormat="1" applyFont="1" applyFill="1" applyBorder="1" applyAlignment="1" applyProtection="1">
      <alignment horizontal="center" vertical="center"/>
      <protection locked="0"/>
    </xf>
    <xf numFmtId="37" fontId="29" fillId="0" borderId="34" xfId="49844" applyNumberFormat="1" applyFont="1" applyFill="1" applyBorder="1" applyAlignment="1" applyProtection="1">
      <alignment horizontal="center" vertical="center"/>
      <protection locked="0"/>
    </xf>
    <xf numFmtId="37" fontId="29" fillId="0" borderId="36" xfId="49844" applyNumberFormat="1" applyFont="1" applyFill="1" applyBorder="1" applyAlignment="1" applyProtection="1">
      <alignment horizontal="center" vertical="center"/>
      <protection locked="0"/>
    </xf>
    <xf numFmtId="37" fontId="29" fillId="0" borderId="572" xfId="49844" applyNumberFormat="1" applyFont="1" applyFill="1" applyBorder="1" applyAlignment="1" applyProtection="1">
      <alignment horizontal="center" vertical="center"/>
      <protection locked="0"/>
    </xf>
    <xf numFmtId="37" fontId="29" fillId="0" borderId="70" xfId="49844" applyNumberFormat="1" applyFont="1" applyFill="1" applyBorder="1" applyAlignment="1" applyProtection="1">
      <alignment horizontal="center" vertical="center"/>
      <protection locked="0"/>
    </xf>
    <xf numFmtId="37" fontId="29" fillId="0" borderId="122" xfId="49844" applyNumberFormat="1" applyFont="1" applyFill="1" applyBorder="1" applyAlignment="1" applyProtection="1">
      <alignment horizontal="center" vertical="center"/>
      <protection locked="0"/>
    </xf>
    <xf numFmtId="0" fontId="30" fillId="16" borderId="78" xfId="0" applyFont="1" applyFill="1" applyBorder="1" applyAlignment="1">
      <alignment horizontal="centerContinuous" vertical="center"/>
    </xf>
    <xf numFmtId="165" fontId="0" fillId="11" borderId="28" xfId="3" applyNumberFormat="1" applyFont="1" applyFill="1" applyBorder="1" applyAlignment="1">
      <alignment vertical="center"/>
    </xf>
    <xf numFmtId="165" fontId="30" fillId="16" borderId="70" xfId="27" applyNumberFormat="1" applyFont="1" applyFill="1" applyBorder="1" applyAlignment="1">
      <alignment vertical="center"/>
    </xf>
    <xf numFmtId="165" fontId="0" fillId="0" borderId="0" xfId="0" applyNumberFormat="1" applyAlignment="1">
      <alignment vertical="center"/>
    </xf>
    <xf numFmtId="165" fontId="30" fillId="16" borderId="71" xfId="27" applyNumberFormat="1" applyFont="1" applyFill="1" applyBorder="1" applyAlignment="1">
      <alignment vertical="center"/>
    </xf>
    <xf numFmtId="0" fontId="2" fillId="0" borderId="138" xfId="0" applyFont="1" applyBorder="1" applyAlignment="1">
      <alignment vertical="center"/>
    </xf>
    <xf numFmtId="0" fontId="2" fillId="0" borderId="139" xfId="0" applyFont="1" applyBorder="1" applyAlignment="1">
      <alignment vertical="center"/>
    </xf>
    <xf numFmtId="0" fontId="0" fillId="0" borderId="139" xfId="0" applyBorder="1" applyAlignment="1">
      <alignment vertical="center"/>
    </xf>
    <xf numFmtId="0" fontId="0" fillId="0" borderId="140" xfId="0" applyBorder="1" applyAlignment="1">
      <alignment vertical="center"/>
    </xf>
    <xf numFmtId="0" fontId="0" fillId="0" borderId="80" xfId="0" applyBorder="1" applyAlignment="1">
      <alignment vertical="center"/>
    </xf>
    <xf numFmtId="15" fontId="195" fillId="0" borderId="0" xfId="0" applyNumberFormat="1" applyFont="1" applyAlignment="1">
      <alignment horizontal="center" vertical="center"/>
    </xf>
    <xf numFmtId="43" fontId="7" fillId="0" borderId="0" xfId="1" applyFont="1" applyAlignment="1">
      <alignment horizontal="center"/>
    </xf>
    <xf numFmtId="0" fontId="0" fillId="0" borderId="573" xfId="0" quotePrefix="1" applyBorder="1" applyAlignment="1">
      <alignment horizontal="center" vertical="center"/>
    </xf>
    <xf numFmtId="0" fontId="0" fillId="0" borderId="573" xfId="0" quotePrefix="1" applyBorder="1" applyAlignment="1">
      <alignment vertical="center"/>
    </xf>
    <xf numFmtId="43" fontId="0" fillId="0" borderId="573" xfId="1" quotePrefix="1" applyFont="1" applyBorder="1" applyAlignment="1">
      <alignment vertical="center"/>
    </xf>
    <xf numFmtId="43" fontId="0" fillId="0" borderId="573" xfId="1" quotePrefix="1" applyFont="1" applyBorder="1" applyAlignment="1">
      <alignment horizontal="center" vertical="center"/>
    </xf>
    <xf numFmtId="166" fontId="0" fillId="0" borderId="573" xfId="2" quotePrefix="1" applyNumberFormat="1" applyFont="1" applyBorder="1" applyAlignment="1">
      <alignment horizontal="center" vertical="center"/>
    </xf>
    <xf numFmtId="43" fontId="0" fillId="0" borderId="573" xfId="1" applyFont="1" applyBorder="1" applyAlignment="1">
      <alignment vertical="center"/>
    </xf>
    <xf numFmtId="0" fontId="0" fillId="0" borderId="573" xfId="0" applyBorder="1" applyAlignment="1">
      <alignment vertical="center"/>
    </xf>
    <xf numFmtId="9" fontId="0" fillId="0" borderId="573" xfId="2" applyFont="1" applyBorder="1" applyAlignment="1">
      <alignment vertical="center"/>
    </xf>
    <xf numFmtId="43" fontId="0" fillId="0" borderId="573" xfId="1" applyFont="1" applyBorder="1" applyAlignment="1">
      <alignment horizontal="left" vertical="center"/>
    </xf>
    <xf numFmtId="43" fontId="0" fillId="0" borderId="573" xfId="0" applyNumberFormat="1" applyBorder="1" applyAlignment="1">
      <alignment vertical="center"/>
    </xf>
    <xf numFmtId="10" fontId="0" fillId="0" borderId="573" xfId="2" quotePrefix="1" applyNumberFormat="1" applyFont="1" applyBorder="1" applyAlignment="1">
      <alignment vertical="center"/>
    </xf>
    <xf numFmtId="10" fontId="0" fillId="0" borderId="573" xfId="1" quotePrefix="1" applyNumberFormat="1" applyFont="1" applyBorder="1" applyAlignment="1">
      <alignment horizontal="center" vertical="center"/>
    </xf>
    <xf numFmtId="10" fontId="0" fillId="0" borderId="573" xfId="2" quotePrefix="1" applyNumberFormat="1" applyFont="1" applyBorder="1" applyAlignment="1">
      <alignment horizontal="center" vertical="center"/>
    </xf>
    <xf numFmtId="0" fontId="204" fillId="72" borderId="573" xfId="0" applyFont="1" applyFill="1" applyBorder="1" applyAlignment="1">
      <alignment horizontal="center" vertical="center"/>
    </xf>
    <xf numFmtId="0" fontId="205" fillId="72" borderId="573" xfId="0" applyFont="1" applyFill="1" applyBorder="1" applyAlignment="1">
      <alignment horizontal="center" vertical="center" wrapText="1"/>
    </xf>
    <xf numFmtId="168" fontId="74" fillId="0" borderId="0" xfId="0" applyNumberFormat="1" applyFont="1" applyAlignment="1">
      <alignment horizontal="center" vertical="center" wrapText="1"/>
    </xf>
    <xf numFmtId="10" fontId="0" fillId="0" borderId="0" xfId="2" applyNumberFormat="1" applyFont="1" applyAlignment="1">
      <alignment vertical="center"/>
    </xf>
    <xf numFmtId="43" fontId="199" fillId="46" borderId="543" xfId="1" applyFont="1" applyFill="1" applyBorder="1" applyAlignment="1">
      <alignment horizontal="right" vertical="center" wrapText="1" readingOrder="1"/>
    </xf>
    <xf numFmtId="17" fontId="186" fillId="20" borderId="84" xfId="0" applyNumberFormat="1" applyFont="1" applyFill="1" applyBorder="1" applyAlignment="1">
      <alignment horizontal="center" vertical="center" wrapText="1"/>
    </xf>
    <xf numFmtId="0" fontId="183" fillId="0" borderId="0" xfId="0" applyFont="1" applyAlignment="1">
      <alignment wrapText="1"/>
    </xf>
    <xf numFmtId="0" fontId="67" fillId="0" borderId="0" xfId="0" applyFont="1" applyAlignment="1">
      <alignment wrapText="1"/>
    </xf>
    <xf numFmtId="0" fontId="183" fillId="0" borderId="0" xfId="0" applyFont="1" applyAlignment="1">
      <alignment horizontal="left" vertical="top" wrapText="1"/>
    </xf>
    <xf numFmtId="15" fontId="67" fillId="0" borderId="0" xfId="0" applyNumberFormat="1" applyFont="1" applyAlignment="1">
      <alignment wrapText="1"/>
    </xf>
    <xf numFmtId="0" fontId="74" fillId="0" borderId="0" xfId="0" applyFont="1" applyAlignment="1">
      <alignment wrapText="1"/>
    </xf>
    <xf numFmtId="0" fontId="183" fillId="0" borderId="0" xfId="0" applyFont="1" applyAlignment="1">
      <alignment vertical="center" wrapText="1"/>
    </xf>
    <xf numFmtId="0" fontId="184" fillId="0" borderId="0" xfId="0" applyFont="1" applyAlignment="1">
      <alignment vertical="center" wrapText="1"/>
    </xf>
    <xf numFmtId="0" fontId="185" fillId="0" borderId="0" xfId="0" applyFont="1" applyAlignment="1">
      <alignment horizontal="center" vertical="center" wrapText="1"/>
    </xf>
    <xf numFmtId="0" fontId="184" fillId="0" borderId="0" xfId="0" applyFont="1" applyAlignment="1">
      <alignment horizontal="center" vertical="center" wrapText="1"/>
    </xf>
    <xf numFmtId="0" fontId="67" fillId="0" borderId="16" xfId="0" applyFont="1" applyBorder="1" applyAlignment="1">
      <alignment horizontal="center" vertical="center" wrapText="1"/>
    </xf>
    <xf numFmtId="17" fontId="121" fillId="0" borderId="0" xfId="0" applyNumberFormat="1" applyFont="1"/>
    <xf numFmtId="17" fontId="121" fillId="0" borderId="0" xfId="0" applyNumberFormat="1" applyFont="1" applyAlignment="1">
      <alignment vertical="center"/>
    </xf>
    <xf numFmtId="0" fontId="0" fillId="0" borderId="583" xfId="0" quotePrefix="1" applyBorder="1" applyAlignment="1">
      <alignment horizontal="center" vertical="center"/>
    </xf>
    <xf numFmtId="0" fontId="0" fillId="0" borderId="583" xfId="0" quotePrefix="1" applyBorder="1" applyAlignment="1">
      <alignment vertical="center"/>
    </xf>
    <xf numFmtId="43" fontId="0" fillId="0" borderId="583" xfId="1" quotePrefix="1" applyFont="1" applyBorder="1" applyAlignment="1">
      <alignment vertical="center"/>
    </xf>
    <xf numFmtId="43" fontId="0" fillId="0" borderId="583" xfId="1" quotePrefix="1" applyFont="1" applyBorder="1" applyAlignment="1">
      <alignment horizontal="center" vertical="center"/>
    </xf>
    <xf numFmtId="166" fontId="0" fillId="0" borderId="583" xfId="2" quotePrefix="1" applyNumberFormat="1" applyFont="1" applyBorder="1" applyAlignment="1">
      <alignment horizontal="center" vertical="center"/>
    </xf>
    <xf numFmtId="43" fontId="0" fillId="0" borderId="583" xfId="1" applyFont="1" applyBorder="1" applyAlignment="1">
      <alignment vertical="center"/>
    </xf>
    <xf numFmtId="43" fontId="0" fillId="0" borderId="583" xfId="0" applyNumberFormat="1" applyBorder="1" applyAlignment="1">
      <alignment vertical="center"/>
    </xf>
    <xf numFmtId="9" fontId="0" fillId="0" borderId="583" xfId="2" applyFont="1" applyBorder="1" applyAlignment="1">
      <alignment vertical="center"/>
    </xf>
    <xf numFmtId="0" fontId="0" fillId="0" borderId="0" xfId="0" quotePrefix="1" applyAlignment="1">
      <alignment horizontal="center" vertical="center"/>
    </xf>
    <xf numFmtId="0" fontId="0" fillId="0" borderId="0" xfId="0" quotePrefix="1" applyAlignment="1">
      <alignment vertical="center"/>
    </xf>
    <xf numFmtId="43" fontId="0" fillId="0" borderId="0" xfId="1" quotePrefix="1" applyFont="1" applyBorder="1" applyAlignment="1">
      <alignment vertical="center"/>
    </xf>
    <xf numFmtId="43" fontId="0" fillId="0" borderId="0" xfId="1" quotePrefix="1" applyFont="1" applyBorder="1" applyAlignment="1">
      <alignment horizontal="center" vertical="center"/>
    </xf>
    <xf numFmtId="166" fontId="0" fillId="0" borderId="0" xfId="2" quotePrefix="1" applyNumberFormat="1" applyFont="1" applyBorder="1" applyAlignment="1">
      <alignment horizontal="center" vertical="center"/>
    </xf>
    <xf numFmtId="43" fontId="0" fillId="0" borderId="0" xfId="1" applyFont="1" applyBorder="1" applyAlignment="1">
      <alignment vertical="center"/>
    </xf>
    <xf numFmtId="43" fontId="0" fillId="0" borderId="0" xfId="0" applyNumberFormat="1" applyAlignment="1">
      <alignment vertical="center"/>
    </xf>
    <xf numFmtId="9" fontId="0" fillId="0" borderId="0" xfId="2" applyFont="1" applyBorder="1" applyAlignment="1">
      <alignment vertical="center"/>
    </xf>
    <xf numFmtId="0" fontId="199" fillId="0" borderId="0" xfId="0" applyFont="1" applyAlignment="1">
      <alignment horizontal="center" vertical="center" wrapText="1" readingOrder="2"/>
    </xf>
    <xf numFmtId="15" fontId="199" fillId="0" borderId="0" xfId="0" applyNumberFormat="1" applyFont="1" applyAlignment="1">
      <alignment horizontal="center" vertical="center" wrapText="1" readingOrder="1"/>
    </xf>
    <xf numFmtId="13" fontId="29" fillId="0" borderId="34" xfId="49844" applyNumberFormat="1" applyFont="1" applyFill="1" applyBorder="1" applyAlignment="1" applyProtection="1">
      <alignment vertical="center"/>
      <protection locked="0"/>
    </xf>
    <xf numFmtId="0" fontId="0" fillId="0" borderId="584" xfId="0" applyBorder="1"/>
    <xf numFmtId="37" fontId="29" fillId="0" borderId="65" xfId="39" applyNumberFormat="1" applyFont="1" applyFill="1" applyBorder="1" applyAlignment="1" applyProtection="1">
      <alignment horizontal="center" vertical="center"/>
      <protection locked="0"/>
    </xf>
    <xf numFmtId="0" fontId="66" fillId="37" borderId="215" xfId="0" applyFont="1" applyFill="1" applyBorder="1" applyAlignment="1">
      <alignment horizontal="center" vertical="center"/>
    </xf>
    <xf numFmtId="0" fontId="66" fillId="37" borderId="221" xfId="0" applyFont="1" applyFill="1" applyBorder="1" applyAlignment="1">
      <alignment horizontal="center" vertical="center"/>
    </xf>
    <xf numFmtId="0" fontId="66" fillId="37" borderId="423" xfId="0" applyFont="1" applyFill="1" applyBorder="1" applyAlignment="1">
      <alignment horizontal="center" vertical="center"/>
    </xf>
    <xf numFmtId="0" fontId="66" fillId="37" borderId="213" xfId="0" applyFont="1" applyFill="1" applyBorder="1" applyAlignment="1">
      <alignment horizontal="center" vertical="center"/>
    </xf>
    <xf numFmtId="0" fontId="66" fillId="37" borderId="229" xfId="0" applyFont="1" applyFill="1" applyBorder="1" applyAlignment="1">
      <alignment horizontal="center" vertical="center"/>
    </xf>
    <xf numFmtId="0" fontId="66" fillId="37" borderId="405" xfId="0" applyFont="1" applyFill="1" applyBorder="1" applyAlignment="1">
      <alignment horizontal="center" vertical="center"/>
    </xf>
    <xf numFmtId="0" fontId="72" fillId="0" borderId="336" xfId="0" applyFont="1" applyBorder="1" applyAlignment="1">
      <alignment horizontal="left" vertical="center" wrapText="1"/>
    </xf>
    <xf numFmtId="0" fontId="70" fillId="34" borderId="201" xfId="0" applyFont="1" applyFill="1" applyBorder="1" applyAlignment="1">
      <alignment horizontal="left" vertical="center" indent="2"/>
    </xf>
    <xf numFmtId="0" fontId="70" fillId="34" borderId="0" xfId="0" applyFont="1" applyFill="1" applyAlignment="1">
      <alignment horizontal="left" vertical="center" indent="2"/>
    </xf>
    <xf numFmtId="0" fontId="66" fillId="37" borderId="0" xfId="0" applyFont="1" applyFill="1" applyAlignment="1">
      <alignment horizontal="center" vertical="center" wrapText="1"/>
    </xf>
    <xf numFmtId="0" fontId="51" fillId="27" borderId="380" xfId="0" quotePrefix="1" applyFont="1" applyFill="1" applyBorder="1" applyAlignment="1">
      <alignment horizontal="center" vertical="center" wrapText="1"/>
    </xf>
    <xf numFmtId="0" fontId="65" fillId="0" borderId="359" xfId="0" applyFont="1" applyBorder="1" applyAlignment="1">
      <alignment horizontal="center" vertical="center"/>
    </xf>
    <xf numFmtId="15" fontId="65" fillId="0" borderId="336" xfId="0" applyNumberFormat="1" applyFont="1" applyBorder="1" applyAlignment="1">
      <alignment horizontal="center" vertical="center"/>
    </xf>
    <xf numFmtId="15" fontId="65" fillId="0" borderId="339" xfId="0" applyNumberFormat="1" applyFont="1" applyBorder="1" applyAlignment="1">
      <alignment horizontal="center" vertical="center"/>
    </xf>
    <xf numFmtId="0" fontId="65" fillId="0" borderId="336" xfId="0" applyFont="1" applyBorder="1" applyAlignment="1">
      <alignment horizontal="center" vertical="center"/>
    </xf>
    <xf numFmtId="0" fontId="65" fillId="0" borderId="339" xfId="0" applyFont="1" applyBorder="1" applyAlignment="1">
      <alignment horizontal="center" vertical="center"/>
    </xf>
    <xf numFmtId="3" fontId="65" fillId="0" borderId="336" xfId="0" applyNumberFormat="1" applyFont="1" applyBorder="1" applyAlignment="1">
      <alignment horizontal="center" vertical="center"/>
    </xf>
    <xf numFmtId="0" fontId="65" fillId="0" borderId="360" xfId="0" applyFont="1" applyBorder="1" applyAlignment="1">
      <alignment horizontal="center" vertical="center"/>
    </xf>
    <xf numFmtId="0" fontId="51" fillId="28" borderId="239" xfId="0" applyFont="1" applyFill="1" applyBorder="1" applyAlignment="1">
      <alignment horizontal="center" vertical="center"/>
    </xf>
    <xf numFmtId="0" fontId="51" fillId="28" borderId="0" xfId="0" applyFont="1" applyFill="1" applyAlignment="1">
      <alignment horizontal="center" vertical="center"/>
    </xf>
    <xf numFmtId="0" fontId="51" fillId="27" borderId="0" xfId="0" applyFont="1" applyFill="1" applyAlignment="1">
      <alignment horizontal="center" vertical="center" wrapText="1"/>
    </xf>
    <xf numFmtId="0" fontId="51" fillId="27" borderId="229" xfId="0" applyFont="1" applyFill="1" applyBorder="1" applyAlignment="1">
      <alignment horizontal="center" vertical="center" wrapText="1"/>
    </xf>
    <xf numFmtId="3" fontId="65" fillId="0" borderId="339" xfId="0" applyNumberFormat="1" applyFont="1" applyBorder="1" applyAlignment="1">
      <alignment horizontal="center" vertical="center"/>
    </xf>
    <xf numFmtId="3" fontId="65" fillId="0" borderId="333" xfId="0" applyNumberFormat="1" applyFont="1" applyBorder="1" applyAlignment="1">
      <alignment horizontal="center" vertical="center"/>
    </xf>
    <xf numFmtId="0" fontId="51" fillId="27" borderId="239" xfId="0" applyFont="1" applyFill="1" applyBorder="1" applyAlignment="1">
      <alignment horizontal="center" vertical="center" wrapText="1"/>
    </xf>
    <xf numFmtId="0" fontId="51" fillId="27" borderId="213" xfId="0" applyFont="1" applyFill="1" applyBorder="1" applyAlignment="1">
      <alignment horizontal="center" vertical="center" wrapText="1"/>
    </xf>
    <xf numFmtId="0" fontId="65" fillId="0" borderId="358" xfId="0" applyFont="1" applyBorder="1" applyAlignment="1">
      <alignment horizontal="center" vertical="center"/>
    </xf>
    <xf numFmtId="0" fontId="63" fillId="26" borderId="504" xfId="0" applyFont="1" applyFill="1" applyBorder="1" applyAlignment="1">
      <alignment horizontal="center" vertical="center"/>
    </xf>
    <xf numFmtId="0" fontId="63" fillId="26" borderId="505" xfId="0" applyFont="1" applyFill="1" applyBorder="1" applyAlignment="1">
      <alignment horizontal="center" vertical="center"/>
    </xf>
    <xf numFmtId="0" fontId="65" fillId="0" borderId="427" xfId="0" applyFont="1" applyBorder="1" applyAlignment="1">
      <alignment horizontal="center" vertical="center"/>
    </xf>
    <xf numFmtId="0" fontId="65" fillId="0" borderId="501" xfId="0" applyFont="1" applyBorder="1" applyAlignment="1">
      <alignment horizontal="center" vertical="center"/>
    </xf>
    <xf numFmtId="0" fontId="51" fillId="38" borderId="498" xfId="0" applyFont="1" applyFill="1" applyBorder="1" applyAlignment="1">
      <alignment horizontal="center" vertical="center" wrapText="1"/>
    </xf>
    <xf numFmtId="0" fontId="51" fillId="38" borderId="499" xfId="0" applyFont="1" applyFill="1" applyBorder="1" applyAlignment="1">
      <alignment horizontal="center" vertical="center" wrapText="1"/>
    </xf>
    <xf numFmtId="167" fontId="64" fillId="36" borderId="537" xfId="0" applyNumberFormat="1" applyFont="1" applyFill="1" applyBorder="1" applyAlignment="1">
      <alignment horizontal="left" vertical="center" wrapText="1"/>
    </xf>
    <xf numFmtId="167" fontId="64" fillId="36" borderId="536" xfId="0" applyNumberFormat="1" applyFont="1" applyFill="1" applyBorder="1" applyAlignment="1">
      <alignment horizontal="left" vertical="center" wrapText="1"/>
    </xf>
    <xf numFmtId="167" fontId="64" fillId="36" borderId="448" xfId="0" applyNumberFormat="1" applyFont="1" applyFill="1" applyBorder="1" applyAlignment="1">
      <alignment horizontal="left" vertical="center" wrapText="1"/>
    </xf>
    <xf numFmtId="167" fontId="64" fillId="36" borderId="450" xfId="0" applyNumberFormat="1" applyFont="1" applyFill="1" applyBorder="1" applyAlignment="1">
      <alignment horizontal="left" vertical="center" wrapText="1"/>
    </xf>
    <xf numFmtId="0" fontId="51" fillId="27" borderId="221" xfId="0" applyFont="1" applyFill="1" applyBorder="1" applyAlignment="1">
      <alignment horizontal="center" vertical="center" wrapText="1"/>
    </xf>
    <xf numFmtId="167" fontId="65" fillId="0" borderId="336" xfId="0" applyNumberFormat="1" applyFont="1" applyBorder="1" applyAlignment="1">
      <alignment horizontal="center" vertical="center"/>
    </xf>
    <xf numFmtId="173" fontId="51" fillId="0" borderId="546" xfId="0" applyNumberFormat="1" applyFont="1" applyBorder="1" applyAlignment="1">
      <alignment horizontal="center" vertical="center"/>
    </xf>
    <xf numFmtId="173" fontId="51" fillId="0" borderId="536" xfId="0" applyNumberFormat="1" applyFont="1" applyBorder="1" applyAlignment="1">
      <alignment horizontal="center" vertical="center"/>
    </xf>
    <xf numFmtId="0" fontId="117" fillId="34" borderId="239" xfId="0" applyFont="1" applyFill="1" applyBorder="1" applyAlignment="1">
      <alignment horizontal="left" vertical="center" indent="1"/>
    </xf>
    <xf numFmtId="0" fontId="117" fillId="34" borderId="208" xfId="0" applyFont="1" applyFill="1" applyBorder="1" applyAlignment="1">
      <alignment horizontal="left" vertical="center" indent="1"/>
    </xf>
    <xf numFmtId="0" fontId="65" fillId="0" borderId="336" xfId="0" applyFont="1" applyBorder="1" applyAlignment="1">
      <alignment horizontal="left" vertical="center" wrapText="1" indent="1"/>
    </xf>
    <xf numFmtId="0" fontId="65" fillId="0" borderId="339" xfId="0" applyFont="1" applyBorder="1" applyAlignment="1">
      <alignment horizontal="left" vertical="center" wrapText="1" indent="1"/>
    </xf>
    <xf numFmtId="167" fontId="65" fillId="0" borderId="333" xfId="0" applyNumberFormat="1" applyFont="1" applyBorder="1" applyAlignment="1">
      <alignment horizontal="center" vertical="center"/>
    </xf>
    <xf numFmtId="0" fontId="72" fillId="0" borderId="448" xfId="0" applyFont="1" applyBorder="1" applyAlignment="1">
      <alignment horizontal="left" vertical="center" wrapText="1"/>
    </xf>
    <xf numFmtId="0" fontId="72" fillId="0" borderId="449" xfId="0" applyFont="1" applyBorder="1" applyAlignment="1">
      <alignment horizontal="left" vertical="center" wrapText="1"/>
    </xf>
    <xf numFmtId="0" fontId="72" fillId="0" borderId="450" xfId="0" applyFont="1" applyBorder="1" applyAlignment="1">
      <alignment horizontal="left" vertical="center" wrapText="1"/>
    </xf>
    <xf numFmtId="0" fontId="65" fillId="0" borderId="333" xfId="0" applyFont="1" applyBorder="1" applyAlignment="1">
      <alignment horizontal="left" vertical="center" indent="1"/>
    </xf>
    <xf numFmtId="0" fontId="65" fillId="0" borderId="448" xfId="0" applyFont="1" applyBorder="1" applyAlignment="1">
      <alignment horizontal="left" vertical="center" indent="1"/>
    </xf>
    <xf numFmtId="0" fontId="65" fillId="0" borderId="449" xfId="0" applyFont="1" applyBorder="1" applyAlignment="1">
      <alignment horizontal="left" vertical="center" indent="1"/>
    </xf>
    <xf numFmtId="0" fontId="65" fillId="0" borderId="450" xfId="0" applyFont="1" applyBorder="1" applyAlignment="1">
      <alignment horizontal="left" vertical="center" indent="1"/>
    </xf>
    <xf numFmtId="0" fontId="63" fillId="26" borderId="503" xfId="0" applyFont="1" applyFill="1" applyBorder="1" applyAlignment="1">
      <alignment horizontal="center" vertical="center"/>
    </xf>
    <xf numFmtId="0" fontId="71" fillId="36" borderId="418" xfId="0" applyFont="1" applyFill="1" applyBorder="1" applyAlignment="1">
      <alignment horizontal="center" vertical="center"/>
    </xf>
    <xf numFmtId="0" fontId="71" fillId="36" borderId="333" xfId="0" applyFont="1" applyFill="1" applyBorder="1" applyAlignment="1">
      <alignment horizontal="center" vertical="center"/>
    </xf>
    <xf numFmtId="0" fontId="71" fillId="36" borderId="334" xfId="0" applyFont="1" applyFill="1" applyBorder="1" applyAlignment="1">
      <alignment horizontal="center" vertical="center"/>
    </xf>
    <xf numFmtId="0" fontId="71" fillId="36" borderId="419" xfId="0" applyFont="1" applyFill="1" applyBorder="1" applyAlignment="1">
      <alignment horizontal="center" vertical="center"/>
    </xf>
    <xf numFmtId="0" fontId="71" fillId="36" borderId="336" xfId="0" applyFont="1" applyFill="1" applyBorder="1" applyAlignment="1">
      <alignment horizontal="center" vertical="center"/>
    </xf>
    <xf numFmtId="0" fontId="71" fillId="36" borderId="337" xfId="0" applyFont="1" applyFill="1" applyBorder="1" applyAlignment="1">
      <alignment horizontal="center" vertical="center"/>
    </xf>
    <xf numFmtId="0" fontId="51" fillId="28" borderId="422" xfId="0" applyFont="1" applyFill="1" applyBorder="1" applyAlignment="1">
      <alignment horizontal="center" vertical="center"/>
    </xf>
    <xf numFmtId="0" fontId="51" fillId="28" borderId="371" xfId="0" applyFont="1" applyFill="1" applyBorder="1" applyAlignment="1">
      <alignment horizontal="center" vertical="center"/>
    </xf>
    <xf numFmtId="0" fontId="51" fillId="28" borderId="424" xfId="0" applyFont="1" applyFill="1" applyBorder="1" applyAlignment="1">
      <alignment horizontal="center" vertical="center"/>
    </xf>
    <xf numFmtId="0" fontId="51" fillId="28" borderId="212" xfId="0" applyFont="1" applyFill="1" applyBorder="1" applyAlignment="1">
      <alignment horizontal="center" vertical="center"/>
    </xf>
    <xf numFmtId="0" fontId="71" fillId="36" borderId="358" xfId="0" applyFont="1" applyFill="1" applyBorder="1" applyAlignment="1">
      <alignment horizontal="center" vertical="center"/>
    </xf>
    <xf numFmtId="0" fontId="71" fillId="36" borderId="359" xfId="0" applyFont="1" applyFill="1" applyBorder="1" applyAlignment="1">
      <alignment horizontal="center" vertical="center"/>
    </xf>
    <xf numFmtId="0" fontId="51" fillId="27" borderId="485" xfId="0" applyFont="1" applyFill="1" applyBorder="1" applyAlignment="1">
      <alignment horizontal="center"/>
    </xf>
    <xf numFmtId="0" fontId="51" fillId="27" borderId="486" xfId="0" applyFont="1" applyFill="1" applyBorder="1" applyAlignment="1">
      <alignment horizontal="center"/>
    </xf>
    <xf numFmtId="0" fontId="51" fillId="36" borderId="359" xfId="0" applyFont="1" applyFill="1" applyBorder="1" applyAlignment="1">
      <alignment horizontal="center" vertical="center" wrapText="1"/>
    </xf>
    <xf numFmtId="0" fontId="51" fillId="36" borderId="336" xfId="0" applyFont="1" applyFill="1" applyBorder="1" applyAlignment="1">
      <alignment horizontal="center" vertical="center" wrapText="1"/>
    </xf>
    <xf numFmtId="0" fontId="51" fillId="36" borderId="337" xfId="0" applyFont="1" applyFill="1" applyBorder="1" applyAlignment="1">
      <alignment horizontal="center" vertical="center" wrapText="1"/>
    </xf>
    <xf numFmtId="0" fontId="51" fillId="28" borderId="372" xfId="0" applyFont="1" applyFill="1" applyBorder="1" applyAlignment="1">
      <alignment horizontal="center" vertical="center" wrapText="1"/>
    </xf>
    <xf numFmtId="0" fontId="51" fillId="28" borderId="373" xfId="0" applyFont="1" applyFill="1" applyBorder="1" applyAlignment="1">
      <alignment horizontal="center" vertical="center" wrapText="1"/>
    </xf>
    <xf numFmtId="0" fontId="51" fillId="2" borderId="339" xfId="0" applyFont="1" applyFill="1" applyBorder="1" applyAlignment="1">
      <alignment horizontal="center" vertical="center"/>
    </xf>
    <xf numFmtId="0" fontId="51" fillId="2" borderId="340" xfId="0" applyFont="1" applyFill="1" applyBorder="1" applyAlignment="1">
      <alignment horizontal="center" vertical="center"/>
    </xf>
    <xf numFmtId="0" fontId="51" fillId="27" borderId="403" xfId="0" applyFont="1" applyFill="1" applyBorder="1" applyAlignment="1">
      <alignment horizontal="center" vertical="center" wrapText="1"/>
    </xf>
    <xf numFmtId="0" fontId="51" fillId="27" borderId="405" xfId="0" applyFont="1" applyFill="1" applyBorder="1" applyAlignment="1">
      <alignment horizontal="center" vertical="center" wrapText="1"/>
    </xf>
    <xf numFmtId="0" fontId="65" fillId="0" borderId="333" xfId="0" applyFont="1" applyBorder="1" applyAlignment="1">
      <alignment horizontal="left" vertical="center" wrapText="1" indent="1"/>
    </xf>
    <xf numFmtId="0" fontId="65" fillId="0" borderId="333" xfId="0" applyFont="1" applyBorder="1" applyAlignment="1">
      <alignment horizontal="center" vertical="center"/>
    </xf>
    <xf numFmtId="15" fontId="65" fillId="0" borderId="333" xfId="0" applyNumberFormat="1" applyFont="1" applyBorder="1" applyAlignment="1">
      <alignment horizontal="center" vertical="center"/>
    </xf>
    <xf numFmtId="0" fontId="65" fillId="0" borderId="500" xfId="0" applyFont="1" applyBorder="1" applyAlignment="1">
      <alignment horizontal="center" vertical="center"/>
    </xf>
    <xf numFmtId="167" fontId="65" fillId="0" borderId="339" xfId="0" applyNumberFormat="1" applyFont="1" applyBorder="1" applyAlignment="1">
      <alignment horizontal="center" vertical="center"/>
    </xf>
    <xf numFmtId="0" fontId="63" fillId="14" borderId="259" xfId="0" applyFont="1" applyFill="1" applyBorder="1" applyAlignment="1">
      <alignment horizontal="center" vertical="center" wrapText="1"/>
    </xf>
    <xf numFmtId="0" fontId="63" fillId="14" borderId="188" xfId="0" applyFont="1" applyFill="1" applyBorder="1" applyAlignment="1">
      <alignment horizontal="center" vertical="center" wrapText="1"/>
    </xf>
    <xf numFmtId="0" fontId="63" fillId="14" borderId="406" xfId="0" applyFont="1" applyFill="1" applyBorder="1" applyAlignment="1">
      <alignment horizontal="center" vertical="center" wrapText="1"/>
    </xf>
    <xf numFmtId="0" fontId="63" fillId="14" borderId="196" xfId="0" applyFont="1" applyFill="1" applyBorder="1" applyAlignment="1">
      <alignment horizontal="center" vertical="center" wrapText="1"/>
    </xf>
    <xf numFmtId="0" fontId="73" fillId="16" borderId="395" xfId="0" applyFont="1" applyFill="1" applyBorder="1" applyAlignment="1" applyProtection="1">
      <alignment horizontal="left" vertical="center"/>
      <protection locked="0"/>
    </xf>
    <xf numFmtId="0" fontId="73" fillId="16" borderId="396" xfId="0" applyFont="1" applyFill="1" applyBorder="1" applyAlignment="1" applyProtection="1">
      <alignment horizontal="left" vertical="center"/>
      <protection locked="0"/>
    </xf>
    <xf numFmtId="0" fontId="71" fillId="27" borderId="91" xfId="0" applyFont="1" applyFill="1" applyBorder="1" applyAlignment="1">
      <alignment horizontal="center" vertical="center"/>
    </xf>
    <xf numFmtId="0" fontId="71" fillId="27" borderId="342" xfId="0" applyFont="1" applyFill="1" applyBorder="1" applyAlignment="1">
      <alignment horizontal="center" vertical="center"/>
    </xf>
    <xf numFmtId="0" fontId="79" fillId="33" borderId="350" xfId="0" applyFont="1" applyFill="1" applyBorder="1" applyAlignment="1">
      <alignment horizontal="center" vertical="center"/>
    </xf>
    <xf numFmtId="0" fontId="79" fillId="33" borderId="345" xfId="0" applyFont="1" applyFill="1" applyBorder="1" applyAlignment="1">
      <alignment horizontal="center" vertical="center"/>
    </xf>
    <xf numFmtId="0" fontId="79" fillId="33" borderId="230" xfId="0" applyFont="1" applyFill="1" applyBorder="1" applyAlignment="1">
      <alignment horizontal="center" vertical="center"/>
    </xf>
    <xf numFmtId="0" fontId="79" fillId="33" borderId="231" xfId="0" applyFont="1" applyFill="1" applyBorder="1" applyAlignment="1">
      <alignment horizontal="center" vertical="center"/>
    </xf>
    <xf numFmtId="0" fontId="79" fillId="33" borderId="349" xfId="0" applyFont="1" applyFill="1" applyBorder="1" applyAlignment="1">
      <alignment horizontal="center" vertical="center"/>
    </xf>
    <xf numFmtId="0" fontId="79" fillId="33" borderId="352" xfId="0" applyFont="1" applyFill="1" applyBorder="1" applyAlignment="1">
      <alignment horizontal="center" vertical="center"/>
    </xf>
    <xf numFmtId="0" fontId="51" fillId="28" borderId="406" xfId="0" applyFont="1" applyFill="1" applyBorder="1" applyAlignment="1">
      <alignment horizontal="center" vertical="center"/>
    </xf>
    <xf numFmtId="0" fontId="51" fillId="28" borderId="244" xfId="0" applyFont="1" applyFill="1" applyBorder="1" applyAlignment="1">
      <alignment horizontal="center" vertical="center"/>
    </xf>
    <xf numFmtId="0" fontId="51" fillId="28" borderId="417" xfId="0" applyFont="1" applyFill="1" applyBorder="1" applyAlignment="1">
      <alignment horizontal="center" vertical="center"/>
    </xf>
    <xf numFmtId="0" fontId="51" fillId="28" borderId="232" xfId="0" applyFont="1" applyFill="1" applyBorder="1" applyAlignment="1">
      <alignment horizontal="center" vertical="center"/>
    </xf>
    <xf numFmtId="0" fontId="66" fillId="26" borderId="187" xfId="0" applyFont="1" applyFill="1" applyBorder="1" applyAlignment="1">
      <alignment horizontal="center" vertical="center"/>
    </xf>
    <xf numFmtId="0" fontId="66" fillId="26" borderId="197" xfId="0" applyFont="1" applyFill="1" applyBorder="1" applyAlignment="1">
      <alignment horizontal="center" vertical="center"/>
    </xf>
    <xf numFmtId="0" fontId="71" fillId="0" borderId="488" xfId="0" applyFont="1" applyBorder="1" applyAlignment="1">
      <alignment horizontal="center" vertical="center" wrapText="1"/>
    </xf>
    <xf numFmtId="0" fontId="71" fillId="0" borderId="489" xfId="0" applyFont="1" applyBorder="1" applyAlignment="1">
      <alignment horizontal="center" vertical="center" wrapText="1"/>
    </xf>
    <xf numFmtId="0" fontId="51" fillId="28" borderId="245" xfId="0" applyFont="1" applyFill="1" applyBorder="1" applyAlignment="1">
      <alignment horizontal="center" vertical="center" wrapText="1"/>
    </xf>
    <xf numFmtId="0" fontId="51" fillId="28" borderId="235" xfId="0" applyFont="1" applyFill="1" applyBorder="1" applyAlignment="1">
      <alignment horizontal="center" vertical="center" wrapText="1"/>
    </xf>
    <xf numFmtId="0" fontId="51" fillId="28" borderId="222" xfId="0" applyFont="1" applyFill="1" applyBorder="1" applyAlignment="1">
      <alignment horizontal="center" vertical="center" wrapText="1"/>
    </xf>
    <xf numFmtId="0" fontId="51" fillId="28" borderId="234" xfId="0" applyFont="1" applyFill="1" applyBorder="1" applyAlignment="1">
      <alignment horizontal="center" vertical="center" wrapText="1"/>
    </xf>
    <xf numFmtId="0" fontId="51" fillId="33" borderId="345" xfId="0" applyFont="1" applyFill="1" applyBorder="1" applyAlignment="1">
      <alignment horizontal="center" vertical="center"/>
    </xf>
    <xf numFmtId="0" fontId="51" fillId="33" borderId="128" xfId="0" applyFont="1" applyFill="1" applyBorder="1" applyAlignment="1">
      <alignment horizontal="center" vertical="center"/>
    </xf>
    <xf numFmtId="0" fontId="51" fillId="33" borderId="343" xfId="0" applyFont="1" applyFill="1" applyBorder="1" applyAlignment="1">
      <alignment horizontal="center" vertical="center"/>
    </xf>
    <xf numFmtId="0" fontId="51" fillId="33" borderId="344" xfId="0" applyFont="1" applyFill="1" applyBorder="1" applyAlignment="1">
      <alignment horizontal="center" vertical="center"/>
    </xf>
    <xf numFmtId="0" fontId="51" fillId="33" borderId="330" xfId="0" applyFont="1" applyFill="1" applyBorder="1" applyAlignment="1">
      <alignment horizontal="center" vertical="center"/>
    </xf>
    <xf numFmtId="0" fontId="51" fillId="33" borderId="78" xfId="0" applyFont="1" applyFill="1" applyBorder="1" applyAlignment="1">
      <alignment horizontal="center" vertical="center"/>
    </xf>
    <xf numFmtId="0" fontId="51" fillId="33" borderId="346" xfId="0" applyFont="1" applyFill="1" applyBorder="1" applyAlignment="1">
      <alignment horizontal="center" vertical="center" wrapText="1"/>
    </xf>
    <xf numFmtId="0" fontId="51" fillId="33" borderId="143" xfId="0" applyFont="1" applyFill="1" applyBorder="1" applyAlignment="1">
      <alignment horizontal="center" vertical="center" wrapText="1"/>
    </xf>
    <xf numFmtId="0" fontId="51" fillId="33" borderId="346" xfId="0" applyFont="1" applyFill="1" applyBorder="1" applyAlignment="1">
      <alignment horizontal="center" vertical="center"/>
    </xf>
    <xf numFmtId="0" fontId="51" fillId="33" borderId="143" xfId="0" applyFont="1" applyFill="1" applyBorder="1" applyAlignment="1">
      <alignment horizontal="center" vertical="center"/>
    </xf>
    <xf numFmtId="0" fontId="0" fillId="0" borderId="409" xfId="0" applyBorder="1" applyAlignment="1">
      <alignment horizontal="right" vertical="center"/>
    </xf>
    <xf numFmtId="0" fontId="0" fillId="0" borderId="311" xfId="0" applyBorder="1" applyAlignment="1">
      <alignment horizontal="right" vertical="center"/>
    </xf>
    <xf numFmtId="0" fontId="51" fillId="29" borderId="188" xfId="0" applyFont="1" applyFill="1" applyBorder="1" applyAlignment="1">
      <alignment horizontal="center" vertical="center" wrapText="1"/>
    </xf>
    <xf numFmtId="0" fontId="51" fillId="29" borderId="295" xfId="0" applyFont="1" applyFill="1" applyBorder="1" applyAlignment="1">
      <alignment horizontal="center" vertical="center" wrapText="1"/>
    </xf>
    <xf numFmtId="0" fontId="51" fillId="29" borderId="196" xfId="0" applyFont="1" applyFill="1" applyBorder="1" applyAlignment="1">
      <alignment horizontal="center" vertical="center" wrapText="1"/>
    </xf>
    <xf numFmtId="0" fontId="51" fillId="29" borderId="277" xfId="0" applyFont="1" applyFill="1" applyBorder="1" applyAlignment="1">
      <alignment horizontal="center" vertical="center" wrapText="1"/>
    </xf>
    <xf numFmtId="0" fontId="63" fillId="14" borderId="495" xfId="0" applyFont="1" applyFill="1" applyBorder="1" applyAlignment="1">
      <alignment horizontal="center" vertical="center" wrapText="1"/>
    </xf>
    <xf numFmtId="0" fontId="63" fillId="14" borderId="496" xfId="0" applyFont="1" applyFill="1" applyBorder="1" applyAlignment="1">
      <alignment horizontal="center" vertical="center" wrapText="1"/>
    </xf>
    <xf numFmtId="0" fontId="51" fillId="28" borderId="222" xfId="0" applyFont="1" applyFill="1" applyBorder="1" applyAlignment="1">
      <alignment horizontal="center" vertical="center"/>
    </xf>
    <xf numFmtId="0" fontId="51" fillId="28" borderId="234" xfId="0" applyFont="1" applyFill="1" applyBorder="1" applyAlignment="1">
      <alignment horizontal="center" vertical="center"/>
    </xf>
    <xf numFmtId="0" fontId="63" fillId="14" borderId="172" xfId="0" applyFont="1" applyFill="1" applyBorder="1" applyAlignment="1">
      <alignment horizontal="center" vertical="center" wrapText="1"/>
    </xf>
    <xf numFmtId="0" fontId="63" fillId="14" borderId="86" xfId="0" applyFont="1" applyFill="1" applyBorder="1" applyAlignment="1">
      <alignment horizontal="center" vertical="center" wrapText="1"/>
    </xf>
    <xf numFmtId="0" fontId="71" fillId="0" borderId="241" xfId="0" applyFont="1" applyBorder="1" applyAlignment="1">
      <alignment horizontal="center" vertical="center" wrapText="1"/>
    </xf>
    <xf numFmtId="0" fontId="71" fillId="0" borderId="242" xfId="0" applyFont="1" applyBorder="1" applyAlignment="1">
      <alignment horizontal="center" vertical="center" wrapText="1"/>
    </xf>
    <xf numFmtId="0" fontId="71" fillId="0" borderId="243" xfId="0" applyFont="1" applyBorder="1" applyAlignment="1">
      <alignment horizontal="center" vertical="center" wrapText="1"/>
    </xf>
    <xf numFmtId="0" fontId="63" fillId="14" borderId="205" xfId="0" applyFont="1" applyFill="1" applyBorder="1" applyAlignment="1">
      <alignment horizontal="center" vertical="center" wrapText="1"/>
    </xf>
    <xf numFmtId="0" fontId="63" fillId="14" borderId="184" xfId="0" applyFont="1" applyFill="1" applyBorder="1" applyAlignment="1">
      <alignment horizontal="center" vertical="center" wrapText="1"/>
    </xf>
    <xf numFmtId="0" fontId="70" fillId="0" borderId="353" xfId="0" applyFont="1" applyBorder="1" applyAlignment="1">
      <alignment vertical="center" wrapText="1"/>
    </xf>
    <xf numFmtId="0" fontId="70" fillId="0" borderId="354" xfId="0" applyFont="1" applyBorder="1" applyAlignment="1">
      <alignment vertical="center" wrapText="1"/>
    </xf>
    <xf numFmtId="167" fontId="71" fillId="0" borderId="0" xfId="1" applyNumberFormat="1" applyFont="1" applyFill="1" applyBorder="1" applyAlignment="1" applyProtection="1">
      <alignment horizontal="center" vertical="center"/>
    </xf>
    <xf numFmtId="167" fontId="71" fillId="0" borderId="200" xfId="1" applyNumberFormat="1" applyFont="1" applyFill="1" applyBorder="1" applyAlignment="1" applyProtection="1">
      <alignment horizontal="center" vertical="center"/>
    </xf>
    <xf numFmtId="0" fontId="51" fillId="28" borderId="143" xfId="0" applyFont="1" applyFill="1" applyBorder="1" applyAlignment="1">
      <alignment horizontal="center" vertical="center" wrapText="1"/>
    </xf>
    <xf numFmtId="0" fontId="51" fillId="28" borderId="236" xfId="0" applyFont="1" applyFill="1" applyBorder="1" applyAlignment="1">
      <alignment horizontal="center" vertical="center" wrapText="1"/>
    </xf>
    <xf numFmtId="0" fontId="51" fillId="28" borderId="143" xfId="0" applyFont="1" applyFill="1" applyBorder="1" applyAlignment="1">
      <alignment horizontal="center" vertical="center"/>
    </xf>
    <xf numFmtId="0" fontId="51" fillId="28" borderId="236" xfId="0" applyFont="1" applyFill="1" applyBorder="1" applyAlignment="1">
      <alignment horizontal="center" vertical="center"/>
    </xf>
    <xf numFmtId="0" fontId="51" fillId="28" borderId="127" xfId="0" applyFont="1" applyFill="1" applyBorder="1" applyAlignment="1">
      <alignment horizontal="center" vertical="center" wrapText="1"/>
    </xf>
    <xf numFmtId="0" fontId="51" fillId="28" borderId="230" xfId="0" applyFont="1" applyFill="1" applyBorder="1" applyAlignment="1">
      <alignment horizontal="center" vertical="center" wrapText="1"/>
    </xf>
    <xf numFmtId="0" fontId="51" fillId="28" borderId="0" xfId="0" applyFont="1" applyFill="1" applyAlignment="1">
      <alignment horizontal="center" vertical="center" wrapText="1"/>
    </xf>
    <xf numFmtId="0" fontId="51" fillId="28" borderId="209" xfId="0" applyFont="1" applyFill="1" applyBorder="1" applyAlignment="1">
      <alignment horizontal="center" vertical="center" wrapText="1"/>
    </xf>
    <xf numFmtId="180" fontId="70" fillId="34" borderId="239" xfId="0" applyNumberFormat="1" applyFont="1" applyFill="1" applyBorder="1" applyAlignment="1">
      <alignment horizontal="left" vertical="center" wrapText="1" indent="2"/>
    </xf>
    <xf numFmtId="180" fontId="70" fillId="34" borderId="0" xfId="0" applyNumberFormat="1" applyFont="1" applyFill="1" applyAlignment="1">
      <alignment horizontal="left" vertical="center" wrapText="1" indent="2"/>
    </xf>
    <xf numFmtId="0" fontId="51" fillId="27" borderId="61" xfId="0" applyFont="1" applyFill="1" applyBorder="1" applyAlignment="1">
      <alignment horizontal="center"/>
    </xf>
    <xf numFmtId="0" fontId="51" fillId="27" borderId="0" xfId="0" applyFont="1" applyFill="1" applyAlignment="1">
      <alignment horizontal="center"/>
    </xf>
    <xf numFmtId="0" fontId="51" fillId="27" borderId="403" xfId="0" applyFont="1" applyFill="1" applyBorder="1" applyAlignment="1">
      <alignment horizontal="center"/>
    </xf>
    <xf numFmtId="0" fontId="79" fillId="33" borderId="129" xfId="0" applyFont="1" applyFill="1" applyBorder="1" applyAlignment="1">
      <alignment horizontal="center" vertical="center"/>
    </xf>
    <xf numFmtId="0" fontId="79" fillId="33" borderId="119" xfId="0" applyFont="1" applyFill="1" applyBorder="1" applyAlignment="1">
      <alignment horizontal="center" vertical="center"/>
    </xf>
    <xf numFmtId="0" fontId="51" fillId="0" borderId="448" xfId="0" applyFont="1" applyBorder="1" applyAlignment="1">
      <alignment horizontal="right" vertical="center"/>
    </xf>
    <xf numFmtId="0" fontId="51" fillId="0" borderId="450" xfId="0" applyFont="1" applyBorder="1" applyAlignment="1">
      <alignment horizontal="right" vertical="center"/>
    </xf>
    <xf numFmtId="180" fontId="51" fillId="28" borderId="406" xfId="0" applyNumberFormat="1" applyFont="1" applyFill="1" applyBorder="1" applyAlignment="1">
      <alignment horizontal="center" vertical="center"/>
    </xf>
    <xf numFmtId="180" fontId="51" fillId="28" borderId="128" xfId="0" applyNumberFormat="1" applyFont="1" applyFill="1" applyBorder="1" applyAlignment="1">
      <alignment horizontal="center" vertical="center"/>
    </xf>
    <xf numFmtId="180" fontId="51" fillId="28" borderId="417" xfId="0" applyNumberFormat="1" applyFont="1" applyFill="1" applyBorder="1" applyAlignment="1">
      <alignment horizontal="center" vertical="center"/>
    </xf>
    <xf numFmtId="180" fontId="51" fillId="28" borderId="231" xfId="0" applyNumberFormat="1" applyFont="1" applyFill="1" applyBorder="1" applyAlignment="1">
      <alignment horizontal="center" vertical="center"/>
    </xf>
    <xf numFmtId="0" fontId="51" fillId="2" borderId="418" xfId="0" applyFont="1" applyFill="1" applyBorder="1" applyAlignment="1">
      <alignment horizontal="center" vertical="center"/>
    </xf>
    <xf numFmtId="0" fontId="51" fillId="2" borderId="333" xfId="0" applyFont="1" applyFill="1" applyBorder="1" applyAlignment="1">
      <alignment horizontal="center" vertical="center"/>
    </xf>
    <xf numFmtId="0" fontId="51" fillId="2" borderId="334" xfId="0" applyFont="1" applyFill="1" applyBorder="1" applyAlignment="1">
      <alignment horizontal="center" vertical="center"/>
    </xf>
    <xf numFmtId="0" fontId="51" fillId="2" borderId="358" xfId="0" applyFont="1" applyFill="1" applyBorder="1" applyAlignment="1">
      <alignment horizontal="center" vertical="center"/>
    </xf>
    <xf numFmtId="38" fontId="84" fillId="0" borderId="339" xfId="0" applyNumberFormat="1" applyFont="1" applyBorder="1" applyAlignment="1">
      <alignment horizontal="center" vertical="center"/>
    </xf>
    <xf numFmtId="0" fontId="84" fillId="0" borderId="340" xfId="0" applyFont="1" applyBorder="1" applyAlignment="1">
      <alignment horizontal="center" vertical="center"/>
    </xf>
    <xf numFmtId="0" fontId="51" fillId="27" borderId="214" xfId="0" applyFont="1" applyFill="1" applyBorder="1" applyAlignment="1">
      <alignment horizontal="center" vertical="center"/>
    </xf>
    <xf numFmtId="0" fontId="51" fillId="27" borderId="217" xfId="0" applyFont="1" applyFill="1" applyBorder="1" applyAlignment="1">
      <alignment horizontal="center" vertical="center"/>
    </xf>
    <xf numFmtId="167" fontId="52" fillId="27" borderId="298" xfId="1" applyNumberFormat="1" applyFont="1" applyFill="1" applyBorder="1" applyAlignment="1" applyProtection="1">
      <alignment horizontal="center"/>
    </xf>
    <xf numFmtId="167" fontId="52" fillId="27" borderId="217" xfId="1" applyNumberFormat="1" applyFont="1" applyFill="1" applyBorder="1" applyAlignment="1" applyProtection="1">
      <alignment horizontal="center"/>
    </xf>
    <xf numFmtId="167" fontId="52" fillId="27" borderId="361" xfId="1" applyNumberFormat="1" applyFont="1" applyFill="1" applyBorder="1" applyAlignment="1" applyProtection="1">
      <alignment horizontal="center"/>
    </xf>
    <xf numFmtId="0" fontId="51" fillId="28" borderId="371" xfId="0" applyFont="1" applyFill="1" applyBorder="1" applyAlignment="1">
      <alignment horizontal="center" vertical="center" wrapText="1"/>
    </xf>
    <xf numFmtId="0" fontId="51" fillId="28" borderId="212" xfId="0" applyFont="1" applyFill="1" applyBorder="1" applyAlignment="1">
      <alignment horizontal="center" vertical="center" wrapText="1"/>
    </xf>
    <xf numFmtId="197" fontId="51" fillId="0" borderId="537" xfId="0" applyNumberFormat="1" applyFont="1" applyBorder="1" applyAlignment="1">
      <alignment horizontal="center" vertical="center"/>
    </xf>
    <xf numFmtId="197" fontId="51" fillId="0" borderId="566" xfId="0" applyNumberFormat="1" applyFont="1" applyBorder="1" applyAlignment="1">
      <alignment horizontal="center" vertical="center"/>
    </xf>
    <xf numFmtId="197" fontId="51" fillId="0" borderId="448" xfId="0" applyNumberFormat="1" applyFont="1" applyBorder="1" applyAlignment="1">
      <alignment horizontal="center" vertical="center"/>
    </xf>
    <xf numFmtId="197" fontId="51" fillId="0" borderId="449" xfId="0" applyNumberFormat="1" applyFont="1" applyBorder="1" applyAlignment="1">
      <alignment horizontal="center" vertical="center"/>
    </xf>
    <xf numFmtId="0" fontId="51" fillId="33" borderId="347" xfId="0" applyFont="1" applyFill="1" applyBorder="1" applyAlignment="1">
      <alignment horizontal="center" vertical="center"/>
    </xf>
    <xf numFmtId="0" fontId="51" fillId="33" borderId="348" xfId="0" applyFont="1" applyFill="1" applyBorder="1" applyAlignment="1">
      <alignment horizontal="center" vertical="center"/>
    </xf>
    <xf numFmtId="0" fontId="51" fillId="33" borderId="90" xfId="0" applyFont="1" applyFill="1" applyBorder="1" applyAlignment="1">
      <alignment horizontal="center" vertical="center" wrapText="1"/>
    </xf>
    <xf numFmtId="0" fontId="51" fillId="33" borderId="216" xfId="0" applyFont="1" applyFill="1" applyBorder="1" applyAlignment="1">
      <alignment horizontal="center" vertical="center" wrapText="1"/>
    </xf>
    <xf numFmtId="0" fontId="51" fillId="33" borderId="79" xfId="0" applyFont="1" applyFill="1" applyBorder="1" applyAlignment="1">
      <alignment horizontal="center" vertical="center" wrapText="1"/>
    </xf>
    <xf numFmtId="180" fontId="70" fillId="34" borderId="201" xfId="0" applyNumberFormat="1" applyFont="1" applyFill="1" applyBorder="1" applyAlignment="1">
      <alignment horizontal="left" vertical="center" wrapText="1" indent="2"/>
    </xf>
    <xf numFmtId="0" fontId="66" fillId="26" borderId="214" xfId="0" applyFont="1" applyFill="1" applyBorder="1" applyAlignment="1">
      <alignment horizontal="center" vertical="center" wrapText="1"/>
    </xf>
    <xf numFmtId="0" fontId="66" fillId="26" borderId="217" xfId="0" applyFont="1" applyFill="1" applyBorder="1" applyAlignment="1">
      <alignment horizontal="center" vertical="center" wrapText="1"/>
    </xf>
    <xf numFmtId="0" fontId="66" fillId="26" borderId="361" xfId="0" applyFont="1" applyFill="1" applyBorder="1" applyAlignment="1">
      <alignment horizontal="center" vertical="center" wrapText="1"/>
    </xf>
    <xf numFmtId="0" fontId="70" fillId="34" borderId="0" xfId="0" applyFont="1" applyFill="1" applyAlignment="1">
      <alignment horizontal="right" vertical="center"/>
    </xf>
    <xf numFmtId="167" fontId="71" fillId="0" borderId="0" xfId="0" applyNumberFormat="1" applyFont="1" applyAlignment="1">
      <alignment horizontal="center" vertical="center"/>
    </xf>
    <xf numFmtId="0" fontId="71" fillId="0" borderId="0" xfId="0" applyFont="1" applyAlignment="1">
      <alignment horizontal="center" vertical="center"/>
    </xf>
    <xf numFmtId="167" fontId="71" fillId="0" borderId="208" xfId="0" applyNumberFormat="1" applyFont="1" applyBorder="1" applyAlignment="1">
      <alignment horizontal="center" vertical="center"/>
    </xf>
    <xf numFmtId="37" fontId="71" fillId="0" borderId="249" xfId="1" applyNumberFormat="1" applyFont="1" applyFill="1" applyBorder="1" applyAlignment="1" applyProtection="1">
      <alignment horizontal="center" vertical="center"/>
    </xf>
    <xf numFmtId="37" fontId="71" fillId="0" borderId="266" xfId="1" applyNumberFormat="1" applyFont="1" applyFill="1" applyBorder="1" applyAlignment="1" applyProtection="1">
      <alignment horizontal="center" vertical="center"/>
    </xf>
    <xf numFmtId="0" fontId="51" fillId="29" borderId="267" xfId="0" applyFont="1" applyFill="1" applyBorder="1" applyAlignment="1">
      <alignment horizontal="center" vertical="center" wrapText="1"/>
    </xf>
    <xf numFmtId="0" fontId="51" fillId="29" borderId="251" xfId="0" applyFont="1" applyFill="1" applyBorder="1" applyAlignment="1">
      <alignment horizontal="center" vertical="center" wrapText="1"/>
    </xf>
    <xf numFmtId="0" fontId="51" fillId="29" borderId="287" xfId="0" applyFont="1" applyFill="1" applyBorder="1" applyAlignment="1">
      <alignment horizontal="center" vertical="center" wrapText="1"/>
    </xf>
    <xf numFmtId="0" fontId="51" fillId="29" borderId="288" xfId="0" applyFont="1" applyFill="1" applyBorder="1" applyAlignment="1">
      <alignment horizontal="center" vertical="center" wrapText="1"/>
    </xf>
    <xf numFmtId="37" fontId="71" fillId="0" borderId="250" xfId="1" applyNumberFormat="1" applyFont="1" applyFill="1" applyBorder="1" applyAlignment="1" applyProtection="1">
      <alignment horizontal="center" vertical="center"/>
    </xf>
    <xf numFmtId="38" fontId="71" fillId="0" borderId="289" xfId="0" applyNumberFormat="1" applyFont="1" applyBorder="1" applyAlignment="1">
      <alignment horizontal="center" vertical="center"/>
    </xf>
    <xf numFmtId="38" fontId="71" fillId="0" borderId="290" xfId="0" applyNumberFormat="1" applyFont="1" applyBorder="1" applyAlignment="1">
      <alignment horizontal="center" vertical="center"/>
    </xf>
    <xf numFmtId="0" fontId="51" fillId="29" borderId="247" xfId="0" applyFont="1" applyFill="1" applyBorder="1" applyAlignment="1">
      <alignment horizontal="center" vertical="center" wrapText="1"/>
    </xf>
    <xf numFmtId="0" fontId="51" fillId="29" borderId="252" xfId="0" applyFont="1" applyFill="1" applyBorder="1" applyAlignment="1">
      <alignment horizontal="center" vertical="center" wrapText="1"/>
    </xf>
    <xf numFmtId="0" fontId="51" fillId="29" borderId="186" xfId="0" applyFont="1" applyFill="1" applyBorder="1" applyAlignment="1">
      <alignment horizontal="center" vertical="center" wrapText="1"/>
    </xf>
    <xf numFmtId="38" fontId="27" fillId="0" borderId="512" xfId="0" applyNumberFormat="1" applyFont="1" applyBorder="1" applyAlignment="1" applyProtection="1">
      <alignment horizontal="center" vertical="center"/>
      <protection locked="0"/>
    </xf>
    <xf numFmtId="38" fontId="27" fillId="0" borderId="513" xfId="0" applyNumberFormat="1" applyFont="1" applyBorder="1" applyAlignment="1" applyProtection="1">
      <alignment horizontal="center" vertical="center"/>
      <protection locked="0"/>
    </xf>
    <xf numFmtId="0" fontId="51" fillId="29" borderId="291" xfId="0" applyFont="1" applyFill="1" applyBorder="1" applyAlignment="1">
      <alignment horizontal="center" vertical="center" wrapText="1"/>
    </xf>
    <xf numFmtId="0" fontId="51" fillId="29" borderId="265" xfId="0" applyFont="1" applyFill="1" applyBorder="1" applyAlignment="1">
      <alignment horizontal="center" vertical="center" wrapText="1"/>
    </xf>
    <xf numFmtId="0" fontId="118" fillId="0" borderId="258" xfId="0" applyFont="1" applyBorder="1" applyAlignment="1">
      <alignment horizontal="left" vertical="center" wrapText="1"/>
    </xf>
    <xf numFmtId="0" fontId="118" fillId="0" borderId="402" xfId="0" applyFont="1" applyBorder="1" applyAlignment="1">
      <alignment horizontal="left" vertical="center" wrapText="1"/>
    </xf>
    <xf numFmtId="0" fontId="118" fillId="0" borderId="0" xfId="0" applyFont="1" applyAlignment="1">
      <alignment horizontal="left" vertical="center" wrapText="1"/>
    </xf>
    <xf numFmtId="0" fontId="118" fillId="0" borderId="403" xfId="0" applyFont="1" applyBorder="1" applyAlignment="1">
      <alignment horizontal="left" vertical="center" wrapText="1"/>
    </xf>
    <xf numFmtId="0" fontId="118" fillId="0" borderId="229" xfId="0" applyFont="1" applyBorder="1" applyAlignment="1">
      <alignment horizontal="left" vertical="center" wrapText="1"/>
    </xf>
    <xf numFmtId="0" fontId="118" fillId="0" borderId="405" xfId="0" applyFont="1" applyBorder="1" applyAlignment="1">
      <alignment horizontal="left" vertical="center" wrapText="1"/>
    </xf>
    <xf numFmtId="0" fontId="117" fillId="34" borderId="213" xfId="0" applyFont="1" applyFill="1" applyBorder="1" applyAlignment="1">
      <alignment horizontal="left" vertical="center" indent="1"/>
    </xf>
    <xf numFmtId="0" fontId="117" fillId="34" borderId="209" xfId="0" applyFont="1" applyFill="1" applyBorder="1" applyAlignment="1">
      <alignment horizontal="left" vertical="center" indent="1"/>
    </xf>
    <xf numFmtId="0" fontId="117" fillId="34" borderId="215" xfId="0" applyFont="1" applyFill="1" applyBorder="1" applyAlignment="1">
      <alignment horizontal="left" vertical="center" indent="1"/>
    </xf>
    <xf numFmtId="0" fontId="117" fillId="34" borderId="207" xfId="0" applyFont="1" applyFill="1" applyBorder="1" applyAlignment="1">
      <alignment horizontal="left" vertical="center" indent="1"/>
    </xf>
    <xf numFmtId="0" fontId="78" fillId="34" borderId="239" xfId="0" applyFont="1" applyFill="1" applyBorder="1" applyAlignment="1">
      <alignment horizontal="left" vertical="center" wrapText="1" indent="1"/>
    </xf>
    <xf numFmtId="0" fontId="78" fillId="34" borderId="208" xfId="0" applyFont="1" applyFill="1" applyBorder="1" applyAlignment="1">
      <alignment horizontal="left" vertical="center" wrapText="1" indent="1"/>
    </xf>
    <xf numFmtId="0" fontId="79" fillId="33" borderId="346" xfId="0" applyFont="1" applyFill="1" applyBorder="1" applyAlignment="1">
      <alignment horizontal="center" vertical="center"/>
    </xf>
    <xf numFmtId="0" fontId="79" fillId="33" borderId="236" xfId="0" applyFont="1" applyFill="1" applyBorder="1" applyAlignment="1">
      <alignment horizontal="center" vertical="center"/>
    </xf>
    <xf numFmtId="0" fontId="79" fillId="33" borderId="351" xfId="0" applyFont="1" applyFill="1" applyBorder="1" applyAlignment="1">
      <alignment horizontal="center" vertical="center"/>
    </xf>
    <xf numFmtId="0" fontId="79" fillId="33" borderId="469" xfId="0" applyFont="1" applyFill="1" applyBorder="1" applyAlignment="1">
      <alignment horizontal="center" vertical="center"/>
    </xf>
    <xf numFmtId="0" fontId="71" fillId="27" borderId="197" xfId="0" applyFont="1" applyFill="1" applyBorder="1" applyAlignment="1">
      <alignment horizontal="center" vertical="center"/>
    </xf>
    <xf numFmtId="0" fontId="71" fillId="27" borderId="260" xfId="0" applyFont="1" applyFill="1" applyBorder="1" applyAlignment="1">
      <alignment horizontal="center" vertical="center"/>
    </xf>
    <xf numFmtId="0" fontId="66" fillId="37" borderId="451" xfId="0" applyFont="1" applyFill="1" applyBorder="1" applyAlignment="1">
      <alignment horizontal="center" vertical="center"/>
    </xf>
    <xf numFmtId="0" fontId="66" fillId="37" borderId="452" xfId="0" applyFont="1" applyFill="1" applyBorder="1" applyAlignment="1">
      <alignment horizontal="center" vertical="center"/>
    </xf>
    <xf numFmtId="0" fontId="66" fillId="37" borderId="453" xfId="0" applyFont="1" applyFill="1" applyBorder="1" applyAlignment="1">
      <alignment horizontal="center" vertical="center"/>
    </xf>
    <xf numFmtId="0" fontId="71" fillId="27" borderId="454" xfId="0" applyFont="1" applyFill="1" applyBorder="1" applyAlignment="1">
      <alignment horizontal="center" vertical="center"/>
    </xf>
    <xf numFmtId="0" fontId="71" fillId="27" borderId="455" xfId="0" applyFont="1" applyFill="1" applyBorder="1" applyAlignment="1">
      <alignment horizontal="center" vertical="center"/>
    </xf>
    <xf numFmtId="0" fontId="71" fillId="27" borderId="456" xfId="0" applyFont="1" applyFill="1" applyBorder="1" applyAlignment="1">
      <alignment horizontal="center" vertical="center"/>
    </xf>
    <xf numFmtId="0" fontId="51" fillId="0" borderId="537" xfId="0" applyFont="1" applyBorder="1" applyAlignment="1">
      <alignment horizontal="right" vertical="center"/>
    </xf>
    <xf numFmtId="0" fontId="51" fillId="0" borderId="536" xfId="0" applyFont="1" applyBorder="1" applyAlignment="1">
      <alignment horizontal="right" vertical="center"/>
    </xf>
    <xf numFmtId="0" fontId="70" fillId="34" borderId="239" xfId="0" applyFont="1" applyFill="1" applyBorder="1" applyAlignment="1">
      <alignment horizontal="right" vertical="center"/>
    </xf>
    <xf numFmtId="0" fontId="71" fillId="11" borderId="420" xfId="0" applyFont="1" applyFill="1" applyBorder="1" applyAlignment="1">
      <alignment horizontal="right" vertical="center"/>
    </xf>
    <xf numFmtId="0" fontId="71" fillId="11" borderId="338" xfId="0" applyFont="1" applyFill="1" applyBorder="1" applyAlignment="1">
      <alignment horizontal="right" vertical="center"/>
    </xf>
    <xf numFmtId="0" fontId="70" fillId="0" borderId="355" xfId="0" applyFont="1" applyBorder="1" applyAlignment="1">
      <alignment vertical="center" wrapText="1"/>
    </xf>
    <xf numFmtId="0" fontId="70" fillId="0" borderId="297" xfId="0" applyFont="1" applyBorder="1" applyAlignment="1">
      <alignment vertical="center" wrapText="1"/>
    </xf>
    <xf numFmtId="180" fontId="70" fillId="34" borderId="215" xfId="0" applyNumberFormat="1" applyFont="1" applyFill="1" applyBorder="1" applyAlignment="1">
      <alignment horizontal="left" vertical="center" wrapText="1" indent="2"/>
    </xf>
    <xf numFmtId="180" fontId="70" fillId="34" borderId="221" xfId="0" applyNumberFormat="1" applyFont="1" applyFill="1" applyBorder="1" applyAlignment="1">
      <alignment horizontal="left" vertical="center" wrapText="1" indent="2"/>
    </xf>
    <xf numFmtId="0" fontId="71" fillId="35" borderId="470" xfId="0" applyFont="1" applyFill="1" applyBorder="1" applyAlignment="1">
      <alignment horizontal="center" vertical="center"/>
    </xf>
    <xf numFmtId="0" fontId="71" fillId="35" borderId="208" xfId="0" applyFont="1" applyFill="1" applyBorder="1" applyAlignment="1">
      <alignment horizontal="center" vertical="center"/>
    </xf>
    <xf numFmtId="0" fontId="71" fillId="35" borderId="471" xfId="0" applyFont="1" applyFill="1" applyBorder="1" applyAlignment="1">
      <alignment horizontal="center" vertical="center"/>
    </xf>
    <xf numFmtId="0" fontId="71" fillId="35" borderId="209" xfId="0" applyFont="1" applyFill="1" applyBorder="1" applyAlignment="1">
      <alignment horizontal="center" vertical="center"/>
    </xf>
    <xf numFmtId="0" fontId="39" fillId="16" borderId="458" xfId="0" applyFont="1" applyFill="1" applyBorder="1" applyAlignment="1">
      <alignment horizontal="center"/>
    </xf>
    <xf numFmtId="0" fontId="39" fillId="16" borderId="459" xfId="0" applyFont="1" applyFill="1" applyBorder="1" applyAlignment="1">
      <alignment horizontal="center"/>
    </xf>
    <xf numFmtId="0" fontId="0" fillId="0" borderId="431" xfId="0" applyBorder="1" applyAlignment="1">
      <alignment horizontal="center" vertical="center"/>
    </xf>
    <xf numFmtId="0" fontId="0" fillId="0" borderId="432" xfId="0" applyBorder="1" applyAlignment="1">
      <alignment horizontal="center" vertical="center"/>
    </xf>
    <xf numFmtId="0" fontId="0" fillId="0" borderId="438" xfId="0" applyBorder="1" applyAlignment="1">
      <alignment horizontal="center" vertical="center"/>
    </xf>
    <xf numFmtId="0" fontId="39" fillId="16" borderId="383" xfId="0" applyFont="1" applyFill="1" applyBorder="1" applyAlignment="1">
      <alignment horizontal="center"/>
    </xf>
    <xf numFmtId="0" fontId="39" fillId="16" borderId="387" xfId="0" applyFont="1" applyFill="1" applyBorder="1" applyAlignment="1">
      <alignment horizontal="center"/>
    </xf>
    <xf numFmtId="0" fontId="39" fillId="16" borderId="444" xfId="0" applyFont="1" applyFill="1" applyBorder="1" applyAlignment="1">
      <alignment horizontal="center"/>
    </xf>
    <xf numFmtId="0" fontId="39" fillId="16" borderId="460" xfId="0" applyFont="1" applyFill="1" applyBorder="1" applyAlignment="1">
      <alignment horizontal="center"/>
    </xf>
    <xf numFmtId="0" fontId="39" fillId="16" borderId="388" xfId="0" applyFont="1" applyFill="1" applyBorder="1" applyAlignment="1">
      <alignment horizontal="center"/>
    </xf>
    <xf numFmtId="0" fontId="39" fillId="16" borderId="461" xfId="0" applyFont="1" applyFill="1" applyBorder="1" applyAlignment="1">
      <alignment horizontal="center"/>
    </xf>
    <xf numFmtId="0" fontId="39" fillId="16" borderId="435" xfId="0" applyFont="1" applyFill="1" applyBorder="1" applyAlignment="1">
      <alignment horizontal="center"/>
    </xf>
    <xf numFmtId="0" fontId="39" fillId="16" borderId="7" xfId="0" applyFont="1" applyFill="1" applyBorder="1" applyAlignment="1">
      <alignment horizontal="center"/>
    </xf>
    <xf numFmtId="0" fontId="39" fillId="16" borderId="8" xfId="0" applyFont="1" applyFill="1" applyBorder="1" applyAlignment="1">
      <alignment horizontal="center"/>
    </xf>
    <xf numFmtId="0" fontId="39" fillId="16" borderId="9" xfId="0" applyFont="1" applyFill="1" applyBorder="1" applyAlignment="1">
      <alignment horizontal="center"/>
    </xf>
    <xf numFmtId="0" fontId="39" fillId="16" borderId="144" xfId="0" applyFont="1" applyFill="1" applyBorder="1" applyAlignment="1">
      <alignment horizontal="center"/>
    </xf>
    <xf numFmtId="0" fontId="39" fillId="16" borderId="447" xfId="0" applyFont="1" applyFill="1" applyBorder="1" applyAlignment="1">
      <alignment horizontal="center"/>
    </xf>
    <xf numFmtId="0" fontId="32" fillId="14" borderId="257" xfId="0" applyFont="1" applyFill="1" applyBorder="1" applyAlignment="1">
      <alignment horizontal="center" vertical="center" wrapText="1"/>
    </xf>
    <xf numFmtId="0" fontId="32" fillId="14" borderId="67" xfId="0" applyFont="1" applyFill="1" applyBorder="1" applyAlignment="1">
      <alignment horizontal="center" vertical="center" wrapText="1"/>
    </xf>
    <xf numFmtId="0" fontId="25" fillId="16" borderId="56" xfId="0" applyFont="1" applyFill="1" applyBorder="1" applyAlignment="1">
      <alignment horizontal="center" vertical="center"/>
    </xf>
    <xf numFmtId="167" fontId="27" fillId="2" borderId="127" xfId="0" applyNumberFormat="1" applyFont="1" applyFill="1" applyBorder="1" applyAlignment="1" applyProtection="1">
      <alignment horizontal="center" vertical="center"/>
      <protection locked="0"/>
    </xf>
    <xf numFmtId="167" fontId="27" fillId="2" borderId="0" xfId="0" applyNumberFormat="1" applyFont="1" applyFill="1" applyAlignment="1" applyProtection="1">
      <alignment horizontal="center" vertical="center"/>
      <protection locked="0"/>
    </xf>
    <xf numFmtId="167" fontId="27" fillId="2" borderId="15" xfId="0" applyNumberFormat="1" applyFont="1" applyFill="1" applyBorder="1" applyAlignment="1" applyProtection="1">
      <alignment horizontal="center" vertical="center"/>
      <protection locked="0"/>
    </xf>
    <xf numFmtId="172" fontId="28" fillId="2" borderId="127" xfId="0" applyNumberFormat="1" applyFont="1" applyFill="1" applyBorder="1" applyAlignment="1" applyProtection="1">
      <alignment horizontal="center" vertical="center"/>
      <protection locked="0"/>
    </xf>
    <xf numFmtId="172" fontId="28" fillId="2" borderId="0" xfId="0" applyNumberFormat="1" applyFont="1" applyFill="1" applyAlignment="1" applyProtection="1">
      <alignment horizontal="center" vertical="center"/>
      <protection locked="0"/>
    </xf>
    <xf numFmtId="172" fontId="28" fillId="2" borderId="15" xfId="0" applyNumberFormat="1" applyFont="1" applyFill="1" applyBorder="1" applyAlignment="1" applyProtection="1">
      <alignment horizontal="center" vertical="center"/>
      <protection locked="0"/>
    </xf>
    <xf numFmtId="0" fontId="26" fillId="16" borderId="98" xfId="0" applyFont="1" applyFill="1" applyBorder="1" applyAlignment="1">
      <alignment horizontal="center" vertical="center" wrapText="1"/>
    </xf>
    <xf numFmtId="0" fontId="26" fillId="16" borderId="83" xfId="0" applyFont="1" applyFill="1" applyBorder="1" applyAlignment="1">
      <alignment horizontal="center" vertical="center" wrapText="1"/>
    </xf>
    <xf numFmtId="0" fontId="26" fillId="16" borderId="99" xfId="0" applyFont="1" applyFill="1" applyBorder="1" applyAlignment="1">
      <alignment horizontal="center" vertical="center" wrapText="1"/>
    </xf>
    <xf numFmtId="0" fontId="26" fillId="16" borderId="100" xfId="0" applyFont="1" applyFill="1" applyBorder="1" applyAlignment="1">
      <alignment horizontal="center" vertical="center" wrapText="1"/>
    </xf>
    <xf numFmtId="0" fontId="27" fillId="0" borderId="93" xfId="0" applyFont="1" applyBorder="1" applyAlignment="1" applyProtection="1">
      <alignment horizontal="center" vertical="center"/>
      <protection locked="0"/>
    </xf>
    <xf numFmtId="0" fontId="27" fillId="0" borderId="86" xfId="0" applyFont="1" applyBorder="1" applyAlignment="1" applyProtection="1">
      <alignment horizontal="center" vertical="center"/>
      <protection locked="0"/>
    </xf>
    <xf numFmtId="0" fontId="27" fillId="0" borderId="87" xfId="0" applyFont="1" applyBorder="1" applyAlignment="1" applyProtection="1">
      <alignment horizontal="center" vertical="center"/>
      <protection locked="0"/>
    </xf>
    <xf numFmtId="0" fontId="26" fillId="16" borderId="103" xfId="0" applyFont="1" applyFill="1" applyBorder="1" applyAlignment="1">
      <alignment horizontal="center" vertical="center" wrapText="1"/>
    </xf>
    <xf numFmtId="0" fontId="26" fillId="16" borderId="94" xfId="0" applyFont="1" applyFill="1" applyBorder="1" applyAlignment="1">
      <alignment horizontal="center" vertical="center" wrapText="1"/>
    </xf>
    <xf numFmtId="167" fontId="27" fillId="2" borderId="127" xfId="0" applyNumberFormat="1" applyFont="1" applyFill="1" applyBorder="1" applyAlignment="1">
      <alignment horizontal="center" vertical="center"/>
    </xf>
    <xf numFmtId="167" fontId="27" fillId="2" borderId="0" xfId="0" applyNumberFormat="1" applyFont="1" applyFill="1" applyAlignment="1">
      <alignment horizontal="center" vertical="center"/>
    </xf>
    <xf numFmtId="167" fontId="27" fillId="2" borderId="15" xfId="0" applyNumberFormat="1" applyFont="1" applyFill="1" applyBorder="1" applyAlignment="1">
      <alignment horizontal="center" vertical="center"/>
    </xf>
    <xf numFmtId="169" fontId="27" fillId="2" borderId="145" xfId="0" applyNumberFormat="1" applyFont="1" applyFill="1" applyBorder="1" applyAlignment="1">
      <alignment horizontal="center" vertical="center"/>
    </xf>
    <xf numFmtId="169" fontId="27" fillId="2" borderId="56" xfId="0" applyNumberFormat="1" applyFont="1" applyFill="1" applyBorder="1" applyAlignment="1">
      <alignment horizontal="center" vertical="center"/>
    </xf>
    <xf numFmtId="169" fontId="27" fillId="2" borderId="77" xfId="0" applyNumberFormat="1" applyFont="1" applyFill="1" applyBorder="1" applyAlignment="1">
      <alignment horizontal="center" vertical="center"/>
    </xf>
    <xf numFmtId="0" fontId="27" fillId="0" borderId="148" xfId="0" applyFont="1" applyBorder="1" applyAlignment="1" applyProtection="1">
      <alignment horizontal="center" vertical="center"/>
      <protection locked="0"/>
    </xf>
    <xf numFmtId="0" fontId="27" fillId="0" borderId="88" xfId="0" applyFont="1" applyBorder="1" applyAlignment="1" applyProtection="1">
      <alignment horizontal="center" vertical="center"/>
      <protection locked="0"/>
    </xf>
    <xf numFmtId="0" fontId="27" fillId="0" borderId="89" xfId="0" applyFont="1" applyBorder="1" applyAlignment="1" applyProtection="1">
      <alignment horizontal="center" vertical="center"/>
      <protection locked="0"/>
    </xf>
    <xf numFmtId="0" fontId="27" fillId="0" borderId="93" xfId="0" applyFont="1" applyBorder="1" applyAlignment="1" applyProtection="1">
      <alignment horizontal="center" vertical="center" wrapText="1"/>
      <protection locked="0"/>
    </xf>
    <xf numFmtId="0" fontId="27" fillId="0" borderId="86" xfId="0" applyFont="1" applyBorder="1" applyAlignment="1" applyProtection="1">
      <alignment horizontal="center" vertical="center" wrapText="1"/>
      <protection locked="0"/>
    </xf>
    <xf numFmtId="0" fontId="27" fillId="0" borderId="87" xfId="0" applyFont="1" applyBorder="1" applyAlignment="1" applyProtection="1">
      <alignment horizontal="center" vertical="center" wrapText="1"/>
      <protection locked="0"/>
    </xf>
    <xf numFmtId="165" fontId="2" fillId="36" borderId="541" xfId="1" applyNumberFormat="1" applyFont="1" applyFill="1" applyBorder="1" applyAlignment="1" applyProtection="1">
      <alignment horizontal="right" vertical="center"/>
    </xf>
    <xf numFmtId="165" fontId="2" fillId="36" borderId="542" xfId="1" applyNumberFormat="1" applyFont="1" applyFill="1" applyBorder="1" applyAlignment="1" applyProtection="1">
      <alignment horizontal="right" vertical="center"/>
    </xf>
    <xf numFmtId="165" fontId="188" fillId="40" borderId="541" xfId="1" applyNumberFormat="1" applyFont="1" applyFill="1" applyBorder="1" applyAlignment="1" applyProtection="1">
      <alignment horizontal="right" vertical="center"/>
    </xf>
    <xf numFmtId="165" fontId="188" fillId="40" borderId="542" xfId="1" applyNumberFormat="1" applyFont="1" applyFill="1" applyBorder="1" applyAlignment="1" applyProtection="1">
      <alignment horizontal="right" vertical="center"/>
    </xf>
    <xf numFmtId="0" fontId="71" fillId="0" borderId="540" xfId="0" applyFont="1" applyBorder="1" applyAlignment="1">
      <alignment horizontal="center" vertical="center" wrapText="1"/>
    </xf>
    <xf numFmtId="0" fontId="71" fillId="0" borderId="487" xfId="0" applyFont="1" applyBorder="1" applyAlignment="1">
      <alignment horizontal="center" vertical="center" wrapText="1"/>
    </xf>
    <xf numFmtId="0" fontId="67" fillId="0" borderId="0" xfId="0" applyFont="1" applyAlignment="1">
      <alignment horizontal="center" vertical="center" wrapText="1"/>
    </xf>
    <xf numFmtId="0" fontId="67" fillId="0" borderId="218" xfId="0" applyFont="1" applyBorder="1" applyAlignment="1">
      <alignment horizontal="center" vertical="center" wrapText="1"/>
    </xf>
    <xf numFmtId="0" fontId="0" fillId="0" borderId="257"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left" vertical="center" wrapText="1"/>
    </xf>
    <xf numFmtId="0" fontId="0" fillId="0" borderId="73" xfId="0" applyBorder="1" applyAlignment="1">
      <alignment horizontal="left" vertical="center" wrapText="1"/>
    </xf>
    <xf numFmtId="0" fontId="0" fillId="0" borderId="0" xfId="0" applyAlignment="1">
      <alignment horizontal="left" vertical="center" wrapText="1"/>
    </xf>
    <xf numFmtId="0" fontId="0" fillId="0" borderId="72" xfId="0" applyBorder="1" applyAlignment="1">
      <alignment horizontal="left" vertical="center" wrapText="1"/>
    </xf>
    <xf numFmtId="0" fontId="0" fillId="0" borderId="384" xfId="0" applyBorder="1" applyAlignment="1">
      <alignment horizontal="left" vertical="center" wrapText="1"/>
    </xf>
    <xf numFmtId="0" fontId="0" fillId="0" borderId="385" xfId="0" applyBorder="1" applyAlignment="1">
      <alignment horizontal="left" vertical="center" wrapText="1"/>
    </xf>
    <xf numFmtId="0" fontId="0" fillId="0" borderId="386" xfId="0" applyBorder="1" applyAlignment="1">
      <alignment horizontal="left" vertical="center" wrapText="1"/>
    </xf>
    <xf numFmtId="0" fontId="63" fillId="14" borderId="206" xfId="0" applyFont="1" applyFill="1" applyBorder="1" applyAlignment="1">
      <alignment horizontal="center" vertical="center" wrapText="1"/>
    </xf>
    <xf numFmtId="0" fontId="63" fillId="14" borderId="204" xfId="0" applyFont="1" applyFill="1" applyBorder="1" applyAlignment="1">
      <alignment horizontal="center" vertical="center" wrapText="1"/>
    </xf>
    <xf numFmtId="0" fontId="52" fillId="0" borderId="241" xfId="0" applyFont="1" applyBorder="1" applyAlignment="1">
      <alignment horizontal="center" vertical="center" wrapText="1"/>
    </xf>
    <xf numFmtId="0" fontId="52" fillId="0" borderId="242" xfId="0" applyFont="1" applyBorder="1" applyAlignment="1">
      <alignment horizontal="center" vertical="center" wrapText="1"/>
    </xf>
    <xf numFmtId="0" fontId="66" fillId="26" borderId="189" xfId="0" applyFont="1" applyFill="1" applyBorder="1" applyAlignment="1">
      <alignment horizontal="center" vertical="center"/>
    </xf>
    <xf numFmtId="0" fontId="66" fillId="26" borderId="0" xfId="0" applyFont="1" applyFill="1" applyAlignment="1">
      <alignment horizontal="center" vertical="center"/>
    </xf>
    <xf numFmtId="0" fontId="66" fillId="26" borderId="393" xfId="0" applyFont="1" applyFill="1" applyBorder="1" applyAlignment="1">
      <alignment horizontal="center" vertical="center" wrapText="1"/>
    </xf>
    <xf numFmtId="0" fontId="66" fillId="26" borderId="391" xfId="0" applyFont="1" applyFill="1" applyBorder="1" applyAlignment="1">
      <alignment horizontal="center" vertical="center" wrapText="1"/>
    </xf>
    <xf numFmtId="0" fontId="66" fillId="26" borderId="392" xfId="0" applyFont="1" applyFill="1" applyBorder="1" applyAlignment="1">
      <alignment horizontal="center" vertical="center" wrapText="1"/>
    </xf>
    <xf numFmtId="15" fontId="25" fillId="18" borderId="0" xfId="0" applyNumberFormat="1" applyFont="1" applyFill="1" applyAlignment="1">
      <alignment horizontal="center" vertical="center"/>
    </xf>
    <xf numFmtId="0" fontId="66" fillId="26" borderId="257" xfId="0" applyFont="1" applyFill="1" applyBorder="1" applyAlignment="1">
      <alignment horizontal="center" vertical="center" wrapText="1"/>
    </xf>
    <xf numFmtId="0" fontId="66" fillId="26" borderId="66" xfId="0" applyFont="1" applyFill="1" applyBorder="1" applyAlignment="1">
      <alignment horizontal="center" vertical="center" wrapText="1"/>
    </xf>
    <xf numFmtId="0" fontId="66" fillId="26" borderId="67" xfId="0" applyFont="1" applyFill="1" applyBorder="1" applyAlignment="1">
      <alignment horizontal="center" vertical="center" wrapText="1"/>
    </xf>
    <xf numFmtId="0" fontId="74" fillId="20" borderId="544" xfId="0" applyFont="1" applyFill="1" applyBorder="1" applyAlignment="1">
      <alignment horizontal="center" vertical="center" wrapText="1"/>
    </xf>
    <xf numFmtId="0" fontId="74" fillId="20" borderId="88" xfId="0" applyFont="1" applyFill="1" applyBorder="1" applyAlignment="1">
      <alignment horizontal="center" vertical="center" wrapText="1"/>
    </xf>
    <xf numFmtId="43" fontId="206" fillId="20" borderId="88" xfId="1" applyFont="1" applyFill="1" applyBorder="1" applyAlignment="1">
      <alignment horizontal="center" vertical="center" wrapText="1"/>
    </xf>
    <xf numFmtId="43" fontId="206" fillId="20" borderId="547" xfId="1" applyFont="1" applyFill="1" applyBorder="1" applyAlignment="1">
      <alignment horizontal="center" vertical="center" wrapText="1"/>
    </xf>
    <xf numFmtId="0" fontId="66" fillId="42" borderId="544" xfId="0" applyFont="1" applyFill="1" applyBorder="1" applyAlignment="1">
      <alignment horizontal="center" vertical="center" wrapText="1"/>
    </xf>
    <xf numFmtId="0" fontId="66" fillId="42" borderId="89" xfId="0" applyFont="1" applyFill="1" applyBorder="1" applyAlignment="1">
      <alignment horizontal="center" vertical="center" wrapText="1"/>
    </xf>
    <xf numFmtId="0" fontId="74" fillId="20" borderId="89" xfId="0" applyFont="1" applyFill="1" applyBorder="1" applyAlignment="1">
      <alignment horizontal="center" vertical="center" wrapText="1"/>
    </xf>
    <xf numFmtId="0" fontId="74" fillId="0" borderId="544" xfId="0" applyFont="1" applyBorder="1" applyAlignment="1">
      <alignment horizontal="center" vertical="center" wrapText="1"/>
    </xf>
    <xf numFmtId="0" fontId="74" fillId="0" borderId="88" xfId="0" applyFont="1" applyBorder="1" applyAlignment="1">
      <alignment horizontal="center" vertical="center" wrapText="1"/>
    </xf>
    <xf numFmtId="0" fontId="74" fillId="0" borderId="89" xfId="0" applyFont="1" applyBorder="1" applyAlignment="1">
      <alignment horizontal="center" vertical="center" wrapText="1"/>
    </xf>
    <xf numFmtId="0" fontId="66" fillId="42" borderId="88" xfId="0" applyFont="1" applyFill="1" applyBorder="1" applyAlignment="1">
      <alignment horizontal="center" vertical="center" wrapText="1"/>
    </xf>
    <xf numFmtId="37" fontId="74" fillId="0" borderId="88" xfId="1" applyNumberFormat="1" applyFont="1" applyBorder="1" applyAlignment="1">
      <alignment vertical="center" wrapText="1"/>
    </xf>
    <xf numFmtId="37" fontId="74" fillId="0" borderId="89" xfId="1" applyNumberFormat="1" applyFont="1" applyBorder="1" applyAlignment="1">
      <alignment vertical="center" wrapText="1"/>
    </xf>
    <xf numFmtId="0" fontId="88" fillId="2" borderId="0" xfId="11" applyFont="1" applyFill="1" applyAlignment="1">
      <alignment horizontal="left" vertical="center" wrapText="1"/>
    </xf>
    <xf numFmtId="0" fontId="88" fillId="2" borderId="0" xfId="11" applyFont="1" applyFill="1" applyAlignment="1">
      <alignment vertical="center" wrapText="1"/>
    </xf>
    <xf numFmtId="0" fontId="87" fillId="2" borderId="0" xfId="0" applyFont="1" applyFill="1" applyAlignment="1">
      <alignment horizontal="left" vertical="center" wrapText="1"/>
    </xf>
    <xf numFmtId="0" fontId="109" fillId="2" borderId="0" xfId="11" applyFont="1" applyFill="1" applyAlignment="1">
      <alignment horizontal="center"/>
    </xf>
    <xf numFmtId="0" fontId="88" fillId="2" borderId="0" xfId="11" applyFont="1" applyFill="1" applyAlignment="1">
      <alignment horizontal="left" vertical="top" wrapText="1"/>
    </xf>
    <xf numFmtId="0" fontId="100" fillId="2" borderId="177" xfId="0" applyFont="1" applyFill="1" applyBorder="1" applyAlignment="1">
      <alignment horizontal="left" vertical="center" wrapText="1"/>
    </xf>
    <xf numFmtId="0" fontId="100" fillId="2" borderId="177" xfId="0" applyFont="1" applyFill="1" applyBorder="1" applyAlignment="1">
      <alignment horizontal="left" vertical="center"/>
    </xf>
    <xf numFmtId="0" fontId="110" fillId="25" borderId="393" xfId="0" applyFont="1" applyFill="1" applyBorder="1" applyAlignment="1">
      <alignment horizontal="right" vertical="center" wrapText="1"/>
    </xf>
    <xf numFmtId="0" fontId="110" fillId="25" borderId="391" xfId="0" applyFont="1" applyFill="1" applyBorder="1" applyAlignment="1">
      <alignment horizontal="right" vertical="center" wrapText="1"/>
    </xf>
    <xf numFmtId="0" fontId="97" fillId="0" borderId="391" xfId="0" applyFont="1" applyBorder="1" applyAlignment="1" applyProtection="1">
      <alignment horizontal="left" vertical="center" wrapText="1"/>
      <protection locked="0"/>
    </xf>
    <xf numFmtId="0" fontId="97" fillId="0" borderId="392" xfId="0" applyFont="1" applyBorder="1" applyAlignment="1" applyProtection="1">
      <alignment horizontal="left" vertical="center" wrapText="1"/>
      <protection locked="0"/>
    </xf>
    <xf numFmtId="0" fontId="101" fillId="2" borderId="445" xfId="11" applyFont="1" applyFill="1" applyBorder="1" applyAlignment="1">
      <alignment horizontal="left" vertical="center" wrapText="1"/>
    </xf>
    <xf numFmtId="0" fontId="101" fillId="2" borderId="385" xfId="11" applyFont="1" applyFill="1" applyBorder="1" applyAlignment="1">
      <alignment horizontal="left" vertical="center" wrapText="1"/>
    </xf>
    <xf numFmtId="0" fontId="101" fillId="2" borderId="443" xfId="11" applyFont="1" applyFill="1" applyBorder="1" applyAlignment="1">
      <alignment horizontal="left" vertical="center" wrapText="1"/>
    </xf>
    <xf numFmtId="0" fontId="101" fillId="2" borderId="447" xfId="11" applyFont="1" applyFill="1" applyBorder="1" applyAlignment="1">
      <alignment vertical="center" wrapText="1"/>
    </xf>
    <xf numFmtId="0" fontId="101" fillId="2" borderId="434" xfId="11" applyFont="1" applyFill="1" applyBorder="1" applyAlignment="1">
      <alignment vertical="center" wrapText="1"/>
    </xf>
    <xf numFmtId="0" fontId="101" fillId="2" borderId="17" xfId="11" applyFont="1" applyFill="1" applyBorder="1" applyAlignment="1">
      <alignment vertical="center" wrapText="1"/>
    </xf>
    <xf numFmtId="0" fontId="101" fillId="2" borderId="0" xfId="11" applyFont="1" applyFill="1" applyAlignment="1">
      <alignment horizontal="center" vertical="top"/>
    </xf>
    <xf numFmtId="0" fontId="111" fillId="25" borderId="393" xfId="0" applyFont="1" applyFill="1" applyBorder="1" applyAlignment="1">
      <alignment horizontal="center" vertical="center" wrapText="1"/>
    </xf>
    <xf numFmtId="0" fontId="111" fillId="25" borderId="391" xfId="0" applyFont="1" applyFill="1" applyBorder="1" applyAlignment="1">
      <alignment horizontal="center" vertical="center" wrapText="1"/>
    </xf>
    <xf numFmtId="0" fontId="111" fillId="25" borderId="392" xfId="0" applyFont="1" applyFill="1" applyBorder="1" applyAlignment="1">
      <alignment horizontal="center" vertical="center" wrapText="1"/>
    </xf>
    <xf numFmtId="166" fontId="111" fillId="25" borderId="393" xfId="2" applyNumberFormat="1" applyFont="1" applyFill="1" applyBorder="1" applyAlignment="1" applyProtection="1">
      <alignment horizontal="center" vertical="distributed" wrapText="1"/>
    </xf>
    <xf numFmtId="166" fontId="112" fillId="25" borderId="391" xfId="0" applyNumberFormat="1" applyFont="1" applyFill="1" applyBorder="1" applyAlignment="1">
      <alignment horizontal="center" vertical="distributed" wrapText="1"/>
    </xf>
    <xf numFmtId="166" fontId="112" fillId="25" borderId="392" xfId="0" applyNumberFormat="1" applyFont="1" applyFill="1" applyBorder="1" applyAlignment="1">
      <alignment horizontal="center" vertical="distributed" wrapText="1"/>
    </xf>
    <xf numFmtId="0" fontId="101" fillId="2" borderId="144" xfId="11" applyFont="1" applyFill="1" applyBorder="1" applyAlignment="1">
      <alignment horizontal="left" vertical="center" wrapText="1"/>
    </xf>
    <xf numFmtId="0" fontId="101" fillId="2" borderId="88" xfId="11" applyFont="1" applyFill="1" applyBorder="1" applyAlignment="1">
      <alignment horizontal="left" vertical="center" wrapText="1"/>
    </xf>
    <xf numFmtId="0" fontId="101" fillId="2" borderId="89" xfId="11" applyFont="1" applyFill="1" applyBorder="1" applyAlignment="1">
      <alignment horizontal="left" vertical="center" wrapText="1"/>
    </xf>
    <xf numFmtId="0" fontId="101" fillId="2" borderId="144" xfId="11" applyFont="1" applyFill="1" applyBorder="1" applyAlignment="1">
      <alignment horizontal="left" vertical="top" wrapText="1"/>
    </xf>
    <xf numFmtId="0" fontId="101" fillId="2" borderId="88" xfId="11" applyFont="1" applyFill="1" applyBorder="1" applyAlignment="1">
      <alignment horizontal="left" vertical="top" wrapText="1"/>
    </xf>
    <xf numFmtId="0" fontId="101" fillId="2" borderId="89" xfId="11" applyFont="1" applyFill="1" applyBorder="1" applyAlignment="1">
      <alignment horizontal="left" vertical="top" wrapText="1"/>
    </xf>
    <xf numFmtId="0" fontId="101" fillId="2" borderId="144" xfId="11" applyFont="1" applyFill="1" applyBorder="1" applyAlignment="1">
      <alignment vertical="center" wrapText="1"/>
    </xf>
    <xf numFmtId="0" fontId="101" fillId="2" borderId="88" xfId="11" applyFont="1" applyFill="1" applyBorder="1" applyAlignment="1">
      <alignment vertical="center" wrapText="1"/>
    </xf>
    <xf numFmtId="0" fontId="101" fillId="2" borderId="89" xfId="11" applyFont="1" applyFill="1" applyBorder="1" applyAlignment="1">
      <alignment vertical="center" wrapText="1"/>
    </xf>
    <xf numFmtId="0" fontId="101" fillId="2" borderId="85" xfId="11" applyFont="1" applyFill="1" applyBorder="1" applyAlignment="1">
      <alignment horizontal="left" vertical="center" wrapText="1"/>
    </xf>
    <xf numFmtId="0" fontId="101" fillId="2" borderId="86" xfId="11" applyFont="1" applyFill="1" applyBorder="1" applyAlignment="1">
      <alignment horizontal="left" vertical="center" wrapText="1"/>
    </xf>
    <xf numFmtId="0" fontId="101" fillId="2" borderId="87" xfId="11" applyFont="1" applyFill="1" applyBorder="1" applyAlignment="1">
      <alignment horizontal="left" vertical="center" wrapText="1"/>
    </xf>
    <xf numFmtId="0" fontId="87" fillId="13" borderId="384" xfId="0" applyFont="1" applyFill="1" applyBorder="1" applyAlignment="1">
      <alignment horizontal="center" vertical="center"/>
    </xf>
    <xf numFmtId="0" fontId="87" fillId="0" borderId="385" xfId="0" applyFont="1" applyBorder="1" applyAlignment="1">
      <alignment horizontal="center" vertical="center"/>
    </xf>
    <xf numFmtId="0" fontId="87" fillId="0" borderId="386" xfId="0" applyFont="1" applyBorder="1" applyAlignment="1">
      <alignment vertical="center"/>
    </xf>
    <xf numFmtId="2" fontId="87" fillId="2" borderId="73" xfId="0" applyNumberFormat="1" applyFont="1" applyFill="1" applyBorder="1" applyAlignment="1">
      <alignment horizontal="right" vertical="center"/>
    </xf>
    <xf numFmtId="2" fontId="87" fillId="2" borderId="0" xfId="0" applyNumberFormat="1" applyFont="1" applyFill="1" applyAlignment="1">
      <alignment horizontal="right" vertical="center"/>
    </xf>
    <xf numFmtId="2" fontId="87" fillId="2" borderId="384" xfId="0" applyNumberFormat="1" applyFont="1" applyFill="1" applyBorder="1" applyAlignment="1">
      <alignment horizontal="right" vertical="center"/>
    </xf>
    <xf numFmtId="2" fontId="87" fillId="2" borderId="385" xfId="0" applyNumberFormat="1" applyFont="1" applyFill="1" applyBorder="1" applyAlignment="1">
      <alignment horizontal="right" vertical="center"/>
    </xf>
    <xf numFmtId="2" fontId="87" fillId="2" borderId="442" xfId="0" applyNumberFormat="1" applyFont="1" applyFill="1" applyBorder="1" applyAlignment="1">
      <alignment horizontal="left" vertical="center"/>
    </xf>
    <xf numFmtId="2" fontId="87" fillId="2" borderId="15" xfId="0" applyNumberFormat="1" applyFont="1" applyFill="1" applyBorder="1" applyAlignment="1">
      <alignment horizontal="left" vertical="center"/>
    </xf>
    <xf numFmtId="2" fontId="87" fillId="2" borderId="443" xfId="0" applyNumberFormat="1" applyFont="1" applyFill="1" applyBorder="1" applyAlignment="1">
      <alignment horizontal="left" vertical="center"/>
    </xf>
    <xf numFmtId="0" fontId="101" fillId="2" borderId="177" xfId="11" applyFont="1" applyFill="1" applyBorder="1" applyAlignment="1">
      <alignment horizontal="left" vertical="center" wrapText="1"/>
    </xf>
    <xf numFmtId="0" fontId="91" fillId="2" borderId="177" xfId="0" applyFont="1" applyFill="1" applyBorder="1" applyAlignment="1">
      <alignment horizontal="left" vertical="center" wrapText="1"/>
    </xf>
    <xf numFmtId="0" fontId="99" fillId="39" borderId="257" xfId="0" applyFont="1" applyFill="1" applyBorder="1" applyAlignment="1">
      <alignment horizontal="center" vertical="center"/>
    </xf>
    <xf numFmtId="0" fontId="99" fillId="39" borderId="66" xfId="0" applyFont="1" applyFill="1" applyBorder="1" applyAlignment="1">
      <alignment horizontal="center" vertical="center"/>
    </xf>
    <xf numFmtId="0" fontId="99" fillId="39" borderId="67" xfId="0" applyFont="1" applyFill="1" applyBorder="1" applyAlignment="1">
      <alignment vertical="center"/>
    </xf>
    <xf numFmtId="0" fontId="99" fillId="39" borderId="393" xfId="0" applyFont="1" applyFill="1" applyBorder="1" applyAlignment="1">
      <alignment horizontal="center" vertical="center"/>
    </xf>
    <xf numFmtId="0" fontId="99" fillId="39" borderId="391" xfId="0" applyFont="1" applyFill="1" applyBorder="1" applyAlignment="1">
      <alignment horizontal="center" vertical="center"/>
    </xf>
    <xf numFmtId="0" fontId="99" fillId="39" borderId="394" xfId="0" applyFont="1" applyFill="1" applyBorder="1" applyAlignment="1">
      <alignment horizontal="center" vertical="center"/>
    </xf>
    <xf numFmtId="0" fontId="101" fillId="2" borderId="76" xfId="11" applyFont="1" applyFill="1" applyBorder="1" applyAlignment="1">
      <alignment horizontal="left" vertical="center" wrapText="1"/>
    </xf>
    <xf numFmtId="0" fontId="101" fillId="2" borderId="172" xfId="11" applyFont="1" applyFill="1" applyBorder="1" applyAlignment="1">
      <alignment horizontal="left" vertical="center" wrapText="1"/>
    </xf>
    <xf numFmtId="0" fontId="101" fillId="2" borderId="77" xfId="11" applyFont="1" applyFill="1" applyBorder="1" applyAlignment="1">
      <alignment horizontal="left" vertical="center" wrapText="1"/>
    </xf>
    <xf numFmtId="0" fontId="99" fillId="39" borderId="96" xfId="0" applyFont="1" applyFill="1" applyBorder="1" applyAlignment="1">
      <alignment horizontal="center" vertical="center"/>
    </xf>
    <xf numFmtId="0" fontId="99" fillId="39" borderId="441" xfId="0" applyFont="1" applyFill="1" applyBorder="1" applyAlignment="1">
      <alignment horizontal="center" vertical="center"/>
    </xf>
    <xf numFmtId="0" fontId="99" fillId="39" borderId="177" xfId="0" applyFont="1" applyFill="1" applyBorder="1" applyAlignment="1">
      <alignment horizontal="center" vertical="center"/>
    </xf>
    <xf numFmtId="0" fontId="99" fillId="39" borderId="96" xfId="0" applyFont="1" applyFill="1" applyBorder="1" applyAlignment="1">
      <alignment horizontal="center" vertical="center" wrapText="1"/>
    </xf>
    <xf numFmtId="0" fontId="99" fillId="39" borderId="16" xfId="0" applyFont="1" applyFill="1" applyBorder="1" applyAlignment="1">
      <alignment horizontal="center" vertical="center" wrapText="1"/>
    </xf>
    <xf numFmtId="0" fontId="99" fillId="39" borderId="144" xfId="0" applyFont="1" applyFill="1" applyBorder="1" applyAlignment="1">
      <alignment horizontal="center" vertical="center" wrapText="1"/>
    </xf>
    <xf numFmtId="0" fontId="99" fillId="39" borderId="89" xfId="0" applyFont="1" applyFill="1" applyBorder="1" applyAlignment="1">
      <alignment horizontal="center" vertical="center" wrapText="1"/>
    </xf>
    <xf numFmtId="0" fontId="92" fillId="16" borderId="433" xfId="0" applyFont="1" applyFill="1" applyBorder="1" applyAlignment="1">
      <alignment horizontal="center" vertical="center"/>
    </xf>
    <xf numFmtId="0" fontId="92" fillId="16" borderId="434" xfId="0" applyFont="1" applyFill="1" applyBorder="1" applyAlignment="1">
      <alignment horizontal="center" vertical="center"/>
    </xf>
    <xf numFmtId="0" fontId="94" fillId="0" borderId="435" xfId="0" applyFont="1" applyBorder="1" applyAlignment="1">
      <alignment horizontal="center" vertical="center" wrapText="1"/>
    </xf>
    <xf numFmtId="0" fontId="94" fillId="0" borderId="6" xfId="0" applyFont="1" applyBorder="1" applyAlignment="1">
      <alignment horizontal="center" vertical="center" wrapText="1"/>
    </xf>
    <xf numFmtId="0" fontId="94" fillId="0" borderId="7" xfId="0" applyFont="1" applyBorder="1" applyAlignment="1">
      <alignment horizontal="center" vertical="center" wrapText="1"/>
    </xf>
    <xf numFmtId="0" fontId="94" fillId="0" borderId="17" xfId="0" applyFont="1" applyBorder="1" applyAlignment="1">
      <alignment horizontal="left" vertical="center" wrapText="1"/>
    </xf>
    <xf numFmtId="0" fontId="94" fillId="0" borderId="6" xfId="0" applyFont="1" applyBorder="1" applyAlignment="1">
      <alignment horizontal="left" vertical="center" wrapText="1"/>
    </xf>
    <xf numFmtId="0" fontId="94" fillId="0" borderId="7" xfId="0" applyFont="1" applyBorder="1" applyAlignment="1">
      <alignment horizontal="left" vertical="center" wrapText="1"/>
    </xf>
    <xf numFmtId="0" fontId="95" fillId="0" borderId="436" xfId="0" applyFont="1" applyBorder="1" applyAlignment="1">
      <alignment horizontal="center" vertical="center"/>
    </xf>
    <xf numFmtId="0" fontId="95" fillId="0" borderId="437" xfId="0" applyFont="1" applyBorder="1" applyAlignment="1">
      <alignment horizontal="center" vertical="center"/>
    </xf>
    <xf numFmtId="0" fontId="91" fillId="2" borderId="391" xfId="0" applyFont="1" applyFill="1" applyBorder="1" applyAlignment="1">
      <alignment horizontal="center"/>
    </xf>
    <xf numFmtId="0" fontId="91" fillId="2" borderId="385" xfId="0" applyFont="1" applyFill="1" applyBorder="1" applyAlignment="1">
      <alignment horizontal="center"/>
    </xf>
    <xf numFmtId="0" fontId="95" fillId="25" borderId="429" xfId="0" applyFont="1" applyFill="1" applyBorder="1" applyAlignment="1">
      <alignment horizontal="center" vertical="center"/>
    </xf>
    <xf numFmtId="0" fontId="95" fillId="25" borderId="9" xfId="0" applyFont="1" applyFill="1" applyBorder="1" applyAlignment="1">
      <alignment horizontal="center" vertical="center"/>
    </xf>
    <xf numFmtId="0" fontId="95" fillId="25" borderId="3" xfId="0" applyFont="1" applyFill="1" applyBorder="1" applyAlignment="1">
      <alignment horizontal="center" vertical="center"/>
    </xf>
    <xf numFmtId="0" fontId="95" fillId="25" borderId="12" xfId="0" applyFont="1" applyFill="1" applyBorder="1" applyAlignment="1">
      <alignment horizontal="center" vertical="center"/>
    </xf>
    <xf numFmtId="0" fontId="96" fillId="16" borderId="431" xfId="0" applyFont="1" applyFill="1" applyBorder="1" applyAlignment="1">
      <alignment horizontal="center" vertical="center" textRotation="90"/>
    </xf>
    <xf numFmtId="0" fontId="96" fillId="16" borderId="432" xfId="0" applyFont="1" applyFill="1" applyBorder="1" applyAlignment="1">
      <alignment horizontal="center" vertical="center" textRotation="90"/>
    </xf>
    <xf numFmtId="0" fontId="96" fillId="16" borderId="438" xfId="0" applyFont="1" applyFill="1" applyBorder="1" applyAlignment="1">
      <alignment horizontal="center" vertical="center" textRotation="90"/>
    </xf>
    <xf numFmtId="166" fontId="95" fillId="0" borderId="257" xfId="0" applyNumberFormat="1" applyFont="1" applyBorder="1" applyAlignment="1">
      <alignment horizontal="center" vertical="center"/>
    </xf>
    <xf numFmtId="0" fontId="95" fillId="0" borderId="67" xfId="0" applyFont="1" applyBorder="1" applyAlignment="1">
      <alignment horizontal="center" vertical="center"/>
    </xf>
    <xf numFmtId="0" fontId="95" fillId="0" borderId="73" xfId="0" applyFont="1" applyBorder="1" applyAlignment="1">
      <alignment horizontal="center" vertical="center"/>
    </xf>
    <xf numFmtId="0" fontId="95" fillId="0" borderId="72" xfId="0" applyFont="1" applyBorder="1" applyAlignment="1">
      <alignment horizontal="center" vertical="center"/>
    </xf>
    <xf numFmtId="0" fontId="95" fillId="0" borderId="384" xfId="0" applyFont="1" applyBorder="1" applyAlignment="1">
      <alignment horizontal="center" vertical="center"/>
    </xf>
    <xf numFmtId="0" fontId="95" fillId="0" borderId="386" xfId="0" applyFont="1" applyBorder="1" applyAlignment="1">
      <alignment horizontal="center" vertical="center"/>
    </xf>
    <xf numFmtId="0" fontId="92" fillId="16" borderId="381" xfId="0" applyFont="1" applyFill="1" applyBorder="1" applyAlignment="1">
      <alignment horizontal="center" vertical="center"/>
    </xf>
    <xf numFmtId="0" fontId="92" fillId="16" borderId="88" xfId="0" applyFont="1" applyFill="1" applyBorder="1" applyAlignment="1">
      <alignment horizontal="center" vertical="center"/>
    </xf>
    <xf numFmtId="0" fontId="94" fillId="0" borderId="383" xfId="0" applyFont="1" applyBorder="1" applyAlignment="1">
      <alignment horizontal="center" vertical="center" wrapText="1"/>
    </xf>
    <xf numFmtId="0" fontId="94" fillId="0" borderId="177" xfId="0" applyFont="1" applyBorder="1" applyAlignment="1">
      <alignment horizontal="center" vertical="center" wrapText="1"/>
    </xf>
    <xf numFmtId="0" fontId="94" fillId="0" borderId="387" xfId="0" applyFont="1" applyBorder="1" applyAlignment="1">
      <alignment horizontal="center" vertical="center" wrapText="1"/>
    </xf>
    <xf numFmtId="0" fontId="94" fillId="0" borderId="89" xfId="0" applyFont="1" applyBorder="1" applyAlignment="1">
      <alignment horizontal="left" vertical="center" wrapText="1"/>
    </xf>
    <xf numFmtId="0" fontId="94" fillId="0" borderId="177" xfId="0" applyFont="1" applyBorder="1" applyAlignment="1">
      <alignment horizontal="left" vertical="center" wrapText="1"/>
    </xf>
    <xf numFmtId="0" fontId="94" fillId="0" borderId="387" xfId="0" applyFont="1" applyBorder="1" applyAlignment="1">
      <alignment horizontal="left" vertical="center" wrapText="1"/>
    </xf>
    <xf numFmtId="0" fontId="95" fillId="0" borderId="382" xfId="0" applyFont="1" applyBorder="1" applyAlignment="1">
      <alignment horizontal="center" vertical="center"/>
    </xf>
    <xf numFmtId="0" fontId="95" fillId="0" borderId="55" xfId="0" applyFont="1" applyBorder="1" applyAlignment="1">
      <alignment horizontal="center" vertical="center"/>
    </xf>
    <xf numFmtId="2" fontId="95" fillId="0" borderId="382" xfId="0" applyNumberFormat="1" applyFont="1" applyBorder="1" applyAlignment="1">
      <alignment horizontal="center" vertical="center"/>
    </xf>
    <xf numFmtId="2" fontId="95" fillId="0" borderId="55" xfId="0" applyNumberFormat="1" applyFont="1" applyBorder="1" applyAlignment="1">
      <alignment horizontal="center" vertical="center"/>
    </xf>
    <xf numFmtId="0" fontId="93" fillId="2" borderId="0" xfId="0" applyFont="1" applyFill="1" applyAlignment="1">
      <alignment horizontal="center" vertical="top"/>
    </xf>
    <xf numFmtId="0" fontId="92" fillId="16" borderId="393" xfId="0" applyFont="1" applyFill="1" applyBorder="1" applyAlignment="1">
      <alignment horizontal="center" vertical="center"/>
    </xf>
    <xf numFmtId="0" fontId="92" fillId="16" borderId="391" xfId="0" applyFont="1" applyFill="1" applyBorder="1" applyAlignment="1">
      <alignment horizontal="center" vertical="center"/>
    </xf>
    <xf numFmtId="0" fontId="92" fillId="16" borderId="392" xfId="0" applyFont="1" applyFill="1" applyBorder="1" applyAlignment="1">
      <alignment horizontal="center" vertical="center"/>
    </xf>
    <xf numFmtId="0" fontId="93" fillId="0" borderId="393" xfId="0" applyFont="1" applyBorder="1" applyAlignment="1" applyProtection="1">
      <alignment horizontal="center" vertical="center" wrapText="1"/>
      <protection locked="0"/>
    </xf>
    <xf numFmtId="0" fontId="93" fillId="0" borderId="391" xfId="0" applyFont="1" applyBorder="1" applyAlignment="1" applyProtection="1">
      <alignment horizontal="center" vertical="center" wrapText="1"/>
      <protection locked="0"/>
    </xf>
    <xf numFmtId="0" fontId="93" fillId="0" borderId="392" xfId="0" applyFont="1" applyBorder="1" applyAlignment="1" applyProtection="1">
      <alignment horizontal="center" vertical="center" wrapText="1"/>
      <protection locked="0"/>
    </xf>
    <xf numFmtId="0" fontId="92" fillId="16" borderId="393" xfId="0" applyFont="1" applyFill="1" applyBorder="1" applyAlignment="1">
      <alignment horizontal="center" vertical="center" wrapText="1"/>
    </xf>
    <xf numFmtId="0" fontId="92" fillId="16" borderId="391" xfId="0" applyFont="1" applyFill="1" applyBorder="1" applyAlignment="1">
      <alignment horizontal="center" vertical="center" wrapText="1"/>
    </xf>
    <xf numFmtId="0" fontId="92" fillId="16" borderId="392" xfId="0" applyFont="1" applyFill="1" applyBorder="1" applyAlignment="1">
      <alignment horizontal="center" vertical="center" wrapText="1"/>
    </xf>
    <xf numFmtId="0" fontId="91" fillId="2" borderId="66" xfId="0" applyFont="1" applyFill="1" applyBorder="1" applyAlignment="1">
      <alignment horizontal="center"/>
    </xf>
    <xf numFmtId="0" fontId="89" fillId="16" borderId="257" xfId="0" applyFont="1" applyFill="1" applyBorder="1" applyAlignment="1">
      <alignment horizontal="center" vertical="center" wrapText="1"/>
    </xf>
    <xf numFmtId="0" fontId="89" fillId="16" borderId="66" xfId="0" applyFont="1" applyFill="1" applyBorder="1" applyAlignment="1">
      <alignment horizontal="center" vertical="center" wrapText="1"/>
    </xf>
    <xf numFmtId="0" fontId="90" fillId="16" borderId="66" xfId="0" applyFont="1" applyFill="1" applyBorder="1" applyAlignment="1">
      <alignment horizontal="center" vertical="center" wrapText="1"/>
    </xf>
    <xf numFmtId="0" fontId="90" fillId="16" borderId="66" xfId="0" applyFont="1" applyFill="1" applyBorder="1" applyAlignment="1">
      <alignment horizontal="center" vertical="center"/>
    </xf>
    <xf numFmtId="0" fontId="90" fillId="16" borderId="67" xfId="0" applyFont="1" applyFill="1" applyBorder="1" applyAlignment="1">
      <alignment horizontal="center" vertical="center"/>
    </xf>
    <xf numFmtId="0" fontId="90" fillId="16" borderId="73" xfId="0" applyFont="1" applyFill="1" applyBorder="1" applyAlignment="1">
      <alignment horizontal="center" vertical="center" wrapText="1"/>
    </xf>
    <xf numFmtId="0" fontId="90" fillId="16" borderId="0" xfId="0" applyFont="1" applyFill="1" applyAlignment="1">
      <alignment horizontal="center" vertical="center" wrapText="1"/>
    </xf>
    <xf numFmtId="0" fontId="90" fillId="16" borderId="0" xfId="0" applyFont="1" applyFill="1" applyAlignment="1">
      <alignment horizontal="center" vertical="center"/>
    </xf>
    <xf numFmtId="0" fontId="90" fillId="16" borderId="72" xfId="0" applyFont="1" applyFill="1" applyBorder="1" applyAlignment="1">
      <alignment horizontal="center" vertical="center"/>
    </xf>
    <xf numFmtId="0" fontId="90" fillId="16" borderId="384" xfId="0" applyFont="1" applyFill="1" applyBorder="1" applyAlignment="1">
      <alignment horizontal="center" vertical="center" wrapText="1"/>
    </xf>
    <xf numFmtId="0" fontId="90" fillId="16" borderId="385" xfId="0" applyFont="1" applyFill="1" applyBorder="1" applyAlignment="1">
      <alignment horizontal="center" vertical="center" wrapText="1"/>
    </xf>
    <xf numFmtId="0" fontId="90" fillId="16" borderId="385" xfId="0" applyFont="1" applyFill="1" applyBorder="1" applyAlignment="1">
      <alignment horizontal="center" vertical="center"/>
    </xf>
    <xf numFmtId="0" fontId="90" fillId="16" borderId="386" xfId="0" applyFont="1" applyFill="1" applyBorder="1" applyAlignment="1">
      <alignment horizontal="center" vertical="center"/>
    </xf>
    <xf numFmtId="0" fontId="91" fillId="2" borderId="66" xfId="0" applyFont="1" applyFill="1" applyBorder="1" applyAlignment="1">
      <alignment vertical="center"/>
    </xf>
    <xf numFmtId="0" fontId="93" fillId="0" borderId="393" xfId="0" applyFont="1" applyBorder="1" applyAlignment="1" applyProtection="1">
      <alignment horizontal="center" vertical="center"/>
      <protection locked="0"/>
    </xf>
    <xf numFmtId="0" fontId="93" fillId="0" borderId="391" xfId="0" applyFont="1" applyBorder="1" applyAlignment="1" applyProtection="1">
      <alignment horizontal="center" vertical="center"/>
      <protection locked="0"/>
    </xf>
    <xf numFmtId="0" fontId="93" fillId="0" borderId="392" xfId="0" applyFont="1" applyBorder="1" applyAlignment="1" applyProtection="1">
      <alignment horizontal="center" vertical="center"/>
      <protection locked="0"/>
    </xf>
    <xf numFmtId="0" fontId="93" fillId="0" borderId="393" xfId="1" applyNumberFormat="1" applyFont="1" applyBorder="1" applyAlignment="1" applyProtection="1">
      <alignment horizontal="center" vertical="center" wrapText="1"/>
      <protection locked="0"/>
    </xf>
    <xf numFmtId="0" fontId="93" fillId="0" borderId="391" xfId="1" applyNumberFormat="1" applyFont="1" applyBorder="1" applyAlignment="1" applyProtection="1">
      <alignment horizontal="center" vertical="center" wrapText="1"/>
      <protection locked="0"/>
    </xf>
    <xf numFmtId="0" fontId="93" fillId="0" borderId="392" xfId="1" applyNumberFormat="1" applyFont="1" applyBorder="1" applyAlignment="1" applyProtection="1">
      <alignment horizontal="center" vertical="center" wrapText="1"/>
      <protection locked="0"/>
    </xf>
    <xf numFmtId="182" fontId="93" fillId="0" borderId="393" xfId="0" applyNumberFormat="1" applyFont="1" applyBorder="1" applyAlignment="1" applyProtection="1">
      <alignment horizontal="center" vertical="center"/>
      <protection locked="0"/>
    </xf>
    <xf numFmtId="182" fontId="93" fillId="0" borderId="391" xfId="0" applyNumberFormat="1" applyFont="1" applyBorder="1" applyAlignment="1" applyProtection="1">
      <alignment horizontal="center" vertical="center"/>
      <protection locked="0"/>
    </xf>
    <xf numFmtId="182" fontId="93" fillId="0" borderId="392" xfId="0" applyNumberFormat="1" applyFont="1" applyBorder="1" applyAlignment="1" applyProtection="1">
      <alignment horizontal="center" vertical="center"/>
      <protection locked="0"/>
    </xf>
    <xf numFmtId="0" fontId="92" fillId="16" borderId="428" xfId="0" applyFont="1" applyFill="1" applyBorder="1" applyAlignment="1">
      <alignment horizontal="center" vertical="center"/>
    </xf>
    <xf numFmtId="0" fontId="92" fillId="16" borderId="3" xfId="0" applyFont="1" applyFill="1" applyBorder="1" applyAlignment="1">
      <alignment horizontal="center" vertical="center"/>
    </xf>
    <xf numFmtId="0" fontId="94" fillId="0" borderId="8" xfId="0" applyFont="1" applyBorder="1" applyAlignment="1">
      <alignment horizontal="center" vertical="center" wrapText="1"/>
    </xf>
    <xf numFmtId="0" fontId="94" fillId="0" borderId="429" xfId="0" applyFont="1" applyBorder="1" applyAlignment="1">
      <alignment horizontal="center" vertical="center" wrapText="1"/>
    </xf>
    <xf numFmtId="0" fontId="94" fillId="0" borderId="430" xfId="0" applyFont="1" applyBorder="1" applyAlignment="1">
      <alignment horizontal="center" vertical="center" wrapText="1"/>
    </xf>
    <xf numFmtId="0" fontId="94" fillId="0" borderId="12" xfId="0" applyFont="1" applyBorder="1" applyAlignment="1">
      <alignment horizontal="left" vertical="center" wrapText="1"/>
    </xf>
    <xf numFmtId="0" fontId="94" fillId="0" borderId="429" xfId="0" applyFont="1" applyBorder="1" applyAlignment="1">
      <alignment horizontal="left" vertical="center" wrapText="1"/>
    </xf>
    <xf numFmtId="0" fontId="94" fillId="0" borderId="430" xfId="0" applyFont="1" applyBorder="1" applyAlignment="1">
      <alignment horizontal="left" vertical="center" wrapText="1"/>
    </xf>
    <xf numFmtId="0" fontId="95" fillId="0" borderId="4" xfId="0" applyFont="1" applyBorder="1" applyAlignment="1">
      <alignment horizontal="center" vertical="center"/>
    </xf>
    <xf numFmtId="0" fontId="95" fillId="0" borderId="54" xfId="0" applyFont="1" applyBorder="1" applyAlignment="1">
      <alignment horizontal="center" vertical="center"/>
    </xf>
    <xf numFmtId="0" fontId="32" fillId="16" borderId="123" xfId="0" applyFont="1" applyFill="1" applyBorder="1" applyAlignment="1">
      <alignment horizontal="center" vertical="center"/>
    </xf>
    <xf numFmtId="0" fontId="32" fillId="16" borderId="130" xfId="0" applyFont="1" applyFill="1" applyBorder="1" applyAlignment="1">
      <alignment horizontal="center" vertical="center"/>
    </xf>
    <xf numFmtId="0" fontId="32" fillId="16" borderId="147" xfId="0" applyFont="1" applyFill="1" applyBorder="1" applyAlignment="1">
      <alignment horizontal="center" vertical="center"/>
    </xf>
    <xf numFmtId="0" fontId="32" fillId="16" borderId="74" xfId="0" applyFont="1" applyFill="1" applyBorder="1" applyAlignment="1">
      <alignment horizontal="center" vertical="center"/>
    </xf>
    <xf numFmtId="0" fontId="16" fillId="16" borderId="124" xfId="0" applyFont="1" applyFill="1" applyBorder="1" applyAlignment="1">
      <alignment horizontal="center" vertical="center"/>
    </xf>
    <xf numFmtId="0" fontId="16" fillId="16" borderId="121" xfId="0" applyFont="1" applyFill="1" applyBorder="1" applyAlignment="1">
      <alignment horizontal="center" vertical="center"/>
    </xf>
    <xf numFmtId="0" fontId="16" fillId="16" borderId="107" xfId="0" applyFont="1" applyFill="1" applyBorder="1" applyAlignment="1">
      <alignment horizontal="center" vertical="center"/>
    </xf>
    <xf numFmtId="0" fontId="16" fillId="16" borderId="108" xfId="0" applyFont="1" applyFill="1" applyBorder="1" applyAlignment="1">
      <alignment horizontal="center" vertical="center"/>
    </xf>
    <xf numFmtId="0" fontId="17" fillId="16" borderId="123" xfId="0" applyFont="1" applyFill="1" applyBorder="1" applyAlignment="1">
      <alignment horizontal="center" vertical="center"/>
    </xf>
    <xf numFmtId="0" fontId="17" fillId="16" borderId="92" xfId="0" applyFont="1" applyFill="1" applyBorder="1" applyAlignment="1">
      <alignment horizontal="center" vertical="center"/>
    </xf>
    <xf numFmtId="0" fontId="17" fillId="16" borderId="147" xfId="0" applyFont="1" applyFill="1" applyBorder="1" applyAlignment="1">
      <alignment horizontal="center" vertical="center"/>
    </xf>
    <xf numFmtId="0" fontId="17" fillId="16" borderId="128" xfId="0" applyFont="1" applyFill="1" applyBorder="1" applyAlignment="1">
      <alignment horizontal="center" vertical="center"/>
    </xf>
    <xf numFmtId="0" fontId="17" fillId="16" borderId="118" xfId="0" applyFont="1" applyFill="1" applyBorder="1" applyAlignment="1">
      <alignment horizontal="center" vertical="center"/>
    </xf>
    <xf numFmtId="0" fontId="17" fillId="16" borderId="119" xfId="0" applyFont="1" applyFill="1" applyBorder="1" applyAlignment="1">
      <alignment horizontal="center" vertical="center"/>
    </xf>
    <xf numFmtId="0" fontId="17" fillId="16" borderId="125" xfId="0" applyFont="1" applyFill="1" applyBorder="1" applyAlignment="1">
      <alignment horizontal="center" vertical="center"/>
    </xf>
    <xf numFmtId="0" fontId="17" fillId="16" borderId="550" xfId="0" applyFont="1" applyFill="1" applyBorder="1" applyAlignment="1">
      <alignment horizontal="center" vertical="center"/>
    </xf>
    <xf numFmtId="0" fontId="17" fillId="16" borderId="107" xfId="0" applyFont="1" applyFill="1" applyBorder="1" applyAlignment="1">
      <alignment horizontal="center" vertical="center"/>
    </xf>
    <xf numFmtId="0" fontId="17" fillId="16" borderId="125" xfId="0" applyFont="1" applyFill="1" applyBorder="1" applyAlignment="1">
      <alignment horizontal="center" vertical="center" wrapText="1"/>
    </xf>
    <xf numFmtId="0" fontId="17" fillId="16" borderId="550" xfId="0" applyFont="1" applyFill="1" applyBorder="1" applyAlignment="1">
      <alignment horizontal="center" vertical="center" wrapText="1"/>
    </xf>
    <xf numFmtId="0" fontId="17" fillId="16" borderId="107" xfId="0" applyFont="1" applyFill="1" applyBorder="1" applyAlignment="1">
      <alignment horizontal="center" vertical="center" wrapText="1"/>
    </xf>
    <xf numFmtId="0" fontId="16" fillId="16" borderId="81" xfId="0" applyFont="1" applyFill="1" applyBorder="1" applyAlignment="1">
      <alignment horizontal="center" vertical="center"/>
    </xf>
    <xf numFmtId="0" fontId="16" fillId="16" borderId="82" xfId="0" applyFont="1" applyFill="1" applyBorder="1" applyAlignment="1">
      <alignment horizontal="center" vertical="center"/>
    </xf>
    <xf numFmtId="0" fontId="16" fillId="16" borderId="109" xfId="0" applyFont="1" applyFill="1" applyBorder="1" applyAlignment="1">
      <alignment horizontal="center" vertical="center"/>
    </xf>
    <xf numFmtId="0" fontId="18" fillId="16" borderId="78" xfId="0" applyFont="1" applyFill="1" applyBorder="1" applyAlignment="1">
      <alignment horizontal="center" vertical="center" wrapText="1"/>
    </xf>
    <xf numFmtId="0" fontId="18" fillId="16" borderId="551" xfId="0" applyFont="1" applyFill="1" applyBorder="1" applyAlignment="1">
      <alignment horizontal="center" vertical="center" wrapText="1"/>
    </xf>
    <xf numFmtId="0" fontId="16" fillId="16" borderId="106" xfId="0" applyFont="1" applyFill="1" applyBorder="1" applyAlignment="1">
      <alignment horizontal="center" vertical="center"/>
    </xf>
    <xf numFmtId="0" fontId="16" fillId="16" borderId="94" xfId="0" applyFont="1" applyFill="1" applyBorder="1" applyAlignment="1">
      <alignment horizontal="center" vertical="center"/>
    </xf>
    <xf numFmtId="0" fontId="16" fillId="16" borderId="111" xfId="0" applyFont="1" applyFill="1" applyBorder="1" applyAlignment="1">
      <alignment horizontal="center" vertical="center"/>
    </xf>
    <xf numFmtId="0" fontId="17" fillId="16" borderId="109" xfId="0" applyFont="1" applyFill="1" applyBorder="1" applyAlignment="1">
      <alignment horizontal="center" vertical="center" wrapText="1"/>
    </xf>
    <xf numFmtId="0" fontId="0" fillId="0" borderId="0" xfId="0" applyAlignment="1">
      <alignment vertical="center"/>
    </xf>
    <xf numFmtId="0" fontId="32" fillId="16" borderId="76" xfId="0" applyFont="1" applyFill="1" applyBorder="1" applyAlignment="1">
      <alignment horizontal="center" vertical="center"/>
    </xf>
    <xf numFmtId="0" fontId="32" fillId="16" borderId="131" xfId="0" applyFont="1" applyFill="1" applyBorder="1" applyAlignment="1">
      <alignment horizontal="center" vertical="center"/>
    </xf>
    <xf numFmtId="0" fontId="31" fillId="16" borderId="112" xfId="0" applyFont="1" applyFill="1" applyBorder="1" applyAlignment="1">
      <alignment horizontal="center" vertical="center"/>
    </xf>
    <xf numFmtId="0" fontId="31" fillId="16" borderId="83" xfId="0" applyFont="1" applyFill="1" applyBorder="1" applyAlignment="1">
      <alignment horizontal="center" vertical="center"/>
    </xf>
    <xf numFmtId="0" fontId="31" fillId="16" borderId="78" xfId="0" applyFont="1" applyFill="1" applyBorder="1" applyAlignment="1">
      <alignment horizontal="center" vertical="center"/>
    </xf>
    <xf numFmtId="0" fontId="0" fillId="11" borderId="113" xfId="0" applyFill="1" applyBorder="1" applyAlignment="1">
      <alignment horizontal="center" vertical="center"/>
    </xf>
    <xf numFmtId="0" fontId="0" fillId="11" borderId="126" xfId="0" applyFill="1" applyBorder="1" applyAlignment="1">
      <alignment horizontal="center" vertical="center"/>
    </xf>
    <xf numFmtId="0" fontId="0" fillId="11" borderId="105" xfId="0" applyFill="1" applyBorder="1" applyAlignment="1">
      <alignment horizontal="center" vertical="center"/>
    </xf>
    <xf numFmtId="0" fontId="17" fillId="16" borderId="78" xfId="0" applyFont="1" applyFill="1" applyBorder="1" applyAlignment="1">
      <alignment horizontal="center" vertical="center"/>
    </xf>
    <xf numFmtId="0" fontId="17" fillId="16" borderId="81" xfId="0" applyFont="1" applyFill="1" applyBorder="1" applyAlignment="1">
      <alignment horizontal="center" vertical="center" wrapText="1"/>
    </xf>
    <xf numFmtId="0" fontId="17" fillId="16" borderId="114" xfId="0" applyFont="1" applyFill="1" applyBorder="1" applyAlignment="1">
      <alignment horizontal="center" vertical="center"/>
    </xf>
    <xf numFmtId="0" fontId="17" fillId="16" borderId="18" xfId="0" applyFont="1" applyFill="1" applyBorder="1" applyAlignment="1">
      <alignment horizontal="center" vertical="center"/>
    </xf>
    <xf numFmtId="0" fontId="17" fillId="16" borderId="115" xfId="0" applyFont="1" applyFill="1" applyBorder="1" applyAlignment="1">
      <alignment horizontal="center" vertical="center"/>
    </xf>
    <xf numFmtId="167" fontId="0" fillId="11" borderId="36" xfId="3" applyNumberFormat="1" applyFont="1" applyFill="1" applyBorder="1" applyAlignment="1">
      <alignment horizontal="center" vertical="center"/>
    </xf>
    <xf numFmtId="167" fontId="0" fillId="11" borderId="19" xfId="3" applyNumberFormat="1" applyFont="1" applyFill="1" applyBorder="1" applyAlignment="1">
      <alignment horizontal="center" vertical="center"/>
    </xf>
    <xf numFmtId="167" fontId="0" fillId="11" borderId="14" xfId="3" applyNumberFormat="1" applyFont="1" applyFill="1" applyBorder="1" applyAlignment="1">
      <alignment horizontal="center" vertical="center"/>
    </xf>
    <xf numFmtId="0" fontId="17" fillId="16" borderId="78" xfId="0" applyFont="1" applyFill="1" applyBorder="1" applyAlignment="1">
      <alignment horizontal="center" vertical="center" wrapText="1"/>
    </xf>
    <xf numFmtId="0" fontId="17" fillId="16" borderId="90" xfId="0" applyFont="1" applyFill="1" applyBorder="1" applyAlignment="1">
      <alignment horizontal="center" vertical="center" wrapText="1"/>
    </xf>
    <xf numFmtId="0" fontId="17" fillId="16" borderId="91" xfId="0" applyFont="1" applyFill="1" applyBorder="1" applyAlignment="1">
      <alignment horizontal="center" vertical="center" wrapText="1"/>
    </xf>
    <xf numFmtId="0" fontId="17" fillId="16" borderId="173" xfId="0" applyFont="1" applyFill="1" applyBorder="1" applyAlignment="1">
      <alignment horizontal="center" vertical="center" wrapText="1"/>
    </xf>
    <xf numFmtId="0" fontId="17" fillId="16" borderId="129" xfId="0" applyFont="1" applyFill="1" applyBorder="1" applyAlignment="1">
      <alignment horizontal="center" vertical="center" wrapText="1"/>
    </xf>
    <xf numFmtId="0" fontId="17" fillId="16" borderId="120" xfId="0" applyFont="1" applyFill="1" applyBorder="1" applyAlignment="1">
      <alignment horizontal="center" vertical="center" wrapText="1"/>
    </xf>
    <xf numFmtId="0" fontId="17" fillId="16" borderId="174" xfId="0" applyFont="1" applyFill="1" applyBorder="1" applyAlignment="1">
      <alignment horizontal="center" vertical="center" wrapText="1"/>
    </xf>
    <xf numFmtId="0" fontId="16" fillId="16" borderId="103" xfId="0" applyFont="1" applyFill="1" applyBorder="1" applyAlignment="1">
      <alignment horizontal="center" vertical="center"/>
    </xf>
    <xf numFmtId="0" fontId="16" fillId="16" borderId="171" xfId="0" applyFont="1" applyFill="1" applyBorder="1" applyAlignment="1">
      <alignment horizontal="center" vertical="center"/>
    </xf>
    <xf numFmtId="0" fontId="16" fillId="16" borderId="155" xfId="0" applyFont="1" applyFill="1" applyBorder="1" applyAlignment="1">
      <alignment horizontal="center" vertical="center"/>
    </xf>
    <xf numFmtId="0" fontId="16" fillId="16" borderId="81" xfId="0" applyFont="1" applyFill="1" applyBorder="1" applyAlignment="1">
      <alignment horizontal="center" vertical="center" wrapText="1"/>
    </xf>
    <xf numFmtId="0" fontId="16" fillId="16" borderId="82" xfId="0" applyFont="1" applyFill="1" applyBorder="1" applyAlignment="1">
      <alignment horizontal="center" vertical="center" wrapText="1"/>
    </xf>
    <xf numFmtId="167" fontId="30" fillId="16" borderId="122" xfId="27" applyNumberFormat="1" applyFont="1" applyFill="1" applyBorder="1" applyAlignment="1">
      <alignment horizontal="center" vertical="center"/>
    </xf>
    <xf numFmtId="167" fontId="30" fillId="16" borderId="18" xfId="27" applyNumberFormat="1" applyFont="1" applyFill="1" applyBorder="1" applyAlignment="1">
      <alignment horizontal="center" vertical="center"/>
    </xf>
    <xf numFmtId="167" fontId="30" fillId="16" borderId="102" xfId="27" applyNumberFormat="1" applyFont="1" applyFill="1" applyBorder="1" applyAlignment="1">
      <alignment horizontal="center" vertical="center"/>
    </xf>
    <xf numFmtId="0" fontId="84" fillId="0" borderId="581" xfId="11" applyFont="1" applyBorder="1" applyAlignment="1" applyProtection="1">
      <alignment horizontal="center" vertical="center"/>
      <protection locked="0"/>
    </xf>
    <xf numFmtId="0" fontId="84" fillId="0" borderId="582" xfId="11" applyFont="1" applyBorder="1" applyAlignment="1" applyProtection="1">
      <alignment horizontal="center" vertical="center"/>
      <protection locked="0"/>
    </xf>
    <xf numFmtId="0" fontId="61" fillId="0" borderId="177" xfId="11" applyFont="1" applyBorder="1" applyAlignment="1">
      <alignment horizontal="left" vertical="center" wrapText="1"/>
    </xf>
    <xf numFmtId="0" fontId="61" fillId="0" borderId="177" xfId="4" applyFont="1" applyBorder="1" applyAlignment="1">
      <alignment vertical="center" wrapText="1"/>
    </xf>
    <xf numFmtId="0" fontId="61" fillId="13" borderId="177" xfId="4" applyFont="1" applyFill="1" applyBorder="1" applyAlignment="1">
      <alignment horizontal="left" vertical="center" wrapText="1"/>
    </xf>
    <xf numFmtId="0" fontId="39" fillId="16" borderId="257" xfId="4" applyFont="1" applyFill="1" applyBorder="1" applyAlignment="1">
      <alignment horizontal="center" vertical="top" wrapText="1"/>
    </xf>
    <xf numFmtId="0" fontId="39" fillId="16" borderId="66" xfId="4" applyFont="1" applyFill="1" applyBorder="1" applyAlignment="1">
      <alignment horizontal="center" vertical="top" wrapText="1"/>
    </xf>
    <xf numFmtId="0" fontId="39" fillId="16" borderId="67" xfId="4" applyFont="1" applyFill="1" applyBorder="1" applyAlignment="1">
      <alignment horizontal="center" vertical="top" wrapText="1"/>
    </xf>
    <xf numFmtId="0" fontId="61" fillId="0" borderId="388" xfId="4" applyFont="1" applyBorder="1" applyAlignment="1">
      <alignment horizontal="center" vertical="center"/>
    </xf>
    <xf numFmtId="0" fontId="61" fillId="0" borderId="389" xfId="4" applyFont="1" applyBorder="1" applyAlignment="1">
      <alignment horizontal="center" vertical="center"/>
    </xf>
    <xf numFmtId="0" fontId="190" fillId="2" borderId="389" xfId="4" applyFont="1" applyFill="1" applyBorder="1" applyAlignment="1">
      <alignment horizontal="center" vertical="center"/>
    </xf>
    <xf numFmtId="0" fontId="190" fillId="0" borderId="389" xfId="4" applyFont="1" applyBorder="1" applyAlignment="1">
      <alignment horizontal="center" vertical="center"/>
    </xf>
    <xf numFmtId="0" fontId="190" fillId="2" borderId="390" xfId="4" applyFont="1" applyFill="1" applyBorder="1" applyAlignment="1">
      <alignment horizontal="center" vertical="center"/>
    </xf>
    <xf numFmtId="0" fontId="190" fillId="2" borderId="391" xfId="4" applyFont="1" applyFill="1" applyBorder="1" applyAlignment="1">
      <alignment horizontal="center" vertical="center"/>
    </xf>
    <xf numFmtId="0" fontId="190" fillId="2" borderId="392" xfId="4" applyFont="1" applyFill="1" applyBorder="1" applyAlignment="1">
      <alignment horizontal="center" vertical="center"/>
    </xf>
    <xf numFmtId="0" fontId="190" fillId="0" borderId="388" xfId="4" applyFont="1" applyBorder="1" applyAlignment="1">
      <alignment horizontal="center" vertical="center" wrapText="1"/>
    </xf>
    <xf numFmtId="0" fontId="61" fillId="13" borderId="390" xfId="4" applyFont="1" applyFill="1" applyBorder="1" applyAlignment="1" applyProtection="1">
      <alignment horizontal="center" vertical="center"/>
      <protection locked="0"/>
    </xf>
    <xf numFmtId="0" fontId="61" fillId="13" borderId="391" xfId="4" applyFont="1" applyFill="1" applyBorder="1" applyAlignment="1" applyProtection="1">
      <alignment horizontal="center" vertical="center"/>
      <protection locked="0"/>
    </xf>
    <xf numFmtId="0" fontId="61" fillId="13" borderId="392" xfId="4" applyFont="1" applyFill="1" applyBorder="1" applyAlignment="1" applyProtection="1">
      <alignment horizontal="center" vertical="center"/>
      <protection locked="0"/>
    </xf>
    <xf numFmtId="0" fontId="190" fillId="0" borderId="393" xfId="4" applyFont="1" applyBorder="1" applyAlignment="1">
      <alignment horizontal="center" vertical="center" wrapText="1"/>
    </xf>
    <xf numFmtId="0" fontId="190" fillId="0" borderId="391" xfId="4" applyFont="1" applyBorder="1" applyAlignment="1">
      <alignment horizontal="center" vertical="center" wrapText="1"/>
    </xf>
    <xf numFmtId="181" fontId="190" fillId="0" borderId="390" xfId="4" applyNumberFormat="1" applyFont="1" applyBorder="1" applyAlignment="1" applyProtection="1">
      <alignment horizontal="center" vertical="center" wrapText="1"/>
      <protection locked="0"/>
    </xf>
    <xf numFmtId="0" fontId="190" fillId="0" borderId="391" xfId="4" applyFont="1" applyBorder="1" applyAlignment="1" applyProtection="1">
      <alignment horizontal="center" vertical="center" wrapText="1"/>
      <protection locked="0"/>
    </xf>
    <xf numFmtId="0" fontId="190" fillId="0" borderId="392" xfId="4" applyFont="1" applyBorder="1" applyAlignment="1" applyProtection="1">
      <alignment horizontal="center" vertical="center" wrapText="1"/>
      <protection locked="0"/>
    </xf>
    <xf numFmtId="0" fontId="61" fillId="0" borderId="144" xfId="4" applyFont="1" applyBorder="1" applyAlignment="1">
      <alignment horizontal="center" vertical="center"/>
    </xf>
    <xf numFmtId="0" fontId="61" fillId="0" borderId="89" xfId="4" applyFont="1" applyBorder="1" applyAlignment="1">
      <alignment horizontal="center" vertical="center"/>
    </xf>
    <xf numFmtId="0" fontId="61" fillId="0" borderId="86" xfId="4" applyFont="1" applyBorder="1" applyAlignment="1">
      <alignment horizontal="center" vertical="center"/>
    </xf>
    <xf numFmtId="0" fontId="61" fillId="11" borderId="447" xfId="4" applyFont="1" applyFill="1" applyBorder="1" applyAlignment="1" applyProtection="1">
      <alignment horizontal="center" vertical="center" wrapText="1"/>
      <protection locked="0"/>
    </xf>
    <xf numFmtId="0" fontId="61" fillId="11" borderId="434" xfId="4" applyFont="1" applyFill="1" applyBorder="1" applyAlignment="1" applyProtection="1">
      <alignment horizontal="center" vertical="center" wrapText="1"/>
      <protection locked="0"/>
    </xf>
    <xf numFmtId="0" fontId="61" fillId="11" borderId="17" xfId="4" applyFont="1" applyFill="1" applyBorder="1" applyAlignment="1" applyProtection="1">
      <alignment horizontal="center" vertical="center" wrapText="1"/>
      <protection locked="0"/>
    </xf>
    <xf numFmtId="0" fontId="61" fillId="0" borderId="6" xfId="11" applyFont="1" applyBorder="1" applyAlignment="1" applyProtection="1">
      <alignment horizontal="center" vertical="center"/>
      <protection locked="0"/>
    </xf>
    <xf numFmtId="9" fontId="190" fillId="0" borderId="447" xfId="5" applyFont="1" applyBorder="1" applyAlignment="1" applyProtection="1">
      <alignment horizontal="center" vertical="center"/>
    </xf>
    <xf numFmtId="9" fontId="190" fillId="0" borderId="434" xfId="5" applyFont="1" applyBorder="1" applyAlignment="1" applyProtection="1">
      <alignment horizontal="center" vertical="center"/>
    </xf>
    <xf numFmtId="9" fontId="190" fillId="0" borderId="436" xfId="5" applyFont="1" applyBorder="1" applyAlignment="1" applyProtection="1">
      <alignment horizontal="center" vertical="center"/>
    </xf>
    <xf numFmtId="0" fontId="2" fillId="11" borderId="177" xfId="4" applyFont="1" applyFill="1" applyBorder="1" applyAlignment="1">
      <alignment horizontal="center" vertical="center"/>
    </xf>
    <xf numFmtId="0" fontId="31" fillId="15" borderId="177" xfId="4" applyFont="1" applyFill="1" applyBorder="1" applyAlignment="1">
      <alignment horizontal="center" vertical="center" wrapText="1"/>
    </xf>
    <xf numFmtId="0" fontId="31" fillId="15" borderId="387" xfId="4" applyFont="1" applyFill="1" applyBorder="1" applyAlignment="1">
      <alignment horizontal="center" vertical="center" wrapText="1"/>
    </xf>
    <xf numFmtId="0" fontId="61" fillId="11" borderId="384" xfId="4" applyFont="1" applyFill="1" applyBorder="1"/>
    <xf numFmtId="0" fontId="61" fillId="0" borderId="385" xfId="4" applyFont="1" applyBorder="1"/>
    <xf numFmtId="0" fontId="61" fillId="0" borderId="386" xfId="4" applyFont="1" applyBorder="1"/>
    <xf numFmtId="0" fontId="30" fillId="16" borderId="257" xfId="4" applyFont="1" applyFill="1" applyBorder="1" applyAlignment="1">
      <alignment horizontal="center" vertical="center" wrapText="1"/>
    </xf>
    <xf numFmtId="0" fontId="30" fillId="16" borderId="66" xfId="4" applyFont="1" applyFill="1" applyBorder="1" applyAlignment="1">
      <alignment horizontal="center" vertical="center" wrapText="1"/>
    </xf>
    <xf numFmtId="0" fontId="30" fillId="16" borderId="67" xfId="4" applyFont="1" applyFill="1" applyBorder="1" applyAlignment="1">
      <alignment horizontal="center" vertical="center" wrapText="1"/>
    </xf>
    <xf numFmtId="0" fontId="61" fillId="0" borderId="381" xfId="4" applyFont="1" applyBorder="1" applyAlignment="1">
      <alignment horizontal="center" vertical="center"/>
    </xf>
    <xf numFmtId="0" fontId="61" fillId="2" borderId="144" xfId="4" applyFont="1" applyFill="1" applyBorder="1" applyAlignment="1">
      <alignment horizontal="center" vertical="center" wrapText="1"/>
    </xf>
    <xf numFmtId="0" fontId="61" fillId="2" borderId="88" xfId="4" applyFont="1" applyFill="1" applyBorder="1" applyAlignment="1">
      <alignment horizontal="center" vertical="center" wrapText="1"/>
    </xf>
    <xf numFmtId="0" fontId="61" fillId="2" borderId="89" xfId="4" applyFont="1" applyFill="1" applyBorder="1" applyAlignment="1">
      <alignment horizontal="center" vertical="center" wrapText="1"/>
    </xf>
    <xf numFmtId="0" fontId="61" fillId="2" borderId="382" xfId="4" applyFont="1" applyFill="1" applyBorder="1" applyAlignment="1">
      <alignment horizontal="center" vertical="center" wrapText="1"/>
    </xf>
    <xf numFmtId="0" fontId="61" fillId="11" borderId="73" xfId="4" applyFont="1" applyFill="1" applyBorder="1"/>
    <xf numFmtId="0" fontId="61" fillId="0" borderId="0" xfId="4" applyFont="1"/>
    <xf numFmtId="0" fontId="61" fillId="0" borderId="72" xfId="4" applyFont="1" applyBorder="1"/>
    <xf numFmtId="0" fontId="2" fillId="17" borderId="383" xfId="11" applyFont="1" applyFill="1" applyBorder="1" applyAlignment="1">
      <alignment horizontal="center" vertical="center"/>
    </xf>
    <xf numFmtId="0" fontId="30" fillId="14" borderId="177" xfId="4" applyFont="1" applyFill="1" applyBorder="1" applyAlignment="1">
      <alignment horizontal="center" vertical="center"/>
    </xf>
    <xf numFmtId="0" fontId="2" fillId="17" borderId="177" xfId="11" applyFont="1" applyFill="1" applyBorder="1" applyAlignment="1">
      <alignment horizontal="center" vertical="center"/>
    </xf>
    <xf numFmtId="0" fontId="191" fillId="14" borderId="257" xfId="4" applyFont="1" applyFill="1" applyBorder="1" applyAlignment="1">
      <alignment horizontal="center" vertical="center" wrapText="1"/>
    </xf>
    <xf numFmtId="0" fontId="191" fillId="14" borderId="66" xfId="4" applyFont="1" applyFill="1" applyBorder="1" applyAlignment="1">
      <alignment horizontal="center" vertical="center" wrapText="1"/>
    </xf>
    <xf numFmtId="0" fontId="191" fillId="14" borderId="67" xfId="4" applyFont="1" applyFill="1" applyBorder="1" applyAlignment="1">
      <alignment horizontal="center" vertical="center" wrapText="1"/>
    </xf>
    <xf numFmtId="0" fontId="61" fillId="11" borderId="428" xfId="4" applyFont="1" applyFill="1" applyBorder="1" applyAlignment="1">
      <alignment horizontal="left" vertical="center" wrapText="1"/>
    </xf>
    <xf numFmtId="0" fontId="61" fillId="11" borderId="3" xfId="4" applyFont="1" applyFill="1" applyBorder="1" applyAlignment="1">
      <alignment horizontal="left" vertical="center" wrapText="1"/>
    </xf>
    <xf numFmtId="0" fontId="61" fillId="11" borderId="12" xfId="4" applyFont="1" applyFill="1" applyBorder="1" applyAlignment="1">
      <alignment horizontal="left" vertical="center" wrapText="1"/>
    </xf>
    <xf numFmtId="15" fontId="61" fillId="11" borderId="9" xfId="4" applyNumberFormat="1" applyFont="1" applyFill="1" applyBorder="1" applyAlignment="1" applyProtection="1">
      <alignment horizontal="center" vertical="center" wrapText="1"/>
      <protection locked="0"/>
    </xf>
    <xf numFmtId="15" fontId="61" fillId="11" borderId="3" xfId="4" applyNumberFormat="1" applyFont="1" applyFill="1" applyBorder="1" applyAlignment="1" applyProtection="1">
      <alignment horizontal="center" vertical="center" wrapText="1"/>
      <protection locked="0"/>
    </xf>
    <xf numFmtId="15" fontId="61" fillId="11" borderId="12" xfId="4" applyNumberFormat="1" applyFont="1" applyFill="1" applyBorder="1" applyAlignment="1" applyProtection="1">
      <alignment horizontal="center" vertical="center" wrapText="1"/>
      <protection locked="0"/>
    </xf>
    <xf numFmtId="0" fontId="61" fillId="11" borderId="383" xfId="4" applyFont="1" applyFill="1" applyBorder="1" applyAlignment="1">
      <alignment horizontal="left" vertical="center" wrapText="1"/>
    </xf>
    <xf numFmtId="0" fontId="61" fillId="0" borderId="177" xfId="4" applyFont="1" applyBorder="1" applyAlignment="1">
      <alignment horizontal="left" wrapText="1"/>
    </xf>
    <xf numFmtId="0" fontId="61" fillId="0" borderId="144" xfId="4" applyFont="1" applyBorder="1" applyAlignment="1" applyProtection="1">
      <alignment horizontal="center" vertical="center"/>
      <protection locked="0"/>
    </xf>
    <xf numFmtId="0" fontId="61" fillId="0" borderId="88" xfId="4" applyFont="1" applyBorder="1" applyAlignment="1" applyProtection="1">
      <alignment horizontal="center" vertical="center"/>
      <protection locked="0"/>
    </xf>
    <xf numFmtId="0" fontId="61" fillId="0" borderId="89" xfId="4" applyFont="1" applyBorder="1" applyAlignment="1" applyProtection="1">
      <alignment horizontal="center" vertical="center"/>
      <protection locked="0"/>
    </xf>
    <xf numFmtId="0" fontId="61" fillId="11" borderId="177" xfId="4" applyFont="1" applyFill="1" applyBorder="1" applyAlignment="1">
      <alignment horizontal="left" vertical="center" wrapText="1"/>
    </xf>
    <xf numFmtId="0" fontId="61" fillId="11" borderId="89" xfId="4" applyFont="1" applyFill="1" applyBorder="1" applyAlignment="1">
      <alignment horizontal="left" vertical="center" wrapText="1"/>
    </xf>
    <xf numFmtId="0" fontId="61" fillId="0" borderId="144" xfId="4" applyFont="1" applyBorder="1" applyAlignment="1">
      <alignment horizontal="center" vertical="center" wrapText="1"/>
    </xf>
    <xf numFmtId="0" fontId="61" fillId="0" borderId="88" xfId="4" applyFont="1" applyBorder="1" applyAlignment="1">
      <alignment horizontal="center" vertical="center" wrapText="1"/>
    </xf>
    <xf numFmtId="0" fontId="61" fillId="0" borderId="89" xfId="4" applyFont="1" applyBorder="1" applyAlignment="1">
      <alignment horizontal="center" vertical="center" wrapText="1"/>
    </xf>
    <xf numFmtId="0" fontId="61" fillId="11" borderId="144" xfId="4" applyFont="1" applyFill="1" applyBorder="1" applyAlignment="1">
      <alignment horizontal="left" vertical="center" wrapText="1"/>
    </xf>
    <xf numFmtId="181" fontId="61" fillId="0" borderId="144" xfId="4" applyNumberFormat="1" applyFont="1" applyBorder="1" applyAlignment="1" applyProtection="1">
      <alignment horizontal="center" vertical="center"/>
      <protection locked="0"/>
    </xf>
    <xf numFmtId="181" fontId="61" fillId="0" borderId="88" xfId="4" applyNumberFormat="1" applyFont="1" applyBorder="1" applyAlignment="1" applyProtection="1">
      <alignment horizontal="center" vertical="center"/>
      <protection locked="0"/>
    </xf>
    <xf numFmtId="181" fontId="61" fillId="0" borderId="382" xfId="4" applyNumberFormat="1" applyFont="1" applyBorder="1" applyAlignment="1" applyProtection="1">
      <alignment horizontal="center" vertical="center"/>
      <protection locked="0"/>
    </xf>
    <xf numFmtId="0" fontId="61" fillId="0" borderId="9" xfId="4" applyFont="1" applyBorder="1" applyAlignment="1" applyProtection="1">
      <alignment horizontal="center" vertical="center"/>
      <protection locked="0"/>
    </xf>
    <xf numFmtId="0" fontId="61" fillId="0" borderId="3" xfId="4" applyFont="1" applyBorder="1" applyAlignment="1" applyProtection="1">
      <alignment horizontal="center" vertical="center"/>
      <protection locked="0"/>
    </xf>
    <xf numFmtId="0" fontId="61" fillId="0" borderId="4" xfId="4" applyFont="1" applyBorder="1" applyAlignment="1" applyProtection="1">
      <alignment horizontal="center" vertical="center"/>
      <protection locked="0"/>
    </xf>
    <xf numFmtId="0" fontId="61" fillId="11" borderId="9" xfId="4" applyFont="1" applyFill="1" applyBorder="1" applyAlignment="1">
      <alignment horizontal="center" vertical="center"/>
    </xf>
    <xf numFmtId="0" fontId="61" fillId="11" borderId="3" xfId="4" applyFont="1" applyFill="1" applyBorder="1" applyAlignment="1">
      <alignment horizontal="center" vertical="center"/>
    </xf>
    <xf numFmtId="0" fontId="61" fillId="11" borderId="12" xfId="4" applyFont="1" applyFill="1" applyBorder="1" applyAlignment="1">
      <alignment horizontal="center" vertical="center"/>
    </xf>
    <xf numFmtId="0" fontId="61" fillId="11" borderId="73" xfId="4" applyFont="1" applyFill="1" applyBorder="1" applyAlignment="1">
      <alignment horizontal="center" vertical="center"/>
    </xf>
    <xf numFmtId="0" fontId="193" fillId="0" borderId="0" xfId="4" applyFont="1"/>
    <xf numFmtId="0" fontId="193" fillId="0" borderId="72" xfId="4" applyFont="1" applyBorder="1"/>
    <xf numFmtId="0" fontId="61" fillId="0" borderId="447" xfId="4" applyFont="1" applyBorder="1" applyAlignment="1" applyProtection="1">
      <alignment horizontal="left" vertical="center" wrapText="1"/>
      <protection locked="0"/>
    </xf>
    <xf numFmtId="0" fontId="61" fillId="0" borderId="434" xfId="4" applyFont="1" applyBorder="1" applyAlignment="1" applyProtection="1">
      <alignment horizontal="left" vertical="center" wrapText="1"/>
      <protection locked="0"/>
    </xf>
    <xf numFmtId="0" fontId="61" fillId="0" borderId="17" xfId="4" applyFont="1" applyBorder="1" applyAlignment="1" applyProtection="1">
      <alignment horizontal="left" vertical="center" wrapText="1"/>
      <protection locked="0"/>
    </xf>
    <xf numFmtId="0" fontId="61" fillId="0" borderId="434" xfId="4" applyFont="1" applyBorder="1" applyAlignment="1" applyProtection="1">
      <alignment horizontal="center" vertical="center" wrapText="1"/>
      <protection locked="0"/>
    </xf>
    <xf numFmtId="0" fontId="61" fillId="0" borderId="17" xfId="4" applyFont="1" applyBorder="1" applyAlignment="1" applyProtection="1">
      <alignment horizontal="center" vertical="center" wrapText="1"/>
      <protection locked="0"/>
    </xf>
    <xf numFmtId="0" fontId="29" fillId="9" borderId="13" xfId="0" applyFont="1" applyFill="1" applyBorder="1" applyAlignment="1">
      <alignment horizontal="left" vertical="center"/>
    </xf>
    <xf numFmtId="0" fontId="29" fillId="9" borderId="38" xfId="0" applyFont="1" applyFill="1" applyBorder="1" applyAlignment="1">
      <alignment horizontal="left" vertical="center"/>
    </xf>
    <xf numFmtId="0" fontId="29" fillId="0" borderId="37" xfId="0" applyFont="1" applyBorder="1" applyAlignment="1">
      <alignment horizontal="left" vertical="center"/>
    </xf>
    <xf numFmtId="0" fontId="29" fillId="0" borderId="34" xfId="0" applyFont="1" applyBorder="1" applyAlignment="1">
      <alignment horizontal="left" vertical="center"/>
    </xf>
    <xf numFmtId="0" fontId="29" fillId="9" borderId="37" xfId="0" applyFont="1" applyFill="1" applyBorder="1" applyAlignment="1">
      <alignment horizontal="left" vertical="center"/>
    </xf>
    <xf numFmtId="0" fontId="29" fillId="9" borderId="34" xfId="0" applyFont="1" applyFill="1" applyBorder="1" applyAlignment="1">
      <alignment horizontal="left" vertical="center"/>
    </xf>
    <xf numFmtId="0" fontId="23" fillId="17" borderId="96" xfId="0" applyFont="1" applyFill="1" applyBorder="1" applyAlignment="1">
      <alignment horizontal="center" vertical="center"/>
    </xf>
    <xf numFmtId="0" fontId="23" fillId="17" borderId="141" xfId="0" applyFont="1" applyFill="1" applyBorder="1" applyAlignment="1">
      <alignment horizontal="center" vertical="center"/>
    </xf>
    <xf numFmtId="0" fontId="23" fillId="16" borderId="84" xfId="0" applyFont="1" applyFill="1" applyBorder="1" applyAlignment="1">
      <alignment horizontal="center" vertical="center"/>
    </xf>
    <xf numFmtId="0" fontId="36" fillId="16" borderId="0" xfId="0" applyFont="1" applyFill="1" applyAlignment="1">
      <alignment horizontal="center" vertical="center"/>
    </xf>
    <xf numFmtId="0" fontId="36" fillId="16" borderId="15" xfId="0" applyFont="1" applyFill="1" applyBorder="1" applyAlignment="1">
      <alignment horizontal="center" vertical="center"/>
    </xf>
    <xf numFmtId="0" fontId="36" fillId="16" borderId="56" xfId="0" applyFont="1" applyFill="1" applyBorder="1" applyAlignment="1">
      <alignment horizontal="center" vertical="center"/>
    </xf>
    <xf numFmtId="0" fontId="36" fillId="16" borderId="77" xfId="0" applyFont="1" applyFill="1" applyBorder="1" applyAlignment="1">
      <alignment horizontal="center" vertical="center"/>
    </xf>
    <xf numFmtId="0" fontId="24" fillId="0" borderId="69" xfId="0" applyFont="1" applyBorder="1" applyAlignment="1">
      <alignment horizontal="left" vertical="center"/>
    </xf>
    <xf numFmtId="0" fontId="24" fillId="0" borderId="70" xfId="0" applyFont="1" applyBorder="1" applyAlignment="1">
      <alignment horizontal="left" vertical="center"/>
    </xf>
    <xf numFmtId="0" fontId="29" fillId="0" borderId="59" xfId="0" applyFont="1" applyBorder="1" applyAlignment="1">
      <alignment horizontal="left" vertical="center"/>
    </xf>
    <xf numFmtId="0" fontId="29" fillId="0" borderId="60" xfId="0" applyFont="1" applyBorder="1" applyAlignment="1">
      <alignment horizontal="left" vertical="center"/>
    </xf>
    <xf numFmtId="0" fontId="23" fillId="17" borderId="16" xfId="0" applyFont="1" applyFill="1" applyBorder="1" applyAlignment="1">
      <alignment horizontal="center" vertical="center"/>
    </xf>
    <xf numFmtId="9" fontId="0" fillId="0" borderId="570" xfId="2" applyFont="1" applyBorder="1" applyAlignment="1">
      <alignment horizontal="center" vertical="center"/>
    </xf>
    <xf numFmtId="9" fontId="0" fillId="0" borderId="571" xfId="2" applyFont="1" applyBorder="1" applyAlignment="1">
      <alignment horizontal="center" vertical="center"/>
    </xf>
    <xf numFmtId="168" fontId="137" fillId="0" borderId="0" xfId="0" applyNumberFormat="1" applyFont="1" applyAlignment="1">
      <alignment horizontal="left" vertical="top"/>
    </xf>
    <xf numFmtId="0" fontId="137" fillId="0" borderId="0" xfId="0" applyFont="1" applyAlignment="1">
      <alignment horizontal="left" vertical="top"/>
    </xf>
    <xf numFmtId="0" fontId="134" fillId="15" borderId="535" xfId="0" quotePrefix="1" applyFont="1" applyFill="1" applyBorder="1" applyAlignment="1">
      <alignment horizontal="center" vertical="center"/>
    </xf>
    <xf numFmtId="0" fontId="134" fillId="15" borderId="534" xfId="0" quotePrefix="1" applyFont="1" applyFill="1" applyBorder="1" applyAlignment="1">
      <alignment horizontal="center" vertical="center"/>
    </xf>
    <xf numFmtId="0" fontId="134" fillId="15" borderId="533" xfId="0" quotePrefix="1" applyFont="1" applyFill="1" applyBorder="1" applyAlignment="1">
      <alignment horizontal="center" vertical="center"/>
    </xf>
    <xf numFmtId="0" fontId="134" fillId="19" borderId="528" xfId="0" applyFont="1" applyFill="1" applyBorder="1" applyAlignment="1">
      <alignment horizontal="center" vertical="center"/>
    </xf>
    <xf numFmtId="0" fontId="134" fillId="19" borderId="527" xfId="0" applyFont="1" applyFill="1" applyBorder="1" applyAlignment="1">
      <alignment horizontal="center" vertical="center"/>
    </xf>
    <xf numFmtId="0" fontId="134" fillId="19" borderId="532" xfId="0" applyFont="1" applyFill="1" applyBorder="1" applyAlignment="1">
      <alignment horizontal="center" vertical="center"/>
    </xf>
    <xf numFmtId="0" fontId="134" fillId="19" borderId="531" xfId="0" applyFont="1" applyFill="1" applyBorder="1" applyAlignment="1">
      <alignment horizontal="center" vertical="center"/>
    </xf>
    <xf numFmtId="0" fontId="134" fillId="19" borderId="530" xfId="0" applyFont="1" applyFill="1" applyBorder="1" applyAlignment="1">
      <alignment horizontal="center" vertical="center"/>
    </xf>
    <xf numFmtId="0" fontId="134" fillId="19" borderId="529" xfId="0" applyFont="1" applyFill="1" applyBorder="1" applyAlignment="1">
      <alignment horizontal="center" vertical="center"/>
    </xf>
    <xf numFmtId="0" fontId="134" fillId="19" borderId="531" xfId="0" quotePrefix="1" applyFont="1" applyFill="1" applyBorder="1" applyAlignment="1">
      <alignment horizontal="center" vertical="center"/>
    </xf>
    <xf numFmtId="0" fontId="134" fillId="19" borderId="530" xfId="0" quotePrefix="1" applyFont="1" applyFill="1" applyBorder="1" applyAlignment="1">
      <alignment horizontal="center" vertical="center"/>
    </xf>
    <xf numFmtId="0" fontId="134" fillId="19" borderId="529" xfId="0" quotePrefix="1" applyFont="1" applyFill="1" applyBorder="1" applyAlignment="1">
      <alignment horizontal="center" vertical="center"/>
    </xf>
    <xf numFmtId="0" fontId="134" fillId="14" borderId="458" xfId="0" quotePrefix="1" applyFont="1" applyFill="1" applyBorder="1" applyAlignment="1">
      <alignment horizontal="center" vertical="center" wrapText="1"/>
    </xf>
    <xf numFmtId="0" fontId="134" fillId="14" borderId="444" xfId="0" quotePrefix="1" applyFont="1" applyFill="1" applyBorder="1" applyAlignment="1">
      <alignment horizontal="center" vertical="center" wrapText="1"/>
    </xf>
    <xf numFmtId="0" fontId="122" fillId="0" borderId="0" xfId="0" applyFont="1" applyAlignment="1">
      <alignment horizontal="left" vertical="top"/>
    </xf>
    <xf numFmtId="0" fontId="134" fillId="14" borderId="459" xfId="0" quotePrefix="1" applyFont="1" applyFill="1" applyBorder="1" applyAlignment="1">
      <alignment horizontal="center" vertical="center" wrapText="1"/>
    </xf>
    <xf numFmtId="0" fontId="134" fillId="14" borderId="460" xfId="0" quotePrefix="1" applyFont="1" applyFill="1" applyBorder="1" applyAlignment="1">
      <alignment horizontal="center" vertical="center" wrapText="1"/>
    </xf>
    <xf numFmtId="0" fontId="134" fillId="19" borderId="8" xfId="0" applyFont="1" applyFill="1" applyBorder="1" applyAlignment="1">
      <alignment horizontal="center" vertical="center"/>
    </xf>
    <xf numFmtId="0" fontId="134" fillId="19" borderId="429" xfId="0" applyFont="1" applyFill="1" applyBorder="1" applyAlignment="1">
      <alignment horizontal="center" vertical="center"/>
    </xf>
    <xf numFmtId="0" fontId="134" fillId="19" borderId="430" xfId="0" applyFont="1" applyFill="1" applyBorder="1" applyAlignment="1">
      <alignment horizontal="center" vertical="center"/>
    </xf>
    <xf numFmtId="0" fontId="44" fillId="16" borderId="147" xfId="0" applyFont="1" applyFill="1" applyBorder="1" applyAlignment="1">
      <alignment horizontal="center" vertical="center"/>
    </xf>
    <xf numFmtId="0" fontId="44" fillId="16" borderId="0" xfId="0" applyFont="1" applyFill="1" applyAlignment="1">
      <alignment horizontal="center" vertical="center"/>
    </xf>
    <xf numFmtId="0" fontId="36" fillId="16" borderId="85" xfId="0" applyFont="1" applyFill="1" applyBorder="1" applyAlignment="1">
      <alignment horizontal="center" vertical="center" wrapText="1"/>
    </xf>
    <xf numFmtId="0" fontId="36" fillId="16" borderId="76" xfId="0" applyFont="1" applyFill="1" applyBorder="1" applyAlignment="1">
      <alignment horizontal="center" vertical="center" wrapText="1"/>
    </xf>
    <xf numFmtId="37" fontId="28" fillId="2" borderId="86" xfId="1" applyNumberFormat="1" applyFont="1" applyFill="1" applyBorder="1" applyAlignment="1" applyProtection="1">
      <alignment horizontal="center" vertical="center"/>
      <protection locked="0"/>
    </xf>
    <xf numFmtId="37" fontId="28" fillId="2" borderId="87" xfId="1" applyNumberFormat="1" applyFont="1" applyFill="1" applyBorder="1" applyAlignment="1" applyProtection="1">
      <alignment horizontal="center" vertical="center"/>
      <protection locked="0"/>
    </xf>
    <xf numFmtId="37" fontId="28" fillId="2" borderId="172" xfId="1" applyNumberFormat="1" applyFont="1" applyFill="1" applyBorder="1" applyAlignment="1" applyProtection="1">
      <alignment horizontal="center" vertical="center"/>
      <protection locked="0"/>
    </xf>
    <xf numFmtId="37" fontId="28" fillId="2" borderId="77" xfId="1" applyNumberFormat="1" applyFont="1" applyFill="1" applyBorder="1" applyAlignment="1" applyProtection="1">
      <alignment horizontal="center" vertical="center"/>
      <protection locked="0"/>
    </xf>
    <xf numFmtId="0" fontId="25" fillId="16" borderId="73" xfId="0" applyFont="1" applyFill="1" applyBorder="1" applyAlignment="1">
      <alignment horizontal="center" vertical="center"/>
    </xf>
    <xf numFmtId="0" fontId="25" fillId="16" borderId="0" xfId="0" applyFont="1" applyFill="1" applyAlignment="1">
      <alignment horizontal="center" vertical="center"/>
    </xf>
    <xf numFmtId="0" fontId="0" fillId="0" borderId="177" xfId="0" applyBorder="1" applyAlignment="1">
      <alignment vertical="center"/>
    </xf>
    <xf numFmtId="0" fontId="0" fillId="0" borderId="387" xfId="0" applyBorder="1" applyAlignment="1">
      <alignment vertical="center"/>
    </xf>
    <xf numFmtId="0" fontId="0" fillId="20" borderId="6" xfId="0" applyFill="1" applyBorder="1" applyAlignment="1">
      <alignment vertical="center"/>
    </xf>
    <xf numFmtId="0" fontId="0" fillId="20" borderId="7" xfId="0" applyFill="1" applyBorder="1" applyAlignment="1">
      <alignment vertical="center"/>
    </xf>
    <xf numFmtId="0" fontId="6" fillId="0" borderId="257"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67" xfId="0" applyFont="1" applyBorder="1" applyAlignment="1">
      <alignment horizontal="center" vertical="center" wrapText="1"/>
    </xf>
    <xf numFmtId="0" fontId="6" fillId="0" borderId="384" xfId="0" applyFont="1" applyBorder="1" applyAlignment="1">
      <alignment horizontal="center" vertical="center" wrapText="1"/>
    </xf>
    <xf numFmtId="0" fontId="6" fillId="0" borderId="386" xfId="0" applyFont="1" applyBorder="1" applyAlignment="1">
      <alignment horizontal="center" vertical="center" wrapText="1"/>
    </xf>
    <xf numFmtId="0" fontId="0" fillId="0" borderId="429" xfId="0" applyBorder="1" applyAlignment="1">
      <alignment vertical="center"/>
    </xf>
    <xf numFmtId="0" fontId="0" fillId="0" borderId="430" xfId="0" applyBorder="1" applyAlignment="1">
      <alignment vertical="center"/>
    </xf>
    <xf numFmtId="0" fontId="25" fillId="14" borderId="0" xfId="0" applyFont="1" applyFill="1" applyAlignment="1">
      <alignment horizontal="center" vertical="center"/>
    </xf>
    <xf numFmtId="0" fontId="26" fillId="16" borderId="85" xfId="0" applyFont="1" applyFill="1" applyBorder="1" applyAlignment="1">
      <alignment horizontal="center" vertical="center" wrapText="1"/>
    </xf>
    <xf numFmtId="0" fontId="26" fillId="16" borderId="86" xfId="0" applyFont="1" applyFill="1" applyBorder="1" applyAlignment="1">
      <alignment horizontal="center" vertical="center" wrapText="1"/>
    </xf>
    <xf numFmtId="0" fontId="26" fillId="16" borderId="123" xfId="0" applyFont="1" applyFill="1" applyBorder="1" applyAlignment="1">
      <alignment horizontal="center" vertical="center" wrapText="1"/>
    </xf>
    <xf numFmtId="0" fontId="26" fillId="16" borderId="92" xfId="0" applyFont="1" applyFill="1" applyBorder="1" applyAlignment="1">
      <alignment horizontal="center" vertical="center" wrapText="1"/>
    </xf>
    <xf numFmtId="10" fontId="37" fillId="2" borderId="14" xfId="2" applyNumberFormat="1" applyFont="1" applyFill="1" applyBorder="1" applyAlignment="1">
      <alignment horizontal="center" vertical="center"/>
    </xf>
    <xf numFmtId="10" fontId="37" fillId="2" borderId="159" xfId="2" applyNumberFormat="1" applyFont="1" applyFill="1" applyBorder="1" applyAlignment="1">
      <alignment horizontal="center" vertical="center"/>
    </xf>
    <xf numFmtId="37" fontId="28" fillId="2" borderId="97" xfId="1" applyNumberFormat="1" applyFont="1" applyFill="1" applyBorder="1" applyAlignment="1" applyProtection="1">
      <alignment horizontal="center" vertical="center"/>
    </xf>
    <xf numFmtId="37" fontId="28" fillId="2" borderId="14" xfId="1" applyNumberFormat="1" applyFont="1" applyFill="1" applyBorder="1" applyAlignment="1" applyProtection="1">
      <alignment horizontal="center" vertical="center"/>
    </xf>
    <xf numFmtId="38" fontId="27" fillId="2" borderId="158" xfId="0" applyNumberFormat="1" applyFont="1" applyFill="1" applyBorder="1" applyAlignment="1">
      <alignment horizontal="center" vertical="center"/>
    </xf>
    <xf numFmtId="38" fontId="27" fillId="2" borderId="159" xfId="0" applyNumberFormat="1" applyFont="1" applyFill="1" applyBorder="1" applyAlignment="1">
      <alignment horizontal="center" vertical="center"/>
    </xf>
    <xf numFmtId="0" fontId="18" fillId="16" borderId="147" xfId="0" applyFont="1" applyFill="1" applyBorder="1" applyAlignment="1">
      <alignment horizontal="center" vertical="center" wrapText="1"/>
    </xf>
    <xf numFmtId="0" fontId="6" fillId="0" borderId="473" xfId="0" applyFont="1" applyBorder="1" applyAlignment="1">
      <alignment horizontal="center" vertical="center"/>
    </xf>
    <xf numFmtId="0" fontId="6" fillId="0" borderId="474" xfId="0" applyFont="1" applyBorder="1" applyAlignment="1">
      <alignment horizontal="center" vertical="center"/>
    </xf>
    <xf numFmtId="0" fontId="6" fillId="0" borderId="475" xfId="0" applyFont="1" applyBorder="1" applyAlignment="1">
      <alignment horizontal="center" vertical="center"/>
    </xf>
    <xf numFmtId="0" fontId="6" fillId="0" borderId="476" xfId="0" applyFont="1" applyBorder="1" applyAlignment="1">
      <alignment horizontal="center" vertical="center"/>
    </xf>
    <xf numFmtId="0" fontId="6" fillId="0" borderId="477" xfId="0" applyFont="1" applyBorder="1" applyAlignment="1">
      <alignment horizontal="center" vertical="center"/>
    </xf>
    <xf numFmtId="0" fontId="6" fillId="0" borderId="478" xfId="0" applyFont="1" applyBorder="1" applyAlignment="1">
      <alignment horizontal="center" vertical="center"/>
    </xf>
    <xf numFmtId="0" fontId="6" fillId="0" borderId="479" xfId="0" applyFont="1" applyBorder="1" applyAlignment="1">
      <alignment horizontal="center" vertical="center"/>
    </xf>
    <xf numFmtId="0" fontId="6" fillId="0" borderId="480" xfId="0" applyFont="1" applyBorder="1" applyAlignment="1">
      <alignment horizontal="center" vertical="center"/>
    </xf>
    <xf numFmtId="37" fontId="28" fillId="0" borderId="104" xfId="1" applyNumberFormat="1" applyFont="1" applyFill="1" applyBorder="1" applyAlignment="1" applyProtection="1">
      <alignment horizontal="center" vertical="center"/>
      <protection locked="0"/>
    </xf>
    <xf numFmtId="37" fontId="28" fillId="0" borderId="75" xfId="1" applyNumberFormat="1" applyFont="1" applyFill="1" applyBorder="1" applyAlignment="1" applyProtection="1">
      <alignment horizontal="center" vertical="center"/>
      <protection locked="0"/>
    </xf>
    <xf numFmtId="0" fontId="25" fillId="14" borderId="147" xfId="0" applyFont="1" applyFill="1" applyBorder="1" applyAlignment="1">
      <alignment horizontal="center" vertical="center"/>
    </xf>
    <xf numFmtId="38" fontId="27" fillId="0" borderId="158" xfId="0" applyNumberFormat="1" applyFont="1" applyBorder="1" applyAlignment="1">
      <alignment horizontal="center" vertical="center"/>
    </xf>
    <xf numFmtId="38" fontId="27" fillId="0" borderId="159" xfId="0" applyNumberFormat="1" applyFont="1" applyBorder="1" applyAlignment="1">
      <alignment horizontal="center" vertical="center"/>
    </xf>
    <xf numFmtId="37" fontId="28" fillId="0" borderId="97" xfId="1" applyNumberFormat="1" applyFont="1" applyFill="1" applyBorder="1" applyAlignment="1" applyProtection="1">
      <alignment horizontal="center" vertical="center"/>
    </xf>
    <xf numFmtId="37" fontId="28" fillId="0" borderId="14" xfId="1" applyNumberFormat="1" applyFont="1" applyFill="1" applyBorder="1" applyAlignment="1" applyProtection="1">
      <alignment horizontal="center" vertical="center"/>
    </xf>
    <xf numFmtId="9" fontId="28" fillId="0" borderId="97" xfId="2" applyFont="1" applyFill="1" applyBorder="1" applyAlignment="1" applyProtection="1">
      <alignment horizontal="center" vertical="center"/>
      <protection locked="0"/>
    </xf>
    <xf numFmtId="9" fontId="28" fillId="0" borderId="14" xfId="2" applyFont="1" applyFill="1" applyBorder="1" applyAlignment="1" applyProtection="1">
      <alignment horizontal="center" vertical="center"/>
      <protection locked="0"/>
    </xf>
    <xf numFmtId="166" fontId="28" fillId="2" borderId="158" xfId="2" applyNumberFormat="1" applyFont="1" applyFill="1" applyBorder="1" applyAlignment="1" applyProtection="1">
      <alignment horizontal="center" vertical="center"/>
    </xf>
    <xf numFmtId="166" fontId="28" fillId="2" borderId="159" xfId="2" applyNumberFormat="1" applyFont="1" applyFill="1" applyBorder="1" applyAlignment="1" applyProtection="1">
      <alignment horizontal="center" vertical="center"/>
    </xf>
    <xf numFmtId="9" fontId="28" fillId="0" borderId="104" xfId="2" applyFont="1" applyFill="1" applyBorder="1" applyAlignment="1" applyProtection="1">
      <alignment horizontal="center" vertical="center"/>
      <protection locked="0"/>
    </xf>
    <xf numFmtId="9" fontId="28" fillId="0" borderId="75" xfId="2" applyFont="1" applyFill="1" applyBorder="1" applyAlignment="1" applyProtection="1">
      <alignment horizontal="center" vertical="center"/>
      <protection locked="0"/>
    </xf>
    <xf numFmtId="0" fontId="18" fillId="16" borderId="85" xfId="0" applyFont="1" applyFill="1" applyBorder="1" applyAlignment="1">
      <alignment horizontal="center" vertical="center" wrapText="1"/>
    </xf>
    <xf numFmtId="0" fontId="18" fillId="16" borderId="118" xfId="0" applyFont="1" applyFill="1" applyBorder="1" applyAlignment="1">
      <alignment horizontal="center" vertical="center" wrapText="1"/>
    </xf>
    <xf numFmtId="167" fontId="37" fillId="2" borderId="75" xfId="0" applyNumberFormat="1" applyFont="1" applyFill="1" applyBorder="1" applyAlignment="1">
      <alignment horizontal="center" vertical="center"/>
    </xf>
    <xf numFmtId="167" fontId="37" fillId="2" borderId="14" xfId="0" applyNumberFormat="1" applyFont="1" applyFill="1" applyBorder="1" applyAlignment="1">
      <alignment horizontal="center" vertical="center"/>
    </xf>
    <xf numFmtId="37" fontId="28" fillId="0" borderId="68" xfId="1" applyNumberFormat="1" applyFont="1" applyFill="1" applyBorder="1" applyAlignment="1" applyProtection="1">
      <alignment horizontal="center" vertical="center"/>
      <protection locked="0"/>
    </xf>
    <xf numFmtId="37" fontId="28" fillId="0" borderId="97" xfId="1" applyNumberFormat="1" applyFont="1" applyFill="1" applyBorder="1" applyAlignment="1" applyProtection="1">
      <alignment horizontal="center" vertical="center"/>
      <protection locked="0"/>
    </xf>
    <xf numFmtId="37" fontId="28" fillId="0" borderId="38" xfId="1" applyNumberFormat="1" applyFont="1" applyFill="1" applyBorder="1" applyAlignment="1" applyProtection="1">
      <alignment horizontal="center" vertical="center"/>
      <protection locked="0"/>
    </xf>
    <xf numFmtId="37" fontId="28" fillId="2" borderId="104" xfId="1" applyNumberFormat="1" applyFont="1" applyFill="1" applyBorder="1" applyAlignment="1" applyProtection="1">
      <alignment horizontal="center" vertical="center"/>
    </xf>
    <xf numFmtId="37" fontId="28" fillId="2" borderId="75" xfId="1" applyNumberFormat="1" applyFont="1" applyFill="1" applyBorder="1" applyAlignment="1" applyProtection="1">
      <alignment horizontal="center" vertical="center"/>
    </xf>
    <xf numFmtId="38" fontId="27" fillId="0" borderId="160" xfId="0" applyNumberFormat="1" applyFont="1" applyBorder="1" applyAlignment="1">
      <alignment horizontal="center" vertical="center"/>
    </xf>
    <xf numFmtId="37" fontId="28" fillId="2" borderId="68" xfId="1" applyNumberFormat="1" applyFont="1" applyFill="1" applyBorder="1" applyAlignment="1" applyProtection="1">
      <alignment horizontal="center" vertical="center"/>
    </xf>
    <xf numFmtId="37" fontId="40" fillId="2" borderId="97" xfId="1" applyNumberFormat="1" applyFont="1" applyFill="1" applyBorder="1" applyAlignment="1" applyProtection="1">
      <alignment horizontal="center" vertical="center"/>
    </xf>
    <xf numFmtId="37" fontId="40" fillId="2" borderId="14" xfId="1" applyNumberFormat="1" applyFont="1" applyFill="1" applyBorder="1" applyAlignment="1" applyProtection="1">
      <alignment horizontal="center" vertical="center"/>
    </xf>
    <xf numFmtId="37" fontId="28" fillId="0" borderId="14" xfId="1" applyNumberFormat="1" applyFont="1" applyFill="1" applyBorder="1" applyAlignment="1" applyProtection="1">
      <alignment horizontal="center" vertical="center"/>
      <protection locked="0"/>
    </xf>
    <xf numFmtId="173" fontId="152" fillId="0" borderId="172" xfId="4" applyNumberFormat="1" applyFont="1" applyBorder="1" applyAlignment="1">
      <alignment horizontal="center" vertical="center" wrapText="1"/>
    </xf>
    <xf numFmtId="14" fontId="152" fillId="0" borderId="172" xfId="4" applyNumberFormat="1" applyFont="1" applyBorder="1" applyAlignment="1">
      <alignment horizontal="center" vertical="center" wrapText="1"/>
    </xf>
    <xf numFmtId="0" fontId="186" fillId="0" borderId="144" xfId="0" applyFont="1" applyBorder="1" applyAlignment="1">
      <alignment horizontal="left" vertical="center" wrapText="1"/>
    </xf>
    <xf numFmtId="0" fontId="186" fillId="0" borderId="89" xfId="0" applyFont="1" applyBorder="1" applyAlignment="1">
      <alignment horizontal="left" vertical="center" wrapText="1"/>
    </xf>
    <xf numFmtId="0" fontId="185" fillId="19" borderId="147" xfId="0" applyFont="1" applyFill="1" applyBorder="1" applyAlignment="1">
      <alignment horizontal="center" vertical="center" wrapText="1"/>
    </xf>
    <xf numFmtId="0" fontId="185" fillId="19" borderId="0" xfId="0" applyFont="1" applyFill="1" applyAlignment="1">
      <alignment horizontal="center" vertical="center" wrapText="1"/>
    </xf>
    <xf numFmtId="0" fontId="67" fillId="0" borderId="572" xfId="0" applyFont="1" applyBorder="1" applyAlignment="1">
      <alignment horizontal="center" vertical="center" wrapText="1"/>
    </xf>
    <xf numFmtId="0" fontId="185" fillId="14" borderId="144" xfId="0" quotePrefix="1" applyFont="1" applyFill="1" applyBorder="1" applyAlignment="1">
      <alignment horizontal="center" vertical="center" wrapText="1"/>
    </xf>
    <xf numFmtId="0" fontId="185" fillId="14" borderId="89" xfId="0" quotePrefix="1" applyFont="1" applyFill="1" applyBorder="1" applyAlignment="1">
      <alignment horizontal="center" vertical="center" wrapText="1"/>
    </xf>
    <xf numFmtId="0" fontId="25" fillId="16" borderId="62" xfId="0" applyFont="1" applyFill="1" applyBorder="1" applyAlignment="1">
      <alignment horizontal="center" vertical="center"/>
    </xf>
    <xf numFmtId="0" fontId="25" fillId="16" borderId="57" xfId="0" applyFont="1" applyFill="1" applyBorder="1" applyAlignment="1">
      <alignment horizontal="center" vertical="center"/>
    </xf>
    <xf numFmtId="0" fontId="25" fillId="16" borderId="538" xfId="0" applyFont="1" applyFill="1" applyBorder="1" applyAlignment="1">
      <alignment horizontal="center" vertical="center"/>
    </xf>
    <xf numFmtId="0" fontId="25" fillId="16" borderId="539" xfId="0" applyFont="1" applyFill="1" applyBorder="1" applyAlignment="1">
      <alignment horizontal="center" vertical="center"/>
    </xf>
    <xf numFmtId="0" fontId="138" fillId="16" borderId="79" xfId="0" applyFont="1" applyFill="1" applyBorder="1" applyAlignment="1">
      <alignment horizontal="center" vertical="center" wrapText="1"/>
    </xf>
    <xf numFmtId="0" fontId="49" fillId="0" borderId="76" xfId="0" applyFont="1" applyBorder="1" applyAlignment="1">
      <alignment horizontal="center" vertical="center"/>
    </xf>
    <xf numFmtId="0" fontId="49" fillId="0" borderId="172" xfId="0" applyFont="1" applyBorder="1" applyAlignment="1">
      <alignment horizontal="center" vertical="center"/>
    </xf>
    <xf numFmtId="0" fontId="17" fillId="16" borderId="156" xfId="0" applyFont="1" applyFill="1" applyBorder="1" applyAlignment="1">
      <alignment horizontal="center" vertical="center" wrapText="1"/>
    </xf>
    <xf numFmtId="0" fontId="17" fillId="16" borderId="157" xfId="0" applyFont="1" applyFill="1" applyBorder="1" applyAlignment="1">
      <alignment horizontal="center" vertical="center" wrapText="1"/>
    </xf>
    <xf numFmtId="0" fontId="49" fillId="0" borderId="144" xfId="0" applyFont="1" applyBorder="1" applyAlignment="1">
      <alignment horizontal="center" vertical="center"/>
    </xf>
    <xf numFmtId="0" fontId="49" fillId="0" borderId="88" xfId="0" applyFont="1" applyBorder="1" applyAlignment="1">
      <alignment horizontal="center" vertical="center"/>
    </xf>
    <xf numFmtId="0" fontId="38" fillId="0" borderId="153" xfId="0" applyFont="1" applyBorder="1" applyAlignment="1">
      <alignment horizontal="center" vertical="center"/>
    </xf>
    <xf numFmtId="0" fontId="17" fillId="16" borderId="79" xfId="0" applyFont="1" applyFill="1" applyBorder="1" applyAlignment="1">
      <alignment horizontal="center" vertical="center" wrapText="1"/>
    </xf>
    <xf numFmtId="0" fontId="17" fillId="16" borderId="99" xfId="0" applyFont="1" applyFill="1" applyBorder="1" applyAlignment="1">
      <alignment horizontal="center" vertical="center" wrapText="1"/>
    </xf>
    <xf numFmtId="0" fontId="17" fillId="16" borderId="368" xfId="0" applyFont="1" applyFill="1" applyBorder="1" applyAlignment="1">
      <alignment horizontal="center" vertical="center" wrapText="1"/>
    </xf>
    <xf numFmtId="0" fontId="144" fillId="0" borderId="153" xfId="0" applyFont="1" applyBorder="1" applyAlignment="1">
      <alignment horizontal="center" vertical="center"/>
    </xf>
    <xf numFmtId="0" fontId="38" fillId="0" borderId="175" xfId="0" applyFont="1" applyBorder="1" applyAlignment="1">
      <alignment horizontal="center" vertical="center"/>
    </xf>
    <xf numFmtId="0" fontId="38" fillId="0" borderId="89" xfId="0" applyFont="1" applyBorder="1" applyAlignment="1">
      <alignment horizontal="center" vertical="center"/>
    </xf>
    <xf numFmtId="0" fontId="31" fillId="16" borderId="118" xfId="0" applyFont="1" applyFill="1" applyBorder="1" applyAlignment="1">
      <alignment horizontal="center" vertical="center"/>
    </xf>
    <xf numFmtId="0" fontId="31" fillId="16" borderId="120" xfId="0" applyFont="1" applyFill="1" applyBorder="1" applyAlignment="1">
      <alignment horizontal="center" vertical="center"/>
    </xf>
    <xf numFmtId="0" fontId="31" fillId="16" borderId="103" xfId="0" applyFont="1" applyFill="1" applyBorder="1" applyAlignment="1">
      <alignment horizontal="center" vertical="center"/>
    </xf>
    <xf numFmtId="0" fontId="31" fillId="16" borderId="142" xfId="0" applyFont="1" applyFill="1" applyBorder="1" applyAlignment="1">
      <alignment horizontal="center" vertical="center"/>
    </xf>
    <xf numFmtId="0" fontId="31" fillId="16" borderId="155" xfId="0" applyFont="1" applyFill="1" applyBorder="1" applyAlignment="1">
      <alignment horizontal="center" vertical="center"/>
    </xf>
    <xf numFmtId="0" fontId="23" fillId="16" borderId="99" xfId="0" applyFont="1" applyFill="1" applyBorder="1" applyAlignment="1">
      <alignment horizontal="center" vertical="center" wrapText="1"/>
    </xf>
    <xf numFmtId="0" fontId="23" fillId="16" borderId="368" xfId="0" applyFont="1" applyFill="1" applyBorder="1" applyAlignment="1">
      <alignment horizontal="center" vertical="center" wrapText="1"/>
    </xf>
    <xf numFmtId="176" fontId="43" fillId="22" borderId="153" xfId="8" applyNumberFormat="1" applyFont="1" applyFill="1" applyBorder="1" applyAlignment="1">
      <alignment horizontal="center" vertical="center"/>
    </xf>
    <xf numFmtId="0" fontId="38" fillId="0" borderId="154" xfId="0" applyFont="1" applyBorder="1" applyAlignment="1">
      <alignment horizontal="center" vertical="center"/>
    </xf>
    <xf numFmtId="17" fontId="19" fillId="12" borderId="0" xfId="0" applyNumberFormat="1" applyFont="1" applyFill="1" applyAlignment="1">
      <alignment horizontal="center" vertical="center"/>
    </xf>
    <xf numFmtId="17" fontId="19" fillId="17" borderId="0" xfId="0" applyNumberFormat="1" applyFont="1" applyFill="1" applyAlignment="1">
      <alignment horizontal="center" vertical="center"/>
    </xf>
    <xf numFmtId="0" fontId="19" fillId="17" borderId="127" xfId="0" applyFont="1" applyFill="1" applyBorder="1" applyAlignment="1">
      <alignment horizontal="center" vertical="center"/>
    </xf>
    <xf numFmtId="0" fontId="19" fillId="17" borderId="0" xfId="0" applyFont="1" applyFill="1" applyAlignment="1">
      <alignment horizontal="center" vertical="center"/>
    </xf>
    <xf numFmtId="176" fontId="43" fillId="22" borderId="175" xfId="8" applyNumberFormat="1" applyFont="1" applyFill="1" applyBorder="1" applyAlignment="1">
      <alignment horizontal="center" vertical="center"/>
    </xf>
    <xf numFmtId="176" fontId="43" fillId="22" borderId="176" xfId="8" applyNumberFormat="1" applyFont="1" applyFill="1" applyBorder="1" applyAlignment="1">
      <alignment horizontal="center" vertical="center"/>
    </xf>
    <xf numFmtId="0" fontId="17" fillId="16" borderId="101" xfId="0" applyFont="1" applyFill="1" applyBorder="1" applyAlignment="1">
      <alignment horizontal="center" vertical="center" wrapText="1"/>
    </xf>
    <xf numFmtId="0" fontId="17" fillId="16" borderId="100" xfId="0" applyFont="1" applyFill="1" applyBorder="1" applyAlignment="1">
      <alignment horizontal="center" vertical="center" wrapText="1"/>
    </xf>
    <xf numFmtId="0" fontId="51" fillId="2" borderId="332" xfId="0" applyFont="1" applyFill="1" applyBorder="1" applyAlignment="1">
      <alignment horizontal="center" vertical="center"/>
    </xf>
    <xf numFmtId="0" fontId="71" fillId="36" borderId="332" xfId="0" applyFont="1" applyFill="1" applyBorder="1" applyAlignment="1">
      <alignment horizontal="center" vertical="center"/>
    </xf>
    <xf numFmtId="0" fontId="71" fillId="36" borderId="335" xfId="0" applyFont="1" applyFill="1" applyBorder="1" applyAlignment="1">
      <alignment horizontal="center" vertical="center"/>
    </xf>
    <xf numFmtId="17" fontId="12" fillId="4" borderId="20" xfId="0" applyNumberFormat="1" applyFont="1" applyFill="1" applyBorder="1" applyAlignment="1">
      <alignment horizontal="center"/>
    </xf>
    <xf numFmtId="17" fontId="12" fillId="4" borderId="21" xfId="0" applyNumberFormat="1" applyFont="1" applyFill="1" applyBorder="1" applyAlignment="1">
      <alignment horizontal="center"/>
    </xf>
    <xf numFmtId="17" fontId="12"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17" fontId="12" fillId="4" borderId="20" xfId="0" applyNumberFormat="1" applyFont="1" applyFill="1" applyBorder="1" applyAlignment="1">
      <alignment horizontal="center" vertical="center"/>
    </xf>
    <xf numFmtId="17" fontId="12" fillId="4" borderId="21" xfId="0" applyNumberFormat="1" applyFont="1" applyFill="1" applyBorder="1" applyAlignment="1">
      <alignment horizontal="center" vertical="center"/>
    </xf>
    <xf numFmtId="17" fontId="12" fillId="4" borderId="22" xfId="0" applyNumberFormat="1" applyFont="1" applyFill="1" applyBorder="1" applyAlignment="1">
      <alignment horizontal="center" vertical="center"/>
    </xf>
    <xf numFmtId="0" fontId="63" fillId="26" borderId="385" xfId="0" applyFont="1" applyFill="1" applyBorder="1" applyAlignment="1">
      <alignment horizontal="center" vertical="center"/>
    </xf>
    <xf numFmtId="0" fontId="207" fillId="45" borderId="574" xfId="0" applyFont="1" applyFill="1" applyBorder="1" applyAlignment="1">
      <alignment horizontal="center" vertical="center" wrapText="1" readingOrder="2"/>
    </xf>
    <xf numFmtId="0" fontId="207" fillId="45" borderId="575" xfId="0" applyFont="1" applyFill="1" applyBorder="1" applyAlignment="1">
      <alignment horizontal="center" vertical="center" wrapText="1" readingOrder="2"/>
    </xf>
    <xf numFmtId="0" fontId="207" fillId="45" borderId="576" xfId="0" applyFont="1" applyFill="1" applyBorder="1" applyAlignment="1">
      <alignment horizontal="center" vertical="center" wrapText="1" readingOrder="2"/>
    </xf>
    <xf numFmtId="0" fontId="199" fillId="0" borderId="435" xfId="0" applyFont="1" applyBorder="1" applyAlignment="1">
      <alignment horizontal="center" vertical="center" wrapText="1" readingOrder="2"/>
    </xf>
    <xf numFmtId="0" fontId="199" fillId="0" borderId="6" xfId="0" applyFont="1" applyBorder="1" applyAlignment="1">
      <alignment horizontal="center" vertical="center" wrapText="1" readingOrder="2"/>
    </xf>
    <xf numFmtId="0" fontId="199" fillId="0" borderId="383" xfId="0" applyFont="1" applyBorder="1" applyAlignment="1">
      <alignment horizontal="center" vertical="center" wrapText="1" readingOrder="2"/>
    </xf>
    <xf numFmtId="0" fontId="199" fillId="0" borderId="543" xfId="0" applyFont="1" applyBorder="1" applyAlignment="1">
      <alignment horizontal="center" vertical="center" wrapText="1" readingOrder="2"/>
    </xf>
    <xf numFmtId="0" fontId="199" fillId="45" borderId="383" xfId="0" applyFont="1" applyFill="1" applyBorder="1" applyAlignment="1">
      <alignment horizontal="center" vertical="center" wrapText="1" readingOrder="2"/>
    </xf>
    <xf numFmtId="0" fontId="199" fillId="45" borderId="543" xfId="0" applyFont="1" applyFill="1" applyBorder="1" applyAlignment="1">
      <alignment horizontal="center" vertical="center" wrapText="1" readingOrder="2"/>
    </xf>
    <xf numFmtId="0" fontId="197" fillId="44" borderId="439" xfId="0" applyFont="1" applyFill="1" applyBorder="1" applyAlignment="1">
      <alignment horizontal="center" vertical="center" wrapText="1" readingOrder="1"/>
    </xf>
    <xf numFmtId="0" fontId="197" fillId="44" borderId="16" xfId="0" applyFont="1" applyFill="1" applyBorder="1" applyAlignment="1">
      <alignment horizontal="center" vertical="center" wrapText="1" readingOrder="1"/>
    </xf>
    <xf numFmtId="3" fontId="199" fillId="46" borderId="381" xfId="0" applyNumberFormat="1" applyFont="1" applyFill="1" applyBorder="1" applyAlignment="1">
      <alignment horizontal="center" vertical="center" wrapText="1" readingOrder="1"/>
    </xf>
    <xf numFmtId="3" fontId="199" fillId="46" borderId="547" xfId="0" applyNumberFormat="1" applyFont="1" applyFill="1" applyBorder="1" applyAlignment="1">
      <alignment horizontal="center" vertical="center" wrapText="1" readingOrder="1"/>
    </xf>
    <xf numFmtId="3" fontId="201" fillId="46" borderId="381" xfId="0" applyNumberFormat="1" applyFont="1" applyFill="1" applyBorder="1" applyAlignment="1">
      <alignment horizontal="center" vertical="center" wrapText="1" readingOrder="1"/>
    </xf>
    <xf numFmtId="3" fontId="201" fillId="46" borderId="547" xfId="0" applyNumberFormat="1" applyFont="1" applyFill="1" applyBorder="1" applyAlignment="1">
      <alignment horizontal="center" vertical="center" wrapText="1" readingOrder="1"/>
    </xf>
    <xf numFmtId="0" fontId="196" fillId="43" borderId="388" xfId="0" applyFont="1" applyFill="1" applyBorder="1" applyAlignment="1">
      <alignment horizontal="center" vertical="center"/>
    </xf>
    <xf numFmtId="0" fontId="196" fillId="43" borderId="389" xfId="0" applyFont="1" applyFill="1" applyBorder="1" applyAlignment="1">
      <alignment horizontal="center" vertical="center"/>
    </xf>
    <xf numFmtId="0" fontId="196" fillId="43" borderId="461" xfId="0" applyFont="1" applyFill="1" applyBorder="1" applyAlignment="1">
      <alignment horizontal="center" vertical="center"/>
    </xf>
    <xf numFmtId="0" fontId="194" fillId="0" borderId="393" xfId="0" applyFont="1" applyBorder="1" applyAlignment="1">
      <alignment horizontal="center" vertical="center"/>
    </xf>
    <xf numFmtId="0" fontId="194" fillId="0" borderId="391" xfId="0" applyFont="1" applyBorder="1" applyAlignment="1">
      <alignment horizontal="center" vertical="center"/>
    </xf>
    <xf numFmtId="0" fontId="194" fillId="0" borderId="392" xfId="0" applyFont="1" applyBorder="1" applyAlignment="1">
      <alignment horizontal="center" vertical="center"/>
    </xf>
    <xf numFmtId="0" fontId="196" fillId="43" borderId="444" xfId="0" applyFont="1" applyFill="1" applyBorder="1" applyAlignment="1">
      <alignment horizontal="center" vertical="center"/>
    </xf>
    <xf numFmtId="0" fontId="196" fillId="43" borderId="446" xfId="0" applyFont="1" applyFill="1" applyBorder="1" applyAlignment="1">
      <alignment horizontal="center" vertical="center"/>
    </xf>
    <xf numFmtId="0" fontId="196" fillId="43" borderId="460" xfId="0" applyFont="1" applyFill="1" applyBorder="1" applyAlignment="1">
      <alignment horizontal="center" vertical="center"/>
    </xf>
    <xf numFmtId="0" fontId="196" fillId="43" borderId="384" xfId="0" applyFont="1" applyFill="1" applyBorder="1" applyAlignment="1">
      <alignment horizontal="center" vertical="center"/>
    </xf>
    <xf numFmtId="0" fontId="196" fillId="43" borderId="385" xfId="0" applyFont="1" applyFill="1" applyBorder="1" applyAlignment="1">
      <alignment horizontal="center" vertical="center"/>
    </xf>
    <xf numFmtId="0" fontId="196" fillId="43" borderId="386" xfId="0" applyFont="1" applyFill="1" applyBorder="1" applyAlignment="1">
      <alignment horizontal="center" vertical="center"/>
    </xf>
    <xf numFmtId="0" fontId="196" fillId="43" borderId="393" xfId="0" applyFont="1" applyFill="1" applyBorder="1" applyAlignment="1">
      <alignment horizontal="center" vertical="center"/>
    </xf>
    <xf numFmtId="0" fontId="196" fillId="43" borderId="391" xfId="0" applyFont="1" applyFill="1" applyBorder="1" applyAlignment="1">
      <alignment horizontal="center" vertical="center"/>
    </xf>
    <xf numFmtId="0" fontId="196" fillId="43" borderId="392" xfId="0" applyFont="1" applyFill="1" applyBorder="1" applyAlignment="1">
      <alignment horizontal="center" vertical="center"/>
    </xf>
    <xf numFmtId="0" fontId="196" fillId="43" borderId="257" xfId="0" applyFont="1" applyFill="1" applyBorder="1" applyAlignment="1">
      <alignment horizontal="center" vertical="center"/>
    </xf>
    <xf numFmtId="0" fontId="196" fillId="43" borderId="66" xfId="0" applyFont="1" applyFill="1" applyBorder="1" applyAlignment="1">
      <alignment horizontal="center" vertical="center"/>
    </xf>
    <xf numFmtId="0" fontId="196" fillId="43" borderId="67" xfId="0" applyFont="1" applyFill="1" applyBorder="1" applyAlignment="1">
      <alignment horizontal="center" vertical="center"/>
    </xf>
    <xf numFmtId="0" fontId="196" fillId="43" borderId="568" xfId="0" applyFont="1" applyFill="1" applyBorder="1" applyAlignment="1">
      <alignment horizontal="center" vertical="center"/>
    </xf>
    <xf numFmtId="0" fontId="196" fillId="43" borderId="172" xfId="0" applyFont="1" applyFill="1" applyBorder="1" applyAlignment="1">
      <alignment horizontal="center" vertical="center"/>
    </xf>
    <xf numFmtId="0" fontId="196" fillId="43" borderId="77" xfId="0" applyFont="1" applyFill="1" applyBorder="1" applyAlignment="1">
      <alignment horizontal="center" vertical="center"/>
    </xf>
    <xf numFmtId="3" fontId="203" fillId="0" borderId="0" xfId="0" applyNumberFormat="1" applyFont="1" applyAlignment="1">
      <alignment horizontal="center" vertical="top"/>
    </xf>
    <xf numFmtId="0" fontId="203" fillId="0" borderId="0" xfId="0" applyFont="1" applyAlignment="1">
      <alignment horizontal="center" vertical="top"/>
    </xf>
    <xf numFmtId="0" fontId="203" fillId="0" borderId="72" xfId="0" applyFont="1" applyBorder="1" applyAlignment="1">
      <alignment horizontal="center" vertical="top"/>
    </xf>
    <xf numFmtId="3" fontId="203" fillId="0" borderId="0" xfId="0" applyNumberFormat="1" applyFont="1" applyAlignment="1">
      <alignment horizontal="center" vertical="center"/>
    </xf>
    <xf numFmtId="0" fontId="203" fillId="0" borderId="0" xfId="0" applyFont="1" applyAlignment="1">
      <alignment horizontal="center" vertical="center"/>
    </xf>
    <xf numFmtId="0" fontId="203" fillId="0" borderId="72" xfId="0" applyFont="1" applyBorder="1" applyAlignment="1">
      <alignment horizontal="center" vertical="center"/>
    </xf>
    <xf numFmtId="4" fontId="154" fillId="30" borderId="393" xfId="0" applyNumberFormat="1" applyFont="1" applyFill="1" applyBorder="1" applyAlignment="1">
      <alignment horizontal="center" vertical="center" readingOrder="2"/>
    </xf>
    <xf numFmtId="4" fontId="154" fillId="30" borderId="391" xfId="0" applyNumberFormat="1" applyFont="1" applyFill="1" applyBorder="1" applyAlignment="1">
      <alignment horizontal="center" vertical="center" readingOrder="2"/>
    </xf>
    <xf numFmtId="4" fontId="154" fillId="30" borderId="392" xfId="0" applyNumberFormat="1" applyFont="1" applyFill="1" applyBorder="1" applyAlignment="1">
      <alignment horizontal="center" vertical="center" readingOrder="2"/>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xf numFmtId="165" fontId="188" fillId="0" borderId="0" xfId="1" applyNumberFormat="1" applyFont="1"/>
    <xf numFmtId="165" fontId="0" fillId="0" borderId="0" xfId="1" applyNumberFormat="1" applyFont="1"/>
    <xf numFmtId="10" fontId="188" fillId="0" borderId="0" xfId="2" applyNumberFormat="1" applyFont="1"/>
    <xf numFmtId="43" fontId="188" fillId="0" borderId="0" xfId="0" applyNumberFormat="1" applyFont="1"/>
  </cellXfs>
  <cellStyles count="49874">
    <cellStyle name="20% - تمييز1" xfId="48622" xr:uid="{B8494970-D084-48D4-BF1F-3C5D358AF3E0}"/>
    <cellStyle name="20% - تمييز2" xfId="48623" xr:uid="{3EF81AA2-EEEB-4863-B622-FA460F4E28FD}"/>
    <cellStyle name="20% - تمييز3" xfId="48624" xr:uid="{BA8962FD-CAD4-4D1F-A637-D8F6FA07B9CD}"/>
    <cellStyle name="20% - تمييز4" xfId="48625" xr:uid="{E766E39E-DD5B-445E-8724-2FE20BF4CB64}"/>
    <cellStyle name="20% - تمييز5" xfId="48626" xr:uid="{992BF5F7-AB86-43A9-87AE-E048E1C0E770}"/>
    <cellStyle name="20% - تمييز6" xfId="48627" xr:uid="{C218EE52-3488-4D7A-B02A-6631B5B0F921}"/>
    <cellStyle name="40% - تمييز1" xfId="48628" xr:uid="{B7C1E12A-4DA1-41CC-BE80-2B558B3F46FD}"/>
    <cellStyle name="40% - تمييز2" xfId="48629" xr:uid="{20DC1A2A-51F5-4D48-887F-600A98204AA1}"/>
    <cellStyle name="40% - تمييز3" xfId="48630" xr:uid="{7A909176-9748-4D48-A5AD-8C849A0256F5}"/>
    <cellStyle name="40% - تمييز4" xfId="48631" xr:uid="{5A5FAB98-592D-4426-AB9A-73062A42EF62}"/>
    <cellStyle name="40% - تمييز5" xfId="48632" xr:uid="{CA252D77-068F-46D2-853B-DD9F2A670678}"/>
    <cellStyle name="40% - تمييز6" xfId="48633" xr:uid="{E7C5190D-6213-452A-A0C7-D6363D98B770}"/>
    <cellStyle name="60% - تمييز1" xfId="48634" xr:uid="{8B3D2DBA-0265-4539-A68B-7E2E5ABA961E}"/>
    <cellStyle name="60% - تمييز2" xfId="48635" xr:uid="{240E059E-673F-4888-B3B7-34720276A71E}"/>
    <cellStyle name="60% - تمييز3" xfId="48636" xr:uid="{2D077F85-8109-4C17-A597-C9BDE465AE7E}"/>
    <cellStyle name="60% - تمييز4" xfId="48637" xr:uid="{B015A717-5CFB-4F79-9C0D-72D4ED76108A}"/>
    <cellStyle name="60% - تمييز5" xfId="48638" xr:uid="{A3954B75-6584-4341-8071-CBB0E38C5FDE}"/>
    <cellStyle name="60% - تمييز6" xfId="48639" xr:uid="{FCB7C4F8-0561-40BA-91BF-265851109D0F}"/>
    <cellStyle name="Comma" xfId="1" builtinId="3"/>
    <cellStyle name="Comma 14" xfId="12" xr:uid="{B22BF633-7744-4004-86D2-7A1646B589CC}"/>
    <cellStyle name="Comma 2" xfId="16" xr:uid="{E7D168BB-5D32-4850-AC53-6AB227D14306}"/>
    <cellStyle name="Comma 2 10" xfId="273" xr:uid="{624E376C-DC74-4447-9093-03D669FD3C97}"/>
    <cellStyle name="Comma 2 10 2" xfId="778" xr:uid="{6A9BF1B6-38D9-4F63-8EF9-59D6407C20F3}"/>
    <cellStyle name="Comma 2 10 2 2" xfId="1789" xr:uid="{6C5130E6-5ED8-41FD-BCF4-760D4EADA9A0}"/>
    <cellStyle name="Comma 2 10 2 2 2" xfId="3811" xr:uid="{B1D780AE-5DC4-4058-BC01-0FAB3989CBD4}"/>
    <cellStyle name="Comma 2 10 2 2 2 2" xfId="7855" xr:uid="{2C88B55D-EEEB-4B59-B103-AE2B3FA18657}"/>
    <cellStyle name="Comma 2 10 2 2 2 2 2" xfId="19987" xr:uid="{65A70132-51B8-4CC2-8DF8-25435750F1BE}"/>
    <cellStyle name="Comma 2 10 2 2 2 2 2 2" xfId="44251" xr:uid="{1837C464-DD60-46FE-B48E-B27DE154C4E8}"/>
    <cellStyle name="Comma 2 10 2 2 2 2 3" xfId="32119" xr:uid="{BE516719-E7C7-48BF-BCAC-E9FB7FEFFB14}"/>
    <cellStyle name="Comma 2 10 2 2 2 3" xfId="11899" xr:uid="{3DE3B332-CD50-400F-A4A6-260270E61101}"/>
    <cellStyle name="Comma 2 10 2 2 2 3 2" xfId="24031" xr:uid="{7A434570-E4AD-4DB4-A381-3F20A8C8AB5C}"/>
    <cellStyle name="Comma 2 10 2 2 2 3 2 2" xfId="48295" xr:uid="{E434386F-A601-4D9E-BE37-737F3734D0BC}"/>
    <cellStyle name="Comma 2 10 2 2 2 3 3" xfId="36163" xr:uid="{E1812D57-481D-4F24-8183-03F3B1BDC73B}"/>
    <cellStyle name="Comma 2 10 2 2 2 4" xfId="15943" xr:uid="{B18040E0-AE2D-44FC-A9D9-6D00A02ACD44}"/>
    <cellStyle name="Comma 2 10 2 2 2 4 2" xfId="40207" xr:uid="{DC70A89B-344D-4D8F-A392-A4AD10EF22BF}"/>
    <cellStyle name="Comma 2 10 2 2 2 5" xfId="28075" xr:uid="{51A5419E-DBBC-405C-A881-FC608322ED57}"/>
    <cellStyle name="Comma 2 10 2 2 3" xfId="5833" xr:uid="{C9561BFF-AFAE-49B1-A542-9129BA9DFA89}"/>
    <cellStyle name="Comma 2 10 2 2 3 2" xfId="17965" xr:uid="{353B756D-1C5D-44F8-9DBD-B86B0187F87D}"/>
    <cellStyle name="Comma 2 10 2 2 3 2 2" xfId="42229" xr:uid="{07DFFEBA-94C3-40ED-A0A2-48892F183C5B}"/>
    <cellStyle name="Comma 2 10 2 2 3 3" xfId="30097" xr:uid="{A1167AEC-88AA-439E-94A5-1BB477B41C89}"/>
    <cellStyle name="Comma 2 10 2 2 4" xfId="9877" xr:uid="{8C9F09EB-B2EC-449A-BD56-CF711B9E471E}"/>
    <cellStyle name="Comma 2 10 2 2 4 2" xfId="22009" xr:uid="{033D2627-54EB-476E-9542-9AA1C78E3FC1}"/>
    <cellStyle name="Comma 2 10 2 2 4 2 2" xfId="46273" xr:uid="{8DD1F2A0-0DE9-4863-8006-574F72D4D08D}"/>
    <cellStyle name="Comma 2 10 2 2 4 3" xfId="34141" xr:uid="{4D78C1D8-C69C-40D9-A2A0-A38ECBB5B227}"/>
    <cellStyle name="Comma 2 10 2 2 5" xfId="13921" xr:uid="{2A9E9703-00FD-45C0-9E8B-7AA7E7767D6E}"/>
    <cellStyle name="Comma 2 10 2 2 5 2" xfId="38185" xr:uid="{972C7FEE-E8DE-4815-B759-AB346A747DC3}"/>
    <cellStyle name="Comma 2 10 2 2 6" xfId="26053" xr:uid="{13C0266E-9874-46DA-AA8C-5F9663838D99}"/>
    <cellStyle name="Comma 2 10 2 3" xfId="2800" xr:uid="{5D3C377F-AED9-4EEE-B744-32EA518A0055}"/>
    <cellStyle name="Comma 2 10 2 3 2" xfId="6844" xr:uid="{1C2B1F72-1CA2-4A7C-960B-87BFC6091FBB}"/>
    <cellStyle name="Comma 2 10 2 3 2 2" xfId="18976" xr:uid="{189AF1D3-9D17-462E-8497-C1B3529A1CA0}"/>
    <cellStyle name="Comma 2 10 2 3 2 2 2" xfId="43240" xr:uid="{9D3AE88B-730F-425F-9DEE-13935C0B9CEA}"/>
    <cellStyle name="Comma 2 10 2 3 2 3" xfId="31108" xr:uid="{C80ADBEA-A216-4C78-95A0-095526FBFD9C}"/>
    <cellStyle name="Comma 2 10 2 3 3" xfId="10888" xr:uid="{AF3E93AE-B10A-4264-ABFB-FB524629149C}"/>
    <cellStyle name="Comma 2 10 2 3 3 2" xfId="23020" xr:uid="{18052C07-1E8E-4D54-9F88-FB3C5A563AEE}"/>
    <cellStyle name="Comma 2 10 2 3 3 2 2" xfId="47284" xr:uid="{4F8A054D-2C39-46D1-9F15-CF2D8EC2B7FB}"/>
    <cellStyle name="Comma 2 10 2 3 3 3" xfId="35152" xr:uid="{FB384B46-A421-4F32-BB35-4F0B7A88642C}"/>
    <cellStyle name="Comma 2 10 2 3 4" xfId="14932" xr:uid="{280D19FD-EC25-496C-A981-3B7A64663858}"/>
    <cellStyle name="Comma 2 10 2 3 4 2" xfId="39196" xr:uid="{B73DFBAE-B93D-436B-8489-F992FBE1256D}"/>
    <cellStyle name="Comma 2 10 2 3 5" xfId="27064" xr:uid="{2EAB86C2-619C-4A01-972A-A1E47C1507B4}"/>
    <cellStyle name="Comma 2 10 2 4" xfId="4822" xr:uid="{20BCD191-C376-4B6B-AE11-74E8F29D9FA6}"/>
    <cellStyle name="Comma 2 10 2 4 2" xfId="16954" xr:uid="{5F953F47-5CA8-43CB-A863-0EEE77DF372E}"/>
    <cellStyle name="Comma 2 10 2 4 2 2" xfId="41218" xr:uid="{5DDEDB06-3A23-4A77-8C02-14C92E29C2C8}"/>
    <cellStyle name="Comma 2 10 2 4 3" xfId="29086" xr:uid="{3F01CE84-7A24-4786-B2DE-04C8D843755C}"/>
    <cellStyle name="Comma 2 10 2 5" xfId="8866" xr:uid="{B5452868-1F60-4A7C-9055-95F274779925}"/>
    <cellStyle name="Comma 2 10 2 5 2" xfId="20998" xr:uid="{BC9C3BF8-97C1-4B18-925A-AB907AF18ECA}"/>
    <cellStyle name="Comma 2 10 2 5 2 2" xfId="45262" xr:uid="{14E70B86-EE90-465B-9571-2A224BCCB8EB}"/>
    <cellStyle name="Comma 2 10 2 5 3" xfId="33130" xr:uid="{ADAF63A9-046D-47A6-9973-B3A88DF69FC5}"/>
    <cellStyle name="Comma 2 10 2 6" xfId="12910" xr:uid="{D52FF5BE-BF6E-4C85-9749-7BA8DD98F799}"/>
    <cellStyle name="Comma 2 10 2 6 2" xfId="37174" xr:uid="{BDFDD4FC-F2E0-4A9B-AAC4-4854C577DFDF}"/>
    <cellStyle name="Comma 2 10 2 7" xfId="25042" xr:uid="{F1752093-2632-495C-8A52-CE11BD583C64}"/>
    <cellStyle name="Comma 2 10 3" xfId="1284" xr:uid="{B8C5AE7B-F04B-47F4-B700-022B1C419801}"/>
    <cellStyle name="Comma 2 10 3 2" xfId="3306" xr:uid="{A7EFBA1F-E5DD-45FF-AFD0-39983C10D61A}"/>
    <cellStyle name="Comma 2 10 3 2 2" xfId="7350" xr:uid="{3761C27B-E963-4651-87F9-2E59A4B9531E}"/>
    <cellStyle name="Comma 2 10 3 2 2 2" xfId="19482" xr:uid="{AE2A85D0-197F-4307-B874-B9382B883CCE}"/>
    <cellStyle name="Comma 2 10 3 2 2 2 2" xfId="43746" xr:uid="{608AD559-DC1E-4D73-943D-5783ACD1986B}"/>
    <cellStyle name="Comma 2 10 3 2 2 3" xfId="31614" xr:uid="{5867F151-73E9-4610-8410-5910534A44AA}"/>
    <cellStyle name="Comma 2 10 3 2 3" xfId="11394" xr:uid="{09D78C46-AD76-46D1-9BF8-EB0A8FBC55CC}"/>
    <cellStyle name="Comma 2 10 3 2 3 2" xfId="23526" xr:uid="{B6F2D9EB-7EA9-4861-AF62-99A0329B7211}"/>
    <cellStyle name="Comma 2 10 3 2 3 2 2" xfId="47790" xr:uid="{358B5112-81AB-4B89-8798-4E5ECBA950B9}"/>
    <cellStyle name="Comma 2 10 3 2 3 3" xfId="35658" xr:uid="{4B3E404B-5E3F-44BA-B5E4-8C312A33DC59}"/>
    <cellStyle name="Comma 2 10 3 2 4" xfId="15438" xr:uid="{AE981B14-3226-4A6B-976A-91B35FADD16A}"/>
    <cellStyle name="Comma 2 10 3 2 4 2" xfId="39702" xr:uid="{49FE6EAF-7A8F-4D7A-8E3E-AA1065CFB331}"/>
    <cellStyle name="Comma 2 10 3 2 5" xfId="27570" xr:uid="{4D33384A-6C37-40F4-BE77-2FDBB23CF28D}"/>
    <cellStyle name="Comma 2 10 3 3" xfId="5328" xr:uid="{2D83718B-53BF-4014-997F-649A487953BC}"/>
    <cellStyle name="Comma 2 10 3 3 2" xfId="17460" xr:uid="{C013E8FC-694A-4060-A657-C49788572745}"/>
    <cellStyle name="Comma 2 10 3 3 2 2" xfId="41724" xr:uid="{96F618EB-20F1-4965-BFF3-4DA4C1B01B91}"/>
    <cellStyle name="Comma 2 10 3 3 3" xfId="29592" xr:uid="{34ADDFBC-0C69-49A6-9037-03871FE0D311}"/>
    <cellStyle name="Comma 2 10 3 4" xfId="9372" xr:uid="{8A1D2335-16EA-4688-893C-89294BCAB1B8}"/>
    <cellStyle name="Comma 2 10 3 4 2" xfId="21504" xr:uid="{712949A7-C600-42E1-9560-43A8C26074B4}"/>
    <cellStyle name="Comma 2 10 3 4 2 2" xfId="45768" xr:uid="{93DA2152-A032-4C28-AE94-16E1081714FE}"/>
    <cellStyle name="Comma 2 10 3 4 3" xfId="33636" xr:uid="{BCFCE845-ED60-4C14-AF15-CBB84EA3BDB5}"/>
    <cellStyle name="Comma 2 10 3 5" xfId="13416" xr:uid="{66776920-130F-4C36-B0ED-7D3BDB5E2BC6}"/>
    <cellStyle name="Comma 2 10 3 5 2" xfId="37680" xr:uid="{25C14006-8A2E-4F26-8B23-B88CC6671DEC}"/>
    <cellStyle name="Comma 2 10 3 6" xfId="25548" xr:uid="{CFB566A8-F7E9-46AF-8F90-E21773D13694}"/>
    <cellStyle name="Comma 2 10 4" xfId="2295" xr:uid="{4A0C1D56-F6C4-438C-8F73-81C0D902898B}"/>
    <cellStyle name="Comma 2 10 4 2" xfId="6339" xr:uid="{C304671D-A11E-4604-B012-BBEBDB918760}"/>
    <cellStyle name="Comma 2 10 4 2 2" xfId="18471" xr:uid="{C073CD9A-2E06-4330-BC78-03FB884E8BB9}"/>
    <cellStyle name="Comma 2 10 4 2 2 2" xfId="42735" xr:uid="{EECA1D59-0A50-4628-B755-E647B9A8A708}"/>
    <cellStyle name="Comma 2 10 4 2 3" xfId="30603" xr:uid="{284EA2E4-4C78-4F5D-A3D1-F5BB6EAA4023}"/>
    <cellStyle name="Comma 2 10 4 3" xfId="10383" xr:uid="{4ECE69B9-30E5-4841-8AEC-D5AF5F0C3C16}"/>
    <cellStyle name="Comma 2 10 4 3 2" xfId="22515" xr:uid="{E051BDEF-7254-4273-8CAA-B6785EE13CF5}"/>
    <cellStyle name="Comma 2 10 4 3 2 2" xfId="46779" xr:uid="{D438E478-2D4B-48FE-AA16-B6C54612F6ED}"/>
    <cellStyle name="Comma 2 10 4 3 3" xfId="34647" xr:uid="{707B84B1-23B7-4F7A-8BC0-6CE1D7636C58}"/>
    <cellStyle name="Comma 2 10 4 4" xfId="14427" xr:uid="{101EA08E-675C-4DD1-8709-37D89B3D2E89}"/>
    <cellStyle name="Comma 2 10 4 4 2" xfId="38691" xr:uid="{7A0AC1E6-9105-4D1B-9C86-41DC707BD2AB}"/>
    <cellStyle name="Comma 2 10 4 5" xfId="26559" xr:uid="{639FABE8-1C6A-49A4-807B-F4AC852CDE82}"/>
    <cellStyle name="Comma 2 10 5" xfId="4317" xr:uid="{0E35EB07-F147-422C-B258-FCE048317B54}"/>
    <cellStyle name="Comma 2 10 5 2" xfId="16449" xr:uid="{A9CA8979-96A4-4FB7-AFD4-C9A69A701421}"/>
    <cellStyle name="Comma 2 10 5 2 2" xfId="40713" xr:uid="{279321EC-025F-4D91-A5B3-700FD098767C}"/>
    <cellStyle name="Comma 2 10 5 3" xfId="28581" xr:uid="{93B180F4-88A0-4933-B6BC-AD26D36601C7}"/>
    <cellStyle name="Comma 2 10 6" xfId="8361" xr:uid="{57840AA3-8F8C-416B-99B8-81C8F7808353}"/>
    <cellStyle name="Comma 2 10 6 2" xfId="20493" xr:uid="{854DAE3C-176B-4D3A-A648-BC885D235905}"/>
    <cellStyle name="Comma 2 10 6 2 2" xfId="44757" xr:uid="{0959DDF2-4BFD-4D42-B36F-F51D57E079F3}"/>
    <cellStyle name="Comma 2 10 6 3" xfId="32625" xr:uid="{01FA9E01-EDE7-4513-918E-AE8D18FAAC53}"/>
    <cellStyle name="Comma 2 10 7" xfId="12405" xr:uid="{108CEEE7-7A0D-49C8-A47F-45E37E0E24A9}"/>
    <cellStyle name="Comma 2 10 7 2" xfId="36669" xr:uid="{7D51C213-2870-4268-B82D-515D41906A24}"/>
    <cellStyle name="Comma 2 10 8" xfId="24537" xr:uid="{D332E1DF-AE06-4CA9-90A9-A16623A7FCF1}"/>
    <cellStyle name="Comma 2 11" xfId="525" xr:uid="{F2F3118D-A095-4AA8-86C0-2CD37794A49B}"/>
    <cellStyle name="Comma 2 11 2" xfId="1536" xr:uid="{68E14532-2612-4C3F-B5A1-64F0D13AF061}"/>
    <cellStyle name="Comma 2 11 2 2" xfId="3558" xr:uid="{5D7B13DD-8D56-4F43-B0E7-587D3ACA777D}"/>
    <cellStyle name="Comma 2 11 2 2 2" xfId="7602" xr:uid="{3E684315-8D72-40D4-9982-B6F23E83060C}"/>
    <cellStyle name="Comma 2 11 2 2 2 2" xfId="19734" xr:uid="{E6C135E5-2784-4129-8FF5-C1E7A049611C}"/>
    <cellStyle name="Comma 2 11 2 2 2 2 2" xfId="43998" xr:uid="{1018E707-9A0E-4746-9392-37B0F2131A99}"/>
    <cellStyle name="Comma 2 11 2 2 2 3" xfId="31866" xr:uid="{2981875B-719D-46CC-A66A-D4F7C296C992}"/>
    <cellStyle name="Comma 2 11 2 2 3" xfId="11646" xr:uid="{BA1D8179-C559-4BAB-82E3-41C70CA56960}"/>
    <cellStyle name="Comma 2 11 2 2 3 2" xfId="23778" xr:uid="{26146748-80AA-418E-B468-EEAF6994DDC6}"/>
    <cellStyle name="Comma 2 11 2 2 3 2 2" xfId="48042" xr:uid="{43A89A02-DCD5-473E-88DF-595EEED433F0}"/>
    <cellStyle name="Comma 2 11 2 2 3 3" xfId="35910" xr:uid="{4C4C9868-6C13-429B-B5E0-A9FCD60B4F73}"/>
    <cellStyle name="Comma 2 11 2 2 4" xfId="15690" xr:uid="{959A0706-0D42-4966-ABEB-46168807EF45}"/>
    <cellStyle name="Comma 2 11 2 2 4 2" xfId="39954" xr:uid="{028A0205-87D1-4934-B9F0-26000AE0E9B9}"/>
    <cellStyle name="Comma 2 11 2 2 5" xfId="27822" xr:uid="{8F1CCF27-28E4-4A39-8F61-FADFA7A72BEF}"/>
    <cellStyle name="Comma 2 11 2 3" xfId="5580" xr:uid="{CBA51FE1-A23B-4BD5-B5EB-39F4D3119A9B}"/>
    <cellStyle name="Comma 2 11 2 3 2" xfId="17712" xr:uid="{0B9C0FA0-5820-4932-B940-7DDE535688C6}"/>
    <cellStyle name="Comma 2 11 2 3 2 2" xfId="41976" xr:uid="{C75C0D36-00BD-487D-94A5-5CB1F6A696AC}"/>
    <cellStyle name="Comma 2 11 2 3 3" xfId="29844" xr:uid="{B792B8A1-0012-492E-9A89-1258C689F817}"/>
    <cellStyle name="Comma 2 11 2 4" xfId="9624" xr:uid="{E1C71BCE-608D-4CB3-95EB-452206AD80E0}"/>
    <cellStyle name="Comma 2 11 2 4 2" xfId="21756" xr:uid="{044449B5-DBBD-4BB1-9F78-8A90D29A9AB4}"/>
    <cellStyle name="Comma 2 11 2 4 2 2" xfId="46020" xr:uid="{45562952-B888-4018-ADD9-87F76E09A528}"/>
    <cellStyle name="Comma 2 11 2 4 3" xfId="33888" xr:uid="{11BB9D18-FEFA-4122-973C-F5DBCC24BC31}"/>
    <cellStyle name="Comma 2 11 2 5" xfId="13668" xr:uid="{F6EEE87A-8184-43E7-865B-80CF9A12EC8E}"/>
    <cellStyle name="Comma 2 11 2 5 2" xfId="37932" xr:uid="{A85E4889-7762-4A96-8C2D-D24259CEB03E}"/>
    <cellStyle name="Comma 2 11 2 6" xfId="25800" xr:uid="{983DD680-F698-4490-A8EE-308D6E965DEA}"/>
    <cellStyle name="Comma 2 11 3" xfId="2547" xr:uid="{EBB1BA41-90B2-4972-A51F-FC95AF4AFFC1}"/>
    <cellStyle name="Comma 2 11 3 2" xfId="6591" xr:uid="{4504124F-4721-485B-9309-C9BF79C29195}"/>
    <cellStyle name="Comma 2 11 3 2 2" xfId="18723" xr:uid="{DC9ED245-23F4-4300-B071-3A5848BA7D5F}"/>
    <cellStyle name="Comma 2 11 3 2 2 2" xfId="42987" xr:uid="{29BBCF9E-8E96-4E25-AF4D-6DD0984B4723}"/>
    <cellStyle name="Comma 2 11 3 2 3" xfId="30855" xr:uid="{73B2D888-87A5-4001-ACEC-FE3E9CE40EE1}"/>
    <cellStyle name="Comma 2 11 3 3" xfId="10635" xr:uid="{90EDBB4B-E1DB-4B97-BFA8-ECF40012EA6C}"/>
    <cellStyle name="Comma 2 11 3 3 2" xfId="22767" xr:uid="{31623950-0D4D-4E85-B91C-BCD4895FC63A}"/>
    <cellStyle name="Comma 2 11 3 3 2 2" xfId="47031" xr:uid="{176EB0DA-1A3F-46CB-8CD0-E0CF47F9148B}"/>
    <cellStyle name="Comma 2 11 3 3 3" xfId="34899" xr:uid="{FA915E0A-8F53-4B33-868C-03963477D130}"/>
    <cellStyle name="Comma 2 11 3 4" xfId="14679" xr:uid="{2F69440A-5BC2-432F-8894-871D503BE626}"/>
    <cellStyle name="Comma 2 11 3 4 2" xfId="38943" xr:uid="{8DF6B5A6-EE58-4962-BB7E-40C75E3E6463}"/>
    <cellStyle name="Comma 2 11 3 5" xfId="26811" xr:uid="{65535B97-ED3D-47C7-BB0D-0E02FC297193}"/>
    <cellStyle name="Comma 2 11 4" xfId="4569" xr:uid="{1CBBDED9-7378-4893-A454-3038AEE6C3D3}"/>
    <cellStyle name="Comma 2 11 4 2" xfId="16701" xr:uid="{FAD5D44D-CE23-4C7B-9F03-048C875F07BD}"/>
    <cellStyle name="Comma 2 11 4 2 2" xfId="40965" xr:uid="{4E21F427-240D-4C86-AFDF-8C4040963093}"/>
    <cellStyle name="Comma 2 11 4 3" xfId="28833" xr:uid="{B5FE8B04-F13A-49BA-BE84-284358ED837E}"/>
    <cellStyle name="Comma 2 11 5" xfId="8613" xr:uid="{0E8E4525-729D-4E7B-ABA5-97E1F39A2E02}"/>
    <cellStyle name="Comma 2 11 5 2" xfId="20745" xr:uid="{D896C8D9-C033-442A-BDFC-EFE3333B2137}"/>
    <cellStyle name="Comma 2 11 5 2 2" xfId="45009" xr:uid="{BA12A965-5C64-4332-9391-11E8EE178C62}"/>
    <cellStyle name="Comma 2 11 5 3" xfId="32877" xr:uid="{0283E075-E17C-426E-97F3-D32E1E97EC78}"/>
    <cellStyle name="Comma 2 11 6" xfId="12657" xr:uid="{09BD7CB2-FECE-439B-9546-E85ABE45F37B}"/>
    <cellStyle name="Comma 2 11 6 2" xfId="36921" xr:uid="{4064BE8A-ED05-4601-81F3-0E25AAF2D7F4}"/>
    <cellStyle name="Comma 2 11 7" xfId="24789" xr:uid="{3F3BF62C-23F3-4781-BC3D-C440F1020542}"/>
    <cellStyle name="Comma 2 12" xfId="1031" xr:uid="{088AF47D-D51F-49AE-A803-33E8D66845FB}"/>
    <cellStyle name="Comma 2 12 2" xfId="3053" xr:uid="{38F27A36-7540-46F7-95EC-83C847A91F9B}"/>
    <cellStyle name="Comma 2 12 2 2" xfId="7097" xr:uid="{4A8F8F6C-4730-497D-B394-8E38481F86DD}"/>
    <cellStyle name="Comma 2 12 2 2 2" xfId="19229" xr:uid="{05277AB8-A883-408E-8432-F0054F383E2E}"/>
    <cellStyle name="Comma 2 12 2 2 2 2" xfId="43493" xr:uid="{EEFEB9AF-0212-41B9-BD27-667CB1816E93}"/>
    <cellStyle name="Comma 2 12 2 2 3" xfId="31361" xr:uid="{B1E20E3F-AD6B-422E-85A6-D6AFA1EEA000}"/>
    <cellStyle name="Comma 2 12 2 3" xfId="11141" xr:uid="{7DC49C78-E3FF-42E1-B923-090F4A50DF48}"/>
    <cellStyle name="Comma 2 12 2 3 2" xfId="23273" xr:uid="{CDB8446F-E936-4AB7-8514-2200487A8E3D}"/>
    <cellStyle name="Comma 2 12 2 3 2 2" xfId="47537" xr:uid="{DD6BCDC7-DBCF-434F-B427-48592507F666}"/>
    <cellStyle name="Comma 2 12 2 3 3" xfId="35405" xr:uid="{4974F316-E57C-4329-A997-3CAD85348177}"/>
    <cellStyle name="Comma 2 12 2 4" xfId="15185" xr:uid="{6DC2E91D-B9A1-4717-AF39-D35BD65F7E2D}"/>
    <cellStyle name="Comma 2 12 2 4 2" xfId="39449" xr:uid="{6F39B8BD-E856-4F46-9352-16DBF9B097BA}"/>
    <cellStyle name="Comma 2 12 2 5" xfId="27317" xr:uid="{5A1A0013-6446-429E-B364-3FFCD22D2FAD}"/>
    <cellStyle name="Comma 2 12 3" xfId="5075" xr:uid="{BA9203FC-3798-4493-8B8B-E9B976CAA11C}"/>
    <cellStyle name="Comma 2 12 3 2" xfId="17207" xr:uid="{D0F53F15-64B2-422A-9524-D2837D4285CB}"/>
    <cellStyle name="Comma 2 12 3 2 2" xfId="41471" xr:uid="{9A93E412-3548-4055-8025-48154AE912A5}"/>
    <cellStyle name="Comma 2 12 3 3" xfId="29339" xr:uid="{AEBBAD3A-C209-462D-A031-E77312FEF62C}"/>
    <cellStyle name="Comma 2 12 4" xfId="9119" xr:uid="{9BD4BAB8-E6F7-46D6-9F2A-8F8DB22A6D7D}"/>
    <cellStyle name="Comma 2 12 4 2" xfId="21251" xr:uid="{07AF34C9-7BCA-45B6-8D91-3B203C5EF104}"/>
    <cellStyle name="Comma 2 12 4 2 2" xfId="45515" xr:uid="{C1306AC6-F17C-42A7-9869-75551C56FA44}"/>
    <cellStyle name="Comma 2 12 4 3" xfId="33383" xr:uid="{D9170DED-2484-4368-B577-5DB0BD3104A9}"/>
    <cellStyle name="Comma 2 12 5" xfId="13163" xr:uid="{EDE9D53B-72AC-44A8-BF73-95DAD1DEB8BE}"/>
    <cellStyle name="Comma 2 12 5 2" xfId="37427" xr:uid="{C52AEB65-9434-4208-AA64-7D5D06B599B7}"/>
    <cellStyle name="Comma 2 12 6" xfId="25295" xr:uid="{131812BE-CCDB-406F-B5EB-2257309C69F7}"/>
    <cellStyle name="Comma 2 13" xfId="2042" xr:uid="{DC1996FC-D29C-4E2C-9B5A-756B4B8267A9}"/>
    <cellStyle name="Comma 2 13 2" xfId="6086" xr:uid="{6C17B561-149C-46FC-AABB-1031CF3AA45C}"/>
    <cellStyle name="Comma 2 13 2 2" xfId="18218" xr:uid="{35B9F0EE-572E-4A26-A9EB-3417F6FBA2FD}"/>
    <cellStyle name="Comma 2 13 2 2 2" xfId="42482" xr:uid="{34B49B97-7235-4F00-BDF5-79C910B57EE6}"/>
    <cellStyle name="Comma 2 13 2 3" xfId="30350" xr:uid="{FC62ECA5-627B-4B1D-8832-8488FD50FD51}"/>
    <cellStyle name="Comma 2 13 3" xfId="10130" xr:uid="{5A854E8E-EF7C-4D58-BA47-B33B0B511365}"/>
    <cellStyle name="Comma 2 13 3 2" xfId="22262" xr:uid="{0639EC8D-3BA7-466F-AABF-839C7417D68B}"/>
    <cellStyle name="Comma 2 13 3 2 2" xfId="46526" xr:uid="{18F13389-E500-4ADE-96D9-AE9D955F2CA7}"/>
    <cellStyle name="Comma 2 13 3 3" xfId="34394" xr:uid="{E4B41808-1DE3-4751-8D72-00BB4C1E7BC0}"/>
    <cellStyle name="Comma 2 13 4" xfId="14174" xr:uid="{8B68F1D6-73D3-4C11-B10C-E33BF1A90728}"/>
    <cellStyle name="Comma 2 13 4 2" xfId="38438" xr:uid="{2503AA7C-268A-4951-B837-BCD1D5B0BAEC}"/>
    <cellStyle name="Comma 2 13 5" xfId="26306" xr:uid="{222E6A62-1A4A-4A1A-BE75-117C400311A5}"/>
    <cellStyle name="Comma 2 14" xfId="4064" xr:uid="{2B3FCDE1-A114-46BB-91B8-1BFA2AA1D382}"/>
    <cellStyle name="Comma 2 14 2" xfId="16196" xr:uid="{AF30FA9E-25BA-4287-9820-17BC55495765}"/>
    <cellStyle name="Comma 2 14 2 2" xfId="40460" xr:uid="{AF50367C-1FBA-4409-9AFF-E56895D144EB}"/>
    <cellStyle name="Comma 2 14 3" xfId="28328" xr:uid="{187F2B7E-739D-4135-A243-2FFEFF8BA36A}"/>
    <cellStyle name="Comma 2 15" xfId="8108" xr:uid="{3C9E00BB-CBF1-4ADE-ACA7-C80D7B0B1258}"/>
    <cellStyle name="Comma 2 15 2" xfId="20240" xr:uid="{69BC11FC-8B4A-4107-B91F-EEAA24DC6FB4}"/>
    <cellStyle name="Comma 2 15 2 2" xfId="44504" xr:uid="{F2D0A5D2-FDDB-4FD8-80F3-66E33F8346AF}"/>
    <cellStyle name="Comma 2 15 3" xfId="32372" xr:uid="{A6CE122A-2D10-4DF5-8AF0-75052CA2B210}"/>
    <cellStyle name="Comma 2 16" xfId="12152" xr:uid="{C0205979-4ACD-457A-A207-3072F71FC210}"/>
    <cellStyle name="Comma 2 16 2" xfId="36416" xr:uid="{CA05FF7E-68DD-40AD-A795-DD4BCACFDCD0}"/>
    <cellStyle name="Comma 2 17" xfId="24284" xr:uid="{06A97ECD-9033-4C96-BFC2-4A5F310983B0}"/>
    <cellStyle name="Comma 2 18" xfId="48610" xr:uid="{0387A8A6-6BBA-47BB-80B5-409E58BD0BB4}"/>
    <cellStyle name="Comma 2 2" xfId="3" xr:uid="{00000000-0005-0000-0000-000001000000}"/>
    <cellStyle name="Comma 2 2 10" xfId="271" xr:uid="{8E0D158C-0568-4567-8073-5E5D524AC8F2}"/>
    <cellStyle name="Comma 2 2 10 2" xfId="776" xr:uid="{3FDE22AE-CE4A-49CE-9277-64B9481BD848}"/>
    <cellStyle name="Comma 2 2 10 2 2" xfId="1787" xr:uid="{F5B62AC8-61C3-47BA-8945-E50F79527062}"/>
    <cellStyle name="Comma 2 2 10 2 2 2" xfId="3809" xr:uid="{2DEBC57A-778C-44A5-A054-DACDEBF66F2B}"/>
    <cellStyle name="Comma 2 2 10 2 2 2 2" xfId="7853" xr:uid="{7E21411A-538E-4C23-96C1-8B3DDDB3DA01}"/>
    <cellStyle name="Comma 2 2 10 2 2 2 2 2" xfId="19985" xr:uid="{117521D2-829A-4D94-A367-5ADFA4B36906}"/>
    <cellStyle name="Comma 2 2 10 2 2 2 2 2 2" xfId="44249" xr:uid="{C2DAFE26-4ADC-49BB-AEE0-B2C158B8667B}"/>
    <cellStyle name="Comma 2 2 10 2 2 2 2 3" xfId="32117" xr:uid="{B7B9E326-6B41-4B97-AFAF-625EBD39E14C}"/>
    <cellStyle name="Comma 2 2 10 2 2 2 3" xfId="11897" xr:uid="{FB63681C-77B7-4686-A36F-638CC1B26278}"/>
    <cellStyle name="Comma 2 2 10 2 2 2 3 2" xfId="24029" xr:uid="{477BC858-30D0-4AEA-B28F-1AFAB88CC7E5}"/>
    <cellStyle name="Comma 2 2 10 2 2 2 3 2 2" xfId="48293" xr:uid="{06A54698-C79A-4AB9-AEFA-FE565E4942A5}"/>
    <cellStyle name="Comma 2 2 10 2 2 2 3 3" xfId="36161" xr:uid="{C0F020C4-8AF4-44BD-8B0B-A3BDEC274A31}"/>
    <cellStyle name="Comma 2 2 10 2 2 2 4" xfId="15941" xr:uid="{4684E2D3-3565-4343-9E1E-8F0AC777D9FF}"/>
    <cellStyle name="Comma 2 2 10 2 2 2 4 2" xfId="40205" xr:uid="{F1C86163-765A-4531-A986-1B6528728FF6}"/>
    <cellStyle name="Comma 2 2 10 2 2 2 5" xfId="28073" xr:uid="{B8A944F0-6987-4933-B9E2-F77A9AB844E1}"/>
    <cellStyle name="Comma 2 2 10 2 2 3" xfId="5831" xr:uid="{CE386A11-22C1-476A-9DBD-C6F830AA9B57}"/>
    <cellStyle name="Comma 2 2 10 2 2 3 2" xfId="17963" xr:uid="{01B98EA4-02BB-4D6D-A8F4-952BCC598000}"/>
    <cellStyle name="Comma 2 2 10 2 2 3 2 2" xfId="42227" xr:uid="{B5070B5B-7B0C-49F4-ADED-753F12036F4F}"/>
    <cellStyle name="Comma 2 2 10 2 2 3 3" xfId="30095" xr:uid="{1D94391E-0F89-4D0E-B01A-C498BB4D3828}"/>
    <cellStyle name="Comma 2 2 10 2 2 4" xfId="9875" xr:uid="{6E923176-D5E7-433F-B3C6-763FAB05DE9F}"/>
    <cellStyle name="Comma 2 2 10 2 2 4 2" xfId="22007" xr:uid="{D83E74D4-768A-4CBD-B323-6151CB430FD3}"/>
    <cellStyle name="Comma 2 2 10 2 2 4 2 2" xfId="46271" xr:uid="{83E2ED90-0CF2-4F96-A90C-F20575B49B9B}"/>
    <cellStyle name="Comma 2 2 10 2 2 4 3" xfId="34139" xr:uid="{91FA5DA2-F51C-42C7-AD4B-B71AE6FB7EC9}"/>
    <cellStyle name="Comma 2 2 10 2 2 5" xfId="13919" xr:uid="{D21999E1-1519-4D45-BACF-206797D56582}"/>
    <cellStyle name="Comma 2 2 10 2 2 5 2" xfId="38183" xr:uid="{7F761FE1-26CB-477A-9653-8027A3B38141}"/>
    <cellStyle name="Comma 2 2 10 2 2 6" xfId="26051" xr:uid="{F34FAB41-1A0B-4D59-9CB7-5C6B094EBBDF}"/>
    <cellStyle name="Comma 2 2 10 2 3" xfId="2798" xr:uid="{32245FE7-FD39-471B-9301-A52F8DEB57B0}"/>
    <cellStyle name="Comma 2 2 10 2 3 2" xfId="6842" xr:uid="{4A3BB058-8E54-4488-A55B-149002CD1DC2}"/>
    <cellStyle name="Comma 2 2 10 2 3 2 2" xfId="18974" xr:uid="{8027B998-C255-400F-9579-2F770DED396C}"/>
    <cellStyle name="Comma 2 2 10 2 3 2 2 2" xfId="43238" xr:uid="{7A97A22E-6682-4D3F-9DE7-C705B65D2578}"/>
    <cellStyle name="Comma 2 2 10 2 3 2 3" xfId="31106" xr:uid="{B490D752-E903-4F0F-85F3-FB4963D19815}"/>
    <cellStyle name="Comma 2 2 10 2 3 3" xfId="10886" xr:uid="{E2D03C86-8498-46E0-AABF-FED49DD0C816}"/>
    <cellStyle name="Comma 2 2 10 2 3 3 2" xfId="23018" xr:uid="{09809C92-1DE8-4CBC-81D6-F85545072216}"/>
    <cellStyle name="Comma 2 2 10 2 3 3 2 2" xfId="47282" xr:uid="{FC7604CA-3FC6-4D66-9CEF-B98B119494CD}"/>
    <cellStyle name="Comma 2 2 10 2 3 3 3" xfId="35150" xr:uid="{D1CB1BD5-3B58-4313-8A0B-F1BE2DAFD102}"/>
    <cellStyle name="Comma 2 2 10 2 3 4" xfId="14930" xr:uid="{C84AA77F-7021-4EDF-A578-1BC0ED27C8F0}"/>
    <cellStyle name="Comma 2 2 10 2 3 4 2" xfId="39194" xr:uid="{79202462-0EA4-493E-989B-20AFA5B330E3}"/>
    <cellStyle name="Comma 2 2 10 2 3 5" xfId="27062" xr:uid="{56A5DC97-4933-4690-B53A-BFAA799D71E8}"/>
    <cellStyle name="Comma 2 2 10 2 4" xfId="4820" xr:uid="{88D6C2EA-01C3-4BBF-A5C5-617B8026D034}"/>
    <cellStyle name="Comma 2 2 10 2 4 2" xfId="16952" xr:uid="{8F8CABEB-AD81-44F3-9D03-FC731E7774AF}"/>
    <cellStyle name="Comma 2 2 10 2 4 2 2" xfId="41216" xr:uid="{C5D7E0E0-DE6F-4AED-965D-BC21EF8C7E12}"/>
    <cellStyle name="Comma 2 2 10 2 4 3" xfId="29084" xr:uid="{14D59B6F-30B5-488F-BC17-524180B2F12D}"/>
    <cellStyle name="Comma 2 2 10 2 5" xfId="8864" xr:uid="{34213528-3BB5-4430-ADB8-FE8B3C65745E}"/>
    <cellStyle name="Comma 2 2 10 2 5 2" xfId="20996" xr:uid="{847DAB1D-FA71-4A04-9FA8-F8132864AEE2}"/>
    <cellStyle name="Comma 2 2 10 2 5 2 2" xfId="45260" xr:uid="{2F983F65-686F-4028-826D-664637AC682C}"/>
    <cellStyle name="Comma 2 2 10 2 5 3" xfId="33128" xr:uid="{D26E6C46-C7F2-4070-BAC3-DC749F7DE365}"/>
    <cellStyle name="Comma 2 2 10 2 6" xfId="12908" xr:uid="{4C7B33F0-7F42-4DAA-8D8D-E2043086AF14}"/>
    <cellStyle name="Comma 2 2 10 2 6 2" xfId="37172" xr:uid="{5F4D163C-E899-444E-B877-6F20413492E8}"/>
    <cellStyle name="Comma 2 2 10 2 7" xfId="25040" xr:uid="{743C2410-296D-4899-A236-6ADD02FF7BA2}"/>
    <cellStyle name="Comma 2 2 10 3" xfId="1282" xr:uid="{1A0F51A4-47AB-494E-BE0E-B225898644EB}"/>
    <cellStyle name="Comma 2 2 10 3 2" xfId="3304" xr:uid="{854D22D0-7C73-426B-85C8-864BB6BECC1A}"/>
    <cellStyle name="Comma 2 2 10 3 2 2" xfId="7348" xr:uid="{DB4F719D-3BD5-4AB1-989E-BEA741668E8E}"/>
    <cellStyle name="Comma 2 2 10 3 2 2 2" xfId="19480" xr:uid="{CD180EFE-DC9F-4425-A8F9-9A47828A1FB5}"/>
    <cellStyle name="Comma 2 2 10 3 2 2 2 2" xfId="43744" xr:uid="{FF443656-D947-4FE4-97C0-C0AB8F0C3330}"/>
    <cellStyle name="Comma 2 2 10 3 2 2 3" xfId="31612" xr:uid="{51AC2FD6-927A-415E-BBDC-629DC794F655}"/>
    <cellStyle name="Comma 2 2 10 3 2 3" xfId="11392" xr:uid="{3A90BF28-0963-4799-B21E-DE2205650C91}"/>
    <cellStyle name="Comma 2 2 10 3 2 3 2" xfId="23524" xr:uid="{7F3DC9F4-6D93-4433-923C-D0FCC12D96B5}"/>
    <cellStyle name="Comma 2 2 10 3 2 3 2 2" xfId="47788" xr:uid="{62159819-3939-4027-8B25-827DE11F12B4}"/>
    <cellStyle name="Comma 2 2 10 3 2 3 3" xfId="35656" xr:uid="{A69CB101-4A22-4B40-A91B-DD39F042DF3B}"/>
    <cellStyle name="Comma 2 2 10 3 2 4" xfId="15436" xr:uid="{2F75E2A1-8FBB-4016-80E4-5C3C5A5CD8CF}"/>
    <cellStyle name="Comma 2 2 10 3 2 4 2" xfId="39700" xr:uid="{6EB022B8-25AA-4B0D-8D37-A4DD3C1AE14B}"/>
    <cellStyle name="Comma 2 2 10 3 2 5" xfId="27568" xr:uid="{B609EACC-1AFD-47D7-8DE2-80874B66CE9D}"/>
    <cellStyle name="Comma 2 2 10 3 3" xfId="5326" xr:uid="{352CC28F-6089-49B7-A205-D777B9F1FADF}"/>
    <cellStyle name="Comma 2 2 10 3 3 2" xfId="17458" xr:uid="{ED6E8B82-605F-42EC-82E0-DEACC0AD324C}"/>
    <cellStyle name="Comma 2 2 10 3 3 2 2" xfId="41722" xr:uid="{FF09FC29-2857-4A5F-AE52-9DC08C5EEA57}"/>
    <cellStyle name="Comma 2 2 10 3 3 3" xfId="29590" xr:uid="{DCBAD69B-0664-4ED2-A40C-C405D1925683}"/>
    <cellStyle name="Comma 2 2 10 3 4" xfId="9370" xr:uid="{6EAD3902-709D-42DE-80AB-A6D8A87D99CF}"/>
    <cellStyle name="Comma 2 2 10 3 4 2" xfId="21502" xr:uid="{4BB18E45-A71D-496B-9B26-3C01987BA506}"/>
    <cellStyle name="Comma 2 2 10 3 4 2 2" xfId="45766" xr:uid="{A36F9E34-EC79-4C2A-AEC2-9B5861FE9CB3}"/>
    <cellStyle name="Comma 2 2 10 3 4 3" xfId="33634" xr:uid="{2E4D077B-4631-4BC8-ADA2-0F5BA790EE5B}"/>
    <cellStyle name="Comma 2 2 10 3 5" xfId="13414" xr:uid="{93934D00-0103-4CAF-880E-9F9555FF601E}"/>
    <cellStyle name="Comma 2 2 10 3 5 2" xfId="37678" xr:uid="{7ECFE653-C1D6-4244-B2C8-746DEF718301}"/>
    <cellStyle name="Comma 2 2 10 3 6" xfId="25546" xr:uid="{96F19AA0-C2CE-4661-BF4A-61EB84F9AA1A}"/>
    <cellStyle name="Comma 2 2 10 4" xfId="2293" xr:uid="{ED168F7C-AD29-408B-9969-0D68062AAA23}"/>
    <cellStyle name="Comma 2 2 10 4 2" xfId="6337" xr:uid="{73692370-A4C9-4295-8840-C89CD727A5DB}"/>
    <cellStyle name="Comma 2 2 10 4 2 2" xfId="18469" xr:uid="{D45849F3-E4EA-4E05-A113-0942CF0C449D}"/>
    <cellStyle name="Comma 2 2 10 4 2 2 2" xfId="42733" xr:uid="{9EEC8A58-C20A-49F5-A83B-EE6C513D0E38}"/>
    <cellStyle name="Comma 2 2 10 4 2 3" xfId="30601" xr:uid="{02CC78E8-EA20-4E04-8749-49BC118493FC}"/>
    <cellStyle name="Comma 2 2 10 4 3" xfId="10381" xr:uid="{9DCF08F7-4DA2-4762-8874-3F43748B1FF8}"/>
    <cellStyle name="Comma 2 2 10 4 3 2" xfId="22513" xr:uid="{79FBC690-AA10-4160-BA22-E4128271CB45}"/>
    <cellStyle name="Comma 2 2 10 4 3 2 2" xfId="46777" xr:uid="{961D6BB8-B555-42E7-9A9C-A22028FB266D}"/>
    <cellStyle name="Comma 2 2 10 4 3 3" xfId="34645" xr:uid="{DA522698-F84E-441E-87AC-ADBEE2BA75CD}"/>
    <cellStyle name="Comma 2 2 10 4 4" xfId="14425" xr:uid="{1CC5EB13-620D-4AA9-BAA0-188314DD921F}"/>
    <cellStyle name="Comma 2 2 10 4 4 2" xfId="38689" xr:uid="{D9194E26-6DC0-40E9-A740-957186B48319}"/>
    <cellStyle name="Comma 2 2 10 4 5" xfId="26557" xr:uid="{4801D591-7A89-461A-8A32-72A5C68027AE}"/>
    <cellStyle name="Comma 2 2 10 5" xfId="4315" xr:uid="{8161F6E1-3F4E-4A83-A586-D041A0B8D105}"/>
    <cellStyle name="Comma 2 2 10 5 2" xfId="16447" xr:uid="{3B4162B7-A35B-4D5D-9ABF-3665DEA1B2A3}"/>
    <cellStyle name="Comma 2 2 10 5 2 2" xfId="40711" xr:uid="{7B678DFA-4D3A-44FD-B252-88723B2378E8}"/>
    <cellStyle name="Comma 2 2 10 5 3" xfId="28579" xr:uid="{79AAE1E2-C442-4583-9B3D-9759CB8BCD3F}"/>
    <cellStyle name="Comma 2 2 10 6" xfId="8359" xr:uid="{1C7C59D0-C600-4E7F-8752-B9989F9E21FD}"/>
    <cellStyle name="Comma 2 2 10 6 2" xfId="20491" xr:uid="{E14C31D3-583B-49EA-8F6B-5279A966816A}"/>
    <cellStyle name="Comma 2 2 10 6 2 2" xfId="44755" xr:uid="{4CE2AC2E-3EA1-4DA0-B03F-CD09D204B8EC}"/>
    <cellStyle name="Comma 2 2 10 6 3" xfId="32623" xr:uid="{3A2D4E53-D075-4256-831D-681493D2B3D7}"/>
    <cellStyle name="Comma 2 2 10 7" xfId="12403" xr:uid="{DA1E559B-CEE4-4645-9838-9C581DA6E865}"/>
    <cellStyle name="Comma 2 2 10 7 2" xfId="36667" xr:uid="{8FB095CB-C881-4E6B-AB88-FC6C8EA3323C}"/>
    <cellStyle name="Comma 2 2 10 8" xfId="24535" xr:uid="{6C8B8F16-CEA3-4ADE-89DA-11F5CAF57084}"/>
    <cellStyle name="Comma 2 2 11" xfId="272" xr:uid="{4491BB74-B67C-4F5D-ABF6-EEA9527580EA}"/>
    <cellStyle name="Comma 2 2 11 2" xfId="777" xr:uid="{52A8F291-006D-4D82-AD8F-B6113BAD8A3C}"/>
    <cellStyle name="Comma 2 2 11 2 2" xfId="1788" xr:uid="{46B12A61-BDF7-4C01-9787-58F001210630}"/>
    <cellStyle name="Comma 2 2 11 2 2 2" xfId="3810" xr:uid="{971F0113-D38F-44E5-9D41-FBFA7642276D}"/>
    <cellStyle name="Comma 2 2 11 2 2 2 2" xfId="7854" xr:uid="{737FBA55-7E32-4EC2-AA8C-67BF96499260}"/>
    <cellStyle name="Comma 2 2 11 2 2 2 2 2" xfId="19986" xr:uid="{DE2E7CDF-5CD5-4193-8806-F47D0C462A08}"/>
    <cellStyle name="Comma 2 2 11 2 2 2 2 2 2" xfId="44250" xr:uid="{1D34BE1E-83DF-4F5E-B102-314F63604FB8}"/>
    <cellStyle name="Comma 2 2 11 2 2 2 2 3" xfId="32118" xr:uid="{E1370646-56C3-486D-A62F-24A903FBFFD7}"/>
    <cellStyle name="Comma 2 2 11 2 2 2 3" xfId="11898" xr:uid="{281B6E27-3024-4CE5-8078-D9A17B71A430}"/>
    <cellStyle name="Comma 2 2 11 2 2 2 3 2" xfId="24030" xr:uid="{173569A0-23F5-45FD-AD36-7A3E1CEC5834}"/>
    <cellStyle name="Comma 2 2 11 2 2 2 3 2 2" xfId="48294" xr:uid="{245EC616-38E0-4989-8584-6E0F169FD616}"/>
    <cellStyle name="Comma 2 2 11 2 2 2 3 3" xfId="36162" xr:uid="{F8FE7EF0-B7D4-42CC-8CC6-7EE485E6B4D5}"/>
    <cellStyle name="Comma 2 2 11 2 2 2 4" xfId="15942" xr:uid="{A537B0FB-F7AC-4CA8-8A74-3077555A705B}"/>
    <cellStyle name="Comma 2 2 11 2 2 2 4 2" xfId="40206" xr:uid="{CB6D0A23-A197-4F91-8E53-B0C6F19159F4}"/>
    <cellStyle name="Comma 2 2 11 2 2 2 5" xfId="28074" xr:uid="{B19ECD40-690F-4A16-AC17-15DAF4B8F6B2}"/>
    <cellStyle name="Comma 2 2 11 2 2 3" xfId="5832" xr:uid="{8F597BAA-E1DF-49EE-BB3A-4AD821B18A5A}"/>
    <cellStyle name="Comma 2 2 11 2 2 3 2" xfId="17964" xr:uid="{0415FC8D-AEA7-433A-AA25-E2162EFB0A94}"/>
    <cellStyle name="Comma 2 2 11 2 2 3 2 2" xfId="42228" xr:uid="{5BECC641-0979-4740-BD8A-E88ACC80D5E3}"/>
    <cellStyle name="Comma 2 2 11 2 2 3 3" xfId="30096" xr:uid="{F17E58C2-EDBF-4CBB-858C-62D23A72A53A}"/>
    <cellStyle name="Comma 2 2 11 2 2 4" xfId="9876" xr:uid="{10212418-6612-4A75-A55A-7E0491823E6D}"/>
    <cellStyle name="Comma 2 2 11 2 2 4 2" xfId="22008" xr:uid="{D26F5877-8314-4467-83CB-E9C31214114F}"/>
    <cellStyle name="Comma 2 2 11 2 2 4 2 2" xfId="46272" xr:uid="{89F00731-8123-4AB2-A5D2-E6A8A8BE6B1F}"/>
    <cellStyle name="Comma 2 2 11 2 2 4 3" xfId="34140" xr:uid="{C863C2B2-A896-47CD-A27D-96B04DBAEDB8}"/>
    <cellStyle name="Comma 2 2 11 2 2 5" xfId="13920" xr:uid="{F199CE32-C784-477B-B3BB-68FBDB04A796}"/>
    <cellStyle name="Comma 2 2 11 2 2 5 2" xfId="38184" xr:uid="{075FB82F-E1A4-4CC9-8E84-E5CF14DF05BB}"/>
    <cellStyle name="Comma 2 2 11 2 2 6" xfId="26052" xr:uid="{265B3D7B-0192-4106-92B9-9585072D3FFE}"/>
    <cellStyle name="Comma 2 2 11 2 3" xfId="2799" xr:uid="{A0F6A009-705D-45C2-99E7-5A8C755C29D4}"/>
    <cellStyle name="Comma 2 2 11 2 3 2" xfId="6843" xr:uid="{00B2E59E-3A67-49A3-9720-B7D100D4F28E}"/>
    <cellStyle name="Comma 2 2 11 2 3 2 2" xfId="18975" xr:uid="{33CC8346-E6CA-4976-A141-2CEA289E58DD}"/>
    <cellStyle name="Comma 2 2 11 2 3 2 2 2" xfId="43239" xr:uid="{143DA965-8DC8-4EE7-80F5-8D2F64FEA59F}"/>
    <cellStyle name="Comma 2 2 11 2 3 2 3" xfId="31107" xr:uid="{135A29C4-E147-4932-92B6-77B4206D412B}"/>
    <cellStyle name="Comma 2 2 11 2 3 3" xfId="10887" xr:uid="{3DEE710B-B192-4EE2-99DE-24F698E3875B}"/>
    <cellStyle name="Comma 2 2 11 2 3 3 2" xfId="23019" xr:uid="{B1B86ADC-080C-407D-9FBD-54967282DFC7}"/>
    <cellStyle name="Comma 2 2 11 2 3 3 2 2" xfId="47283" xr:uid="{F31EA4D4-3E79-4DFF-AA93-9F683B44F2BB}"/>
    <cellStyle name="Comma 2 2 11 2 3 3 3" xfId="35151" xr:uid="{E79DD092-1D94-4265-9FC0-082ED750978B}"/>
    <cellStyle name="Comma 2 2 11 2 3 4" xfId="14931" xr:uid="{01F9FAF3-8AA6-47A0-8851-075F0D369A19}"/>
    <cellStyle name="Comma 2 2 11 2 3 4 2" xfId="39195" xr:uid="{9EA6268E-417C-453A-9F14-A5BB2EEF24A5}"/>
    <cellStyle name="Comma 2 2 11 2 3 5" xfId="27063" xr:uid="{2080035A-38F8-46AE-9AFF-365CAE3E1646}"/>
    <cellStyle name="Comma 2 2 11 2 4" xfId="4821" xr:uid="{4696E8E7-069E-481A-ABE5-5C6E8C88941A}"/>
    <cellStyle name="Comma 2 2 11 2 4 2" xfId="16953" xr:uid="{4AB8B318-BECB-4248-A000-355C047854D7}"/>
    <cellStyle name="Comma 2 2 11 2 4 2 2" xfId="41217" xr:uid="{CF3D01A1-8097-4E74-B4B3-FF1E754C1B40}"/>
    <cellStyle name="Comma 2 2 11 2 4 3" xfId="29085" xr:uid="{B2568DCE-F70C-4FDF-8283-90F04D304B53}"/>
    <cellStyle name="Comma 2 2 11 2 5" xfId="8865" xr:uid="{65C6632B-C8A1-4B36-8E1E-D262C4CD7962}"/>
    <cellStyle name="Comma 2 2 11 2 5 2" xfId="20997" xr:uid="{2E4415DE-D325-4DC1-8136-D6A6BC6C7C5D}"/>
    <cellStyle name="Comma 2 2 11 2 5 2 2" xfId="45261" xr:uid="{13248EB2-F883-493E-AAF6-6D9AEEDF8E08}"/>
    <cellStyle name="Comma 2 2 11 2 5 3" xfId="33129" xr:uid="{425DC73F-87FE-4CD9-89B4-497255247BEA}"/>
    <cellStyle name="Comma 2 2 11 2 6" xfId="12909" xr:uid="{79170D52-0379-4B0B-8B12-48D78A83951C}"/>
    <cellStyle name="Comma 2 2 11 2 6 2" xfId="37173" xr:uid="{A0CFA48E-C4F1-4BA0-9D74-65944FCFDB14}"/>
    <cellStyle name="Comma 2 2 11 2 7" xfId="25041" xr:uid="{266023B8-1594-4300-8C40-E73FF7674BB7}"/>
    <cellStyle name="Comma 2 2 11 3" xfId="1283" xr:uid="{73702DD6-FF15-45C6-8836-F53F00CFAD25}"/>
    <cellStyle name="Comma 2 2 11 3 2" xfId="3305" xr:uid="{BC531ECD-6653-42ED-AF68-3497C30A1EA8}"/>
    <cellStyle name="Comma 2 2 11 3 2 2" xfId="7349" xr:uid="{17F8BF98-91BB-4179-8EED-A2B2FBAB129D}"/>
    <cellStyle name="Comma 2 2 11 3 2 2 2" xfId="19481" xr:uid="{2D3BE65D-A174-42BB-A56C-9FB8F19F7EBD}"/>
    <cellStyle name="Comma 2 2 11 3 2 2 2 2" xfId="43745" xr:uid="{09474155-CF1C-440F-B054-2335006CF2CE}"/>
    <cellStyle name="Comma 2 2 11 3 2 2 3" xfId="31613" xr:uid="{F9356189-7F45-4D74-8920-636E8D24A6B6}"/>
    <cellStyle name="Comma 2 2 11 3 2 3" xfId="11393" xr:uid="{2616CF19-A2DC-4E6F-AD00-48AFD64354BB}"/>
    <cellStyle name="Comma 2 2 11 3 2 3 2" xfId="23525" xr:uid="{901A4725-0020-4BA7-968B-774CE5298E21}"/>
    <cellStyle name="Comma 2 2 11 3 2 3 2 2" xfId="47789" xr:uid="{FD6B96D8-63AC-4E1A-B185-1DDA52BD82D3}"/>
    <cellStyle name="Comma 2 2 11 3 2 3 3" xfId="35657" xr:uid="{E79E1FB1-C82D-4F57-A88E-C598E59D937D}"/>
    <cellStyle name="Comma 2 2 11 3 2 4" xfId="15437" xr:uid="{582FEC03-96C4-4905-B8DE-DC46C81A7E10}"/>
    <cellStyle name="Comma 2 2 11 3 2 4 2" xfId="39701" xr:uid="{44B40EF8-461A-454B-A955-524F67E98332}"/>
    <cellStyle name="Comma 2 2 11 3 2 5" xfId="27569" xr:uid="{BE1C7D03-05B6-4FBC-963D-D93D93552528}"/>
    <cellStyle name="Comma 2 2 11 3 3" xfId="5327" xr:uid="{A6ABE1E0-1417-4E4F-97BD-BAEFEFBF97BA}"/>
    <cellStyle name="Comma 2 2 11 3 3 2" xfId="17459" xr:uid="{9C7F8A6E-E64A-42E9-AA56-D1F29EF373F1}"/>
    <cellStyle name="Comma 2 2 11 3 3 2 2" xfId="41723" xr:uid="{620A015C-7F22-43AA-9192-CA4C2AF3E0D1}"/>
    <cellStyle name="Comma 2 2 11 3 3 3" xfId="29591" xr:uid="{0EE23018-FA72-47F6-8C68-14EF4BDE122C}"/>
    <cellStyle name="Comma 2 2 11 3 4" xfId="9371" xr:uid="{0F88541E-6781-472E-83E1-4C2B57AF73B3}"/>
    <cellStyle name="Comma 2 2 11 3 4 2" xfId="21503" xr:uid="{F350BFE3-3047-4F30-8769-9486D1E3DBCD}"/>
    <cellStyle name="Comma 2 2 11 3 4 2 2" xfId="45767" xr:uid="{C0326249-700C-4E6D-B6B4-7D35BD4CEFDC}"/>
    <cellStyle name="Comma 2 2 11 3 4 3" xfId="33635" xr:uid="{8CEE0C3B-2F93-4A0F-9D87-419F3F309DA3}"/>
    <cellStyle name="Comma 2 2 11 3 5" xfId="13415" xr:uid="{23E11DDB-C86E-4BDA-80D5-B9F7D76FBAE6}"/>
    <cellStyle name="Comma 2 2 11 3 5 2" xfId="37679" xr:uid="{FAA1E203-034E-46CB-8D05-08D1946A863C}"/>
    <cellStyle name="Comma 2 2 11 3 6" xfId="25547" xr:uid="{A4CDC8BA-6B77-4143-917C-2336C349C525}"/>
    <cellStyle name="Comma 2 2 11 4" xfId="2294" xr:uid="{7F943880-1A54-4B7D-9C95-382E433CC0F4}"/>
    <cellStyle name="Comma 2 2 11 4 2" xfId="6338" xr:uid="{EA2BD9AA-1C0F-4643-8AF8-4C7C26E35A7C}"/>
    <cellStyle name="Comma 2 2 11 4 2 2" xfId="18470" xr:uid="{91D1E7A6-AF5D-4A94-B415-C0AE6D84506A}"/>
    <cellStyle name="Comma 2 2 11 4 2 2 2" xfId="42734" xr:uid="{C2F215A0-71E3-4D02-8517-6864FB77A57A}"/>
    <cellStyle name="Comma 2 2 11 4 2 3" xfId="30602" xr:uid="{EFEAEE74-B781-4478-B770-29A5B3AB8062}"/>
    <cellStyle name="Comma 2 2 11 4 3" xfId="10382" xr:uid="{39B09EED-3475-489E-9C50-B26A44A2C0C5}"/>
    <cellStyle name="Comma 2 2 11 4 3 2" xfId="22514" xr:uid="{A155D59E-FE87-41F3-A311-14CB72E0FEAF}"/>
    <cellStyle name="Comma 2 2 11 4 3 2 2" xfId="46778" xr:uid="{12198ED2-425A-4DA6-820D-CF65FEEF7C9E}"/>
    <cellStyle name="Comma 2 2 11 4 3 3" xfId="34646" xr:uid="{468F38EC-FF2F-4A1C-A9DC-8D575643A370}"/>
    <cellStyle name="Comma 2 2 11 4 4" xfId="14426" xr:uid="{BC6DE056-2D57-4EF6-9C50-7280067E75B2}"/>
    <cellStyle name="Comma 2 2 11 4 4 2" xfId="38690" xr:uid="{0E99BAF8-A1E5-425D-887A-7221013FE4C0}"/>
    <cellStyle name="Comma 2 2 11 4 5" xfId="26558" xr:uid="{313DCAF9-BD87-44A2-ADB6-B0D81D86ADF1}"/>
    <cellStyle name="Comma 2 2 11 5" xfId="4316" xr:uid="{18D725C9-5FD2-4587-914A-8F0B406BDBCF}"/>
    <cellStyle name="Comma 2 2 11 5 2" xfId="16448" xr:uid="{357FEF0E-1B3D-4F7A-86E3-DC425D2817E2}"/>
    <cellStyle name="Comma 2 2 11 5 2 2" xfId="40712" xr:uid="{C826B254-0862-42D7-902D-5993FD7033A3}"/>
    <cellStyle name="Comma 2 2 11 5 3" xfId="28580" xr:uid="{9C03EDDC-BFA8-4E35-B101-4E4F20D1D722}"/>
    <cellStyle name="Comma 2 2 11 6" xfId="8360" xr:uid="{3EFA10DD-AEFC-4145-ADB2-0D484F90F659}"/>
    <cellStyle name="Comma 2 2 11 6 2" xfId="20492" xr:uid="{895AE721-AABD-4B83-B460-11100E10FD3A}"/>
    <cellStyle name="Comma 2 2 11 6 2 2" xfId="44756" xr:uid="{B11BED92-0C76-44A2-A943-AB66C5CBC922}"/>
    <cellStyle name="Comma 2 2 11 6 3" xfId="32624" xr:uid="{DA4DB866-DFBE-4AA2-9353-C77B291BA934}"/>
    <cellStyle name="Comma 2 2 11 7" xfId="12404" xr:uid="{CFCB5A93-CEC3-4A0D-9126-9573D3D0010B}"/>
    <cellStyle name="Comma 2 2 11 7 2" xfId="36668" xr:uid="{5E387CA2-67E6-408B-B537-E99661FAC518}"/>
    <cellStyle name="Comma 2 2 11 8" xfId="24536" xr:uid="{F9202B1A-D9EF-4CC8-9E55-F76DBCF23089}"/>
    <cellStyle name="Comma 2 2 12" xfId="524" xr:uid="{B2BB2FBC-6632-4864-912D-E588FA8EAB05}"/>
    <cellStyle name="Comma 2 2 12 2" xfId="1535" xr:uid="{CA92CC2A-5FD1-489D-89B5-EEB67A38FA15}"/>
    <cellStyle name="Comma 2 2 12 2 2" xfId="3557" xr:uid="{7FB3DAF8-4721-4E5A-862D-31D2C717B089}"/>
    <cellStyle name="Comma 2 2 12 2 2 2" xfId="7601" xr:uid="{0ED6AD99-C6CF-455F-A950-DB9ED169A419}"/>
    <cellStyle name="Comma 2 2 12 2 2 2 2" xfId="19733" xr:uid="{7F4095C2-0C86-49A5-A02B-E6D71E2A0A26}"/>
    <cellStyle name="Comma 2 2 12 2 2 2 2 2" xfId="43997" xr:uid="{912C0066-4ED5-45CA-9EB6-8B42D18AC503}"/>
    <cellStyle name="Comma 2 2 12 2 2 2 3" xfId="31865" xr:uid="{165445AA-F292-4BB2-95FE-C1EEAE337797}"/>
    <cellStyle name="Comma 2 2 12 2 2 3" xfId="11645" xr:uid="{D1CFB0FC-0D1B-4EAB-BF61-5A23C7C40A52}"/>
    <cellStyle name="Comma 2 2 12 2 2 3 2" xfId="23777" xr:uid="{2C1FDF9E-8BD4-4AAD-910A-B8249C390A00}"/>
    <cellStyle name="Comma 2 2 12 2 2 3 2 2" xfId="48041" xr:uid="{1CB174BA-019C-4447-A4F0-E1C54E19E93B}"/>
    <cellStyle name="Comma 2 2 12 2 2 3 3" xfId="35909" xr:uid="{5595A6B8-94EF-4D4B-A305-188AA3D656B2}"/>
    <cellStyle name="Comma 2 2 12 2 2 4" xfId="15689" xr:uid="{815BB98A-E238-4DBD-8ECA-8386E63E4CC2}"/>
    <cellStyle name="Comma 2 2 12 2 2 4 2" xfId="39953" xr:uid="{7289DFCE-2A0F-4D67-ADF8-FF6E7D7DD77B}"/>
    <cellStyle name="Comma 2 2 12 2 2 5" xfId="27821" xr:uid="{1235D6E8-CF3B-4A18-89AF-5B25DC4A6B2B}"/>
    <cellStyle name="Comma 2 2 12 2 3" xfId="5579" xr:uid="{68D1EDC2-2A9A-44C1-93CA-D84BA7E50D77}"/>
    <cellStyle name="Comma 2 2 12 2 3 2" xfId="17711" xr:uid="{56B740C1-0C0E-4B35-BD7F-EB6E341CC9FA}"/>
    <cellStyle name="Comma 2 2 12 2 3 2 2" xfId="41975" xr:uid="{A4FEC30C-FA4D-4FDA-9393-B8CE4314822E}"/>
    <cellStyle name="Comma 2 2 12 2 3 3" xfId="29843" xr:uid="{70A5D154-0CEF-4285-BB9C-4E46860DF436}"/>
    <cellStyle name="Comma 2 2 12 2 4" xfId="9623" xr:uid="{8E0457A2-FEEE-4FBF-8167-7B07CECF2443}"/>
    <cellStyle name="Comma 2 2 12 2 4 2" xfId="21755" xr:uid="{B799D685-307A-4DEC-8087-C62BABFB1618}"/>
    <cellStyle name="Comma 2 2 12 2 4 2 2" xfId="46019" xr:uid="{3F81A3A9-5276-4A23-A909-0A46EF5DD6A0}"/>
    <cellStyle name="Comma 2 2 12 2 4 3" xfId="33887" xr:uid="{C3F4BBE8-0558-4A14-B581-E055920208BF}"/>
    <cellStyle name="Comma 2 2 12 2 5" xfId="13667" xr:uid="{DAECCC67-088F-4607-8EB8-F46D648692DD}"/>
    <cellStyle name="Comma 2 2 12 2 5 2" xfId="37931" xr:uid="{0BDB41D1-05B8-47B0-B5B9-00EB94B18228}"/>
    <cellStyle name="Comma 2 2 12 2 6" xfId="25799" xr:uid="{7B9C3152-FD22-4F4A-8455-D47A2C73F6DD}"/>
    <cellStyle name="Comma 2 2 12 3" xfId="2546" xr:uid="{2B2648BF-83BD-496B-869A-119A703695ED}"/>
    <cellStyle name="Comma 2 2 12 3 2" xfId="6590" xr:uid="{BE218207-63F0-47E5-B559-E3BA6464F000}"/>
    <cellStyle name="Comma 2 2 12 3 2 2" xfId="18722" xr:uid="{6BE440A5-C0DB-4280-A7E3-429E9BC50083}"/>
    <cellStyle name="Comma 2 2 12 3 2 2 2" xfId="42986" xr:uid="{1A1514E8-FB6F-4A69-A9FD-055A0F707413}"/>
    <cellStyle name="Comma 2 2 12 3 2 3" xfId="30854" xr:uid="{443DDA56-59F9-401D-AA16-CCA21094AFA4}"/>
    <cellStyle name="Comma 2 2 12 3 3" xfId="10634" xr:uid="{D238D740-E61A-48F5-AB5D-21B4F53B0292}"/>
    <cellStyle name="Comma 2 2 12 3 3 2" xfId="22766" xr:uid="{571DB953-3360-4D86-B04C-10F641A4F66F}"/>
    <cellStyle name="Comma 2 2 12 3 3 2 2" xfId="47030" xr:uid="{2F0E09FF-F93C-495E-AB7C-4165A16D2180}"/>
    <cellStyle name="Comma 2 2 12 3 3 3" xfId="34898" xr:uid="{1DD92814-45F1-4925-95ED-FD07F0C8A485}"/>
    <cellStyle name="Comma 2 2 12 3 4" xfId="14678" xr:uid="{807B0669-4080-4AE0-ACBC-3EBD50CC07A6}"/>
    <cellStyle name="Comma 2 2 12 3 4 2" xfId="38942" xr:uid="{DF3A0080-484D-4D49-90D6-882E66E6CAB6}"/>
    <cellStyle name="Comma 2 2 12 3 5" xfId="26810" xr:uid="{3F6B8004-3974-4BE1-B9B0-05BF6818456E}"/>
    <cellStyle name="Comma 2 2 12 4" xfId="4568" xr:uid="{DD1C6BF4-FCE9-4EE8-88A8-F4CC2C339578}"/>
    <cellStyle name="Comma 2 2 12 4 2" xfId="16700" xr:uid="{17AB38E8-1F5A-4FAC-9E7B-F6B0A5E6965C}"/>
    <cellStyle name="Comma 2 2 12 4 2 2" xfId="40964" xr:uid="{AFA39D8A-BDA0-4837-9862-A4C193B43492}"/>
    <cellStyle name="Comma 2 2 12 4 3" xfId="28832" xr:uid="{162EA3B1-F59F-49D4-81C9-07ACD149761E}"/>
    <cellStyle name="Comma 2 2 12 5" xfId="8612" xr:uid="{A3DCFA60-5B03-4F2E-B1D3-7B8447AD7B28}"/>
    <cellStyle name="Comma 2 2 12 5 2" xfId="20744" xr:uid="{CFBE6536-4738-4E8B-88E5-A8A1C02D825F}"/>
    <cellStyle name="Comma 2 2 12 5 2 2" xfId="45008" xr:uid="{765B15D8-CD3D-48F5-9C41-A61B84A988AE}"/>
    <cellStyle name="Comma 2 2 12 5 3" xfId="32876" xr:uid="{08FFC43B-DD76-4FA0-9052-FA559F2D0047}"/>
    <cellStyle name="Comma 2 2 12 6" xfId="12656" xr:uid="{C5B5C9D4-F773-40B0-BE46-8E12A1E8FA0A}"/>
    <cellStyle name="Comma 2 2 12 6 2" xfId="36920" xr:uid="{B5339E28-A06A-43CE-B6C0-44ADEECD0338}"/>
    <cellStyle name="Comma 2 2 12 7" xfId="24788" xr:uid="{9EF6A279-2561-4CF5-A885-BA5A733D3EAD}"/>
    <cellStyle name="Comma 2 2 13" xfId="1029" xr:uid="{3EE615DC-84CF-4727-886F-295C9B736B03}"/>
    <cellStyle name="Comma 2 2 13 2" xfId="2040" xr:uid="{8DE313B5-F92A-4505-9E59-36FDE8A3DC99}"/>
    <cellStyle name="Comma 2 2 13 2 2" xfId="4062" xr:uid="{FB480CF8-7393-43B1-8C52-8A770248D3AB}"/>
    <cellStyle name="Comma 2 2 13 2 2 2" xfId="8106" xr:uid="{3F2B585A-22EF-4BF4-BA5D-36946B4A53DB}"/>
    <cellStyle name="Comma 2 2 13 2 2 2 2" xfId="20238" xr:uid="{ED04F66D-1C31-406B-AD09-58C3AFE2C83C}"/>
    <cellStyle name="Comma 2 2 13 2 2 2 2 2" xfId="44502" xr:uid="{64D014A9-CB62-4862-BB5D-49D5C381E8CA}"/>
    <cellStyle name="Comma 2 2 13 2 2 2 3" xfId="32370" xr:uid="{FA63A4E1-C805-4412-92B8-C0E57FF90D04}"/>
    <cellStyle name="Comma 2 2 13 2 2 3" xfId="12150" xr:uid="{FCD4AF8F-F1C0-4E52-9235-D26111870D9A}"/>
    <cellStyle name="Comma 2 2 13 2 2 3 2" xfId="24282" xr:uid="{88B4E9C4-EF10-4800-BCFB-FEDCB92FA7A7}"/>
    <cellStyle name="Comma 2 2 13 2 2 3 2 2" xfId="48546" xr:uid="{8DF5C622-FB9E-43FC-AFE3-ACEC0FA028D2}"/>
    <cellStyle name="Comma 2 2 13 2 2 3 3" xfId="36414" xr:uid="{7247DEC1-B91F-498B-A215-B5CEBC7F8BE5}"/>
    <cellStyle name="Comma 2 2 13 2 2 4" xfId="16194" xr:uid="{2DB01D44-3CA8-4DE6-A4C0-E818F7B13B55}"/>
    <cellStyle name="Comma 2 2 13 2 2 4 2" xfId="40458" xr:uid="{C84ED4ED-B7DD-4E5D-BC72-2023F7B0DACF}"/>
    <cellStyle name="Comma 2 2 13 2 2 5" xfId="28326" xr:uid="{98D03F32-94BD-4C4E-9862-8EA307D773FC}"/>
    <cellStyle name="Comma 2 2 13 2 3" xfId="6084" xr:uid="{BA175CCE-1F57-4912-8E80-F382193D3502}"/>
    <cellStyle name="Comma 2 2 13 2 3 2" xfId="18216" xr:uid="{FF700154-02B5-4DFE-AEE5-DBFD3C40F698}"/>
    <cellStyle name="Comma 2 2 13 2 3 2 2" xfId="42480" xr:uid="{0C19C9BE-5595-4895-8852-3A3AAD4F7872}"/>
    <cellStyle name="Comma 2 2 13 2 3 3" xfId="30348" xr:uid="{EA790E49-E93D-4F62-BC27-905EDFF144F3}"/>
    <cellStyle name="Comma 2 2 13 2 4" xfId="10128" xr:uid="{2605F0A3-484C-48CA-AA46-5320D2F18921}"/>
    <cellStyle name="Comma 2 2 13 2 4 2" xfId="22260" xr:uid="{6F57CE93-482B-4E3A-A895-3B94AFF776BC}"/>
    <cellStyle name="Comma 2 2 13 2 4 2 2" xfId="46524" xr:uid="{C61514A6-19F3-4BF5-8D91-791830A43A58}"/>
    <cellStyle name="Comma 2 2 13 2 4 3" xfId="34392" xr:uid="{0BEAE65C-2378-4994-8BFA-463FAC3732A7}"/>
    <cellStyle name="Comma 2 2 13 2 5" xfId="14172" xr:uid="{9ABCFA79-B982-4DAB-A921-095C6FBE0793}"/>
    <cellStyle name="Comma 2 2 13 2 5 2" xfId="38436" xr:uid="{357173A4-213C-428B-84B4-BC5757BA5C2B}"/>
    <cellStyle name="Comma 2 2 13 2 6" xfId="26304" xr:uid="{767BD0C2-6588-46AC-9BF8-CEC170BE1966}"/>
    <cellStyle name="Comma 2 2 13 3" xfId="3051" xr:uid="{2AFC0F7E-6BF7-4A6F-A8CA-0719381A1162}"/>
    <cellStyle name="Comma 2 2 13 3 2" xfId="7095" xr:uid="{F7E5F334-B53E-4D81-9A30-67BB0D51E36C}"/>
    <cellStyle name="Comma 2 2 13 3 2 2" xfId="19227" xr:uid="{ED0B31F4-5520-4C6B-9415-D95C2A8F9782}"/>
    <cellStyle name="Comma 2 2 13 3 2 2 2" xfId="43491" xr:uid="{55AE9528-CC4C-4C30-BCEB-CFA69AD6A6AF}"/>
    <cellStyle name="Comma 2 2 13 3 2 3" xfId="31359" xr:uid="{BC304A53-29CF-46C0-98BA-693DE363942A}"/>
    <cellStyle name="Comma 2 2 13 3 3" xfId="11139" xr:uid="{C3D65FA7-BE16-4295-96E9-301B9896A7C3}"/>
    <cellStyle name="Comma 2 2 13 3 3 2" xfId="23271" xr:uid="{2C71D891-00EF-4199-A2C8-37CA16A4B0FC}"/>
    <cellStyle name="Comma 2 2 13 3 3 2 2" xfId="47535" xr:uid="{F625C22B-8FDB-4217-A3EF-1AC4446E3A4C}"/>
    <cellStyle name="Comma 2 2 13 3 3 3" xfId="35403" xr:uid="{0506147A-1B49-42F3-9A7E-70732D78BCB1}"/>
    <cellStyle name="Comma 2 2 13 3 4" xfId="15183" xr:uid="{8AFA24FD-DD69-4818-A90E-CC75F60D0CF9}"/>
    <cellStyle name="Comma 2 2 13 3 4 2" xfId="39447" xr:uid="{23035AE0-5C60-4F9F-8493-A6D2D1638B3C}"/>
    <cellStyle name="Comma 2 2 13 3 5" xfId="27315" xr:uid="{A7A5A78D-F8EB-4EA5-86BB-524CEF7C2EA6}"/>
    <cellStyle name="Comma 2 2 13 4" xfId="5073" xr:uid="{54399FB5-FD50-41B3-9C42-34F65F6E7E60}"/>
    <cellStyle name="Comma 2 2 13 4 2" xfId="17205" xr:uid="{D0E75D26-A4F4-4CE3-BF68-71CB2AE78894}"/>
    <cellStyle name="Comma 2 2 13 4 2 2" xfId="41469" xr:uid="{A4776643-864E-4971-9ABF-BF6525F5FEA1}"/>
    <cellStyle name="Comma 2 2 13 4 3" xfId="29337" xr:uid="{5DD7B5DD-870B-41B5-B5A0-A97240126891}"/>
    <cellStyle name="Comma 2 2 13 5" xfId="9117" xr:uid="{38BE9F73-73FC-4913-B49B-5F89706B1646}"/>
    <cellStyle name="Comma 2 2 13 5 2" xfId="21249" xr:uid="{00597216-D5E5-4C36-8FB4-24BCF707484F}"/>
    <cellStyle name="Comma 2 2 13 5 2 2" xfId="45513" xr:uid="{979C38DD-B172-428F-ACD9-86FE633656F0}"/>
    <cellStyle name="Comma 2 2 13 5 3" xfId="33381" xr:uid="{7A1BFC3D-4074-413C-825C-3442BEA8ACC7}"/>
    <cellStyle name="Comma 2 2 13 6" xfId="13161" xr:uid="{6E0827F5-FF83-46E8-A0FB-FB3026CC3672}"/>
    <cellStyle name="Comma 2 2 13 6 2" xfId="37425" xr:uid="{87B23B3B-4282-4BC9-B534-58BC1EA52C84}"/>
    <cellStyle name="Comma 2 2 13 7" xfId="25293" xr:uid="{73206249-45B4-47A6-80FF-4DDA685613A6}"/>
    <cellStyle name="Comma 2 2 14" xfId="1030" xr:uid="{C40B8E6F-9F6D-4E9F-A5BB-CDF3855642B0}"/>
    <cellStyle name="Comma 2 2 14 2" xfId="3052" xr:uid="{CD229F40-6E6E-4B1A-9FFB-895E4CBA6CBF}"/>
    <cellStyle name="Comma 2 2 14 2 2" xfId="7096" xr:uid="{04F6376C-0B23-488C-BC0A-14DF75C5C81C}"/>
    <cellStyle name="Comma 2 2 14 2 2 2" xfId="19228" xr:uid="{E12356DB-B436-4333-AF1A-490390A1DAE5}"/>
    <cellStyle name="Comma 2 2 14 2 2 2 2" xfId="43492" xr:uid="{686FC42D-A214-40C6-8C98-BB5BA6D60A25}"/>
    <cellStyle name="Comma 2 2 14 2 2 3" xfId="31360" xr:uid="{2C98B3BB-E369-4DA6-AF65-D3B6ECC59964}"/>
    <cellStyle name="Comma 2 2 14 2 3" xfId="11140" xr:uid="{115D0C45-9427-4E6A-A962-D3563E2DCAAE}"/>
    <cellStyle name="Comma 2 2 14 2 3 2" xfId="23272" xr:uid="{AEF67EE2-D77C-4E5C-A284-19F6A4922A81}"/>
    <cellStyle name="Comma 2 2 14 2 3 2 2" xfId="47536" xr:uid="{55A224E5-5045-4B69-8D08-240A0BEB3A52}"/>
    <cellStyle name="Comma 2 2 14 2 3 3" xfId="35404" xr:uid="{4C477BA7-BC45-4D82-BB0E-269EF6988FC9}"/>
    <cellStyle name="Comma 2 2 14 2 4" xfId="15184" xr:uid="{E861AE3F-C8A7-42DB-8DA9-E10CA019BC84}"/>
    <cellStyle name="Comma 2 2 14 2 4 2" xfId="39448" xr:uid="{D067160D-C551-4078-B236-2B33E70CA13A}"/>
    <cellStyle name="Comma 2 2 14 2 5" xfId="27316" xr:uid="{F53F834E-AA18-4FF6-8AC2-F9086C154DE4}"/>
    <cellStyle name="Comma 2 2 14 3" xfId="5074" xr:uid="{BC0C2F9E-0B3F-4F18-B949-5BCA9B3E0E89}"/>
    <cellStyle name="Comma 2 2 14 3 2" xfId="17206" xr:uid="{1C1E46F0-D6D6-4BFF-9D83-34215A5BA38A}"/>
    <cellStyle name="Comma 2 2 14 3 2 2" xfId="41470" xr:uid="{BAC2F8FA-1980-408F-A533-5AFB9971480B}"/>
    <cellStyle name="Comma 2 2 14 3 3" xfId="29338" xr:uid="{B330A096-3824-4580-A1F8-542BB7968F44}"/>
    <cellStyle name="Comma 2 2 14 4" xfId="9118" xr:uid="{05CA94DC-0DCE-45BF-935D-EAC48DF6FDAE}"/>
    <cellStyle name="Comma 2 2 14 4 2" xfId="21250" xr:uid="{25444482-3095-402C-8805-2988E68BA571}"/>
    <cellStyle name="Comma 2 2 14 4 2 2" xfId="45514" xr:uid="{6E432859-080E-431E-8783-08AE931B39CD}"/>
    <cellStyle name="Comma 2 2 14 4 3" xfId="33382" xr:uid="{2C2B46CE-0942-42B4-8472-C1C298E065E4}"/>
    <cellStyle name="Comma 2 2 14 5" xfId="13162" xr:uid="{2AA43655-E69F-430E-9FC3-0127DAD98C32}"/>
    <cellStyle name="Comma 2 2 14 5 2" xfId="37426" xr:uid="{6B1A44ED-83CA-42CB-AC69-B75BA8E05B96}"/>
    <cellStyle name="Comma 2 2 14 6" xfId="25294" xr:uid="{4A8CB2B1-4230-499E-AE83-4CC4AFE05E1A}"/>
    <cellStyle name="Comma 2 2 15" xfId="2041" xr:uid="{CA54DF2F-472D-476E-B8CF-9B914AD23409}"/>
    <cellStyle name="Comma 2 2 15 2" xfId="6085" xr:uid="{89A7FB14-E4F6-4453-8D4B-E244C8DBE735}"/>
    <cellStyle name="Comma 2 2 15 2 2" xfId="18217" xr:uid="{5B2E6BB9-CE76-4527-951E-6579E6DB6973}"/>
    <cellStyle name="Comma 2 2 15 2 2 2" xfId="42481" xr:uid="{31B1A547-BB57-4FF9-8764-17A4B9E8474A}"/>
    <cellStyle name="Comma 2 2 15 2 3" xfId="30349" xr:uid="{25BD705A-A713-4072-9864-53A142940ABA}"/>
    <cellStyle name="Comma 2 2 15 3" xfId="10129" xr:uid="{7F5936EF-0BD5-4044-A864-99B81F4E0BCC}"/>
    <cellStyle name="Comma 2 2 15 3 2" xfId="22261" xr:uid="{85391672-624D-46C4-BE39-4590B8876D42}"/>
    <cellStyle name="Comma 2 2 15 3 2 2" xfId="46525" xr:uid="{84A2504A-E61C-423A-9B24-8EEA651B2CFD}"/>
    <cellStyle name="Comma 2 2 15 3 3" xfId="34393" xr:uid="{62F67195-047D-430D-B63D-30B499AE2FB3}"/>
    <cellStyle name="Comma 2 2 15 4" xfId="14173" xr:uid="{8C14CF9C-631B-4741-BB1F-407A0959D45B}"/>
    <cellStyle name="Comma 2 2 15 4 2" xfId="38437" xr:uid="{1607CA81-AF1D-405D-93C3-45F7AF61BED1}"/>
    <cellStyle name="Comma 2 2 15 5" xfId="26305" xr:uid="{C9789BFB-A284-45C8-A8A0-D6851D8AD89E}"/>
    <cellStyle name="Comma 2 2 16" xfId="4063" xr:uid="{B3E01270-6FF7-47D3-BE6D-9418A2BE0EE3}"/>
    <cellStyle name="Comma 2 2 16 2" xfId="16195" xr:uid="{2E1919E4-84C5-4403-A754-A1C1BD070045}"/>
    <cellStyle name="Comma 2 2 16 2 2" xfId="40459" xr:uid="{B78799E5-65DD-4D6E-8747-B09BBEE17403}"/>
    <cellStyle name="Comma 2 2 16 3" xfId="28327" xr:uid="{0DE45BB4-51A4-4C1B-8A16-6EC2C970EA5B}"/>
    <cellStyle name="Comma 2 2 17" xfId="8107" xr:uid="{0A1DE094-9FA7-4AC2-A841-29727534FB0A}"/>
    <cellStyle name="Comma 2 2 17 2" xfId="20239" xr:uid="{E3E24AC2-E2BF-4DFB-B2D3-0ED247BB91F2}"/>
    <cellStyle name="Comma 2 2 17 2 2" xfId="44503" xr:uid="{F4C141EC-8E6E-49E1-97FB-4A93828B34D3}"/>
    <cellStyle name="Comma 2 2 17 3" xfId="32371" xr:uid="{D21E7D41-6CF1-41BE-8AC6-984AEDD2044A}"/>
    <cellStyle name="Comma 2 2 18" xfId="12151" xr:uid="{EC5F4448-AA60-43E6-98AD-1373D41E5628}"/>
    <cellStyle name="Comma 2 2 18 2" xfId="36415" xr:uid="{695D3C84-CC8A-4D78-A781-53040A91FD16}"/>
    <cellStyle name="Comma 2 2 19" xfId="24283" xr:uid="{53B02DE6-BA87-43F0-B50D-7397EC9922BB}"/>
    <cellStyle name="Comma 2 2 2" xfId="17" xr:uid="{1DDCF60F-C4F3-4A32-97A6-4E950E774DB8}"/>
    <cellStyle name="Comma 2 2 2 10" xfId="1032" xr:uid="{86789DC7-F0B8-4A7A-B1D0-27AC23739C65}"/>
    <cellStyle name="Comma 2 2 2 10 2" xfId="3054" xr:uid="{15E6160F-6F43-4C7F-9701-1309BB8C4E60}"/>
    <cellStyle name="Comma 2 2 2 10 2 2" xfId="7098" xr:uid="{232A5584-944D-4E43-AAFF-6B9ACAB98EB8}"/>
    <cellStyle name="Comma 2 2 2 10 2 2 2" xfId="19230" xr:uid="{F3EBD40F-AE41-44DB-8137-E9D0F4901848}"/>
    <cellStyle name="Comma 2 2 2 10 2 2 2 2" xfId="43494" xr:uid="{C4D334D8-4C53-4885-9972-0067A098A664}"/>
    <cellStyle name="Comma 2 2 2 10 2 2 3" xfId="31362" xr:uid="{5A1C3701-16EC-4D51-9705-461C34401541}"/>
    <cellStyle name="Comma 2 2 2 10 2 3" xfId="11142" xr:uid="{5ADCE99A-E926-45A6-979D-938359C11DB0}"/>
    <cellStyle name="Comma 2 2 2 10 2 3 2" xfId="23274" xr:uid="{6FD9C8A2-6EDE-4853-829B-195F9F54BDB1}"/>
    <cellStyle name="Comma 2 2 2 10 2 3 2 2" xfId="47538" xr:uid="{49AD052D-DD4D-47E6-8861-C40CBC4F1332}"/>
    <cellStyle name="Comma 2 2 2 10 2 3 3" xfId="35406" xr:uid="{36D54E65-CFD3-4AAA-9BD3-D089F58D65B3}"/>
    <cellStyle name="Comma 2 2 2 10 2 4" xfId="15186" xr:uid="{7B6D9B11-6EF9-4B34-BC7B-E6B7D21E6BB3}"/>
    <cellStyle name="Comma 2 2 2 10 2 4 2" xfId="39450" xr:uid="{AABB3BDD-674B-4DF9-88B7-0980A68F481F}"/>
    <cellStyle name="Comma 2 2 2 10 2 5" xfId="27318" xr:uid="{B239D81F-C8CE-45BA-81B5-F7D0AED5D39B}"/>
    <cellStyle name="Comma 2 2 2 10 3" xfId="5076" xr:uid="{990DCC5C-DA5D-401B-A6D8-AE6C3F076277}"/>
    <cellStyle name="Comma 2 2 2 10 3 2" xfId="17208" xr:uid="{99B7E126-ECB3-48F1-A1BB-6DC6B25AFCBF}"/>
    <cellStyle name="Comma 2 2 2 10 3 2 2" xfId="41472" xr:uid="{50FE687B-059B-439E-8402-1EFAF27F0EE2}"/>
    <cellStyle name="Comma 2 2 2 10 3 3" xfId="29340" xr:uid="{7C49F435-4080-43C0-822F-95AB55B45059}"/>
    <cellStyle name="Comma 2 2 2 10 4" xfId="9120" xr:uid="{0D3B5302-A259-4AAD-91C9-904E14D15F3B}"/>
    <cellStyle name="Comma 2 2 2 10 4 2" xfId="21252" xr:uid="{C2230DC2-7706-45E5-895D-BA10436EB8C9}"/>
    <cellStyle name="Comma 2 2 2 10 4 2 2" xfId="45516" xr:uid="{888E00BC-6FBD-4C75-BB57-6130D562F928}"/>
    <cellStyle name="Comma 2 2 2 10 4 3" xfId="33384" xr:uid="{4125F984-C4B5-4F26-A27B-4D960683D2ED}"/>
    <cellStyle name="Comma 2 2 2 10 5" xfId="13164" xr:uid="{5C52CB77-795B-4508-97BF-3D4E44EEECF3}"/>
    <cellStyle name="Comma 2 2 2 10 5 2" xfId="37428" xr:uid="{D8ED80CB-2E37-479D-8419-BB5BB88524FE}"/>
    <cellStyle name="Comma 2 2 2 10 6" xfId="25296" xr:uid="{FDF8C50D-C832-4636-A7D5-9ACBC714EF89}"/>
    <cellStyle name="Comma 2 2 2 11" xfId="2043" xr:uid="{D70F1AB9-ED4A-4D2F-B4A1-8169E566D1F3}"/>
    <cellStyle name="Comma 2 2 2 11 2" xfId="6087" xr:uid="{0055738D-1691-47F1-AE3C-732814F70A08}"/>
    <cellStyle name="Comma 2 2 2 11 2 2" xfId="18219" xr:uid="{11315834-D857-408D-BE9B-86BFA72FAFA6}"/>
    <cellStyle name="Comma 2 2 2 11 2 2 2" xfId="42483" xr:uid="{07FFF47E-357A-410E-8838-7C39BE0D0698}"/>
    <cellStyle name="Comma 2 2 2 11 2 3" xfId="30351" xr:uid="{4EB67A02-2631-42EF-AA06-A40C05C94285}"/>
    <cellStyle name="Comma 2 2 2 11 3" xfId="10131" xr:uid="{08C658EE-FB59-45BE-A154-071C1D0813AD}"/>
    <cellStyle name="Comma 2 2 2 11 3 2" xfId="22263" xr:uid="{C379B326-8889-4EDF-81EE-6DC1D893CF18}"/>
    <cellStyle name="Comma 2 2 2 11 3 2 2" xfId="46527" xr:uid="{ABA01407-B616-4D1A-9A29-8B6E6E88CCAE}"/>
    <cellStyle name="Comma 2 2 2 11 3 3" xfId="34395" xr:uid="{914A569B-241E-41F0-A995-2A33A2B79CBB}"/>
    <cellStyle name="Comma 2 2 2 11 4" xfId="14175" xr:uid="{9D00A1BF-67F7-4ED6-AD26-AF8EDC9B6E49}"/>
    <cellStyle name="Comma 2 2 2 11 4 2" xfId="38439" xr:uid="{80D3E9BD-5950-4C3D-8E6E-5CFD143D637C}"/>
    <cellStyle name="Comma 2 2 2 11 5" xfId="26307" xr:uid="{64F21DA4-6698-4375-9683-76F975BA57F3}"/>
    <cellStyle name="Comma 2 2 2 12" xfId="4065" xr:uid="{868E2E7E-3C0A-43CB-B448-0A12C53DB8D4}"/>
    <cellStyle name="Comma 2 2 2 12 2" xfId="16197" xr:uid="{6A890F84-7044-42D7-BF97-E8CA570CBB0A}"/>
    <cellStyle name="Comma 2 2 2 12 2 2" xfId="40461" xr:uid="{1D87C099-EC04-457D-A5BB-8E139F0F79E8}"/>
    <cellStyle name="Comma 2 2 2 12 3" xfId="28329" xr:uid="{7DC777AA-3665-4C6B-B7D0-F9AEEA3236B0}"/>
    <cellStyle name="Comma 2 2 2 13" xfId="8109" xr:uid="{91908964-7CB0-4467-889E-319A1C8D419F}"/>
    <cellStyle name="Comma 2 2 2 13 2" xfId="20241" xr:uid="{4E461288-D642-4CC8-A4F1-ADD4A30C7BFC}"/>
    <cellStyle name="Comma 2 2 2 13 2 2" xfId="44505" xr:uid="{9FAD41B1-F2BE-4819-B15D-07A7251FD935}"/>
    <cellStyle name="Comma 2 2 2 13 3" xfId="32373" xr:uid="{46E1F425-56DA-4D97-8105-05523EB2C8D3}"/>
    <cellStyle name="Comma 2 2 2 14" xfId="12153" xr:uid="{2C2C9889-4825-4CA5-BCED-9B29497A7C8B}"/>
    <cellStyle name="Comma 2 2 2 14 2" xfId="36417" xr:uid="{0F216391-B52F-4012-853C-D53C0A14E114}"/>
    <cellStyle name="Comma 2 2 2 15" xfId="24285" xr:uid="{A4399937-D31E-44B0-A80E-4D8251842B5C}"/>
    <cellStyle name="Comma 2 2 2 2" xfId="25" xr:uid="{BDFABDB5-0F45-43A9-BC1B-4F02D1FBE61B}"/>
    <cellStyle name="Comma 2 2 2 2 10" xfId="2048" xr:uid="{CDCBC6BA-D18F-4502-88EC-86F24FFD36E7}"/>
    <cellStyle name="Comma 2 2 2 2 10 2" xfId="6092" xr:uid="{6C55C08E-1888-4EE0-A879-C0A26050619C}"/>
    <cellStyle name="Comma 2 2 2 2 10 2 2" xfId="18224" xr:uid="{C2F9B909-B542-4824-A728-D4A6A44E92FC}"/>
    <cellStyle name="Comma 2 2 2 2 10 2 2 2" xfId="42488" xr:uid="{CD757DCD-DC6F-4B02-B9AC-75950187C88A}"/>
    <cellStyle name="Comma 2 2 2 2 10 2 3" xfId="30356" xr:uid="{FDF15624-584C-4903-BE89-EEF87806975D}"/>
    <cellStyle name="Comma 2 2 2 2 10 3" xfId="10136" xr:uid="{7452EF1A-447A-4BE1-897C-85B04286C8D7}"/>
    <cellStyle name="Comma 2 2 2 2 10 3 2" xfId="22268" xr:uid="{07D81DBF-CF3A-4B48-9B1E-422CB34F6E60}"/>
    <cellStyle name="Comma 2 2 2 2 10 3 2 2" xfId="46532" xr:uid="{F9F554B1-E4FC-4C3C-BEB6-728B48C9372B}"/>
    <cellStyle name="Comma 2 2 2 2 10 3 3" xfId="34400" xr:uid="{0A86E179-6AC4-49AA-840D-CDD1569F4B13}"/>
    <cellStyle name="Comma 2 2 2 2 10 4" xfId="14180" xr:uid="{63EFB675-59F5-4173-B40A-485A06673BB5}"/>
    <cellStyle name="Comma 2 2 2 2 10 4 2" xfId="38444" xr:uid="{F4E4D028-9512-4160-A5D6-DE8D28FEE704}"/>
    <cellStyle name="Comma 2 2 2 2 10 5" xfId="26312" xr:uid="{9657D5EB-C96D-4C2F-B866-62D742120ABE}"/>
    <cellStyle name="Comma 2 2 2 2 11" xfId="4070" xr:uid="{FC2FDFD1-BB9B-48DE-A8DE-A3C8A7D0BFF3}"/>
    <cellStyle name="Comma 2 2 2 2 11 2" xfId="16202" xr:uid="{A42F1A91-1CF2-4579-B191-15272E9B2C18}"/>
    <cellStyle name="Comma 2 2 2 2 11 2 2" xfId="40466" xr:uid="{8267BB78-FCFA-42B2-85D3-C6067AFF060D}"/>
    <cellStyle name="Comma 2 2 2 2 11 3" xfId="28334" xr:uid="{58E7873A-CEBD-4687-96BE-8B725D8C1DC4}"/>
    <cellStyle name="Comma 2 2 2 2 12" xfId="8114" xr:uid="{8E12748E-79FB-4CB7-A106-DC275692420B}"/>
    <cellStyle name="Comma 2 2 2 2 12 2" xfId="20246" xr:uid="{8A97D06A-A5D3-46C7-AF96-23E61E1BD3AE}"/>
    <cellStyle name="Comma 2 2 2 2 12 2 2" xfId="44510" xr:uid="{FB6EC042-0C21-4831-A3B8-215CF7CB14B0}"/>
    <cellStyle name="Comma 2 2 2 2 12 3" xfId="32378" xr:uid="{9808AA61-FEAC-40B4-ADE9-D6FA595980C9}"/>
    <cellStyle name="Comma 2 2 2 2 13" xfId="12158" xr:uid="{BFEA2439-CAB6-433A-BB71-1ED001D24C12}"/>
    <cellStyle name="Comma 2 2 2 2 13 2" xfId="36422" xr:uid="{EBF7E99C-55AD-439F-9C1C-029D1B1F491A}"/>
    <cellStyle name="Comma 2 2 2 2 14" xfId="24290" xr:uid="{B521091D-E3BA-40EF-A557-4450510EBF3E}"/>
    <cellStyle name="Comma 2 2 2 2 2" xfId="37" xr:uid="{701B95EA-4E7F-4E26-819F-58E8DD74C216}"/>
    <cellStyle name="Comma 2 2 2 2 2 10" xfId="4081" xr:uid="{67F31FA2-3C82-4C33-99DD-D938FF562D39}"/>
    <cellStyle name="Comma 2 2 2 2 2 10 2" xfId="16213" xr:uid="{BD3928B3-4DAE-46BC-81EA-93CEA8B696AE}"/>
    <cellStyle name="Comma 2 2 2 2 2 10 2 2" xfId="40477" xr:uid="{E7005979-48D7-4031-8DCD-D313EFD3A073}"/>
    <cellStyle name="Comma 2 2 2 2 2 10 3" xfId="28345" xr:uid="{ADD776A7-9778-4B3F-AD22-1C0F988A7C2F}"/>
    <cellStyle name="Comma 2 2 2 2 2 11" xfId="8125" xr:uid="{C41F3D46-1973-46F8-A8AE-A2A79FE1F809}"/>
    <cellStyle name="Comma 2 2 2 2 2 11 2" xfId="20257" xr:uid="{86D19657-B95B-4E03-ADAE-FA47FB651A92}"/>
    <cellStyle name="Comma 2 2 2 2 2 11 2 2" xfId="44521" xr:uid="{9E6A70C0-52CE-4F96-AA01-37BECA8FEC47}"/>
    <cellStyle name="Comma 2 2 2 2 2 11 3" xfId="32389" xr:uid="{2D2E1704-D626-4CD8-BFFF-475AAEB9F197}"/>
    <cellStyle name="Comma 2 2 2 2 2 12" xfId="12169" xr:uid="{0FE0DF89-427C-43F6-B148-F317AFE70CD2}"/>
    <cellStyle name="Comma 2 2 2 2 2 12 2" xfId="36433" xr:uid="{F07D8E0E-5A54-4164-9F89-1A0EBDF32090}"/>
    <cellStyle name="Comma 2 2 2 2 2 13" xfId="24301" xr:uid="{0753A395-B3A7-4CD9-832A-87BFB12DF1DA}"/>
    <cellStyle name="Comma 2 2 2 2 2 2" xfId="58" xr:uid="{AC2BBC56-A096-4320-AB8F-70EDBF695056}"/>
    <cellStyle name="Comma 2 2 2 2 2 2 10" xfId="12190" xr:uid="{64CCBED0-F3A4-4BFE-9242-CCCF5DAAEB8F}"/>
    <cellStyle name="Comma 2 2 2 2 2 2 10 2" xfId="36454" xr:uid="{5D9BB361-BBA1-4408-B8CE-52D83E6A25DB}"/>
    <cellStyle name="Comma 2 2 2 2 2 2 11" xfId="24322" xr:uid="{9415DF25-3372-4436-A622-1C25F88BB90B}"/>
    <cellStyle name="Comma 2 2 2 2 2 2 2" xfId="121" xr:uid="{CCD27067-0D2B-432D-A146-804884EF9306}"/>
    <cellStyle name="Comma 2 2 2 2 2 2 2 10" xfId="24385" xr:uid="{820A379E-B2BB-4FA1-A9A7-68DCF0242081}"/>
    <cellStyle name="Comma 2 2 2 2 2 2 2 2" xfId="247" xr:uid="{DF38F750-C046-480B-9193-0907B6065A8E}"/>
    <cellStyle name="Comma 2 2 2 2 2 2 2 2 2" xfId="500" xr:uid="{8E327C4C-26ED-44ED-A89E-B285064CAA97}"/>
    <cellStyle name="Comma 2 2 2 2 2 2 2 2 2 2" xfId="1005" xr:uid="{948CDC60-29FD-42A9-BEC2-5AC8DCDE656B}"/>
    <cellStyle name="Comma 2 2 2 2 2 2 2 2 2 2 2" xfId="2016" xr:uid="{DDA77CD2-443F-4001-8F87-F61BA1C49368}"/>
    <cellStyle name="Comma 2 2 2 2 2 2 2 2 2 2 2 2" xfId="4038" xr:uid="{82792C32-1F87-4D84-981B-6460281773E7}"/>
    <cellStyle name="Comma 2 2 2 2 2 2 2 2 2 2 2 2 2" xfId="8082" xr:uid="{9CD14A59-B9C4-415D-BD2A-FDC0B1E0393F}"/>
    <cellStyle name="Comma 2 2 2 2 2 2 2 2 2 2 2 2 2 2" xfId="20214" xr:uid="{6E276269-EE90-4532-AD3E-C7F06746D5DF}"/>
    <cellStyle name="Comma 2 2 2 2 2 2 2 2 2 2 2 2 2 2 2" xfId="44478" xr:uid="{BD068D5B-4F8C-4411-93F2-6A63F7331330}"/>
    <cellStyle name="Comma 2 2 2 2 2 2 2 2 2 2 2 2 2 3" xfId="32346" xr:uid="{0DDC1034-D9F8-4F96-876D-1423A2B32E2C}"/>
    <cellStyle name="Comma 2 2 2 2 2 2 2 2 2 2 2 2 3" xfId="12126" xr:uid="{C9048A9B-357A-4DEA-8081-16151C07ADEE}"/>
    <cellStyle name="Comma 2 2 2 2 2 2 2 2 2 2 2 2 3 2" xfId="24258" xr:uid="{927D2E60-FB7F-4FED-9791-5DF445F37BF9}"/>
    <cellStyle name="Comma 2 2 2 2 2 2 2 2 2 2 2 2 3 2 2" xfId="48522" xr:uid="{C1708A0C-00ED-4909-B625-E290F4223F90}"/>
    <cellStyle name="Comma 2 2 2 2 2 2 2 2 2 2 2 2 3 3" xfId="36390" xr:uid="{22B157F1-C437-4EB9-9F16-BA9388377658}"/>
    <cellStyle name="Comma 2 2 2 2 2 2 2 2 2 2 2 2 4" xfId="16170" xr:uid="{355F78D2-F44C-4777-8AF3-1F039B0A3B9D}"/>
    <cellStyle name="Comma 2 2 2 2 2 2 2 2 2 2 2 2 4 2" xfId="40434" xr:uid="{775E6411-F4F7-451B-8CF7-0EEE8C6CCD64}"/>
    <cellStyle name="Comma 2 2 2 2 2 2 2 2 2 2 2 2 5" xfId="28302" xr:uid="{541F76C5-7ECE-4249-939A-EBB738331071}"/>
    <cellStyle name="Comma 2 2 2 2 2 2 2 2 2 2 2 3" xfId="6060" xr:uid="{E1F6DAFC-C13F-435F-B374-E9E83467F6FE}"/>
    <cellStyle name="Comma 2 2 2 2 2 2 2 2 2 2 2 3 2" xfId="18192" xr:uid="{8C72A69F-F888-4970-8CE3-77AAA2DD4984}"/>
    <cellStyle name="Comma 2 2 2 2 2 2 2 2 2 2 2 3 2 2" xfId="42456" xr:uid="{EFD68AF1-80B1-4982-B9FF-16644336A9AD}"/>
    <cellStyle name="Comma 2 2 2 2 2 2 2 2 2 2 2 3 3" xfId="30324" xr:uid="{1ED4837D-BE18-497C-A7A6-5C7B2F61EBD1}"/>
    <cellStyle name="Comma 2 2 2 2 2 2 2 2 2 2 2 4" xfId="10104" xr:uid="{02AEB2C6-FFA2-4F3D-8AD5-BE02F54F11F7}"/>
    <cellStyle name="Comma 2 2 2 2 2 2 2 2 2 2 2 4 2" xfId="22236" xr:uid="{BC96A609-E902-4EA3-9794-91EDE9F21176}"/>
    <cellStyle name="Comma 2 2 2 2 2 2 2 2 2 2 2 4 2 2" xfId="46500" xr:uid="{43A22DAF-ABC0-4BF1-9A1E-5735443C3317}"/>
    <cellStyle name="Comma 2 2 2 2 2 2 2 2 2 2 2 4 3" xfId="34368" xr:uid="{EEE3F368-AC52-49EA-9CA9-EF98D6EA4443}"/>
    <cellStyle name="Comma 2 2 2 2 2 2 2 2 2 2 2 5" xfId="14148" xr:uid="{731BAAD4-A7AC-4C59-9B9C-A8932D3A2B7B}"/>
    <cellStyle name="Comma 2 2 2 2 2 2 2 2 2 2 2 5 2" xfId="38412" xr:uid="{9979273A-9F0F-42BF-953C-11948D4EAC9D}"/>
    <cellStyle name="Comma 2 2 2 2 2 2 2 2 2 2 2 6" xfId="26280" xr:uid="{CA22C18B-1D0E-4548-ABA5-48740EBC6C6B}"/>
    <cellStyle name="Comma 2 2 2 2 2 2 2 2 2 2 3" xfId="3027" xr:uid="{433BA42C-7DD8-4FF2-967E-251EBB0D6D3B}"/>
    <cellStyle name="Comma 2 2 2 2 2 2 2 2 2 2 3 2" xfId="7071" xr:uid="{35385942-24A6-46EE-97C6-3F6BDC90C215}"/>
    <cellStyle name="Comma 2 2 2 2 2 2 2 2 2 2 3 2 2" xfId="19203" xr:uid="{348508AE-739A-4664-9A20-9890EBA420B9}"/>
    <cellStyle name="Comma 2 2 2 2 2 2 2 2 2 2 3 2 2 2" xfId="43467" xr:uid="{5C9D3AE4-B22D-4614-8309-4D8E90348B97}"/>
    <cellStyle name="Comma 2 2 2 2 2 2 2 2 2 2 3 2 3" xfId="31335" xr:uid="{85BAD835-3A46-44B1-90BC-6081C4D57A08}"/>
    <cellStyle name="Comma 2 2 2 2 2 2 2 2 2 2 3 3" xfId="11115" xr:uid="{7BD28045-DD76-42C3-B7B2-948D80CD133F}"/>
    <cellStyle name="Comma 2 2 2 2 2 2 2 2 2 2 3 3 2" xfId="23247" xr:uid="{96E3A8C3-B23B-4440-B094-A4E50F76443A}"/>
    <cellStyle name="Comma 2 2 2 2 2 2 2 2 2 2 3 3 2 2" xfId="47511" xr:uid="{1EFA69D3-4E42-43D5-87F2-9B0F18C64640}"/>
    <cellStyle name="Comma 2 2 2 2 2 2 2 2 2 2 3 3 3" xfId="35379" xr:uid="{5FE353DE-8D37-4274-9890-6F22E351DFE7}"/>
    <cellStyle name="Comma 2 2 2 2 2 2 2 2 2 2 3 4" xfId="15159" xr:uid="{34CA045B-3A19-41CD-8E70-D7ED791F1F10}"/>
    <cellStyle name="Comma 2 2 2 2 2 2 2 2 2 2 3 4 2" xfId="39423" xr:uid="{29334BEE-8436-44A9-8FFB-695D162A44F6}"/>
    <cellStyle name="Comma 2 2 2 2 2 2 2 2 2 2 3 5" xfId="27291" xr:uid="{A99F2B51-910D-43ED-9863-7ADBDB87D994}"/>
    <cellStyle name="Comma 2 2 2 2 2 2 2 2 2 2 4" xfId="5049" xr:uid="{2FC4C4ED-1FDD-4EB9-A442-0EAFB95729F6}"/>
    <cellStyle name="Comma 2 2 2 2 2 2 2 2 2 2 4 2" xfId="17181" xr:uid="{6DF816AD-7AE4-436E-9BA4-85A15F49E82A}"/>
    <cellStyle name="Comma 2 2 2 2 2 2 2 2 2 2 4 2 2" xfId="41445" xr:uid="{D7ACBE98-6E05-49E8-9C38-501BF7A19DA5}"/>
    <cellStyle name="Comma 2 2 2 2 2 2 2 2 2 2 4 3" xfId="29313" xr:uid="{4DA56C54-6C7E-4B02-AA96-54F144423144}"/>
    <cellStyle name="Comma 2 2 2 2 2 2 2 2 2 2 5" xfId="9093" xr:uid="{5E287EC3-273C-430B-9E08-D7B11983FC94}"/>
    <cellStyle name="Comma 2 2 2 2 2 2 2 2 2 2 5 2" xfId="21225" xr:uid="{AD086709-BBA3-458D-BC63-5FB3B7088E39}"/>
    <cellStyle name="Comma 2 2 2 2 2 2 2 2 2 2 5 2 2" xfId="45489" xr:uid="{EE6270D8-E80B-4D21-B68C-D05944AED132}"/>
    <cellStyle name="Comma 2 2 2 2 2 2 2 2 2 2 5 3" xfId="33357" xr:uid="{0C5A2E8C-0B17-426B-8B5E-F8D22565E7CC}"/>
    <cellStyle name="Comma 2 2 2 2 2 2 2 2 2 2 6" xfId="13137" xr:uid="{89FD8A2F-1049-46C8-812B-A67634565437}"/>
    <cellStyle name="Comma 2 2 2 2 2 2 2 2 2 2 6 2" xfId="37401" xr:uid="{5C16EB8A-0600-47CB-B08D-AE3EBC9CC968}"/>
    <cellStyle name="Comma 2 2 2 2 2 2 2 2 2 2 7" xfId="25269" xr:uid="{732ACCC7-7A99-4188-8F6B-FB5878F1076D}"/>
    <cellStyle name="Comma 2 2 2 2 2 2 2 2 2 3" xfId="1511" xr:uid="{666BC7FB-60A2-4A73-BA89-4D56B5459D80}"/>
    <cellStyle name="Comma 2 2 2 2 2 2 2 2 2 3 2" xfId="3533" xr:uid="{4AB47BF6-AE2B-4FA8-94C6-899009E8E4C0}"/>
    <cellStyle name="Comma 2 2 2 2 2 2 2 2 2 3 2 2" xfId="7577" xr:uid="{3E142288-3C3F-43D1-8440-64909972BD20}"/>
    <cellStyle name="Comma 2 2 2 2 2 2 2 2 2 3 2 2 2" xfId="19709" xr:uid="{47719C96-790B-48CF-AF4E-A7EB243E67B9}"/>
    <cellStyle name="Comma 2 2 2 2 2 2 2 2 2 3 2 2 2 2" xfId="43973" xr:uid="{31AB836E-F334-4D6E-A165-9E3D3B6E8532}"/>
    <cellStyle name="Comma 2 2 2 2 2 2 2 2 2 3 2 2 3" xfId="31841" xr:uid="{901A0DDE-7C2E-4D32-88DB-97882FD5CD8B}"/>
    <cellStyle name="Comma 2 2 2 2 2 2 2 2 2 3 2 3" xfId="11621" xr:uid="{8BD0CAEE-A182-43C8-9729-9EC667A90A34}"/>
    <cellStyle name="Comma 2 2 2 2 2 2 2 2 2 3 2 3 2" xfId="23753" xr:uid="{D2345D11-392A-4B25-9A56-C496187CF2AC}"/>
    <cellStyle name="Comma 2 2 2 2 2 2 2 2 2 3 2 3 2 2" xfId="48017" xr:uid="{BE028550-0541-4D0A-944D-3671FB4746DC}"/>
    <cellStyle name="Comma 2 2 2 2 2 2 2 2 2 3 2 3 3" xfId="35885" xr:uid="{AA024C13-24EB-450E-AE60-4C541B803938}"/>
    <cellStyle name="Comma 2 2 2 2 2 2 2 2 2 3 2 4" xfId="15665" xr:uid="{F7E99783-1AE0-44AB-A6A2-FBD6A33067AB}"/>
    <cellStyle name="Comma 2 2 2 2 2 2 2 2 2 3 2 4 2" xfId="39929" xr:uid="{96F4F061-C10F-41F8-AB89-447CED533EAE}"/>
    <cellStyle name="Comma 2 2 2 2 2 2 2 2 2 3 2 5" xfId="27797" xr:uid="{91C757BD-6C5C-43C9-B117-553A7338ECD1}"/>
    <cellStyle name="Comma 2 2 2 2 2 2 2 2 2 3 3" xfId="5555" xr:uid="{1B4BE621-299D-445E-B97A-072C44E094AC}"/>
    <cellStyle name="Comma 2 2 2 2 2 2 2 2 2 3 3 2" xfId="17687" xr:uid="{42DDCA58-59A8-425F-BB12-95869D6E40C9}"/>
    <cellStyle name="Comma 2 2 2 2 2 2 2 2 2 3 3 2 2" xfId="41951" xr:uid="{500F9D63-887F-4473-9E00-89EAB275FAEC}"/>
    <cellStyle name="Comma 2 2 2 2 2 2 2 2 2 3 3 3" xfId="29819" xr:uid="{FA8F52A4-A87C-4830-B19E-3784BDA5CAED}"/>
    <cellStyle name="Comma 2 2 2 2 2 2 2 2 2 3 4" xfId="9599" xr:uid="{9466623A-01B0-4DBD-96DB-9ECE139DFAA3}"/>
    <cellStyle name="Comma 2 2 2 2 2 2 2 2 2 3 4 2" xfId="21731" xr:uid="{4E4CD416-0623-49D4-A8E8-70479F0B24CA}"/>
    <cellStyle name="Comma 2 2 2 2 2 2 2 2 2 3 4 2 2" xfId="45995" xr:uid="{065ECBE2-A10C-4761-ACCC-6F89F62C201B}"/>
    <cellStyle name="Comma 2 2 2 2 2 2 2 2 2 3 4 3" xfId="33863" xr:uid="{820D2A9F-89D2-488E-A9E4-ECF7DD25FF9B}"/>
    <cellStyle name="Comma 2 2 2 2 2 2 2 2 2 3 5" xfId="13643" xr:uid="{F5E46DA8-D3E2-40A5-A578-A96C700D9C05}"/>
    <cellStyle name="Comma 2 2 2 2 2 2 2 2 2 3 5 2" xfId="37907" xr:uid="{BDAC2957-58DD-48AC-B659-4B90E8AD7946}"/>
    <cellStyle name="Comma 2 2 2 2 2 2 2 2 2 3 6" xfId="25775" xr:uid="{E4BA5976-B1EC-4653-BC28-E8ED17E81A8B}"/>
    <cellStyle name="Comma 2 2 2 2 2 2 2 2 2 4" xfId="2522" xr:uid="{4C946A2F-C9EC-4D0D-9D5F-6D54C4601219}"/>
    <cellStyle name="Comma 2 2 2 2 2 2 2 2 2 4 2" xfId="6566" xr:uid="{DCD97CDE-79B9-4468-AC49-9AFFF2641B31}"/>
    <cellStyle name="Comma 2 2 2 2 2 2 2 2 2 4 2 2" xfId="18698" xr:uid="{2C21D257-48A2-4315-BA5F-2BB27A2DCEAB}"/>
    <cellStyle name="Comma 2 2 2 2 2 2 2 2 2 4 2 2 2" xfId="42962" xr:uid="{3684A36C-A212-4D45-BBD6-2A36F4088C22}"/>
    <cellStyle name="Comma 2 2 2 2 2 2 2 2 2 4 2 3" xfId="30830" xr:uid="{24036D25-2D3C-45EB-BC47-8B9695DD0C0B}"/>
    <cellStyle name="Comma 2 2 2 2 2 2 2 2 2 4 3" xfId="10610" xr:uid="{72D661B4-DCC4-4FD5-AE8E-5513D9D8DF38}"/>
    <cellStyle name="Comma 2 2 2 2 2 2 2 2 2 4 3 2" xfId="22742" xr:uid="{8E14B40A-F682-4170-BBA3-A582E02F1BFD}"/>
    <cellStyle name="Comma 2 2 2 2 2 2 2 2 2 4 3 2 2" xfId="47006" xr:uid="{902CF1D6-E1D6-4237-9C92-3E1D975F514E}"/>
    <cellStyle name="Comma 2 2 2 2 2 2 2 2 2 4 3 3" xfId="34874" xr:uid="{2B873400-AC22-4F3F-ABE7-6F7473858423}"/>
    <cellStyle name="Comma 2 2 2 2 2 2 2 2 2 4 4" xfId="14654" xr:uid="{6EA8102B-51D3-448A-B116-A5092799159C}"/>
    <cellStyle name="Comma 2 2 2 2 2 2 2 2 2 4 4 2" xfId="38918" xr:uid="{1287E95E-1B37-4C36-B02C-64191A862857}"/>
    <cellStyle name="Comma 2 2 2 2 2 2 2 2 2 4 5" xfId="26786" xr:uid="{91725A07-F836-44A4-B359-7F237A60BDEF}"/>
    <cellStyle name="Comma 2 2 2 2 2 2 2 2 2 5" xfId="4544" xr:uid="{89D3E924-370A-4322-BCA2-545F1894FD27}"/>
    <cellStyle name="Comma 2 2 2 2 2 2 2 2 2 5 2" xfId="16676" xr:uid="{88BA9A3A-F7F4-42C2-A089-259AD7530CCC}"/>
    <cellStyle name="Comma 2 2 2 2 2 2 2 2 2 5 2 2" xfId="40940" xr:uid="{F3BC2C83-8BE7-4260-B2CD-ABEF62E5B709}"/>
    <cellStyle name="Comma 2 2 2 2 2 2 2 2 2 5 3" xfId="28808" xr:uid="{F9B3FE2D-26C3-4B02-AA51-52A57E08BCBD}"/>
    <cellStyle name="Comma 2 2 2 2 2 2 2 2 2 6" xfId="8588" xr:uid="{9E5F1D78-93F1-4598-B315-2B4040482299}"/>
    <cellStyle name="Comma 2 2 2 2 2 2 2 2 2 6 2" xfId="20720" xr:uid="{499D0E8F-070A-4D10-8E62-A0E3ECFBE29E}"/>
    <cellStyle name="Comma 2 2 2 2 2 2 2 2 2 6 2 2" xfId="44984" xr:uid="{61C02778-4A79-48E0-B4DB-5E5BEC10086E}"/>
    <cellStyle name="Comma 2 2 2 2 2 2 2 2 2 6 3" xfId="32852" xr:uid="{6514924B-53FF-4C11-8110-3CFD909567DC}"/>
    <cellStyle name="Comma 2 2 2 2 2 2 2 2 2 7" xfId="12632" xr:uid="{ABF6FAAA-2E88-4497-9F1D-D55C8D5691EE}"/>
    <cellStyle name="Comma 2 2 2 2 2 2 2 2 2 7 2" xfId="36896" xr:uid="{58639B7F-982A-4F48-B042-6E2BEC059B44}"/>
    <cellStyle name="Comma 2 2 2 2 2 2 2 2 2 8" xfId="24764" xr:uid="{E86746D2-217A-4D76-BD66-6430D30B938E}"/>
    <cellStyle name="Comma 2 2 2 2 2 2 2 2 3" xfId="752" xr:uid="{22580B2F-F596-432D-B02D-2FEA0D882DE5}"/>
    <cellStyle name="Comma 2 2 2 2 2 2 2 2 3 2" xfId="1763" xr:uid="{9444B047-ADE8-4475-8B6C-679D76D4E03F}"/>
    <cellStyle name="Comma 2 2 2 2 2 2 2 2 3 2 2" xfId="3785" xr:uid="{A218A76E-7CB1-42A8-A586-A689DE2A68A0}"/>
    <cellStyle name="Comma 2 2 2 2 2 2 2 2 3 2 2 2" xfId="7829" xr:uid="{847AB395-56C6-444E-9B4B-959F0E506720}"/>
    <cellStyle name="Comma 2 2 2 2 2 2 2 2 3 2 2 2 2" xfId="19961" xr:uid="{3B65005E-9E59-4331-B08E-2F0233C72B63}"/>
    <cellStyle name="Comma 2 2 2 2 2 2 2 2 3 2 2 2 2 2" xfId="44225" xr:uid="{7730A6C8-269D-4412-80AF-85F9DC73A569}"/>
    <cellStyle name="Comma 2 2 2 2 2 2 2 2 3 2 2 2 3" xfId="32093" xr:uid="{E6A12D21-A73F-46FF-9771-CA0EC7B9B487}"/>
    <cellStyle name="Comma 2 2 2 2 2 2 2 2 3 2 2 3" xfId="11873" xr:uid="{C6788A88-1686-4503-A459-D31C9E24F2A5}"/>
    <cellStyle name="Comma 2 2 2 2 2 2 2 2 3 2 2 3 2" xfId="24005" xr:uid="{0779660F-B133-48A9-96C8-6F38D3B46D20}"/>
    <cellStyle name="Comma 2 2 2 2 2 2 2 2 3 2 2 3 2 2" xfId="48269" xr:uid="{9C6BB246-CF46-4AED-A89C-F7AEA8123362}"/>
    <cellStyle name="Comma 2 2 2 2 2 2 2 2 3 2 2 3 3" xfId="36137" xr:uid="{FEE25533-5DDA-479A-B71F-F212AEC4A12B}"/>
    <cellStyle name="Comma 2 2 2 2 2 2 2 2 3 2 2 4" xfId="15917" xr:uid="{075B9364-EF19-4607-8907-B5F23E11F2F5}"/>
    <cellStyle name="Comma 2 2 2 2 2 2 2 2 3 2 2 4 2" xfId="40181" xr:uid="{8764015F-E5BB-467D-A2E5-01161003C9F4}"/>
    <cellStyle name="Comma 2 2 2 2 2 2 2 2 3 2 2 5" xfId="28049" xr:uid="{11BDAF26-7426-4414-82E0-CC622C97BD78}"/>
    <cellStyle name="Comma 2 2 2 2 2 2 2 2 3 2 3" xfId="5807" xr:uid="{3406AA77-949C-4860-9EEA-CB8C84BD1199}"/>
    <cellStyle name="Comma 2 2 2 2 2 2 2 2 3 2 3 2" xfId="17939" xr:uid="{E0433D47-0E9C-42C7-B8FF-BDE320F5F376}"/>
    <cellStyle name="Comma 2 2 2 2 2 2 2 2 3 2 3 2 2" xfId="42203" xr:uid="{99CC41BD-37F8-41BD-A0DF-2B9E417EE458}"/>
    <cellStyle name="Comma 2 2 2 2 2 2 2 2 3 2 3 3" xfId="30071" xr:uid="{F7CA72F8-E389-4CE5-9A43-2DB031DC3CA0}"/>
    <cellStyle name="Comma 2 2 2 2 2 2 2 2 3 2 4" xfId="9851" xr:uid="{C330CD42-E518-4381-9B70-B17901EAE09D}"/>
    <cellStyle name="Comma 2 2 2 2 2 2 2 2 3 2 4 2" xfId="21983" xr:uid="{EFDC4FA6-71E9-4A66-9117-16A70BD2F212}"/>
    <cellStyle name="Comma 2 2 2 2 2 2 2 2 3 2 4 2 2" xfId="46247" xr:uid="{3ECFA851-0A44-4718-87B7-54B7610E8F4C}"/>
    <cellStyle name="Comma 2 2 2 2 2 2 2 2 3 2 4 3" xfId="34115" xr:uid="{A073247C-7099-4239-AE49-BAE42C273837}"/>
    <cellStyle name="Comma 2 2 2 2 2 2 2 2 3 2 5" xfId="13895" xr:uid="{8468D415-0C6D-48D4-A6FB-F5BB3C3E295C}"/>
    <cellStyle name="Comma 2 2 2 2 2 2 2 2 3 2 5 2" xfId="38159" xr:uid="{9C226E45-B486-4BEB-B032-96AAE840070B}"/>
    <cellStyle name="Comma 2 2 2 2 2 2 2 2 3 2 6" xfId="26027" xr:uid="{615B1904-DDB8-45C2-9B25-B9850A9CF637}"/>
    <cellStyle name="Comma 2 2 2 2 2 2 2 2 3 3" xfId="2774" xr:uid="{48A11A98-A85E-4E01-8A7E-B675157FC31C}"/>
    <cellStyle name="Comma 2 2 2 2 2 2 2 2 3 3 2" xfId="6818" xr:uid="{B9AFCE41-04FC-43E3-B0EB-7518C3858130}"/>
    <cellStyle name="Comma 2 2 2 2 2 2 2 2 3 3 2 2" xfId="18950" xr:uid="{2DBCDC2E-8D46-442D-B03D-74807C30C263}"/>
    <cellStyle name="Comma 2 2 2 2 2 2 2 2 3 3 2 2 2" xfId="43214" xr:uid="{3C840D2B-9D63-428A-A3E3-EA0412642E15}"/>
    <cellStyle name="Comma 2 2 2 2 2 2 2 2 3 3 2 3" xfId="31082" xr:uid="{881F5264-E4EE-4AC8-AEA4-7E607B01777D}"/>
    <cellStyle name="Comma 2 2 2 2 2 2 2 2 3 3 3" xfId="10862" xr:uid="{27345629-18C6-4557-B59F-337EBE2DC5A5}"/>
    <cellStyle name="Comma 2 2 2 2 2 2 2 2 3 3 3 2" xfId="22994" xr:uid="{67714085-FEA3-49A5-AF6E-AAC12BEA6DA4}"/>
    <cellStyle name="Comma 2 2 2 2 2 2 2 2 3 3 3 2 2" xfId="47258" xr:uid="{E94C3CAC-A58F-4A3B-96B1-69D255B0CD78}"/>
    <cellStyle name="Comma 2 2 2 2 2 2 2 2 3 3 3 3" xfId="35126" xr:uid="{507E224F-4645-4875-8ECB-2A7FE0C3D4DA}"/>
    <cellStyle name="Comma 2 2 2 2 2 2 2 2 3 3 4" xfId="14906" xr:uid="{191CF20D-024F-4152-80D6-6DD0E8A291A1}"/>
    <cellStyle name="Comma 2 2 2 2 2 2 2 2 3 3 4 2" xfId="39170" xr:uid="{FE13269D-9C6D-479A-900E-A4C8BDF858D1}"/>
    <cellStyle name="Comma 2 2 2 2 2 2 2 2 3 3 5" xfId="27038" xr:uid="{EFAB7C6E-C70E-44FA-93FE-D2403356342C}"/>
    <cellStyle name="Comma 2 2 2 2 2 2 2 2 3 4" xfId="4796" xr:uid="{B4517610-2307-495C-A8C9-238BB9A3509C}"/>
    <cellStyle name="Comma 2 2 2 2 2 2 2 2 3 4 2" xfId="16928" xr:uid="{A06797E8-0E22-4FF7-B474-DD11643EA71D}"/>
    <cellStyle name="Comma 2 2 2 2 2 2 2 2 3 4 2 2" xfId="41192" xr:uid="{7417A105-78C5-403A-AE33-B057B2A9DD96}"/>
    <cellStyle name="Comma 2 2 2 2 2 2 2 2 3 4 3" xfId="29060" xr:uid="{24B46EB8-5404-4D8C-9615-B02D3A470701}"/>
    <cellStyle name="Comma 2 2 2 2 2 2 2 2 3 5" xfId="8840" xr:uid="{FBCB0509-A6AF-4307-A2BE-300E50448A08}"/>
    <cellStyle name="Comma 2 2 2 2 2 2 2 2 3 5 2" xfId="20972" xr:uid="{0D2D1F8C-7A02-4B0F-8CD7-78C88E8E9E28}"/>
    <cellStyle name="Comma 2 2 2 2 2 2 2 2 3 5 2 2" xfId="45236" xr:uid="{323E01C3-5401-4015-B653-B2FBC161208E}"/>
    <cellStyle name="Comma 2 2 2 2 2 2 2 2 3 5 3" xfId="33104" xr:uid="{25046CC6-7879-4944-AEBA-885DAF5FEEFC}"/>
    <cellStyle name="Comma 2 2 2 2 2 2 2 2 3 6" xfId="12884" xr:uid="{F94934D6-B3D2-4B68-BB30-608D9A1E7814}"/>
    <cellStyle name="Comma 2 2 2 2 2 2 2 2 3 6 2" xfId="37148" xr:uid="{05441540-37B7-4B51-ABBA-238B46540AE1}"/>
    <cellStyle name="Comma 2 2 2 2 2 2 2 2 3 7" xfId="25016" xr:uid="{E9C16458-DB4F-4BE8-91A8-F6C5E12A5470}"/>
    <cellStyle name="Comma 2 2 2 2 2 2 2 2 4" xfId="1258" xr:uid="{2B9C344F-A53E-41E1-8C5E-027E6FFEEAC7}"/>
    <cellStyle name="Comma 2 2 2 2 2 2 2 2 4 2" xfId="3280" xr:uid="{FE3B4EEB-31E6-4E5D-805A-BC86B67CF974}"/>
    <cellStyle name="Comma 2 2 2 2 2 2 2 2 4 2 2" xfId="7324" xr:uid="{510B193F-A158-4702-87C4-FA82A0BC5A28}"/>
    <cellStyle name="Comma 2 2 2 2 2 2 2 2 4 2 2 2" xfId="19456" xr:uid="{F8015EEC-AD33-4035-8827-287308216B87}"/>
    <cellStyle name="Comma 2 2 2 2 2 2 2 2 4 2 2 2 2" xfId="43720" xr:uid="{C235C343-8727-4880-94F9-37D065DCA438}"/>
    <cellStyle name="Comma 2 2 2 2 2 2 2 2 4 2 2 3" xfId="31588" xr:uid="{9C168BE3-FEF3-4263-9500-5F99E200A241}"/>
    <cellStyle name="Comma 2 2 2 2 2 2 2 2 4 2 3" xfId="11368" xr:uid="{73BB7A0A-672C-4050-A706-82E16BA0C8A2}"/>
    <cellStyle name="Comma 2 2 2 2 2 2 2 2 4 2 3 2" xfId="23500" xr:uid="{6B410E3D-BAFE-4A86-B931-9F47FC07A6E6}"/>
    <cellStyle name="Comma 2 2 2 2 2 2 2 2 4 2 3 2 2" xfId="47764" xr:uid="{0A316FE6-9CC1-446C-90DF-C60AB47A05B0}"/>
    <cellStyle name="Comma 2 2 2 2 2 2 2 2 4 2 3 3" xfId="35632" xr:uid="{44517A43-0587-4D01-AEBF-5D214EF53EA0}"/>
    <cellStyle name="Comma 2 2 2 2 2 2 2 2 4 2 4" xfId="15412" xr:uid="{A454BA93-9826-47DC-815D-F6FCF0669003}"/>
    <cellStyle name="Comma 2 2 2 2 2 2 2 2 4 2 4 2" xfId="39676" xr:uid="{E03BDCF4-1622-4311-A6B3-C2F4F77E29F6}"/>
    <cellStyle name="Comma 2 2 2 2 2 2 2 2 4 2 5" xfId="27544" xr:uid="{24F0D89E-1862-4E58-876F-AA25CE9CBE5C}"/>
    <cellStyle name="Comma 2 2 2 2 2 2 2 2 4 3" xfId="5302" xr:uid="{51247326-8486-417A-83A7-B66152536D8F}"/>
    <cellStyle name="Comma 2 2 2 2 2 2 2 2 4 3 2" xfId="17434" xr:uid="{0C391BA5-5E55-47F3-90C5-F384A0C9664F}"/>
    <cellStyle name="Comma 2 2 2 2 2 2 2 2 4 3 2 2" xfId="41698" xr:uid="{4EA2E7C1-C0AD-4DDB-A8B8-EE321D47345C}"/>
    <cellStyle name="Comma 2 2 2 2 2 2 2 2 4 3 3" xfId="29566" xr:uid="{F88AB299-81DA-4ED3-BFBD-D023FA970ABA}"/>
    <cellStyle name="Comma 2 2 2 2 2 2 2 2 4 4" xfId="9346" xr:uid="{802C432C-F253-487D-9829-AEC1F14002FC}"/>
    <cellStyle name="Comma 2 2 2 2 2 2 2 2 4 4 2" xfId="21478" xr:uid="{41D8FE8A-CE8F-4DA3-BB4C-94390143CDB2}"/>
    <cellStyle name="Comma 2 2 2 2 2 2 2 2 4 4 2 2" xfId="45742" xr:uid="{CA77393B-0F55-4AEB-A13D-1942DD148D34}"/>
    <cellStyle name="Comma 2 2 2 2 2 2 2 2 4 4 3" xfId="33610" xr:uid="{F630D914-CC86-4632-A884-A518F9EEE2D0}"/>
    <cellStyle name="Comma 2 2 2 2 2 2 2 2 4 5" xfId="13390" xr:uid="{4A8E2977-4BED-48AD-A06D-2CEE6E0114AB}"/>
    <cellStyle name="Comma 2 2 2 2 2 2 2 2 4 5 2" xfId="37654" xr:uid="{E75BA484-12E1-4B8C-BE56-26902737D079}"/>
    <cellStyle name="Comma 2 2 2 2 2 2 2 2 4 6" xfId="25522" xr:uid="{5DF9AAAF-EAB9-47BC-9AEB-3B35F763AD9D}"/>
    <cellStyle name="Comma 2 2 2 2 2 2 2 2 5" xfId="2269" xr:uid="{56F0B8C9-68C1-48A4-A638-9A796BC9FDEE}"/>
    <cellStyle name="Comma 2 2 2 2 2 2 2 2 5 2" xfId="6313" xr:uid="{CA5EFF12-F96E-45D8-AAC2-30F5E42143FB}"/>
    <cellStyle name="Comma 2 2 2 2 2 2 2 2 5 2 2" xfId="18445" xr:uid="{063706D2-2A50-4491-A41C-06D6F529C767}"/>
    <cellStyle name="Comma 2 2 2 2 2 2 2 2 5 2 2 2" xfId="42709" xr:uid="{E66B468E-E70F-4963-BEEF-48F15E76C15D}"/>
    <cellStyle name="Comma 2 2 2 2 2 2 2 2 5 2 3" xfId="30577" xr:uid="{62668144-6DB4-4F8E-BE8E-8E4A3FDE2597}"/>
    <cellStyle name="Comma 2 2 2 2 2 2 2 2 5 3" xfId="10357" xr:uid="{05D91A7D-9916-4BBE-A6AE-4DBAC69D0F78}"/>
    <cellStyle name="Comma 2 2 2 2 2 2 2 2 5 3 2" xfId="22489" xr:uid="{19636CDD-7A0B-43B2-9298-D6AF7854A513}"/>
    <cellStyle name="Comma 2 2 2 2 2 2 2 2 5 3 2 2" xfId="46753" xr:uid="{BDFE27B8-D3FD-4434-97C3-3BE4AD863089}"/>
    <cellStyle name="Comma 2 2 2 2 2 2 2 2 5 3 3" xfId="34621" xr:uid="{DF0129F4-3868-43E4-B00C-395F81437BCC}"/>
    <cellStyle name="Comma 2 2 2 2 2 2 2 2 5 4" xfId="14401" xr:uid="{B7BBD686-D5AE-4BFA-BAF3-9861FEA0B8BC}"/>
    <cellStyle name="Comma 2 2 2 2 2 2 2 2 5 4 2" xfId="38665" xr:uid="{774AD84B-3418-4714-B6F4-B90E224F2EA2}"/>
    <cellStyle name="Comma 2 2 2 2 2 2 2 2 5 5" xfId="26533" xr:uid="{9E629F34-F998-4FE5-87DF-BFFCB8041AD2}"/>
    <cellStyle name="Comma 2 2 2 2 2 2 2 2 6" xfId="4291" xr:uid="{B27F7961-8366-4CD3-BA12-EC0FE4D9ECBF}"/>
    <cellStyle name="Comma 2 2 2 2 2 2 2 2 6 2" xfId="16423" xr:uid="{6B133869-9EEB-4556-B648-D3D5742627CF}"/>
    <cellStyle name="Comma 2 2 2 2 2 2 2 2 6 2 2" xfId="40687" xr:uid="{AB0B8D6B-9109-4EC3-B771-6CB0D62E34A7}"/>
    <cellStyle name="Comma 2 2 2 2 2 2 2 2 6 3" xfId="28555" xr:uid="{7F7D35AD-B859-4BAC-A520-6C3AB30D1391}"/>
    <cellStyle name="Comma 2 2 2 2 2 2 2 2 7" xfId="8335" xr:uid="{E2AC46D1-CA16-48A0-BDED-4D3C1F42C2B0}"/>
    <cellStyle name="Comma 2 2 2 2 2 2 2 2 7 2" xfId="20467" xr:uid="{5983BBCE-BD0C-4765-B38F-4512FCAA6975}"/>
    <cellStyle name="Comma 2 2 2 2 2 2 2 2 7 2 2" xfId="44731" xr:uid="{F0C104CC-3CD2-4639-B8B7-80F4E963DF28}"/>
    <cellStyle name="Comma 2 2 2 2 2 2 2 2 7 3" xfId="32599" xr:uid="{A0007D91-55DC-4F2D-BDB6-08E4A3A47CA6}"/>
    <cellStyle name="Comma 2 2 2 2 2 2 2 2 8" xfId="12379" xr:uid="{112F5567-903D-41DD-8F12-EBF40DE3A550}"/>
    <cellStyle name="Comma 2 2 2 2 2 2 2 2 8 2" xfId="36643" xr:uid="{CCD62BEA-A1F8-433D-AE3C-575D9B4E4577}"/>
    <cellStyle name="Comma 2 2 2 2 2 2 2 2 9" xfId="24511" xr:uid="{66C0E6E4-0A53-43EA-8025-4AB4283BCBD0}"/>
    <cellStyle name="Comma 2 2 2 2 2 2 2 3" xfId="374" xr:uid="{8E16E68B-3B8C-483B-A39A-20DF88A792B0}"/>
    <cellStyle name="Comma 2 2 2 2 2 2 2 3 2" xfId="879" xr:uid="{7A93A2DE-FAEB-412D-971D-54D1F2F16878}"/>
    <cellStyle name="Comma 2 2 2 2 2 2 2 3 2 2" xfId="1890" xr:uid="{D16B6BFE-2274-404E-B637-15900AEA4840}"/>
    <cellStyle name="Comma 2 2 2 2 2 2 2 3 2 2 2" xfId="3912" xr:uid="{B447C063-8C2B-4F84-B6EC-702274C3C4B9}"/>
    <cellStyle name="Comma 2 2 2 2 2 2 2 3 2 2 2 2" xfId="7956" xr:uid="{CD7C7423-6E43-47C9-A0CB-28477637BEE2}"/>
    <cellStyle name="Comma 2 2 2 2 2 2 2 3 2 2 2 2 2" xfId="20088" xr:uid="{9236E915-55D8-49C3-BA4A-DD2D01662BAA}"/>
    <cellStyle name="Comma 2 2 2 2 2 2 2 3 2 2 2 2 2 2" xfId="44352" xr:uid="{D0947A8C-EE27-4BBE-8625-E29C0B2E75EF}"/>
    <cellStyle name="Comma 2 2 2 2 2 2 2 3 2 2 2 2 3" xfId="32220" xr:uid="{DF95C15A-93ED-4C42-BDAA-178A4CAB75B8}"/>
    <cellStyle name="Comma 2 2 2 2 2 2 2 3 2 2 2 3" xfId="12000" xr:uid="{D8CF8408-5C5F-4246-806D-D25697F92301}"/>
    <cellStyle name="Comma 2 2 2 2 2 2 2 3 2 2 2 3 2" xfId="24132" xr:uid="{0BCC207F-25D7-4415-BB3F-2D801F20910C}"/>
    <cellStyle name="Comma 2 2 2 2 2 2 2 3 2 2 2 3 2 2" xfId="48396" xr:uid="{1B2279DA-DA40-4063-8B61-B1408E65081D}"/>
    <cellStyle name="Comma 2 2 2 2 2 2 2 3 2 2 2 3 3" xfId="36264" xr:uid="{1FAF3E54-3066-44AB-9F0B-4071DBCBE847}"/>
    <cellStyle name="Comma 2 2 2 2 2 2 2 3 2 2 2 4" xfId="16044" xr:uid="{4886F9B5-6BF3-4C49-8ADC-463E890A272A}"/>
    <cellStyle name="Comma 2 2 2 2 2 2 2 3 2 2 2 4 2" xfId="40308" xr:uid="{55983321-4917-4D35-AFF4-0DAC9232D12B}"/>
    <cellStyle name="Comma 2 2 2 2 2 2 2 3 2 2 2 5" xfId="28176" xr:uid="{0839F4D6-CB78-45AB-BBEA-D8C961D631DE}"/>
    <cellStyle name="Comma 2 2 2 2 2 2 2 3 2 2 3" xfId="5934" xr:uid="{D25875CE-9A24-43DB-A761-840CA76041E5}"/>
    <cellStyle name="Comma 2 2 2 2 2 2 2 3 2 2 3 2" xfId="18066" xr:uid="{21388FCA-39B7-46AB-96CF-66365444CCC2}"/>
    <cellStyle name="Comma 2 2 2 2 2 2 2 3 2 2 3 2 2" xfId="42330" xr:uid="{67A03928-1D73-4205-AC4B-F310EF5AE9B0}"/>
    <cellStyle name="Comma 2 2 2 2 2 2 2 3 2 2 3 3" xfId="30198" xr:uid="{EE774569-47EE-43DF-A152-9913A00BD571}"/>
    <cellStyle name="Comma 2 2 2 2 2 2 2 3 2 2 4" xfId="9978" xr:uid="{B7885D9E-0533-4190-B3C4-C59C6C239FE1}"/>
    <cellStyle name="Comma 2 2 2 2 2 2 2 3 2 2 4 2" xfId="22110" xr:uid="{EF8C1573-221B-4FAC-A69C-5AA1A950E7FC}"/>
    <cellStyle name="Comma 2 2 2 2 2 2 2 3 2 2 4 2 2" xfId="46374" xr:uid="{926C666D-33F9-4C00-9AB0-DD56F8996AF5}"/>
    <cellStyle name="Comma 2 2 2 2 2 2 2 3 2 2 4 3" xfId="34242" xr:uid="{00898322-3C54-44CC-82EE-5E5CD8489D99}"/>
    <cellStyle name="Comma 2 2 2 2 2 2 2 3 2 2 5" xfId="14022" xr:uid="{8B7DDB48-8CEB-4E46-9C92-1125162689EE}"/>
    <cellStyle name="Comma 2 2 2 2 2 2 2 3 2 2 5 2" xfId="38286" xr:uid="{F6FE4E2E-9FEB-448C-AA8E-73AE41BBDF01}"/>
    <cellStyle name="Comma 2 2 2 2 2 2 2 3 2 2 6" xfId="26154" xr:uid="{0B4E58C8-5EBE-4D18-A2D3-FDA77CD62AD9}"/>
    <cellStyle name="Comma 2 2 2 2 2 2 2 3 2 3" xfId="2901" xr:uid="{98AA3632-0DCF-4FB9-B10B-52EC816C326D}"/>
    <cellStyle name="Comma 2 2 2 2 2 2 2 3 2 3 2" xfId="6945" xr:uid="{A5D71197-EF79-4B6D-BFEC-153309E8F134}"/>
    <cellStyle name="Comma 2 2 2 2 2 2 2 3 2 3 2 2" xfId="19077" xr:uid="{4918351C-F4BE-4D43-AAB5-05F685351487}"/>
    <cellStyle name="Comma 2 2 2 2 2 2 2 3 2 3 2 2 2" xfId="43341" xr:uid="{646E4B9A-B613-477D-B1D9-557B2BF75AB0}"/>
    <cellStyle name="Comma 2 2 2 2 2 2 2 3 2 3 2 3" xfId="31209" xr:uid="{BAACDD1C-C6C5-429B-B506-2D658EC337ED}"/>
    <cellStyle name="Comma 2 2 2 2 2 2 2 3 2 3 3" xfId="10989" xr:uid="{1553143A-7BE9-4A64-9011-15051B974825}"/>
    <cellStyle name="Comma 2 2 2 2 2 2 2 3 2 3 3 2" xfId="23121" xr:uid="{B2BB1113-0E35-4681-B604-FFB1B86EBCEA}"/>
    <cellStyle name="Comma 2 2 2 2 2 2 2 3 2 3 3 2 2" xfId="47385" xr:uid="{6FB08249-6519-45EA-83A2-340324DC93E4}"/>
    <cellStyle name="Comma 2 2 2 2 2 2 2 3 2 3 3 3" xfId="35253" xr:uid="{F6A47636-0732-4BDD-9D65-B7D7C3448809}"/>
    <cellStyle name="Comma 2 2 2 2 2 2 2 3 2 3 4" xfId="15033" xr:uid="{B31E87A6-5E83-4560-840F-0C1C98627A2C}"/>
    <cellStyle name="Comma 2 2 2 2 2 2 2 3 2 3 4 2" xfId="39297" xr:uid="{FFA53B52-89C9-458F-8FBC-5B825AA21622}"/>
    <cellStyle name="Comma 2 2 2 2 2 2 2 3 2 3 5" xfId="27165" xr:uid="{D570CE5E-B748-44C1-947C-DECF504BC7C5}"/>
    <cellStyle name="Comma 2 2 2 2 2 2 2 3 2 4" xfId="4923" xr:uid="{CBC2C305-4A16-4217-9AE5-8A330FBC3DA9}"/>
    <cellStyle name="Comma 2 2 2 2 2 2 2 3 2 4 2" xfId="17055" xr:uid="{7BD06177-A9FE-43DF-B118-9F658D6F07AB}"/>
    <cellStyle name="Comma 2 2 2 2 2 2 2 3 2 4 2 2" xfId="41319" xr:uid="{3ECCF11E-9F95-4092-B100-340A2D13509B}"/>
    <cellStyle name="Comma 2 2 2 2 2 2 2 3 2 4 3" xfId="29187" xr:uid="{BD560156-5DB8-49D0-AC4C-21AAB3265C20}"/>
    <cellStyle name="Comma 2 2 2 2 2 2 2 3 2 5" xfId="8967" xr:uid="{770E1B25-17AC-48A2-82A8-953ED8CE5928}"/>
    <cellStyle name="Comma 2 2 2 2 2 2 2 3 2 5 2" xfId="21099" xr:uid="{1102E71A-901F-4E41-A10D-C981335C754D}"/>
    <cellStyle name="Comma 2 2 2 2 2 2 2 3 2 5 2 2" xfId="45363" xr:uid="{D5D638C6-CA4F-4633-ACBF-E96FF17EBA06}"/>
    <cellStyle name="Comma 2 2 2 2 2 2 2 3 2 5 3" xfId="33231" xr:uid="{2B307674-E8D0-43D4-A434-513BF564CF25}"/>
    <cellStyle name="Comma 2 2 2 2 2 2 2 3 2 6" xfId="13011" xr:uid="{4BB42434-DF00-48C5-A1B2-9F7D9041F7B5}"/>
    <cellStyle name="Comma 2 2 2 2 2 2 2 3 2 6 2" xfId="37275" xr:uid="{0E5FB25D-87AC-4AE3-B61F-39107CA661FF}"/>
    <cellStyle name="Comma 2 2 2 2 2 2 2 3 2 7" xfId="25143" xr:uid="{7574632C-5724-45A3-A5C3-E042CA280100}"/>
    <cellStyle name="Comma 2 2 2 2 2 2 2 3 3" xfId="1385" xr:uid="{3BA9BDA7-3467-4A42-AC8F-F28551069687}"/>
    <cellStyle name="Comma 2 2 2 2 2 2 2 3 3 2" xfId="3407" xr:uid="{FC2142A7-C1A9-477D-91E2-0D9E2B216C14}"/>
    <cellStyle name="Comma 2 2 2 2 2 2 2 3 3 2 2" xfId="7451" xr:uid="{485B6CCF-8DFB-4B76-B923-08BF18986D93}"/>
    <cellStyle name="Comma 2 2 2 2 2 2 2 3 3 2 2 2" xfId="19583" xr:uid="{B7ED8659-C140-42CF-A110-0A454EF3E33C}"/>
    <cellStyle name="Comma 2 2 2 2 2 2 2 3 3 2 2 2 2" xfId="43847" xr:uid="{54B4C6B6-87F8-4EBB-A88C-90A4724804EA}"/>
    <cellStyle name="Comma 2 2 2 2 2 2 2 3 3 2 2 3" xfId="31715" xr:uid="{DF0B6976-1BFD-4E78-BF1E-7D55AFD31731}"/>
    <cellStyle name="Comma 2 2 2 2 2 2 2 3 3 2 3" xfId="11495" xr:uid="{44983DE7-37CD-4300-B2D5-35FA51D1A88D}"/>
    <cellStyle name="Comma 2 2 2 2 2 2 2 3 3 2 3 2" xfId="23627" xr:uid="{68D7620E-8794-46F3-80E0-9112B57F5DC5}"/>
    <cellStyle name="Comma 2 2 2 2 2 2 2 3 3 2 3 2 2" xfId="47891" xr:uid="{4633F341-8C21-4955-953F-186D6B8DDCC5}"/>
    <cellStyle name="Comma 2 2 2 2 2 2 2 3 3 2 3 3" xfId="35759" xr:uid="{A1CBB09C-6F14-4E7A-8F22-82359FCB8374}"/>
    <cellStyle name="Comma 2 2 2 2 2 2 2 3 3 2 4" xfId="15539" xr:uid="{FF507AC2-55A3-48A6-B6F7-D6F1851D6FE1}"/>
    <cellStyle name="Comma 2 2 2 2 2 2 2 3 3 2 4 2" xfId="39803" xr:uid="{F3E956EB-FD8C-4DB9-AC55-B954FDBDB587}"/>
    <cellStyle name="Comma 2 2 2 2 2 2 2 3 3 2 5" xfId="27671" xr:uid="{1F45D651-A77A-403A-9926-EA1DF3D409EB}"/>
    <cellStyle name="Comma 2 2 2 2 2 2 2 3 3 3" xfId="5429" xr:uid="{E2D309E3-29E2-47AF-9692-DF8E3212768A}"/>
    <cellStyle name="Comma 2 2 2 2 2 2 2 3 3 3 2" xfId="17561" xr:uid="{A77D961C-EB97-4A3C-8A5E-D324E8208926}"/>
    <cellStyle name="Comma 2 2 2 2 2 2 2 3 3 3 2 2" xfId="41825" xr:uid="{B326D149-F2FF-4527-AD8A-5020B278CD68}"/>
    <cellStyle name="Comma 2 2 2 2 2 2 2 3 3 3 3" xfId="29693" xr:uid="{EEB53606-2558-4AF5-862C-03F85AB72768}"/>
    <cellStyle name="Comma 2 2 2 2 2 2 2 3 3 4" xfId="9473" xr:uid="{29F5A515-6FB6-4271-A4DB-A4E3157AD592}"/>
    <cellStyle name="Comma 2 2 2 2 2 2 2 3 3 4 2" xfId="21605" xr:uid="{0F7C5B02-DC80-42CA-9BA6-5028D400BE74}"/>
    <cellStyle name="Comma 2 2 2 2 2 2 2 3 3 4 2 2" xfId="45869" xr:uid="{01ED688A-3F5E-47CD-A49A-5165E095CDEB}"/>
    <cellStyle name="Comma 2 2 2 2 2 2 2 3 3 4 3" xfId="33737" xr:uid="{6206ADC2-C7AD-4F41-8E8A-63A01701EB04}"/>
    <cellStyle name="Comma 2 2 2 2 2 2 2 3 3 5" xfId="13517" xr:uid="{97A221BD-CC8A-4800-A835-C791B780ECF5}"/>
    <cellStyle name="Comma 2 2 2 2 2 2 2 3 3 5 2" xfId="37781" xr:uid="{6C9EE5FF-58F3-4035-997E-74289039AF05}"/>
    <cellStyle name="Comma 2 2 2 2 2 2 2 3 3 6" xfId="25649" xr:uid="{549D97F4-9C95-4306-8A47-75F44A3BBF56}"/>
    <cellStyle name="Comma 2 2 2 2 2 2 2 3 4" xfId="2396" xr:uid="{27E56FA0-3E67-4F37-A581-405BC3AE5C96}"/>
    <cellStyle name="Comma 2 2 2 2 2 2 2 3 4 2" xfId="6440" xr:uid="{CEA05CDF-CC94-4D24-9F08-9D323FF9BC29}"/>
    <cellStyle name="Comma 2 2 2 2 2 2 2 3 4 2 2" xfId="18572" xr:uid="{BD2F635A-2E87-455A-8A37-C11F0E60CA16}"/>
    <cellStyle name="Comma 2 2 2 2 2 2 2 3 4 2 2 2" xfId="42836" xr:uid="{BA6E0C4D-498B-4F7D-805A-371ADBA4DB4A}"/>
    <cellStyle name="Comma 2 2 2 2 2 2 2 3 4 2 3" xfId="30704" xr:uid="{587E84DE-F668-4AB7-B085-3EDB61FC9A7A}"/>
    <cellStyle name="Comma 2 2 2 2 2 2 2 3 4 3" xfId="10484" xr:uid="{3BAF588C-1EA1-4148-A7C6-C4E4C213680E}"/>
    <cellStyle name="Comma 2 2 2 2 2 2 2 3 4 3 2" xfId="22616" xr:uid="{6C50FB0F-6792-43C6-A450-783D1059FEF8}"/>
    <cellStyle name="Comma 2 2 2 2 2 2 2 3 4 3 2 2" xfId="46880" xr:uid="{847EBFF1-575A-4B4B-B9EA-BA6FA4F34525}"/>
    <cellStyle name="Comma 2 2 2 2 2 2 2 3 4 3 3" xfId="34748" xr:uid="{53D31D70-7161-4F11-B304-C249D60480B8}"/>
    <cellStyle name="Comma 2 2 2 2 2 2 2 3 4 4" xfId="14528" xr:uid="{BB395141-CCDA-420A-8749-7CFD0717939E}"/>
    <cellStyle name="Comma 2 2 2 2 2 2 2 3 4 4 2" xfId="38792" xr:uid="{F80CF32B-D8BD-454F-BFE5-44EAFFFF1081}"/>
    <cellStyle name="Comma 2 2 2 2 2 2 2 3 4 5" xfId="26660" xr:uid="{129424D6-BA87-420E-A42B-BCB422767FF5}"/>
    <cellStyle name="Comma 2 2 2 2 2 2 2 3 5" xfId="4418" xr:uid="{0CE93CFC-B55F-445C-9804-6002F47A1BE0}"/>
    <cellStyle name="Comma 2 2 2 2 2 2 2 3 5 2" xfId="16550" xr:uid="{7BD77D83-3C03-4AC1-953E-C16292412CBC}"/>
    <cellStyle name="Comma 2 2 2 2 2 2 2 3 5 2 2" xfId="40814" xr:uid="{44B218EC-C802-4150-BC9B-9883E0811D9D}"/>
    <cellStyle name="Comma 2 2 2 2 2 2 2 3 5 3" xfId="28682" xr:uid="{B5E36C42-93A1-493A-A820-6772C2828B8E}"/>
    <cellStyle name="Comma 2 2 2 2 2 2 2 3 6" xfId="8462" xr:uid="{3A91A3FD-9A8F-4D03-820A-708F005ACA61}"/>
    <cellStyle name="Comma 2 2 2 2 2 2 2 3 6 2" xfId="20594" xr:uid="{0E78E2E2-7EF7-4025-9140-BB8BE720130E}"/>
    <cellStyle name="Comma 2 2 2 2 2 2 2 3 6 2 2" xfId="44858" xr:uid="{E37822E2-3F34-4B2A-B0FF-191DAD7AB13A}"/>
    <cellStyle name="Comma 2 2 2 2 2 2 2 3 6 3" xfId="32726" xr:uid="{A380535A-9A4D-4442-B951-FA5B3FFEB10E}"/>
    <cellStyle name="Comma 2 2 2 2 2 2 2 3 7" xfId="12506" xr:uid="{9F6C3B88-01AE-41D9-9F09-937650D8BB94}"/>
    <cellStyle name="Comma 2 2 2 2 2 2 2 3 7 2" xfId="36770" xr:uid="{79138DE8-C95F-4FAB-A389-989A579DA7C4}"/>
    <cellStyle name="Comma 2 2 2 2 2 2 2 3 8" xfId="24638" xr:uid="{7E0B1F98-5EA7-4B9A-A77B-D6FCCBCE057F}"/>
    <cellStyle name="Comma 2 2 2 2 2 2 2 4" xfId="626" xr:uid="{923DF8DD-2043-46CD-B769-22EAF9978604}"/>
    <cellStyle name="Comma 2 2 2 2 2 2 2 4 2" xfId="1637" xr:uid="{6026F9A5-F766-4F0B-84E4-2E0336F9CC66}"/>
    <cellStyle name="Comma 2 2 2 2 2 2 2 4 2 2" xfId="3659" xr:uid="{A67188E8-059D-44BA-84C4-BF10FFC4E598}"/>
    <cellStyle name="Comma 2 2 2 2 2 2 2 4 2 2 2" xfId="7703" xr:uid="{374EB81D-84C8-41D3-A7C7-24DB6E2D07B9}"/>
    <cellStyle name="Comma 2 2 2 2 2 2 2 4 2 2 2 2" xfId="19835" xr:uid="{8873C17F-A764-4C25-B9AF-3204287284DB}"/>
    <cellStyle name="Comma 2 2 2 2 2 2 2 4 2 2 2 2 2" xfId="44099" xr:uid="{D224B36E-A0FE-4D30-87B4-AA6D8336AEF5}"/>
    <cellStyle name="Comma 2 2 2 2 2 2 2 4 2 2 2 3" xfId="31967" xr:uid="{9393915F-DFB9-456C-B631-DA92CA5D225B}"/>
    <cellStyle name="Comma 2 2 2 2 2 2 2 4 2 2 3" xfId="11747" xr:uid="{5B79109F-1CDA-421C-BBF0-820BE92A796D}"/>
    <cellStyle name="Comma 2 2 2 2 2 2 2 4 2 2 3 2" xfId="23879" xr:uid="{0D6E7D0D-0F28-4572-9BA3-A81B526984C3}"/>
    <cellStyle name="Comma 2 2 2 2 2 2 2 4 2 2 3 2 2" xfId="48143" xr:uid="{43ACA2BC-C9E4-4352-BEFA-9AAC60C5C950}"/>
    <cellStyle name="Comma 2 2 2 2 2 2 2 4 2 2 3 3" xfId="36011" xr:uid="{0616C1BE-2192-4E42-97AD-69F25C6DC3CF}"/>
    <cellStyle name="Comma 2 2 2 2 2 2 2 4 2 2 4" xfId="15791" xr:uid="{65E9F7E4-8095-41D3-9582-D1D105982165}"/>
    <cellStyle name="Comma 2 2 2 2 2 2 2 4 2 2 4 2" xfId="40055" xr:uid="{3D628F7C-2349-4DBF-A2ED-3384F5BC2E6D}"/>
    <cellStyle name="Comma 2 2 2 2 2 2 2 4 2 2 5" xfId="27923" xr:uid="{5BFD61DF-3788-47F1-8AB6-1F74E1C1D876}"/>
    <cellStyle name="Comma 2 2 2 2 2 2 2 4 2 3" xfId="5681" xr:uid="{E5419ECE-7092-4AA1-9650-4C877D867E86}"/>
    <cellStyle name="Comma 2 2 2 2 2 2 2 4 2 3 2" xfId="17813" xr:uid="{50DCEF54-A88D-4E0A-B8F2-D4EB06CE1DDD}"/>
    <cellStyle name="Comma 2 2 2 2 2 2 2 4 2 3 2 2" xfId="42077" xr:uid="{70DDB557-483A-4E21-B1E0-947E4422E6D9}"/>
    <cellStyle name="Comma 2 2 2 2 2 2 2 4 2 3 3" xfId="29945" xr:uid="{36488DC6-5B40-4EAC-AAB5-91FD89356364}"/>
    <cellStyle name="Comma 2 2 2 2 2 2 2 4 2 4" xfId="9725" xr:uid="{A0052C7C-E86B-4B16-80F3-94954AF711C4}"/>
    <cellStyle name="Comma 2 2 2 2 2 2 2 4 2 4 2" xfId="21857" xr:uid="{B3075990-C416-44F5-BE02-494C3B76CF03}"/>
    <cellStyle name="Comma 2 2 2 2 2 2 2 4 2 4 2 2" xfId="46121" xr:uid="{D8FE2061-B20D-495F-A4F5-B58477610641}"/>
    <cellStyle name="Comma 2 2 2 2 2 2 2 4 2 4 3" xfId="33989" xr:uid="{4DD50AB1-4905-452F-AA0B-F57E59F6DE32}"/>
    <cellStyle name="Comma 2 2 2 2 2 2 2 4 2 5" xfId="13769" xr:uid="{1AA04507-93F0-4B9C-9491-E7AA0A886DB1}"/>
    <cellStyle name="Comma 2 2 2 2 2 2 2 4 2 5 2" xfId="38033" xr:uid="{357A6CE7-4CD6-4619-A4BC-E2E50EBC8806}"/>
    <cellStyle name="Comma 2 2 2 2 2 2 2 4 2 6" xfId="25901" xr:uid="{F35768AC-6A15-4797-BA90-EE551100CA50}"/>
    <cellStyle name="Comma 2 2 2 2 2 2 2 4 3" xfId="2648" xr:uid="{1569B7CA-4F7B-4B1D-AE92-FB7A744E15FB}"/>
    <cellStyle name="Comma 2 2 2 2 2 2 2 4 3 2" xfId="6692" xr:uid="{C1FB7D11-9CE7-420F-BEBB-2FDAA143C254}"/>
    <cellStyle name="Comma 2 2 2 2 2 2 2 4 3 2 2" xfId="18824" xr:uid="{DA02AA54-17A9-426C-B6BB-FFBFB69468FB}"/>
    <cellStyle name="Comma 2 2 2 2 2 2 2 4 3 2 2 2" xfId="43088" xr:uid="{05AF1F38-0656-4312-9587-9E40DE9FBB9E}"/>
    <cellStyle name="Comma 2 2 2 2 2 2 2 4 3 2 3" xfId="30956" xr:uid="{5A0ACF65-709E-4335-955E-CD9CAAFA4F11}"/>
    <cellStyle name="Comma 2 2 2 2 2 2 2 4 3 3" xfId="10736" xr:uid="{2F66705C-7BD7-4E70-9E12-AA3106A2BB14}"/>
    <cellStyle name="Comma 2 2 2 2 2 2 2 4 3 3 2" xfId="22868" xr:uid="{2AAB590D-A0A6-4AD5-BA0E-5429920ABF7D}"/>
    <cellStyle name="Comma 2 2 2 2 2 2 2 4 3 3 2 2" xfId="47132" xr:uid="{2EA8585E-8239-4870-9D7A-FA3B490ECF88}"/>
    <cellStyle name="Comma 2 2 2 2 2 2 2 4 3 3 3" xfId="35000" xr:uid="{89F1AC8F-FCCF-4047-BD3F-1A487F7C2B86}"/>
    <cellStyle name="Comma 2 2 2 2 2 2 2 4 3 4" xfId="14780" xr:uid="{2978C6EA-1F5F-426F-8062-60E94D07FFDF}"/>
    <cellStyle name="Comma 2 2 2 2 2 2 2 4 3 4 2" xfId="39044" xr:uid="{A38763C3-5BB8-451B-88DB-D1C34006408A}"/>
    <cellStyle name="Comma 2 2 2 2 2 2 2 4 3 5" xfId="26912" xr:uid="{F0F0A528-3058-43E1-8853-EB0B9843BE99}"/>
    <cellStyle name="Comma 2 2 2 2 2 2 2 4 4" xfId="4670" xr:uid="{03B26F34-2311-4A12-9294-0754AAD386CD}"/>
    <cellStyle name="Comma 2 2 2 2 2 2 2 4 4 2" xfId="16802" xr:uid="{E9158134-9D8D-4DEC-B774-B4602D16FF6D}"/>
    <cellStyle name="Comma 2 2 2 2 2 2 2 4 4 2 2" xfId="41066" xr:uid="{67A9B751-ED1E-4142-ACDC-92A13DDD2FE2}"/>
    <cellStyle name="Comma 2 2 2 2 2 2 2 4 4 3" xfId="28934" xr:uid="{1DBE1322-5C01-485F-AE2C-C0453B5F4EB2}"/>
    <cellStyle name="Comma 2 2 2 2 2 2 2 4 5" xfId="8714" xr:uid="{F1100A89-AD40-472A-A4ED-E620C1DA3F86}"/>
    <cellStyle name="Comma 2 2 2 2 2 2 2 4 5 2" xfId="20846" xr:uid="{9B8ECD94-B358-4F0B-858F-93FFDE4D13F7}"/>
    <cellStyle name="Comma 2 2 2 2 2 2 2 4 5 2 2" xfId="45110" xr:uid="{CD43E8F2-6557-48F9-B52C-9B6B946EFAC9}"/>
    <cellStyle name="Comma 2 2 2 2 2 2 2 4 5 3" xfId="32978" xr:uid="{49025D0C-CEDA-4BBA-ACBE-5E06B6B8F2D2}"/>
    <cellStyle name="Comma 2 2 2 2 2 2 2 4 6" xfId="12758" xr:uid="{695FF428-4459-41A5-A2EB-57BB98531186}"/>
    <cellStyle name="Comma 2 2 2 2 2 2 2 4 6 2" xfId="37022" xr:uid="{79A936CF-3092-4F16-85B0-2F97198D1A46}"/>
    <cellStyle name="Comma 2 2 2 2 2 2 2 4 7" xfId="24890" xr:uid="{35B1B295-E7A4-4D0F-89F2-95C8A7BA9134}"/>
    <cellStyle name="Comma 2 2 2 2 2 2 2 5" xfId="1132" xr:uid="{A8843777-D57D-4055-B3ED-C6034C10A081}"/>
    <cellStyle name="Comma 2 2 2 2 2 2 2 5 2" xfId="3154" xr:uid="{88D62D4E-B076-46A5-8D24-37C997D5F793}"/>
    <cellStyle name="Comma 2 2 2 2 2 2 2 5 2 2" xfId="7198" xr:uid="{D4888B5B-BF47-4BE8-87D5-0D72C3467270}"/>
    <cellStyle name="Comma 2 2 2 2 2 2 2 5 2 2 2" xfId="19330" xr:uid="{B7E132E9-7F32-491B-9FBB-5B55FEEA5704}"/>
    <cellStyle name="Comma 2 2 2 2 2 2 2 5 2 2 2 2" xfId="43594" xr:uid="{57B5CCB9-71B1-485F-BEE5-E4BCC35323B7}"/>
    <cellStyle name="Comma 2 2 2 2 2 2 2 5 2 2 3" xfId="31462" xr:uid="{37904BB9-56EB-45D6-BB33-9DE08BBE0B22}"/>
    <cellStyle name="Comma 2 2 2 2 2 2 2 5 2 3" xfId="11242" xr:uid="{644E6F00-58BC-41A0-BCA8-3238B6C9BA19}"/>
    <cellStyle name="Comma 2 2 2 2 2 2 2 5 2 3 2" xfId="23374" xr:uid="{36574082-E02D-41E6-886C-A68AD7470A3D}"/>
    <cellStyle name="Comma 2 2 2 2 2 2 2 5 2 3 2 2" xfId="47638" xr:uid="{6E88A37A-B9BF-42E1-9FF0-C71E20260A76}"/>
    <cellStyle name="Comma 2 2 2 2 2 2 2 5 2 3 3" xfId="35506" xr:uid="{68BBD80B-2889-401B-A6DB-C2C7F1793A7F}"/>
    <cellStyle name="Comma 2 2 2 2 2 2 2 5 2 4" xfId="15286" xr:uid="{BB7EC11B-CE6D-486E-9F38-E023A1FCCC00}"/>
    <cellStyle name="Comma 2 2 2 2 2 2 2 5 2 4 2" xfId="39550" xr:uid="{DA793332-C308-41E3-8424-4B6E2BC9869C}"/>
    <cellStyle name="Comma 2 2 2 2 2 2 2 5 2 5" xfId="27418" xr:uid="{3FEDE7D6-CA5A-47E2-9AE7-61836220408D}"/>
    <cellStyle name="Comma 2 2 2 2 2 2 2 5 3" xfId="5176" xr:uid="{77CE5AFC-F942-4432-B7B9-DBB910C491E9}"/>
    <cellStyle name="Comma 2 2 2 2 2 2 2 5 3 2" xfId="17308" xr:uid="{071AF13A-61E3-43BA-AFBD-C86BE65E0862}"/>
    <cellStyle name="Comma 2 2 2 2 2 2 2 5 3 2 2" xfId="41572" xr:uid="{32809553-75A7-460B-BDA6-1B3513DE2E07}"/>
    <cellStyle name="Comma 2 2 2 2 2 2 2 5 3 3" xfId="29440" xr:uid="{CD0391A7-140F-4E54-9F6D-47FABF866E91}"/>
    <cellStyle name="Comma 2 2 2 2 2 2 2 5 4" xfId="9220" xr:uid="{ACCCB0D6-A154-4D92-BB2F-6C094271AF7D}"/>
    <cellStyle name="Comma 2 2 2 2 2 2 2 5 4 2" xfId="21352" xr:uid="{60435F16-9111-4E8E-991A-E8210407E9E3}"/>
    <cellStyle name="Comma 2 2 2 2 2 2 2 5 4 2 2" xfId="45616" xr:uid="{C3C78809-DE02-4D88-9FCE-D36F42F094F4}"/>
    <cellStyle name="Comma 2 2 2 2 2 2 2 5 4 3" xfId="33484" xr:uid="{486060A5-C372-45AB-BF75-1298E72D0E2C}"/>
    <cellStyle name="Comma 2 2 2 2 2 2 2 5 5" xfId="13264" xr:uid="{4DACF2B0-83FB-4448-B845-35804C720F45}"/>
    <cellStyle name="Comma 2 2 2 2 2 2 2 5 5 2" xfId="37528" xr:uid="{C94950A0-33A6-4AA8-876D-C780DA4B7E7A}"/>
    <cellStyle name="Comma 2 2 2 2 2 2 2 5 6" xfId="25396" xr:uid="{6C3ED945-5D29-4263-8DB5-BB0FFC8E5582}"/>
    <cellStyle name="Comma 2 2 2 2 2 2 2 6" xfId="2143" xr:uid="{D0B4A483-4344-406E-B7C6-8F2ADE41E7D6}"/>
    <cellStyle name="Comma 2 2 2 2 2 2 2 6 2" xfId="6187" xr:uid="{990843F4-F704-45EC-8EA6-EB7CC076E7A2}"/>
    <cellStyle name="Comma 2 2 2 2 2 2 2 6 2 2" xfId="18319" xr:uid="{CF606E98-2322-4524-ABD4-51243F37C314}"/>
    <cellStyle name="Comma 2 2 2 2 2 2 2 6 2 2 2" xfId="42583" xr:uid="{7C9EFC86-D300-4A5C-BB5F-4B29499000FC}"/>
    <cellStyle name="Comma 2 2 2 2 2 2 2 6 2 3" xfId="30451" xr:uid="{2BA6CD6B-425B-4603-863E-5B8D9C962D29}"/>
    <cellStyle name="Comma 2 2 2 2 2 2 2 6 3" xfId="10231" xr:uid="{34B31697-2166-4201-991C-A398F3009A41}"/>
    <cellStyle name="Comma 2 2 2 2 2 2 2 6 3 2" xfId="22363" xr:uid="{B6EB8622-59CC-4181-A9C6-344BABCB7FA2}"/>
    <cellStyle name="Comma 2 2 2 2 2 2 2 6 3 2 2" xfId="46627" xr:uid="{CDF5AA5A-1320-4D06-B5D3-BF6917026C01}"/>
    <cellStyle name="Comma 2 2 2 2 2 2 2 6 3 3" xfId="34495" xr:uid="{0C1F4E87-F525-4C99-AF7E-B10C6DE737C0}"/>
    <cellStyle name="Comma 2 2 2 2 2 2 2 6 4" xfId="14275" xr:uid="{82DF9A6D-1D1C-49BE-A720-4BE8C39F8382}"/>
    <cellStyle name="Comma 2 2 2 2 2 2 2 6 4 2" xfId="38539" xr:uid="{9903707D-21F7-48D2-A70C-089BA76D2972}"/>
    <cellStyle name="Comma 2 2 2 2 2 2 2 6 5" xfId="26407" xr:uid="{5053ECBA-A7B6-4385-BF2A-3B123B0A0CAB}"/>
    <cellStyle name="Comma 2 2 2 2 2 2 2 7" xfId="4165" xr:uid="{63B0FE31-2AB9-4847-BD16-E7A8B85BFC5A}"/>
    <cellStyle name="Comma 2 2 2 2 2 2 2 7 2" xfId="16297" xr:uid="{BA7D1D44-9D44-4BFC-A2B6-358596F28884}"/>
    <cellStyle name="Comma 2 2 2 2 2 2 2 7 2 2" xfId="40561" xr:uid="{1E856A0A-097A-45CA-BA4F-D221215BEAFA}"/>
    <cellStyle name="Comma 2 2 2 2 2 2 2 7 3" xfId="28429" xr:uid="{91AF5DEC-4CD9-4A79-A363-F31AB6EBA85C}"/>
    <cellStyle name="Comma 2 2 2 2 2 2 2 8" xfId="8209" xr:uid="{DC75D60C-B130-4CB3-8406-BBB3E9A84F1E}"/>
    <cellStyle name="Comma 2 2 2 2 2 2 2 8 2" xfId="20341" xr:uid="{885443AE-2CF9-4C5E-87C3-4014C6F997F7}"/>
    <cellStyle name="Comma 2 2 2 2 2 2 2 8 2 2" xfId="44605" xr:uid="{69A915A5-3027-409C-85EE-81F41793D121}"/>
    <cellStyle name="Comma 2 2 2 2 2 2 2 8 3" xfId="32473" xr:uid="{9CDCA55E-04F5-4647-905F-6DD999D7EDAD}"/>
    <cellStyle name="Comma 2 2 2 2 2 2 2 9" xfId="12253" xr:uid="{B3B7944A-23FE-4710-8993-4DF66E00EE8F}"/>
    <cellStyle name="Comma 2 2 2 2 2 2 2 9 2" xfId="36517" xr:uid="{C4A883F0-DC09-46E5-805C-0C58939531D9}"/>
    <cellStyle name="Comma 2 2 2 2 2 2 3" xfId="184" xr:uid="{DE1DA0D1-34C0-401A-BBD0-076A7B4BEEE5}"/>
    <cellStyle name="Comma 2 2 2 2 2 2 3 2" xfId="437" xr:uid="{653A5C69-8ED8-43D9-8216-E03883E9B9B4}"/>
    <cellStyle name="Comma 2 2 2 2 2 2 3 2 2" xfId="942" xr:uid="{1507E187-D03A-47A0-B66C-3C97B8BD8F7B}"/>
    <cellStyle name="Comma 2 2 2 2 2 2 3 2 2 2" xfId="1953" xr:uid="{D0239D4E-FC0A-4529-86D8-53DECC804B7E}"/>
    <cellStyle name="Comma 2 2 2 2 2 2 3 2 2 2 2" xfId="3975" xr:uid="{45B888B1-8D24-40AE-8EF3-520CC2873DEB}"/>
    <cellStyle name="Comma 2 2 2 2 2 2 3 2 2 2 2 2" xfId="8019" xr:uid="{ADFA3DC4-AD2D-4166-BDD5-DAB37C470B18}"/>
    <cellStyle name="Comma 2 2 2 2 2 2 3 2 2 2 2 2 2" xfId="20151" xr:uid="{90EF09AA-0BBE-4524-BA9B-F5467E81B4C3}"/>
    <cellStyle name="Comma 2 2 2 2 2 2 3 2 2 2 2 2 2 2" xfId="44415" xr:uid="{1C2D5ED0-1A3E-4154-AED3-5F8A34202963}"/>
    <cellStyle name="Comma 2 2 2 2 2 2 3 2 2 2 2 2 3" xfId="32283" xr:uid="{18EC6940-893B-4CC4-AF73-1ADC23EB2ED2}"/>
    <cellStyle name="Comma 2 2 2 2 2 2 3 2 2 2 2 3" xfId="12063" xr:uid="{3A631839-B3EC-4EA2-B7AF-FF7A9EC8BA93}"/>
    <cellStyle name="Comma 2 2 2 2 2 2 3 2 2 2 2 3 2" xfId="24195" xr:uid="{6DDC4471-BC72-4048-A9CE-AEFF3865243D}"/>
    <cellStyle name="Comma 2 2 2 2 2 2 3 2 2 2 2 3 2 2" xfId="48459" xr:uid="{194E7E55-62EF-44BA-8E80-755E39D6D98B}"/>
    <cellStyle name="Comma 2 2 2 2 2 2 3 2 2 2 2 3 3" xfId="36327" xr:uid="{72C952FD-97EA-437E-8C44-1D3D6C99F252}"/>
    <cellStyle name="Comma 2 2 2 2 2 2 3 2 2 2 2 4" xfId="16107" xr:uid="{921D7EDC-52F4-4DA1-85F8-103114375CC8}"/>
    <cellStyle name="Comma 2 2 2 2 2 2 3 2 2 2 2 4 2" xfId="40371" xr:uid="{5DDD944D-6CF3-4CFA-BD59-1385B35AA7AE}"/>
    <cellStyle name="Comma 2 2 2 2 2 2 3 2 2 2 2 5" xfId="28239" xr:uid="{21D1EB43-E3D4-4027-9D48-A920A8059B91}"/>
    <cellStyle name="Comma 2 2 2 2 2 2 3 2 2 2 3" xfId="5997" xr:uid="{4E74B234-078D-4BDD-99F6-C232BF87D5FF}"/>
    <cellStyle name="Comma 2 2 2 2 2 2 3 2 2 2 3 2" xfId="18129" xr:uid="{25838EEF-86E2-4D9C-8D84-17DDB117EF46}"/>
    <cellStyle name="Comma 2 2 2 2 2 2 3 2 2 2 3 2 2" xfId="42393" xr:uid="{B18B66B2-1DA4-4078-9E74-3CCC565CEFE2}"/>
    <cellStyle name="Comma 2 2 2 2 2 2 3 2 2 2 3 3" xfId="30261" xr:uid="{AD41BDBE-C45E-43D8-BC06-B3340BDB42AF}"/>
    <cellStyle name="Comma 2 2 2 2 2 2 3 2 2 2 4" xfId="10041" xr:uid="{DD717814-46CB-4FC5-86E5-0E752FC5D303}"/>
    <cellStyle name="Comma 2 2 2 2 2 2 3 2 2 2 4 2" xfId="22173" xr:uid="{1038509C-A0F7-4A26-B89B-5203A7475288}"/>
    <cellStyle name="Comma 2 2 2 2 2 2 3 2 2 2 4 2 2" xfId="46437" xr:uid="{580F2C6D-FD0D-419E-90B3-C83607907BF7}"/>
    <cellStyle name="Comma 2 2 2 2 2 2 3 2 2 2 4 3" xfId="34305" xr:uid="{42BC8D9D-0EE9-4B03-A321-9196E89D2086}"/>
    <cellStyle name="Comma 2 2 2 2 2 2 3 2 2 2 5" xfId="14085" xr:uid="{BD2743D0-DEA2-472D-ABB9-A2D8AF3E043C}"/>
    <cellStyle name="Comma 2 2 2 2 2 2 3 2 2 2 5 2" xfId="38349" xr:uid="{D5712206-6408-4AF9-9D6F-2B3230AE6EAA}"/>
    <cellStyle name="Comma 2 2 2 2 2 2 3 2 2 2 6" xfId="26217" xr:uid="{6BCB79CB-A216-461C-ADE9-FC0921D9B864}"/>
    <cellStyle name="Comma 2 2 2 2 2 2 3 2 2 3" xfId="2964" xr:uid="{3D09E1A3-CE42-4F5B-8D0B-25B9C1DC7A03}"/>
    <cellStyle name="Comma 2 2 2 2 2 2 3 2 2 3 2" xfId="7008" xr:uid="{3522FA1F-28D0-4A19-A255-9C5978D3B1F0}"/>
    <cellStyle name="Comma 2 2 2 2 2 2 3 2 2 3 2 2" xfId="19140" xr:uid="{3D80EC1C-010A-44D1-938F-36D5FC4C44D2}"/>
    <cellStyle name="Comma 2 2 2 2 2 2 3 2 2 3 2 2 2" xfId="43404" xr:uid="{261E88ED-F5E4-4F34-8203-A75E716AC2BB}"/>
    <cellStyle name="Comma 2 2 2 2 2 2 3 2 2 3 2 3" xfId="31272" xr:uid="{64B28197-257A-4B82-AE02-0F25C1F4442E}"/>
    <cellStyle name="Comma 2 2 2 2 2 2 3 2 2 3 3" xfId="11052" xr:uid="{82A189A5-4AAC-4BA2-B24C-32D6F1B0DE26}"/>
    <cellStyle name="Comma 2 2 2 2 2 2 3 2 2 3 3 2" xfId="23184" xr:uid="{903B33FF-FA72-4FB5-A423-00ACD79D8562}"/>
    <cellStyle name="Comma 2 2 2 2 2 2 3 2 2 3 3 2 2" xfId="47448" xr:uid="{F430DC93-C653-4127-901A-CE8AAE046196}"/>
    <cellStyle name="Comma 2 2 2 2 2 2 3 2 2 3 3 3" xfId="35316" xr:uid="{4F0C6EE7-549C-4A04-BB71-737DDEC7C2B9}"/>
    <cellStyle name="Comma 2 2 2 2 2 2 3 2 2 3 4" xfId="15096" xr:uid="{ABCAA9B1-8D16-4E3D-A2BE-8027B9B9BA5C}"/>
    <cellStyle name="Comma 2 2 2 2 2 2 3 2 2 3 4 2" xfId="39360" xr:uid="{18A2CD8A-4EC1-4016-975D-886890669ACE}"/>
    <cellStyle name="Comma 2 2 2 2 2 2 3 2 2 3 5" xfId="27228" xr:uid="{B30FCEE0-8216-4987-B1F4-2AC59E8549AA}"/>
    <cellStyle name="Comma 2 2 2 2 2 2 3 2 2 4" xfId="4986" xr:uid="{D01CD315-5295-43E5-8DE2-BA521386012D}"/>
    <cellStyle name="Comma 2 2 2 2 2 2 3 2 2 4 2" xfId="17118" xr:uid="{241085E4-F733-49B9-AE5F-89EA30E3B64B}"/>
    <cellStyle name="Comma 2 2 2 2 2 2 3 2 2 4 2 2" xfId="41382" xr:uid="{7A4A22C3-62FD-4641-8A0B-A00CD1EE132F}"/>
    <cellStyle name="Comma 2 2 2 2 2 2 3 2 2 4 3" xfId="29250" xr:uid="{111E1D11-C613-438E-B2BB-59ADC1505CCC}"/>
    <cellStyle name="Comma 2 2 2 2 2 2 3 2 2 5" xfId="9030" xr:uid="{59978FC9-3DF0-46D2-96AD-4DEDC1837F02}"/>
    <cellStyle name="Comma 2 2 2 2 2 2 3 2 2 5 2" xfId="21162" xr:uid="{7ED8262B-7F84-4BE2-9F08-2C6879FECE33}"/>
    <cellStyle name="Comma 2 2 2 2 2 2 3 2 2 5 2 2" xfId="45426" xr:uid="{018E0679-2B55-4B29-83FE-5DB91BE6DDD3}"/>
    <cellStyle name="Comma 2 2 2 2 2 2 3 2 2 5 3" xfId="33294" xr:uid="{E1DCD230-18D6-423B-855D-F5BC0B4F1587}"/>
    <cellStyle name="Comma 2 2 2 2 2 2 3 2 2 6" xfId="13074" xr:uid="{040A9644-F112-4C8B-AF4E-4A3E97B41655}"/>
    <cellStyle name="Comma 2 2 2 2 2 2 3 2 2 6 2" xfId="37338" xr:uid="{2BFB4268-57D7-40C3-82B9-0661628AAFA1}"/>
    <cellStyle name="Comma 2 2 2 2 2 2 3 2 2 7" xfId="25206" xr:uid="{ABE8224D-60D4-492C-9038-F3D465D39F5C}"/>
    <cellStyle name="Comma 2 2 2 2 2 2 3 2 3" xfId="1448" xr:uid="{3D8890FB-F923-43C7-A994-D86D4E20F26D}"/>
    <cellStyle name="Comma 2 2 2 2 2 2 3 2 3 2" xfId="3470" xr:uid="{A7F0A992-C8B9-4E26-94B7-44FE5D8AFAC4}"/>
    <cellStyle name="Comma 2 2 2 2 2 2 3 2 3 2 2" xfId="7514" xr:uid="{4F2D0390-73C3-48AD-B479-52DF248CD360}"/>
    <cellStyle name="Comma 2 2 2 2 2 2 3 2 3 2 2 2" xfId="19646" xr:uid="{5E9BE70A-1B19-4EBB-AABD-065E8782CD09}"/>
    <cellStyle name="Comma 2 2 2 2 2 2 3 2 3 2 2 2 2" xfId="43910" xr:uid="{B84F3BEB-230B-4846-86AC-37DA76D4CE32}"/>
    <cellStyle name="Comma 2 2 2 2 2 2 3 2 3 2 2 3" xfId="31778" xr:uid="{6F14AC9F-C360-4B4E-BCAF-D80DD0CE9676}"/>
    <cellStyle name="Comma 2 2 2 2 2 2 3 2 3 2 3" xfId="11558" xr:uid="{CA7AB25B-83FA-4464-A9F6-7B1281580DA1}"/>
    <cellStyle name="Comma 2 2 2 2 2 2 3 2 3 2 3 2" xfId="23690" xr:uid="{56AD2D33-5BEA-441B-8237-C2104F32D992}"/>
    <cellStyle name="Comma 2 2 2 2 2 2 3 2 3 2 3 2 2" xfId="47954" xr:uid="{7E0A7D1D-3A71-4C28-81B9-F20183290926}"/>
    <cellStyle name="Comma 2 2 2 2 2 2 3 2 3 2 3 3" xfId="35822" xr:uid="{5C596E65-4DC8-499A-BE44-23615BD8B27B}"/>
    <cellStyle name="Comma 2 2 2 2 2 2 3 2 3 2 4" xfId="15602" xr:uid="{8C543D05-D468-45EB-9EBA-B6B5383785ED}"/>
    <cellStyle name="Comma 2 2 2 2 2 2 3 2 3 2 4 2" xfId="39866" xr:uid="{D9EAD7AF-F2FB-46C3-9DC5-C36D3D7BEE70}"/>
    <cellStyle name="Comma 2 2 2 2 2 2 3 2 3 2 5" xfId="27734" xr:uid="{5F16D402-7DA8-434E-8F5B-80C7BC55DAF7}"/>
    <cellStyle name="Comma 2 2 2 2 2 2 3 2 3 3" xfId="5492" xr:uid="{A56C439A-2FC0-425B-BE8D-E06C00BBB969}"/>
    <cellStyle name="Comma 2 2 2 2 2 2 3 2 3 3 2" xfId="17624" xr:uid="{FB6E64C1-3DC3-46D6-BD6E-F6EB2C2D4332}"/>
    <cellStyle name="Comma 2 2 2 2 2 2 3 2 3 3 2 2" xfId="41888" xr:uid="{234E1029-6CBC-474A-B709-0173C0DB49B7}"/>
    <cellStyle name="Comma 2 2 2 2 2 2 3 2 3 3 3" xfId="29756" xr:uid="{43125409-C23D-4DC3-B979-50DB10DD3F2B}"/>
    <cellStyle name="Comma 2 2 2 2 2 2 3 2 3 4" xfId="9536" xr:uid="{3480E134-1766-418E-ABEC-384BB74CEF3D}"/>
    <cellStyle name="Comma 2 2 2 2 2 2 3 2 3 4 2" xfId="21668" xr:uid="{B2572501-DE28-44AA-B53D-F7A78374190C}"/>
    <cellStyle name="Comma 2 2 2 2 2 2 3 2 3 4 2 2" xfId="45932" xr:uid="{C20B2CF1-385A-48F1-94B3-9FA95578527E}"/>
    <cellStyle name="Comma 2 2 2 2 2 2 3 2 3 4 3" xfId="33800" xr:uid="{688F3A58-6A0F-4278-A227-36E83A76B5A8}"/>
    <cellStyle name="Comma 2 2 2 2 2 2 3 2 3 5" xfId="13580" xr:uid="{EE38CDA6-2541-443C-847C-B15CF5734B9B}"/>
    <cellStyle name="Comma 2 2 2 2 2 2 3 2 3 5 2" xfId="37844" xr:uid="{C9504977-94A8-43FB-B35A-564CC8283B11}"/>
    <cellStyle name="Comma 2 2 2 2 2 2 3 2 3 6" xfId="25712" xr:uid="{51B2A243-231C-41FC-9689-823907DE3FA7}"/>
    <cellStyle name="Comma 2 2 2 2 2 2 3 2 4" xfId="2459" xr:uid="{4F35C092-BF33-46A6-956A-1F1F0C473D74}"/>
    <cellStyle name="Comma 2 2 2 2 2 2 3 2 4 2" xfId="6503" xr:uid="{06F7A9E6-C848-455C-A2CE-0F1984067C77}"/>
    <cellStyle name="Comma 2 2 2 2 2 2 3 2 4 2 2" xfId="18635" xr:uid="{FA79BFCD-0843-4375-9A04-B725A1DB98EA}"/>
    <cellStyle name="Comma 2 2 2 2 2 2 3 2 4 2 2 2" xfId="42899" xr:uid="{EC4D4FC0-9145-430D-BB20-2DC7BB483892}"/>
    <cellStyle name="Comma 2 2 2 2 2 2 3 2 4 2 3" xfId="30767" xr:uid="{515BE440-918B-4404-BF1B-4FE88CB9815C}"/>
    <cellStyle name="Comma 2 2 2 2 2 2 3 2 4 3" xfId="10547" xr:uid="{FDAEB6EE-8DD9-427C-A547-13C9647B63D4}"/>
    <cellStyle name="Comma 2 2 2 2 2 2 3 2 4 3 2" xfId="22679" xr:uid="{10998AF4-964E-4715-9EC9-AA10F1A77A44}"/>
    <cellStyle name="Comma 2 2 2 2 2 2 3 2 4 3 2 2" xfId="46943" xr:uid="{9D82EAB0-8C9D-41F6-9035-ABEE07016432}"/>
    <cellStyle name="Comma 2 2 2 2 2 2 3 2 4 3 3" xfId="34811" xr:uid="{8F7D5946-4F52-4E47-8812-02CBA3740266}"/>
    <cellStyle name="Comma 2 2 2 2 2 2 3 2 4 4" xfId="14591" xr:uid="{D8F5955F-4FAB-48DE-9197-02F179E4E1C5}"/>
    <cellStyle name="Comma 2 2 2 2 2 2 3 2 4 4 2" xfId="38855" xr:uid="{7C86B9DB-F4E6-4960-9EFB-5F8A2D77C09F}"/>
    <cellStyle name="Comma 2 2 2 2 2 2 3 2 4 5" xfId="26723" xr:uid="{620DEA89-7D2D-45A6-8438-19692904C212}"/>
    <cellStyle name="Comma 2 2 2 2 2 2 3 2 5" xfId="4481" xr:uid="{D7D32BC2-7AC6-4582-9662-4AC377B6A252}"/>
    <cellStyle name="Comma 2 2 2 2 2 2 3 2 5 2" xfId="16613" xr:uid="{D0C21D43-A316-4126-9506-915916128057}"/>
    <cellStyle name="Comma 2 2 2 2 2 2 3 2 5 2 2" xfId="40877" xr:uid="{83C709AA-6832-4CBD-85E3-30933EAEFF70}"/>
    <cellStyle name="Comma 2 2 2 2 2 2 3 2 5 3" xfId="28745" xr:uid="{21516CB3-FBD9-4570-9580-736E8AF4FAAA}"/>
    <cellStyle name="Comma 2 2 2 2 2 2 3 2 6" xfId="8525" xr:uid="{FDF8EAD2-F1C0-42E2-AFD8-F428A825459C}"/>
    <cellStyle name="Comma 2 2 2 2 2 2 3 2 6 2" xfId="20657" xr:uid="{21368FD1-086E-4890-BA1D-6E6365E00A3E}"/>
    <cellStyle name="Comma 2 2 2 2 2 2 3 2 6 2 2" xfId="44921" xr:uid="{0EE564A9-F377-41E5-B751-59ADE942C7A1}"/>
    <cellStyle name="Comma 2 2 2 2 2 2 3 2 6 3" xfId="32789" xr:uid="{3358DDAD-7C7A-4704-83D0-93C75B34A705}"/>
    <cellStyle name="Comma 2 2 2 2 2 2 3 2 7" xfId="12569" xr:uid="{541A26B8-19CF-4DE4-9D91-24ED624DD66F}"/>
    <cellStyle name="Comma 2 2 2 2 2 2 3 2 7 2" xfId="36833" xr:uid="{4E9F0438-DA4B-4BAB-8422-3065E59A072C}"/>
    <cellStyle name="Comma 2 2 2 2 2 2 3 2 8" xfId="24701" xr:uid="{8C9669DD-C7DA-41A3-ABC3-6E314830FB9D}"/>
    <cellStyle name="Comma 2 2 2 2 2 2 3 3" xfId="689" xr:uid="{A9E11541-1A2E-4E08-812B-A95E1C168225}"/>
    <cellStyle name="Comma 2 2 2 2 2 2 3 3 2" xfId="1700" xr:uid="{B5297791-1152-489A-AED3-1B4508E766E6}"/>
    <cellStyle name="Comma 2 2 2 2 2 2 3 3 2 2" xfId="3722" xr:uid="{45D1AEDC-61DA-40F9-BE83-E0464A2926B7}"/>
    <cellStyle name="Comma 2 2 2 2 2 2 3 3 2 2 2" xfId="7766" xr:uid="{629BA381-1587-4195-B6B0-E847CBDBEFEE}"/>
    <cellStyle name="Comma 2 2 2 2 2 2 3 3 2 2 2 2" xfId="19898" xr:uid="{36FEE383-753E-43DF-8B18-8211733E010F}"/>
    <cellStyle name="Comma 2 2 2 2 2 2 3 3 2 2 2 2 2" xfId="44162" xr:uid="{EADF2EB2-E3F6-4011-AB76-3C64905C467B}"/>
    <cellStyle name="Comma 2 2 2 2 2 2 3 3 2 2 2 3" xfId="32030" xr:uid="{3C03D5E8-BC4F-44E3-8A77-823E899BE016}"/>
    <cellStyle name="Comma 2 2 2 2 2 2 3 3 2 2 3" xfId="11810" xr:uid="{D797F8C3-2E2A-4AA9-B942-9B7C49C3F36C}"/>
    <cellStyle name="Comma 2 2 2 2 2 2 3 3 2 2 3 2" xfId="23942" xr:uid="{D95C5A13-59A8-49EB-A4DD-1829B92416A0}"/>
    <cellStyle name="Comma 2 2 2 2 2 2 3 3 2 2 3 2 2" xfId="48206" xr:uid="{271D9F53-E8C9-4487-9C75-F2E13D18D134}"/>
    <cellStyle name="Comma 2 2 2 2 2 2 3 3 2 2 3 3" xfId="36074" xr:uid="{3B479763-CC0B-4070-A87D-0D6A19517372}"/>
    <cellStyle name="Comma 2 2 2 2 2 2 3 3 2 2 4" xfId="15854" xr:uid="{6A5AF725-2995-4E59-B35C-181F97F269DE}"/>
    <cellStyle name="Comma 2 2 2 2 2 2 3 3 2 2 4 2" xfId="40118" xr:uid="{0F672910-E90C-4FEC-BE28-18D95EC32FA1}"/>
    <cellStyle name="Comma 2 2 2 2 2 2 3 3 2 2 5" xfId="27986" xr:uid="{09D9A7CD-E7F6-459C-8177-E7F20D503D6B}"/>
    <cellStyle name="Comma 2 2 2 2 2 2 3 3 2 3" xfId="5744" xr:uid="{5ED77E8F-8CCE-4369-9BEA-3C66F4DE3EB7}"/>
    <cellStyle name="Comma 2 2 2 2 2 2 3 3 2 3 2" xfId="17876" xr:uid="{4F605032-69E9-4913-B2C2-ED4403734D6E}"/>
    <cellStyle name="Comma 2 2 2 2 2 2 3 3 2 3 2 2" xfId="42140" xr:uid="{FAD6A7B6-CD86-4F57-8528-5E644AF69DBC}"/>
    <cellStyle name="Comma 2 2 2 2 2 2 3 3 2 3 3" xfId="30008" xr:uid="{E86F3057-9A0C-4E00-B58A-A1350312ECFF}"/>
    <cellStyle name="Comma 2 2 2 2 2 2 3 3 2 4" xfId="9788" xr:uid="{C4C054FD-8209-4143-9684-745DB7B58D85}"/>
    <cellStyle name="Comma 2 2 2 2 2 2 3 3 2 4 2" xfId="21920" xr:uid="{1EC46D5F-BAD2-47B5-9E29-2D2B655DDFE2}"/>
    <cellStyle name="Comma 2 2 2 2 2 2 3 3 2 4 2 2" xfId="46184" xr:uid="{B4EE7854-9A98-4074-9925-16356E73AE3B}"/>
    <cellStyle name="Comma 2 2 2 2 2 2 3 3 2 4 3" xfId="34052" xr:uid="{468C7A95-B603-4D34-8CF1-9598C41F7BB6}"/>
    <cellStyle name="Comma 2 2 2 2 2 2 3 3 2 5" xfId="13832" xr:uid="{EEF6840B-3B7F-4367-8F92-05AB55DD5C13}"/>
    <cellStyle name="Comma 2 2 2 2 2 2 3 3 2 5 2" xfId="38096" xr:uid="{D076EEC7-5CBF-496C-988F-6CE98E8EFC0A}"/>
    <cellStyle name="Comma 2 2 2 2 2 2 3 3 2 6" xfId="25964" xr:uid="{155A3FB7-7176-4EFA-B615-1BA4277E2453}"/>
    <cellStyle name="Comma 2 2 2 2 2 2 3 3 3" xfId="2711" xr:uid="{616B5F43-3971-42ED-B4F9-7C045230C193}"/>
    <cellStyle name="Comma 2 2 2 2 2 2 3 3 3 2" xfId="6755" xr:uid="{4FDF63F3-1093-4ED6-8041-49271FB0A0BA}"/>
    <cellStyle name="Comma 2 2 2 2 2 2 3 3 3 2 2" xfId="18887" xr:uid="{8D513BC6-AC61-4924-801B-D71C3911FD9D}"/>
    <cellStyle name="Comma 2 2 2 2 2 2 3 3 3 2 2 2" xfId="43151" xr:uid="{A029EEF2-BB15-4CE4-A996-ABAC1937E32A}"/>
    <cellStyle name="Comma 2 2 2 2 2 2 3 3 3 2 3" xfId="31019" xr:uid="{7533E119-AD58-4B51-A032-06123322F24B}"/>
    <cellStyle name="Comma 2 2 2 2 2 2 3 3 3 3" xfId="10799" xr:uid="{44EE03C2-8B53-4A17-9A0B-8B2BDE97569A}"/>
    <cellStyle name="Comma 2 2 2 2 2 2 3 3 3 3 2" xfId="22931" xr:uid="{44693D4C-73A0-4991-9394-A800D5F47B07}"/>
    <cellStyle name="Comma 2 2 2 2 2 2 3 3 3 3 2 2" xfId="47195" xr:uid="{1BBE51E3-0AB9-4687-B231-1DB1B4CA3C01}"/>
    <cellStyle name="Comma 2 2 2 2 2 2 3 3 3 3 3" xfId="35063" xr:uid="{17E75809-FBC7-4BEC-BDCE-F58B16D4ABF3}"/>
    <cellStyle name="Comma 2 2 2 2 2 2 3 3 3 4" xfId="14843" xr:uid="{3B8DE9E9-9C74-4AF7-825B-C34D61CB24F0}"/>
    <cellStyle name="Comma 2 2 2 2 2 2 3 3 3 4 2" xfId="39107" xr:uid="{68E89E37-4BF3-485A-9DC6-0705AB923824}"/>
    <cellStyle name="Comma 2 2 2 2 2 2 3 3 3 5" xfId="26975" xr:uid="{6BB30113-DEF3-432B-BF13-80F7B969718E}"/>
    <cellStyle name="Comma 2 2 2 2 2 2 3 3 4" xfId="4733" xr:uid="{158DF864-9FFF-472A-9EB5-9BCB21F82BF2}"/>
    <cellStyle name="Comma 2 2 2 2 2 2 3 3 4 2" xfId="16865" xr:uid="{94198697-73DF-44FD-8B35-02F0F13691A2}"/>
    <cellStyle name="Comma 2 2 2 2 2 2 3 3 4 2 2" xfId="41129" xr:uid="{E580B674-A551-459B-871C-79EECD407A5E}"/>
    <cellStyle name="Comma 2 2 2 2 2 2 3 3 4 3" xfId="28997" xr:uid="{A1B1A664-B578-4F22-A6C1-6A3DD1D24090}"/>
    <cellStyle name="Comma 2 2 2 2 2 2 3 3 5" xfId="8777" xr:uid="{445BA98E-3831-43F7-8E78-2B58235DA332}"/>
    <cellStyle name="Comma 2 2 2 2 2 2 3 3 5 2" xfId="20909" xr:uid="{10F17C38-0B0C-4FD3-96A7-4D7BE13356F9}"/>
    <cellStyle name="Comma 2 2 2 2 2 2 3 3 5 2 2" xfId="45173" xr:uid="{936D1C78-861E-4961-A610-383527B46C52}"/>
    <cellStyle name="Comma 2 2 2 2 2 2 3 3 5 3" xfId="33041" xr:uid="{3820A9EE-DBFE-42EE-8296-70CCDFB144D2}"/>
    <cellStyle name="Comma 2 2 2 2 2 2 3 3 6" xfId="12821" xr:uid="{41023B72-DCB6-4DD3-8D93-F87E309C51B6}"/>
    <cellStyle name="Comma 2 2 2 2 2 2 3 3 6 2" xfId="37085" xr:uid="{9E9077DF-885D-4A85-B5DB-D828E6AB8673}"/>
    <cellStyle name="Comma 2 2 2 2 2 2 3 3 7" xfId="24953" xr:uid="{20BABD7C-D84A-4AF5-800C-2C4B0FFE5921}"/>
    <cellStyle name="Comma 2 2 2 2 2 2 3 4" xfId="1195" xr:uid="{55820026-57C4-46F1-A596-681C1CEF3A08}"/>
    <cellStyle name="Comma 2 2 2 2 2 2 3 4 2" xfId="3217" xr:uid="{76540AC8-0E0D-4204-AE0F-1370BC718E9B}"/>
    <cellStyle name="Comma 2 2 2 2 2 2 3 4 2 2" xfId="7261" xr:uid="{16FE14E2-8898-431A-BB30-788EA3D7D819}"/>
    <cellStyle name="Comma 2 2 2 2 2 2 3 4 2 2 2" xfId="19393" xr:uid="{299A8556-A81D-4545-A092-BC361D0CEEC8}"/>
    <cellStyle name="Comma 2 2 2 2 2 2 3 4 2 2 2 2" xfId="43657" xr:uid="{AA22AF6C-1F8E-426B-84BF-F4702868AB37}"/>
    <cellStyle name="Comma 2 2 2 2 2 2 3 4 2 2 3" xfId="31525" xr:uid="{8F3A6BC8-4FF0-4562-8334-479C7F224805}"/>
    <cellStyle name="Comma 2 2 2 2 2 2 3 4 2 3" xfId="11305" xr:uid="{724850FE-69D6-43EF-8ABB-D50C15DE90D4}"/>
    <cellStyle name="Comma 2 2 2 2 2 2 3 4 2 3 2" xfId="23437" xr:uid="{C7A05BB6-C548-43F6-8732-E6F3E3E3068D}"/>
    <cellStyle name="Comma 2 2 2 2 2 2 3 4 2 3 2 2" xfId="47701" xr:uid="{A9A69E07-A276-4223-90CD-F9C3575C7780}"/>
    <cellStyle name="Comma 2 2 2 2 2 2 3 4 2 3 3" xfId="35569" xr:uid="{505C6BE3-22C2-482C-9EC1-6741A7ABC58D}"/>
    <cellStyle name="Comma 2 2 2 2 2 2 3 4 2 4" xfId="15349" xr:uid="{2237B129-8DE4-4744-9177-B705289558C7}"/>
    <cellStyle name="Comma 2 2 2 2 2 2 3 4 2 4 2" xfId="39613" xr:uid="{F94064A7-B80D-4266-9793-57831F4D4D85}"/>
    <cellStyle name="Comma 2 2 2 2 2 2 3 4 2 5" xfId="27481" xr:uid="{80EAECD4-F9C7-4AE0-99BD-341DF25AADA6}"/>
    <cellStyle name="Comma 2 2 2 2 2 2 3 4 3" xfId="5239" xr:uid="{888848CE-7B64-4142-8679-380EF0A13195}"/>
    <cellStyle name="Comma 2 2 2 2 2 2 3 4 3 2" xfId="17371" xr:uid="{5B7554FB-B480-4160-A0B9-804970C5C1AD}"/>
    <cellStyle name="Comma 2 2 2 2 2 2 3 4 3 2 2" xfId="41635" xr:uid="{C1EAC57D-93D3-4A98-AA32-00929D5095DA}"/>
    <cellStyle name="Comma 2 2 2 2 2 2 3 4 3 3" xfId="29503" xr:uid="{3C8FB75E-8EDB-40D4-AF51-04237CA2892C}"/>
    <cellStyle name="Comma 2 2 2 2 2 2 3 4 4" xfId="9283" xr:uid="{4B43F761-8059-4654-9F25-96BE7AC54382}"/>
    <cellStyle name="Comma 2 2 2 2 2 2 3 4 4 2" xfId="21415" xr:uid="{7D1657EF-0907-4C23-BA43-3082DB9E2752}"/>
    <cellStyle name="Comma 2 2 2 2 2 2 3 4 4 2 2" xfId="45679" xr:uid="{FCD56037-CD26-44A6-AF80-08D1ADAB676B}"/>
    <cellStyle name="Comma 2 2 2 2 2 2 3 4 4 3" xfId="33547" xr:uid="{0E67F9DA-06FB-4419-89AD-95D5B925951F}"/>
    <cellStyle name="Comma 2 2 2 2 2 2 3 4 5" xfId="13327" xr:uid="{4F7EB3A8-E4DF-41D6-9F32-0D0825BA71FA}"/>
    <cellStyle name="Comma 2 2 2 2 2 2 3 4 5 2" xfId="37591" xr:uid="{8D686124-FBCB-40EB-9325-D1F00853A111}"/>
    <cellStyle name="Comma 2 2 2 2 2 2 3 4 6" xfId="25459" xr:uid="{66300AF9-47A7-4FD7-87FA-8E9A3C832250}"/>
    <cellStyle name="Comma 2 2 2 2 2 2 3 5" xfId="2206" xr:uid="{F70CC7A5-2F56-47F9-8BF7-E24CD73AB725}"/>
    <cellStyle name="Comma 2 2 2 2 2 2 3 5 2" xfId="6250" xr:uid="{6DAA5F34-EE5A-40E5-8F45-4E1C2A51B8D9}"/>
    <cellStyle name="Comma 2 2 2 2 2 2 3 5 2 2" xfId="18382" xr:uid="{C8239E16-2DEE-4EE6-97B5-0A6DE02C978E}"/>
    <cellStyle name="Comma 2 2 2 2 2 2 3 5 2 2 2" xfId="42646" xr:uid="{3839904B-ADA4-4D55-9C13-4B3BE139FE4C}"/>
    <cellStyle name="Comma 2 2 2 2 2 2 3 5 2 3" xfId="30514" xr:uid="{0A8F4731-DE2B-4F1C-A614-CBFF39DEEC21}"/>
    <cellStyle name="Comma 2 2 2 2 2 2 3 5 3" xfId="10294" xr:uid="{44B88707-CBCE-4937-ACEB-B33BFA3701FC}"/>
    <cellStyle name="Comma 2 2 2 2 2 2 3 5 3 2" xfId="22426" xr:uid="{449C346C-5F22-4DEA-877D-4F47F8C633D5}"/>
    <cellStyle name="Comma 2 2 2 2 2 2 3 5 3 2 2" xfId="46690" xr:uid="{D60080FC-11FF-4C0D-97BA-16FF51D85D79}"/>
    <cellStyle name="Comma 2 2 2 2 2 2 3 5 3 3" xfId="34558" xr:uid="{EDBA863C-F1B4-48BD-9D8C-C03494BEE350}"/>
    <cellStyle name="Comma 2 2 2 2 2 2 3 5 4" xfId="14338" xr:uid="{93A87195-CCEE-4C5B-A227-E1BC32D920E8}"/>
    <cellStyle name="Comma 2 2 2 2 2 2 3 5 4 2" xfId="38602" xr:uid="{3DC078AD-7A71-4066-8CD6-474ECCCB69FD}"/>
    <cellStyle name="Comma 2 2 2 2 2 2 3 5 5" xfId="26470" xr:uid="{0756EFD6-8DF7-456C-A964-F18255F2CD23}"/>
    <cellStyle name="Comma 2 2 2 2 2 2 3 6" xfId="4228" xr:uid="{C805AA28-A3B7-4A2B-9772-C543D20CD53B}"/>
    <cellStyle name="Comma 2 2 2 2 2 2 3 6 2" xfId="16360" xr:uid="{63380D33-BA98-49AF-B9D2-EFDB0F84D893}"/>
    <cellStyle name="Comma 2 2 2 2 2 2 3 6 2 2" xfId="40624" xr:uid="{21E28D99-A170-4581-BF24-CD5BDE484604}"/>
    <cellStyle name="Comma 2 2 2 2 2 2 3 6 3" xfId="28492" xr:uid="{9082DC60-E3C1-476E-9524-137FEACD1CF7}"/>
    <cellStyle name="Comma 2 2 2 2 2 2 3 7" xfId="8272" xr:uid="{A357269B-D54C-4AEC-AE34-A45D188FCC08}"/>
    <cellStyle name="Comma 2 2 2 2 2 2 3 7 2" xfId="20404" xr:uid="{DB6E29FA-495A-428C-B34C-C7AA95C51BA1}"/>
    <cellStyle name="Comma 2 2 2 2 2 2 3 7 2 2" xfId="44668" xr:uid="{6F2A6745-8626-4F7B-B706-0B513D885715}"/>
    <cellStyle name="Comma 2 2 2 2 2 2 3 7 3" xfId="32536" xr:uid="{FF8CCDB6-44D8-4177-9B4A-899E3A176399}"/>
    <cellStyle name="Comma 2 2 2 2 2 2 3 8" xfId="12316" xr:uid="{0C2A27D0-E5CC-438F-A40E-CE82C4A5B784}"/>
    <cellStyle name="Comma 2 2 2 2 2 2 3 8 2" xfId="36580" xr:uid="{102AECB6-990D-49AF-86FA-7EF9291D9231}"/>
    <cellStyle name="Comma 2 2 2 2 2 2 3 9" xfId="24448" xr:uid="{C24E289E-D6C4-41DE-8D1D-A51B92941555}"/>
    <cellStyle name="Comma 2 2 2 2 2 2 4" xfId="311" xr:uid="{CBBC7A32-A0A0-4F6D-A0F4-5B08D766A0DF}"/>
    <cellStyle name="Comma 2 2 2 2 2 2 4 2" xfId="816" xr:uid="{4387B24F-F38D-43DE-9723-75EC1F426089}"/>
    <cellStyle name="Comma 2 2 2 2 2 2 4 2 2" xfId="1827" xr:uid="{C1A09A67-3AF2-4FAB-BDBC-CBF40507AC42}"/>
    <cellStyle name="Comma 2 2 2 2 2 2 4 2 2 2" xfId="3849" xr:uid="{8ADBBF57-74AF-4FBF-838F-064A50A9E365}"/>
    <cellStyle name="Comma 2 2 2 2 2 2 4 2 2 2 2" xfId="7893" xr:uid="{C9766553-7CBD-4A6A-A960-2BE617AAFBAE}"/>
    <cellStyle name="Comma 2 2 2 2 2 2 4 2 2 2 2 2" xfId="20025" xr:uid="{50F57CF5-8142-4151-B4E2-2458EB2F9D94}"/>
    <cellStyle name="Comma 2 2 2 2 2 2 4 2 2 2 2 2 2" xfId="44289" xr:uid="{F9523E2E-C69D-49A1-86E5-9E275F4DD7EB}"/>
    <cellStyle name="Comma 2 2 2 2 2 2 4 2 2 2 2 3" xfId="32157" xr:uid="{9D1664B0-1339-4192-8B9B-1263FFCC4E88}"/>
    <cellStyle name="Comma 2 2 2 2 2 2 4 2 2 2 3" xfId="11937" xr:uid="{943B11A9-5FBF-4BE4-ACA6-7D23AE37F4D1}"/>
    <cellStyle name="Comma 2 2 2 2 2 2 4 2 2 2 3 2" xfId="24069" xr:uid="{F4622307-D986-459C-B378-D99C009FD0B5}"/>
    <cellStyle name="Comma 2 2 2 2 2 2 4 2 2 2 3 2 2" xfId="48333" xr:uid="{66328D05-D61C-4D14-AEC0-1AC3E3997A77}"/>
    <cellStyle name="Comma 2 2 2 2 2 2 4 2 2 2 3 3" xfId="36201" xr:uid="{1377D1E2-45A3-4A62-AE93-2F34A8C4E914}"/>
    <cellStyle name="Comma 2 2 2 2 2 2 4 2 2 2 4" xfId="15981" xr:uid="{45989845-6E84-4724-97C5-ACF8FFD362E2}"/>
    <cellStyle name="Comma 2 2 2 2 2 2 4 2 2 2 4 2" xfId="40245" xr:uid="{E88956EA-5688-4DD2-B04F-36FFDCD6B6BA}"/>
    <cellStyle name="Comma 2 2 2 2 2 2 4 2 2 2 5" xfId="28113" xr:uid="{A377D151-0F53-4FA0-A959-E4C27ACE389C}"/>
    <cellStyle name="Comma 2 2 2 2 2 2 4 2 2 3" xfId="5871" xr:uid="{9AB8C8DF-07CD-4D1A-A0AF-5C2522B91161}"/>
    <cellStyle name="Comma 2 2 2 2 2 2 4 2 2 3 2" xfId="18003" xr:uid="{9702B465-3B61-43D3-92EA-83FB2F60C184}"/>
    <cellStyle name="Comma 2 2 2 2 2 2 4 2 2 3 2 2" xfId="42267" xr:uid="{E7340F3B-DAAD-4107-81AE-8A6B7E15B0C1}"/>
    <cellStyle name="Comma 2 2 2 2 2 2 4 2 2 3 3" xfId="30135" xr:uid="{BE3C90DF-418D-4B80-AE6A-73A1126E0903}"/>
    <cellStyle name="Comma 2 2 2 2 2 2 4 2 2 4" xfId="9915" xr:uid="{0025E5ED-50CC-4791-9296-24FEC7FB4BF3}"/>
    <cellStyle name="Comma 2 2 2 2 2 2 4 2 2 4 2" xfId="22047" xr:uid="{B14671B4-85A9-4654-B329-C3C44B248BA9}"/>
    <cellStyle name="Comma 2 2 2 2 2 2 4 2 2 4 2 2" xfId="46311" xr:uid="{4EB8C5CC-3053-431D-9782-4AC233BF0804}"/>
    <cellStyle name="Comma 2 2 2 2 2 2 4 2 2 4 3" xfId="34179" xr:uid="{F5216713-E057-42DF-84DC-02751E3003F4}"/>
    <cellStyle name="Comma 2 2 2 2 2 2 4 2 2 5" xfId="13959" xr:uid="{9E7EF932-8EEB-4BD6-9BD5-B0D801C01FE7}"/>
    <cellStyle name="Comma 2 2 2 2 2 2 4 2 2 5 2" xfId="38223" xr:uid="{2A4C30A4-AB21-42AC-A232-969824875B08}"/>
    <cellStyle name="Comma 2 2 2 2 2 2 4 2 2 6" xfId="26091" xr:uid="{F998A85E-DD91-49AE-AF0D-797F169188CD}"/>
    <cellStyle name="Comma 2 2 2 2 2 2 4 2 3" xfId="2838" xr:uid="{BE030EBC-4DA4-40D1-B75A-AA74B591CCB9}"/>
    <cellStyle name="Comma 2 2 2 2 2 2 4 2 3 2" xfId="6882" xr:uid="{AF2F3FAC-CF65-44B6-88B1-2C28A7FBAF51}"/>
    <cellStyle name="Comma 2 2 2 2 2 2 4 2 3 2 2" xfId="19014" xr:uid="{7D596BE6-3FEC-47A0-98FF-374708781C10}"/>
    <cellStyle name="Comma 2 2 2 2 2 2 4 2 3 2 2 2" xfId="43278" xr:uid="{A97CF58D-919B-44EE-8372-F573E5A1E6C3}"/>
    <cellStyle name="Comma 2 2 2 2 2 2 4 2 3 2 3" xfId="31146" xr:uid="{02473EAE-1BB2-4963-B7AB-19637BF6C8E2}"/>
    <cellStyle name="Comma 2 2 2 2 2 2 4 2 3 3" xfId="10926" xr:uid="{28C7918D-8546-451F-AF60-BC749C93DC60}"/>
    <cellStyle name="Comma 2 2 2 2 2 2 4 2 3 3 2" xfId="23058" xr:uid="{18F61E0D-26BF-4BCD-B056-0953D27BE85E}"/>
    <cellStyle name="Comma 2 2 2 2 2 2 4 2 3 3 2 2" xfId="47322" xr:uid="{F7750C64-AD09-4340-9F12-7928FD05C30E}"/>
    <cellStyle name="Comma 2 2 2 2 2 2 4 2 3 3 3" xfId="35190" xr:uid="{656745F5-BBF3-4A44-BBD5-F86F98837637}"/>
    <cellStyle name="Comma 2 2 2 2 2 2 4 2 3 4" xfId="14970" xr:uid="{66542C0B-FE7A-4C5B-89BF-009F5E374E9A}"/>
    <cellStyle name="Comma 2 2 2 2 2 2 4 2 3 4 2" xfId="39234" xr:uid="{69FF5E86-90A7-4DAF-86F6-2E4FD119643E}"/>
    <cellStyle name="Comma 2 2 2 2 2 2 4 2 3 5" xfId="27102" xr:uid="{F73DD394-168A-42CF-B68E-96A9A4F2C8CE}"/>
    <cellStyle name="Comma 2 2 2 2 2 2 4 2 4" xfId="4860" xr:uid="{C1D3F776-4C2D-4C4F-8BAC-60B2EC8EBF71}"/>
    <cellStyle name="Comma 2 2 2 2 2 2 4 2 4 2" xfId="16992" xr:uid="{51190E04-C865-4BC5-B995-B66412ABC339}"/>
    <cellStyle name="Comma 2 2 2 2 2 2 4 2 4 2 2" xfId="41256" xr:uid="{A59ECC1C-4AC0-44A7-8805-E5AF8A228F5B}"/>
    <cellStyle name="Comma 2 2 2 2 2 2 4 2 4 3" xfId="29124" xr:uid="{088C7C51-AF72-4D3A-B01A-6ADCC5E87DC5}"/>
    <cellStyle name="Comma 2 2 2 2 2 2 4 2 5" xfId="8904" xr:uid="{2968B894-981C-42C1-B905-D8FC74238767}"/>
    <cellStyle name="Comma 2 2 2 2 2 2 4 2 5 2" xfId="21036" xr:uid="{361C4928-815F-4F5C-82D4-95A7DF71D483}"/>
    <cellStyle name="Comma 2 2 2 2 2 2 4 2 5 2 2" xfId="45300" xr:uid="{9370212F-5B82-4A0D-AD61-2A75A41218B7}"/>
    <cellStyle name="Comma 2 2 2 2 2 2 4 2 5 3" xfId="33168" xr:uid="{9BC071C1-EECA-4282-A4CE-FB9957BCDECC}"/>
    <cellStyle name="Comma 2 2 2 2 2 2 4 2 6" xfId="12948" xr:uid="{374E5BF6-5E67-4BBA-86BC-2A107B04C320}"/>
    <cellStyle name="Comma 2 2 2 2 2 2 4 2 6 2" xfId="37212" xr:uid="{5BAF1D09-D2C9-4CE9-81F1-913A6736AD1C}"/>
    <cellStyle name="Comma 2 2 2 2 2 2 4 2 7" xfId="25080" xr:uid="{36C88605-60AC-4181-B8B3-641D73149ECF}"/>
    <cellStyle name="Comma 2 2 2 2 2 2 4 3" xfId="1322" xr:uid="{0A7C959E-37CD-401E-8B9B-95E74C0DA77F}"/>
    <cellStyle name="Comma 2 2 2 2 2 2 4 3 2" xfId="3344" xr:uid="{6246790B-9586-48E2-B14B-A9CB967DBE93}"/>
    <cellStyle name="Comma 2 2 2 2 2 2 4 3 2 2" xfId="7388" xr:uid="{1A99C5D5-14C8-4B0E-8C4E-E80307DCBA0E}"/>
    <cellStyle name="Comma 2 2 2 2 2 2 4 3 2 2 2" xfId="19520" xr:uid="{C647EB8E-43EA-4F72-B08F-E1FD73BFD0EB}"/>
    <cellStyle name="Comma 2 2 2 2 2 2 4 3 2 2 2 2" xfId="43784" xr:uid="{ABE15475-8320-49CB-B19A-475D248548FC}"/>
    <cellStyle name="Comma 2 2 2 2 2 2 4 3 2 2 3" xfId="31652" xr:uid="{C3F9458E-40B6-49A2-AFD0-E041B68877A5}"/>
    <cellStyle name="Comma 2 2 2 2 2 2 4 3 2 3" xfId="11432" xr:uid="{9F97A8F5-F0E0-462C-8790-D07EBA10B630}"/>
    <cellStyle name="Comma 2 2 2 2 2 2 4 3 2 3 2" xfId="23564" xr:uid="{4A6D3090-791F-4E1B-824E-4D1CE4C23602}"/>
    <cellStyle name="Comma 2 2 2 2 2 2 4 3 2 3 2 2" xfId="47828" xr:uid="{1DF1E9BA-8F2E-42BC-B8A4-4BA163671C07}"/>
    <cellStyle name="Comma 2 2 2 2 2 2 4 3 2 3 3" xfId="35696" xr:uid="{69F6B02E-C185-4D57-86A3-8288345CEE13}"/>
    <cellStyle name="Comma 2 2 2 2 2 2 4 3 2 4" xfId="15476" xr:uid="{0B91141E-5ABB-4EB8-8FBC-C5B2E744FC4F}"/>
    <cellStyle name="Comma 2 2 2 2 2 2 4 3 2 4 2" xfId="39740" xr:uid="{B20B3B3D-43B2-414B-9D59-9A6CC95C764A}"/>
    <cellStyle name="Comma 2 2 2 2 2 2 4 3 2 5" xfId="27608" xr:uid="{923AA279-5650-4AF6-B962-AF67040BD278}"/>
    <cellStyle name="Comma 2 2 2 2 2 2 4 3 3" xfId="5366" xr:uid="{DEE1BD41-E9CC-4081-8217-F32D31B4B045}"/>
    <cellStyle name="Comma 2 2 2 2 2 2 4 3 3 2" xfId="17498" xr:uid="{70A87C7A-6349-462B-8060-A7FCBA7AF3F2}"/>
    <cellStyle name="Comma 2 2 2 2 2 2 4 3 3 2 2" xfId="41762" xr:uid="{5BBF9902-E075-4249-83A8-7E5F745977A3}"/>
    <cellStyle name="Comma 2 2 2 2 2 2 4 3 3 3" xfId="29630" xr:uid="{2EF0C72A-A9C9-43C3-986C-5FD25F078DAB}"/>
    <cellStyle name="Comma 2 2 2 2 2 2 4 3 4" xfId="9410" xr:uid="{B0002DF6-76CE-469F-A487-D634C23C4477}"/>
    <cellStyle name="Comma 2 2 2 2 2 2 4 3 4 2" xfId="21542" xr:uid="{8637D3D9-9D73-4F46-A6EB-B4B956C0A56D}"/>
    <cellStyle name="Comma 2 2 2 2 2 2 4 3 4 2 2" xfId="45806" xr:uid="{09187116-A388-45F4-9501-673AEEC3C65D}"/>
    <cellStyle name="Comma 2 2 2 2 2 2 4 3 4 3" xfId="33674" xr:uid="{701B481B-F149-4400-981A-B2F26747DA0E}"/>
    <cellStyle name="Comma 2 2 2 2 2 2 4 3 5" xfId="13454" xr:uid="{01A55879-CA14-4FB9-9230-FB205E9A5463}"/>
    <cellStyle name="Comma 2 2 2 2 2 2 4 3 5 2" xfId="37718" xr:uid="{214099A6-56AC-406D-90D0-F80AE73B3794}"/>
    <cellStyle name="Comma 2 2 2 2 2 2 4 3 6" xfId="25586" xr:uid="{D85B844B-EC11-4232-9FAF-39B9DAA9DFAE}"/>
    <cellStyle name="Comma 2 2 2 2 2 2 4 4" xfId="2333" xr:uid="{E2E99166-176E-4904-8D84-333910D2C02E}"/>
    <cellStyle name="Comma 2 2 2 2 2 2 4 4 2" xfId="6377" xr:uid="{67EA5C74-4054-4BDF-BB1D-4ED89707D2B1}"/>
    <cellStyle name="Comma 2 2 2 2 2 2 4 4 2 2" xfId="18509" xr:uid="{C18A7AB1-20E7-482E-8D0A-418E876F5B72}"/>
    <cellStyle name="Comma 2 2 2 2 2 2 4 4 2 2 2" xfId="42773" xr:uid="{40DFED07-55E0-4AFB-B041-6975F743BDA1}"/>
    <cellStyle name="Comma 2 2 2 2 2 2 4 4 2 3" xfId="30641" xr:uid="{FF50A1BA-7C6C-4FB1-A83D-E76084F8551E}"/>
    <cellStyle name="Comma 2 2 2 2 2 2 4 4 3" xfId="10421" xr:uid="{6B03A836-73F1-4755-8BF2-90A8D4477E19}"/>
    <cellStyle name="Comma 2 2 2 2 2 2 4 4 3 2" xfId="22553" xr:uid="{A38E2DAC-7975-4DD0-B85F-4525D66B4884}"/>
    <cellStyle name="Comma 2 2 2 2 2 2 4 4 3 2 2" xfId="46817" xr:uid="{0EA84CF2-E51E-4D2E-9374-B0B73E4BF0A0}"/>
    <cellStyle name="Comma 2 2 2 2 2 2 4 4 3 3" xfId="34685" xr:uid="{26B795A7-00F5-4FCD-A313-46724E714261}"/>
    <cellStyle name="Comma 2 2 2 2 2 2 4 4 4" xfId="14465" xr:uid="{FEC22205-58BA-4BE4-A075-F7E419F02AA6}"/>
    <cellStyle name="Comma 2 2 2 2 2 2 4 4 4 2" xfId="38729" xr:uid="{F45AD6B5-0B21-46A5-B2A8-A14CAC890BF6}"/>
    <cellStyle name="Comma 2 2 2 2 2 2 4 4 5" xfId="26597" xr:uid="{F6E8B864-7C0E-48C3-B930-2885766BC247}"/>
    <cellStyle name="Comma 2 2 2 2 2 2 4 5" xfId="4355" xr:uid="{5DD8CE98-895F-4206-97E6-0C3FBE1BC3B6}"/>
    <cellStyle name="Comma 2 2 2 2 2 2 4 5 2" xfId="16487" xr:uid="{EE7BCC5A-E442-43E5-9D22-02C8728EFC5C}"/>
    <cellStyle name="Comma 2 2 2 2 2 2 4 5 2 2" xfId="40751" xr:uid="{CF68BE65-A075-4FD7-8682-45F964BB1748}"/>
    <cellStyle name="Comma 2 2 2 2 2 2 4 5 3" xfId="28619" xr:uid="{087209E4-7CAC-4222-BE2E-DC428BA39AB3}"/>
    <cellStyle name="Comma 2 2 2 2 2 2 4 6" xfId="8399" xr:uid="{7B7936B4-3E2F-4C6B-A12E-FCFA83733A0B}"/>
    <cellStyle name="Comma 2 2 2 2 2 2 4 6 2" xfId="20531" xr:uid="{44D46D53-D121-4462-9376-F6C16E8E40FE}"/>
    <cellStyle name="Comma 2 2 2 2 2 2 4 6 2 2" xfId="44795" xr:uid="{65604022-793E-49E2-BC88-E7BF86612553}"/>
    <cellStyle name="Comma 2 2 2 2 2 2 4 6 3" xfId="32663" xr:uid="{7147A9DA-56B1-4F43-A2DE-843CD62979EC}"/>
    <cellStyle name="Comma 2 2 2 2 2 2 4 7" xfId="12443" xr:uid="{5A770026-2085-47AE-8974-E5D86A0AEC7A}"/>
    <cellStyle name="Comma 2 2 2 2 2 2 4 7 2" xfId="36707" xr:uid="{E885B866-8B24-43F3-9769-25BAD36B8F9F}"/>
    <cellStyle name="Comma 2 2 2 2 2 2 4 8" xfId="24575" xr:uid="{3E982E8B-D8A8-4005-8169-9FAFEF700D02}"/>
    <cellStyle name="Comma 2 2 2 2 2 2 5" xfId="563" xr:uid="{0A421514-DBFA-4BE3-9E0D-E09375483171}"/>
    <cellStyle name="Comma 2 2 2 2 2 2 5 2" xfId="1574" xr:uid="{9FCDBD9D-0B24-4F60-912C-853FA3A3F324}"/>
    <cellStyle name="Comma 2 2 2 2 2 2 5 2 2" xfId="3596" xr:uid="{1F533407-D86B-4BCB-9514-E44556E57EAB}"/>
    <cellStyle name="Comma 2 2 2 2 2 2 5 2 2 2" xfId="7640" xr:uid="{282142E8-2E46-48CC-BAFD-59F09306A2BE}"/>
    <cellStyle name="Comma 2 2 2 2 2 2 5 2 2 2 2" xfId="19772" xr:uid="{D9F9042B-C754-4B89-A1BD-7A7732D421E2}"/>
    <cellStyle name="Comma 2 2 2 2 2 2 5 2 2 2 2 2" xfId="44036" xr:uid="{3CF81DD8-4941-4E41-A156-9D689CDA427F}"/>
    <cellStyle name="Comma 2 2 2 2 2 2 5 2 2 2 3" xfId="31904" xr:uid="{21FDC3F8-10CE-4998-9A43-072356A08910}"/>
    <cellStyle name="Comma 2 2 2 2 2 2 5 2 2 3" xfId="11684" xr:uid="{11DD1705-14CF-402E-AF27-63DA815BC83D}"/>
    <cellStyle name="Comma 2 2 2 2 2 2 5 2 2 3 2" xfId="23816" xr:uid="{C88EB9D0-B66C-4C6D-B3AF-4AC73012F7A4}"/>
    <cellStyle name="Comma 2 2 2 2 2 2 5 2 2 3 2 2" xfId="48080" xr:uid="{C6A23DA4-5FE6-4CE2-B480-AAF92FF84BCE}"/>
    <cellStyle name="Comma 2 2 2 2 2 2 5 2 2 3 3" xfId="35948" xr:uid="{BF09FB12-9B75-47F7-A3ED-40419A729695}"/>
    <cellStyle name="Comma 2 2 2 2 2 2 5 2 2 4" xfId="15728" xr:uid="{24C92D56-3491-406B-BF14-7D4BE749AE5D}"/>
    <cellStyle name="Comma 2 2 2 2 2 2 5 2 2 4 2" xfId="39992" xr:uid="{894B532D-C579-4D9D-8048-7341ED7B0222}"/>
    <cellStyle name="Comma 2 2 2 2 2 2 5 2 2 5" xfId="27860" xr:uid="{FC63A2B1-FAC9-4C2C-9E2A-24CE40FE633F}"/>
    <cellStyle name="Comma 2 2 2 2 2 2 5 2 3" xfId="5618" xr:uid="{4B704667-5E13-4AE9-99F6-203261235A49}"/>
    <cellStyle name="Comma 2 2 2 2 2 2 5 2 3 2" xfId="17750" xr:uid="{197C5F4B-9836-482A-A2E6-9CC96897D379}"/>
    <cellStyle name="Comma 2 2 2 2 2 2 5 2 3 2 2" xfId="42014" xr:uid="{647081D5-7684-44AB-A84C-269EBE9818E6}"/>
    <cellStyle name="Comma 2 2 2 2 2 2 5 2 3 3" xfId="29882" xr:uid="{2A6800AC-22B4-45FB-BB63-BD22D9E05FE1}"/>
    <cellStyle name="Comma 2 2 2 2 2 2 5 2 4" xfId="9662" xr:uid="{F4A56D3E-B320-4ABE-8077-C346A01BF850}"/>
    <cellStyle name="Comma 2 2 2 2 2 2 5 2 4 2" xfId="21794" xr:uid="{8B6BCFD2-728F-4DCD-9073-0A6650C51EE6}"/>
    <cellStyle name="Comma 2 2 2 2 2 2 5 2 4 2 2" xfId="46058" xr:uid="{9F6445E9-7334-4439-966E-38BC3C74B2C6}"/>
    <cellStyle name="Comma 2 2 2 2 2 2 5 2 4 3" xfId="33926" xr:uid="{69720AD4-9591-49CD-A341-B538CD00EB3E}"/>
    <cellStyle name="Comma 2 2 2 2 2 2 5 2 5" xfId="13706" xr:uid="{180BF419-C216-4C37-ADB8-41600A65A661}"/>
    <cellStyle name="Comma 2 2 2 2 2 2 5 2 5 2" xfId="37970" xr:uid="{0C58C834-F126-4245-BF02-714C7A62626B}"/>
    <cellStyle name="Comma 2 2 2 2 2 2 5 2 6" xfId="25838" xr:uid="{5DB35C5B-9887-4017-8EED-C3CA5DA6CA25}"/>
    <cellStyle name="Comma 2 2 2 2 2 2 5 3" xfId="2585" xr:uid="{B1113542-A820-404E-8D02-938B090FFF74}"/>
    <cellStyle name="Comma 2 2 2 2 2 2 5 3 2" xfId="6629" xr:uid="{89AA4A5B-DE2B-4EAF-959A-14AD93142CA0}"/>
    <cellStyle name="Comma 2 2 2 2 2 2 5 3 2 2" xfId="18761" xr:uid="{0EF3B06E-E029-472C-805A-1F21F17CD429}"/>
    <cellStyle name="Comma 2 2 2 2 2 2 5 3 2 2 2" xfId="43025" xr:uid="{B661E481-1B6D-4A1A-9866-525D30B2A87D}"/>
    <cellStyle name="Comma 2 2 2 2 2 2 5 3 2 3" xfId="30893" xr:uid="{05BE5B86-3B2C-42F6-8ACF-A565E2F5CE1D}"/>
    <cellStyle name="Comma 2 2 2 2 2 2 5 3 3" xfId="10673" xr:uid="{7B71285E-224A-405A-8538-753E2B81263C}"/>
    <cellStyle name="Comma 2 2 2 2 2 2 5 3 3 2" xfId="22805" xr:uid="{19B1C7B8-EB42-4652-81C6-FA9F190EC9D0}"/>
    <cellStyle name="Comma 2 2 2 2 2 2 5 3 3 2 2" xfId="47069" xr:uid="{29171F43-7DF3-48E4-9BC4-C97FCFE3C6A0}"/>
    <cellStyle name="Comma 2 2 2 2 2 2 5 3 3 3" xfId="34937" xr:uid="{CBD3A275-EA93-4620-929A-905DF8AF65B7}"/>
    <cellStyle name="Comma 2 2 2 2 2 2 5 3 4" xfId="14717" xr:uid="{48B4583F-B611-4AF9-8687-45DF54216F34}"/>
    <cellStyle name="Comma 2 2 2 2 2 2 5 3 4 2" xfId="38981" xr:uid="{4A030887-0B25-483A-BB1C-3C3DA96C4E34}"/>
    <cellStyle name="Comma 2 2 2 2 2 2 5 3 5" xfId="26849" xr:uid="{B59B88CC-2F69-45EF-BB24-FA6FCEC0512E}"/>
    <cellStyle name="Comma 2 2 2 2 2 2 5 4" xfId="4607" xr:uid="{5141D1FA-53FD-4272-A1A4-F83EF0F98B2E}"/>
    <cellStyle name="Comma 2 2 2 2 2 2 5 4 2" xfId="16739" xr:uid="{E4AD34BA-92DF-4499-B91D-04EA0F510D74}"/>
    <cellStyle name="Comma 2 2 2 2 2 2 5 4 2 2" xfId="41003" xr:uid="{2880E76E-A265-40E8-8BD4-9D28EFEEDD74}"/>
    <cellStyle name="Comma 2 2 2 2 2 2 5 4 3" xfId="28871" xr:uid="{6C83A946-17B1-4B16-B9D7-D28CDD51F6EE}"/>
    <cellStyle name="Comma 2 2 2 2 2 2 5 5" xfId="8651" xr:uid="{1F60BE40-5BF4-422B-B9EC-53D331AE6C6C}"/>
    <cellStyle name="Comma 2 2 2 2 2 2 5 5 2" xfId="20783" xr:uid="{61EC5494-AF39-4B6F-84B3-7858F2892E03}"/>
    <cellStyle name="Comma 2 2 2 2 2 2 5 5 2 2" xfId="45047" xr:uid="{6E405A2A-0FA7-4997-899E-9587338BCD41}"/>
    <cellStyle name="Comma 2 2 2 2 2 2 5 5 3" xfId="32915" xr:uid="{BC66015B-1239-4FA1-BFD5-433C85B5ED9E}"/>
    <cellStyle name="Comma 2 2 2 2 2 2 5 6" xfId="12695" xr:uid="{F0FCC527-35A9-4333-8153-6F26C4280C0F}"/>
    <cellStyle name="Comma 2 2 2 2 2 2 5 6 2" xfId="36959" xr:uid="{FA26F285-5865-4D92-BB1E-EECE267A0E8F}"/>
    <cellStyle name="Comma 2 2 2 2 2 2 5 7" xfId="24827" xr:uid="{E81ED830-8A12-483D-91E3-60FA924CCF54}"/>
    <cellStyle name="Comma 2 2 2 2 2 2 6" xfId="1069" xr:uid="{816801B7-7869-4336-905B-7CEF42DF0EB0}"/>
    <cellStyle name="Comma 2 2 2 2 2 2 6 2" xfId="3091" xr:uid="{B52920F1-C194-4016-B238-7D437A5BFA77}"/>
    <cellStyle name="Comma 2 2 2 2 2 2 6 2 2" xfId="7135" xr:uid="{74404021-E581-4768-BB32-50A90597E464}"/>
    <cellStyle name="Comma 2 2 2 2 2 2 6 2 2 2" xfId="19267" xr:uid="{88F0C878-AC34-448E-B967-D29EE900ECE6}"/>
    <cellStyle name="Comma 2 2 2 2 2 2 6 2 2 2 2" xfId="43531" xr:uid="{11197261-1AB4-4A66-BAE2-4744FF276233}"/>
    <cellStyle name="Comma 2 2 2 2 2 2 6 2 2 3" xfId="31399" xr:uid="{C4481CE5-B7B1-4F66-BA71-6F195FC621C3}"/>
    <cellStyle name="Comma 2 2 2 2 2 2 6 2 3" xfId="11179" xr:uid="{D30811E7-379F-4911-97BC-6AE739F70A8E}"/>
    <cellStyle name="Comma 2 2 2 2 2 2 6 2 3 2" xfId="23311" xr:uid="{CFF8BEAB-68A6-4647-B1F7-E27CD83F1FC0}"/>
    <cellStyle name="Comma 2 2 2 2 2 2 6 2 3 2 2" xfId="47575" xr:uid="{5B9F6352-CA97-425F-BB1C-8572A75F5DA0}"/>
    <cellStyle name="Comma 2 2 2 2 2 2 6 2 3 3" xfId="35443" xr:uid="{CC862AE4-422C-48D0-AA4F-4DD53237849D}"/>
    <cellStyle name="Comma 2 2 2 2 2 2 6 2 4" xfId="15223" xr:uid="{FBE32A5E-F3C3-473C-8B4B-B93E971B34C4}"/>
    <cellStyle name="Comma 2 2 2 2 2 2 6 2 4 2" xfId="39487" xr:uid="{69DBDADC-876A-4D98-B2BC-90D1363E794D}"/>
    <cellStyle name="Comma 2 2 2 2 2 2 6 2 5" xfId="27355" xr:uid="{8069F3DC-37FB-4AC6-8BA3-EF88C422B744}"/>
    <cellStyle name="Comma 2 2 2 2 2 2 6 3" xfId="5113" xr:uid="{6247DBA2-6DD5-4F63-94BC-6182E03B4022}"/>
    <cellStyle name="Comma 2 2 2 2 2 2 6 3 2" xfId="17245" xr:uid="{D4BF0E30-0A5E-43F2-A010-04DD492147CF}"/>
    <cellStyle name="Comma 2 2 2 2 2 2 6 3 2 2" xfId="41509" xr:uid="{2F94CAD2-CFA7-4B05-86E6-9FE221B264F1}"/>
    <cellStyle name="Comma 2 2 2 2 2 2 6 3 3" xfId="29377" xr:uid="{8024326F-B3E6-4B57-AECE-7ADBD8B7726F}"/>
    <cellStyle name="Comma 2 2 2 2 2 2 6 4" xfId="9157" xr:uid="{1D004C0C-0CAE-4F9A-8A81-768A9B283DEF}"/>
    <cellStyle name="Comma 2 2 2 2 2 2 6 4 2" xfId="21289" xr:uid="{C528F4C9-5325-4CE5-95C8-7AFE9CB17955}"/>
    <cellStyle name="Comma 2 2 2 2 2 2 6 4 2 2" xfId="45553" xr:uid="{4BA42701-16CB-482C-AE9D-2F122FCB635E}"/>
    <cellStyle name="Comma 2 2 2 2 2 2 6 4 3" xfId="33421" xr:uid="{68CFF3F2-CED1-493B-AD4B-36D1FBA216FD}"/>
    <cellStyle name="Comma 2 2 2 2 2 2 6 5" xfId="13201" xr:uid="{CC530AA4-A5AE-4C5B-A545-6377E1B60373}"/>
    <cellStyle name="Comma 2 2 2 2 2 2 6 5 2" xfId="37465" xr:uid="{2EFF65B7-C786-4B03-B8ED-05DB8F5571F5}"/>
    <cellStyle name="Comma 2 2 2 2 2 2 6 6" xfId="25333" xr:uid="{FD214E27-3EEB-4A3D-9C98-DB5E1B8EBCA6}"/>
    <cellStyle name="Comma 2 2 2 2 2 2 7" xfId="2080" xr:uid="{331953E8-7A48-4F6E-98A6-34353F56B41B}"/>
    <cellStyle name="Comma 2 2 2 2 2 2 7 2" xfId="6124" xr:uid="{98A8860A-9471-4738-82A1-581DC1488005}"/>
    <cellStyle name="Comma 2 2 2 2 2 2 7 2 2" xfId="18256" xr:uid="{67F598A0-0FE8-4A3C-B024-CF6E329CC13F}"/>
    <cellStyle name="Comma 2 2 2 2 2 2 7 2 2 2" xfId="42520" xr:uid="{8EC4F5B6-E13A-4CFC-85C3-0354A2B8A914}"/>
    <cellStyle name="Comma 2 2 2 2 2 2 7 2 3" xfId="30388" xr:uid="{991CDF3F-09BC-4B36-BA88-64ACD0E1ED16}"/>
    <cellStyle name="Comma 2 2 2 2 2 2 7 3" xfId="10168" xr:uid="{23D20DD1-D4C1-4FD4-9671-525C54076372}"/>
    <cellStyle name="Comma 2 2 2 2 2 2 7 3 2" xfId="22300" xr:uid="{D5BC3271-2BC9-4AC6-BFE2-23D817E4D23E}"/>
    <cellStyle name="Comma 2 2 2 2 2 2 7 3 2 2" xfId="46564" xr:uid="{6F829C43-A4B0-40FC-AF9F-F38F8691209A}"/>
    <cellStyle name="Comma 2 2 2 2 2 2 7 3 3" xfId="34432" xr:uid="{AE8F7C45-55C4-45A2-9B66-1C47574C987B}"/>
    <cellStyle name="Comma 2 2 2 2 2 2 7 4" xfId="14212" xr:uid="{CC6CF786-FD6F-46AF-A3CD-AAF5AF0D0676}"/>
    <cellStyle name="Comma 2 2 2 2 2 2 7 4 2" xfId="38476" xr:uid="{5BC748FC-52D6-49FB-8F70-7FC23294828A}"/>
    <cellStyle name="Comma 2 2 2 2 2 2 7 5" xfId="26344" xr:uid="{A2325F56-151C-4C6E-8767-7C250BD13633}"/>
    <cellStyle name="Comma 2 2 2 2 2 2 8" xfId="4102" xr:uid="{04FCE923-6871-4B1F-9AC4-A0248548B311}"/>
    <cellStyle name="Comma 2 2 2 2 2 2 8 2" xfId="16234" xr:uid="{B2513220-A6BA-4761-93DB-58D8E9B99243}"/>
    <cellStyle name="Comma 2 2 2 2 2 2 8 2 2" xfId="40498" xr:uid="{94C02A3E-8A5E-4849-A26E-2A897BA251B7}"/>
    <cellStyle name="Comma 2 2 2 2 2 2 8 3" xfId="28366" xr:uid="{BFE513E5-070A-4027-88B2-574F33C2389F}"/>
    <cellStyle name="Comma 2 2 2 2 2 2 9" xfId="8146" xr:uid="{51BE4E55-CE6D-4595-9F79-DBC41DAC2EE1}"/>
    <cellStyle name="Comma 2 2 2 2 2 2 9 2" xfId="20278" xr:uid="{BE5C4A4E-1E51-4D87-BAF5-713B8D639B89}"/>
    <cellStyle name="Comma 2 2 2 2 2 2 9 2 2" xfId="44542" xr:uid="{0D77F415-7FF4-41BC-A9FA-F6DFF00CE7BA}"/>
    <cellStyle name="Comma 2 2 2 2 2 2 9 3" xfId="32410" xr:uid="{CDDB6293-2193-425E-B76F-ADC56C0519B9}"/>
    <cellStyle name="Comma 2 2 2 2 2 3" xfId="79" xr:uid="{E560E06E-3B9D-4BE7-AA5B-3691EFB60062}"/>
    <cellStyle name="Comma 2 2 2 2 2 3 10" xfId="12211" xr:uid="{4352D29C-664F-41A8-B47F-D7312B383C92}"/>
    <cellStyle name="Comma 2 2 2 2 2 3 10 2" xfId="36475" xr:uid="{50A89425-4DC6-4358-8190-303C1AC9BF10}"/>
    <cellStyle name="Comma 2 2 2 2 2 3 11" xfId="24343" xr:uid="{9A3B4A1A-40D2-495D-A841-93A175DE919E}"/>
    <cellStyle name="Comma 2 2 2 2 2 3 2" xfId="142" xr:uid="{D0EDE648-51FF-463B-9DC8-2470517587FA}"/>
    <cellStyle name="Comma 2 2 2 2 2 3 2 10" xfId="24406" xr:uid="{C90567C6-094E-4880-92C0-ABB7FB822BAE}"/>
    <cellStyle name="Comma 2 2 2 2 2 3 2 2" xfId="268" xr:uid="{5901EEF7-D68C-4222-8064-377DB1D63891}"/>
    <cellStyle name="Comma 2 2 2 2 2 3 2 2 2" xfId="521" xr:uid="{914D5A60-FC13-43F5-AAB3-2139CF30374C}"/>
    <cellStyle name="Comma 2 2 2 2 2 3 2 2 2 2" xfId="1026" xr:uid="{AE742DF3-4BE5-4206-BA6F-A1F0F3503EBF}"/>
    <cellStyle name="Comma 2 2 2 2 2 3 2 2 2 2 2" xfId="2037" xr:uid="{A078B3DD-1B50-4C9F-81B4-625E10935745}"/>
    <cellStyle name="Comma 2 2 2 2 2 3 2 2 2 2 2 2" xfId="4059" xr:uid="{3BA582ED-1809-44E9-BB7D-97A6E6B533F9}"/>
    <cellStyle name="Comma 2 2 2 2 2 3 2 2 2 2 2 2 2" xfId="8103" xr:uid="{866401EF-E7C6-4FF7-8656-356B3F7DBC57}"/>
    <cellStyle name="Comma 2 2 2 2 2 3 2 2 2 2 2 2 2 2" xfId="20235" xr:uid="{D25DB1DE-A08D-4ABE-80DC-5DD15CF1F72E}"/>
    <cellStyle name="Comma 2 2 2 2 2 3 2 2 2 2 2 2 2 2 2" xfId="44499" xr:uid="{4CC49FAD-B0C6-4E1C-BF7C-686D922FDBED}"/>
    <cellStyle name="Comma 2 2 2 2 2 3 2 2 2 2 2 2 2 3" xfId="32367" xr:uid="{3F0FF2B3-067C-4236-914B-FEC577500BEA}"/>
    <cellStyle name="Comma 2 2 2 2 2 3 2 2 2 2 2 2 3" xfId="12147" xr:uid="{CC24D3B9-95F3-4E06-BFBE-40C7DEC942ED}"/>
    <cellStyle name="Comma 2 2 2 2 2 3 2 2 2 2 2 2 3 2" xfId="24279" xr:uid="{2597CBF7-A887-4450-B71A-F732579C82FE}"/>
    <cellStyle name="Comma 2 2 2 2 2 3 2 2 2 2 2 2 3 2 2" xfId="48543" xr:uid="{B82804DA-0E21-4733-A1D6-C4991D80AFE1}"/>
    <cellStyle name="Comma 2 2 2 2 2 3 2 2 2 2 2 2 3 3" xfId="36411" xr:uid="{E9E5BEEA-3A2A-4DFE-A576-1337D961C822}"/>
    <cellStyle name="Comma 2 2 2 2 2 3 2 2 2 2 2 2 4" xfId="16191" xr:uid="{775D28A5-2207-44BB-84EB-EC6FBC58D6D7}"/>
    <cellStyle name="Comma 2 2 2 2 2 3 2 2 2 2 2 2 4 2" xfId="40455" xr:uid="{682E16D9-570E-4771-9BB5-63FC2C114AD5}"/>
    <cellStyle name="Comma 2 2 2 2 2 3 2 2 2 2 2 2 5" xfId="28323" xr:uid="{F3A5693F-BA66-44B1-992D-D9D63653B5A1}"/>
    <cellStyle name="Comma 2 2 2 2 2 3 2 2 2 2 2 3" xfId="6081" xr:uid="{2291002B-D57A-4C62-B79A-47406EC325A9}"/>
    <cellStyle name="Comma 2 2 2 2 2 3 2 2 2 2 2 3 2" xfId="18213" xr:uid="{DDCEABEF-B753-4D99-9B37-FFE414F0AA80}"/>
    <cellStyle name="Comma 2 2 2 2 2 3 2 2 2 2 2 3 2 2" xfId="42477" xr:uid="{450C4E3A-803F-4D8B-BE40-A26097A30217}"/>
    <cellStyle name="Comma 2 2 2 2 2 3 2 2 2 2 2 3 3" xfId="30345" xr:uid="{1BE26C41-39BE-412B-B464-43950C7A06FF}"/>
    <cellStyle name="Comma 2 2 2 2 2 3 2 2 2 2 2 4" xfId="10125" xr:uid="{A9B9D934-1E4D-49B1-B1EE-8CADD2D50CF8}"/>
    <cellStyle name="Comma 2 2 2 2 2 3 2 2 2 2 2 4 2" xfId="22257" xr:uid="{4C24BBB0-6B66-445B-A59B-B332145C5091}"/>
    <cellStyle name="Comma 2 2 2 2 2 3 2 2 2 2 2 4 2 2" xfId="46521" xr:uid="{C17A37AD-37B7-48E5-8FF4-3237CE4AE512}"/>
    <cellStyle name="Comma 2 2 2 2 2 3 2 2 2 2 2 4 3" xfId="34389" xr:uid="{634B3406-8580-48A4-9AD7-643060AC8E76}"/>
    <cellStyle name="Comma 2 2 2 2 2 3 2 2 2 2 2 5" xfId="14169" xr:uid="{ABB44F62-FF13-4BFA-8EB3-0A7719AFA1F3}"/>
    <cellStyle name="Comma 2 2 2 2 2 3 2 2 2 2 2 5 2" xfId="38433" xr:uid="{9C3F584F-AA79-4F0A-8955-0B7298ACB748}"/>
    <cellStyle name="Comma 2 2 2 2 2 3 2 2 2 2 2 6" xfId="26301" xr:uid="{6FB3F9B1-1E41-408B-97C7-773EA8625BE8}"/>
    <cellStyle name="Comma 2 2 2 2 2 3 2 2 2 2 3" xfId="3048" xr:uid="{22D1CBB8-B8CE-4191-B1F2-559BE945FDFB}"/>
    <cellStyle name="Comma 2 2 2 2 2 3 2 2 2 2 3 2" xfId="7092" xr:uid="{16E3A534-DD1D-4C06-9ED5-0549CF1BBEF0}"/>
    <cellStyle name="Comma 2 2 2 2 2 3 2 2 2 2 3 2 2" xfId="19224" xr:uid="{5685C9D0-4BFF-4E85-9051-4EEA5BFFECD3}"/>
    <cellStyle name="Comma 2 2 2 2 2 3 2 2 2 2 3 2 2 2" xfId="43488" xr:uid="{8B5BBA9B-A63E-41C1-8B93-480868294A8C}"/>
    <cellStyle name="Comma 2 2 2 2 2 3 2 2 2 2 3 2 3" xfId="31356" xr:uid="{3B974465-DE0F-4B24-AF8D-24FC5B246B07}"/>
    <cellStyle name="Comma 2 2 2 2 2 3 2 2 2 2 3 3" xfId="11136" xr:uid="{E177AB01-6713-411D-8CD0-4452D5BF640A}"/>
    <cellStyle name="Comma 2 2 2 2 2 3 2 2 2 2 3 3 2" xfId="23268" xr:uid="{9E7EE9D8-95EC-49CB-9E62-4EC2125253F1}"/>
    <cellStyle name="Comma 2 2 2 2 2 3 2 2 2 2 3 3 2 2" xfId="47532" xr:uid="{FB74A881-ABF3-482C-9891-1D71A8BEB704}"/>
    <cellStyle name="Comma 2 2 2 2 2 3 2 2 2 2 3 3 3" xfId="35400" xr:uid="{3CA209A4-280F-4A26-952F-7DC8B7FD5531}"/>
    <cellStyle name="Comma 2 2 2 2 2 3 2 2 2 2 3 4" xfId="15180" xr:uid="{CB8AAB35-5C23-4552-AD46-D136F67A8CF1}"/>
    <cellStyle name="Comma 2 2 2 2 2 3 2 2 2 2 3 4 2" xfId="39444" xr:uid="{CFAC9E37-F63B-47B8-B68A-FB7FBBF09ECE}"/>
    <cellStyle name="Comma 2 2 2 2 2 3 2 2 2 2 3 5" xfId="27312" xr:uid="{8D768170-B96E-4ECC-A987-A2FC49AA14FC}"/>
    <cellStyle name="Comma 2 2 2 2 2 3 2 2 2 2 4" xfId="5070" xr:uid="{838AB674-FB0D-40F2-90BD-6B63C19B7D0F}"/>
    <cellStyle name="Comma 2 2 2 2 2 3 2 2 2 2 4 2" xfId="17202" xr:uid="{CFB25A36-0FBE-4DCF-8ACF-A086543CBC83}"/>
    <cellStyle name="Comma 2 2 2 2 2 3 2 2 2 2 4 2 2" xfId="41466" xr:uid="{0755CD0B-8244-495C-ACC7-A1CB92C6E035}"/>
    <cellStyle name="Comma 2 2 2 2 2 3 2 2 2 2 4 3" xfId="29334" xr:uid="{763A49C5-921C-4035-B512-36BC3F5B2DA5}"/>
    <cellStyle name="Comma 2 2 2 2 2 3 2 2 2 2 5" xfId="9114" xr:uid="{E9D2C316-19BC-4500-83AD-7A90ADBEE730}"/>
    <cellStyle name="Comma 2 2 2 2 2 3 2 2 2 2 5 2" xfId="21246" xr:uid="{865C579C-57A9-4707-B2AC-FF85DE930D4D}"/>
    <cellStyle name="Comma 2 2 2 2 2 3 2 2 2 2 5 2 2" xfId="45510" xr:uid="{F066BE1E-AC81-4CA2-8AFA-A08A077DE671}"/>
    <cellStyle name="Comma 2 2 2 2 2 3 2 2 2 2 5 3" xfId="33378" xr:uid="{052B9B0E-CB3F-464D-8C08-7621C8828212}"/>
    <cellStyle name="Comma 2 2 2 2 2 3 2 2 2 2 6" xfId="13158" xr:uid="{B26C7F37-D29F-4F02-B736-E93760E25A60}"/>
    <cellStyle name="Comma 2 2 2 2 2 3 2 2 2 2 6 2" xfId="37422" xr:uid="{7DECE3D1-6CE5-4CA5-A111-BFC8FCD92AE1}"/>
    <cellStyle name="Comma 2 2 2 2 2 3 2 2 2 2 7" xfId="25290" xr:uid="{A3F896D7-6F80-44FC-8199-4D8B5A2DEE96}"/>
    <cellStyle name="Comma 2 2 2 2 2 3 2 2 2 3" xfId="1532" xr:uid="{A85B7BDE-F509-4F65-99AB-5D0AA48FACB5}"/>
    <cellStyle name="Comma 2 2 2 2 2 3 2 2 2 3 2" xfId="3554" xr:uid="{A3B32DCD-6F6D-4C36-A496-5D6C76DCAA1F}"/>
    <cellStyle name="Comma 2 2 2 2 2 3 2 2 2 3 2 2" xfId="7598" xr:uid="{ED0075BC-F1F5-4DAE-9E24-55463D925377}"/>
    <cellStyle name="Comma 2 2 2 2 2 3 2 2 2 3 2 2 2" xfId="19730" xr:uid="{3FEB9C4C-EC1E-4B4C-8D71-AA7BA14077A8}"/>
    <cellStyle name="Comma 2 2 2 2 2 3 2 2 2 3 2 2 2 2" xfId="43994" xr:uid="{CDF77163-9CAE-49B0-BFD4-11F2C1C868E4}"/>
    <cellStyle name="Comma 2 2 2 2 2 3 2 2 2 3 2 2 3" xfId="31862" xr:uid="{418422C9-E6A3-4937-B262-426922BCEAC2}"/>
    <cellStyle name="Comma 2 2 2 2 2 3 2 2 2 3 2 3" xfId="11642" xr:uid="{1EDD6142-A60E-4F22-96F9-172859A00042}"/>
    <cellStyle name="Comma 2 2 2 2 2 3 2 2 2 3 2 3 2" xfId="23774" xr:uid="{B4B59279-F459-4BFE-A8F7-EA6933F82485}"/>
    <cellStyle name="Comma 2 2 2 2 2 3 2 2 2 3 2 3 2 2" xfId="48038" xr:uid="{3D3F01D8-F208-4466-BDCE-0127989DA298}"/>
    <cellStyle name="Comma 2 2 2 2 2 3 2 2 2 3 2 3 3" xfId="35906" xr:uid="{8575CDA4-3D55-4E4A-9F7F-1C8364B16138}"/>
    <cellStyle name="Comma 2 2 2 2 2 3 2 2 2 3 2 4" xfId="15686" xr:uid="{FC36FA56-EB88-4AEF-ABBA-9B47E4730FC6}"/>
    <cellStyle name="Comma 2 2 2 2 2 3 2 2 2 3 2 4 2" xfId="39950" xr:uid="{2B2030D6-60D5-49CC-9962-931D86EA0C1C}"/>
    <cellStyle name="Comma 2 2 2 2 2 3 2 2 2 3 2 5" xfId="27818" xr:uid="{90B60EE1-3141-4BC5-9853-BD5B83C9AC4A}"/>
    <cellStyle name="Comma 2 2 2 2 2 3 2 2 2 3 3" xfId="5576" xr:uid="{362BA121-4EA2-4C3E-9153-ED2040F0E3B0}"/>
    <cellStyle name="Comma 2 2 2 2 2 3 2 2 2 3 3 2" xfId="17708" xr:uid="{59895EFF-5887-4634-9B7C-3177BFD3C644}"/>
    <cellStyle name="Comma 2 2 2 2 2 3 2 2 2 3 3 2 2" xfId="41972" xr:uid="{570D63F8-3195-4E95-B9A6-9496C99886BE}"/>
    <cellStyle name="Comma 2 2 2 2 2 3 2 2 2 3 3 3" xfId="29840" xr:uid="{8D65BBAE-ED47-4D3A-81F4-10352A73C38B}"/>
    <cellStyle name="Comma 2 2 2 2 2 3 2 2 2 3 4" xfId="9620" xr:uid="{69B13A04-ACC0-40BA-AFA6-720D43FB819C}"/>
    <cellStyle name="Comma 2 2 2 2 2 3 2 2 2 3 4 2" xfId="21752" xr:uid="{524E6795-ED60-4B79-B05B-04FC1721F428}"/>
    <cellStyle name="Comma 2 2 2 2 2 3 2 2 2 3 4 2 2" xfId="46016" xr:uid="{9E5E7C2E-7272-4060-A05F-05250416572B}"/>
    <cellStyle name="Comma 2 2 2 2 2 3 2 2 2 3 4 3" xfId="33884" xr:uid="{7871FE96-FC26-4725-A645-0CD6523CA18C}"/>
    <cellStyle name="Comma 2 2 2 2 2 3 2 2 2 3 5" xfId="13664" xr:uid="{A7CFF80C-1788-4DB9-8964-525961458DD6}"/>
    <cellStyle name="Comma 2 2 2 2 2 3 2 2 2 3 5 2" xfId="37928" xr:uid="{EB0CA2D1-6F51-45E3-9D3D-3120DF060FAC}"/>
    <cellStyle name="Comma 2 2 2 2 2 3 2 2 2 3 6" xfId="25796" xr:uid="{BE64A3C7-0342-444B-A2F5-B604AF51AADE}"/>
    <cellStyle name="Comma 2 2 2 2 2 3 2 2 2 4" xfId="2543" xr:uid="{744DD2CC-27FA-46F8-A8D2-C6DACAB76B20}"/>
    <cellStyle name="Comma 2 2 2 2 2 3 2 2 2 4 2" xfId="6587" xr:uid="{EA2B12D6-6712-4CFA-BE5A-141DD4807C3F}"/>
    <cellStyle name="Comma 2 2 2 2 2 3 2 2 2 4 2 2" xfId="18719" xr:uid="{6539823F-59BC-49F3-94E5-82CDA21A4E4F}"/>
    <cellStyle name="Comma 2 2 2 2 2 3 2 2 2 4 2 2 2" xfId="42983" xr:uid="{4D8E955F-EB69-4D98-8A68-ECCE830040F9}"/>
    <cellStyle name="Comma 2 2 2 2 2 3 2 2 2 4 2 3" xfId="30851" xr:uid="{2E56D7C5-B1C3-4669-92E2-F5FAC6760B8D}"/>
    <cellStyle name="Comma 2 2 2 2 2 3 2 2 2 4 3" xfId="10631" xr:uid="{572F90D4-B526-4B02-BEB0-737A28D78ED0}"/>
    <cellStyle name="Comma 2 2 2 2 2 3 2 2 2 4 3 2" xfId="22763" xr:uid="{AA4CA05F-8F72-4D03-85C8-ACF595952BAA}"/>
    <cellStyle name="Comma 2 2 2 2 2 3 2 2 2 4 3 2 2" xfId="47027" xr:uid="{6A39DAED-6693-44A6-93A7-48B132004EA1}"/>
    <cellStyle name="Comma 2 2 2 2 2 3 2 2 2 4 3 3" xfId="34895" xr:uid="{36AD1AD1-A2FF-4ADC-9FD9-29329E48A950}"/>
    <cellStyle name="Comma 2 2 2 2 2 3 2 2 2 4 4" xfId="14675" xr:uid="{F159EFD7-94C9-4A3D-8BFB-6A02F816DA95}"/>
    <cellStyle name="Comma 2 2 2 2 2 3 2 2 2 4 4 2" xfId="38939" xr:uid="{B7DDBD18-C2DD-4449-8926-D5605A6CA2BD}"/>
    <cellStyle name="Comma 2 2 2 2 2 3 2 2 2 4 5" xfId="26807" xr:uid="{303AE431-DD24-4C02-A6E9-6C33D85A7A48}"/>
    <cellStyle name="Comma 2 2 2 2 2 3 2 2 2 5" xfId="4565" xr:uid="{7A190A4F-2B29-4855-9F4E-5D80D3E44A80}"/>
    <cellStyle name="Comma 2 2 2 2 2 3 2 2 2 5 2" xfId="16697" xr:uid="{0919573A-A891-4634-A13E-6ED7AC6CC795}"/>
    <cellStyle name="Comma 2 2 2 2 2 3 2 2 2 5 2 2" xfId="40961" xr:uid="{9B3A94FB-9FCA-4B94-ABF5-6D0A6B116544}"/>
    <cellStyle name="Comma 2 2 2 2 2 3 2 2 2 5 3" xfId="28829" xr:uid="{CD2E35EF-ECAA-4A6A-A03C-218402650244}"/>
    <cellStyle name="Comma 2 2 2 2 2 3 2 2 2 6" xfId="8609" xr:uid="{81F4CB56-79B3-4C67-947D-BBEDD0B417C1}"/>
    <cellStyle name="Comma 2 2 2 2 2 3 2 2 2 6 2" xfId="20741" xr:uid="{BF7E6AD0-921B-4D43-B10E-6C1A4A66DFDB}"/>
    <cellStyle name="Comma 2 2 2 2 2 3 2 2 2 6 2 2" xfId="45005" xr:uid="{03AC2236-D7F5-4C1D-BE2E-A418763B561B}"/>
    <cellStyle name="Comma 2 2 2 2 2 3 2 2 2 6 3" xfId="32873" xr:uid="{21A1D69E-082D-4697-A11A-257E8C5DDEBA}"/>
    <cellStyle name="Comma 2 2 2 2 2 3 2 2 2 7" xfId="12653" xr:uid="{7C70AA92-2BD2-4E93-AE68-8C43A0B806BB}"/>
    <cellStyle name="Comma 2 2 2 2 2 3 2 2 2 7 2" xfId="36917" xr:uid="{EB8492D3-4CA8-40C0-943A-AC8491E136F8}"/>
    <cellStyle name="Comma 2 2 2 2 2 3 2 2 2 8" xfId="24785" xr:uid="{C932F409-7117-47FC-BD6F-DB888C7E72D9}"/>
    <cellStyle name="Comma 2 2 2 2 2 3 2 2 3" xfId="773" xr:uid="{BF4DF385-F9D4-4616-A16F-67F25E8FE6C2}"/>
    <cellStyle name="Comma 2 2 2 2 2 3 2 2 3 2" xfId="1784" xr:uid="{50A10798-D73C-40CA-B46A-AC7DA77E09C9}"/>
    <cellStyle name="Comma 2 2 2 2 2 3 2 2 3 2 2" xfId="3806" xr:uid="{71A919EC-0C8D-4808-BE93-E0585BC19CCD}"/>
    <cellStyle name="Comma 2 2 2 2 2 3 2 2 3 2 2 2" xfId="7850" xr:uid="{D62E4F04-1923-4B42-B849-23C8036EC8EC}"/>
    <cellStyle name="Comma 2 2 2 2 2 3 2 2 3 2 2 2 2" xfId="19982" xr:uid="{0416CECC-9DF1-430E-B409-320237A3322E}"/>
    <cellStyle name="Comma 2 2 2 2 2 3 2 2 3 2 2 2 2 2" xfId="44246" xr:uid="{C4118212-1BC5-4445-8789-4CF1B5EEE4C1}"/>
    <cellStyle name="Comma 2 2 2 2 2 3 2 2 3 2 2 2 3" xfId="32114" xr:uid="{8AFADC1E-E625-43B1-A7DE-8D81A147C066}"/>
    <cellStyle name="Comma 2 2 2 2 2 3 2 2 3 2 2 3" xfId="11894" xr:uid="{405B5DB0-669E-49C4-B348-F9B8931DBC7E}"/>
    <cellStyle name="Comma 2 2 2 2 2 3 2 2 3 2 2 3 2" xfId="24026" xr:uid="{AF828C1B-2EC5-4A1B-9B63-2752FBF7F835}"/>
    <cellStyle name="Comma 2 2 2 2 2 3 2 2 3 2 2 3 2 2" xfId="48290" xr:uid="{E3CF64F4-430D-4363-B2DA-613F7DFB573B}"/>
    <cellStyle name="Comma 2 2 2 2 2 3 2 2 3 2 2 3 3" xfId="36158" xr:uid="{C80C442F-765D-41A6-8967-84D2FB5721B2}"/>
    <cellStyle name="Comma 2 2 2 2 2 3 2 2 3 2 2 4" xfId="15938" xr:uid="{AA419AF6-076A-4CA7-9070-AFB60B1DDE6E}"/>
    <cellStyle name="Comma 2 2 2 2 2 3 2 2 3 2 2 4 2" xfId="40202" xr:uid="{EAEDBD57-B64A-430F-B793-DFB8924CE7C5}"/>
    <cellStyle name="Comma 2 2 2 2 2 3 2 2 3 2 2 5" xfId="28070" xr:uid="{768DC49D-24D8-4136-AE06-B4ABC2AE609A}"/>
    <cellStyle name="Comma 2 2 2 2 2 3 2 2 3 2 3" xfId="5828" xr:uid="{9A64442C-1709-4921-B940-907E4E5479C9}"/>
    <cellStyle name="Comma 2 2 2 2 2 3 2 2 3 2 3 2" xfId="17960" xr:uid="{B64D0945-5DA5-4DB0-A38B-95FC75FEFF97}"/>
    <cellStyle name="Comma 2 2 2 2 2 3 2 2 3 2 3 2 2" xfId="42224" xr:uid="{1412AE12-544A-46A8-95F3-106B42F8AB56}"/>
    <cellStyle name="Comma 2 2 2 2 2 3 2 2 3 2 3 3" xfId="30092" xr:uid="{31003BDA-8140-41B7-ADD4-833ABAC5A357}"/>
    <cellStyle name="Comma 2 2 2 2 2 3 2 2 3 2 4" xfId="9872" xr:uid="{D5C1C166-C0F1-461B-ACAB-47E5CD815D6E}"/>
    <cellStyle name="Comma 2 2 2 2 2 3 2 2 3 2 4 2" xfId="22004" xr:uid="{68B4F5DD-D521-4816-B991-198B4429387C}"/>
    <cellStyle name="Comma 2 2 2 2 2 3 2 2 3 2 4 2 2" xfId="46268" xr:uid="{CF8E0436-4BEE-40E4-9484-CBB8BDDE31F7}"/>
    <cellStyle name="Comma 2 2 2 2 2 3 2 2 3 2 4 3" xfId="34136" xr:uid="{51443B3A-E895-4A22-B050-0698DE5F1B7F}"/>
    <cellStyle name="Comma 2 2 2 2 2 3 2 2 3 2 5" xfId="13916" xr:uid="{E5D5DA9D-44B4-4B3E-B2CC-7E2FA011DD37}"/>
    <cellStyle name="Comma 2 2 2 2 2 3 2 2 3 2 5 2" xfId="38180" xr:uid="{CCE15145-C769-46B4-BE0E-42E1F43DCC32}"/>
    <cellStyle name="Comma 2 2 2 2 2 3 2 2 3 2 6" xfId="26048" xr:uid="{8922C20B-402A-4871-BB89-3D58651CF87C}"/>
    <cellStyle name="Comma 2 2 2 2 2 3 2 2 3 3" xfId="2795" xr:uid="{B55D022F-2A61-4E6B-8585-7C0F4F74F541}"/>
    <cellStyle name="Comma 2 2 2 2 2 3 2 2 3 3 2" xfId="6839" xr:uid="{4AAA7F96-37C2-40D0-B13E-B846AC8B0B79}"/>
    <cellStyle name="Comma 2 2 2 2 2 3 2 2 3 3 2 2" xfId="18971" xr:uid="{D0DE309E-9E55-47E1-84A6-41E56C8881A9}"/>
    <cellStyle name="Comma 2 2 2 2 2 3 2 2 3 3 2 2 2" xfId="43235" xr:uid="{6691D06C-CF70-4DAD-9E67-0B2EC775B7BF}"/>
    <cellStyle name="Comma 2 2 2 2 2 3 2 2 3 3 2 3" xfId="31103" xr:uid="{BAA21ADF-81D6-40E7-ABCC-D692822607A1}"/>
    <cellStyle name="Comma 2 2 2 2 2 3 2 2 3 3 3" xfId="10883" xr:uid="{5B118742-7017-4CE8-ABE9-C901089D0727}"/>
    <cellStyle name="Comma 2 2 2 2 2 3 2 2 3 3 3 2" xfId="23015" xr:uid="{D84C2027-55D2-440F-9809-2CFF51EC2CE7}"/>
    <cellStyle name="Comma 2 2 2 2 2 3 2 2 3 3 3 2 2" xfId="47279" xr:uid="{0F7B3567-9CD1-4EDF-8ABE-62F2CED6AC3D}"/>
    <cellStyle name="Comma 2 2 2 2 2 3 2 2 3 3 3 3" xfId="35147" xr:uid="{BACEDCCB-23C8-4066-92F6-178BC4756D2C}"/>
    <cellStyle name="Comma 2 2 2 2 2 3 2 2 3 3 4" xfId="14927" xr:uid="{45DFCD9D-7DBE-4B1B-AD73-FED655A6929F}"/>
    <cellStyle name="Comma 2 2 2 2 2 3 2 2 3 3 4 2" xfId="39191" xr:uid="{ACE589CE-A9C9-4E93-BB7E-BD63971EB0AB}"/>
    <cellStyle name="Comma 2 2 2 2 2 3 2 2 3 3 5" xfId="27059" xr:uid="{EDAE4CEB-CBF7-44B4-BFC9-6C2ED6762769}"/>
    <cellStyle name="Comma 2 2 2 2 2 3 2 2 3 4" xfId="4817" xr:uid="{51BD3B8B-29A0-4B09-9861-176533D2382A}"/>
    <cellStyle name="Comma 2 2 2 2 2 3 2 2 3 4 2" xfId="16949" xr:uid="{41389273-710F-4ECE-AB52-F030B82353BC}"/>
    <cellStyle name="Comma 2 2 2 2 2 3 2 2 3 4 2 2" xfId="41213" xr:uid="{42645138-09EF-4304-AFAA-07A226B29318}"/>
    <cellStyle name="Comma 2 2 2 2 2 3 2 2 3 4 3" xfId="29081" xr:uid="{EED91A8A-FC3C-42A2-8FAE-9B5CF2051B9E}"/>
    <cellStyle name="Comma 2 2 2 2 2 3 2 2 3 5" xfId="8861" xr:uid="{BD0995A2-6340-483C-9450-8D85AC25E691}"/>
    <cellStyle name="Comma 2 2 2 2 2 3 2 2 3 5 2" xfId="20993" xr:uid="{E7021BA2-E3B3-4FBC-8160-E43A6AB9DBA6}"/>
    <cellStyle name="Comma 2 2 2 2 2 3 2 2 3 5 2 2" xfId="45257" xr:uid="{AC05D2C6-3C69-47B6-9A07-47E3561DDB77}"/>
    <cellStyle name="Comma 2 2 2 2 2 3 2 2 3 5 3" xfId="33125" xr:uid="{690DA411-3090-44EC-8AA6-CA5A1A3EE590}"/>
    <cellStyle name="Comma 2 2 2 2 2 3 2 2 3 6" xfId="12905" xr:uid="{01AF9B88-4B9F-4EE7-8571-8051885BAD5E}"/>
    <cellStyle name="Comma 2 2 2 2 2 3 2 2 3 6 2" xfId="37169" xr:uid="{CCA9AD05-D8DF-4C0C-AEEA-B9EC544B1550}"/>
    <cellStyle name="Comma 2 2 2 2 2 3 2 2 3 7" xfId="25037" xr:uid="{F81B4787-E7B2-4AFE-B231-8A048D469E2B}"/>
    <cellStyle name="Comma 2 2 2 2 2 3 2 2 4" xfId="1279" xr:uid="{B883E7B2-F161-4E80-9617-07798286BD16}"/>
    <cellStyle name="Comma 2 2 2 2 2 3 2 2 4 2" xfId="3301" xr:uid="{649B19C7-BBA9-45AC-B28E-E39D239A57E4}"/>
    <cellStyle name="Comma 2 2 2 2 2 3 2 2 4 2 2" xfId="7345" xr:uid="{A7F459D7-B407-4F29-B846-16C81604095F}"/>
    <cellStyle name="Comma 2 2 2 2 2 3 2 2 4 2 2 2" xfId="19477" xr:uid="{BC698AE3-80CF-4514-B270-CA67670C4094}"/>
    <cellStyle name="Comma 2 2 2 2 2 3 2 2 4 2 2 2 2" xfId="43741" xr:uid="{6239EC15-DEE4-45C0-8B4D-938F3890985D}"/>
    <cellStyle name="Comma 2 2 2 2 2 3 2 2 4 2 2 3" xfId="31609" xr:uid="{990C0A9A-84BB-4C6B-8361-99BFB191BDA4}"/>
    <cellStyle name="Comma 2 2 2 2 2 3 2 2 4 2 3" xfId="11389" xr:uid="{AAC42CB5-9857-4D92-8661-20DBE23259E3}"/>
    <cellStyle name="Comma 2 2 2 2 2 3 2 2 4 2 3 2" xfId="23521" xr:uid="{A19B3371-5885-4D76-B465-F0DFF28435A1}"/>
    <cellStyle name="Comma 2 2 2 2 2 3 2 2 4 2 3 2 2" xfId="47785" xr:uid="{7D948E80-2A14-4A65-8C28-BE71981D8222}"/>
    <cellStyle name="Comma 2 2 2 2 2 3 2 2 4 2 3 3" xfId="35653" xr:uid="{50B41C08-36D7-4839-A714-108FDA0D07A1}"/>
    <cellStyle name="Comma 2 2 2 2 2 3 2 2 4 2 4" xfId="15433" xr:uid="{36362460-5ABA-4F06-AE6F-3A57422EECBD}"/>
    <cellStyle name="Comma 2 2 2 2 2 3 2 2 4 2 4 2" xfId="39697" xr:uid="{1C632B18-1C24-4310-AB04-018626BB9AA8}"/>
    <cellStyle name="Comma 2 2 2 2 2 3 2 2 4 2 5" xfId="27565" xr:uid="{7E52C8DD-C5AB-4BD2-8ED0-FBF916A140D3}"/>
    <cellStyle name="Comma 2 2 2 2 2 3 2 2 4 3" xfId="5323" xr:uid="{A9740F87-40A1-482C-BE06-8C5E241FBEE7}"/>
    <cellStyle name="Comma 2 2 2 2 2 3 2 2 4 3 2" xfId="17455" xr:uid="{DAA01336-8C45-4684-8F1F-50C591526DBF}"/>
    <cellStyle name="Comma 2 2 2 2 2 3 2 2 4 3 2 2" xfId="41719" xr:uid="{6EBDFF7C-EAF3-4DB5-B049-BD2627C98B90}"/>
    <cellStyle name="Comma 2 2 2 2 2 3 2 2 4 3 3" xfId="29587" xr:uid="{25C7D5CE-BE3F-4C79-A3B9-91A1DFE76D70}"/>
    <cellStyle name="Comma 2 2 2 2 2 3 2 2 4 4" xfId="9367" xr:uid="{3F4EAE74-7748-40AC-BEE4-E94EF1BA3029}"/>
    <cellStyle name="Comma 2 2 2 2 2 3 2 2 4 4 2" xfId="21499" xr:uid="{BCC4FE0F-D93D-4A74-9787-AC5D802ABFE1}"/>
    <cellStyle name="Comma 2 2 2 2 2 3 2 2 4 4 2 2" xfId="45763" xr:uid="{0A5E4F98-54B1-4BF6-AD2D-272BE31B06C0}"/>
    <cellStyle name="Comma 2 2 2 2 2 3 2 2 4 4 3" xfId="33631" xr:uid="{9E1D3EA1-133E-420A-88A3-9768D9F61CF6}"/>
    <cellStyle name="Comma 2 2 2 2 2 3 2 2 4 5" xfId="13411" xr:uid="{D6D5D1C5-ADC7-42BE-8E5B-8FA4728D1FB0}"/>
    <cellStyle name="Comma 2 2 2 2 2 3 2 2 4 5 2" xfId="37675" xr:uid="{0677438A-3826-4C46-B464-BE7D6665126A}"/>
    <cellStyle name="Comma 2 2 2 2 2 3 2 2 4 6" xfId="25543" xr:uid="{0BB2D554-287E-4B37-85ED-021D4736BA20}"/>
    <cellStyle name="Comma 2 2 2 2 2 3 2 2 5" xfId="2290" xr:uid="{2B16EF79-E44C-454B-85A2-97DD7F4EB54C}"/>
    <cellStyle name="Comma 2 2 2 2 2 3 2 2 5 2" xfId="6334" xr:uid="{56554147-1D25-4D1D-A811-AFC341306457}"/>
    <cellStyle name="Comma 2 2 2 2 2 3 2 2 5 2 2" xfId="18466" xr:uid="{E0CB7138-3514-417D-A476-D94A9666A9CF}"/>
    <cellStyle name="Comma 2 2 2 2 2 3 2 2 5 2 2 2" xfId="42730" xr:uid="{2400E7E6-2C1F-4157-83D8-1AE98A46A5A2}"/>
    <cellStyle name="Comma 2 2 2 2 2 3 2 2 5 2 3" xfId="30598" xr:uid="{0544FF92-DDFD-4EE1-807A-C1B820BF0D6E}"/>
    <cellStyle name="Comma 2 2 2 2 2 3 2 2 5 3" xfId="10378" xr:uid="{F2561DB8-6CF4-4744-B508-7E9D5487EB2A}"/>
    <cellStyle name="Comma 2 2 2 2 2 3 2 2 5 3 2" xfId="22510" xr:uid="{08975B09-2EBD-46FA-B016-633088AD94AA}"/>
    <cellStyle name="Comma 2 2 2 2 2 3 2 2 5 3 2 2" xfId="46774" xr:uid="{7ABEFB38-F5EA-4B06-BE13-499652B33721}"/>
    <cellStyle name="Comma 2 2 2 2 2 3 2 2 5 3 3" xfId="34642" xr:uid="{01704438-BA8B-4D14-B808-7508D83EAD0E}"/>
    <cellStyle name="Comma 2 2 2 2 2 3 2 2 5 4" xfId="14422" xr:uid="{13F38A6F-3434-4FAB-9DA8-B082BA28F62B}"/>
    <cellStyle name="Comma 2 2 2 2 2 3 2 2 5 4 2" xfId="38686" xr:uid="{21B1E2CD-3F45-4A86-875E-1ADEEEEAB904}"/>
    <cellStyle name="Comma 2 2 2 2 2 3 2 2 5 5" xfId="26554" xr:uid="{E8A49B78-538D-4EDF-ADE0-9813657EEA02}"/>
    <cellStyle name="Comma 2 2 2 2 2 3 2 2 6" xfId="4312" xr:uid="{FA2E8D91-16A5-4852-93E9-D990DF154FFB}"/>
    <cellStyle name="Comma 2 2 2 2 2 3 2 2 6 2" xfId="16444" xr:uid="{5A7A3AAB-4806-4CD1-8D81-4C041DD0D54A}"/>
    <cellStyle name="Comma 2 2 2 2 2 3 2 2 6 2 2" xfId="40708" xr:uid="{EE5B5A38-85D3-43F7-8EB8-5C347ECEF4A8}"/>
    <cellStyle name="Comma 2 2 2 2 2 3 2 2 6 3" xfId="28576" xr:uid="{DE95779F-0809-4DF0-A1CF-069D5E56DA7D}"/>
    <cellStyle name="Comma 2 2 2 2 2 3 2 2 7" xfId="8356" xr:uid="{E4E1FE7E-10FA-478B-A092-AC3BC8CEFF9F}"/>
    <cellStyle name="Comma 2 2 2 2 2 3 2 2 7 2" xfId="20488" xr:uid="{D17CD276-7358-491F-903A-F630474FD384}"/>
    <cellStyle name="Comma 2 2 2 2 2 3 2 2 7 2 2" xfId="44752" xr:uid="{BBEE5890-6493-47DD-AFFC-D0C683CC6BB4}"/>
    <cellStyle name="Comma 2 2 2 2 2 3 2 2 7 3" xfId="32620" xr:uid="{40B6707A-25EC-4C52-BC89-00AE1973B139}"/>
    <cellStyle name="Comma 2 2 2 2 2 3 2 2 8" xfId="12400" xr:uid="{8D06F678-D7AF-451F-8161-A9C47DF5CE4E}"/>
    <cellStyle name="Comma 2 2 2 2 2 3 2 2 8 2" xfId="36664" xr:uid="{ED1A5583-A3C7-4954-B320-5012050FEED4}"/>
    <cellStyle name="Comma 2 2 2 2 2 3 2 2 9" xfId="24532" xr:uid="{4CDBF47A-5CED-4B79-9B83-C39BF83EB7DE}"/>
    <cellStyle name="Comma 2 2 2 2 2 3 2 3" xfId="395" xr:uid="{1B09E3EB-0A32-4F58-8DFC-8BAE92B18465}"/>
    <cellStyle name="Comma 2 2 2 2 2 3 2 3 2" xfId="900" xr:uid="{701F8807-6398-4C56-B571-397D67E8E9AE}"/>
    <cellStyle name="Comma 2 2 2 2 2 3 2 3 2 2" xfId="1911" xr:uid="{51032AC5-F2DF-44C0-BAAC-4C462928BC7D}"/>
    <cellStyle name="Comma 2 2 2 2 2 3 2 3 2 2 2" xfId="3933" xr:uid="{71656895-61E9-483D-8CDF-B1DFC955FB0B}"/>
    <cellStyle name="Comma 2 2 2 2 2 3 2 3 2 2 2 2" xfId="7977" xr:uid="{E3A51DA0-270D-4E86-B8B6-8B5A3418D879}"/>
    <cellStyle name="Comma 2 2 2 2 2 3 2 3 2 2 2 2 2" xfId="20109" xr:uid="{72E96C41-5620-4ABE-B831-8B8E74A270E2}"/>
    <cellStyle name="Comma 2 2 2 2 2 3 2 3 2 2 2 2 2 2" xfId="44373" xr:uid="{4E5B9265-6226-4866-9CEC-906644307DE8}"/>
    <cellStyle name="Comma 2 2 2 2 2 3 2 3 2 2 2 2 3" xfId="32241" xr:uid="{48AF2E3A-8288-46EE-A0E9-0260B17707C8}"/>
    <cellStyle name="Comma 2 2 2 2 2 3 2 3 2 2 2 3" xfId="12021" xr:uid="{4A2BA61D-1930-4C4C-8D84-25FCB3B3A292}"/>
    <cellStyle name="Comma 2 2 2 2 2 3 2 3 2 2 2 3 2" xfId="24153" xr:uid="{B3439289-F23E-4B27-B65A-CB83ABCD396B}"/>
    <cellStyle name="Comma 2 2 2 2 2 3 2 3 2 2 2 3 2 2" xfId="48417" xr:uid="{2B9B7EC8-63F1-484D-A75D-4E1657CFCCDB}"/>
    <cellStyle name="Comma 2 2 2 2 2 3 2 3 2 2 2 3 3" xfId="36285" xr:uid="{4212BD3C-CEDC-40BB-A5C0-C6890FD4DD62}"/>
    <cellStyle name="Comma 2 2 2 2 2 3 2 3 2 2 2 4" xfId="16065" xr:uid="{66F86BB6-E958-4496-8418-0D6722FF5E85}"/>
    <cellStyle name="Comma 2 2 2 2 2 3 2 3 2 2 2 4 2" xfId="40329" xr:uid="{ABB12FBA-11C0-4239-8273-32A2496E8F65}"/>
    <cellStyle name="Comma 2 2 2 2 2 3 2 3 2 2 2 5" xfId="28197" xr:uid="{AE1D47DB-3664-4804-AF1B-86A32C78378D}"/>
    <cellStyle name="Comma 2 2 2 2 2 3 2 3 2 2 3" xfId="5955" xr:uid="{28BE7C54-3069-4F42-A462-23B72CA6148C}"/>
    <cellStyle name="Comma 2 2 2 2 2 3 2 3 2 2 3 2" xfId="18087" xr:uid="{0F49678F-9944-46DE-BD97-2E088A8F0682}"/>
    <cellStyle name="Comma 2 2 2 2 2 3 2 3 2 2 3 2 2" xfId="42351" xr:uid="{629DFB32-53B5-49F0-A539-99ABD07A289A}"/>
    <cellStyle name="Comma 2 2 2 2 2 3 2 3 2 2 3 3" xfId="30219" xr:uid="{FBFFA059-3AA7-4E14-8E5B-06AB45DBB601}"/>
    <cellStyle name="Comma 2 2 2 2 2 3 2 3 2 2 4" xfId="9999" xr:uid="{9499B984-DB9D-4531-83FD-215D54E280BF}"/>
    <cellStyle name="Comma 2 2 2 2 2 3 2 3 2 2 4 2" xfId="22131" xr:uid="{60E904C7-E4C4-439F-8495-7455FD3224B8}"/>
    <cellStyle name="Comma 2 2 2 2 2 3 2 3 2 2 4 2 2" xfId="46395" xr:uid="{54BF0DF9-B5D9-4983-AF6C-3928195747FF}"/>
    <cellStyle name="Comma 2 2 2 2 2 3 2 3 2 2 4 3" xfId="34263" xr:uid="{29E2B5AF-6FF9-459C-B80C-73F59BB4A71F}"/>
    <cellStyle name="Comma 2 2 2 2 2 3 2 3 2 2 5" xfId="14043" xr:uid="{9C660ADF-03D9-464B-9E90-3ED1A2560CF2}"/>
    <cellStyle name="Comma 2 2 2 2 2 3 2 3 2 2 5 2" xfId="38307" xr:uid="{08CE4C94-92AD-4A6A-8668-303BECA3A287}"/>
    <cellStyle name="Comma 2 2 2 2 2 3 2 3 2 2 6" xfId="26175" xr:uid="{FDBCD191-1A6D-4BCF-825A-F570FE8E2E33}"/>
    <cellStyle name="Comma 2 2 2 2 2 3 2 3 2 3" xfId="2922" xr:uid="{A7F51E38-72EE-47C8-9C4D-F8CF8AD64311}"/>
    <cellStyle name="Comma 2 2 2 2 2 3 2 3 2 3 2" xfId="6966" xr:uid="{7B89ECF4-FD0A-46AE-A1BE-930CE592FC05}"/>
    <cellStyle name="Comma 2 2 2 2 2 3 2 3 2 3 2 2" xfId="19098" xr:uid="{F77E57BF-6CA1-42CB-BF0B-0055ABF031A7}"/>
    <cellStyle name="Comma 2 2 2 2 2 3 2 3 2 3 2 2 2" xfId="43362" xr:uid="{C95308FF-2E9D-4B97-9B34-47B4EF9EB45F}"/>
    <cellStyle name="Comma 2 2 2 2 2 3 2 3 2 3 2 3" xfId="31230" xr:uid="{52826D57-E591-48FC-9441-9EEAC7DF015E}"/>
    <cellStyle name="Comma 2 2 2 2 2 3 2 3 2 3 3" xfId="11010" xr:uid="{BCA1350A-F1D3-48F2-B68D-E51ABE6A2814}"/>
    <cellStyle name="Comma 2 2 2 2 2 3 2 3 2 3 3 2" xfId="23142" xr:uid="{E39CC770-955F-4127-9A11-C361A919F6FF}"/>
    <cellStyle name="Comma 2 2 2 2 2 3 2 3 2 3 3 2 2" xfId="47406" xr:uid="{CB1D8B25-3752-460B-95A8-98B78EC36DE9}"/>
    <cellStyle name="Comma 2 2 2 2 2 3 2 3 2 3 3 3" xfId="35274" xr:uid="{381FE4CF-ECF9-4E21-B7E6-50F5A63DDA9F}"/>
    <cellStyle name="Comma 2 2 2 2 2 3 2 3 2 3 4" xfId="15054" xr:uid="{8EA2975E-BFA4-4500-B808-03970F1927A0}"/>
    <cellStyle name="Comma 2 2 2 2 2 3 2 3 2 3 4 2" xfId="39318" xr:uid="{56F9FADB-163F-4743-BA8D-E8CBE53FFEE9}"/>
    <cellStyle name="Comma 2 2 2 2 2 3 2 3 2 3 5" xfId="27186" xr:uid="{A711DE69-2269-4EFA-82B3-029D91A59C8D}"/>
    <cellStyle name="Comma 2 2 2 2 2 3 2 3 2 4" xfId="4944" xr:uid="{B2F04ABB-0F85-4CAB-AC50-6EBB4D80B5F6}"/>
    <cellStyle name="Comma 2 2 2 2 2 3 2 3 2 4 2" xfId="17076" xr:uid="{38C11A87-6534-4666-8241-73006DB1C510}"/>
    <cellStyle name="Comma 2 2 2 2 2 3 2 3 2 4 2 2" xfId="41340" xr:uid="{CB1B449B-6A6B-45E7-B77D-34377C4242C1}"/>
    <cellStyle name="Comma 2 2 2 2 2 3 2 3 2 4 3" xfId="29208" xr:uid="{DFAFE065-B39F-453A-9407-B952A00D9443}"/>
    <cellStyle name="Comma 2 2 2 2 2 3 2 3 2 5" xfId="8988" xr:uid="{70E4EA14-0BF3-4E38-A5D9-2311915FBE59}"/>
    <cellStyle name="Comma 2 2 2 2 2 3 2 3 2 5 2" xfId="21120" xr:uid="{AA4B3E8D-51BE-48C0-87B3-60DA000A77ED}"/>
    <cellStyle name="Comma 2 2 2 2 2 3 2 3 2 5 2 2" xfId="45384" xr:uid="{357AA903-8CCA-45F7-A662-9FB3F72C6D4C}"/>
    <cellStyle name="Comma 2 2 2 2 2 3 2 3 2 5 3" xfId="33252" xr:uid="{C9ECD4A7-1177-4FED-B7D8-E1E951B323CE}"/>
    <cellStyle name="Comma 2 2 2 2 2 3 2 3 2 6" xfId="13032" xr:uid="{D48BD27B-61C4-446E-8CA7-AE3D30E1993D}"/>
    <cellStyle name="Comma 2 2 2 2 2 3 2 3 2 6 2" xfId="37296" xr:uid="{E7DBA40E-4E02-4191-8A7D-30749AD94E99}"/>
    <cellStyle name="Comma 2 2 2 2 2 3 2 3 2 7" xfId="25164" xr:uid="{EB3D2E28-5205-4B68-989B-24C19535A4DB}"/>
    <cellStyle name="Comma 2 2 2 2 2 3 2 3 3" xfId="1406" xr:uid="{9EC00818-D30B-4A1F-8FEE-5387612EFC93}"/>
    <cellStyle name="Comma 2 2 2 2 2 3 2 3 3 2" xfId="3428" xr:uid="{9AC34077-516F-4F7F-97F5-2E9D0F4ECED0}"/>
    <cellStyle name="Comma 2 2 2 2 2 3 2 3 3 2 2" xfId="7472" xr:uid="{DDD597C2-383F-488F-90CD-913360681015}"/>
    <cellStyle name="Comma 2 2 2 2 2 3 2 3 3 2 2 2" xfId="19604" xr:uid="{3B9DE85E-2FD0-4DD0-970D-F1E590043BD4}"/>
    <cellStyle name="Comma 2 2 2 2 2 3 2 3 3 2 2 2 2" xfId="43868" xr:uid="{08E989A5-88DB-4AD3-AC4C-83A7E66C393A}"/>
    <cellStyle name="Comma 2 2 2 2 2 3 2 3 3 2 2 3" xfId="31736" xr:uid="{9613EDEF-B289-4976-9459-5E5D79BB754A}"/>
    <cellStyle name="Comma 2 2 2 2 2 3 2 3 3 2 3" xfId="11516" xr:uid="{F6664C8D-3BAE-47D9-AA01-3C60505C790C}"/>
    <cellStyle name="Comma 2 2 2 2 2 3 2 3 3 2 3 2" xfId="23648" xr:uid="{A23E1C9B-C3D6-4BB7-9B4D-2A9FF7C7A671}"/>
    <cellStyle name="Comma 2 2 2 2 2 3 2 3 3 2 3 2 2" xfId="47912" xr:uid="{096E2862-7A5D-47CB-B553-C08D89854218}"/>
    <cellStyle name="Comma 2 2 2 2 2 3 2 3 3 2 3 3" xfId="35780" xr:uid="{215DA3C5-1CF7-45BB-9967-8CD5D423A84D}"/>
    <cellStyle name="Comma 2 2 2 2 2 3 2 3 3 2 4" xfId="15560" xr:uid="{493B0B8B-DC79-42AC-A60A-08DF42164A6E}"/>
    <cellStyle name="Comma 2 2 2 2 2 3 2 3 3 2 4 2" xfId="39824" xr:uid="{2DD8AAD0-64E0-48EF-80AC-3CE2672799BA}"/>
    <cellStyle name="Comma 2 2 2 2 2 3 2 3 3 2 5" xfId="27692" xr:uid="{81A96B50-6BA8-4C8A-968D-5E3830314FA8}"/>
    <cellStyle name="Comma 2 2 2 2 2 3 2 3 3 3" xfId="5450" xr:uid="{3EB49089-7A69-44F5-B578-0737956A3210}"/>
    <cellStyle name="Comma 2 2 2 2 2 3 2 3 3 3 2" xfId="17582" xr:uid="{A370EBC3-C186-4824-A98D-B7903799C99C}"/>
    <cellStyle name="Comma 2 2 2 2 2 3 2 3 3 3 2 2" xfId="41846" xr:uid="{D8779FBB-5BD2-4F9E-85CC-19074C9E9612}"/>
    <cellStyle name="Comma 2 2 2 2 2 3 2 3 3 3 3" xfId="29714" xr:uid="{E4F3F78B-8765-4464-862B-EFCA89779CC1}"/>
    <cellStyle name="Comma 2 2 2 2 2 3 2 3 3 4" xfId="9494" xr:uid="{4CD456D4-3F4F-49B9-96A3-CFA852756F98}"/>
    <cellStyle name="Comma 2 2 2 2 2 3 2 3 3 4 2" xfId="21626" xr:uid="{816AE2B8-3406-4139-8A4F-045E01DB7F80}"/>
    <cellStyle name="Comma 2 2 2 2 2 3 2 3 3 4 2 2" xfId="45890" xr:uid="{0E57ED7B-F857-48A2-AD86-34AC34293059}"/>
    <cellStyle name="Comma 2 2 2 2 2 3 2 3 3 4 3" xfId="33758" xr:uid="{EC7B8301-80BB-4C49-BDB1-5F7FE65CABCD}"/>
    <cellStyle name="Comma 2 2 2 2 2 3 2 3 3 5" xfId="13538" xr:uid="{AC8A66B7-4DDE-4D24-9684-8E0C0CBC4FBC}"/>
    <cellStyle name="Comma 2 2 2 2 2 3 2 3 3 5 2" xfId="37802" xr:uid="{B0529580-76E1-4A38-ABEB-3136DBDB2A96}"/>
    <cellStyle name="Comma 2 2 2 2 2 3 2 3 3 6" xfId="25670" xr:uid="{2D4230F5-3F27-4594-B27D-A7FA12628303}"/>
    <cellStyle name="Comma 2 2 2 2 2 3 2 3 4" xfId="2417" xr:uid="{153302AE-23B6-43D5-B05B-A35234090374}"/>
    <cellStyle name="Comma 2 2 2 2 2 3 2 3 4 2" xfId="6461" xr:uid="{53D8A616-31DB-4D2C-9BBC-3D1F94519C87}"/>
    <cellStyle name="Comma 2 2 2 2 2 3 2 3 4 2 2" xfId="18593" xr:uid="{C2A20B2D-CBDF-4BFA-B4A2-8B26F81111C0}"/>
    <cellStyle name="Comma 2 2 2 2 2 3 2 3 4 2 2 2" xfId="42857" xr:uid="{EB48AF96-413E-4AB4-BA05-16C33CF62737}"/>
    <cellStyle name="Comma 2 2 2 2 2 3 2 3 4 2 3" xfId="30725" xr:uid="{E8E60275-7876-459E-983B-2B884795A033}"/>
    <cellStyle name="Comma 2 2 2 2 2 3 2 3 4 3" xfId="10505" xr:uid="{C5F4C910-E608-4811-B7F4-653627994898}"/>
    <cellStyle name="Comma 2 2 2 2 2 3 2 3 4 3 2" xfId="22637" xr:uid="{382C97A0-7614-4687-A263-9A8D1A363A2D}"/>
    <cellStyle name="Comma 2 2 2 2 2 3 2 3 4 3 2 2" xfId="46901" xr:uid="{1F3ACAA9-D38B-468E-A260-D76EFC17966B}"/>
    <cellStyle name="Comma 2 2 2 2 2 3 2 3 4 3 3" xfId="34769" xr:uid="{E2A897D8-088E-4435-8216-65A3B1B1A760}"/>
    <cellStyle name="Comma 2 2 2 2 2 3 2 3 4 4" xfId="14549" xr:uid="{6579B78A-9AEE-42C4-9C68-3CB80CFF47E5}"/>
    <cellStyle name="Comma 2 2 2 2 2 3 2 3 4 4 2" xfId="38813" xr:uid="{2225D101-B4D3-477E-8F11-24E4A469CD31}"/>
    <cellStyle name="Comma 2 2 2 2 2 3 2 3 4 5" xfId="26681" xr:uid="{B866D727-C04E-4016-898C-957AE20C6A1C}"/>
    <cellStyle name="Comma 2 2 2 2 2 3 2 3 5" xfId="4439" xr:uid="{889706F3-4C3C-454F-B6F0-1C7D152474A9}"/>
    <cellStyle name="Comma 2 2 2 2 2 3 2 3 5 2" xfId="16571" xr:uid="{B4AD3411-921D-4A9B-A31E-83E203DEBC45}"/>
    <cellStyle name="Comma 2 2 2 2 2 3 2 3 5 2 2" xfId="40835" xr:uid="{55F6A84B-B3E9-41C8-976D-22FDA7BC8B6A}"/>
    <cellStyle name="Comma 2 2 2 2 2 3 2 3 5 3" xfId="28703" xr:uid="{B5CB3252-B2E8-4EB6-9839-CE7AA98C9A54}"/>
    <cellStyle name="Comma 2 2 2 2 2 3 2 3 6" xfId="8483" xr:uid="{F90A9F72-BD6D-4097-8648-E5AEEDEF26FA}"/>
    <cellStyle name="Comma 2 2 2 2 2 3 2 3 6 2" xfId="20615" xr:uid="{8D7C9438-EB07-4FA2-B175-E49EEB719496}"/>
    <cellStyle name="Comma 2 2 2 2 2 3 2 3 6 2 2" xfId="44879" xr:uid="{62025C9B-7680-4AE0-A42A-03A6BC68AC11}"/>
    <cellStyle name="Comma 2 2 2 2 2 3 2 3 6 3" xfId="32747" xr:uid="{0CFE8B38-6631-4D4C-BC06-AD7AE9E30AAD}"/>
    <cellStyle name="Comma 2 2 2 2 2 3 2 3 7" xfId="12527" xr:uid="{C902CDDE-3319-4ED3-9AD4-AE0C5ADE8FEC}"/>
    <cellStyle name="Comma 2 2 2 2 2 3 2 3 7 2" xfId="36791" xr:uid="{564BD032-3ADB-418C-90A2-55F81740A0D7}"/>
    <cellStyle name="Comma 2 2 2 2 2 3 2 3 8" xfId="24659" xr:uid="{B42445CF-014B-4749-988C-91937814BE79}"/>
    <cellStyle name="Comma 2 2 2 2 2 3 2 4" xfId="647" xr:uid="{566B5232-CF2A-4F77-8B91-32978843A5B8}"/>
    <cellStyle name="Comma 2 2 2 2 2 3 2 4 2" xfId="1658" xr:uid="{82E9022D-1B57-4183-A098-875CACC6D869}"/>
    <cellStyle name="Comma 2 2 2 2 2 3 2 4 2 2" xfId="3680" xr:uid="{8683426D-CEDB-4A1D-A7D8-273FCD38B369}"/>
    <cellStyle name="Comma 2 2 2 2 2 3 2 4 2 2 2" xfId="7724" xr:uid="{4AA6F0F2-650D-4DD3-A121-0E2127071A19}"/>
    <cellStyle name="Comma 2 2 2 2 2 3 2 4 2 2 2 2" xfId="19856" xr:uid="{42A780D2-6B45-4F09-98DA-3E0936A6AE10}"/>
    <cellStyle name="Comma 2 2 2 2 2 3 2 4 2 2 2 2 2" xfId="44120" xr:uid="{95C128BD-2D09-4C03-9C5E-4ACD64889CC4}"/>
    <cellStyle name="Comma 2 2 2 2 2 3 2 4 2 2 2 3" xfId="31988" xr:uid="{ADF17089-9C02-48E0-8E83-69D8A8258A72}"/>
    <cellStyle name="Comma 2 2 2 2 2 3 2 4 2 2 3" xfId="11768" xr:uid="{C99DABD7-26BA-4408-9FC1-8E896391E30F}"/>
    <cellStyle name="Comma 2 2 2 2 2 3 2 4 2 2 3 2" xfId="23900" xr:uid="{16092E5F-1E53-445B-A9D4-140AABACF8FB}"/>
    <cellStyle name="Comma 2 2 2 2 2 3 2 4 2 2 3 2 2" xfId="48164" xr:uid="{4194F131-E879-4C08-BE57-2E1937FF8D12}"/>
    <cellStyle name="Comma 2 2 2 2 2 3 2 4 2 2 3 3" xfId="36032" xr:uid="{BF5E9E86-B535-41E4-94B3-7A89668A358D}"/>
    <cellStyle name="Comma 2 2 2 2 2 3 2 4 2 2 4" xfId="15812" xr:uid="{6F2246A9-B723-469B-95FD-60967C3D7A74}"/>
    <cellStyle name="Comma 2 2 2 2 2 3 2 4 2 2 4 2" xfId="40076" xr:uid="{82868542-1C62-4F09-9673-EDCC180C48B6}"/>
    <cellStyle name="Comma 2 2 2 2 2 3 2 4 2 2 5" xfId="27944" xr:uid="{79FB1E5B-31B5-4DA4-9493-9459C96CE974}"/>
    <cellStyle name="Comma 2 2 2 2 2 3 2 4 2 3" xfId="5702" xr:uid="{2ECB459D-8A75-4CA4-BADD-040C27311B77}"/>
    <cellStyle name="Comma 2 2 2 2 2 3 2 4 2 3 2" xfId="17834" xr:uid="{4222154E-D8C3-47D0-B88C-3D0B54465D95}"/>
    <cellStyle name="Comma 2 2 2 2 2 3 2 4 2 3 2 2" xfId="42098" xr:uid="{B9BEA508-8D10-420A-B743-89F69AC89A3F}"/>
    <cellStyle name="Comma 2 2 2 2 2 3 2 4 2 3 3" xfId="29966" xr:uid="{AC95BACC-36AE-4219-93AE-64BBFBEC961F}"/>
    <cellStyle name="Comma 2 2 2 2 2 3 2 4 2 4" xfId="9746" xr:uid="{8209AB41-0A5A-4374-B6CA-42291CC37E23}"/>
    <cellStyle name="Comma 2 2 2 2 2 3 2 4 2 4 2" xfId="21878" xr:uid="{8643A06B-2BA4-4E5A-B893-162266771884}"/>
    <cellStyle name="Comma 2 2 2 2 2 3 2 4 2 4 2 2" xfId="46142" xr:uid="{D32BCB5A-5107-49EF-9A29-E2732992EDD1}"/>
    <cellStyle name="Comma 2 2 2 2 2 3 2 4 2 4 3" xfId="34010" xr:uid="{9480F5F9-5317-42F1-B523-E520D0047F4A}"/>
    <cellStyle name="Comma 2 2 2 2 2 3 2 4 2 5" xfId="13790" xr:uid="{7DCDE76F-0585-4EEE-BFA6-3A545AC5D529}"/>
    <cellStyle name="Comma 2 2 2 2 2 3 2 4 2 5 2" xfId="38054" xr:uid="{3574BD02-F5EB-4B27-A13B-AC872E137A20}"/>
    <cellStyle name="Comma 2 2 2 2 2 3 2 4 2 6" xfId="25922" xr:uid="{5191087A-525B-4AE6-BDC8-FDB39DE655BF}"/>
    <cellStyle name="Comma 2 2 2 2 2 3 2 4 3" xfId="2669" xr:uid="{85917E41-A3F0-43F7-88AD-C39266A3855F}"/>
    <cellStyle name="Comma 2 2 2 2 2 3 2 4 3 2" xfId="6713" xr:uid="{5902CF6E-A240-425A-8E9E-DD2B61819B49}"/>
    <cellStyle name="Comma 2 2 2 2 2 3 2 4 3 2 2" xfId="18845" xr:uid="{5DDFB269-1032-4E43-9D90-20AF1857CA94}"/>
    <cellStyle name="Comma 2 2 2 2 2 3 2 4 3 2 2 2" xfId="43109" xr:uid="{D94B51C3-EF5C-485E-BFED-9E0F561C0635}"/>
    <cellStyle name="Comma 2 2 2 2 2 3 2 4 3 2 3" xfId="30977" xr:uid="{ED45C131-FA28-4104-B2A9-14D1D246B592}"/>
    <cellStyle name="Comma 2 2 2 2 2 3 2 4 3 3" xfId="10757" xr:uid="{71722A04-B7CE-4D82-BD92-8510509872F8}"/>
    <cellStyle name="Comma 2 2 2 2 2 3 2 4 3 3 2" xfId="22889" xr:uid="{9C5647EC-D794-4DF9-8142-0DDBC51AAE4D}"/>
    <cellStyle name="Comma 2 2 2 2 2 3 2 4 3 3 2 2" xfId="47153" xr:uid="{51BC7488-FBC6-49D4-BA9D-62CCFCD35956}"/>
    <cellStyle name="Comma 2 2 2 2 2 3 2 4 3 3 3" xfId="35021" xr:uid="{03E4EE72-1A0F-4202-B335-F65FD4903BDA}"/>
    <cellStyle name="Comma 2 2 2 2 2 3 2 4 3 4" xfId="14801" xr:uid="{889BF197-603E-4700-97D2-8EC2264F8999}"/>
    <cellStyle name="Comma 2 2 2 2 2 3 2 4 3 4 2" xfId="39065" xr:uid="{0C0E0179-CCAE-4DCF-983E-8354AD642FF3}"/>
    <cellStyle name="Comma 2 2 2 2 2 3 2 4 3 5" xfId="26933" xr:uid="{CE00B6B7-06B3-4987-B29F-A7D280228430}"/>
    <cellStyle name="Comma 2 2 2 2 2 3 2 4 4" xfId="4691" xr:uid="{0571B1E7-8497-4342-A371-E3B1B642AB08}"/>
    <cellStyle name="Comma 2 2 2 2 2 3 2 4 4 2" xfId="16823" xr:uid="{7DA549C0-3515-4481-A2A3-ABF33D04ED5C}"/>
    <cellStyle name="Comma 2 2 2 2 2 3 2 4 4 2 2" xfId="41087" xr:uid="{8AEC2C97-F431-4888-8677-C8E6737FC925}"/>
    <cellStyle name="Comma 2 2 2 2 2 3 2 4 4 3" xfId="28955" xr:uid="{E3450BB6-53E1-43C0-B546-B19BF5C9F56C}"/>
    <cellStyle name="Comma 2 2 2 2 2 3 2 4 5" xfId="8735" xr:uid="{8DFCECA9-C5D4-405C-A935-E29E9E83A7FA}"/>
    <cellStyle name="Comma 2 2 2 2 2 3 2 4 5 2" xfId="20867" xr:uid="{A190DA33-3388-4A97-AAC6-6282D87F389D}"/>
    <cellStyle name="Comma 2 2 2 2 2 3 2 4 5 2 2" xfId="45131" xr:uid="{48A04D92-9667-483D-B92D-258A6804AADD}"/>
    <cellStyle name="Comma 2 2 2 2 2 3 2 4 5 3" xfId="32999" xr:uid="{F5222D5F-1EC3-4BAE-9F43-EFFAB9913CD4}"/>
    <cellStyle name="Comma 2 2 2 2 2 3 2 4 6" xfId="12779" xr:uid="{DE847298-0E8E-4B56-BEA6-FDEDB9B1D684}"/>
    <cellStyle name="Comma 2 2 2 2 2 3 2 4 6 2" xfId="37043" xr:uid="{574309A8-AAB2-4304-9C90-ABF0FF40E154}"/>
    <cellStyle name="Comma 2 2 2 2 2 3 2 4 7" xfId="24911" xr:uid="{8287D0C2-1510-437D-A4F8-FD1C3D6873E3}"/>
    <cellStyle name="Comma 2 2 2 2 2 3 2 5" xfId="1153" xr:uid="{DAAC523F-5352-4ACC-B617-44B385C1A19A}"/>
    <cellStyle name="Comma 2 2 2 2 2 3 2 5 2" xfId="3175" xr:uid="{64854139-1456-40CD-AF6B-B3CBD07241F1}"/>
    <cellStyle name="Comma 2 2 2 2 2 3 2 5 2 2" xfId="7219" xr:uid="{AE1A6D91-9BD8-4DAD-AF0D-6914B38C6911}"/>
    <cellStyle name="Comma 2 2 2 2 2 3 2 5 2 2 2" xfId="19351" xr:uid="{49B215B3-B440-4AE7-BF26-A325560F8AF1}"/>
    <cellStyle name="Comma 2 2 2 2 2 3 2 5 2 2 2 2" xfId="43615" xr:uid="{5C4C9CCE-6B66-4651-8FC0-F596CE7F6400}"/>
    <cellStyle name="Comma 2 2 2 2 2 3 2 5 2 2 3" xfId="31483" xr:uid="{B042ABEF-97EE-4EDE-9944-E97DDFE591D8}"/>
    <cellStyle name="Comma 2 2 2 2 2 3 2 5 2 3" xfId="11263" xr:uid="{CC74F7A2-5096-4579-8383-A7CA31FE3692}"/>
    <cellStyle name="Comma 2 2 2 2 2 3 2 5 2 3 2" xfId="23395" xr:uid="{CEA35EB1-1F62-4057-B3C1-DAD675E89D0C}"/>
    <cellStyle name="Comma 2 2 2 2 2 3 2 5 2 3 2 2" xfId="47659" xr:uid="{D8167AAC-56E1-4C7D-8CC0-12C6E86B5D1E}"/>
    <cellStyle name="Comma 2 2 2 2 2 3 2 5 2 3 3" xfId="35527" xr:uid="{556CC75C-0564-49D1-BB3F-41A1420E7D3B}"/>
    <cellStyle name="Comma 2 2 2 2 2 3 2 5 2 4" xfId="15307" xr:uid="{B47684B3-7F2D-44BE-AE9B-63573EF3E71E}"/>
    <cellStyle name="Comma 2 2 2 2 2 3 2 5 2 4 2" xfId="39571" xr:uid="{DC121114-8471-4D2D-854E-EA14A7753493}"/>
    <cellStyle name="Comma 2 2 2 2 2 3 2 5 2 5" xfId="27439" xr:uid="{C914DD9D-4D5E-40C6-85F6-AAE195778818}"/>
    <cellStyle name="Comma 2 2 2 2 2 3 2 5 3" xfId="5197" xr:uid="{A69FEFF9-3502-45A9-BAF8-DF7379BB0F30}"/>
    <cellStyle name="Comma 2 2 2 2 2 3 2 5 3 2" xfId="17329" xr:uid="{843EBBB8-CA96-4CCC-B55B-2F862C22FF2B}"/>
    <cellStyle name="Comma 2 2 2 2 2 3 2 5 3 2 2" xfId="41593" xr:uid="{8E40514F-4D27-4B2C-A190-411244787169}"/>
    <cellStyle name="Comma 2 2 2 2 2 3 2 5 3 3" xfId="29461" xr:uid="{757E6903-E8D1-45B2-8489-5CCAE9729FD5}"/>
    <cellStyle name="Comma 2 2 2 2 2 3 2 5 4" xfId="9241" xr:uid="{E9C28EBE-B441-4418-B872-8F269814B63E}"/>
    <cellStyle name="Comma 2 2 2 2 2 3 2 5 4 2" xfId="21373" xr:uid="{0494F8CD-1CBD-4195-9DD3-B0CF15B5A6D5}"/>
    <cellStyle name="Comma 2 2 2 2 2 3 2 5 4 2 2" xfId="45637" xr:uid="{613A761F-9EAA-4A64-BF3D-E4FD2D63C09F}"/>
    <cellStyle name="Comma 2 2 2 2 2 3 2 5 4 3" xfId="33505" xr:uid="{93B13421-FA83-4EE9-8B2A-FF9B1ABC7E48}"/>
    <cellStyle name="Comma 2 2 2 2 2 3 2 5 5" xfId="13285" xr:uid="{478E7758-22C4-4A3F-9A4D-F689DD5F66FF}"/>
    <cellStyle name="Comma 2 2 2 2 2 3 2 5 5 2" xfId="37549" xr:uid="{5F1D2D8D-08A5-44E0-9836-82A58A88EB97}"/>
    <cellStyle name="Comma 2 2 2 2 2 3 2 5 6" xfId="25417" xr:uid="{E38990D9-D4C0-4588-9B4F-B5168E9C5B5F}"/>
    <cellStyle name="Comma 2 2 2 2 2 3 2 6" xfId="2164" xr:uid="{368730CD-147B-4640-8454-042AA2A64FEF}"/>
    <cellStyle name="Comma 2 2 2 2 2 3 2 6 2" xfId="6208" xr:uid="{42559258-BB58-4AC4-8F8C-8DD2DF20660D}"/>
    <cellStyle name="Comma 2 2 2 2 2 3 2 6 2 2" xfId="18340" xr:uid="{5CE9023C-1D06-4911-A3AC-F2B166A37C90}"/>
    <cellStyle name="Comma 2 2 2 2 2 3 2 6 2 2 2" xfId="42604" xr:uid="{AA0DE3AC-EFFC-41F8-9040-061C49777C16}"/>
    <cellStyle name="Comma 2 2 2 2 2 3 2 6 2 3" xfId="30472" xr:uid="{29A67C05-63C9-4583-9351-4CA3F453E9BF}"/>
    <cellStyle name="Comma 2 2 2 2 2 3 2 6 3" xfId="10252" xr:uid="{D2C87879-2E48-4B48-960A-F5A1B7EFB79E}"/>
    <cellStyle name="Comma 2 2 2 2 2 3 2 6 3 2" xfId="22384" xr:uid="{32727D7D-7A2B-4853-9D6B-2AEF829A9486}"/>
    <cellStyle name="Comma 2 2 2 2 2 3 2 6 3 2 2" xfId="46648" xr:uid="{18E20411-8A40-4178-BDA9-BE424CFFF117}"/>
    <cellStyle name="Comma 2 2 2 2 2 3 2 6 3 3" xfId="34516" xr:uid="{526C6267-EFB7-4A8A-9F02-0CD5461E9560}"/>
    <cellStyle name="Comma 2 2 2 2 2 3 2 6 4" xfId="14296" xr:uid="{CC6EEF5B-BAD0-4A8A-BF64-47D8364F342C}"/>
    <cellStyle name="Comma 2 2 2 2 2 3 2 6 4 2" xfId="38560" xr:uid="{CDACD228-9BDD-4EC5-880A-8657C4D01C6B}"/>
    <cellStyle name="Comma 2 2 2 2 2 3 2 6 5" xfId="26428" xr:uid="{BCE7F9A6-8B29-4573-9761-3AC8C378CBA5}"/>
    <cellStyle name="Comma 2 2 2 2 2 3 2 7" xfId="4186" xr:uid="{5F9A7704-69C7-47FE-A59F-F9B33C352FDE}"/>
    <cellStyle name="Comma 2 2 2 2 2 3 2 7 2" xfId="16318" xr:uid="{8A8E47E8-B0B2-4D1A-9C55-4107F0361AE0}"/>
    <cellStyle name="Comma 2 2 2 2 2 3 2 7 2 2" xfId="40582" xr:uid="{F08BBAFC-A4FF-4679-BF46-5322CC7F83D0}"/>
    <cellStyle name="Comma 2 2 2 2 2 3 2 7 3" xfId="28450" xr:uid="{E0A098F9-E21E-423E-90BF-93C168D69547}"/>
    <cellStyle name="Comma 2 2 2 2 2 3 2 8" xfId="8230" xr:uid="{DF7D839D-291E-45C2-BCF4-2D3B56896424}"/>
    <cellStyle name="Comma 2 2 2 2 2 3 2 8 2" xfId="20362" xr:uid="{2C48B6F4-7F0C-4938-970E-6452DCFC4510}"/>
    <cellStyle name="Comma 2 2 2 2 2 3 2 8 2 2" xfId="44626" xr:uid="{E8688CE9-E0BD-47D2-AD0A-FA795AC1D33B}"/>
    <cellStyle name="Comma 2 2 2 2 2 3 2 8 3" xfId="32494" xr:uid="{02A9002B-209D-4C24-AEA3-EC77A855AFA3}"/>
    <cellStyle name="Comma 2 2 2 2 2 3 2 9" xfId="12274" xr:uid="{58082149-C4F5-4493-B462-F9D92F8B11AF}"/>
    <cellStyle name="Comma 2 2 2 2 2 3 2 9 2" xfId="36538" xr:uid="{6A84EBCD-9661-47BD-ACEB-AA2D298C53FA}"/>
    <cellStyle name="Comma 2 2 2 2 2 3 3" xfId="205" xr:uid="{8E7D073F-FE2F-4E55-9337-10BF2CB576CE}"/>
    <cellStyle name="Comma 2 2 2 2 2 3 3 2" xfId="458" xr:uid="{C589BC36-9A27-4728-8C10-1ACA49BFF6CA}"/>
    <cellStyle name="Comma 2 2 2 2 2 3 3 2 2" xfId="963" xr:uid="{A47FA450-1E39-4C26-93DE-0116F64581BB}"/>
    <cellStyle name="Comma 2 2 2 2 2 3 3 2 2 2" xfId="1974" xr:uid="{287FCC7F-2B63-4567-B30A-1D0B976FA6D6}"/>
    <cellStyle name="Comma 2 2 2 2 2 3 3 2 2 2 2" xfId="3996" xr:uid="{B69F7BF2-BBBF-4839-8504-371EFE2E7632}"/>
    <cellStyle name="Comma 2 2 2 2 2 3 3 2 2 2 2 2" xfId="8040" xr:uid="{532C8E07-1535-4B97-8282-FFF980E7976A}"/>
    <cellStyle name="Comma 2 2 2 2 2 3 3 2 2 2 2 2 2" xfId="20172" xr:uid="{935969E7-B2F9-4E76-8742-C0049BC6315F}"/>
    <cellStyle name="Comma 2 2 2 2 2 3 3 2 2 2 2 2 2 2" xfId="44436" xr:uid="{0735C6B1-6CF7-4B0A-8263-F93093C28990}"/>
    <cellStyle name="Comma 2 2 2 2 2 3 3 2 2 2 2 2 3" xfId="32304" xr:uid="{C6212D9C-05C9-4C10-A6AF-9D8AB549E51C}"/>
    <cellStyle name="Comma 2 2 2 2 2 3 3 2 2 2 2 3" xfId="12084" xr:uid="{D73D91B0-A509-4D92-9BF5-FBC1AAC3B1E0}"/>
    <cellStyle name="Comma 2 2 2 2 2 3 3 2 2 2 2 3 2" xfId="24216" xr:uid="{590BCCFA-2B02-45DA-B8DF-37BBF4232559}"/>
    <cellStyle name="Comma 2 2 2 2 2 3 3 2 2 2 2 3 2 2" xfId="48480" xr:uid="{56D4D856-65D6-478D-8CCF-E983ADCD6833}"/>
    <cellStyle name="Comma 2 2 2 2 2 3 3 2 2 2 2 3 3" xfId="36348" xr:uid="{6CA24647-4E99-4123-877D-AEEBAF565D0A}"/>
    <cellStyle name="Comma 2 2 2 2 2 3 3 2 2 2 2 4" xfId="16128" xr:uid="{73A64C86-D085-406B-9B9E-2C774363BD42}"/>
    <cellStyle name="Comma 2 2 2 2 2 3 3 2 2 2 2 4 2" xfId="40392" xr:uid="{C7264D33-CE7F-422D-8FBC-7755693D2752}"/>
    <cellStyle name="Comma 2 2 2 2 2 3 3 2 2 2 2 5" xfId="28260" xr:uid="{03208FA4-2216-4484-B994-78FA75CEBE34}"/>
    <cellStyle name="Comma 2 2 2 2 2 3 3 2 2 2 3" xfId="6018" xr:uid="{27AEC4CA-CC08-48AA-9AD0-C9ED066600A1}"/>
    <cellStyle name="Comma 2 2 2 2 2 3 3 2 2 2 3 2" xfId="18150" xr:uid="{29954B48-AEDC-4146-B90B-8EE1FFC8EFA5}"/>
    <cellStyle name="Comma 2 2 2 2 2 3 3 2 2 2 3 2 2" xfId="42414" xr:uid="{306A5502-1C5E-4887-B683-74CFCA20E733}"/>
    <cellStyle name="Comma 2 2 2 2 2 3 3 2 2 2 3 3" xfId="30282" xr:uid="{C0A3BC20-2754-4BB8-BD55-B232BB609B3C}"/>
    <cellStyle name="Comma 2 2 2 2 2 3 3 2 2 2 4" xfId="10062" xr:uid="{C2C03D93-B9A2-402B-8EC4-F3EF0C2DD6A7}"/>
    <cellStyle name="Comma 2 2 2 2 2 3 3 2 2 2 4 2" xfId="22194" xr:uid="{8BE97457-4A85-4482-8061-D10EC775D4F4}"/>
    <cellStyle name="Comma 2 2 2 2 2 3 3 2 2 2 4 2 2" xfId="46458" xr:uid="{D0C591E6-8382-4F89-821B-F4C292F89A2E}"/>
    <cellStyle name="Comma 2 2 2 2 2 3 3 2 2 2 4 3" xfId="34326" xr:uid="{E58C0758-D518-440E-8BA7-8DB2A08E8432}"/>
    <cellStyle name="Comma 2 2 2 2 2 3 3 2 2 2 5" xfId="14106" xr:uid="{6C5E307F-671E-4224-A359-95D3A65217BC}"/>
    <cellStyle name="Comma 2 2 2 2 2 3 3 2 2 2 5 2" xfId="38370" xr:uid="{15E19C9B-9D24-4233-A62A-947348B6C5A4}"/>
    <cellStyle name="Comma 2 2 2 2 2 3 3 2 2 2 6" xfId="26238" xr:uid="{D5785A57-71C4-45AD-A118-38C75A196076}"/>
    <cellStyle name="Comma 2 2 2 2 2 3 3 2 2 3" xfId="2985" xr:uid="{AEDAFBBC-52B5-4F04-9F4D-D92FFDC802CF}"/>
    <cellStyle name="Comma 2 2 2 2 2 3 3 2 2 3 2" xfId="7029" xr:uid="{BB690E7F-151C-40BC-830B-826549F76812}"/>
    <cellStyle name="Comma 2 2 2 2 2 3 3 2 2 3 2 2" xfId="19161" xr:uid="{8C3F3534-A2CF-4726-A21F-386C2C23524F}"/>
    <cellStyle name="Comma 2 2 2 2 2 3 3 2 2 3 2 2 2" xfId="43425" xr:uid="{D7B7B9F2-8352-4F0E-BC4E-ED42AEA4C1A6}"/>
    <cellStyle name="Comma 2 2 2 2 2 3 3 2 2 3 2 3" xfId="31293" xr:uid="{90837C0A-B3F1-46A2-8C72-BCF2D8B66E85}"/>
    <cellStyle name="Comma 2 2 2 2 2 3 3 2 2 3 3" xfId="11073" xr:uid="{1F547B1B-EFFD-4C01-BF57-94C62EAFF066}"/>
    <cellStyle name="Comma 2 2 2 2 2 3 3 2 2 3 3 2" xfId="23205" xr:uid="{A8DD9759-D10A-4EBB-A42A-5ED88D9F1E6D}"/>
    <cellStyle name="Comma 2 2 2 2 2 3 3 2 2 3 3 2 2" xfId="47469" xr:uid="{CA6D4ACE-4F1F-4D0B-BD57-3AC5BFCC9650}"/>
    <cellStyle name="Comma 2 2 2 2 2 3 3 2 2 3 3 3" xfId="35337" xr:uid="{806059CE-3220-4825-82B8-060743BA02EE}"/>
    <cellStyle name="Comma 2 2 2 2 2 3 3 2 2 3 4" xfId="15117" xr:uid="{76BD3A81-2A94-40D3-8EC0-5E0EF739B087}"/>
    <cellStyle name="Comma 2 2 2 2 2 3 3 2 2 3 4 2" xfId="39381" xr:uid="{5FF76571-1C0C-465D-B671-DB7F385179D0}"/>
    <cellStyle name="Comma 2 2 2 2 2 3 3 2 2 3 5" xfId="27249" xr:uid="{29B5150F-E494-4523-850C-35ED4976243B}"/>
    <cellStyle name="Comma 2 2 2 2 2 3 3 2 2 4" xfId="5007" xr:uid="{4EDB5908-16A0-43FC-B703-62D5C41B23D2}"/>
    <cellStyle name="Comma 2 2 2 2 2 3 3 2 2 4 2" xfId="17139" xr:uid="{C974286A-B1BB-4BC3-9757-BF3F6EFDD8D1}"/>
    <cellStyle name="Comma 2 2 2 2 2 3 3 2 2 4 2 2" xfId="41403" xr:uid="{BC78AB7A-A11D-41C6-8FA4-597FBFD116BC}"/>
    <cellStyle name="Comma 2 2 2 2 2 3 3 2 2 4 3" xfId="29271" xr:uid="{04BDD37A-F317-4780-B262-A94BF27A55D5}"/>
    <cellStyle name="Comma 2 2 2 2 2 3 3 2 2 5" xfId="9051" xr:uid="{DA9F6F93-8920-4407-A7BA-149A97FC2D7F}"/>
    <cellStyle name="Comma 2 2 2 2 2 3 3 2 2 5 2" xfId="21183" xr:uid="{530877AE-F8E5-4576-8FC2-63DC55A5D559}"/>
    <cellStyle name="Comma 2 2 2 2 2 3 3 2 2 5 2 2" xfId="45447" xr:uid="{664C9494-DBF6-4499-AB7C-B1B22DE53A75}"/>
    <cellStyle name="Comma 2 2 2 2 2 3 3 2 2 5 3" xfId="33315" xr:uid="{EA5F6B2D-4560-43D1-A404-CB6DF5022233}"/>
    <cellStyle name="Comma 2 2 2 2 2 3 3 2 2 6" xfId="13095" xr:uid="{C1D033D9-7310-4D86-A1F3-CB623C1170F8}"/>
    <cellStyle name="Comma 2 2 2 2 2 3 3 2 2 6 2" xfId="37359" xr:uid="{4D680F13-B21E-4DCE-9B91-CC4381F2156C}"/>
    <cellStyle name="Comma 2 2 2 2 2 3 3 2 2 7" xfId="25227" xr:uid="{DA2B4534-4657-4BD4-9071-A6E6586DCD97}"/>
    <cellStyle name="Comma 2 2 2 2 2 3 3 2 3" xfId="1469" xr:uid="{E722DD6B-8EFC-48EA-A2DC-C8B859268897}"/>
    <cellStyle name="Comma 2 2 2 2 2 3 3 2 3 2" xfId="3491" xr:uid="{26B72FA7-868D-4C35-BED9-31AB6F2F2118}"/>
    <cellStyle name="Comma 2 2 2 2 2 3 3 2 3 2 2" xfId="7535" xr:uid="{E9D417EC-2015-4F9C-8629-FAE248E18ADD}"/>
    <cellStyle name="Comma 2 2 2 2 2 3 3 2 3 2 2 2" xfId="19667" xr:uid="{90226A2F-5B00-4D62-BEA8-2A375099D5F5}"/>
    <cellStyle name="Comma 2 2 2 2 2 3 3 2 3 2 2 2 2" xfId="43931" xr:uid="{9CC4B121-3A15-4EBB-959C-CFDAAE40E2F5}"/>
    <cellStyle name="Comma 2 2 2 2 2 3 3 2 3 2 2 3" xfId="31799" xr:uid="{EB854993-3FDC-4A03-AAF0-E39BD9C3E47D}"/>
    <cellStyle name="Comma 2 2 2 2 2 3 3 2 3 2 3" xfId="11579" xr:uid="{D1413524-7F9C-479B-ACC0-6D90DAFAE5B0}"/>
    <cellStyle name="Comma 2 2 2 2 2 3 3 2 3 2 3 2" xfId="23711" xr:uid="{82540628-9168-49B2-92C1-E83F46E12D60}"/>
    <cellStyle name="Comma 2 2 2 2 2 3 3 2 3 2 3 2 2" xfId="47975" xr:uid="{AAB786D5-B1B1-4344-B152-C8D9B9039226}"/>
    <cellStyle name="Comma 2 2 2 2 2 3 3 2 3 2 3 3" xfId="35843" xr:uid="{4D53D4DA-A078-46E5-BEC2-D7FAA645FD49}"/>
    <cellStyle name="Comma 2 2 2 2 2 3 3 2 3 2 4" xfId="15623" xr:uid="{7A6BB2B7-8615-4197-996F-E3DEA9D83047}"/>
    <cellStyle name="Comma 2 2 2 2 2 3 3 2 3 2 4 2" xfId="39887" xr:uid="{04E092F4-0660-4366-8A2A-6F6AFB0019B1}"/>
    <cellStyle name="Comma 2 2 2 2 2 3 3 2 3 2 5" xfId="27755" xr:uid="{32A754CA-4511-48CB-946B-4F607DA7F0C4}"/>
    <cellStyle name="Comma 2 2 2 2 2 3 3 2 3 3" xfId="5513" xr:uid="{2E6E6DF1-86A8-4F4E-A978-0F0FC0BE68CF}"/>
    <cellStyle name="Comma 2 2 2 2 2 3 3 2 3 3 2" xfId="17645" xr:uid="{7DB3C9CC-B592-4301-953A-6D84D7FC994B}"/>
    <cellStyle name="Comma 2 2 2 2 2 3 3 2 3 3 2 2" xfId="41909" xr:uid="{B72C4AD2-6684-4165-97C7-396E15E19F02}"/>
    <cellStyle name="Comma 2 2 2 2 2 3 3 2 3 3 3" xfId="29777" xr:uid="{AACAF6C9-9B8A-4B9E-A0B9-C422D5BD26C2}"/>
    <cellStyle name="Comma 2 2 2 2 2 3 3 2 3 4" xfId="9557" xr:uid="{13FDC24F-8FED-4B83-9A09-B0DB887E4513}"/>
    <cellStyle name="Comma 2 2 2 2 2 3 3 2 3 4 2" xfId="21689" xr:uid="{FAAF7B97-93D6-4359-9DB9-AD4590CDA861}"/>
    <cellStyle name="Comma 2 2 2 2 2 3 3 2 3 4 2 2" xfId="45953" xr:uid="{A0CD1A91-2743-4EA0-8B7F-F1E498C0E993}"/>
    <cellStyle name="Comma 2 2 2 2 2 3 3 2 3 4 3" xfId="33821" xr:uid="{1C012DEC-960E-4DCE-969F-BB0606A3EC15}"/>
    <cellStyle name="Comma 2 2 2 2 2 3 3 2 3 5" xfId="13601" xr:uid="{2A374862-D37C-43AB-A646-A78F4EE2167A}"/>
    <cellStyle name="Comma 2 2 2 2 2 3 3 2 3 5 2" xfId="37865" xr:uid="{DDC9A8AB-5D79-4CD1-B18B-1E844C6D4316}"/>
    <cellStyle name="Comma 2 2 2 2 2 3 3 2 3 6" xfId="25733" xr:uid="{1B39E629-6F28-4C98-9824-3F32017BC65C}"/>
    <cellStyle name="Comma 2 2 2 2 2 3 3 2 4" xfId="2480" xr:uid="{EB478396-AABB-4904-A5D4-66D960DBBC69}"/>
    <cellStyle name="Comma 2 2 2 2 2 3 3 2 4 2" xfId="6524" xr:uid="{739AD98F-6B0F-4122-AFA9-9D7C58EFB764}"/>
    <cellStyle name="Comma 2 2 2 2 2 3 3 2 4 2 2" xfId="18656" xr:uid="{01FE15F6-F385-4875-A785-D405AF3715B1}"/>
    <cellStyle name="Comma 2 2 2 2 2 3 3 2 4 2 2 2" xfId="42920" xr:uid="{81878BE0-DD0B-4877-9155-A4E5E801B237}"/>
    <cellStyle name="Comma 2 2 2 2 2 3 3 2 4 2 3" xfId="30788" xr:uid="{D07E0BDF-EF55-4D79-A241-101D85C82227}"/>
    <cellStyle name="Comma 2 2 2 2 2 3 3 2 4 3" xfId="10568" xr:uid="{58BF8FD9-ABBF-4375-ACDD-F60C03D1F4F7}"/>
    <cellStyle name="Comma 2 2 2 2 2 3 3 2 4 3 2" xfId="22700" xr:uid="{0D6F92B8-20A9-4849-BADE-767B2F918EF2}"/>
    <cellStyle name="Comma 2 2 2 2 2 3 3 2 4 3 2 2" xfId="46964" xr:uid="{00F72DF8-AD1A-49FE-82A1-DC2AB352ABCD}"/>
    <cellStyle name="Comma 2 2 2 2 2 3 3 2 4 3 3" xfId="34832" xr:uid="{0E2FBCAC-85C3-4311-B8DD-01773494F603}"/>
    <cellStyle name="Comma 2 2 2 2 2 3 3 2 4 4" xfId="14612" xr:uid="{F35FB908-CA9E-4C08-8421-31A51D507AFC}"/>
    <cellStyle name="Comma 2 2 2 2 2 3 3 2 4 4 2" xfId="38876" xr:uid="{C514AA4D-2CDA-43F2-8664-B628BC5E3027}"/>
    <cellStyle name="Comma 2 2 2 2 2 3 3 2 4 5" xfId="26744" xr:uid="{990C73E5-7C6C-4165-9FAD-5BF1DEA63D60}"/>
    <cellStyle name="Comma 2 2 2 2 2 3 3 2 5" xfId="4502" xr:uid="{F77A7BA9-448C-408D-985E-096D0D0548B1}"/>
    <cellStyle name="Comma 2 2 2 2 2 3 3 2 5 2" xfId="16634" xr:uid="{344C9F0B-9F15-4418-B45B-EF4EDD4FB9F9}"/>
    <cellStyle name="Comma 2 2 2 2 2 3 3 2 5 2 2" xfId="40898" xr:uid="{7BC56755-333A-434F-AEFE-B7114B251FFB}"/>
    <cellStyle name="Comma 2 2 2 2 2 3 3 2 5 3" xfId="28766" xr:uid="{658A61B2-DF97-451E-8054-86A0C08EEDEB}"/>
    <cellStyle name="Comma 2 2 2 2 2 3 3 2 6" xfId="8546" xr:uid="{B9B52722-F4E8-4AF7-B2B4-B82F1A019DCE}"/>
    <cellStyle name="Comma 2 2 2 2 2 3 3 2 6 2" xfId="20678" xr:uid="{6C590AB9-1E84-4715-A3B0-A60B2EDD398A}"/>
    <cellStyle name="Comma 2 2 2 2 2 3 3 2 6 2 2" xfId="44942" xr:uid="{10159C5F-56DF-4E39-89F6-224D74194E63}"/>
    <cellStyle name="Comma 2 2 2 2 2 3 3 2 6 3" xfId="32810" xr:uid="{E57F7FAF-24FB-4DD6-8768-3CD38A4E54BA}"/>
    <cellStyle name="Comma 2 2 2 2 2 3 3 2 7" xfId="12590" xr:uid="{3512311B-D750-4CEB-A3D4-8D21AF242AEF}"/>
    <cellStyle name="Comma 2 2 2 2 2 3 3 2 7 2" xfId="36854" xr:uid="{6F5020C4-619B-41E3-9579-42389547DA9B}"/>
    <cellStyle name="Comma 2 2 2 2 2 3 3 2 8" xfId="24722" xr:uid="{D963A00C-D43D-450B-ACB7-1C9913364D45}"/>
    <cellStyle name="Comma 2 2 2 2 2 3 3 3" xfId="710" xr:uid="{31056CBB-2992-4F5C-BA56-9A667350241B}"/>
    <cellStyle name="Comma 2 2 2 2 2 3 3 3 2" xfId="1721" xr:uid="{9BA37530-EF2A-4A95-8ED5-6A6D3C261A03}"/>
    <cellStyle name="Comma 2 2 2 2 2 3 3 3 2 2" xfId="3743" xr:uid="{7D4F784D-DE6B-4BAB-BF24-4FA7E459A423}"/>
    <cellStyle name="Comma 2 2 2 2 2 3 3 3 2 2 2" xfId="7787" xr:uid="{B0921E76-7A1A-4B8F-AEAC-F83EC2569D92}"/>
    <cellStyle name="Comma 2 2 2 2 2 3 3 3 2 2 2 2" xfId="19919" xr:uid="{16040FE1-C42B-4267-B595-B996F1B2EB5E}"/>
    <cellStyle name="Comma 2 2 2 2 2 3 3 3 2 2 2 2 2" xfId="44183" xr:uid="{82392901-A70E-4949-83BC-7F6AF0DE2D48}"/>
    <cellStyle name="Comma 2 2 2 2 2 3 3 3 2 2 2 3" xfId="32051" xr:uid="{1A5CABE0-949F-4CAE-8077-E1595FE2021D}"/>
    <cellStyle name="Comma 2 2 2 2 2 3 3 3 2 2 3" xfId="11831" xr:uid="{ECBF75B0-226D-4D25-A8B6-BAE328D5B913}"/>
    <cellStyle name="Comma 2 2 2 2 2 3 3 3 2 2 3 2" xfId="23963" xr:uid="{33444526-FEA6-4342-8302-8D68B8F36E8A}"/>
    <cellStyle name="Comma 2 2 2 2 2 3 3 3 2 2 3 2 2" xfId="48227" xr:uid="{E85CF2F5-A526-42F0-8BE1-744487F67720}"/>
    <cellStyle name="Comma 2 2 2 2 2 3 3 3 2 2 3 3" xfId="36095" xr:uid="{AF3CDA9A-CD26-4C40-B19F-DE39AF92E39A}"/>
    <cellStyle name="Comma 2 2 2 2 2 3 3 3 2 2 4" xfId="15875" xr:uid="{E2F611C8-3676-46D6-9149-3F91F230926F}"/>
    <cellStyle name="Comma 2 2 2 2 2 3 3 3 2 2 4 2" xfId="40139" xr:uid="{3AE48828-D8AD-47CF-A84F-C1BBF81A7CED}"/>
    <cellStyle name="Comma 2 2 2 2 2 3 3 3 2 2 5" xfId="28007" xr:uid="{2D0AD86F-8C7B-4B3F-817A-9C575B6F374B}"/>
    <cellStyle name="Comma 2 2 2 2 2 3 3 3 2 3" xfId="5765" xr:uid="{C264FC02-0BEF-449F-B4F6-08AB7AC8C738}"/>
    <cellStyle name="Comma 2 2 2 2 2 3 3 3 2 3 2" xfId="17897" xr:uid="{FE2BA83D-A015-4B30-8632-BBFA8D245DE1}"/>
    <cellStyle name="Comma 2 2 2 2 2 3 3 3 2 3 2 2" xfId="42161" xr:uid="{586EFF05-F192-446D-B96F-1AC2119CD93B}"/>
    <cellStyle name="Comma 2 2 2 2 2 3 3 3 2 3 3" xfId="30029" xr:uid="{852D34AC-784B-4812-B4B8-5C82A0F6F38C}"/>
    <cellStyle name="Comma 2 2 2 2 2 3 3 3 2 4" xfId="9809" xr:uid="{987A09BB-5462-4593-8F2A-8C283A1CC411}"/>
    <cellStyle name="Comma 2 2 2 2 2 3 3 3 2 4 2" xfId="21941" xr:uid="{57F533BD-329E-4A84-9931-CA1AF532579A}"/>
    <cellStyle name="Comma 2 2 2 2 2 3 3 3 2 4 2 2" xfId="46205" xr:uid="{9B32EE2C-823A-406C-A6B4-F15660B3C5C1}"/>
    <cellStyle name="Comma 2 2 2 2 2 3 3 3 2 4 3" xfId="34073" xr:uid="{3BE5D423-6311-42CE-8AC7-1B11D7B4786E}"/>
    <cellStyle name="Comma 2 2 2 2 2 3 3 3 2 5" xfId="13853" xr:uid="{5B0041EA-059C-4EC0-9F5D-ABA6864FE184}"/>
    <cellStyle name="Comma 2 2 2 2 2 3 3 3 2 5 2" xfId="38117" xr:uid="{4B607A8B-3DB7-4786-9FAB-1A5D49F0D395}"/>
    <cellStyle name="Comma 2 2 2 2 2 3 3 3 2 6" xfId="25985" xr:uid="{4A300304-A336-4D61-BDC8-4F52AA8597BA}"/>
    <cellStyle name="Comma 2 2 2 2 2 3 3 3 3" xfId="2732" xr:uid="{CDA0570F-6F77-448B-9E43-5F5F5C508374}"/>
    <cellStyle name="Comma 2 2 2 2 2 3 3 3 3 2" xfId="6776" xr:uid="{AC5E6877-6CEE-49AE-84D0-9A66FA30CDB8}"/>
    <cellStyle name="Comma 2 2 2 2 2 3 3 3 3 2 2" xfId="18908" xr:uid="{1F0D85B7-33E6-4C1C-8FB0-DE587245E8C6}"/>
    <cellStyle name="Comma 2 2 2 2 2 3 3 3 3 2 2 2" xfId="43172" xr:uid="{C87B3954-1A38-4FA3-811A-76DA78A9B767}"/>
    <cellStyle name="Comma 2 2 2 2 2 3 3 3 3 2 3" xfId="31040" xr:uid="{35D1A611-CE52-40E6-AD46-554178A499DF}"/>
    <cellStyle name="Comma 2 2 2 2 2 3 3 3 3 3" xfId="10820" xr:uid="{23445EDA-9B31-4C18-8AB5-81D41AB65EDE}"/>
    <cellStyle name="Comma 2 2 2 2 2 3 3 3 3 3 2" xfId="22952" xr:uid="{775B2FB1-D7A7-41DD-9FD5-F4D518F50880}"/>
    <cellStyle name="Comma 2 2 2 2 2 3 3 3 3 3 2 2" xfId="47216" xr:uid="{FEA27C5F-813F-4D28-A0A4-B427D6EAD3D7}"/>
    <cellStyle name="Comma 2 2 2 2 2 3 3 3 3 3 3" xfId="35084" xr:uid="{18F7D2E1-C42A-41F6-9D37-1170779DDABF}"/>
    <cellStyle name="Comma 2 2 2 2 2 3 3 3 3 4" xfId="14864" xr:uid="{41B12F4B-1712-4C15-8D49-46386B59098B}"/>
    <cellStyle name="Comma 2 2 2 2 2 3 3 3 3 4 2" xfId="39128" xr:uid="{CD4057D7-096F-4CDD-825C-6C24BB23D771}"/>
    <cellStyle name="Comma 2 2 2 2 2 3 3 3 3 5" xfId="26996" xr:uid="{5B15FA6F-7E30-4ED7-AA38-3A8CFE0D8148}"/>
    <cellStyle name="Comma 2 2 2 2 2 3 3 3 4" xfId="4754" xr:uid="{A3B064BA-6363-4A7D-B737-D7691C4FE0E8}"/>
    <cellStyle name="Comma 2 2 2 2 2 3 3 3 4 2" xfId="16886" xr:uid="{71581B04-1630-41CF-A85E-FD79613D2F6F}"/>
    <cellStyle name="Comma 2 2 2 2 2 3 3 3 4 2 2" xfId="41150" xr:uid="{DC83756E-05D5-4885-A80E-6C47D59F3BAF}"/>
    <cellStyle name="Comma 2 2 2 2 2 3 3 3 4 3" xfId="29018" xr:uid="{FF02A9AC-BFFA-4118-B4DD-A354AAC46FD2}"/>
    <cellStyle name="Comma 2 2 2 2 2 3 3 3 5" xfId="8798" xr:uid="{A6691986-919B-478D-BF69-D4E7CF4E57EA}"/>
    <cellStyle name="Comma 2 2 2 2 2 3 3 3 5 2" xfId="20930" xr:uid="{3FE1698B-58F0-41FE-B970-B9EFB52CEBEE}"/>
    <cellStyle name="Comma 2 2 2 2 2 3 3 3 5 2 2" xfId="45194" xr:uid="{F1BB6CFB-1344-4AAA-AC24-1FEBDB2F63EA}"/>
    <cellStyle name="Comma 2 2 2 2 2 3 3 3 5 3" xfId="33062" xr:uid="{2D814D0D-E619-46A0-899D-0EA0F9B805D9}"/>
    <cellStyle name="Comma 2 2 2 2 2 3 3 3 6" xfId="12842" xr:uid="{AAC8657D-3603-4332-8FAB-3487D5E165B7}"/>
    <cellStyle name="Comma 2 2 2 2 2 3 3 3 6 2" xfId="37106" xr:uid="{6CF620B7-E993-4ACB-ADD0-63B65647FB2E}"/>
    <cellStyle name="Comma 2 2 2 2 2 3 3 3 7" xfId="24974" xr:uid="{DBB52581-8B7A-46BC-A330-93EA73DEAEC7}"/>
    <cellStyle name="Comma 2 2 2 2 2 3 3 4" xfId="1216" xr:uid="{3A9D6187-987E-4626-9FC5-80DF2392F838}"/>
    <cellStyle name="Comma 2 2 2 2 2 3 3 4 2" xfId="3238" xr:uid="{6A54DD5B-0331-4C8E-BC5B-7E7352463C20}"/>
    <cellStyle name="Comma 2 2 2 2 2 3 3 4 2 2" xfId="7282" xr:uid="{3C9C634A-F2CE-40E6-BF7E-5B5DF8D2AA76}"/>
    <cellStyle name="Comma 2 2 2 2 2 3 3 4 2 2 2" xfId="19414" xr:uid="{62C45551-7BAC-480B-BAD7-77A764AFAAFE}"/>
    <cellStyle name="Comma 2 2 2 2 2 3 3 4 2 2 2 2" xfId="43678" xr:uid="{33FA1C51-1007-4C49-B4B2-BD7ACC2C02D1}"/>
    <cellStyle name="Comma 2 2 2 2 2 3 3 4 2 2 3" xfId="31546" xr:uid="{E38E7163-A9B7-4403-B752-5356541AA676}"/>
    <cellStyle name="Comma 2 2 2 2 2 3 3 4 2 3" xfId="11326" xr:uid="{FBD8D9D2-2A8C-431E-A663-1DFBE8F1C5A9}"/>
    <cellStyle name="Comma 2 2 2 2 2 3 3 4 2 3 2" xfId="23458" xr:uid="{63233AA0-C4ED-4706-A084-25F7741444B3}"/>
    <cellStyle name="Comma 2 2 2 2 2 3 3 4 2 3 2 2" xfId="47722" xr:uid="{B8CA492F-43C9-4F9F-AF10-AE104554B06E}"/>
    <cellStyle name="Comma 2 2 2 2 2 3 3 4 2 3 3" xfId="35590" xr:uid="{DAA5C4A4-2336-4B46-ABFC-7702B8EE3E4C}"/>
    <cellStyle name="Comma 2 2 2 2 2 3 3 4 2 4" xfId="15370" xr:uid="{2B9CA264-893D-495C-88BE-4210BEB9B347}"/>
    <cellStyle name="Comma 2 2 2 2 2 3 3 4 2 4 2" xfId="39634" xr:uid="{B1ABF1BA-51EE-4870-BCC1-699E868F7BA1}"/>
    <cellStyle name="Comma 2 2 2 2 2 3 3 4 2 5" xfId="27502" xr:uid="{577C4681-F10B-4E4D-9F5A-9406F9255AFA}"/>
    <cellStyle name="Comma 2 2 2 2 2 3 3 4 3" xfId="5260" xr:uid="{4BABAE6E-5A34-4CCD-8130-1ED9A03D1A4C}"/>
    <cellStyle name="Comma 2 2 2 2 2 3 3 4 3 2" xfId="17392" xr:uid="{C2721B99-0057-4FD7-8D4B-CCC4C6F0A4D2}"/>
    <cellStyle name="Comma 2 2 2 2 2 3 3 4 3 2 2" xfId="41656" xr:uid="{0AE5CC8A-EE9E-4A31-97D2-E2342A200F2F}"/>
    <cellStyle name="Comma 2 2 2 2 2 3 3 4 3 3" xfId="29524" xr:uid="{403DB1AB-9CB6-4391-A142-D55364480899}"/>
    <cellStyle name="Comma 2 2 2 2 2 3 3 4 4" xfId="9304" xr:uid="{498A6B4C-CACF-4984-A54E-9F6A1134DF57}"/>
    <cellStyle name="Comma 2 2 2 2 2 3 3 4 4 2" xfId="21436" xr:uid="{33E69287-42F7-4E8F-A9D1-CDFF580428D2}"/>
    <cellStyle name="Comma 2 2 2 2 2 3 3 4 4 2 2" xfId="45700" xr:uid="{DDC0D4B3-D7E2-4077-B432-4A610F376F69}"/>
    <cellStyle name="Comma 2 2 2 2 2 3 3 4 4 3" xfId="33568" xr:uid="{5DA6B431-B578-4637-835D-6D0475586F9B}"/>
    <cellStyle name="Comma 2 2 2 2 2 3 3 4 5" xfId="13348" xr:uid="{058F0263-1995-4B91-8D2C-25013DD9C07C}"/>
    <cellStyle name="Comma 2 2 2 2 2 3 3 4 5 2" xfId="37612" xr:uid="{A5BF027F-8AAE-4630-B3E1-488C54BEB52E}"/>
    <cellStyle name="Comma 2 2 2 2 2 3 3 4 6" xfId="25480" xr:uid="{ED4848FE-91D8-4F65-AE90-AB51B822810A}"/>
    <cellStyle name="Comma 2 2 2 2 2 3 3 5" xfId="2227" xr:uid="{8AD469C0-300A-4283-8605-4EF1F4157995}"/>
    <cellStyle name="Comma 2 2 2 2 2 3 3 5 2" xfId="6271" xr:uid="{E74BFDCF-3F8D-4365-92DE-E33409A03BA4}"/>
    <cellStyle name="Comma 2 2 2 2 2 3 3 5 2 2" xfId="18403" xr:uid="{AEC5FC5A-97DF-4809-9155-E312DF68E86A}"/>
    <cellStyle name="Comma 2 2 2 2 2 3 3 5 2 2 2" xfId="42667" xr:uid="{36CB1F64-7D37-4F87-B249-F94C0C9A102C}"/>
    <cellStyle name="Comma 2 2 2 2 2 3 3 5 2 3" xfId="30535" xr:uid="{864C4135-5D90-4FF0-A8C3-8C7D39EE01D6}"/>
    <cellStyle name="Comma 2 2 2 2 2 3 3 5 3" xfId="10315" xr:uid="{C1059B5B-3C5F-4A7A-AE07-03FCF975E104}"/>
    <cellStyle name="Comma 2 2 2 2 2 3 3 5 3 2" xfId="22447" xr:uid="{C1410853-4C19-41F5-AED2-C0ABD6D77851}"/>
    <cellStyle name="Comma 2 2 2 2 2 3 3 5 3 2 2" xfId="46711" xr:uid="{26E6CAF9-8BE1-4C82-8DDE-27272F49AB57}"/>
    <cellStyle name="Comma 2 2 2 2 2 3 3 5 3 3" xfId="34579" xr:uid="{255BBAB4-AD11-43BA-9BB0-D87D83E10187}"/>
    <cellStyle name="Comma 2 2 2 2 2 3 3 5 4" xfId="14359" xr:uid="{D6E26664-246D-4D29-86A2-F421B43B9F9C}"/>
    <cellStyle name="Comma 2 2 2 2 2 3 3 5 4 2" xfId="38623" xr:uid="{0A5751E2-4859-4E45-82A4-CD1E6FEC9F5A}"/>
    <cellStyle name="Comma 2 2 2 2 2 3 3 5 5" xfId="26491" xr:uid="{4A41A4EB-C6BB-4FCA-9C11-010629A6DE81}"/>
    <cellStyle name="Comma 2 2 2 2 2 3 3 6" xfId="4249" xr:uid="{B83CB080-B539-4D70-AA91-726954AB9A34}"/>
    <cellStyle name="Comma 2 2 2 2 2 3 3 6 2" xfId="16381" xr:uid="{75B61A39-34F6-4D74-ACA8-9883955F4114}"/>
    <cellStyle name="Comma 2 2 2 2 2 3 3 6 2 2" xfId="40645" xr:uid="{F20876D3-920E-4D37-9867-7FC32B2B8F1C}"/>
    <cellStyle name="Comma 2 2 2 2 2 3 3 6 3" xfId="28513" xr:uid="{CE8B33F6-03C4-42CF-BE16-7DFE51974D46}"/>
    <cellStyle name="Comma 2 2 2 2 2 3 3 7" xfId="8293" xr:uid="{93AEB073-F252-4D5D-90BB-FBAD75B98A57}"/>
    <cellStyle name="Comma 2 2 2 2 2 3 3 7 2" xfId="20425" xr:uid="{765E5465-3B31-40A0-B6E9-7B8C5BE4DFD7}"/>
    <cellStyle name="Comma 2 2 2 2 2 3 3 7 2 2" xfId="44689" xr:uid="{9B42F3A8-98DF-466B-B0B9-1208127353FA}"/>
    <cellStyle name="Comma 2 2 2 2 2 3 3 7 3" xfId="32557" xr:uid="{ADE331C2-1400-4B0C-B403-697E5478A2DD}"/>
    <cellStyle name="Comma 2 2 2 2 2 3 3 8" xfId="12337" xr:uid="{A398C81C-4666-4495-85F6-3A7508BB28F9}"/>
    <cellStyle name="Comma 2 2 2 2 2 3 3 8 2" xfId="36601" xr:uid="{09E6FFC2-D9FE-4684-B45C-31609F0A2FAB}"/>
    <cellStyle name="Comma 2 2 2 2 2 3 3 9" xfId="24469" xr:uid="{AE1E5759-A226-4EC0-A289-E9A2606F904C}"/>
    <cellStyle name="Comma 2 2 2 2 2 3 4" xfId="332" xr:uid="{7B05CD73-B5D8-48CA-83DD-A9AB2789D454}"/>
    <cellStyle name="Comma 2 2 2 2 2 3 4 2" xfId="837" xr:uid="{1004745F-E77A-4EAC-AA09-BE6EB9615BC1}"/>
    <cellStyle name="Comma 2 2 2 2 2 3 4 2 2" xfId="1848" xr:uid="{36F2E24E-EBAC-4BE0-89DA-1FC0F58D582F}"/>
    <cellStyle name="Comma 2 2 2 2 2 3 4 2 2 2" xfId="3870" xr:uid="{5E6DFD8C-59DF-44F6-BAD2-73A45A4EB050}"/>
    <cellStyle name="Comma 2 2 2 2 2 3 4 2 2 2 2" xfId="7914" xr:uid="{F308E3DF-0539-4C94-8DA9-99FD33D2C9AC}"/>
    <cellStyle name="Comma 2 2 2 2 2 3 4 2 2 2 2 2" xfId="20046" xr:uid="{8F508AA4-BCB8-4A8A-AEA3-F4453D8B5DED}"/>
    <cellStyle name="Comma 2 2 2 2 2 3 4 2 2 2 2 2 2" xfId="44310" xr:uid="{85BC955A-4389-4517-A374-766359A2CEB2}"/>
    <cellStyle name="Comma 2 2 2 2 2 3 4 2 2 2 2 3" xfId="32178" xr:uid="{072E531B-5A99-4E69-967F-1F2E1EFDDD18}"/>
    <cellStyle name="Comma 2 2 2 2 2 3 4 2 2 2 3" xfId="11958" xr:uid="{EE574968-0ADD-4237-93D4-01C0D4F8C1DF}"/>
    <cellStyle name="Comma 2 2 2 2 2 3 4 2 2 2 3 2" xfId="24090" xr:uid="{2C1CAAF4-6E36-4487-994B-C74223161FBE}"/>
    <cellStyle name="Comma 2 2 2 2 2 3 4 2 2 2 3 2 2" xfId="48354" xr:uid="{27BF1C0A-6841-477A-8054-7843C4BA64FC}"/>
    <cellStyle name="Comma 2 2 2 2 2 3 4 2 2 2 3 3" xfId="36222" xr:uid="{4CD62582-27D8-42A5-AAE7-9AC515BFFC6E}"/>
    <cellStyle name="Comma 2 2 2 2 2 3 4 2 2 2 4" xfId="16002" xr:uid="{E4C28D97-44AA-4A68-85CC-392D6DCEC6F9}"/>
    <cellStyle name="Comma 2 2 2 2 2 3 4 2 2 2 4 2" xfId="40266" xr:uid="{89D626A3-EE98-4154-9871-F609E6A80D40}"/>
    <cellStyle name="Comma 2 2 2 2 2 3 4 2 2 2 5" xfId="28134" xr:uid="{80C51961-5F03-4B0C-AB04-B1F24D6E12FA}"/>
    <cellStyle name="Comma 2 2 2 2 2 3 4 2 2 3" xfId="5892" xr:uid="{06F4F5C7-F1A2-43E4-957A-F2296820FBA1}"/>
    <cellStyle name="Comma 2 2 2 2 2 3 4 2 2 3 2" xfId="18024" xr:uid="{F0752860-6546-460C-8CCC-E881468F8BF0}"/>
    <cellStyle name="Comma 2 2 2 2 2 3 4 2 2 3 2 2" xfId="42288" xr:uid="{C0708DF7-0F77-4602-B0DE-488BC81983D9}"/>
    <cellStyle name="Comma 2 2 2 2 2 3 4 2 2 3 3" xfId="30156" xr:uid="{E6AEE605-CE0E-4911-BE21-D68186F91C40}"/>
    <cellStyle name="Comma 2 2 2 2 2 3 4 2 2 4" xfId="9936" xr:uid="{4DF14484-F940-41F0-95FE-B9D82FE15B71}"/>
    <cellStyle name="Comma 2 2 2 2 2 3 4 2 2 4 2" xfId="22068" xr:uid="{A5D7D435-6A27-4126-8791-45BFDE589947}"/>
    <cellStyle name="Comma 2 2 2 2 2 3 4 2 2 4 2 2" xfId="46332" xr:uid="{E192D124-7AFD-411A-B389-5B0B8F757AFC}"/>
    <cellStyle name="Comma 2 2 2 2 2 3 4 2 2 4 3" xfId="34200" xr:uid="{3EEC7F5C-A4C0-4CF4-AF8D-088AAFAB099A}"/>
    <cellStyle name="Comma 2 2 2 2 2 3 4 2 2 5" xfId="13980" xr:uid="{5A95712C-AF07-4AD2-902B-74F51BE1EE36}"/>
    <cellStyle name="Comma 2 2 2 2 2 3 4 2 2 5 2" xfId="38244" xr:uid="{D79A4219-F135-4265-9DCD-19821C51FD08}"/>
    <cellStyle name="Comma 2 2 2 2 2 3 4 2 2 6" xfId="26112" xr:uid="{8C54B1F3-F773-4455-9B2F-E1656EC32D3E}"/>
    <cellStyle name="Comma 2 2 2 2 2 3 4 2 3" xfId="2859" xr:uid="{E5B236CA-ED6A-4CC2-91E2-864CEDF7B909}"/>
    <cellStyle name="Comma 2 2 2 2 2 3 4 2 3 2" xfId="6903" xr:uid="{7DE0CD54-3FFA-4C53-9798-BB17D37AC483}"/>
    <cellStyle name="Comma 2 2 2 2 2 3 4 2 3 2 2" xfId="19035" xr:uid="{C0144CCC-7D07-4729-8EEA-6335436C5082}"/>
    <cellStyle name="Comma 2 2 2 2 2 3 4 2 3 2 2 2" xfId="43299" xr:uid="{650616C1-C6E7-4020-A041-E13F8306F008}"/>
    <cellStyle name="Comma 2 2 2 2 2 3 4 2 3 2 3" xfId="31167" xr:uid="{65520B76-149E-4142-A820-AF5608193D2F}"/>
    <cellStyle name="Comma 2 2 2 2 2 3 4 2 3 3" xfId="10947" xr:uid="{D8194633-DEDD-4C28-9897-BDD07927EF97}"/>
    <cellStyle name="Comma 2 2 2 2 2 3 4 2 3 3 2" xfId="23079" xr:uid="{E416C2AD-2A13-43B1-B4CD-3FD2636F6D97}"/>
    <cellStyle name="Comma 2 2 2 2 2 3 4 2 3 3 2 2" xfId="47343" xr:uid="{9914FD7C-3831-4631-85BE-7E4F7ED91806}"/>
    <cellStyle name="Comma 2 2 2 2 2 3 4 2 3 3 3" xfId="35211" xr:uid="{138C3A95-F944-4195-B4C8-BCFD6A1756C4}"/>
    <cellStyle name="Comma 2 2 2 2 2 3 4 2 3 4" xfId="14991" xr:uid="{F62ADB45-9147-4198-B384-1A9EFD267469}"/>
    <cellStyle name="Comma 2 2 2 2 2 3 4 2 3 4 2" xfId="39255" xr:uid="{99F86D9A-5B67-4F40-9EEB-ACA103DE8781}"/>
    <cellStyle name="Comma 2 2 2 2 2 3 4 2 3 5" xfId="27123" xr:uid="{EF9A3110-0C76-4259-B175-E008EDEC27DC}"/>
    <cellStyle name="Comma 2 2 2 2 2 3 4 2 4" xfId="4881" xr:uid="{6DFFA944-DF14-4D02-B227-E15511533BD9}"/>
    <cellStyle name="Comma 2 2 2 2 2 3 4 2 4 2" xfId="17013" xr:uid="{DCC0599A-0E1F-45A6-99C7-862452199DAE}"/>
    <cellStyle name="Comma 2 2 2 2 2 3 4 2 4 2 2" xfId="41277" xr:uid="{071FDD47-91BF-49E8-AE4E-DABFD28B9CE6}"/>
    <cellStyle name="Comma 2 2 2 2 2 3 4 2 4 3" xfId="29145" xr:uid="{9444DB8F-593B-4D13-8DF0-38103253AD75}"/>
    <cellStyle name="Comma 2 2 2 2 2 3 4 2 5" xfId="8925" xr:uid="{4A693C7B-FC96-43B9-B9EF-9FDAC28D5954}"/>
    <cellStyle name="Comma 2 2 2 2 2 3 4 2 5 2" xfId="21057" xr:uid="{13943234-FA9B-42AD-A00E-238B0303241A}"/>
    <cellStyle name="Comma 2 2 2 2 2 3 4 2 5 2 2" xfId="45321" xr:uid="{357C6B92-36DA-4205-846C-C4BCDC2BF3A8}"/>
    <cellStyle name="Comma 2 2 2 2 2 3 4 2 5 3" xfId="33189" xr:uid="{562C8E10-3F8A-4952-8F9E-43E849A5361E}"/>
    <cellStyle name="Comma 2 2 2 2 2 3 4 2 6" xfId="12969" xr:uid="{1A74C2B0-5A01-4CF6-B635-FFA0E6977EA0}"/>
    <cellStyle name="Comma 2 2 2 2 2 3 4 2 6 2" xfId="37233" xr:uid="{953BE35D-D3DE-4266-88B2-7EDFC53D5353}"/>
    <cellStyle name="Comma 2 2 2 2 2 3 4 2 7" xfId="25101" xr:uid="{6355931C-5A09-45DA-B764-4FD033EA45BB}"/>
    <cellStyle name="Comma 2 2 2 2 2 3 4 3" xfId="1343" xr:uid="{24E6D752-7F6F-4B00-AEF8-A82634F47829}"/>
    <cellStyle name="Comma 2 2 2 2 2 3 4 3 2" xfId="3365" xr:uid="{409CCC99-8D23-4F83-812A-B0C76028F7AE}"/>
    <cellStyle name="Comma 2 2 2 2 2 3 4 3 2 2" xfId="7409" xr:uid="{01020718-9F14-46F7-A324-4F3D45F779AA}"/>
    <cellStyle name="Comma 2 2 2 2 2 3 4 3 2 2 2" xfId="19541" xr:uid="{DC0B12A7-B7BB-4F12-BE40-3FB3CF413575}"/>
    <cellStyle name="Comma 2 2 2 2 2 3 4 3 2 2 2 2" xfId="43805" xr:uid="{0CF71E0C-4E43-491E-BE70-DDDF22F588F2}"/>
    <cellStyle name="Comma 2 2 2 2 2 3 4 3 2 2 3" xfId="31673" xr:uid="{209D5C3E-E5C3-40B6-9DCD-C4ECD82924D9}"/>
    <cellStyle name="Comma 2 2 2 2 2 3 4 3 2 3" xfId="11453" xr:uid="{61A89325-B7C3-471D-AC93-BE6F73DFD594}"/>
    <cellStyle name="Comma 2 2 2 2 2 3 4 3 2 3 2" xfId="23585" xr:uid="{1009B79E-E172-4682-ADC7-A812B7827982}"/>
    <cellStyle name="Comma 2 2 2 2 2 3 4 3 2 3 2 2" xfId="47849" xr:uid="{3F0F9546-5048-4293-920D-4605BA7800CD}"/>
    <cellStyle name="Comma 2 2 2 2 2 3 4 3 2 3 3" xfId="35717" xr:uid="{A9F0D758-760B-4E99-9025-2FA417CCBDD5}"/>
    <cellStyle name="Comma 2 2 2 2 2 3 4 3 2 4" xfId="15497" xr:uid="{AC9B44A6-4C0A-42B9-B4FB-9B9850952E5E}"/>
    <cellStyle name="Comma 2 2 2 2 2 3 4 3 2 4 2" xfId="39761" xr:uid="{07EA4251-35FB-4769-ACFC-0A4D764AE978}"/>
    <cellStyle name="Comma 2 2 2 2 2 3 4 3 2 5" xfId="27629" xr:uid="{ED824B31-63FC-4951-8632-BE91934AA332}"/>
    <cellStyle name="Comma 2 2 2 2 2 3 4 3 3" xfId="5387" xr:uid="{D9D960F1-2826-4A22-BD43-91FC9A11F550}"/>
    <cellStyle name="Comma 2 2 2 2 2 3 4 3 3 2" xfId="17519" xr:uid="{4C85F5E7-3C64-4432-B904-99B9E75C2464}"/>
    <cellStyle name="Comma 2 2 2 2 2 3 4 3 3 2 2" xfId="41783" xr:uid="{14D5DEB5-BCC7-45A9-8A7D-8BBB28BA3528}"/>
    <cellStyle name="Comma 2 2 2 2 2 3 4 3 3 3" xfId="29651" xr:uid="{18D84014-C564-41C9-BC5B-50FCF1EFE532}"/>
    <cellStyle name="Comma 2 2 2 2 2 3 4 3 4" xfId="9431" xr:uid="{0A0C3DB3-7CA3-4B69-9118-B82D79452D13}"/>
    <cellStyle name="Comma 2 2 2 2 2 3 4 3 4 2" xfId="21563" xr:uid="{0F743744-A0B6-4E64-B310-F06645C0FCC3}"/>
    <cellStyle name="Comma 2 2 2 2 2 3 4 3 4 2 2" xfId="45827" xr:uid="{08D8B963-4B14-4D21-8C83-5098D882F907}"/>
    <cellStyle name="Comma 2 2 2 2 2 3 4 3 4 3" xfId="33695" xr:uid="{307F9A73-B174-49A8-B612-529FA013AB29}"/>
    <cellStyle name="Comma 2 2 2 2 2 3 4 3 5" xfId="13475" xr:uid="{54AC96B9-F581-4183-8C0B-D9C12AAE7C19}"/>
    <cellStyle name="Comma 2 2 2 2 2 3 4 3 5 2" xfId="37739" xr:uid="{8DFCA230-7274-4A7D-88C7-AB9A4F588895}"/>
    <cellStyle name="Comma 2 2 2 2 2 3 4 3 6" xfId="25607" xr:uid="{BD438C89-E910-42AC-84E1-3B2AAEEEE856}"/>
    <cellStyle name="Comma 2 2 2 2 2 3 4 4" xfId="2354" xr:uid="{5BBDBBCE-D2C5-4075-8CA2-718FCDBFDB10}"/>
    <cellStyle name="Comma 2 2 2 2 2 3 4 4 2" xfId="6398" xr:uid="{F468AD0E-EDF2-4BD3-B554-0B1329508577}"/>
    <cellStyle name="Comma 2 2 2 2 2 3 4 4 2 2" xfId="18530" xr:uid="{7AED8BBE-16CC-4F1E-B73E-0C55D021664D}"/>
    <cellStyle name="Comma 2 2 2 2 2 3 4 4 2 2 2" xfId="42794" xr:uid="{A739EE06-41D1-4AC7-B0B6-8828AC2DFA16}"/>
    <cellStyle name="Comma 2 2 2 2 2 3 4 4 2 3" xfId="30662" xr:uid="{7F44A1B2-C9FB-4380-974A-DEB7444E55F9}"/>
    <cellStyle name="Comma 2 2 2 2 2 3 4 4 3" xfId="10442" xr:uid="{1B2EF546-B05F-45BA-976B-27FDC77F0EA5}"/>
    <cellStyle name="Comma 2 2 2 2 2 3 4 4 3 2" xfId="22574" xr:uid="{B839711D-F8C7-4711-8097-0257AF18AE47}"/>
    <cellStyle name="Comma 2 2 2 2 2 3 4 4 3 2 2" xfId="46838" xr:uid="{B37783AA-0CC3-4C87-A1CD-337E61F16469}"/>
    <cellStyle name="Comma 2 2 2 2 2 3 4 4 3 3" xfId="34706" xr:uid="{8C4B8309-26E0-4F09-AECC-C8B7DD57AA03}"/>
    <cellStyle name="Comma 2 2 2 2 2 3 4 4 4" xfId="14486" xr:uid="{C1DF9618-1F7F-4A87-BA8A-0FB32F9EA8DB}"/>
    <cellStyle name="Comma 2 2 2 2 2 3 4 4 4 2" xfId="38750" xr:uid="{3688561F-902F-4662-8179-4A510DC05B2F}"/>
    <cellStyle name="Comma 2 2 2 2 2 3 4 4 5" xfId="26618" xr:uid="{703C3D66-2C2B-445A-8D28-01DC48BC9726}"/>
    <cellStyle name="Comma 2 2 2 2 2 3 4 5" xfId="4376" xr:uid="{AFB5A8AB-6A15-411A-BDCA-9A3FF3219EFA}"/>
    <cellStyle name="Comma 2 2 2 2 2 3 4 5 2" xfId="16508" xr:uid="{C66B59FB-48ED-4C7C-8D20-E62FE7741370}"/>
    <cellStyle name="Comma 2 2 2 2 2 3 4 5 2 2" xfId="40772" xr:uid="{9F0FC3A8-D2AB-4F6F-BC93-AE48B6090FA3}"/>
    <cellStyle name="Comma 2 2 2 2 2 3 4 5 3" xfId="28640" xr:uid="{48B5FEB4-9F03-4EF4-A0B4-98E2BA5109CA}"/>
    <cellStyle name="Comma 2 2 2 2 2 3 4 6" xfId="8420" xr:uid="{179F57CB-2D86-4B10-AF74-67C57556E46F}"/>
    <cellStyle name="Comma 2 2 2 2 2 3 4 6 2" xfId="20552" xr:uid="{A658AAE9-2C60-414A-A4E3-51C06D65AF92}"/>
    <cellStyle name="Comma 2 2 2 2 2 3 4 6 2 2" xfId="44816" xr:uid="{2D155C93-D307-4E53-A2E7-A555443AE819}"/>
    <cellStyle name="Comma 2 2 2 2 2 3 4 6 3" xfId="32684" xr:uid="{C26D4E5D-A731-419B-B6FB-17DE94419136}"/>
    <cellStyle name="Comma 2 2 2 2 2 3 4 7" xfId="12464" xr:uid="{C76B60F4-5715-4640-A9F1-65F5D68A8B27}"/>
    <cellStyle name="Comma 2 2 2 2 2 3 4 7 2" xfId="36728" xr:uid="{45B736DD-74EE-46BE-ABE6-DF352653979A}"/>
    <cellStyle name="Comma 2 2 2 2 2 3 4 8" xfId="24596" xr:uid="{DB669D0A-B6E7-4B7F-A056-3B11FCE156B4}"/>
    <cellStyle name="Comma 2 2 2 2 2 3 5" xfId="584" xr:uid="{D2F143A6-A11A-430E-BED4-5DA0A9EA9CBD}"/>
    <cellStyle name="Comma 2 2 2 2 2 3 5 2" xfId="1595" xr:uid="{F139BDC8-AA98-4CC5-B14C-A9A884C29AC9}"/>
    <cellStyle name="Comma 2 2 2 2 2 3 5 2 2" xfId="3617" xr:uid="{C2F66C28-416B-4894-91FC-C2908F0F0A39}"/>
    <cellStyle name="Comma 2 2 2 2 2 3 5 2 2 2" xfId="7661" xr:uid="{AF41F55D-D571-42A2-9BFE-A2D8666C73CF}"/>
    <cellStyle name="Comma 2 2 2 2 2 3 5 2 2 2 2" xfId="19793" xr:uid="{32FFCF3D-9877-41F5-B95F-BF2CD2FBE665}"/>
    <cellStyle name="Comma 2 2 2 2 2 3 5 2 2 2 2 2" xfId="44057" xr:uid="{7951951B-0141-4FF8-8EA8-5AA24D023918}"/>
    <cellStyle name="Comma 2 2 2 2 2 3 5 2 2 2 3" xfId="31925" xr:uid="{D84C6A7C-CCAA-42DE-9827-524A514CF315}"/>
    <cellStyle name="Comma 2 2 2 2 2 3 5 2 2 3" xfId="11705" xr:uid="{B87945FB-0631-4426-89BA-A1134F31FE1E}"/>
    <cellStyle name="Comma 2 2 2 2 2 3 5 2 2 3 2" xfId="23837" xr:uid="{A55E3E1F-B664-492B-A7F6-69E65E04DD76}"/>
    <cellStyle name="Comma 2 2 2 2 2 3 5 2 2 3 2 2" xfId="48101" xr:uid="{55E48456-4EA4-42FF-A14A-91951951416A}"/>
    <cellStyle name="Comma 2 2 2 2 2 3 5 2 2 3 3" xfId="35969" xr:uid="{4990D46F-BCC8-47FE-874C-86B378805F20}"/>
    <cellStyle name="Comma 2 2 2 2 2 3 5 2 2 4" xfId="15749" xr:uid="{E62D0293-66F5-495B-8164-6F449475A899}"/>
    <cellStyle name="Comma 2 2 2 2 2 3 5 2 2 4 2" xfId="40013" xr:uid="{DD312B32-6391-430F-BD17-C257D7264CE0}"/>
    <cellStyle name="Comma 2 2 2 2 2 3 5 2 2 5" xfId="27881" xr:uid="{53649433-5D22-48CE-B074-670CDCB3F6BF}"/>
    <cellStyle name="Comma 2 2 2 2 2 3 5 2 3" xfId="5639" xr:uid="{2BAC8638-4A48-4E1B-8DAD-C18AE1AE8C1B}"/>
    <cellStyle name="Comma 2 2 2 2 2 3 5 2 3 2" xfId="17771" xr:uid="{7CB038A4-49EF-4E04-93DB-FEB748DD4D85}"/>
    <cellStyle name="Comma 2 2 2 2 2 3 5 2 3 2 2" xfId="42035" xr:uid="{22F4278B-6656-4C20-AC17-035FD67CCD2A}"/>
    <cellStyle name="Comma 2 2 2 2 2 3 5 2 3 3" xfId="29903" xr:uid="{5018392C-06F1-4388-9B45-B92E5A128126}"/>
    <cellStyle name="Comma 2 2 2 2 2 3 5 2 4" xfId="9683" xr:uid="{3A13C84D-5661-42B9-BC74-21967DCC45E2}"/>
    <cellStyle name="Comma 2 2 2 2 2 3 5 2 4 2" xfId="21815" xr:uid="{C5D5F55A-1E8F-4C2A-9DAA-84293F8FD3D6}"/>
    <cellStyle name="Comma 2 2 2 2 2 3 5 2 4 2 2" xfId="46079" xr:uid="{1C109EAE-ECD6-49EA-AB61-3E2E3386FE56}"/>
    <cellStyle name="Comma 2 2 2 2 2 3 5 2 4 3" xfId="33947" xr:uid="{BEF7AB17-7513-4337-A2AD-4241F9262A8B}"/>
    <cellStyle name="Comma 2 2 2 2 2 3 5 2 5" xfId="13727" xr:uid="{561F8032-ADEB-43C9-BCF0-A729ECD843AF}"/>
    <cellStyle name="Comma 2 2 2 2 2 3 5 2 5 2" xfId="37991" xr:uid="{8071FBCA-48BD-4DC7-BFF5-58533BC31DF6}"/>
    <cellStyle name="Comma 2 2 2 2 2 3 5 2 6" xfId="25859" xr:uid="{31DF98E9-4062-4F52-AFD9-63B10347CFB3}"/>
    <cellStyle name="Comma 2 2 2 2 2 3 5 3" xfId="2606" xr:uid="{6A9B68D3-3741-4459-B582-74A212A67850}"/>
    <cellStyle name="Comma 2 2 2 2 2 3 5 3 2" xfId="6650" xr:uid="{FA3564E4-9944-4DBE-8C42-91075B81D08F}"/>
    <cellStyle name="Comma 2 2 2 2 2 3 5 3 2 2" xfId="18782" xr:uid="{027E9C12-8784-40D0-A7CB-C64566AF336F}"/>
    <cellStyle name="Comma 2 2 2 2 2 3 5 3 2 2 2" xfId="43046" xr:uid="{57DF54BD-F6D8-4A92-97B8-0602113786FA}"/>
    <cellStyle name="Comma 2 2 2 2 2 3 5 3 2 3" xfId="30914" xr:uid="{523F65FC-0F37-4A69-BAA5-7998554F89C5}"/>
    <cellStyle name="Comma 2 2 2 2 2 3 5 3 3" xfId="10694" xr:uid="{573139BF-DFAE-494F-BAF7-E04EB85009AA}"/>
    <cellStyle name="Comma 2 2 2 2 2 3 5 3 3 2" xfId="22826" xr:uid="{E61801A4-E9B0-4F4B-A8DF-986F3D6D5B1E}"/>
    <cellStyle name="Comma 2 2 2 2 2 3 5 3 3 2 2" xfId="47090" xr:uid="{0BB0C9EA-FFF1-45E5-86A7-3E12B230C353}"/>
    <cellStyle name="Comma 2 2 2 2 2 3 5 3 3 3" xfId="34958" xr:uid="{E3196D6B-FB1C-48F5-AFEE-625E71D635F6}"/>
    <cellStyle name="Comma 2 2 2 2 2 3 5 3 4" xfId="14738" xr:uid="{823124EC-DDD5-4C9C-8EF8-1B02F396F8A7}"/>
    <cellStyle name="Comma 2 2 2 2 2 3 5 3 4 2" xfId="39002" xr:uid="{A142C936-0A5D-44B6-98D2-BB0D73B93CE5}"/>
    <cellStyle name="Comma 2 2 2 2 2 3 5 3 5" xfId="26870" xr:uid="{1E1DE6D9-83AF-4843-9B08-4761C8D3860E}"/>
    <cellStyle name="Comma 2 2 2 2 2 3 5 4" xfId="4628" xr:uid="{25F629AA-026C-4671-A0D1-50F8E326EF2B}"/>
    <cellStyle name="Comma 2 2 2 2 2 3 5 4 2" xfId="16760" xr:uid="{CACEF01E-D732-42FB-B1EE-CEC4307BAAAB}"/>
    <cellStyle name="Comma 2 2 2 2 2 3 5 4 2 2" xfId="41024" xr:uid="{928842AF-9B43-4AF8-A4BA-4038DC60E434}"/>
    <cellStyle name="Comma 2 2 2 2 2 3 5 4 3" xfId="28892" xr:uid="{8E6871AD-FF4C-460B-9CAC-826DE71FDBA2}"/>
    <cellStyle name="Comma 2 2 2 2 2 3 5 5" xfId="8672" xr:uid="{305C971A-B431-4A6A-97E5-8F78A5011D11}"/>
    <cellStyle name="Comma 2 2 2 2 2 3 5 5 2" xfId="20804" xr:uid="{08EAFE61-1F25-4BF7-ADDB-2127B91EEE19}"/>
    <cellStyle name="Comma 2 2 2 2 2 3 5 5 2 2" xfId="45068" xr:uid="{8C360763-0F23-4E24-BC31-7106813048D9}"/>
    <cellStyle name="Comma 2 2 2 2 2 3 5 5 3" xfId="32936" xr:uid="{5AD236B4-42FF-4145-BF76-BEEF7E2ADB7D}"/>
    <cellStyle name="Comma 2 2 2 2 2 3 5 6" xfId="12716" xr:uid="{3EF76AA9-A301-4029-8283-6E681A288882}"/>
    <cellStyle name="Comma 2 2 2 2 2 3 5 6 2" xfId="36980" xr:uid="{D1EEA52C-07D4-4357-AAB2-B5C2A3734E7A}"/>
    <cellStyle name="Comma 2 2 2 2 2 3 5 7" xfId="24848" xr:uid="{011E7EA3-6A11-41C0-B39E-D26D4D038832}"/>
    <cellStyle name="Comma 2 2 2 2 2 3 6" xfId="1090" xr:uid="{DF5AE4BB-25E5-4B81-8F09-D38E3DECF2B3}"/>
    <cellStyle name="Comma 2 2 2 2 2 3 6 2" xfId="3112" xr:uid="{F1CED22A-489D-4768-91F2-559612AC84BC}"/>
    <cellStyle name="Comma 2 2 2 2 2 3 6 2 2" xfId="7156" xr:uid="{8C022CB4-30E6-42FB-A731-9CBF2171ADEE}"/>
    <cellStyle name="Comma 2 2 2 2 2 3 6 2 2 2" xfId="19288" xr:uid="{A3CB87C0-0742-4704-ACF6-2C08B6919B10}"/>
    <cellStyle name="Comma 2 2 2 2 2 3 6 2 2 2 2" xfId="43552" xr:uid="{041C0E6B-E6A0-4FFD-9017-1B23396B016C}"/>
    <cellStyle name="Comma 2 2 2 2 2 3 6 2 2 3" xfId="31420" xr:uid="{916F2E6A-2BD7-4DFC-BDFD-6741ACD4A4CD}"/>
    <cellStyle name="Comma 2 2 2 2 2 3 6 2 3" xfId="11200" xr:uid="{45E416B6-899E-4AC6-B2CA-473B3AB48805}"/>
    <cellStyle name="Comma 2 2 2 2 2 3 6 2 3 2" xfId="23332" xr:uid="{7EF2614E-79DE-475D-80C0-4136179FD857}"/>
    <cellStyle name="Comma 2 2 2 2 2 3 6 2 3 2 2" xfId="47596" xr:uid="{D81B9CC5-34D0-4C39-A6B0-7BD6311BE071}"/>
    <cellStyle name="Comma 2 2 2 2 2 3 6 2 3 3" xfId="35464" xr:uid="{73870E9A-0A6F-46B2-9B08-C58362FDB529}"/>
    <cellStyle name="Comma 2 2 2 2 2 3 6 2 4" xfId="15244" xr:uid="{32E4805A-EF68-45A2-A702-23292F6F4161}"/>
    <cellStyle name="Comma 2 2 2 2 2 3 6 2 4 2" xfId="39508" xr:uid="{2E85B0F6-1531-463D-AFCA-0CDFF946C8AD}"/>
    <cellStyle name="Comma 2 2 2 2 2 3 6 2 5" xfId="27376" xr:uid="{D0333042-EC9D-4175-B13F-034AD3A7239E}"/>
    <cellStyle name="Comma 2 2 2 2 2 3 6 3" xfId="5134" xr:uid="{0DF86CEF-F987-4BA8-BBBC-3799197A6864}"/>
    <cellStyle name="Comma 2 2 2 2 2 3 6 3 2" xfId="17266" xr:uid="{A1BD7195-8C54-455E-89A3-D6B1DC16229C}"/>
    <cellStyle name="Comma 2 2 2 2 2 3 6 3 2 2" xfId="41530" xr:uid="{2C32E30B-1761-4AA8-BDBB-F502FEDB0EAA}"/>
    <cellStyle name="Comma 2 2 2 2 2 3 6 3 3" xfId="29398" xr:uid="{41246B10-385F-44E4-9B59-02FDCE9E7BF0}"/>
    <cellStyle name="Comma 2 2 2 2 2 3 6 4" xfId="9178" xr:uid="{9E87599D-B7F3-499A-947E-7C5AB50DEDEA}"/>
    <cellStyle name="Comma 2 2 2 2 2 3 6 4 2" xfId="21310" xr:uid="{A0B5E931-6B15-481C-8828-BE675B411EF1}"/>
    <cellStyle name="Comma 2 2 2 2 2 3 6 4 2 2" xfId="45574" xr:uid="{857755B5-D0A4-4D53-9E06-BAD9F90B98C1}"/>
    <cellStyle name="Comma 2 2 2 2 2 3 6 4 3" xfId="33442" xr:uid="{8A6C2490-8365-432A-9A58-5441FB18051B}"/>
    <cellStyle name="Comma 2 2 2 2 2 3 6 5" xfId="13222" xr:uid="{11B793ED-1A58-4661-8B12-8C8C7666C159}"/>
    <cellStyle name="Comma 2 2 2 2 2 3 6 5 2" xfId="37486" xr:uid="{BE6801FA-9F38-4DF3-BF75-33B83F7C7E9C}"/>
    <cellStyle name="Comma 2 2 2 2 2 3 6 6" xfId="25354" xr:uid="{D5800FF7-F1D3-43D0-B363-8123E500E59C}"/>
    <cellStyle name="Comma 2 2 2 2 2 3 7" xfId="2101" xr:uid="{73A3A88E-F7B6-4211-ADE1-9978DBF0B6FA}"/>
    <cellStyle name="Comma 2 2 2 2 2 3 7 2" xfId="6145" xr:uid="{12DBAF6A-DC8C-40DB-91A8-F0D4F905554E}"/>
    <cellStyle name="Comma 2 2 2 2 2 3 7 2 2" xfId="18277" xr:uid="{C2F8E29E-914D-4E55-800E-B47F8D9F72F3}"/>
    <cellStyle name="Comma 2 2 2 2 2 3 7 2 2 2" xfId="42541" xr:uid="{EFECA6C1-DDAA-4AC8-A4CB-D265006CA440}"/>
    <cellStyle name="Comma 2 2 2 2 2 3 7 2 3" xfId="30409" xr:uid="{0254AF0D-F580-4EA7-B74E-8A144319C501}"/>
    <cellStyle name="Comma 2 2 2 2 2 3 7 3" xfId="10189" xr:uid="{B549A9B8-855E-40E6-8974-5A945EC15E71}"/>
    <cellStyle name="Comma 2 2 2 2 2 3 7 3 2" xfId="22321" xr:uid="{AF16213E-A026-42AD-AFD8-E4CC043F6C78}"/>
    <cellStyle name="Comma 2 2 2 2 2 3 7 3 2 2" xfId="46585" xr:uid="{CD57A6AA-8FB3-4DAA-BE63-3DD9B41ACD78}"/>
    <cellStyle name="Comma 2 2 2 2 2 3 7 3 3" xfId="34453" xr:uid="{7B22F4C3-70B1-459B-A5A6-5454B9C2CF96}"/>
    <cellStyle name="Comma 2 2 2 2 2 3 7 4" xfId="14233" xr:uid="{1987B0D9-2F37-4FA5-BA6C-6F96DC1C4665}"/>
    <cellStyle name="Comma 2 2 2 2 2 3 7 4 2" xfId="38497" xr:uid="{45065948-0892-4A0F-AB1D-5D730E5A25BD}"/>
    <cellStyle name="Comma 2 2 2 2 2 3 7 5" xfId="26365" xr:uid="{731D7F7B-1733-43B7-BAE2-89895B1FFF62}"/>
    <cellStyle name="Comma 2 2 2 2 2 3 8" xfId="4123" xr:uid="{F8052DE5-E2EB-4A61-A537-2275D0D8D6CD}"/>
    <cellStyle name="Comma 2 2 2 2 2 3 8 2" xfId="16255" xr:uid="{635BC927-A36C-480A-BFA4-93B4C5B9C839}"/>
    <cellStyle name="Comma 2 2 2 2 2 3 8 2 2" xfId="40519" xr:uid="{6B55272D-96FD-4545-A8E2-4B05C1F6DC42}"/>
    <cellStyle name="Comma 2 2 2 2 2 3 8 3" xfId="28387" xr:uid="{EDFBACFF-CA58-4B85-8EBB-5D573F729C41}"/>
    <cellStyle name="Comma 2 2 2 2 2 3 9" xfId="8167" xr:uid="{288D841E-0B02-4E4A-AC69-E19C5A34DB68}"/>
    <cellStyle name="Comma 2 2 2 2 2 3 9 2" xfId="20299" xr:uid="{B789C776-DE23-4CA1-806C-F56FEE6E5499}"/>
    <cellStyle name="Comma 2 2 2 2 2 3 9 2 2" xfId="44563" xr:uid="{AAE7F196-BD0B-46E4-AB6B-947E8D0D6066}"/>
    <cellStyle name="Comma 2 2 2 2 2 3 9 3" xfId="32431" xr:uid="{C12FDF52-87FF-4929-9439-889EF7B0E774}"/>
    <cellStyle name="Comma 2 2 2 2 2 4" xfId="100" xr:uid="{879B9B27-1F9A-4886-A190-38EFB96A850B}"/>
    <cellStyle name="Comma 2 2 2 2 2 4 10" xfId="24364" xr:uid="{9610D3FE-9FA9-4BF5-9E9F-760D1D303477}"/>
    <cellStyle name="Comma 2 2 2 2 2 4 2" xfId="226" xr:uid="{B2285F0B-7F45-456D-B0F2-F9C4FD2A8A87}"/>
    <cellStyle name="Comma 2 2 2 2 2 4 2 2" xfId="479" xr:uid="{54B2001F-F4C9-46C6-A606-2110BD8B7423}"/>
    <cellStyle name="Comma 2 2 2 2 2 4 2 2 2" xfId="984" xr:uid="{7911AABC-5C95-47B7-A793-FF679D361B0E}"/>
    <cellStyle name="Comma 2 2 2 2 2 4 2 2 2 2" xfId="1995" xr:uid="{BF28C462-160F-4311-909E-74B9FE4D62FE}"/>
    <cellStyle name="Comma 2 2 2 2 2 4 2 2 2 2 2" xfId="4017" xr:uid="{1DC25FAC-9761-4B3B-BC0C-58743F3557F8}"/>
    <cellStyle name="Comma 2 2 2 2 2 4 2 2 2 2 2 2" xfId="8061" xr:uid="{9AAA8700-BF60-4069-BA9F-C0FFB4433742}"/>
    <cellStyle name="Comma 2 2 2 2 2 4 2 2 2 2 2 2 2" xfId="20193" xr:uid="{0D874548-1BE3-4C95-88C0-DE708EE639B9}"/>
    <cellStyle name="Comma 2 2 2 2 2 4 2 2 2 2 2 2 2 2" xfId="44457" xr:uid="{FF361A89-33E0-40DF-AF4A-5BA4BE791EBE}"/>
    <cellStyle name="Comma 2 2 2 2 2 4 2 2 2 2 2 2 3" xfId="32325" xr:uid="{5F8EBAE7-287E-4C92-8CDB-B338D0F97093}"/>
    <cellStyle name="Comma 2 2 2 2 2 4 2 2 2 2 2 3" xfId="12105" xr:uid="{E87045CA-8A4B-4208-B12D-2051D4628498}"/>
    <cellStyle name="Comma 2 2 2 2 2 4 2 2 2 2 2 3 2" xfId="24237" xr:uid="{4B51FB7B-D37A-4401-A9FD-140CBF4878A0}"/>
    <cellStyle name="Comma 2 2 2 2 2 4 2 2 2 2 2 3 2 2" xfId="48501" xr:uid="{0B28975F-B461-44B5-A566-D0DC0FD94D3B}"/>
    <cellStyle name="Comma 2 2 2 2 2 4 2 2 2 2 2 3 3" xfId="36369" xr:uid="{D87AF7A3-DEE1-4C16-9E64-2277B6860291}"/>
    <cellStyle name="Comma 2 2 2 2 2 4 2 2 2 2 2 4" xfId="16149" xr:uid="{7E4014C5-C518-40FD-B6B7-9EB87E2740A5}"/>
    <cellStyle name="Comma 2 2 2 2 2 4 2 2 2 2 2 4 2" xfId="40413" xr:uid="{4F6DB106-9452-47C7-B7A6-5BCD4174C1F6}"/>
    <cellStyle name="Comma 2 2 2 2 2 4 2 2 2 2 2 5" xfId="28281" xr:uid="{000BD4BB-535D-4527-984F-C0930B6FDF43}"/>
    <cellStyle name="Comma 2 2 2 2 2 4 2 2 2 2 3" xfId="6039" xr:uid="{085986A8-6410-4474-8F70-4709BF533197}"/>
    <cellStyle name="Comma 2 2 2 2 2 4 2 2 2 2 3 2" xfId="18171" xr:uid="{A388B474-3D90-4C8C-AFDB-6162B9C76486}"/>
    <cellStyle name="Comma 2 2 2 2 2 4 2 2 2 2 3 2 2" xfId="42435" xr:uid="{9CB7FFB2-146D-4195-8CDC-989880BBC41E}"/>
    <cellStyle name="Comma 2 2 2 2 2 4 2 2 2 2 3 3" xfId="30303" xr:uid="{5B418723-919F-4210-952C-BB60B59AA7D2}"/>
    <cellStyle name="Comma 2 2 2 2 2 4 2 2 2 2 4" xfId="10083" xr:uid="{16C4E907-4F0A-4891-BD11-D8E59446824B}"/>
    <cellStyle name="Comma 2 2 2 2 2 4 2 2 2 2 4 2" xfId="22215" xr:uid="{948CBC1A-EB85-47A5-AA07-1A07FDFB83CA}"/>
    <cellStyle name="Comma 2 2 2 2 2 4 2 2 2 2 4 2 2" xfId="46479" xr:uid="{8AD909C0-0BA9-486E-9BE2-A6B22E755D47}"/>
    <cellStyle name="Comma 2 2 2 2 2 4 2 2 2 2 4 3" xfId="34347" xr:uid="{44E1B965-DE68-41D5-A2A7-7A7FADE5B946}"/>
    <cellStyle name="Comma 2 2 2 2 2 4 2 2 2 2 5" xfId="14127" xr:uid="{1969312D-0FC7-49A9-B66F-6F8382E27BBD}"/>
    <cellStyle name="Comma 2 2 2 2 2 4 2 2 2 2 5 2" xfId="38391" xr:uid="{48671D27-64B3-40CB-BBA4-3850830E0353}"/>
    <cellStyle name="Comma 2 2 2 2 2 4 2 2 2 2 6" xfId="26259" xr:uid="{32934CE2-A492-407B-BA40-BF3EA0CF9DF3}"/>
    <cellStyle name="Comma 2 2 2 2 2 4 2 2 2 3" xfId="3006" xr:uid="{2D1D50CC-CE60-4EAC-8A13-BDB866922B53}"/>
    <cellStyle name="Comma 2 2 2 2 2 4 2 2 2 3 2" xfId="7050" xr:uid="{BF8B0A64-0C80-41E9-A2EC-499BCD4820DD}"/>
    <cellStyle name="Comma 2 2 2 2 2 4 2 2 2 3 2 2" xfId="19182" xr:uid="{DFAB6CA7-8132-4B48-A2F0-BC992CC54A5B}"/>
    <cellStyle name="Comma 2 2 2 2 2 4 2 2 2 3 2 2 2" xfId="43446" xr:uid="{54BC5E27-9509-4E55-8F62-22115685C5F3}"/>
    <cellStyle name="Comma 2 2 2 2 2 4 2 2 2 3 2 3" xfId="31314" xr:uid="{13A5427C-E6CE-475E-BA6E-04553A4F8F4E}"/>
    <cellStyle name="Comma 2 2 2 2 2 4 2 2 2 3 3" xfId="11094" xr:uid="{AA954246-4373-46F8-BF0A-62B48CAD252F}"/>
    <cellStyle name="Comma 2 2 2 2 2 4 2 2 2 3 3 2" xfId="23226" xr:uid="{21EF7E55-D40C-4F95-A600-B172B5E968E7}"/>
    <cellStyle name="Comma 2 2 2 2 2 4 2 2 2 3 3 2 2" xfId="47490" xr:uid="{89FA4474-FF1E-4947-8DC8-52F9884B3C37}"/>
    <cellStyle name="Comma 2 2 2 2 2 4 2 2 2 3 3 3" xfId="35358" xr:uid="{1F624A8F-D9C4-4737-A82B-D4571E2FDD8A}"/>
    <cellStyle name="Comma 2 2 2 2 2 4 2 2 2 3 4" xfId="15138" xr:uid="{D4B80BF4-3FB7-4DF9-96E4-3A95AE7EBF9E}"/>
    <cellStyle name="Comma 2 2 2 2 2 4 2 2 2 3 4 2" xfId="39402" xr:uid="{1846165E-888D-4815-9ADF-38F58E62BDF1}"/>
    <cellStyle name="Comma 2 2 2 2 2 4 2 2 2 3 5" xfId="27270" xr:uid="{B350162F-AED5-4D7D-9E6D-18E82EBBC1D9}"/>
    <cellStyle name="Comma 2 2 2 2 2 4 2 2 2 4" xfId="5028" xr:uid="{C018C44C-F274-4FEA-8B58-7772ABF6BAD0}"/>
    <cellStyle name="Comma 2 2 2 2 2 4 2 2 2 4 2" xfId="17160" xr:uid="{22BED7B4-948D-44A1-BF37-4095D2755E19}"/>
    <cellStyle name="Comma 2 2 2 2 2 4 2 2 2 4 2 2" xfId="41424" xr:uid="{3E518BE3-18B6-42F2-B89C-2E92FAEEE873}"/>
    <cellStyle name="Comma 2 2 2 2 2 4 2 2 2 4 3" xfId="29292" xr:uid="{A5078168-83CD-45D1-B58F-DFE19BF978D8}"/>
    <cellStyle name="Comma 2 2 2 2 2 4 2 2 2 5" xfId="9072" xr:uid="{500B02A9-506C-4075-971A-24F0267A5367}"/>
    <cellStyle name="Comma 2 2 2 2 2 4 2 2 2 5 2" xfId="21204" xr:uid="{C6E0D49F-ABED-4D4F-9B8B-A405B2023115}"/>
    <cellStyle name="Comma 2 2 2 2 2 4 2 2 2 5 2 2" xfId="45468" xr:uid="{1D24959D-5189-4E8F-AB2A-1E62A988A90C}"/>
    <cellStyle name="Comma 2 2 2 2 2 4 2 2 2 5 3" xfId="33336" xr:uid="{0361E388-3751-41DD-AFB5-49F239BAFB28}"/>
    <cellStyle name="Comma 2 2 2 2 2 4 2 2 2 6" xfId="13116" xr:uid="{C2FA472B-D6DC-467A-B4A4-F5D8D6816CEF}"/>
    <cellStyle name="Comma 2 2 2 2 2 4 2 2 2 6 2" xfId="37380" xr:uid="{6D1E1CF8-D1C5-45EA-A537-9519D9C54D22}"/>
    <cellStyle name="Comma 2 2 2 2 2 4 2 2 2 7" xfId="25248" xr:uid="{CBCC2ECA-A4A3-44E0-A6FB-A88852E88FA7}"/>
    <cellStyle name="Comma 2 2 2 2 2 4 2 2 3" xfId="1490" xr:uid="{5871E5B5-B263-43FC-85FD-A1C0ECABD139}"/>
    <cellStyle name="Comma 2 2 2 2 2 4 2 2 3 2" xfId="3512" xr:uid="{563AF9F7-49A1-44A5-8609-144926C6EA2D}"/>
    <cellStyle name="Comma 2 2 2 2 2 4 2 2 3 2 2" xfId="7556" xr:uid="{34013758-5BE9-4189-B1A0-BEEA5CFC9F7C}"/>
    <cellStyle name="Comma 2 2 2 2 2 4 2 2 3 2 2 2" xfId="19688" xr:uid="{AFD9BF57-DCEE-4EA4-B305-BCC4AB35AB2F}"/>
    <cellStyle name="Comma 2 2 2 2 2 4 2 2 3 2 2 2 2" xfId="43952" xr:uid="{2129E008-EAAB-4FEC-AEFB-72757B18F3BA}"/>
    <cellStyle name="Comma 2 2 2 2 2 4 2 2 3 2 2 3" xfId="31820" xr:uid="{608F46BB-826B-46D8-AB9E-90776656CAF3}"/>
    <cellStyle name="Comma 2 2 2 2 2 4 2 2 3 2 3" xfId="11600" xr:uid="{52555ADD-1C01-4D43-9245-49775E13BE2F}"/>
    <cellStyle name="Comma 2 2 2 2 2 4 2 2 3 2 3 2" xfId="23732" xr:uid="{346543E9-ECC5-4378-9489-0AD334950B06}"/>
    <cellStyle name="Comma 2 2 2 2 2 4 2 2 3 2 3 2 2" xfId="47996" xr:uid="{B71B04FF-F894-40AB-BB3C-FC98700D7DBB}"/>
    <cellStyle name="Comma 2 2 2 2 2 4 2 2 3 2 3 3" xfId="35864" xr:uid="{B2C00A0D-D59E-4992-85F1-19549AA17622}"/>
    <cellStyle name="Comma 2 2 2 2 2 4 2 2 3 2 4" xfId="15644" xr:uid="{0C13DB5A-E4D0-4B1F-8343-8B8178A86EC9}"/>
    <cellStyle name="Comma 2 2 2 2 2 4 2 2 3 2 4 2" xfId="39908" xr:uid="{58222E59-BB45-4A58-A5F3-AA3BAB85C286}"/>
    <cellStyle name="Comma 2 2 2 2 2 4 2 2 3 2 5" xfId="27776" xr:uid="{397E5ACC-077D-496E-A4C4-3B53A934E90E}"/>
    <cellStyle name="Comma 2 2 2 2 2 4 2 2 3 3" xfId="5534" xr:uid="{E8B56AD3-2CEE-4949-B74C-A72B1AB84925}"/>
    <cellStyle name="Comma 2 2 2 2 2 4 2 2 3 3 2" xfId="17666" xr:uid="{42C48FC7-AE4F-40C2-A58F-61D00619F996}"/>
    <cellStyle name="Comma 2 2 2 2 2 4 2 2 3 3 2 2" xfId="41930" xr:uid="{563ADD05-6F46-4E1B-BC11-1CB6E536FB57}"/>
    <cellStyle name="Comma 2 2 2 2 2 4 2 2 3 3 3" xfId="29798" xr:uid="{E57CCBEC-9095-4DC8-A4A5-D319C0383603}"/>
    <cellStyle name="Comma 2 2 2 2 2 4 2 2 3 4" xfId="9578" xr:uid="{91756771-FBDB-4D31-819D-BCC06AAFD7E4}"/>
    <cellStyle name="Comma 2 2 2 2 2 4 2 2 3 4 2" xfId="21710" xr:uid="{BFB9CBCB-2E4B-4A1C-A440-DFE5F04C0A8D}"/>
    <cellStyle name="Comma 2 2 2 2 2 4 2 2 3 4 2 2" xfId="45974" xr:uid="{B7B7C95E-C382-4FE4-9048-A962E9011034}"/>
    <cellStyle name="Comma 2 2 2 2 2 4 2 2 3 4 3" xfId="33842" xr:uid="{B58C94F9-355D-40F1-899E-130E7771F8C4}"/>
    <cellStyle name="Comma 2 2 2 2 2 4 2 2 3 5" xfId="13622" xr:uid="{40512BC7-5C30-4FB1-B2F9-95D53E4A4B11}"/>
    <cellStyle name="Comma 2 2 2 2 2 4 2 2 3 5 2" xfId="37886" xr:uid="{E9D1513C-98F7-4E29-910A-1985E2C52661}"/>
    <cellStyle name="Comma 2 2 2 2 2 4 2 2 3 6" xfId="25754" xr:uid="{42710F54-98B8-4E4A-8BA5-4DFC76F4B05A}"/>
    <cellStyle name="Comma 2 2 2 2 2 4 2 2 4" xfId="2501" xr:uid="{A908D86A-E93F-4C5A-8722-1B6A7A4487E2}"/>
    <cellStyle name="Comma 2 2 2 2 2 4 2 2 4 2" xfId="6545" xr:uid="{5F03A4A4-6EA8-4BE7-903D-5798F072CC30}"/>
    <cellStyle name="Comma 2 2 2 2 2 4 2 2 4 2 2" xfId="18677" xr:uid="{BEA33110-C8CE-4D93-808E-218305D60CEF}"/>
    <cellStyle name="Comma 2 2 2 2 2 4 2 2 4 2 2 2" xfId="42941" xr:uid="{D1257742-702F-47C0-810C-1FCF525C682A}"/>
    <cellStyle name="Comma 2 2 2 2 2 4 2 2 4 2 3" xfId="30809" xr:uid="{49E483EC-BF13-498F-B8C9-A2159A57E190}"/>
    <cellStyle name="Comma 2 2 2 2 2 4 2 2 4 3" xfId="10589" xr:uid="{C3C7D97A-8098-4747-824C-A604502F31CB}"/>
    <cellStyle name="Comma 2 2 2 2 2 4 2 2 4 3 2" xfId="22721" xr:uid="{37CE1FB8-D411-4A12-9FAB-457CF882568D}"/>
    <cellStyle name="Comma 2 2 2 2 2 4 2 2 4 3 2 2" xfId="46985" xr:uid="{862FBE4D-DF1D-4697-AD4B-48544B8F24BD}"/>
    <cellStyle name="Comma 2 2 2 2 2 4 2 2 4 3 3" xfId="34853" xr:uid="{7A00C249-4868-4489-9D26-1930B8494D83}"/>
    <cellStyle name="Comma 2 2 2 2 2 4 2 2 4 4" xfId="14633" xr:uid="{C6230C16-ED57-4E71-AE6B-A780916AA47F}"/>
    <cellStyle name="Comma 2 2 2 2 2 4 2 2 4 4 2" xfId="38897" xr:uid="{7E8975CF-5EED-4CA8-9082-A96412B61BEB}"/>
    <cellStyle name="Comma 2 2 2 2 2 4 2 2 4 5" xfId="26765" xr:uid="{C1D3C3F9-2F63-4794-86A7-11F6D6A67C75}"/>
    <cellStyle name="Comma 2 2 2 2 2 4 2 2 5" xfId="4523" xr:uid="{E9E43D61-98EF-4710-A6A0-FB238C2F1DC6}"/>
    <cellStyle name="Comma 2 2 2 2 2 4 2 2 5 2" xfId="16655" xr:uid="{FA93EB44-5A1E-4CD4-B292-8C0435C26662}"/>
    <cellStyle name="Comma 2 2 2 2 2 4 2 2 5 2 2" xfId="40919" xr:uid="{5A655FA8-409C-465F-86BE-EC0060DB6A1E}"/>
    <cellStyle name="Comma 2 2 2 2 2 4 2 2 5 3" xfId="28787" xr:uid="{AFC77732-5B87-480C-89AC-0FC72BCB9EB9}"/>
    <cellStyle name="Comma 2 2 2 2 2 4 2 2 6" xfId="8567" xr:uid="{2B4E64D5-BED6-4917-98D5-59CF5F505C02}"/>
    <cellStyle name="Comma 2 2 2 2 2 4 2 2 6 2" xfId="20699" xr:uid="{FEE051A4-006F-4EE7-8605-F867FCBBD02F}"/>
    <cellStyle name="Comma 2 2 2 2 2 4 2 2 6 2 2" xfId="44963" xr:uid="{9B4E29B6-54CB-467C-A53A-6D601067A105}"/>
    <cellStyle name="Comma 2 2 2 2 2 4 2 2 6 3" xfId="32831" xr:uid="{1982079D-D788-42FA-A907-6963A7AF9219}"/>
    <cellStyle name="Comma 2 2 2 2 2 4 2 2 7" xfId="12611" xr:uid="{196CEC50-7275-4A30-B1F7-DC9A6E86BBA4}"/>
    <cellStyle name="Comma 2 2 2 2 2 4 2 2 7 2" xfId="36875" xr:uid="{9C9896D3-C8E5-4F4C-BEA0-B0418788B375}"/>
    <cellStyle name="Comma 2 2 2 2 2 4 2 2 8" xfId="24743" xr:uid="{E1A08C29-8F2D-4DBB-969D-EE499A1D66D3}"/>
    <cellStyle name="Comma 2 2 2 2 2 4 2 3" xfId="731" xr:uid="{5EE7EFCB-82ED-4AAC-BF65-0F0674AFE682}"/>
    <cellStyle name="Comma 2 2 2 2 2 4 2 3 2" xfId="1742" xr:uid="{3CC76AB5-65D2-4F0A-9D98-F216BA5069E1}"/>
    <cellStyle name="Comma 2 2 2 2 2 4 2 3 2 2" xfId="3764" xr:uid="{15CDB231-08BC-46AB-AB3A-D7F0DAB9442B}"/>
    <cellStyle name="Comma 2 2 2 2 2 4 2 3 2 2 2" xfId="7808" xr:uid="{693BCBFD-10DC-4C11-84BA-57B41C6C4293}"/>
    <cellStyle name="Comma 2 2 2 2 2 4 2 3 2 2 2 2" xfId="19940" xr:uid="{07B80A4E-E572-4E1F-B31F-7E2FCBF2750B}"/>
    <cellStyle name="Comma 2 2 2 2 2 4 2 3 2 2 2 2 2" xfId="44204" xr:uid="{6B6D15B1-86BE-4575-9255-C5F2C22CE74E}"/>
    <cellStyle name="Comma 2 2 2 2 2 4 2 3 2 2 2 3" xfId="32072" xr:uid="{F5ED0727-6C02-4F47-93AE-7029054B3EF2}"/>
    <cellStyle name="Comma 2 2 2 2 2 4 2 3 2 2 3" xfId="11852" xr:uid="{ECEC9110-F77F-464A-9E70-8D7709292CF5}"/>
    <cellStyle name="Comma 2 2 2 2 2 4 2 3 2 2 3 2" xfId="23984" xr:uid="{0E4F0465-2715-4C4D-9858-28C46772FBEF}"/>
    <cellStyle name="Comma 2 2 2 2 2 4 2 3 2 2 3 2 2" xfId="48248" xr:uid="{B3083C48-8486-4EE1-82DE-097AEAFEF2D9}"/>
    <cellStyle name="Comma 2 2 2 2 2 4 2 3 2 2 3 3" xfId="36116" xr:uid="{B186D873-92A3-4F2F-B5A2-A9C69EDBBCA2}"/>
    <cellStyle name="Comma 2 2 2 2 2 4 2 3 2 2 4" xfId="15896" xr:uid="{A09D7333-B26E-4581-9E82-118883C860A9}"/>
    <cellStyle name="Comma 2 2 2 2 2 4 2 3 2 2 4 2" xfId="40160" xr:uid="{42470975-4305-4A1B-A7E4-24951D934B6D}"/>
    <cellStyle name="Comma 2 2 2 2 2 4 2 3 2 2 5" xfId="28028" xr:uid="{B3C0D8C7-F6F7-480C-8FED-BDA2F8D5C4EF}"/>
    <cellStyle name="Comma 2 2 2 2 2 4 2 3 2 3" xfId="5786" xr:uid="{DC75F0A6-9D5A-4933-A682-3FF2D49EA6A1}"/>
    <cellStyle name="Comma 2 2 2 2 2 4 2 3 2 3 2" xfId="17918" xr:uid="{10C9FFFB-8BF9-4F07-8266-4B2EE53063A9}"/>
    <cellStyle name="Comma 2 2 2 2 2 4 2 3 2 3 2 2" xfId="42182" xr:uid="{445AC404-82B1-4723-9F4E-74C8DEEC370F}"/>
    <cellStyle name="Comma 2 2 2 2 2 4 2 3 2 3 3" xfId="30050" xr:uid="{AACE6076-7B3C-40EF-8CFA-7BA958181EC7}"/>
    <cellStyle name="Comma 2 2 2 2 2 4 2 3 2 4" xfId="9830" xr:uid="{144676D8-47C1-4BE6-B07F-4DE60A47A2D0}"/>
    <cellStyle name="Comma 2 2 2 2 2 4 2 3 2 4 2" xfId="21962" xr:uid="{69BB1DEA-CE2B-4563-9C34-1DC4A7D1CD4B}"/>
    <cellStyle name="Comma 2 2 2 2 2 4 2 3 2 4 2 2" xfId="46226" xr:uid="{5CDA93BC-A19E-4DD3-AF36-8D301D85E86A}"/>
    <cellStyle name="Comma 2 2 2 2 2 4 2 3 2 4 3" xfId="34094" xr:uid="{C7F5B4A6-7352-40E0-8DC4-8EC75BF04D7B}"/>
    <cellStyle name="Comma 2 2 2 2 2 4 2 3 2 5" xfId="13874" xr:uid="{614946C8-43CD-42EA-8B83-D738EEC320EF}"/>
    <cellStyle name="Comma 2 2 2 2 2 4 2 3 2 5 2" xfId="38138" xr:uid="{9FE65FA5-2C24-41A8-A68D-199E434F5893}"/>
    <cellStyle name="Comma 2 2 2 2 2 4 2 3 2 6" xfId="26006" xr:uid="{69C24F00-9443-40D0-967B-03512BB1B44C}"/>
    <cellStyle name="Comma 2 2 2 2 2 4 2 3 3" xfId="2753" xr:uid="{F05E15AB-A123-4603-81F5-FA97CBFF8406}"/>
    <cellStyle name="Comma 2 2 2 2 2 4 2 3 3 2" xfId="6797" xr:uid="{428B27F5-1DAB-44AD-91D9-931F897D4285}"/>
    <cellStyle name="Comma 2 2 2 2 2 4 2 3 3 2 2" xfId="18929" xr:uid="{681EE3FF-F891-4794-A172-D2ECE7B94A05}"/>
    <cellStyle name="Comma 2 2 2 2 2 4 2 3 3 2 2 2" xfId="43193" xr:uid="{FD62D7A1-E5B8-4BA1-9C2C-663F0BAB7BE4}"/>
    <cellStyle name="Comma 2 2 2 2 2 4 2 3 3 2 3" xfId="31061" xr:uid="{4F982F75-96CC-4E9D-A18D-EAD9B8009F69}"/>
    <cellStyle name="Comma 2 2 2 2 2 4 2 3 3 3" xfId="10841" xr:uid="{ADBC338A-E3B9-47DE-9341-9DE71D6A3CB8}"/>
    <cellStyle name="Comma 2 2 2 2 2 4 2 3 3 3 2" xfId="22973" xr:uid="{85E55748-6370-4D6B-83B7-BC738AF3D618}"/>
    <cellStyle name="Comma 2 2 2 2 2 4 2 3 3 3 2 2" xfId="47237" xr:uid="{AB4B11F1-78D6-4B54-BB4E-0E3AEFF5AAB6}"/>
    <cellStyle name="Comma 2 2 2 2 2 4 2 3 3 3 3" xfId="35105" xr:uid="{EEFE5994-16CA-4DB8-ADC0-35F704E977AC}"/>
    <cellStyle name="Comma 2 2 2 2 2 4 2 3 3 4" xfId="14885" xr:uid="{949D17C3-74F1-4BB0-841C-57C0B6EB68C6}"/>
    <cellStyle name="Comma 2 2 2 2 2 4 2 3 3 4 2" xfId="39149" xr:uid="{7B371AFF-C0DE-4E04-8A5C-8BEC94DACF35}"/>
    <cellStyle name="Comma 2 2 2 2 2 4 2 3 3 5" xfId="27017" xr:uid="{694CA493-98AC-4C9C-97F0-36FA1A8B9A8C}"/>
    <cellStyle name="Comma 2 2 2 2 2 4 2 3 4" xfId="4775" xr:uid="{7CDEE213-BEDC-4587-AE9A-5B71DAA8E7CF}"/>
    <cellStyle name="Comma 2 2 2 2 2 4 2 3 4 2" xfId="16907" xr:uid="{0A8AD6EF-FF20-42A3-BC50-5C7870E1B2E5}"/>
    <cellStyle name="Comma 2 2 2 2 2 4 2 3 4 2 2" xfId="41171" xr:uid="{648ACCBF-6A69-4579-98EF-2601D97EB22A}"/>
    <cellStyle name="Comma 2 2 2 2 2 4 2 3 4 3" xfId="29039" xr:uid="{D395A1F6-4150-4B01-AC33-C577F711A7C5}"/>
    <cellStyle name="Comma 2 2 2 2 2 4 2 3 5" xfId="8819" xr:uid="{6565FABE-CB43-4310-9CAB-0A0C342CD0B0}"/>
    <cellStyle name="Comma 2 2 2 2 2 4 2 3 5 2" xfId="20951" xr:uid="{DB1FB272-DFE4-404B-A2FF-FF8BC3779994}"/>
    <cellStyle name="Comma 2 2 2 2 2 4 2 3 5 2 2" xfId="45215" xr:uid="{49AB6050-9CA3-4A34-9B40-326533F749B1}"/>
    <cellStyle name="Comma 2 2 2 2 2 4 2 3 5 3" xfId="33083" xr:uid="{96FBC63D-D855-45D8-B6AE-20DB05690FDC}"/>
    <cellStyle name="Comma 2 2 2 2 2 4 2 3 6" xfId="12863" xr:uid="{31B2F360-2A42-4758-B707-4964A8B3CED4}"/>
    <cellStyle name="Comma 2 2 2 2 2 4 2 3 6 2" xfId="37127" xr:uid="{537F19D1-CB2C-42A4-88A8-46E8416CE4FC}"/>
    <cellStyle name="Comma 2 2 2 2 2 4 2 3 7" xfId="24995" xr:uid="{C5CC1C2B-9B87-42C6-80CE-990CF7E6A94C}"/>
    <cellStyle name="Comma 2 2 2 2 2 4 2 4" xfId="1237" xr:uid="{679EC110-E944-43FB-B065-4E9C798D855A}"/>
    <cellStyle name="Comma 2 2 2 2 2 4 2 4 2" xfId="3259" xr:uid="{7FDCA060-00A0-4641-926E-E5E81F96E546}"/>
    <cellStyle name="Comma 2 2 2 2 2 4 2 4 2 2" xfId="7303" xr:uid="{788D6DD8-1958-4328-83D4-71A2670C5BD3}"/>
    <cellStyle name="Comma 2 2 2 2 2 4 2 4 2 2 2" xfId="19435" xr:uid="{A3BE0CC2-4315-421B-9555-69C36BFAE81B}"/>
    <cellStyle name="Comma 2 2 2 2 2 4 2 4 2 2 2 2" xfId="43699" xr:uid="{50C2B58A-DA76-4DFD-8ABD-C256963067ED}"/>
    <cellStyle name="Comma 2 2 2 2 2 4 2 4 2 2 3" xfId="31567" xr:uid="{6A87BC14-E0CB-46DC-92DA-89CFFBEA18DB}"/>
    <cellStyle name="Comma 2 2 2 2 2 4 2 4 2 3" xfId="11347" xr:uid="{EF1BCDEE-3009-40EE-A684-A76D200B941B}"/>
    <cellStyle name="Comma 2 2 2 2 2 4 2 4 2 3 2" xfId="23479" xr:uid="{DF7CA224-203F-46A0-8B90-AC0917BA066F}"/>
    <cellStyle name="Comma 2 2 2 2 2 4 2 4 2 3 2 2" xfId="47743" xr:uid="{19A40AA1-0547-4185-A504-0E52B2BE6A5D}"/>
    <cellStyle name="Comma 2 2 2 2 2 4 2 4 2 3 3" xfId="35611" xr:uid="{1369646C-978C-4295-87AE-26593B2CE8EB}"/>
    <cellStyle name="Comma 2 2 2 2 2 4 2 4 2 4" xfId="15391" xr:uid="{4BF6C08B-5B39-478A-82C0-81343217CE73}"/>
    <cellStyle name="Comma 2 2 2 2 2 4 2 4 2 4 2" xfId="39655" xr:uid="{EC89C55B-591A-4019-94A8-B8B9702BC26B}"/>
    <cellStyle name="Comma 2 2 2 2 2 4 2 4 2 5" xfId="27523" xr:uid="{B7B2DEAB-437B-42AB-A152-94F6EE78B4E6}"/>
    <cellStyle name="Comma 2 2 2 2 2 4 2 4 3" xfId="5281" xr:uid="{BBEB75BD-9DE4-4DC1-8805-1A5545A9756B}"/>
    <cellStyle name="Comma 2 2 2 2 2 4 2 4 3 2" xfId="17413" xr:uid="{A2731430-5777-489F-BD00-FD55D3728478}"/>
    <cellStyle name="Comma 2 2 2 2 2 4 2 4 3 2 2" xfId="41677" xr:uid="{3554AAA4-0180-46C9-AC07-D38D9EC71631}"/>
    <cellStyle name="Comma 2 2 2 2 2 4 2 4 3 3" xfId="29545" xr:uid="{57C2E1FF-779A-4274-B434-776129A977D4}"/>
    <cellStyle name="Comma 2 2 2 2 2 4 2 4 4" xfId="9325" xr:uid="{52299178-8F08-4ACE-ADA8-038E70712C6B}"/>
    <cellStyle name="Comma 2 2 2 2 2 4 2 4 4 2" xfId="21457" xr:uid="{FA39273B-474C-4D8F-A205-7242ABA38DCC}"/>
    <cellStyle name="Comma 2 2 2 2 2 4 2 4 4 2 2" xfId="45721" xr:uid="{D536EAF4-4838-4E54-8FEA-A29AAB88A0F5}"/>
    <cellStyle name="Comma 2 2 2 2 2 4 2 4 4 3" xfId="33589" xr:uid="{AF22667A-2396-4481-AE20-DAB2CB989973}"/>
    <cellStyle name="Comma 2 2 2 2 2 4 2 4 5" xfId="13369" xr:uid="{D703F70A-62C0-42BC-A91B-7FEA6AF670DA}"/>
    <cellStyle name="Comma 2 2 2 2 2 4 2 4 5 2" xfId="37633" xr:uid="{285DCB6A-64CB-492C-B25B-8E40B52BC335}"/>
    <cellStyle name="Comma 2 2 2 2 2 4 2 4 6" xfId="25501" xr:uid="{70394DE3-C6F2-4D48-8ED8-737430A2F85E}"/>
    <cellStyle name="Comma 2 2 2 2 2 4 2 5" xfId="2248" xr:uid="{65CE2151-46D2-4423-BA6E-3FD37D5639BB}"/>
    <cellStyle name="Comma 2 2 2 2 2 4 2 5 2" xfId="6292" xr:uid="{0269AF90-F722-4898-8BF4-BC6C4BA3E8A0}"/>
    <cellStyle name="Comma 2 2 2 2 2 4 2 5 2 2" xfId="18424" xr:uid="{FE2FE6EE-E516-41EF-BBEA-BBDBAD9DAB93}"/>
    <cellStyle name="Comma 2 2 2 2 2 4 2 5 2 2 2" xfId="42688" xr:uid="{C181E859-6C11-45A8-BDE2-9DCF587FA7F5}"/>
    <cellStyle name="Comma 2 2 2 2 2 4 2 5 2 3" xfId="30556" xr:uid="{26F3E8B8-DEA9-478B-B34C-BC9F1A619E14}"/>
    <cellStyle name="Comma 2 2 2 2 2 4 2 5 3" xfId="10336" xr:uid="{F954D9EF-0A79-4D20-BB4B-4D70DC348E71}"/>
    <cellStyle name="Comma 2 2 2 2 2 4 2 5 3 2" xfId="22468" xr:uid="{B7CD22FD-829E-4819-A1D2-44C19AADF768}"/>
    <cellStyle name="Comma 2 2 2 2 2 4 2 5 3 2 2" xfId="46732" xr:uid="{00E45F13-5A33-4A15-B0A9-B4AEBCA91AAF}"/>
    <cellStyle name="Comma 2 2 2 2 2 4 2 5 3 3" xfId="34600" xr:uid="{97AEFCB3-0B8F-46B4-9FCC-6F69DDA36A8D}"/>
    <cellStyle name="Comma 2 2 2 2 2 4 2 5 4" xfId="14380" xr:uid="{978C88A1-01B2-41B2-ACE8-1D1C12F15D5F}"/>
    <cellStyle name="Comma 2 2 2 2 2 4 2 5 4 2" xfId="38644" xr:uid="{9E90E2EB-2A39-4F90-AD7D-E970C8B2FA24}"/>
    <cellStyle name="Comma 2 2 2 2 2 4 2 5 5" xfId="26512" xr:uid="{999A2E89-3B56-4336-9B62-0EB246C68255}"/>
    <cellStyle name="Comma 2 2 2 2 2 4 2 6" xfId="4270" xr:uid="{4E126E53-FAD2-4138-BFCC-B553B3F73FB0}"/>
    <cellStyle name="Comma 2 2 2 2 2 4 2 6 2" xfId="16402" xr:uid="{8F5479B6-7874-4EED-A6CF-970171DF6EFE}"/>
    <cellStyle name="Comma 2 2 2 2 2 4 2 6 2 2" xfId="40666" xr:uid="{F200626E-0AF1-4AAC-9667-84876494BCAA}"/>
    <cellStyle name="Comma 2 2 2 2 2 4 2 6 3" xfId="28534" xr:uid="{4519F8E3-44A9-47B0-9ABB-51FFC029E51F}"/>
    <cellStyle name="Comma 2 2 2 2 2 4 2 7" xfId="8314" xr:uid="{1BD54408-727C-44E8-967D-2B7BC603C3F8}"/>
    <cellStyle name="Comma 2 2 2 2 2 4 2 7 2" xfId="20446" xr:uid="{EBE3AEED-6A3B-46E0-BBB2-805CEE84B31E}"/>
    <cellStyle name="Comma 2 2 2 2 2 4 2 7 2 2" xfId="44710" xr:uid="{DCB6C3B1-9325-4D19-A3E0-0EB58B267F02}"/>
    <cellStyle name="Comma 2 2 2 2 2 4 2 7 3" xfId="32578" xr:uid="{2DB2D93F-0072-4A77-A934-63B1AFCC2429}"/>
    <cellStyle name="Comma 2 2 2 2 2 4 2 8" xfId="12358" xr:uid="{BC37EFC0-88BE-41FB-A404-71BC1F6C2B82}"/>
    <cellStyle name="Comma 2 2 2 2 2 4 2 8 2" xfId="36622" xr:uid="{7D2E0516-2E64-42C9-BC1D-B30749AF669E}"/>
    <cellStyle name="Comma 2 2 2 2 2 4 2 9" xfId="24490" xr:uid="{4BC4283D-AAC3-4643-90DA-FC97873FC0C5}"/>
    <cellStyle name="Comma 2 2 2 2 2 4 3" xfId="353" xr:uid="{685FECBD-9B6F-4B69-A595-E77C31AEC571}"/>
    <cellStyle name="Comma 2 2 2 2 2 4 3 2" xfId="858" xr:uid="{8C7749C2-976F-47A1-B5A2-A9EB9011AFDE}"/>
    <cellStyle name="Comma 2 2 2 2 2 4 3 2 2" xfId="1869" xr:uid="{BEED5D96-DE87-4DA7-8B35-AC6D81C3ECC8}"/>
    <cellStyle name="Comma 2 2 2 2 2 4 3 2 2 2" xfId="3891" xr:uid="{DC5A005E-A03B-4B50-AEB9-4707DBCB0F7C}"/>
    <cellStyle name="Comma 2 2 2 2 2 4 3 2 2 2 2" xfId="7935" xr:uid="{CEB88EB5-0786-4182-8DFA-FA686832ED17}"/>
    <cellStyle name="Comma 2 2 2 2 2 4 3 2 2 2 2 2" xfId="20067" xr:uid="{804C9FB2-D289-4D8F-B0FF-2FA7C96F3478}"/>
    <cellStyle name="Comma 2 2 2 2 2 4 3 2 2 2 2 2 2" xfId="44331" xr:uid="{54543759-FAEF-4188-AA70-4BA0463A6523}"/>
    <cellStyle name="Comma 2 2 2 2 2 4 3 2 2 2 2 3" xfId="32199" xr:uid="{2CD7CC43-48E7-4EC1-A65A-244FE469D344}"/>
    <cellStyle name="Comma 2 2 2 2 2 4 3 2 2 2 3" xfId="11979" xr:uid="{3BC0AE6D-50D0-4EAF-8E50-36392AE96A5A}"/>
    <cellStyle name="Comma 2 2 2 2 2 4 3 2 2 2 3 2" xfId="24111" xr:uid="{17BDF068-BAFF-4C0E-849B-A5C3F8327CAD}"/>
    <cellStyle name="Comma 2 2 2 2 2 4 3 2 2 2 3 2 2" xfId="48375" xr:uid="{817CD2AC-FEE7-42BC-B16D-B21DEA8CD22D}"/>
    <cellStyle name="Comma 2 2 2 2 2 4 3 2 2 2 3 3" xfId="36243" xr:uid="{66E2AD3A-6616-4312-9978-6D7DDF8A4EB0}"/>
    <cellStyle name="Comma 2 2 2 2 2 4 3 2 2 2 4" xfId="16023" xr:uid="{5302D265-423B-4D15-8D2D-6BE64FC1D74C}"/>
    <cellStyle name="Comma 2 2 2 2 2 4 3 2 2 2 4 2" xfId="40287" xr:uid="{E106D54B-DFB9-49A9-87FB-5ED1CFCBD4D2}"/>
    <cellStyle name="Comma 2 2 2 2 2 4 3 2 2 2 5" xfId="28155" xr:uid="{F7403D04-CDA2-4B1C-BEE4-AB4AC2286F02}"/>
    <cellStyle name="Comma 2 2 2 2 2 4 3 2 2 3" xfId="5913" xr:uid="{A0A7766E-6251-414A-B021-A21E83A31EB0}"/>
    <cellStyle name="Comma 2 2 2 2 2 4 3 2 2 3 2" xfId="18045" xr:uid="{51228D40-D7F6-49BE-B98B-6D1BE7556240}"/>
    <cellStyle name="Comma 2 2 2 2 2 4 3 2 2 3 2 2" xfId="42309" xr:uid="{0E3094C3-FD50-4640-B55B-C0D2026D464D}"/>
    <cellStyle name="Comma 2 2 2 2 2 4 3 2 2 3 3" xfId="30177" xr:uid="{AFED8B93-8845-4CCA-A430-5ABA4FE71670}"/>
    <cellStyle name="Comma 2 2 2 2 2 4 3 2 2 4" xfId="9957" xr:uid="{8B04F01E-6C84-4871-AEED-0AFF8422C7E7}"/>
    <cellStyle name="Comma 2 2 2 2 2 4 3 2 2 4 2" xfId="22089" xr:uid="{041BA7DB-8E62-4C55-832E-2A36AD118706}"/>
    <cellStyle name="Comma 2 2 2 2 2 4 3 2 2 4 2 2" xfId="46353" xr:uid="{B97C07EE-5AD2-431F-B335-A73CFBA6B35D}"/>
    <cellStyle name="Comma 2 2 2 2 2 4 3 2 2 4 3" xfId="34221" xr:uid="{76C8B799-8AFE-4E75-AE23-92F5FDE82DC7}"/>
    <cellStyle name="Comma 2 2 2 2 2 4 3 2 2 5" xfId="14001" xr:uid="{0D47720C-02BC-4969-B28C-FC1E9E7E4F96}"/>
    <cellStyle name="Comma 2 2 2 2 2 4 3 2 2 5 2" xfId="38265" xr:uid="{2C616F80-8430-4874-B1BE-07701FFBD24B}"/>
    <cellStyle name="Comma 2 2 2 2 2 4 3 2 2 6" xfId="26133" xr:uid="{A1577B3D-CA70-4B94-806D-6D75A2944516}"/>
    <cellStyle name="Comma 2 2 2 2 2 4 3 2 3" xfId="2880" xr:uid="{05D78AAB-3ACF-4B37-8855-2A593CDF1B94}"/>
    <cellStyle name="Comma 2 2 2 2 2 4 3 2 3 2" xfId="6924" xr:uid="{84D43B9B-0F83-4C23-9709-C4A96E8F709D}"/>
    <cellStyle name="Comma 2 2 2 2 2 4 3 2 3 2 2" xfId="19056" xr:uid="{E5AA35E8-A265-4826-903E-AC6CDB51FE2A}"/>
    <cellStyle name="Comma 2 2 2 2 2 4 3 2 3 2 2 2" xfId="43320" xr:uid="{2BF288A3-150C-4DF7-89FA-79C50810F0DD}"/>
    <cellStyle name="Comma 2 2 2 2 2 4 3 2 3 2 3" xfId="31188" xr:uid="{01A312C5-8CA4-4881-9B94-A741E05A7A15}"/>
    <cellStyle name="Comma 2 2 2 2 2 4 3 2 3 3" xfId="10968" xr:uid="{103ED9A9-6C20-40A0-80D9-B247DA5EF389}"/>
    <cellStyle name="Comma 2 2 2 2 2 4 3 2 3 3 2" xfId="23100" xr:uid="{099B3170-CE79-485C-A703-70AF30730006}"/>
    <cellStyle name="Comma 2 2 2 2 2 4 3 2 3 3 2 2" xfId="47364" xr:uid="{CF63E139-E19E-451B-894B-79035F26785C}"/>
    <cellStyle name="Comma 2 2 2 2 2 4 3 2 3 3 3" xfId="35232" xr:uid="{DF64F710-30B3-416C-B0CE-E2C5203A2C30}"/>
    <cellStyle name="Comma 2 2 2 2 2 4 3 2 3 4" xfId="15012" xr:uid="{3CD5F70C-F6F3-4558-B4A2-C8F95593DF3B}"/>
    <cellStyle name="Comma 2 2 2 2 2 4 3 2 3 4 2" xfId="39276" xr:uid="{8F8C8087-DF78-4326-8CFC-EBFDBC8522F0}"/>
    <cellStyle name="Comma 2 2 2 2 2 4 3 2 3 5" xfId="27144" xr:uid="{01DB4976-60DB-4E72-931F-551EEE621407}"/>
    <cellStyle name="Comma 2 2 2 2 2 4 3 2 4" xfId="4902" xr:uid="{BF7917EF-4F31-435D-83B7-F8C4E94C20DE}"/>
    <cellStyle name="Comma 2 2 2 2 2 4 3 2 4 2" xfId="17034" xr:uid="{0FFB45FE-50E2-4365-BD8A-593285A3437C}"/>
    <cellStyle name="Comma 2 2 2 2 2 4 3 2 4 2 2" xfId="41298" xr:uid="{A86BD03D-A5D8-47F6-BDCC-9873209EA965}"/>
    <cellStyle name="Comma 2 2 2 2 2 4 3 2 4 3" xfId="29166" xr:uid="{2018F002-0055-4CAC-99B2-6E96A6A0335E}"/>
    <cellStyle name="Comma 2 2 2 2 2 4 3 2 5" xfId="8946" xr:uid="{E831E9D3-D4BE-4D36-9CD3-19EA7FA38683}"/>
    <cellStyle name="Comma 2 2 2 2 2 4 3 2 5 2" xfId="21078" xr:uid="{062FBF02-46F9-45CC-A240-5B9957FDC9E5}"/>
    <cellStyle name="Comma 2 2 2 2 2 4 3 2 5 2 2" xfId="45342" xr:uid="{2B93C12B-5FCB-4CC5-ACEA-9E7296BD3C74}"/>
    <cellStyle name="Comma 2 2 2 2 2 4 3 2 5 3" xfId="33210" xr:uid="{1B1107DD-4928-4FD8-9D3A-91F043B315EC}"/>
    <cellStyle name="Comma 2 2 2 2 2 4 3 2 6" xfId="12990" xr:uid="{D23AC49D-C7C3-43A1-8EF8-E05515731079}"/>
    <cellStyle name="Comma 2 2 2 2 2 4 3 2 6 2" xfId="37254" xr:uid="{0834E77D-F5C7-480C-85D7-6EDADB63BBF7}"/>
    <cellStyle name="Comma 2 2 2 2 2 4 3 2 7" xfId="25122" xr:uid="{E72D8067-1630-4DA9-80EC-39C54AD39E3F}"/>
    <cellStyle name="Comma 2 2 2 2 2 4 3 3" xfId="1364" xr:uid="{656ED93D-DB98-4604-83EF-C8DBFC4FACCA}"/>
    <cellStyle name="Comma 2 2 2 2 2 4 3 3 2" xfId="3386" xr:uid="{D7AF0603-398C-412C-AC72-E80A150F6DE4}"/>
    <cellStyle name="Comma 2 2 2 2 2 4 3 3 2 2" xfId="7430" xr:uid="{DF0C4497-01E2-4697-A215-E1544CF28997}"/>
    <cellStyle name="Comma 2 2 2 2 2 4 3 3 2 2 2" xfId="19562" xr:uid="{A6E6D310-24B2-4704-964B-F021D5628B53}"/>
    <cellStyle name="Comma 2 2 2 2 2 4 3 3 2 2 2 2" xfId="43826" xr:uid="{7A9A71EF-3626-42E2-92E3-E728745A7142}"/>
    <cellStyle name="Comma 2 2 2 2 2 4 3 3 2 2 3" xfId="31694" xr:uid="{F30A7E43-BBB9-4BF3-90BF-83B658D9A631}"/>
    <cellStyle name="Comma 2 2 2 2 2 4 3 3 2 3" xfId="11474" xr:uid="{372E0670-8048-4D7E-A002-97FC9B95438C}"/>
    <cellStyle name="Comma 2 2 2 2 2 4 3 3 2 3 2" xfId="23606" xr:uid="{D1E75F19-67E3-4F41-817C-F93DD90304B4}"/>
    <cellStyle name="Comma 2 2 2 2 2 4 3 3 2 3 2 2" xfId="47870" xr:uid="{1C0398A3-D1D0-4173-A41E-E19DB2EE5191}"/>
    <cellStyle name="Comma 2 2 2 2 2 4 3 3 2 3 3" xfId="35738" xr:uid="{69233F0E-F8AA-4928-A7F3-2109767E6430}"/>
    <cellStyle name="Comma 2 2 2 2 2 4 3 3 2 4" xfId="15518" xr:uid="{12B5E5AB-E60A-44F1-9E08-3DAF82CDC552}"/>
    <cellStyle name="Comma 2 2 2 2 2 4 3 3 2 4 2" xfId="39782" xr:uid="{7302C92A-9377-49B8-AE19-317E238C0F3D}"/>
    <cellStyle name="Comma 2 2 2 2 2 4 3 3 2 5" xfId="27650" xr:uid="{25ED3D6C-C16A-4843-A419-15A17AAF6C9C}"/>
    <cellStyle name="Comma 2 2 2 2 2 4 3 3 3" xfId="5408" xr:uid="{4BC180D2-00F0-4C3C-B541-DF97A4367C76}"/>
    <cellStyle name="Comma 2 2 2 2 2 4 3 3 3 2" xfId="17540" xr:uid="{66396264-D672-4711-A8F2-A86987AD978B}"/>
    <cellStyle name="Comma 2 2 2 2 2 4 3 3 3 2 2" xfId="41804" xr:uid="{22210E1E-C7E3-4737-8D50-4D1137BB0538}"/>
    <cellStyle name="Comma 2 2 2 2 2 4 3 3 3 3" xfId="29672" xr:uid="{7299D9E3-CC80-4ECE-BCF0-59F361E11532}"/>
    <cellStyle name="Comma 2 2 2 2 2 4 3 3 4" xfId="9452" xr:uid="{1CF4FB2B-8E09-4FD6-A431-E57A1DDBD856}"/>
    <cellStyle name="Comma 2 2 2 2 2 4 3 3 4 2" xfId="21584" xr:uid="{A51DEF1C-1B81-4478-8764-676F93103A8B}"/>
    <cellStyle name="Comma 2 2 2 2 2 4 3 3 4 2 2" xfId="45848" xr:uid="{47E0C24A-5646-4635-8628-E83A6FDF45DB}"/>
    <cellStyle name="Comma 2 2 2 2 2 4 3 3 4 3" xfId="33716" xr:uid="{8397E81B-0905-44FE-B35D-772DA63AB11A}"/>
    <cellStyle name="Comma 2 2 2 2 2 4 3 3 5" xfId="13496" xr:uid="{E7753D74-6EEA-45D0-935A-84F806905397}"/>
    <cellStyle name="Comma 2 2 2 2 2 4 3 3 5 2" xfId="37760" xr:uid="{E22D3D85-92FA-4A51-9A23-F11FE2994033}"/>
    <cellStyle name="Comma 2 2 2 2 2 4 3 3 6" xfId="25628" xr:uid="{AD7A8245-BAEF-4C42-9677-EB94C6CC63F4}"/>
    <cellStyle name="Comma 2 2 2 2 2 4 3 4" xfId="2375" xr:uid="{232638D4-8B21-424A-97F4-A708C0A0E5BD}"/>
    <cellStyle name="Comma 2 2 2 2 2 4 3 4 2" xfId="6419" xr:uid="{A25B59C5-F6ED-473D-91FA-A26289F69284}"/>
    <cellStyle name="Comma 2 2 2 2 2 4 3 4 2 2" xfId="18551" xr:uid="{DE0301DC-9496-4AEE-9DAB-A7A4D5CA2368}"/>
    <cellStyle name="Comma 2 2 2 2 2 4 3 4 2 2 2" xfId="42815" xr:uid="{ADC227AF-2A79-4DA7-9D74-F4028908DAC3}"/>
    <cellStyle name="Comma 2 2 2 2 2 4 3 4 2 3" xfId="30683" xr:uid="{B567A509-E2AB-421E-B9A1-7D9AE075732A}"/>
    <cellStyle name="Comma 2 2 2 2 2 4 3 4 3" xfId="10463" xr:uid="{4963D1C6-EE17-46A8-BFBC-1DB90986F149}"/>
    <cellStyle name="Comma 2 2 2 2 2 4 3 4 3 2" xfId="22595" xr:uid="{E5556AF0-B2CF-4850-9CDE-D74D3066D780}"/>
    <cellStyle name="Comma 2 2 2 2 2 4 3 4 3 2 2" xfId="46859" xr:uid="{2CF83297-4D7F-4AE4-A617-C1B2B90713C8}"/>
    <cellStyle name="Comma 2 2 2 2 2 4 3 4 3 3" xfId="34727" xr:uid="{484908B7-0496-4B73-9782-D685E2ABCF85}"/>
    <cellStyle name="Comma 2 2 2 2 2 4 3 4 4" xfId="14507" xr:uid="{203DFCFA-DE75-444B-9EA9-B393AB4733E9}"/>
    <cellStyle name="Comma 2 2 2 2 2 4 3 4 4 2" xfId="38771" xr:uid="{0F16A6A3-50A4-433B-847B-97F83B3CD087}"/>
    <cellStyle name="Comma 2 2 2 2 2 4 3 4 5" xfId="26639" xr:uid="{28035A6E-C988-45C5-BD55-986D6F1E1ED2}"/>
    <cellStyle name="Comma 2 2 2 2 2 4 3 5" xfId="4397" xr:uid="{CB3E8B3C-9315-4590-B4BB-8F9CDD19E747}"/>
    <cellStyle name="Comma 2 2 2 2 2 4 3 5 2" xfId="16529" xr:uid="{3AD54FD2-BE1E-4A62-A4C1-5FC2C27CD6B1}"/>
    <cellStyle name="Comma 2 2 2 2 2 4 3 5 2 2" xfId="40793" xr:uid="{1D9C8625-64D2-4D9C-848B-FAC281510163}"/>
    <cellStyle name="Comma 2 2 2 2 2 4 3 5 3" xfId="28661" xr:uid="{512A177A-31EF-4774-AE25-9BA33688D60F}"/>
    <cellStyle name="Comma 2 2 2 2 2 4 3 6" xfId="8441" xr:uid="{469FCA8F-F866-4742-9018-587BC1393C38}"/>
    <cellStyle name="Comma 2 2 2 2 2 4 3 6 2" xfId="20573" xr:uid="{C8970330-F4D3-4891-AD82-013ABB16FAB2}"/>
    <cellStyle name="Comma 2 2 2 2 2 4 3 6 2 2" xfId="44837" xr:uid="{0DEDA206-B8BD-45E0-B2D1-BDE4EA348BA3}"/>
    <cellStyle name="Comma 2 2 2 2 2 4 3 6 3" xfId="32705" xr:uid="{72A0E4B2-BB7E-41DE-AAF2-B2CBABBA8DFC}"/>
    <cellStyle name="Comma 2 2 2 2 2 4 3 7" xfId="12485" xr:uid="{70728B57-F685-4FF8-ACD2-AC7175017D34}"/>
    <cellStyle name="Comma 2 2 2 2 2 4 3 7 2" xfId="36749" xr:uid="{9D84D22B-E1C5-47FE-ACD3-AC040E634894}"/>
    <cellStyle name="Comma 2 2 2 2 2 4 3 8" xfId="24617" xr:uid="{CD312EB1-DF16-4CC7-A2A9-3602A111B9F2}"/>
    <cellStyle name="Comma 2 2 2 2 2 4 4" xfId="605" xr:uid="{9F68C2EC-AE4F-4CC0-85A8-B4301588475E}"/>
    <cellStyle name="Comma 2 2 2 2 2 4 4 2" xfId="1616" xr:uid="{B05F1E8E-E0FC-4F35-B7CC-B30DA58EE974}"/>
    <cellStyle name="Comma 2 2 2 2 2 4 4 2 2" xfId="3638" xr:uid="{446CEB1E-56EF-4198-92EC-2C862861C752}"/>
    <cellStyle name="Comma 2 2 2 2 2 4 4 2 2 2" xfId="7682" xr:uid="{A3951773-4618-4B2F-A2B3-CC48DC5BE4BC}"/>
    <cellStyle name="Comma 2 2 2 2 2 4 4 2 2 2 2" xfId="19814" xr:uid="{1888BDF3-55CF-4C53-ACCA-328A1BBEBED5}"/>
    <cellStyle name="Comma 2 2 2 2 2 4 4 2 2 2 2 2" xfId="44078" xr:uid="{89EE95BF-1164-4399-87B8-C3BA01B43C44}"/>
    <cellStyle name="Comma 2 2 2 2 2 4 4 2 2 2 3" xfId="31946" xr:uid="{50BB6E16-B3F4-4D99-9816-6210351A544F}"/>
    <cellStyle name="Comma 2 2 2 2 2 4 4 2 2 3" xfId="11726" xr:uid="{64AAD343-CCCC-4BB2-9976-610E9E948679}"/>
    <cellStyle name="Comma 2 2 2 2 2 4 4 2 2 3 2" xfId="23858" xr:uid="{F7F38557-6C56-4073-BDCE-E9F96520D9DA}"/>
    <cellStyle name="Comma 2 2 2 2 2 4 4 2 2 3 2 2" xfId="48122" xr:uid="{D631F203-6B26-40C6-8189-1202787FAB25}"/>
    <cellStyle name="Comma 2 2 2 2 2 4 4 2 2 3 3" xfId="35990" xr:uid="{E5727FCB-A326-430C-BAF1-F9E1167EC34F}"/>
    <cellStyle name="Comma 2 2 2 2 2 4 4 2 2 4" xfId="15770" xr:uid="{3D30570F-EA05-4375-A425-82A9010781FB}"/>
    <cellStyle name="Comma 2 2 2 2 2 4 4 2 2 4 2" xfId="40034" xr:uid="{0065E9D8-2CEE-44E2-8D0A-D538070D43A4}"/>
    <cellStyle name="Comma 2 2 2 2 2 4 4 2 2 5" xfId="27902" xr:uid="{8447B617-7274-4FD3-8EAF-3FB28224D800}"/>
    <cellStyle name="Comma 2 2 2 2 2 4 4 2 3" xfId="5660" xr:uid="{0FE8EF0E-1E10-4D48-BA55-DFBFF87A3E31}"/>
    <cellStyle name="Comma 2 2 2 2 2 4 4 2 3 2" xfId="17792" xr:uid="{DCC8D6B9-3207-45BC-8853-2A3D90872C11}"/>
    <cellStyle name="Comma 2 2 2 2 2 4 4 2 3 2 2" xfId="42056" xr:uid="{DF6F4A83-E434-43BA-916A-460534087CB7}"/>
    <cellStyle name="Comma 2 2 2 2 2 4 4 2 3 3" xfId="29924" xr:uid="{59EA19D7-8CB5-4968-928E-04F8D0068197}"/>
    <cellStyle name="Comma 2 2 2 2 2 4 4 2 4" xfId="9704" xr:uid="{A418284B-243F-48B1-862E-13A6B6A809C5}"/>
    <cellStyle name="Comma 2 2 2 2 2 4 4 2 4 2" xfId="21836" xr:uid="{04E3EB76-4056-4549-AD4E-C8A7352E79A6}"/>
    <cellStyle name="Comma 2 2 2 2 2 4 4 2 4 2 2" xfId="46100" xr:uid="{B0D1E339-6058-4C51-8E61-3AF9B93C3B2A}"/>
    <cellStyle name="Comma 2 2 2 2 2 4 4 2 4 3" xfId="33968" xr:uid="{FC0658FF-A7CF-489D-91AA-1AB184C0A5A1}"/>
    <cellStyle name="Comma 2 2 2 2 2 4 4 2 5" xfId="13748" xr:uid="{1EB36576-9ED4-44B9-9F52-6FE33B78EA7E}"/>
    <cellStyle name="Comma 2 2 2 2 2 4 4 2 5 2" xfId="38012" xr:uid="{47625E5F-5D7A-4ABF-80BB-0CADAA581D18}"/>
    <cellStyle name="Comma 2 2 2 2 2 4 4 2 6" xfId="25880" xr:uid="{0B50AD12-4EED-44D3-A840-FFD4221C1B66}"/>
    <cellStyle name="Comma 2 2 2 2 2 4 4 3" xfId="2627" xr:uid="{85AC7E94-1A64-46D5-9B5D-6DF26DF91DD9}"/>
    <cellStyle name="Comma 2 2 2 2 2 4 4 3 2" xfId="6671" xr:uid="{D447EA94-CDBA-4E84-909F-75D8A739BA12}"/>
    <cellStyle name="Comma 2 2 2 2 2 4 4 3 2 2" xfId="18803" xr:uid="{D9C6528E-6349-445F-954D-C26B63689472}"/>
    <cellStyle name="Comma 2 2 2 2 2 4 4 3 2 2 2" xfId="43067" xr:uid="{D4A67F69-B4D9-4886-A20C-4360678123DF}"/>
    <cellStyle name="Comma 2 2 2 2 2 4 4 3 2 3" xfId="30935" xr:uid="{FB235504-FFDD-47AE-A08D-55201EC5A3A5}"/>
    <cellStyle name="Comma 2 2 2 2 2 4 4 3 3" xfId="10715" xr:uid="{B4DD4987-0206-4F85-8B55-2D0E944123CB}"/>
    <cellStyle name="Comma 2 2 2 2 2 4 4 3 3 2" xfId="22847" xr:uid="{6C7DBF45-1B75-452F-933E-FA6BE895D8EE}"/>
    <cellStyle name="Comma 2 2 2 2 2 4 4 3 3 2 2" xfId="47111" xr:uid="{4D7AEC66-5951-45A2-B95F-7C5819205F6C}"/>
    <cellStyle name="Comma 2 2 2 2 2 4 4 3 3 3" xfId="34979" xr:uid="{EB724187-5794-4FBD-87AF-1BFDCE92DB5E}"/>
    <cellStyle name="Comma 2 2 2 2 2 4 4 3 4" xfId="14759" xr:uid="{D19DFD71-3009-4105-BAF5-557B7CD246C0}"/>
    <cellStyle name="Comma 2 2 2 2 2 4 4 3 4 2" xfId="39023" xr:uid="{2D98F7B1-845F-4CD8-BBC3-CF6B32D1873C}"/>
    <cellStyle name="Comma 2 2 2 2 2 4 4 3 5" xfId="26891" xr:uid="{57D5BF71-C0F2-4A41-912D-D2DF7657C7D7}"/>
    <cellStyle name="Comma 2 2 2 2 2 4 4 4" xfId="4649" xr:uid="{F7414868-C772-4BF8-BC97-CD254CC403AA}"/>
    <cellStyle name="Comma 2 2 2 2 2 4 4 4 2" xfId="16781" xr:uid="{2DB34908-3036-445E-A0DE-67DCAAD6F2E5}"/>
    <cellStyle name="Comma 2 2 2 2 2 4 4 4 2 2" xfId="41045" xr:uid="{3C9CB032-F21F-4216-A0EE-290947E9A183}"/>
    <cellStyle name="Comma 2 2 2 2 2 4 4 4 3" xfId="28913" xr:uid="{E1B42409-AD4C-4167-AAB9-A71217430017}"/>
    <cellStyle name="Comma 2 2 2 2 2 4 4 5" xfId="8693" xr:uid="{E5D3CB42-322A-43CF-B692-0692B142211C}"/>
    <cellStyle name="Comma 2 2 2 2 2 4 4 5 2" xfId="20825" xr:uid="{E82BFC6C-C6BA-44EA-A10B-0514F574CC8C}"/>
    <cellStyle name="Comma 2 2 2 2 2 4 4 5 2 2" xfId="45089" xr:uid="{EBC6CEF3-CFAA-4466-A99F-D65D8A3A3858}"/>
    <cellStyle name="Comma 2 2 2 2 2 4 4 5 3" xfId="32957" xr:uid="{7E56CB59-652B-4442-BEDC-C654954386A2}"/>
    <cellStyle name="Comma 2 2 2 2 2 4 4 6" xfId="12737" xr:uid="{391B9F0D-262D-4B33-8133-F2D962697534}"/>
    <cellStyle name="Comma 2 2 2 2 2 4 4 6 2" xfId="37001" xr:uid="{7AF95C34-BDF5-4A6A-9E94-8BBE40A047B8}"/>
    <cellStyle name="Comma 2 2 2 2 2 4 4 7" xfId="24869" xr:uid="{6134B74F-AC30-4222-B9E3-442D88925266}"/>
    <cellStyle name="Comma 2 2 2 2 2 4 5" xfId="1111" xr:uid="{8C940629-C00D-4558-8DFA-F0F5C5572D21}"/>
    <cellStyle name="Comma 2 2 2 2 2 4 5 2" xfId="3133" xr:uid="{F8D5C9FE-5C56-4E07-9620-B17D9B55C41B}"/>
    <cellStyle name="Comma 2 2 2 2 2 4 5 2 2" xfId="7177" xr:uid="{7C473C10-543C-4C3C-A8FF-94DA60F42E08}"/>
    <cellStyle name="Comma 2 2 2 2 2 4 5 2 2 2" xfId="19309" xr:uid="{9820E9FA-FF80-4820-8076-AB97717EBCEA}"/>
    <cellStyle name="Comma 2 2 2 2 2 4 5 2 2 2 2" xfId="43573" xr:uid="{CC9C35C8-6F76-43CF-9DB1-30B4DDBD4AD1}"/>
    <cellStyle name="Comma 2 2 2 2 2 4 5 2 2 3" xfId="31441" xr:uid="{F3EAFBCD-8C92-4D4F-A670-66990717C7F1}"/>
    <cellStyle name="Comma 2 2 2 2 2 4 5 2 3" xfId="11221" xr:uid="{25B4F446-5C23-4DF1-8604-5AF6DD69454F}"/>
    <cellStyle name="Comma 2 2 2 2 2 4 5 2 3 2" xfId="23353" xr:uid="{48A693D7-A6C5-407E-826F-29FF5B1D0E46}"/>
    <cellStyle name="Comma 2 2 2 2 2 4 5 2 3 2 2" xfId="47617" xr:uid="{08B7707B-FEA3-4E94-9DC8-6DBACCEDDB67}"/>
    <cellStyle name="Comma 2 2 2 2 2 4 5 2 3 3" xfId="35485" xr:uid="{B1A46F70-3007-4DF0-901B-17E9C7DB2A1B}"/>
    <cellStyle name="Comma 2 2 2 2 2 4 5 2 4" xfId="15265" xr:uid="{81B0D6D9-D3E8-4C0A-966F-B389D59EE4CF}"/>
    <cellStyle name="Comma 2 2 2 2 2 4 5 2 4 2" xfId="39529" xr:uid="{8F3057A7-D3AF-42A0-B495-094D12D630D5}"/>
    <cellStyle name="Comma 2 2 2 2 2 4 5 2 5" xfId="27397" xr:uid="{0B96A159-BF51-47DE-8C5D-84DDBFBDB418}"/>
    <cellStyle name="Comma 2 2 2 2 2 4 5 3" xfId="5155" xr:uid="{42E55F6A-3216-48E7-9FA7-414020EE19D4}"/>
    <cellStyle name="Comma 2 2 2 2 2 4 5 3 2" xfId="17287" xr:uid="{F2BCBF53-6F50-4225-A2F0-51F7BDDC8D8E}"/>
    <cellStyle name="Comma 2 2 2 2 2 4 5 3 2 2" xfId="41551" xr:uid="{EF2EDC79-3795-4D9D-849F-4876E14F48EB}"/>
    <cellStyle name="Comma 2 2 2 2 2 4 5 3 3" xfId="29419" xr:uid="{0A420ACC-D6F7-477C-89EC-9CE205BE18AC}"/>
    <cellStyle name="Comma 2 2 2 2 2 4 5 4" xfId="9199" xr:uid="{D36EAA27-EFBE-418D-B6D1-1E774EB6F29D}"/>
    <cellStyle name="Comma 2 2 2 2 2 4 5 4 2" xfId="21331" xr:uid="{C1577047-3681-4204-9D18-EDFF0F33E98E}"/>
    <cellStyle name="Comma 2 2 2 2 2 4 5 4 2 2" xfId="45595" xr:uid="{FD92E979-2A9F-42A8-8E0E-D53294D24AB1}"/>
    <cellStyle name="Comma 2 2 2 2 2 4 5 4 3" xfId="33463" xr:uid="{A68BA4F7-9AB8-46CF-B9B2-15BD0C8EF326}"/>
    <cellStyle name="Comma 2 2 2 2 2 4 5 5" xfId="13243" xr:uid="{C25248AF-DFD3-4818-A88D-7479BF31F0F6}"/>
    <cellStyle name="Comma 2 2 2 2 2 4 5 5 2" xfId="37507" xr:uid="{4FE4A510-F703-4F77-8402-952D1215CDFB}"/>
    <cellStyle name="Comma 2 2 2 2 2 4 5 6" xfId="25375" xr:uid="{9AF3D5B3-96E1-451D-BB81-86EA54972E33}"/>
    <cellStyle name="Comma 2 2 2 2 2 4 6" xfId="2122" xr:uid="{4FBF8D34-9E71-42A5-8469-BA4F2BBCB5E4}"/>
    <cellStyle name="Comma 2 2 2 2 2 4 6 2" xfId="6166" xr:uid="{58803618-C2F6-40F8-A1C2-5F0C5966F9E0}"/>
    <cellStyle name="Comma 2 2 2 2 2 4 6 2 2" xfId="18298" xr:uid="{48851F5B-AD78-4036-8347-B71DFD8ABF85}"/>
    <cellStyle name="Comma 2 2 2 2 2 4 6 2 2 2" xfId="42562" xr:uid="{65D8CACF-AEB4-4116-9634-CE8F7FD9B846}"/>
    <cellStyle name="Comma 2 2 2 2 2 4 6 2 3" xfId="30430" xr:uid="{56C1F44A-1702-452E-A9A8-E53AAC521C47}"/>
    <cellStyle name="Comma 2 2 2 2 2 4 6 3" xfId="10210" xr:uid="{A45445DC-F955-40EC-ADFB-2CEDEA4C2CCB}"/>
    <cellStyle name="Comma 2 2 2 2 2 4 6 3 2" xfId="22342" xr:uid="{210EF3E3-0DE5-4207-AF60-A1FC3CA67670}"/>
    <cellStyle name="Comma 2 2 2 2 2 4 6 3 2 2" xfId="46606" xr:uid="{D090F6AD-3F40-4C59-AE8C-DF1138B78161}"/>
    <cellStyle name="Comma 2 2 2 2 2 4 6 3 3" xfId="34474" xr:uid="{D2EA3EFB-3A0A-49C2-94D0-C09022E94BB3}"/>
    <cellStyle name="Comma 2 2 2 2 2 4 6 4" xfId="14254" xr:uid="{0EE22BA3-E768-4F5F-9289-253B015A5F5F}"/>
    <cellStyle name="Comma 2 2 2 2 2 4 6 4 2" xfId="38518" xr:uid="{2785D4CF-1F0D-4277-86EF-7B1A304068DC}"/>
    <cellStyle name="Comma 2 2 2 2 2 4 6 5" xfId="26386" xr:uid="{4F157DF7-4D0F-45F1-9F1C-92840D0F6E64}"/>
    <cellStyle name="Comma 2 2 2 2 2 4 7" xfId="4144" xr:uid="{3AE94605-9A1A-4C54-B921-3F46577ADD0E}"/>
    <cellStyle name="Comma 2 2 2 2 2 4 7 2" xfId="16276" xr:uid="{8DD74B17-EBC1-4FDB-879F-7A3EE6594826}"/>
    <cellStyle name="Comma 2 2 2 2 2 4 7 2 2" xfId="40540" xr:uid="{35263917-18B0-41AA-B64F-9E91C0FC258C}"/>
    <cellStyle name="Comma 2 2 2 2 2 4 7 3" xfId="28408" xr:uid="{1A1C4785-3A4C-44C6-9AA3-623875C548F9}"/>
    <cellStyle name="Comma 2 2 2 2 2 4 8" xfId="8188" xr:uid="{B769B50C-8DC2-4BC6-86A8-69540C8CAD6C}"/>
    <cellStyle name="Comma 2 2 2 2 2 4 8 2" xfId="20320" xr:uid="{69952271-1D38-4D14-820C-D149C510A2A3}"/>
    <cellStyle name="Comma 2 2 2 2 2 4 8 2 2" xfId="44584" xr:uid="{E7B4FF1F-EFFE-4D33-AC06-8C4E72D8DC83}"/>
    <cellStyle name="Comma 2 2 2 2 2 4 8 3" xfId="32452" xr:uid="{919283DA-DDD9-4BEE-B9CB-61A8C0190A8F}"/>
    <cellStyle name="Comma 2 2 2 2 2 4 9" xfId="12232" xr:uid="{176EB28A-2204-42D9-B4FF-F9ECACA09033}"/>
    <cellStyle name="Comma 2 2 2 2 2 4 9 2" xfId="36496" xr:uid="{6A985272-16C5-41FA-93AD-FB98C3963011}"/>
    <cellStyle name="Comma 2 2 2 2 2 5" xfId="163" xr:uid="{C252F810-DA0A-41C3-8FAB-A42CC6EDB398}"/>
    <cellStyle name="Comma 2 2 2 2 2 5 2" xfId="416" xr:uid="{44BCAE7C-8F0C-4619-87EB-03EDE652E47E}"/>
    <cellStyle name="Comma 2 2 2 2 2 5 2 2" xfId="921" xr:uid="{BBBEAB1C-EAF1-4616-BB4E-4C1B3F825A70}"/>
    <cellStyle name="Comma 2 2 2 2 2 5 2 2 2" xfId="1932" xr:uid="{FB0ED832-793F-4851-B538-1E07B87FB424}"/>
    <cellStyle name="Comma 2 2 2 2 2 5 2 2 2 2" xfId="3954" xr:uid="{581438EC-8C15-42B2-A660-29E27B6A91D9}"/>
    <cellStyle name="Comma 2 2 2 2 2 5 2 2 2 2 2" xfId="7998" xr:uid="{E3B522DC-902C-41BB-873C-32E429AFB302}"/>
    <cellStyle name="Comma 2 2 2 2 2 5 2 2 2 2 2 2" xfId="20130" xr:uid="{95CBF23D-FC0A-4870-9F4F-DF8DF4C07138}"/>
    <cellStyle name="Comma 2 2 2 2 2 5 2 2 2 2 2 2 2" xfId="44394" xr:uid="{0713A46C-7181-40DB-B801-0AFDBDC23898}"/>
    <cellStyle name="Comma 2 2 2 2 2 5 2 2 2 2 2 3" xfId="32262" xr:uid="{0567EBD1-FB8D-4871-9FED-4E09531CE85D}"/>
    <cellStyle name="Comma 2 2 2 2 2 5 2 2 2 2 3" xfId="12042" xr:uid="{3675B3E5-EA41-420C-9D96-4B2BF3B2DA53}"/>
    <cellStyle name="Comma 2 2 2 2 2 5 2 2 2 2 3 2" xfId="24174" xr:uid="{B6342118-ECF3-489E-924F-AA0DF35CC282}"/>
    <cellStyle name="Comma 2 2 2 2 2 5 2 2 2 2 3 2 2" xfId="48438" xr:uid="{0F83F728-EAB6-4455-907B-C732941D6258}"/>
    <cellStyle name="Comma 2 2 2 2 2 5 2 2 2 2 3 3" xfId="36306" xr:uid="{E998E111-28B0-445C-BEA0-00AD5EBE8BE4}"/>
    <cellStyle name="Comma 2 2 2 2 2 5 2 2 2 2 4" xfId="16086" xr:uid="{7F9FD34C-6498-465F-838D-7F01C115ED39}"/>
    <cellStyle name="Comma 2 2 2 2 2 5 2 2 2 2 4 2" xfId="40350" xr:uid="{C0A2B2C1-88D4-47B0-8375-4A89F2893241}"/>
    <cellStyle name="Comma 2 2 2 2 2 5 2 2 2 2 5" xfId="28218" xr:uid="{1CC309C6-686D-42D0-B689-AA9D99A17DAF}"/>
    <cellStyle name="Comma 2 2 2 2 2 5 2 2 2 3" xfId="5976" xr:uid="{146FC153-36E9-4A3D-83F9-622791D0533C}"/>
    <cellStyle name="Comma 2 2 2 2 2 5 2 2 2 3 2" xfId="18108" xr:uid="{D12736DD-E82E-469F-9188-C4C3F2A5B70F}"/>
    <cellStyle name="Comma 2 2 2 2 2 5 2 2 2 3 2 2" xfId="42372" xr:uid="{E2D372E2-FD20-4325-9170-A6B322EA28FB}"/>
    <cellStyle name="Comma 2 2 2 2 2 5 2 2 2 3 3" xfId="30240" xr:uid="{411B5C18-B6A9-48B9-BFCC-F32CCE4D5B8A}"/>
    <cellStyle name="Comma 2 2 2 2 2 5 2 2 2 4" xfId="10020" xr:uid="{2251119E-DDA5-4B2E-9BD0-A58249A7D799}"/>
    <cellStyle name="Comma 2 2 2 2 2 5 2 2 2 4 2" xfId="22152" xr:uid="{3EC8BB7C-1FBB-47A6-8861-81BBAD54BA5E}"/>
    <cellStyle name="Comma 2 2 2 2 2 5 2 2 2 4 2 2" xfId="46416" xr:uid="{262B50DB-C70D-4E61-A780-AB9069FCDF9C}"/>
    <cellStyle name="Comma 2 2 2 2 2 5 2 2 2 4 3" xfId="34284" xr:uid="{3CDD44C7-0C7F-4DFB-8791-63E17E181CB4}"/>
    <cellStyle name="Comma 2 2 2 2 2 5 2 2 2 5" xfId="14064" xr:uid="{A00B3B21-3013-40E4-8602-7900A44E2750}"/>
    <cellStyle name="Comma 2 2 2 2 2 5 2 2 2 5 2" xfId="38328" xr:uid="{319E3A89-AF43-4DF3-9539-E9789D3C65A2}"/>
    <cellStyle name="Comma 2 2 2 2 2 5 2 2 2 6" xfId="26196" xr:uid="{C010787B-1872-418C-8DF9-0BB3B9E4A1EA}"/>
    <cellStyle name="Comma 2 2 2 2 2 5 2 2 3" xfId="2943" xr:uid="{182EBADE-4C07-4D50-9675-19D912CFD4DC}"/>
    <cellStyle name="Comma 2 2 2 2 2 5 2 2 3 2" xfId="6987" xr:uid="{03C13E3F-C667-40CD-AEC6-1316CF77DFDE}"/>
    <cellStyle name="Comma 2 2 2 2 2 5 2 2 3 2 2" xfId="19119" xr:uid="{4C60E159-3830-42C5-A482-E8452848714D}"/>
    <cellStyle name="Comma 2 2 2 2 2 5 2 2 3 2 2 2" xfId="43383" xr:uid="{0DB6B4DD-25B8-493C-A3A5-7D29A19E5829}"/>
    <cellStyle name="Comma 2 2 2 2 2 5 2 2 3 2 3" xfId="31251" xr:uid="{8A1CB635-054F-4811-8D76-8A11660BE624}"/>
    <cellStyle name="Comma 2 2 2 2 2 5 2 2 3 3" xfId="11031" xr:uid="{89625C09-956E-4171-B395-BEA6D674D123}"/>
    <cellStyle name="Comma 2 2 2 2 2 5 2 2 3 3 2" xfId="23163" xr:uid="{3017FAB1-66EF-497B-AE25-06DA10C355FA}"/>
    <cellStyle name="Comma 2 2 2 2 2 5 2 2 3 3 2 2" xfId="47427" xr:uid="{2A8498D9-D0EA-4085-B194-F544978ABCEB}"/>
    <cellStyle name="Comma 2 2 2 2 2 5 2 2 3 3 3" xfId="35295" xr:uid="{70699C04-4103-4DA0-900C-326F61DCFDC8}"/>
    <cellStyle name="Comma 2 2 2 2 2 5 2 2 3 4" xfId="15075" xr:uid="{085D6C71-FDEC-42E8-B28B-8C388E75B750}"/>
    <cellStyle name="Comma 2 2 2 2 2 5 2 2 3 4 2" xfId="39339" xr:uid="{2CF0B19A-8C2E-48ED-B3E0-A42984D226D1}"/>
    <cellStyle name="Comma 2 2 2 2 2 5 2 2 3 5" xfId="27207" xr:uid="{BCFDE8A5-189A-4827-AC74-F41352E747FC}"/>
    <cellStyle name="Comma 2 2 2 2 2 5 2 2 4" xfId="4965" xr:uid="{5F08CE64-31FC-4C7A-926A-5CCBFD9A9C5A}"/>
    <cellStyle name="Comma 2 2 2 2 2 5 2 2 4 2" xfId="17097" xr:uid="{D494AD97-5A27-4F65-85B5-996349957081}"/>
    <cellStyle name="Comma 2 2 2 2 2 5 2 2 4 2 2" xfId="41361" xr:uid="{2337B55A-3840-4A71-85E6-038030B64A54}"/>
    <cellStyle name="Comma 2 2 2 2 2 5 2 2 4 3" xfId="29229" xr:uid="{AF535112-6547-4373-A320-B5BE7E0FBEF4}"/>
    <cellStyle name="Comma 2 2 2 2 2 5 2 2 5" xfId="9009" xr:uid="{78901FE1-B43D-4B76-B49F-4076DE64B780}"/>
    <cellStyle name="Comma 2 2 2 2 2 5 2 2 5 2" xfId="21141" xr:uid="{9FA32AA0-003F-4A93-B6F7-8EC0CEA26266}"/>
    <cellStyle name="Comma 2 2 2 2 2 5 2 2 5 2 2" xfId="45405" xr:uid="{7D306308-835B-48B7-AFFB-8C21CEE78DE4}"/>
    <cellStyle name="Comma 2 2 2 2 2 5 2 2 5 3" xfId="33273" xr:uid="{A67E05BE-988A-4257-B3BA-A6BA7021D29F}"/>
    <cellStyle name="Comma 2 2 2 2 2 5 2 2 6" xfId="13053" xr:uid="{AB5D133E-E076-4769-98F8-92FE2E30EF29}"/>
    <cellStyle name="Comma 2 2 2 2 2 5 2 2 6 2" xfId="37317" xr:uid="{50B9C160-9A53-405D-B3D5-3E4BCFB2ACE4}"/>
    <cellStyle name="Comma 2 2 2 2 2 5 2 2 7" xfId="25185" xr:uid="{4E839A79-FA18-4EAF-BC23-0DCB76A0A11A}"/>
    <cellStyle name="Comma 2 2 2 2 2 5 2 3" xfId="1427" xr:uid="{538C9DA8-478A-4702-BE22-AEBD642395F5}"/>
    <cellStyle name="Comma 2 2 2 2 2 5 2 3 2" xfId="3449" xr:uid="{310B8EBB-ADB8-4BEB-AB90-FDD83285CF46}"/>
    <cellStyle name="Comma 2 2 2 2 2 5 2 3 2 2" xfId="7493" xr:uid="{64D043B4-D9AC-415C-A69E-7E37FFDADBA8}"/>
    <cellStyle name="Comma 2 2 2 2 2 5 2 3 2 2 2" xfId="19625" xr:uid="{FED8DFAC-017C-4E20-A62F-32D8CB03CE1C}"/>
    <cellStyle name="Comma 2 2 2 2 2 5 2 3 2 2 2 2" xfId="43889" xr:uid="{998E36C4-C9AE-456F-AB20-AE1C57998BEF}"/>
    <cellStyle name="Comma 2 2 2 2 2 5 2 3 2 2 3" xfId="31757" xr:uid="{C3327D44-17AB-4153-8D96-AFF94723972C}"/>
    <cellStyle name="Comma 2 2 2 2 2 5 2 3 2 3" xfId="11537" xr:uid="{6C040BB1-4A36-480E-861D-CC6829B313F6}"/>
    <cellStyle name="Comma 2 2 2 2 2 5 2 3 2 3 2" xfId="23669" xr:uid="{EB5FCFCC-5F3D-463D-AD88-8C8891E6B48F}"/>
    <cellStyle name="Comma 2 2 2 2 2 5 2 3 2 3 2 2" xfId="47933" xr:uid="{6BB3A0C1-6C96-4DFF-9476-D99D65409D66}"/>
    <cellStyle name="Comma 2 2 2 2 2 5 2 3 2 3 3" xfId="35801" xr:uid="{F7A1ABA8-ACC5-422A-B5BC-3150F783DAD6}"/>
    <cellStyle name="Comma 2 2 2 2 2 5 2 3 2 4" xfId="15581" xr:uid="{A2EBEF84-D5A5-42CF-8499-7695ABBE10CE}"/>
    <cellStyle name="Comma 2 2 2 2 2 5 2 3 2 4 2" xfId="39845" xr:uid="{842B8061-A68C-4159-A53A-885354B6718F}"/>
    <cellStyle name="Comma 2 2 2 2 2 5 2 3 2 5" xfId="27713" xr:uid="{D7DB3D2C-6E7D-4D15-93BD-9FC4FA839969}"/>
    <cellStyle name="Comma 2 2 2 2 2 5 2 3 3" xfId="5471" xr:uid="{777A662D-8446-4CA8-85EC-A371BC766E69}"/>
    <cellStyle name="Comma 2 2 2 2 2 5 2 3 3 2" xfId="17603" xr:uid="{A1380BB5-181E-4928-9BB9-E0F997112705}"/>
    <cellStyle name="Comma 2 2 2 2 2 5 2 3 3 2 2" xfId="41867" xr:uid="{DA5EBDDC-1BCC-4D5F-851D-F3AA5FE01F7B}"/>
    <cellStyle name="Comma 2 2 2 2 2 5 2 3 3 3" xfId="29735" xr:uid="{EF79B5EB-0190-4167-BABA-5207B768C642}"/>
    <cellStyle name="Comma 2 2 2 2 2 5 2 3 4" xfId="9515" xr:uid="{A878A9A4-D961-4AE2-A453-D35E19889CD6}"/>
    <cellStyle name="Comma 2 2 2 2 2 5 2 3 4 2" xfId="21647" xr:uid="{50106A1E-0404-4899-B5B3-29864EE11D51}"/>
    <cellStyle name="Comma 2 2 2 2 2 5 2 3 4 2 2" xfId="45911" xr:uid="{F409EECE-032C-4F9F-AC87-351148EE4035}"/>
    <cellStyle name="Comma 2 2 2 2 2 5 2 3 4 3" xfId="33779" xr:uid="{092677D5-C920-49FD-940C-6B0D7C275D89}"/>
    <cellStyle name="Comma 2 2 2 2 2 5 2 3 5" xfId="13559" xr:uid="{1FDDFF73-B564-40D6-B340-44D3DF672419}"/>
    <cellStyle name="Comma 2 2 2 2 2 5 2 3 5 2" xfId="37823" xr:uid="{87487560-0A1E-499F-A7C7-EABEF9698365}"/>
    <cellStyle name="Comma 2 2 2 2 2 5 2 3 6" xfId="25691" xr:uid="{4CCADDFB-CA9C-462F-B843-3A6D983F10D6}"/>
    <cellStyle name="Comma 2 2 2 2 2 5 2 4" xfId="2438" xr:uid="{B5709EFB-05FD-4B04-9AAA-05114B6DDB77}"/>
    <cellStyle name="Comma 2 2 2 2 2 5 2 4 2" xfId="6482" xr:uid="{654D2491-1BC8-4AFE-8D2E-440E8E341920}"/>
    <cellStyle name="Comma 2 2 2 2 2 5 2 4 2 2" xfId="18614" xr:uid="{0C3DBE8E-E03C-4EDE-BD1D-098ECDE98833}"/>
    <cellStyle name="Comma 2 2 2 2 2 5 2 4 2 2 2" xfId="42878" xr:uid="{65FF4A46-3532-4372-8C3C-0A6598D0B674}"/>
    <cellStyle name="Comma 2 2 2 2 2 5 2 4 2 3" xfId="30746" xr:uid="{F86855BE-DAAA-4711-98AF-B93705818BEB}"/>
    <cellStyle name="Comma 2 2 2 2 2 5 2 4 3" xfId="10526" xr:uid="{C6FF8047-89CB-4DF9-B086-806DF911D2C5}"/>
    <cellStyle name="Comma 2 2 2 2 2 5 2 4 3 2" xfId="22658" xr:uid="{121AA766-0C38-4713-8B1E-C1D7E830730A}"/>
    <cellStyle name="Comma 2 2 2 2 2 5 2 4 3 2 2" xfId="46922" xr:uid="{41C19C9F-865E-40C6-BEF1-CEC46BD7E1BA}"/>
    <cellStyle name="Comma 2 2 2 2 2 5 2 4 3 3" xfId="34790" xr:uid="{AFC77D3D-2EE0-492F-AA11-F5B28484B726}"/>
    <cellStyle name="Comma 2 2 2 2 2 5 2 4 4" xfId="14570" xr:uid="{11764405-D2C9-4BF9-85EB-2097D5EEAF49}"/>
    <cellStyle name="Comma 2 2 2 2 2 5 2 4 4 2" xfId="38834" xr:uid="{5411B6B0-3EC2-4D24-9EAF-2E58097E9E4D}"/>
    <cellStyle name="Comma 2 2 2 2 2 5 2 4 5" xfId="26702" xr:uid="{3EE7CAEA-F7CD-485F-AB4D-5B67892F36DC}"/>
    <cellStyle name="Comma 2 2 2 2 2 5 2 5" xfId="4460" xr:uid="{4C252767-D4C5-43A1-880A-0FE6B061EE90}"/>
    <cellStyle name="Comma 2 2 2 2 2 5 2 5 2" xfId="16592" xr:uid="{3A267F7A-72BD-46B8-A4CC-674E44D53DB8}"/>
    <cellStyle name="Comma 2 2 2 2 2 5 2 5 2 2" xfId="40856" xr:uid="{380FACFF-39B3-4509-BD8C-B16268F3DA3F}"/>
    <cellStyle name="Comma 2 2 2 2 2 5 2 5 3" xfId="28724" xr:uid="{4E4723A0-3EC1-4793-9B06-846ADF9448FE}"/>
    <cellStyle name="Comma 2 2 2 2 2 5 2 6" xfId="8504" xr:uid="{491ED29D-ACE7-427F-B522-5D7D0DD1420F}"/>
    <cellStyle name="Comma 2 2 2 2 2 5 2 6 2" xfId="20636" xr:uid="{57F35656-C8DE-4E8E-8D0D-E6779F95539E}"/>
    <cellStyle name="Comma 2 2 2 2 2 5 2 6 2 2" xfId="44900" xr:uid="{E7703E3A-0B4F-4771-9ACE-D1120D605C67}"/>
    <cellStyle name="Comma 2 2 2 2 2 5 2 6 3" xfId="32768" xr:uid="{3A4AC2FD-5452-4B57-A8C7-1862F3401C78}"/>
    <cellStyle name="Comma 2 2 2 2 2 5 2 7" xfId="12548" xr:uid="{DFDC84CB-D993-4028-A829-ACBE6F051797}"/>
    <cellStyle name="Comma 2 2 2 2 2 5 2 7 2" xfId="36812" xr:uid="{7CD6387A-C5D0-4568-AA97-0F7D7B63FACF}"/>
    <cellStyle name="Comma 2 2 2 2 2 5 2 8" xfId="24680" xr:uid="{72052B27-8C03-485F-BAB3-CF074CE09BB7}"/>
    <cellStyle name="Comma 2 2 2 2 2 5 3" xfId="668" xr:uid="{A2A84123-C0F0-43E8-803F-E449881ABB6A}"/>
    <cellStyle name="Comma 2 2 2 2 2 5 3 2" xfId="1679" xr:uid="{F104F233-42A3-4A8D-A05B-E4CBEA7E575B}"/>
    <cellStyle name="Comma 2 2 2 2 2 5 3 2 2" xfId="3701" xr:uid="{0C82F01E-1817-4BC0-A247-FBC3F19EB12E}"/>
    <cellStyle name="Comma 2 2 2 2 2 5 3 2 2 2" xfId="7745" xr:uid="{BA7515C9-1F93-4826-985A-2ED3179511BB}"/>
    <cellStyle name="Comma 2 2 2 2 2 5 3 2 2 2 2" xfId="19877" xr:uid="{F6C9B6C7-CF5D-48F9-815E-3DC94A16B5A4}"/>
    <cellStyle name="Comma 2 2 2 2 2 5 3 2 2 2 2 2" xfId="44141" xr:uid="{6A276796-4E11-4179-96E6-C3C12DE90537}"/>
    <cellStyle name="Comma 2 2 2 2 2 5 3 2 2 2 3" xfId="32009" xr:uid="{AC8D7E99-A74E-404B-91D0-472E7CC6DA76}"/>
    <cellStyle name="Comma 2 2 2 2 2 5 3 2 2 3" xfId="11789" xr:uid="{4B2C4E9E-CF98-44E4-A589-0115EAE1DED2}"/>
    <cellStyle name="Comma 2 2 2 2 2 5 3 2 2 3 2" xfId="23921" xr:uid="{80475C23-B2D9-40F8-B4AB-304DE8ADA55C}"/>
    <cellStyle name="Comma 2 2 2 2 2 5 3 2 2 3 2 2" xfId="48185" xr:uid="{FDF55C8B-D6AE-40B7-A308-3213834D02FF}"/>
    <cellStyle name="Comma 2 2 2 2 2 5 3 2 2 3 3" xfId="36053" xr:uid="{FE46A63E-0D1F-4E1F-9C49-F02057F647C3}"/>
    <cellStyle name="Comma 2 2 2 2 2 5 3 2 2 4" xfId="15833" xr:uid="{CBD75733-1CBD-403A-B951-7BFE00DF630D}"/>
    <cellStyle name="Comma 2 2 2 2 2 5 3 2 2 4 2" xfId="40097" xr:uid="{1C2FAD09-A368-4EBB-B8E5-A99551C4C7D0}"/>
    <cellStyle name="Comma 2 2 2 2 2 5 3 2 2 5" xfId="27965" xr:uid="{D4345860-32B2-4563-9D19-9C7A86EF45EC}"/>
    <cellStyle name="Comma 2 2 2 2 2 5 3 2 3" xfId="5723" xr:uid="{ECA6688D-51EC-432A-A05F-CFBDAE7346D0}"/>
    <cellStyle name="Comma 2 2 2 2 2 5 3 2 3 2" xfId="17855" xr:uid="{63FD64CB-ADBB-457A-83A2-19B46D12F9BA}"/>
    <cellStyle name="Comma 2 2 2 2 2 5 3 2 3 2 2" xfId="42119" xr:uid="{8ACB488D-E66C-4BCD-B08C-3A89B00325C4}"/>
    <cellStyle name="Comma 2 2 2 2 2 5 3 2 3 3" xfId="29987" xr:uid="{7912647C-EA00-4B5B-A41E-E726537EEC40}"/>
    <cellStyle name="Comma 2 2 2 2 2 5 3 2 4" xfId="9767" xr:uid="{923D885D-CD83-4FF1-84DB-593732944620}"/>
    <cellStyle name="Comma 2 2 2 2 2 5 3 2 4 2" xfId="21899" xr:uid="{A24B68DC-AD40-4DD5-ABE5-048E4CA413A5}"/>
    <cellStyle name="Comma 2 2 2 2 2 5 3 2 4 2 2" xfId="46163" xr:uid="{1572AD41-B7EA-4A2D-BCA2-6CB05EC66726}"/>
    <cellStyle name="Comma 2 2 2 2 2 5 3 2 4 3" xfId="34031" xr:uid="{63B2F982-3721-4B19-BF80-EFAC4F508A5E}"/>
    <cellStyle name="Comma 2 2 2 2 2 5 3 2 5" xfId="13811" xr:uid="{27949D2B-4DD9-49FF-8223-8008A92763CD}"/>
    <cellStyle name="Comma 2 2 2 2 2 5 3 2 5 2" xfId="38075" xr:uid="{B2F51FB7-4920-4204-B00F-4B2E7CB510C0}"/>
    <cellStyle name="Comma 2 2 2 2 2 5 3 2 6" xfId="25943" xr:uid="{99574C88-D33E-4C47-A28E-A6A2155A3CB6}"/>
    <cellStyle name="Comma 2 2 2 2 2 5 3 3" xfId="2690" xr:uid="{B18B86DC-5746-488F-8802-AB138D4ACB13}"/>
    <cellStyle name="Comma 2 2 2 2 2 5 3 3 2" xfId="6734" xr:uid="{00777044-B6CB-48AC-950E-ACEB3633FD2A}"/>
    <cellStyle name="Comma 2 2 2 2 2 5 3 3 2 2" xfId="18866" xr:uid="{E81CBBE7-4AD2-4C44-BDFC-ED18334687BF}"/>
    <cellStyle name="Comma 2 2 2 2 2 5 3 3 2 2 2" xfId="43130" xr:uid="{928BF579-AE41-44D8-84E5-915E410D1B12}"/>
    <cellStyle name="Comma 2 2 2 2 2 5 3 3 2 3" xfId="30998" xr:uid="{29BBE2C1-17B1-49C8-93BC-F3BE1455A0D0}"/>
    <cellStyle name="Comma 2 2 2 2 2 5 3 3 3" xfId="10778" xr:uid="{3377D624-6D9F-4FAD-8F00-30E3C9A14B7B}"/>
    <cellStyle name="Comma 2 2 2 2 2 5 3 3 3 2" xfId="22910" xr:uid="{BD4C47C2-3787-46D7-A311-9043A6F6BCED}"/>
    <cellStyle name="Comma 2 2 2 2 2 5 3 3 3 2 2" xfId="47174" xr:uid="{6B230E5F-5680-4219-997F-53354572AC34}"/>
    <cellStyle name="Comma 2 2 2 2 2 5 3 3 3 3" xfId="35042" xr:uid="{CC2CCC5C-18E8-4020-AC8F-ECA49EF2D80F}"/>
    <cellStyle name="Comma 2 2 2 2 2 5 3 3 4" xfId="14822" xr:uid="{5BEE03B1-8CAC-4B1C-B315-99D8DB940CC3}"/>
    <cellStyle name="Comma 2 2 2 2 2 5 3 3 4 2" xfId="39086" xr:uid="{298E7E13-F38C-462F-9B02-496D30221567}"/>
    <cellStyle name="Comma 2 2 2 2 2 5 3 3 5" xfId="26954" xr:uid="{FD03FC7B-6929-4465-9AC6-A6880A4DC793}"/>
    <cellStyle name="Comma 2 2 2 2 2 5 3 4" xfId="4712" xr:uid="{5D9381DC-B75C-4629-8DE7-19161B1A1DD1}"/>
    <cellStyle name="Comma 2 2 2 2 2 5 3 4 2" xfId="16844" xr:uid="{ED30EDC5-E765-4B9C-807A-9466DDFAA3F5}"/>
    <cellStyle name="Comma 2 2 2 2 2 5 3 4 2 2" xfId="41108" xr:uid="{0071F69F-6A81-44E1-BD43-90A71E61498C}"/>
    <cellStyle name="Comma 2 2 2 2 2 5 3 4 3" xfId="28976" xr:uid="{32404E6B-B7D1-4A4F-B785-5C62D72CD513}"/>
    <cellStyle name="Comma 2 2 2 2 2 5 3 5" xfId="8756" xr:uid="{F9836375-8037-4E94-9481-A3223ABFBF41}"/>
    <cellStyle name="Comma 2 2 2 2 2 5 3 5 2" xfId="20888" xr:uid="{6A4EA045-891C-4A9E-9AD3-97137C0B9924}"/>
    <cellStyle name="Comma 2 2 2 2 2 5 3 5 2 2" xfId="45152" xr:uid="{3C84CEC8-4EEF-4C2A-9497-15DBD70FB9D8}"/>
    <cellStyle name="Comma 2 2 2 2 2 5 3 5 3" xfId="33020" xr:uid="{344A21F9-4DF4-4732-A472-F97807FB699C}"/>
    <cellStyle name="Comma 2 2 2 2 2 5 3 6" xfId="12800" xr:uid="{3E87244C-DB82-423D-B42A-FB43A5772586}"/>
    <cellStyle name="Comma 2 2 2 2 2 5 3 6 2" xfId="37064" xr:uid="{62DBB388-9833-4C30-86CF-26C8CD1CFC61}"/>
    <cellStyle name="Comma 2 2 2 2 2 5 3 7" xfId="24932" xr:uid="{42BBAA9A-FB36-4918-8B9D-BD2A7C12C1F6}"/>
    <cellStyle name="Comma 2 2 2 2 2 5 4" xfId="1174" xr:uid="{1F797C5E-5E5F-4728-AD3D-C9D167C764BE}"/>
    <cellStyle name="Comma 2 2 2 2 2 5 4 2" xfId="3196" xr:uid="{7388A984-226C-46E8-9845-016FA92B9522}"/>
    <cellStyle name="Comma 2 2 2 2 2 5 4 2 2" xfId="7240" xr:uid="{E588D828-3272-4855-8DF8-0F9993F1AB5E}"/>
    <cellStyle name="Comma 2 2 2 2 2 5 4 2 2 2" xfId="19372" xr:uid="{AFC37473-A6DD-4439-88C0-C41FF000714F}"/>
    <cellStyle name="Comma 2 2 2 2 2 5 4 2 2 2 2" xfId="43636" xr:uid="{AD124729-1FA9-42C0-B939-0AB9705C3B78}"/>
    <cellStyle name="Comma 2 2 2 2 2 5 4 2 2 3" xfId="31504" xr:uid="{B53A1377-DE03-4D82-89CF-9A16DE037A93}"/>
    <cellStyle name="Comma 2 2 2 2 2 5 4 2 3" xfId="11284" xr:uid="{3C91F783-41DA-46BC-A53C-0D1EBE3F7FF9}"/>
    <cellStyle name="Comma 2 2 2 2 2 5 4 2 3 2" xfId="23416" xr:uid="{604AE6FA-8401-4580-9E45-7B89C70CDCEA}"/>
    <cellStyle name="Comma 2 2 2 2 2 5 4 2 3 2 2" xfId="47680" xr:uid="{2D6CFCA9-92D8-47C5-B18A-B57F84B0B48B}"/>
    <cellStyle name="Comma 2 2 2 2 2 5 4 2 3 3" xfId="35548" xr:uid="{FD4BF406-9CDB-4EF2-9C5B-A11A9ACF1C91}"/>
    <cellStyle name="Comma 2 2 2 2 2 5 4 2 4" xfId="15328" xr:uid="{2F6F48C0-FED0-464E-B344-533B765D97EA}"/>
    <cellStyle name="Comma 2 2 2 2 2 5 4 2 4 2" xfId="39592" xr:uid="{5A6EEF38-CE65-4720-B75F-41D27EF798C2}"/>
    <cellStyle name="Comma 2 2 2 2 2 5 4 2 5" xfId="27460" xr:uid="{7B4F0592-A603-4FB6-80E3-9A1BFB75F248}"/>
    <cellStyle name="Comma 2 2 2 2 2 5 4 3" xfId="5218" xr:uid="{01280545-8173-459C-B073-1B7DFDD5F9E1}"/>
    <cellStyle name="Comma 2 2 2 2 2 5 4 3 2" xfId="17350" xr:uid="{93230828-7218-44E6-93A5-98E258E2E5D7}"/>
    <cellStyle name="Comma 2 2 2 2 2 5 4 3 2 2" xfId="41614" xr:uid="{A9E48AD8-CF41-469F-B3FE-E286DC75F8D9}"/>
    <cellStyle name="Comma 2 2 2 2 2 5 4 3 3" xfId="29482" xr:uid="{008FDC29-775F-4D0F-8B50-CE3284CBB3E2}"/>
    <cellStyle name="Comma 2 2 2 2 2 5 4 4" xfId="9262" xr:uid="{03FAD906-BABC-41EA-94E4-08DD71E19BA7}"/>
    <cellStyle name="Comma 2 2 2 2 2 5 4 4 2" xfId="21394" xr:uid="{28CB07C1-8426-4AD3-A328-89C1FCDD971B}"/>
    <cellStyle name="Comma 2 2 2 2 2 5 4 4 2 2" xfId="45658" xr:uid="{5A79CB17-AA25-43A8-89C3-F0C7E512211C}"/>
    <cellStyle name="Comma 2 2 2 2 2 5 4 4 3" xfId="33526" xr:uid="{C716BC38-A89A-47AA-8283-84547F7F9229}"/>
    <cellStyle name="Comma 2 2 2 2 2 5 4 5" xfId="13306" xr:uid="{234CE910-A28C-4E0A-A9BB-D8A9889AC014}"/>
    <cellStyle name="Comma 2 2 2 2 2 5 4 5 2" xfId="37570" xr:uid="{7E5FDBA0-8A4E-4033-BD5A-454931077777}"/>
    <cellStyle name="Comma 2 2 2 2 2 5 4 6" xfId="25438" xr:uid="{350EA07C-E598-41A0-B14B-D94975C890D0}"/>
    <cellStyle name="Comma 2 2 2 2 2 5 5" xfId="2185" xr:uid="{89A546C7-9806-4DAF-B163-D783DDC5A863}"/>
    <cellStyle name="Comma 2 2 2 2 2 5 5 2" xfId="6229" xr:uid="{37978918-C141-4664-BBC4-DEEAA45BA6D1}"/>
    <cellStyle name="Comma 2 2 2 2 2 5 5 2 2" xfId="18361" xr:uid="{43EC0A43-F6C8-4230-B30C-7B8137EFD5CE}"/>
    <cellStyle name="Comma 2 2 2 2 2 5 5 2 2 2" xfId="42625" xr:uid="{705CD9F3-44B8-4CCD-BCAC-EEACDE9A1CFB}"/>
    <cellStyle name="Comma 2 2 2 2 2 5 5 2 3" xfId="30493" xr:uid="{E80DEBF9-57AC-440D-B945-2C05C7CE0149}"/>
    <cellStyle name="Comma 2 2 2 2 2 5 5 3" xfId="10273" xr:uid="{495C687F-F7E7-4039-8C97-131914A603AA}"/>
    <cellStyle name="Comma 2 2 2 2 2 5 5 3 2" xfId="22405" xr:uid="{7448D76E-E51F-4E14-88E3-078C36E93815}"/>
    <cellStyle name="Comma 2 2 2 2 2 5 5 3 2 2" xfId="46669" xr:uid="{074F6C04-3B24-4947-8B1A-5682F3B56036}"/>
    <cellStyle name="Comma 2 2 2 2 2 5 5 3 3" xfId="34537" xr:uid="{FF612F9B-9F4B-4380-899C-635B069661AD}"/>
    <cellStyle name="Comma 2 2 2 2 2 5 5 4" xfId="14317" xr:uid="{5E2FA2CF-78EA-45D1-A9F4-BD2A68F1CA7D}"/>
    <cellStyle name="Comma 2 2 2 2 2 5 5 4 2" xfId="38581" xr:uid="{FB3A34DE-5433-49F8-9C35-D3CC4F9D91D1}"/>
    <cellStyle name="Comma 2 2 2 2 2 5 5 5" xfId="26449" xr:uid="{11C632D0-3C0F-4693-9AFB-64C2B8B272BD}"/>
    <cellStyle name="Comma 2 2 2 2 2 5 6" xfId="4207" xr:uid="{36B3E858-26F8-4C42-93DB-8EAD8D07BF80}"/>
    <cellStyle name="Comma 2 2 2 2 2 5 6 2" xfId="16339" xr:uid="{9B2D3C13-4E33-47FE-9FE5-5B46D3854BA5}"/>
    <cellStyle name="Comma 2 2 2 2 2 5 6 2 2" xfId="40603" xr:uid="{8A70841D-3CB6-436C-B73F-6EADFC677FAD}"/>
    <cellStyle name="Comma 2 2 2 2 2 5 6 3" xfId="28471" xr:uid="{4C81BFE5-4826-4AAB-A65E-6FDB2B6A880F}"/>
    <cellStyle name="Comma 2 2 2 2 2 5 7" xfId="8251" xr:uid="{B006574F-42D1-4909-99FB-61A338FDEDB0}"/>
    <cellStyle name="Comma 2 2 2 2 2 5 7 2" xfId="20383" xr:uid="{AB743C01-2294-404A-9CC0-265B73950030}"/>
    <cellStyle name="Comma 2 2 2 2 2 5 7 2 2" xfId="44647" xr:uid="{B722A4C3-89E5-477E-904E-C19528F5E35D}"/>
    <cellStyle name="Comma 2 2 2 2 2 5 7 3" xfId="32515" xr:uid="{3BFD9D7C-F2F0-4DD8-A5A8-1C9562B9E4D1}"/>
    <cellStyle name="Comma 2 2 2 2 2 5 8" xfId="12295" xr:uid="{7BEEAC37-768B-475B-A636-A9366B9436F1}"/>
    <cellStyle name="Comma 2 2 2 2 2 5 8 2" xfId="36559" xr:uid="{18CD51E1-88B1-4B8C-A41C-DBB5D65594EC}"/>
    <cellStyle name="Comma 2 2 2 2 2 5 9" xfId="24427" xr:uid="{D1D82EC2-36DC-4850-AC45-9F77331EEA6E}"/>
    <cellStyle name="Comma 2 2 2 2 2 6" xfId="290" xr:uid="{21808F90-8083-4673-B774-69D4FDB5AF02}"/>
    <cellStyle name="Comma 2 2 2 2 2 6 2" xfId="795" xr:uid="{DE32D85E-1281-4123-B5D3-E85174F5C3EF}"/>
    <cellStyle name="Comma 2 2 2 2 2 6 2 2" xfId="1806" xr:uid="{72E53E36-622D-401C-BC5F-448E04D60472}"/>
    <cellStyle name="Comma 2 2 2 2 2 6 2 2 2" xfId="3828" xr:uid="{3C5CC745-63D1-4B6A-B433-DA7AE1D4575B}"/>
    <cellStyle name="Comma 2 2 2 2 2 6 2 2 2 2" xfId="7872" xr:uid="{11D221A0-83AF-4D60-8C72-4D2779FF5528}"/>
    <cellStyle name="Comma 2 2 2 2 2 6 2 2 2 2 2" xfId="20004" xr:uid="{F3D0CA40-279D-4421-B9AB-25C2E6FD90CB}"/>
    <cellStyle name="Comma 2 2 2 2 2 6 2 2 2 2 2 2" xfId="44268" xr:uid="{B6DB6E1F-7523-4794-A2C1-587DE01223B5}"/>
    <cellStyle name="Comma 2 2 2 2 2 6 2 2 2 2 3" xfId="32136" xr:uid="{94DF6CD4-5BC5-465D-9AAE-F87347E54979}"/>
    <cellStyle name="Comma 2 2 2 2 2 6 2 2 2 3" xfId="11916" xr:uid="{6D981DB6-BF54-4801-8411-CED4EC79B5B5}"/>
    <cellStyle name="Comma 2 2 2 2 2 6 2 2 2 3 2" xfId="24048" xr:uid="{2CBC9828-655D-4C6C-AE44-8E640014E18C}"/>
    <cellStyle name="Comma 2 2 2 2 2 6 2 2 2 3 2 2" xfId="48312" xr:uid="{B7C1A6F3-D7C5-494C-9DB3-ED145EFD2997}"/>
    <cellStyle name="Comma 2 2 2 2 2 6 2 2 2 3 3" xfId="36180" xr:uid="{DF451D69-2BD5-4201-B97A-64A2E37F2D69}"/>
    <cellStyle name="Comma 2 2 2 2 2 6 2 2 2 4" xfId="15960" xr:uid="{6D013CEF-87D9-4A72-885D-A1986F917D70}"/>
    <cellStyle name="Comma 2 2 2 2 2 6 2 2 2 4 2" xfId="40224" xr:uid="{84453951-8E61-4DD3-BFD5-950288DF35E0}"/>
    <cellStyle name="Comma 2 2 2 2 2 6 2 2 2 5" xfId="28092" xr:uid="{2CCEDCFD-0399-40B4-BC5C-9389AE2A4C58}"/>
    <cellStyle name="Comma 2 2 2 2 2 6 2 2 3" xfId="5850" xr:uid="{A6FCE4D6-BE74-442C-8F97-FB718909DF19}"/>
    <cellStyle name="Comma 2 2 2 2 2 6 2 2 3 2" xfId="17982" xr:uid="{8AE2AC4C-E235-4090-B255-A8D155A2B8AB}"/>
    <cellStyle name="Comma 2 2 2 2 2 6 2 2 3 2 2" xfId="42246" xr:uid="{F870EBA9-113F-40B4-8C2B-4140E8CABCA3}"/>
    <cellStyle name="Comma 2 2 2 2 2 6 2 2 3 3" xfId="30114" xr:uid="{CF1D6A27-4B42-4AA4-8638-FD107B8D7D24}"/>
    <cellStyle name="Comma 2 2 2 2 2 6 2 2 4" xfId="9894" xr:uid="{32E8DFFD-CE9F-4DCF-975B-CC2BE0DD5974}"/>
    <cellStyle name="Comma 2 2 2 2 2 6 2 2 4 2" xfId="22026" xr:uid="{4FF8D4B7-D57F-4A6F-A5B6-1CC080B2E1AA}"/>
    <cellStyle name="Comma 2 2 2 2 2 6 2 2 4 2 2" xfId="46290" xr:uid="{A4FE272C-8710-4940-9DAE-8924EAC9EE3F}"/>
    <cellStyle name="Comma 2 2 2 2 2 6 2 2 4 3" xfId="34158" xr:uid="{0FF10110-831A-4294-9760-46667EB1C3ED}"/>
    <cellStyle name="Comma 2 2 2 2 2 6 2 2 5" xfId="13938" xr:uid="{C24DFA5B-F7A9-41AB-A2A4-69D97B5AE768}"/>
    <cellStyle name="Comma 2 2 2 2 2 6 2 2 5 2" xfId="38202" xr:uid="{E392E449-AA44-4390-A9CB-C997E5A075CB}"/>
    <cellStyle name="Comma 2 2 2 2 2 6 2 2 6" xfId="26070" xr:uid="{497DF311-8399-4D3E-96F9-D3B749FEF2D9}"/>
    <cellStyle name="Comma 2 2 2 2 2 6 2 3" xfId="2817" xr:uid="{27FC3500-BB69-4B99-98BD-1EBE143D602E}"/>
    <cellStyle name="Comma 2 2 2 2 2 6 2 3 2" xfId="6861" xr:uid="{B84D7F41-5C96-4D1D-AC2E-75385DF8C74D}"/>
    <cellStyle name="Comma 2 2 2 2 2 6 2 3 2 2" xfId="18993" xr:uid="{8595398E-05E7-411A-9A6B-3D5795321C18}"/>
    <cellStyle name="Comma 2 2 2 2 2 6 2 3 2 2 2" xfId="43257" xr:uid="{BA2AD4DF-309A-41C1-92AD-10ACE92EDF78}"/>
    <cellStyle name="Comma 2 2 2 2 2 6 2 3 2 3" xfId="31125" xr:uid="{F7954588-EEB9-4ED5-8015-0BBE013E4B42}"/>
    <cellStyle name="Comma 2 2 2 2 2 6 2 3 3" xfId="10905" xr:uid="{24B29859-093E-4891-B563-11FFCA50F2EE}"/>
    <cellStyle name="Comma 2 2 2 2 2 6 2 3 3 2" xfId="23037" xr:uid="{6B01DCB2-571F-4CDA-9BB1-71C8A1AA4ACB}"/>
    <cellStyle name="Comma 2 2 2 2 2 6 2 3 3 2 2" xfId="47301" xr:uid="{C1039EF6-056A-409C-830E-0574B365CB97}"/>
    <cellStyle name="Comma 2 2 2 2 2 6 2 3 3 3" xfId="35169" xr:uid="{E50A941F-7437-4E38-BAD4-0E3C07F5F877}"/>
    <cellStyle name="Comma 2 2 2 2 2 6 2 3 4" xfId="14949" xr:uid="{7E84B13E-94B7-4CA3-92B3-BEBEFD874CD8}"/>
    <cellStyle name="Comma 2 2 2 2 2 6 2 3 4 2" xfId="39213" xr:uid="{7FD8F438-F618-4F8F-898D-89A94605699E}"/>
    <cellStyle name="Comma 2 2 2 2 2 6 2 3 5" xfId="27081" xr:uid="{B5FBDF81-EBF9-4026-B3D4-ADA36ABF3015}"/>
    <cellStyle name="Comma 2 2 2 2 2 6 2 4" xfId="4839" xr:uid="{D202EA38-0488-4220-8F92-B657CBC63CEF}"/>
    <cellStyle name="Comma 2 2 2 2 2 6 2 4 2" xfId="16971" xr:uid="{F11FAFCD-D61C-4A8B-86E8-0A2848A729A4}"/>
    <cellStyle name="Comma 2 2 2 2 2 6 2 4 2 2" xfId="41235" xr:uid="{6AFD59DB-27DC-4DFE-BB20-4FAA90D59CE8}"/>
    <cellStyle name="Comma 2 2 2 2 2 6 2 4 3" xfId="29103" xr:uid="{75EC32CF-B403-4C2B-A0C2-2A5A6BF8757E}"/>
    <cellStyle name="Comma 2 2 2 2 2 6 2 5" xfId="8883" xr:uid="{6847DE4E-2F2A-47B1-A62E-A6A3D0209E23}"/>
    <cellStyle name="Comma 2 2 2 2 2 6 2 5 2" xfId="21015" xr:uid="{B33CC5E5-CC14-432E-967A-BCBBB13490A0}"/>
    <cellStyle name="Comma 2 2 2 2 2 6 2 5 2 2" xfId="45279" xr:uid="{260D527B-1ADE-4AA7-AEF9-72BD4CFACB69}"/>
    <cellStyle name="Comma 2 2 2 2 2 6 2 5 3" xfId="33147" xr:uid="{944A2ABA-CF62-41FA-87E4-FC0CA7F8CCD7}"/>
    <cellStyle name="Comma 2 2 2 2 2 6 2 6" xfId="12927" xr:uid="{FA96E57A-4446-4CDE-848D-345B018CF4E9}"/>
    <cellStyle name="Comma 2 2 2 2 2 6 2 6 2" xfId="37191" xr:uid="{84A857AE-6A4E-421D-B79A-2EEC2B609CD5}"/>
    <cellStyle name="Comma 2 2 2 2 2 6 2 7" xfId="25059" xr:uid="{CF452125-AD91-4049-9EB8-342E37D3AD8B}"/>
    <cellStyle name="Comma 2 2 2 2 2 6 3" xfId="1301" xr:uid="{07512D46-46DE-4888-A2A7-CADB08F02F46}"/>
    <cellStyle name="Comma 2 2 2 2 2 6 3 2" xfId="3323" xr:uid="{BA5102C5-DE81-4EC7-BD1C-D2894FE72D2D}"/>
    <cellStyle name="Comma 2 2 2 2 2 6 3 2 2" xfId="7367" xr:uid="{CC9D0C32-01F4-4454-BE8F-7C8A72668A5D}"/>
    <cellStyle name="Comma 2 2 2 2 2 6 3 2 2 2" xfId="19499" xr:uid="{14A33CC7-9F73-4D21-9699-25F30B8E6EEE}"/>
    <cellStyle name="Comma 2 2 2 2 2 6 3 2 2 2 2" xfId="43763" xr:uid="{5514F68F-BA01-4359-BB7E-DFB3FDFAC2F3}"/>
    <cellStyle name="Comma 2 2 2 2 2 6 3 2 2 3" xfId="31631" xr:uid="{ECA4C62B-62E9-42C2-A1F2-4EF52BB9EBA5}"/>
    <cellStyle name="Comma 2 2 2 2 2 6 3 2 3" xfId="11411" xr:uid="{E9632FC2-1B81-4821-AB89-A6B51F0BEE1F}"/>
    <cellStyle name="Comma 2 2 2 2 2 6 3 2 3 2" xfId="23543" xr:uid="{14F612A3-51E5-48F2-ACD7-2D610FC8AEAB}"/>
    <cellStyle name="Comma 2 2 2 2 2 6 3 2 3 2 2" xfId="47807" xr:uid="{6858D0E9-485E-4F91-B8C5-50683532CF37}"/>
    <cellStyle name="Comma 2 2 2 2 2 6 3 2 3 3" xfId="35675" xr:uid="{3784B24B-CCFA-43E0-A9C0-A820093AFBB3}"/>
    <cellStyle name="Comma 2 2 2 2 2 6 3 2 4" xfId="15455" xr:uid="{C10B645D-E6F4-4ED4-BC20-CC45C1187A86}"/>
    <cellStyle name="Comma 2 2 2 2 2 6 3 2 4 2" xfId="39719" xr:uid="{48C3184B-D4FC-4692-BE44-C90BC97B12AC}"/>
    <cellStyle name="Comma 2 2 2 2 2 6 3 2 5" xfId="27587" xr:uid="{09AA5486-8D72-499A-92C5-53AB40D97AD1}"/>
    <cellStyle name="Comma 2 2 2 2 2 6 3 3" xfId="5345" xr:uid="{0551D6F1-1A72-4513-A88A-DA6904202C1C}"/>
    <cellStyle name="Comma 2 2 2 2 2 6 3 3 2" xfId="17477" xr:uid="{BBC27DF4-7D20-4986-9698-A5DDB85F7613}"/>
    <cellStyle name="Comma 2 2 2 2 2 6 3 3 2 2" xfId="41741" xr:uid="{E05ABC6A-9553-439E-A66F-33C8F0F66EF3}"/>
    <cellStyle name="Comma 2 2 2 2 2 6 3 3 3" xfId="29609" xr:uid="{1A6F9188-DB2A-4950-ABA6-6287B8D0699B}"/>
    <cellStyle name="Comma 2 2 2 2 2 6 3 4" xfId="9389" xr:uid="{458980B1-AD57-478C-B0EC-DA4D6064203E}"/>
    <cellStyle name="Comma 2 2 2 2 2 6 3 4 2" xfId="21521" xr:uid="{8357532E-4A10-4494-89B2-5EAC04C79D9E}"/>
    <cellStyle name="Comma 2 2 2 2 2 6 3 4 2 2" xfId="45785" xr:uid="{3C51AD1D-4D5A-4A41-BF20-C09A68620865}"/>
    <cellStyle name="Comma 2 2 2 2 2 6 3 4 3" xfId="33653" xr:uid="{AA5E7357-2D3C-4DB9-9D48-ADDB35418DA8}"/>
    <cellStyle name="Comma 2 2 2 2 2 6 3 5" xfId="13433" xr:uid="{41810D91-B803-4514-9BA7-2D4541AD8330}"/>
    <cellStyle name="Comma 2 2 2 2 2 6 3 5 2" xfId="37697" xr:uid="{715D2E8E-4021-4002-8793-A36E6405E638}"/>
    <cellStyle name="Comma 2 2 2 2 2 6 3 6" xfId="25565" xr:uid="{DB57FE4A-E2F4-4BC4-86AA-D82D2872E79C}"/>
    <cellStyle name="Comma 2 2 2 2 2 6 4" xfId="2312" xr:uid="{BD6D97D9-84B8-4CE9-9BBF-9BDB723C004E}"/>
    <cellStyle name="Comma 2 2 2 2 2 6 4 2" xfId="6356" xr:uid="{4647AF83-5BD4-4C5A-A85D-5BB728B67F48}"/>
    <cellStyle name="Comma 2 2 2 2 2 6 4 2 2" xfId="18488" xr:uid="{5583C534-7F36-4FCD-A276-ACC2734E7E77}"/>
    <cellStyle name="Comma 2 2 2 2 2 6 4 2 2 2" xfId="42752" xr:uid="{09BC76A1-52DF-4B86-A524-23C88B1A99DA}"/>
    <cellStyle name="Comma 2 2 2 2 2 6 4 2 3" xfId="30620" xr:uid="{CB18D157-9B0B-4EF1-8E5B-D38123D2B44A}"/>
    <cellStyle name="Comma 2 2 2 2 2 6 4 3" xfId="10400" xr:uid="{5B281A7D-BEAA-4D43-B2DB-EDDEC6E36415}"/>
    <cellStyle name="Comma 2 2 2 2 2 6 4 3 2" xfId="22532" xr:uid="{E6F704FE-1D49-45A1-8942-F15B8B0366B0}"/>
    <cellStyle name="Comma 2 2 2 2 2 6 4 3 2 2" xfId="46796" xr:uid="{3AD752AE-606D-4A49-B2D0-7D37D95D934C}"/>
    <cellStyle name="Comma 2 2 2 2 2 6 4 3 3" xfId="34664" xr:uid="{AA8E99A4-0168-42FA-B17B-062E31F2DE47}"/>
    <cellStyle name="Comma 2 2 2 2 2 6 4 4" xfId="14444" xr:uid="{06E6CEFC-A30F-436D-A3C3-BB03D14DF0C4}"/>
    <cellStyle name="Comma 2 2 2 2 2 6 4 4 2" xfId="38708" xr:uid="{78F6292C-A884-4094-B608-4D40AF412BFB}"/>
    <cellStyle name="Comma 2 2 2 2 2 6 4 5" xfId="26576" xr:uid="{8EC3A638-D6CA-48F2-ACA8-EAF8BD7077F5}"/>
    <cellStyle name="Comma 2 2 2 2 2 6 5" xfId="4334" xr:uid="{A1B3DC26-2671-481F-9DA9-6980B7DAE0CE}"/>
    <cellStyle name="Comma 2 2 2 2 2 6 5 2" xfId="16466" xr:uid="{9C7A66EC-D0D0-4E13-A62C-1D1064FD3AAF}"/>
    <cellStyle name="Comma 2 2 2 2 2 6 5 2 2" xfId="40730" xr:uid="{C9D4639D-F48A-43F5-A362-16D3829A6E3F}"/>
    <cellStyle name="Comma 2 2 2 2 2 6 5 3" xfId="28598" xr:uid="{02EABC4C-F374-444C-972B-D0BCCD3CCA43}"/>
    <cellStyle name="Comma 2 2 2 2 2 6 6" xfId="8378" xr:uid="{B9F5782C-88BD-47B4-9AA3-81AB3D10D219}"/>
    <cellStyle name="Comma 2 2 2 2 2 6 6 2" xfId="20510" xr:uid="{293FE899-BD28-481B-972A-3F52955476BB}"/>
    <cellStyle name="Comma 2 2 2 2 2 6 6 2 2" xfId="44774" xr:uid="{1B676673-C61A-448F-980F-78872F87D2B9}"/>
    <cellStyle name="Comma 2 2 2 2 2 6 6 3" xfId="32642" xr:uid="{0133CE83-49FF-4CC9-8E37-D7ACFBC278BA}"/>
    <cellStyle name="Comma 2 2 2 2 2 6 7" xfId="12422" xr:uid="{6095FBCA-9911-4667-82F6-E26940B32E6A}"/>
    <cellStyle name="Comma 2 2 2 2 2 6 7 2" xfId="36686" xr:uid="{92E0EFD7-6900-43C1-B679-5E73FD5FE16A}"/>
    <cellStyle name="Comma 2 2 2 2 2 6 8" xfId="24554" xr:uid="{4C939246-6D4A-4803-9208-B6C1C4A43514}"/>
    <cellStyle name="Comma 2 2 2 2 2 7" xfId="542" xr:uid="{1E4D9DB6-CED9-4749-B359-997353E19748}"/>
    <cellStyle name="Comma 2 2 2 2 2 7 2" xfId="1553" xr:uid="{5D4CA559-3603-48F2-A226-AC44B12A13DD}"/>
    <cellStyle name="Comma 2 2 2 2 2 7 2 2" xfId="3575" xr:uid="{3FC6F2FB-C216-4AE1-AAD1-A71CA2577C79}"/>
    <cellStyle name="Comma 2 2 2 2 2 7 2 2 2" xfId="7619" xr:uid="{78563D86-D9FF-4411-88FA-3DA04E2BA7FF}"/>
    <cellStyle name="Comma 2 2 2 2 2 7 2 2 2 2" xfId="19751" xr:uid="{1DBAE187-739F-4AF2-ABD9-0CEA7F2E3B02}"/>
    <cellStyle name="Comma 2 2 2 2 2 7 2 2 2 2 2" xfId="44015" xr:uid="{8EABB679-FEA9-45C7-B5B4-8D3F44A06B57}"/>
    <cellStyle name="Comma 2 2 2 2 2 7 2 2 2 3" xfId="31883" xr:uid="{CA74927B-6FBB-4732-B6C2-0E6F5D6DDF42}"/>
    <cellStyle name="Comma 2 2 2 2 2 7 2 2 3" xfId="11663" xr:uid="{1A84B06A-8263-4DDA-971E-E77B0223334B}"/>
    <cellStyle name="Comma 2 2 2 2 2 7 2 2 3 2" xfId="23795" xr:uid="{3544AA2F-584E-4C08-BE44-9FD020F9E5F8}"/>
    <cellStyle name="Comma 2 2 2 2 2 7 2 2 3 2 2" xfId="48059" xr:uid="{6ABBB03D-B0FF-444F-A436-E42F4EDBDFC7}"/>
    <cellStyle name="Comma 2 2 2 2 2 7 2 2 3 3" xfId="35927" xr:uid="{9BED1316-87B9-42A3-8D36-4E4950E7DE37}"/>
    <cellStyle name="Comma 2 2 2 2 2 7 2 2 4" xfId="15707" xr:uid="{233C6FB6-4F25-4E6E-AC67-EEE46128F725}"/>
    <cellStyle name="Comma 2 2 2 2 2 7 2 2 4 2" xfId="39971" xr:uid="{723607A4-2D49-4062-ADF4-015E16B8C4AE}"/>
    <cellStyle name="Comma 2 2 2 2 2 7 2 2 5" xfId="27839" xr:uid="{8880751D-CE21-4D12-8346-5FBDEFC21BED}"/>
    <cellStyle name="Comma 2 2 2 2 2 7 2 3" xfId="5597" xr:uid="{7B11E4A0-0E30-4189-8ED4-855BED5CC56B}"/>
    <cellStyle name="Comma 2 2 2 2 2 7 2 3 2" xfId="17729" xr:uid="{FF19B389-DE8B-4DEE-9915-89707FCEB407}"/>
    <cellStyle name="Comma 2 2 2 2 2 7 2 3 2 2" xfId="41993" xr:uid="{1F9D9E0A-5905-4F8E-8DF3-2E80DEE70A19}"/>
    <cellStyle name="Comma 2 2 2 2 2 7 2 3 3" xfId="29861" xr:uid="{312C4D73-63AF-4609-ADFF-6B20731D7FD2}"/>
    <cellStyle name="Comma 2 2 2 2 2 7 2 4" xfId="9641" xr:uid="{15CB8DF6-E24F-456D-9772-59A6E23A5D90}"/>
    <cellStyle name="Comma 2 2 2 2 2 7 2 4 2" xfId="21773" xr:uid="{50DDE067-30F0-44A1-B966-8FD05F052656}"/>
    <cellStyle name="Comma 2 2 2 2 2 7 2 4 2 2" xfId="46037" xr:uid="{7317A128-008B-4EE4-8F54-B247E4FA6177}"/>
    <cellStyle name="Comma 2 2 2 2 2 7 2 4 3" xfId="33905" xr:uid="{A9767E83-680E-43DD-8547-C94088024CCE}"/>
    <cellStyle name="Comma 2 2 2 2 2 7 2 5" xfId="13685" xr:uid="{B7B7DF5B-8431-4394-A4F7-B04417546537}"/>
    <cellStyle name="Comma 2 2 2 2 2 7 2 5 2" xfId="37949" xr:uid="{B34BE762-F227-4037-A028-16A49A261F6E}"/>
    <cellStyle name="Comma 2 2 2 2 2 7 2 6" xfId="25817" xr:uid="{2DB22120-F2CF-437A-90AA-D4867EE8DAFB}"/>
    <cellStyle name="Comma 2 2 2 2 2 7 3" xfId="2564" xr:uid="{6D31777A-6013-4DAF-A115-6CEB45913013}"/>
    <cellStyle name="Comma 2 2 2 2 2 7 3 2" xfId="6608" xr:uid="{5CA5AFB4-4CBE-4B12-B7F1-933EE4204DF8}"/>
    <cellStyle name="Comma 2 2 2 2 2 7 3 2 2" xfId="18740" xr:uid="{8EB27F9D-7182-488B-BC76-EF8133E70A70}"/>
    <cellStyle name="Comma 2 2 2 2 2 7 3 2 2 2" xfId="43004" xr:uid="{A37655D8-7171-40CC-88B5-B1242AD645F0}"/>
    <cellStyle name="Comma 2 2 2 2 2 7 3 2 3" xfId="30872" xr:uid="{CFFE71FF-A5F8-4F96-A845-5C3E648342F7}"/>
    <cellStyle name="Comma 2 2 2 2 2 7 3 3" xfId="10652" xr:uid="{F5CC0790-92DA-43F4-8095-63845A2F3DE7}"/>
    <cellStyle name="Comma 2 2 2 2 2 7 3 3 2" xfId="22784" xr:uid="{9E95C18F-B5F7-472E-9654-2422E08C17DD}"/>
    <cellStyle name="Comma 2 2 2 2 2 7 3 3 2 2" xfId="47048" xr:uid="{B2E60ED7-0159-4505-8C7A-50FECEA0DB80}"/>
    <cellStyle name="Comma 2 2 2 2 2 7 3 3 3" xfId="34916" xr:uid="{1BAEFEBC-ED5D-498C-B687-CD553D55B36D}"/>
    <cellStyle name="Comma 2 2 2 2 2 7 3 4" xfId="14696" xr:uid="{1B611B20-08E9-44D7-BFDA-612F1F1C4A8B}"/>
    <cellStyle name="Comma 2 2 2 2 2 7 3 4 2" xfId="38960" xr:uid="{28B03FE2-1CD9-4875-9206-68650F3C1BB2}"/>
    <cellStyle name="Comma 2 2 2 2 2 7 3 5" xfId="26828" xr:uid="{FCD1A154-7BAD-4F06-9314-9751AD7A3E65}"/>
    <cellStyle name="Comma 2 2 2 2 2 7 4" xfId="4586" xr:uid="{3F9EB15F-6F3C-4319-BD62-FAB61AE4A9E1}"/>
    <cellStyle name="Comma 2 2 2 2 2 7 4 2" xfId="16718" xr:uid="{2212FCD7-DA33-48CB-88B1-E4BD923542BB}"/>
    <cellStyle name="Comma 2 2 2 2 2 7 4 2 2" xfId="40982" xr:uid="{BB126ACB-88C9-4E29-AE5B-4658855FA576}"/>
    <cellStyle name="Comma 2 2 2 2 2 7 4 3" xfId="28850" xr:uid="{5E570A96-8452-47A1-BBBC-28C52E845957}"/>
    <cellStyle name="Comma 2 2 2 2 2 7 5" xfId="8630" xr:uid="{8E5E5F71-CA5E-4B31-A1B4-A6D44D8CAE82}"/>
    <cellStyle name="Comma 2 2 2 2 2 7 5 2" xfId="20762" xr:uid="{859E96A9-2EB4-486C-8C1B-2AE73D3B6B3D}"/>
    <cellStyle name="Comma 2 2 2 2 2 7 5 2 2" xfId="45026" xr:uid="{17416FC4-6434-4148-833A-4AF1F64B3627}"/>
    <cellStyle name="Comma 2 2 2 2 2 7 5 3" xfId="32894" xr:uid="{E8BC5FAC-677F-4D7D-992B-171EBFECE37C}"/>
    <cellStyle name="Comma 2 2 2 2 2 7 6" xfId="12674" xr:uid="{1245A36A-302C-4CBA-B114-5277FAECCA76}"/>
    <cellStyle name="Comma 2 2 2 2 2 7 6 2" xfId="36938" xr:uid="{F2C32C90-0ACD-44E0-AD77-C4E51FB4DEA0}"/>
    <cellStyle name="Comma 2 2 2 2 2 7 7" xfId="24806" xr:uid="{BAD3374C-1729-4BFD-8592-6D6038873E98}"/>
    <cellStyle name="Comma 2 2 2 2 2 8" xfId="1048" xr:uid="{CF3FA5FE-DF08-42C4-8DB0-504DCC7BACEA}"/>
    <cellStyle name="Comma 2 2 2 2 2 8 2" xfId="3070" xr:uid="{3006618B-E012-449C-9630-2E1E7DFCCC7B}"/>
    <cellStyle name="Comma 2 2 2 2 2 8 2 2" xfId="7114" xr:uid="{87E91661-BCC0-4F19-BE29-B45F7922614F}"/>
    <cellStyle name="Comma 2 2 2 2 2 8 2 2 2" xfId="19246" xr:uid="{B7E14146-94FA-4929-B745-E36561FF8A73}"/>
    <cellStyle name="Comma 2 2 2 2 2 8 2 2 2 2" xfId="43510" xr:uid="{DC11A802-FF00-4379-B426-C40456E335A1}"/>
    <cellStyle name="Comma 2 2 2 2 2 8 2 2 3" xfId="31378" xr:uid="{A9C99AFA-85D7-4179-BE7B-4E08A273AF62}"/>
    <cellStyle name="Comma 2 2 2 2 2 8 2 3" xfId="11158" xr:uid="{2235F63D-8CE9-4310-83D2-09D1EA258FA4}"/>
    <cellStyle name="Comma 2 2 2 2 2 8 2 3 2" xfId="23290" xr:uid="{82C41B88-B284-4F4A-9D87-20A7C0CD840E}"/>
    <cellStyle name="Comma 2 2 2 2 2 8 2 3 2 2" xfId="47554" xr:uid="{22E8DE3F-E41F-472D-9919-13469CB2B356}"/>
    <cellStyle name="Comma 2 2 2 2 2 8 2 3 3" xfId="35422" xr:uid="{E0298968-230B-45FF-97EB-544D3ADCEE8F}"/>
    <cellStyle name="Comma 2 2 2 2 2 8 2 4" xfId="15202" xr:uid="{983113FE-AB24-4B08-AB7A-52ECA0E0CE96}"/>
    <cellStyle name="Comma 2 2 2 2 2 8 2 4 2" xfId="39466" xr:uid="{4FBF9A95-9D30-4296-8F8C-0E2B5AA5B4BD}"/>
    <cellStyle name="Comma 2 2 2 2 2 8 2 5" xfId="27334" xr:uid="{DC4D1842-F6D0-4A45-8D48-53423D067DE9}"/>
    <cellStyle name="Comma 2 2 2 2 2 8 3" xfId="5092" xr:uid="{711CE110-5B5D-4005-9FED-2DB05FDF4550}"/>
    <cellStyle name="Comma 2 2 2 2 2 8 3 2" xfId="17224" xr:uid="{86D11913-3D19-44C8-A4A4-CDE7C673B4E7}"/>
    <cellStyle name="Comma 2 2 2 2 2 8 3 2 2" xfId="41488" xr:uid="{2700D175-9F6D-43D7-95FC-9BD3D3AC0737}"/>
    <cellStyle name="Comma 2 2 2 2 2 8 3 3" xfId="29356" xr:uid="{75EDA1D6-5DEB-46BC-808E-B08F8BBDCA4E}"/>
    <cellStyle name="Comma 2 2 2 2 2 8 4" xfId="9136" xr:uid="{FA42EC40-5EF4-450A-8F70-C978D1D8C586}"/>
    <cellStyle name="Comma 2 2 2 2 2 8 4 2" xfId="21268" xr:uid="{4EEA13DA-94F1-4263-AF63-5D29A3676EB1}"/>
    <cellStyle name="Comma 2 2 2 2 2 8 4 2 2" xfId="45532" xr:uid="{2EBB27B1-62CD-4EA3-9A07-612ED9E40599}"/>
    <cellStyle name="Comma 2 2 2 2 2 8 4 3" xfId="33400" xr:uid="{A828695F-3930-4DB2-9DFC-61C5B628C758}"/>
    <cellStyle name="Comma 2 2 2 2 2 8 5" xfId="13180" xr:uid="{84E3AF33-D4FB-4553-93C2-C11463FFCF40}"/>
    <cellStyle name="Comma 2 2 2 2 2 8 5 2" xfId="37444" xr:uid="{148AEFDB-8414-41C0-9FCE-8BC299A68AE5}"/>
    <cellStyle name="Comma 2 2 2 2 2 8 6" xfId="25312" xr:uid="{ED15C107-DE31-4DC9-99D9-B75451055E74}"/>
    <cellStyle name="Comma 2 2 2 2 2 9" xfId="2059" xr:uid="{DF84DC98-CCA8-4E50-9771-1283CDE99185}"/>
    <cellStyle name="Comma 2 2 2 2 2 9 2" xfId="6103" xr:uid="{934F99DE-F70D-4E98-9399-CCBE7415D343}"/>
    <cellStyle name="Comma 2 2 2 2 2 9 2 2" xfId="18235" xr:uid="{16D958B7-F8E6-4BD2-89AC-A0FA3E1A7BD0}"/>
    <cellStyle name="Comma 2 2 2 2 2 9 2 2 2" xfId="42499" xr:uid="{3D4E6A1C-33F3-4594-9DE8-3A559F1A5F3E}"/>
    <cellStyle name="Comma 2 2 2 2 2 9 2 3" xfId="30367" xr:uid="{B62A6597-F6BF-48CB-AFD0-C64324BC7F65}"/>
    <cellStyle name="Comma 2 2 2 2 2 9 3" xfId="10147" xr:uid="{3960C2E2-47A3-402F-B59C-4A98103B0A5E}"/>
    <cellStyle name="Comma 2 2 2 2 2 9 3 2" xfId="22279" xr:uid="{4E782BF1-F264-42FF-B992-A3E70552949F}"/>
    <cellStyle name="Comma 2 2 2 2 2 9 3 2 2" xfId="46543" xr:uid="{C991BC94-C86C-46BD-B262-035284B96FFF}"/>
    <cellStyle name="Comma 2 2 2 2 2 9 3 3" xfId="34411" xr:uid="{F4A71D36-78C1-4D66-A9F8-5811C3C9FDD5}"/>
    <cellStyle name="Comma 2 2 2 2 2 9 4" xfId="14191" xr:uid="{3E7CDC5C-9F60-4DE1-BCD3-45483DEFEB64}"/>
    <cellStyle name="Comma 2 2 2 2 2 9 4 2" xfId="38455" xr:uid="{7A62DEEF-83BE-4FF4-AF17-DFA3E6D3FF03}"/>
    <cellStyle name="Comma 2 2 2 2 2 9 5" xfId="26323" xr:uid="{4B3273B8-457E-4F32-B700-B9981CD29C7C}"/>
    <cellStyle name="Comma 2 2 2 2 3" xfId="47" xr:uid="{EE4D620C-3A1D-47F4-8CDD-195EB12BCD56}"/>
    <cellStyle name="Comma 2 2 2 2 3 10" xfId="12179" xr:uid="{171D990F-43C1-4EF2-90CC-925AA34A6D22}"/>
    <cellStyle name="Comma 2 2 2 2 3 10 2" xfId="36443" xr:uid="{0F21A373-A11B-4325-A654-B07F7A3F8694}"/>
    <cellStyle name="Comma 2 2 2 2 3 11" xfId="24311" xr:uid="{311E4B40-A89C-4AC1-A0B3-A908D3E7BCF9}"/>
    <cellStyle name="Comma 2 2 2 2 3 2" xfId="110" xr:uid="{A4DF112C-D60A-4D9B-A22D-BD61EDA4A508}"/>
    <cellStyle name="Comma 2 2 2 2 3 2 10" xfId="24374" xr:uid="{383D1B8B-8721-4447-B8C6-9901B26B17D5}"/>
    <cellStyle name="Comma 2 2 2 2 3 2 2" xfId="236" xr:uid="{175A8783-F118-4165-885A-6C33B70A69A0}"/>
    <cellStyle name="Comma 2 2 2 2 3 2 2 2" xfId="489" xr:uid="{E1829AB3-F2F0-44BA-A740-1A377781DB86}"/>
    <cellStyle name="Comma 2 2 2 2 3 2 2 2 2" xfId="994" xr:uid="{990DE85E-B4E6-43BF-8B93-0899FE145BED}"/>
    <cellStyle name="Comma 2 2 2 2 3 2 2 2 2 2" xfId="2005" xr:uid="{8F82691B-D76E-491F-A6FD-AC2F4652D444}"/>
    <cellStyle name="Comma 2 2 2 2 3 2 2 2 2 2 2" xfId="4027" xr:uid="{A4F641F2-DA34-4947-8303-D487BA881E00}"/>
    <cellStyle name="Comma 2 2 2 2 3 2 2 2 2 2 2 2" xfId="8071" xr:uid="{7AEFFD27-1DB5-4E6E-A1BB-A34B70909F30}"/>
    <cellStyle name="Comma 2 2 2 2 3 2 2 2 2 2 2 2 2" xfId="20203" xr:uid="{D8AEBFC0-060D-4A73-A90D-0CADE93EB276}"/>
    <cellStyle name="Comma 2 2 2 2 3 2 2 2 2 2 2 2 2 2" xfId="44467" xr:uid="{9387A58F-3E74-439A-AA5C-9C6F3A0E2FD9}"/>
    <cellStyle name="Comma 2 2 2 2 3 2 2 2 2 2 2 2 3" xfId="32335" xr:uid="{0835646C-240B-4859-A0D3-9D5AF405A080}"/>
    <cellStyle name="Comma 2 2 2 2 3 2 2 2 2 2 2 3" xfId="12115" xr:uid="{6EEE36E1-C1D5-4EC1-ABD0-34197890DE1D}"/>
    <cellStyle name="Comma 2 2 2 2 3 2 2 2 2 2 2 3 2" xfId="24247" xr:uid="{616D7E65-B90E-48DA-818E-26D66D34A9F7}"/>
    <cellStyle name="Comma 2 2 2 2 3 2 2 2 2 2 2 3 2 2" xfId="48511" xr:uid="{C241A49B-318C-4366-9095-6AF5E44B99AF}"/>
    <cellStyle name="Comma 2 2 2 2 3 2 2 2 2 2 2 3 3" xfId="36379" xr:uid="{29EB7802-3518-4C14-8EFC-DF618522F04D}"/>
    <cellStyle name="Comma 2 2 2 2 3 2 2 2 2 2 2 4" xfId="16159" xr:uid="{B90097E4-6E61-4C2B-B021-C48482F70810}"/>
    <cellStyle name="Comma 2 2 2 2 3 2 2 2 2 2 2 4 2" xfId="40423" xr:uid="{B8CDECC8-6458-47E3-8C28-A0200DE5DB40}"/>
    <cellStyle name="Comma 2 2 2 2 3 2 2 2 2 2 2 5" xfId="28291" xr:uid="{675E281A-7A7D-47BB-B228-49EB17BB5BCE}"/>
    <cellStyle name="Comma 2 2 2 2 3 2 2 2 2 2 3" xfId="6049" xr:uid="{CAB0A396-FD16-4313-9CA4-8994BAA0A891}"/>
    <cellStyle name="Comma 2 2 2 2 3 2 2 2 2 2 3 2" xfId="18181" xr:uid="{25CE5B56-B24E-4888-9A93-ED6EE851BEFD}"/>
    <cellStyle name="Comma 2 2 2 2 3 2 2 2 2 2 3 2 2" xfId="42445" xr:uid="{B1219EC0-9361-4FDC-96EE-9F6DF8C43956}"/>
    <cellStyle name="Comma 2 2 2 2 3 2 2 2 2 2 3 3" xfId="30313" xr:uid="{250AA356-4D77-4A16-BBE4-72FDD0898D2E}"/>
    <cellStyle name="Comma 2 2 2 2 3 2 2 2 2 2 4" xfId="10093" xr:uid="{F7DAE8C8-BAD1-48DC-8424-DC0ED30B8969}"/>
    <cellStyle name="Comma 2 2 2 2 3 2 2 2 2 2 4 2" xfId="22225" xr:uid="{0E364073-8602-418A-9393-D38BCB3A5172}"/>
    <cellStyle name="Comma 2 2 2 2 3 2 2 2 2 2 4 2 2" xfId="46489" xr:uid="{C9A3CB51-5B2B-44BC-A483-E5C1D38C1607}"/>
    <cellStyle name="Comma 2 2 2 2 3 2 2 2 2 2 4 3" xfId="34357" xr:uid="{27377918-5E5F-4DFF-843C-95FA167AD644}"/>
    <cellStyle name="Comma 2 2 2 2 3 2 2 2 2 2 5" xfId="14137" xr:uid="{1AF7E6DA-EC9F-44A8-9506-380BC3907E8E}"/>
    <cellStyle name="Comma 2 2 2 2 3 2 2 2 2 2 5 2" xfId="38401" xr:uid="{56C43766-BA2A-41B4-9EEC-E1134420AFD7}"/>
    <cellStyle name="Comma 2 2 2 2 3 2 2 2 2 2 6" xfId="26269" xr:uid="{09820B91-00A0-4255-B55A-EEB3DAD05CA9}"/>
    <cellStyle name="Comma 2 2 2 2 3 2 2 2 2 3" xfId="3016" xr:uid="{0110A814-7D60-48E0-8287-340AA951B651}"/>
    <cellStyle name="Comma 2 2 2 2 3 2 2 2 2 3 2" xfId="7060" xr:uid="{AFA2A349-FE1E-487B-B1BC-EE1B3447CC18}"/>
    <cellStyle name="Comma 2 2 2 2 3 2 2 2 2 3 2 2" xfId="19192" xr:uid="{ADA68ED0-1A37-41D6-A885-B90881EBAF4F}"/>
    <cellStyle name="Comma 2 2 2 2 3 2 2 2 2 3 2 2 2" xfId="43456" xr:uid="{44330FF2-3A1A-4254-9623-B34D6BB7A978}"/>
    <cellStyle name="Comma 2 2 2 2 3 2 2 2 2 3 2 3" xfId="31324" xr:uid="{DD71A879-ABBE-4952-BE83-8B8373C6A3C8}"/>
    <cellStyle name="Comma 2 2 2 2 3 2 2 2 2 3 3" xfId="11104" xr:uid="{CA9526B9-6DB6-404F-B585-774E448A0932}"/>
    <cellStyle name="Comma 2 2 2 2 3 2 2 2 2 3 3 2" xfId="23236" xr:uid="{C29A5ED4-9962-428C-8B72-905F959362F9}"/>
    <cellStyle name="Comma 2 2 2 2 3 2 2 2 2 3 3 2 2" xfId="47500" xr:uid="{BB3E02A4-347C-44AA-A467-56B777D32355}"/>
    <cellStyle name="Comma 2 2 2 2 3 2 2 2 2 3 3 3" xfId="35368" xr:uid="{9179783A-BBF3-4FBB-9AEA-BFC7B5424855}"/>
    <cellStyle name="Comma 2 2 2 2 3 2 2 2 2 3 4" xfId="15148" xr:uid="{5B2C0B51-6EE1-4451-AF4C-482C0E323C9C}"/>
    <cellStyle name="Comma 2 2 2 2 3 2 2 2 2 3 4 2" xfId="39412" xr:uid="{3573D9D9-821E-4712-B3FA-F6B66C91A34A}"/>
    <cellStyle name="Comma 2 2 2 2 3 2 2 2 2 3 5" xfId="27280" xr:uid="{D8E1A128-5ACD-4369-A29C-4EFA2D7B97C3}"/>
    <cellStyle name="Comma 2 2 2 2 3 2 2 2 2 4" xfId="5038" xr:uid="{D9D9FF23-0A37-44F1-9518-B2D274D8CEC1}"/>
    <cellStyle name="Comma 2 2 2 2 3 2 2 2 2 4 2" xfId="17170" xr:uid="{4D5FDF46-09A4-47CC-918C-762BC2596C97}"/>
    <cellStyle name="Comma 2 2 2 2 3 2 2 2 2 4 2 2" xfId="41434" xr:uid="{10B9024C-B741-42E2-86A1-4D0790747796}"/>
    <cellStyle name="Comma 2 2 2 2 3 2 2 2 2 4 3" xfId="29302" xr:uid="{E7AC7E87-9FA1-41D6-9A78-78363C4E0EB8}"/>
    <cellStyle name="Comma 2 2 2 2 3 2 2 2 2 5" xfId="9082" xr:uid="{C6379001-476A-4829-BDA5-D85B37C35E13}"/>
    <cellStyle name="Comma 2 2 2 2 3 2 2 2 2 5 2" xfId="21214" xr:uid="{69E4AA07-6D70-42CC-8149-615C798AF949}"/>
    <cellStyle name="Comma 2 2 2 2 3 2 2 2 2 5 2 2" xfId="45478" xr:uid="{C314332E-939E-41AE-9B83-0E5F80C82358}"/>
    <cellStyle name="Comma 2 2 2 2 3 2 2 2 2 5 3" xfId="33346" xr:uid="{665C850C-9A2E-4EA5-9245-43443FD39264}"/>
    <cellStyle name="Comma 2 2 2 2 3 2 2 2 2 6" xfId="13126" xr:uid="{7F3BEF9B-F063-46F7-8306-7BBF1E8C5558}"/>
    <cellStyle name="Comma 2 2 2 2 3 2 2 2 2 6 2" xfId="37390" xr:uid="{14775912-797A-4676-A995-6C6E4D985DB2}"/>
    <cellStyle name="Comma 2 2 2 2 3 2 2 2 2 7" xfId="25258" xr:uid="{F2E39BD1-753E-4D8D-A935-E6D2559B7664}"/>
    <cellStyle name="Comma 2 2 2 2 3 2 2 2 3" xfId="1500" xr:uid="{F79F478C-6F57-4C6D-984E-75A2B1D9E1AF}"/>
    <cellStyle name="Comma 2 2 2 2 3 2 2 2 3 2" xfId="3522" xr:uid="{99C54853-60B8-44B9-8E25-F696036DB04C}"/>
    <cellStyle name="Comma 2 2 2 2 3 2 2 2 3 2 2" xfId="7566" xr:uid="{C032CC25-E1FD-4A4C-8931-4AE2F388C561}"/>
    <cellStyle name="Comma 2 2 2 2 3 2 2 2 3 2 2 2" xfId="19698" xr:uid="{8CE1B644-C8CC-486D-BA92-8590729B31DE}"/>
    <cellStyle name="Comma 2 2 2 2 3 2 2 2 3 2 2 2 2" xfId="43962" xr:uid="{E9663F4B-3E60-48C9-9758-C7C24187465B}"/>
    <cellStyle name="Comma 2 2 2 2 3 2 2 2 3 2 2 3" xfId="31830" xr:uid="{4A9A8F49-91ED-499E-9AB7-D32B3EE90557}"/>
    <cellStyle name="Comma 2 2 2 2 3 2 2 2 3 2 3" xfId="11610" xr:uid="{5738FDAC-60C8-48B3-9290-E419E9C3928A}"/>
    <cellStyle name="Comma 2 2 2 2 3 2 2 2 3 2 3 2" xfId="23742" xr:uid="{C1BE6202-4D93-4482-9B31-B8EE30A4AB34}"/>
    <cellStyle name="Comma 2 2 2 2 3 2 2 2 3 2 3 2 2" xfId="48006" xr:uid="{C0721051-8D73-4878-81E6-F1C5AC16D05B}"/>
    <cellStyle name="Comma 2 2 2 2 3 2 2 2 3 2 3 3" xfId="35874" xr:uid="{8E43FD38-8B2C-469B-9FD1-D45A83906BD4}"/>
    <cellStyle name="Comma 2 2 2 2 3 2 2 2 3 2 4" xfId="15654" xr:uid="{204C08F6-A054-490E-BE45-959330A395E9}"/>
    <cellStyle name="Comma 2 2 2 2 3 2 2 2 3 2 4 2" xfId="39918" xr:uid="{C4403CE6-587A-4933-9F96-BFE281C244CC}"/>
    <cellStyle name="Comma 2 2 2 2 3 2 2 2 3 2 5" xfId="27786" xr:uid="{64B613D6-7667-432C-AC53-B224A9078C98}"/>
    <cellStyle name="Comma 2 2 2 2 3 2 2 2 3 3" xfId="5544" xr:uid="{9C4FDBDA-22C6-4C88-8BA8-5785CBAC065D}"/>
    <cellStyle name="Comma 2 2 2 2 3 2 2 2 3 3 2" xfId="17676" xr:uid="{D7785E1A-D401-419B-946F-FAAD4D67DED4}"/>
    <cellStyle name="Comma 2 2 2 2 3 2 2 2 3 3 2 2" xfId="41940" xr:uid="{670CA609-0BA0-4491-8492-261F45EB8735}"/>
    <cellStyle name="Comma 2 2 2 2 3 2 2 2 3 3 3" xfId="29808" xr:uid="{74D4DB3D-D506-49A2-A774-A2D6B5854950}"/>
    <cellStyle name="Comma 2 2 2 2 3 2 2 2 3 4" xfId="9588" xr:uid="{6721CEA0-F245-4671-99DB-1C0E05E537CE}"/>
    <cellStyle name="Comma 2 2 2 2 3 2 2 2 3 4 2" xfId="21720" xr:uid="{53FB78E9-4ED6-4D5D-91A3-026097AB4B37}"/>
    <cellStyle name="Comma 2 2 2 2 3 2 2 2 3 4 2 2" xfId="45984" xr:uid="{29BCC9C7-ABEE-47CB-9CBE-073432A55EA0}"/>
    <cellStyle name="Comma 2 2 2 2 3 2 2 2 3 4 3" xfId="33852" xr:uid="{459A6F7E-927E-48C2-9474-97F1F882A472}"/>
    <cellStyle name="Comma 2 2 2 2 3 2 2 2 3 5" xfId="13632" xr:uid="{88903273-B17C-49AD-AB25-52203D21FCF3}"/>
    <cellStyle name="Comma 2 2 2 2 3 2 2 2 3 5 2" xfId="37896" xr:uid="{8AFD93C8-AE4B-46FC-A1F4-20DBDF9FF712}"/>
    <cellStyle name="Comma 2 2 2 2 3 2 2 2 3 6" xfId="25764" xr:uid="{CA3D3B74-0EF8-441B-B4E1-A82027A1920B}"/>
    <cellStyle name="Comma 2 2 2 2 3 2 2 2 4" xfId="2511" xr:uid="{9A03BFC7-E615-4229-BE25-4D8EB87136A5}"/>
    <cellStyle name="Comma 2 2 2 2 3 2 2 2 4 2" xfId="6555" xr:uid="{BB3A786C-EBAD-4992-A346-0A661F2E82A8}"/>
    <cellStyle name="Comma 2 2 2 2 3 2 2 2 4 2 2" xfId="18687" xr:uid="{5D56DBE7-4A0F-4D3C-A47C-A3A3C54A7837}"/>
    <cellStyle name="Comma 2 2 2 2 3 2 2 2 4 2 2 2" xfId="42951" xr:uid="{633A15C1-ED57-4C96-9762-D854B390C153}"/>
    <cellStyle name="Comma 2 2 2 2 3 2 2 2 4 2 3" xfId="30819" xr:uid="{C3BE8AA1-3177-4EC2-84F7-176344C48F47}"/>
    <cellStyle name="Comma 2 2 2 2 3 2 2 2 4 3" xfId="10599" xr:uid="{90CFB6CE-AF13-4EEE-AD6E-8386BC962D91}"/>
    <cellStyle name="Comma 2 2 2 2 3 2 2 2 4 3 2" xfId="22731" xr:uid="{39D8D9A8-2441-42FF-87BC-7DB49570BCEF}"/>
    <cellStyle name="Comma 2 2 2 2 3 2 2 2 4 3 2 2" xfId="46995" xr:uid="{BD7BA33A-73EB-4C80-A103-69A312334F50}"/>
    <cellStyle name="Comma 2 2 2 2 3 2 2 2 4 3 3" xfId="34863" xr:uid="{C50A4DB0-5AF7-43DE-BA0F-CDE3813F1EBC}"/>
    <cellStyle name="Comma 2 2 2 2 3 2 2 2 4 4" xfId="14643" xr:uid="{5DF840D5-3D52-4737-BF57-5A4269222898}"/>
    <cellStyle name="Comma 2 2 2 2 3 2 2 2 4 4 2" xfId="38907" xr:uid="{C9EF20DB-FC45-43DD-9886-6949A5546949}"/>
    <cellStyle name="Comma 2 2 2 2 3 2 2 2 4 5" xfId="26775" xr:uid="{6CD2EC8D-FB79-4E7B-9F3B-5E7962836E9E}"/>
    <cellStyle name="Comma 2 2 2 2 3 2 2 2 5" xfId="4533" xr:uid="{AC64BFD5-6FAD-49B6-8C23-2C22B6B50083}"/>
    <cellStyle name="Comma 2 2 2 2 3 2 2 2 5 2" xfId="16665" xr:uid="{C8A0547F-EED3-4978-975B-E978437CCACB}"/>
    <cellStyle name="Comma 2 2 2 2 3 2 2 2 5 2 2" xfId="40929" xr:uid="{3EA1E887-764F-4BAB-94A4-127CEAC80619}"/>
    <cellStyle name="Comma 2 2 2 2 3 2 2 2 5 3" xfId="28797" xr:uid="{88F8D2BA-6E41-44E8-B1B6-722827421FA5}"/>
    <cellStyle name="Comma 2 2 2 2 3 2 2 2 6" xfId="8577" xr:uid="{52CDD12F-E2E5-48AA-9887-3DAE5A050EAE}"/>
    <cellStyle name="Comma 2 2 2 2 3 2 2 2 6 2" xfId="20709" xr:uid="{AD7133E8-A03A-4CD7-B13E-D49FC5424D17}"/>
    <cellStyle name="Comma 2 2 2 2 3 2 2 2 6 2 2" xfId="44973" xr:uid="{FE418008-D4CA-4DE7-A99A-C93EB104FC22}"/>
    <cellStyle name="Comma 2 2 2 2 3 2 2 2 6 3" xfId="32841" xr:uid="{41700DDA-7B74-4DBC-B5FB-71409F1BFC7C}"/>
    <cellStyle name="Comma 2 2 2 2 3 2 2 2 7" xfId="12621" xr:uid="{BB553B54-789E-463F-B2E0-E4F38A915C1A}"/>
    <cellStyle name="Comma 2 2 2 2 3 2 2 2 7 2" xfId="36885" xr:uid="{9993BD6D-787F-465E-8C96-D9BF1BEDC897}"/>
    <cellStyle name="Comma 2 2 2 2 3 2 2 2 8" xfId="24753" xr:uid="{FFD98FD0-86E8-47D5-91C7-B802E10DE0D9}"/>
    <cellStyle name="Comma 2 2 2 2 3 2 2 3" xfId="741" xr:uid="{8BD0D8E3-D371-4556-B00A-E14D3EB96F5F}"/>
    <cellStyle name="Comma 2 2 2 2 3 2 2 3 2" xfId="1752" xr:uid="{63E81F72-5D78-4BDE-B40E-488E53736B02}"/>
    <cellStyle name="Comma 2 2 2 2 3 2 2 3 2 2" xfId="3774" xr:uid="{12DDACDB-0EAE-49FE-8A6F-8E5A16F6C40A}"/>
    <cellStyle name="Comma 2 2 2 2 3 2 2 3 2 2 2" xfId="7818" xr:uid="{69F7EB44-77E8-4377-B24A-55A0C6310EA3}"/>
    <cellStyle name="Comma 2 2 2 2 3 2 2 3 2 2 2 2" xfId="19950" xr:uid="{A1FE86A6-1248-46CA-9E90-E08E66E98B5D}"/>
    <cellStyle name="Comma 2 2 2 2 3 2 2 3 2 2 2 2 2" xfId="44214" xr:uid="{8ADBD4A1-D7F7-4BA8-9E58-8CA12F1AF40B}"/>
    <cellStyle name="Comma 2 2 2 2 3 2 2 3 2 2 2 3" xfId="32082" xr:uid="{BB61EA00-CA9D-4415-B89F-C0733281AD74}"/>
    <cellStyle name="Comma 2 2 2 2 3 2 2 3 2 2 3" xfId="11862" xr:uid="{7A8E0085-BA0C-4CC3-A1C1-0DDD1A59BF4D}"/>
    <cellStyle name="Comma 2 2 2 2 3 2 2 3 2 2 3 2" xfId="23994" xr:uid="{61531F87-2F77-493A-BCC1-886D5835742A}"/>
    <cellStyle name="Comma 2 2 2 2 3 2 2 3 2 2 3 2 2" xfId="48258" xr:uid="{272570A6-0D3C-4671-B2C0-165E2687020E}"/>
    <cellStyle name="Comma 2 2 2 2 3 2 2 3 2 2 3 3" xfId="36126" xr:uid="{6CE8BB38-FA93-4E8E-BF63-08615FD60CE1}"/>
    <cellStyle name="Comma 2 2 2 2 3 2 2 3 2 2 4" xfId="15906" xr:uid="{C5B6EB6D-F5EA-4B59-89E1-56BB2A795E53}"/>
    <cellStyle name="Comma 2 2 2 2 3 2 2 3 2 2 4 2" xfId="40170" xr:uid="{A4EB34DC-5BD7-4A19-9454-C4046EFD8E4C}"/>
    <cellStyle name="Comma 2 2 2 2 3 2 2 3 2 2 5" xfId="28038" xr:uid="{2DFD57B8-8A36-4715-8943-F6CA7C1FADED}"/>
    <cellStyle name="Comma 2 2 2 2 3 2 2 3 2 3" xfId="5796" xr:uid="{24763D70-026C-4C57-9E7B-EBB9EB82B88A}"/>
    <cellStyle name="Comma 2 2 2 2 3 2 2 3 2 3 2" xfId="17928" xr:uid="{7D9820A8-8659-4A91-9DB5-AB6FE8CDB06A}"/>
    <cellStyle name="Comma 2 2 2 2 3 2 2 3 2 3 2 2" xfId="42192" xr:uid="{3A045F24-BDD9-4F79-BFF2-1B68117BFEBA}"/>
    <cellStyle name="Comma 2 2 2 2 3 2 2 3 2 3 3" xfId="30060" xr:uid="{BD94C686-03AC-4C9C-A485-0696298DB677}"/>
    <cellStyle name="Comma 2 2 2 2 3 2 2 3 2 4" xfId="9840" xr:uid="{28926411-1418-4552-9F40-903D6ABCC928}"/>
    <cellStyle name="Comma 2 2 2 2 3 2 2 3 2 4 2" xfId="21972" xr:uid="{699B092D-D41D-4ED0-831B-35532EBAD3E2}"/>
    <cellStyle name="Comma 2 2 2 2 3 2 2 3 2 4 2 2" xfId="46236" xr:uid="{E9D021BC-7048-4D5B-8FD6-9DD3FCE3E619}"/>
    <cellStyle name="Comma 2 2 2 2 3 2 2 3 2 4 3" xfId="34104" xr:uid="{3C42C5BA-0189-42CF-A29E-D1FCCCFA8971}"/>
    <cellStyle name="Comma 2 2 2 2 3 2 2 3 2 5" xfId="13884" xr:uid="{583872B8-905D-4AE9-93E6-C0CD3E76A1F9}"/>
    <cellStyle name="Comma 2 2 2 2 3 2 2 3 2 5 2" xfId="38148" xr:uid="{4CBFA159-5D7C-489F-9702-DCDA3963C2A4}"/>
    <cellStyle name="Comma 2 2 2 2 3 2 2 3 2 6" xfId="26016" xr:uid="{90C56FEA-0D16-4BE3-819E-35632C31CCF7}"/>
    <cellStyle name="Comma 2 2 2 2 3 2 2 3 3" xfId="2763" xr:uid="{2B04EC07-4212-4271-B7C6-08F74421117B}"/>
    <cellStyle name="Comma 2 2 2 2 3 2 2 3 3 2" xfId="6807" xr:uid="{BAFC129B-A9E7-4888-A007-AFB1470FE0C1}"/>
    <cellStyle name="Comma 2 2 2 2 3 2 2 3 3 2 2" xfId="18939" xr:uid="{4CBE7C4D-F795-490D-A91D-8E1EE36432C1}"/>
    <cellStyle name="Comma 2 2 2 2 3 2 2 3 3 2 2 2" xfId="43203" xr:uid="{F657DCDF-AB0E-4A9D-8A60-5A3F8CBBFD42}"/>
    <cellStyle name="Comma 2 2 2 2 3 2 2 3 3 2 3" xfId="31071" xr:uid="{AF52998D-EF23-4080-A636-D4DE2B12AC9A}"/>
    <cellStyle name="Comma 2 2 2 2 3 2 2 3 3 3" xfId="10851" xr:uid="{59A5EB40-C357-451F-9BB5-4CDBD7059CCC}"/>
    <cellStyle name="Comma 2 2 2 2 3 2 2 3 3 3 2" xfId="22983" xr:uid="{6B527BF6-D9D5-4ED1-AB3A-3B7A3CD60E09}"/>
    <cellStyle name="Comma 2 2 2 2 3 2 2 3 3 3 2 2" xfId="47247" xr:uid="{6A14861C-6808-4468-974E-FF026CF2F535}"/>
    <cellStyle name="Comma 2 2 2 2 3 2 2 3 3 3 3" xfId="35115" xr:uid="{A4D60CF4-441F-474D-970A-77621D889FF6}"/>
    <cellStyle name="Comma 2 2 2 2 3 2 2 3 3 4" xfId="14895" xr:uid="{BE25E8EF-EB68-463F-A293-871389933C10}"/>
    <cellStyle name="Comma 2 2 2 2 3 2 2 3 3 4 2" xfId="39159" xr:uid="{3FE1798C-F729-403D-89AE-0D9338E97983}"/>
    <cellStyle name="Comma 2 2 2 2 3 2 2 3 3 5" xfId="27027" xr:uid="{B8CBE637-47F9-4A13-92F9-C9C6B2BFCBE8}"/>
    <cellStyle name="Comma 2 2 2 2 3 2 2 3 4" xfId="4785" xr:uid="{63C97490-ABEF-47C4-87B9-8CFADDC4E571}"/>
    <cellStyle name="Comma 2 2 2 2 3 2 2 3 4 2" xfId="16917" xr:uid="{B369606A-AE24-4B9A-9C79-A94A5F1145D4}"/>
    <cellStyle name="Comma 2 2 2 2 3 2 2 3 4 2 2" xfId="41181" xr:uid="{8CA1B550-560C-406B-A6CB-AF936043AC85}"/>
    <cellStyle name="Comma 2 2 2 2 3 2 2 3 4 3" xfId="29049" xr:uid="{55096E49-2864-4573-B4D3-B4FBB012E270}"/>
    <cellStyle name="Comma 2 2 2 2 3 2 2 3 5" xfId="8829" xr:uid="{6365B0D1-D00D-450F-9F45-CE67C4F6EAB9}"/>
    <cellStyle name="Comma 2 2 2 2 3 2 2 3 5 2" xfId="20961" xr:uid="{3B7A253A-7DC6-47B2-8E94-E99C7780349D}"/>
    <cellStyle name="Comma 2 2 2 2 3 2 2 3 5 2 2" xfId="45225" xr:uid="{3C5955A0-75DB-4A89-99C5-13E1A24E26FC}"/>
    <cellStyle name="Comma 2 2 2 2 3 2 2 3 5 3" xfId="33093" xr:uid="{0370C94F-0C3C-45CF-9A7E-FB1AAAE2A488}"/>
    <cellStyle name="Comma 2 2 2 2 3 2 2 3 6" xfId="12873" xr:uid="{BBE0B517-BEFC-447F-8D55-F3A6C0D80FB5}"/>
    <cellStyle name="Comma 2 2 2 2 3 2 2 3 6 2" xfId="37137" xr:uid="{1285567B-C069-47F2-802B-93429BA896DB}"/>
    <cellStyle name="Comma 2 2 2 2 3 2 2 3 7" xfId="25005" xr:uid="{8D2760EA-91BD-4798-AAE9-B24E53B79E71}"/>
    <cellStyle name="Comma 2 2 2 2 3 2 2 4" xfId="1247" xr:uid="{F510250C-4EA7-4B45-8427-1BE096A383DE}"/>
    <cellStyle name="Comma 2 2 2 2 3 2 2 4 2" xfId="3269" xr:uid="{97C18611-AB2A-4C87-B591-2504521846B2}"/>
    <cellStyle name="Comma 2 2 2 2 3 2 2 4 2 2" xfId="7313" xr:uid="{A6AD8E47-A5F5-4992-9A96-F3F612513840}"/>
    <cellStyle name="Comma 2 2 2 2 3 2 2 4 2 2 2" xfId="19445" xr:uid="{E92AC13D-7954-4F14-A8E6-B557A5033281}"/>
    <cellStyle name="Comma 2 2 2 2 3 2 2 4 2 2 2 2" xfId="43709" xr:uid="{52D89CF9-FE77-49EA-8E49-77018C6D374D}"/>
    <cellStyle name="Comma 2 2 2 2 3 2 2 4 2 2 3" xfId="31577" xr:uid="{D355FA1F-D326-4A96-BC95-D185404E4031}"/>
    <cellStyle name="Comma 2 2 2 2 3 2 2 4 2 3" xfId="11357" xr:uid="{68A68410-4EBA-4738-8ED7-CFC5A52582FB}"/>
    <cellStyle name="Comma 2 2 2 2 3 2 2 4 2 3 2" xfId="23489" xr:uid="{E4F90FD6-4B00-42AB-A363-6D823A542FE7}"/>
    <cellStyle name="Comma 2 2 2 2 3 2 2 4 2 3 2 2" xfId="47753" xr:uid="{4EA5C2DE-CE65-4513-A12B-F3F75BB5A653}"/>
    <cellStyle name="Comma 2 2 2 2 3 2 2 4 2 3 3" xfId="35621" xr:uid="{042E961B-4723-493A-8E8A-DBAF78D895FC}"/>
    <cellStyle name="Comma 2 2 2 2 3 2 2 4 2 4" xfId="15401" xr:uid="{5A4201A5-055C-4828-9342-1639DE8E12FF}"/>
    <cellStyle name="Comma 2 2 2 2 3 2 2 4 2 4 2" xfId="39665" xr:uid="{85670348-0E45-41FD-A4AC-9980DBE21722}"/>
    <cellStyle name="Comma 2 2 2 2 3 2 2 4 2 5" xfId="27533" xr:uid="{DE440D72-EF13-42A8-B38E-44C34CE9B567}"/>
    <cellStyle name="Comma 2 2 2 2 3 2 2 4 3" xfId="5291" xr:uid="{5875B39D-0FB2-4AEB-B69A-98E74E8672AA}"/>
    <cellStyle name="Comma 2 2 2 2 3 2 2 4 3 2" xfId="17423" xr:uid="{6D4EA801-BDC1-4278-A416-09FE6A69B66F}"/>
    <cellStyle name="Comma 2 2 2 2 3 2 2 4 3 2 2" xfId="41687" xr:uid="{63682DAC-2C93-455F-A67E-10C854B9D1F4}"/>
    <cellStyle name="Comma 2 2 2 2 3 2 2 4 3 3" xfId="29555" xr:uid="{90D3108B-158A-4281-A67E-3141BD10AA6B}"/>
    <cellStyle name="Comma 2 2 2 2 3 2 2 4 4" xfId="9335" xr:uid="{0A1977A8-7E47-4759-9883-6D164DE1E08D}"/>
    <cellStyle name="Comma 2 2 2 2 3 2 2 4 4 2" xfId="21467" xr:uid="{150E8447-4AC9-47BF-8DD6-A48098DB61E2}"/>
    <cellStyle name="Comma 2 2 2 2 3 2 2 4 4 2 2" xfId="45731" xr:uid="{C3E9AB60-30EA-46DB-8AC0-EAD455968807}"/>
    <cellStyle name="Comma 2 2 2 2 3 2 2 4 4 3" xfId="33599" xr:uid="{0D10F6A6-A26C-4DD4-B417-220AC5E53ED4}"/>
    <cellStyle name="Comma 2 2 2 2 3 2 2 4 5" xfId="13379" xr:uid="{EF76F5D8-85A2-4AA5-A31D-E977AB03FF9B}"/>
    <cellStyle name="Comma 2 2 2 2 3 2 2 4 5 2" xfId="37643" xr:uid="{084C8103-762D-4E64-9620-B620305D21C4}"/>
    <cellStyle name="Comma 2 2 2 2 3 2 2 4 6" xfId="25511" xr:uid="{3D95C6BB-BCF8-4667-A7DB-D4FC7D57A30B}"/>
    <cellStyle name="Comma 2 2 2 2 3 2 2 5" xfId="2258" xr:uid="{955F3B86-7DBE-4F87-A949-6401541CF906}"/>
    <cellStyle name="Comma 2 2 2 2 3 2 2 5 2" xfId="6302" xr:uid="{E7D28623-3F4D-4816-94E7-4E7EF1782A00}"/>
    <cellStyle name="Comma 2 2 2 2 3 2 2 5 2 2" xfId="18434" xr:uid="{53514F6F-BC16-47CF-8A09-6B0CFB589D1E}"/>
    <cellStyle name="Comma 2 2 2 2 3 2 2 5 2 2 2" xfId="42698" xr:uid="{F7C75EC7-FC9E-4CA6-A5AB-B15ED606BD98}"/>
    <cellStyle name="Comma 2 2 2 2 3 2 2 5 2 3" xfId="30566" xr:uid="{47CF8511-9CFB-48D2-B05C-2BA461C9C25C}"/>
    <cellStyle name="Comma 2 2 2 2 3 2 2 5 3" xfId="10346" xr:uid="{17AB6051-339B-400F-9937-C66CA2205F3F}"/>
    <cellStyle name="Comma 2 2 2 2 3 2 2 5 3 2" xfId="22478" xr:uid="{0C4C0AAF-227B-4A3D-A769-0BAA771BDD57}"/>
    <cellStyle name="Comma 2 2 2 2 3 2 2 5 3 2 2" xfId="46742" xr:uid="{387C8200-7AE6-42C4-A85F-207B401B549B}"/>
    <cellStyle name="Comma 2 2 2 2 3 2 2 5 3 3" xfId="34610" xr:uid="{951124EE-B728-4030-B798-F14C002C965D}"/>
    <cellStyle name="Comma 2 2 2 2 3 2 2 5 4" xfId="14390" xr:uid="{A330DD3A-43A9-408D-9E10-324A24823673}"/>
    <cellStyle name="Comma 2 2 2 2 3 2 2 5 4 2" xfId="38654" xr:uid="{9B7B1AFC-8279-4AE0-8DDD-6280544B9EC0}"/>
    <cellStyle name="Comma 2 2 2 2 3 2 2 5 5" xfId="26522" xr:uid="{400EB495-03D4-4855-8E4C-EB9E91B87B9B}"/>
    <cellStyle name="Comma 2 2 2 2 3 2 2 6" xfId="4280" xr:uid="{3980162C-8D20-4B33-AF46-146FF19A288E}"/>
    <cellStyle name="Comma 2 2 2 2 3 2 2 6 2" xfId="16412" xr:uid="{F1524620-6ED8-4CA2-95C6-800FC954D9EC}"/>
    <cellStyle name="Comma 2 2 2 2 3 2 2 6 2 2" xfId="40676" xr:uid="{6F8554BD-FE68-45C9-91DB-F9ACB8771759}"/>
    <cellStyle name="Comma 2 2 2 2 3 2 2 6 3" xfId="28544" xr:uid="{C36BCA44-772E-4B45-A857-E70A823CDCA5}"/>
    <cellStyle name="Comma 2 2 2 2 3 2 2 7" xfId="8324" xr:uid="{7E583797-A63C-436B-B553-EA309CB1C104}"/>
    <cellStyle name="Comma 2 2 2 2 3 2 2 7 2" xfId="20456" xr:uid="{9EE03CDE-1D64-4A95-8C4E-DAD4CF57E999}"/>
    <cellStyle name="Comma 2 2 2 2 3 2 2 7 2 2" xfId="44720" xr:uid="{8C83F223-8322-46E6-AF7F-A8F037682DAF}"/>
    <cellStyle name="Comma 2 2 2 2 3 2 2 7 3" xfId="32588" xr:uid="{297F01DE-D03C-47F9-BCA1-E0457B73A362}"/>
    <cellStyle name="Comma 2 2 2 2 3 2 2 8" xfId="12368" xr:uid="{75528467-1FFC-4469-A88F-5E1CCCA3ECB5}"/>
    <cellStyle name="Comma 2 2 2 2 3 2 2 8 2" xfId="36632" xr:uid="{C147FF6B-ECAA-4AA6-B637-D2FD21ED271C}"/>
    <cellStyle name="Comma 2 2 2 2 3 2 2 9" xfId="24500" xr:uid="{761D0A8C-EC98-4DDB-A8DA-910D083B745C}"/>
    <cellStyle name="Comma 2 2 2 2 3 2 3" xfId="363" xr:uid="{BDA20981-53B3-4FE3-8521-29AF35F0995C}"/>
    <cellStyle name="Comma 2 2 2 2 3 2 3 2" xfId="868" xr:uid="{5136182E-06F3-47F5-BDA3-32609EDCFECD}"/>
    <cellStyle name="Comma 2 2 2 2 3 2 3 2 2" xfId="1879" xr:uid="{1235201C-C1C8-4328-B130-ACC7B49234AB}"/>
    <cellStyle name="Comma 2 2 2 2 3 2 3 2 2 2" xfId="3901" xr:uid="{9952D921-F81E-40A2-A707-C2CD3CD45B3A}"/>
    <cellStyle name="Comma 2 2 2 2 3 2 3 2 2 2 2" xfId="7945" xr:uid="{DD200C29-B889-4735-9714-FCE2FEDE543D}"/>
    <cellStyle name="Comma 2 2 2 2 3 2 3 2 2 2 2 2" xfId="20077" xr:uid="{5E67DCA7-452A-4E3C-A55B-6BB3758439F1}"/>
    <cellStyle name="Comma 2 2 2 2 3 2 3 2 2 2 2 2 2" xfId="44341" xr:uid="{3248D2A9-5157-40F1-AF9A-3C019D29B116}"/>
    <cellStyle name="Comma 2 2 2 2 3 2 3 2 2 2 2 3" xfId="32209" xr:uid="{E379C073-8770-4A80-B7E7-A2BCF37C97B8}"/>
    <cellStyle name="Comma 2 2 2 2 3 2 3 2 2 2 3" xfId="11989" xr:uid="{092586E8-94A8-497A-9FCB-FB2CB430F912}"/>
    <cellStyle name="Comma 2 2 2 2 3 2 3 2 2 2 3 2" xfId="24121" xr:uid="{6D80E0A2-8415-41D1-ABB0-55641BBF24FD}"/>
    <cellStyle name="Comma 2 2 2 2 3 2 3 2 2 2 3 2 2" xfId="48385" xr:uid="{BAABA465-C112-4E92-8ED8-4B1E70CD4929}"/>
    <cellStyle name="Comma 2 2 2 2 3 2 3 2 2 2 3 3" xfId="36253" xr:uid="{0EB06C87-F940-4A23-A9A2-100FF530FDBD}"/>
    <cellStyle name="Comma 2 2 2 2 3 2 3 2 2 2 4" xfId="16033" xr:uid="{FFE00CB5-975C-4280-A7EC-5BF82661434A}"/>
    <cellStyle name="Comma 2 2 2 2 3 2 3 2 2 2 4 2" xfId="40297" xr:uid="{A1A1C63F-512E-40CF-BE9F-9288FC6C0341}"/>
    <cellStyle name="Comma 2 2 2 2 3 2 3 2 2 2 5" xfId="28165" xr:uid="{E2A2F061-7547-491E-9097-275C780648B7}"/>
    <cellStyle name="Comma 2 2 2 2 3 2 3 2 2 3" xfId="5923" xr:uid="{8BDF8DD3-1DE3-4DA0-A769-120913F78E71}"/>
    <cellStyle name="Comma 2 2 2 2 3 2 3 2 2 3 2" xfId="18055" xr:uid="{D93C3E63-EC0F-4387-B772-21D556DA5D07}"/>
    <cellStyle name="Comma 2 2 2 2 3 2 3 2 2 3 2 2" xfId="42319" xr:uid="{B2BB490D-646F-4701-8408-09C4D930E12B}"/>
    <cellStyle name="Comma 2 2 2 2 3 2 3 2 2 3 3" xfId="30187" xr:uid="{F510FC37-7F65-41ED-859F-E11A08B5B657}"/>
    <cellStyle name="Comma 2 2 2 2 3 2 3 2 2 4" xfId="9967" xr:uid="{9F227F5A-8746-4A5A-AFC3-BE7BF64D1CFE}"/>
    <cellStyle name="Comma 2 2 2 2 3 2 3 2 2 4 2" xfId="22099" xr:uid="{BEE04378-7C12-4A86-B812-AF3FE3A22D19}"/>
    <cellStyle name="Comma 2 2 2 2 3 2 3 2 2 4 2 2" xfId="46363" xr:uid="{91D86B20-E2CF-4582-BA61-7018342A2D1F}"/>
    <cellStyle name="Comma 2 2 2 2 3 2 3 2 2 4 3" xfId="34231" xr:uid="{E004B4C3-4544-44C7-B4E0-81F00D0032DB}"/>
    <cellStyle name="Comma 2 2 2 2 3 2 3 2 2 5" xfId="14011" xr:uid="{176320EB-9E67-49E0-9DD2-BFD77944B8D9}"/>
    <cellStyle name="Comma 2 2 2 2 3 2 3 2 2 5 2" xfId="38275" xr:uid="{778F7450-72E2-4BF0-8203-332D0E135E81}"/>
    <cellStyle name="Comma 2 2 2 2 3 2 3 2 2 6" xfId="26143" xr:uid="{8EF2EFA9-8131-485C-8430-6A96E4360CB3}"/>
    <cellStyle name="Comma 2 2 2 2 3 2 3 2 3" xfId="2890" xr:uid="{C6F5C883-51BA-4761-BCA6-F3E7B2D1267E}"/>
    <cellStyle name="Comma 2 2 2 2 3 2 3 2 3 2" xfId="6934" xr:uid="{E59A819A-A88C-4832-BB2F-2B347E966545}"/>
    <cellStyle name="Comma 2 2 2 2 3 2 3 2 3 2 2" xfId="19066" xr:uid="{DF318D58-F13C-4CFA-8A0B-04AFD8F1A39B}"/>
    <cellStyle name="Comma 2 2 2 2 3 2 3 2 3 2 2 2" xfId="43330" xr:uid="{A0757854-9E66-40C1-80FE-F6BF34782AFC}"/>
    <cellStyle name="Comma 2 2 2 2 3 2 3 2 3 2 3" xfId="31198" xr:uid="{ED3509B3-D412-4832-B909-5B79153CFC6F}"/>
    <cellStyle name="Comma 2 2 2 2 3 2 3 2 3 3" xfId="10978" xr:uid="{62CABA8A-A684-41DA-810E-EA96EA1EA9E2}"/>
    <cellStyle name="Comma 2 2 2 2 3 2 3 2 3 3 2" xfId="23110" xr:uid="{7BA50445-D6F8-498B-A1B6-26146A42C3ED}"/>
    <cellStyle name="Comma 2 2 2 2 3 2 3 2 3 3 2 2" xfId="47374" xr:uid="{9243A451-8187-4C17-A66B-AA277FC7D3A5}"/>
    <cellStyle name="Comma 2 2 2 2 3 2 3 2 3 3 3" xfId="35242" xr:uid="{A6305146-0164-4942-89C5-2BF8F05394E3}"/>
    <cellStyle name="Comma 2 2 2 2 3 2 3 2 3 4" xfId="15022" xr:uid="{72E0A6E1-F761-4922-B871-7099CC75B8A6}"/>
    <cellStyle name="Comma 2 2 2 2 3 2 3 2 3 4 2" xfId="39286" xr:uid="{28376B3E-4082-43DA-9489-137AD1A9D2A9}"/>
    <cellStyle name="Comma 2 2 2 2 3 2 3 2 3 5" xfId="27154" xr:uid="{6A25317F-18E2-478A-9447-84612B5105CD}"/>
    <cellStyle name="Comma 2 2 2 2 3 2 3 2 4" xfId="4912" xr:uid="{4A8941FD-195D-4CB1-847B-EEDB101E0E3D}"/>
    <cellStyle name="Comma 2 2 2 2 3 2 3 2 4 2" xfId="17044" xr:uid="{F3D19180-5662-4C69-A341-C42F18123534}"/>
    <cellStyle name="Comma 2 2 2 2 3 2 3 2 4 2 2" xfId="41308" xr:uid="{ACCBB149-3930-4A2B-8303-3647AA785C23}"/>
    <cellStyle name="Comma 2 2 2 2 3 2 3 2 4 3" xfId="29176" xr:uid="{92F9D335-6D33-4624-806C-7B36217C07FE}"/>
    <cellStyle name="Comma 2 2 2 2 3 2 3 2 5" xfId="8956" xr:uid="{E5FD68F4-58F0-4B76-8750-7BC3E2D2EDC9}"/>
    <cellStyle name="Comma 2 2 2 2 3 2 3 2 5 2" xfId="21088" xr:uid="{3BBFE530-30D3-4EC7-94FE-1246CD26C8B9}"/>
    <cellStyle name="Comma 2 2 2 2 3 2 3 2 5 2 2" xfId="45352" xr:uid="{16AB124B-9258-41D7-AA33-696F28E8EDDB}"/>
    <cellStyle name="Comma 2 2 2 2 3 2 3 2 5 3" xfId="33220" xr:uid="{456D61FE-345D-46CD-8204-2777D7C28D3F}"/>
    <cellStyle name="Comma 2 2 2 2 3 2 3 2 6" xfId="13000" xr:uid="{DF83F5C0-239D-4081-9B7C-17C70F873EFD}"/>
    <cellStyle name="Comma 2 2 2 2 3 2 3 2 6 2" xfId="37264" xr:uid="{BA0ACDE9-F531-451F-81BE-CAAC5445C668}"/>
    <cellStyle name="Comma 2 2 2 2 3 2 3 2 7" xfId="25132" xr:uid="{C4A522EE-3E80-4EE7-A751-141568856C9C}"/>
    <cellStyle name="Comma 2 2 2 2 3 2 3 3" xfId="1374" xr:uid="{47B57537-5D66-43EC-82F6-C14A66E07B90}"/>
    <cellStyle name="Comma 2 2 2 2 3 2 3 3 2" xfId="3396" xr:uid="{C490385C-A535-4CA8-84BC-7206EDACAA77}"/>
    <cellStyle name="Comma 2 2 2 2 3 2 3 3 2 2" xfId="7440" xr:uid="{691541FE-5B3F-46A6-A927-957656E1980F}"/>
    <cellStyle name="Comma 2 2 2 2 3 2 3 3 2 2 2" xfId="19572" xr:uid="{8F4F0F62-94B7-490C-A261-580E5D7CD519}"/>
    <cellStyle name="Comma 2 2 2 2 3 2 3 3 2 2 2 2" xfId="43836" xr:uid="{00716BAC-92B2-4FAB-A262-14B58A20CB32}"/>
    <cellStyle name="Comma 2 2 2 2 3 2 3 3 2 2 3" xfId="31704" xr:uid="{BAE26475-1935-4805-A345-C082313208EE}"/>
    <cellStyle name="Comma 2 2 2 2 3 2 3 3 2 3" xfId="11484" xr:uid="{EFDD96BD-EB50-45D9-B663-04F6934BC41E}"/>
    <cellStyle name="Comma 2 2 2 2 3 2 3 3 2 3 2" xfId="23616" xr:uid="{5F2D0636-C532-48E1-A94E-022633D42828}"/>
    <cellStyle name="Comma 2 2 2 2 3 2 3 3 2 3 2 2" xfId="47880" xr:uid="{762FF108-F3AC-4CA9-8190-90AD1DD38B45}"/>
    <cellStyle name="Comma 2 2 2 2 3 2 3 3 2 3 3" xfId="35748" xr:uid="{40948DC6-404C-4B10-8F99-AFEDCF1C6290}"/>
    <cellStyle name="Comma 2 2 2 2 3 2 3 3 2 4" xfId="15528" xr:uid="{8B90F32C-A1B2-4118-8C97-B7B4DD652BF0}"/>
    <cellStyle name="Comma 2 2 2 2 3 2 3 3 2 4 2" xfId="39792" xr:uid="{2B3004A2-630B-4B2A-989A-435D390364EB}"/>
    <cellStyle name="Comma 2 2 2 2 3 2 3 3 2 5" xfId="27660" xr:uid="{9D207746-4DB2-4E31-BC34-B940DB7540A2}"/>
    <cellStyle name="Comma 2 2 2 2 3 2 3 3 3" xfId="5418" xr:uid="{1D485B88-27FD-45E6-8BB6-6F6C2CE3BE94}"/>
    <cellStyle name="Comma 2 2 2 2 3 2 3 3 3 2" xfId="17550" xr:uid="{910689D8-882D-4B85-9075-9138F64AD2C5}"/>
    <cellStyle name="Comma 2 2 2 2 3 2 3 3 3 2 2" xfId="41814" xr:uid="{96D5B379-5C58-4136-B466-E2B1AD0851A5}"/>
    <cellStyle name="Comma 2 2 2 2 3 2 3 3 3 3" xfId="29682" xr:uid="{5A54DE46-AE5B-48D1-A765-0421D26C8C4F}"/>
    <cellStyle name="Comma 2 2 2 2 3 2 3 3 4" xfId="9462" xr:uid="{1D09C5A2-0B5E-4132-92FD-F5CB78677D35}"/>
    <cellStyle name="Comma 2 2 2 2 3 2 3 3 4 2" xfId="21594" xr:uid="{E538CF6E-AE20-435A-9969-5628B12523A6}"/>
    <cellStyle name="Comma 2 2 2 2 3 2 3 3 4 2 2" xfId="45858" xr:uid="{8D8ED785-B394-43FE-A221-EEDB0BC31816}"/>
    <cellStyle name="Comma 2 2 2 2 3 2 3 3 4 3" xfId="33726" xr:uid="{7ADD218F-DD6F-4870-9A82-032572B53427}"/>
    <cellStyle name="Comma 2 2 2 2 3 2 3 3 5" xfId="13506" xr:uid="{476319DD-F207-4775-9E4D-D7381896A8E8}"/>
    <cellStyle name="Comma 2 2 2 2 3 2 3 3 5 2" xfId="37770" xr:uid="{94F0C1DC-8C71-4369-98D5-628896BB4E35}"/>
    <cellStyle name="Comma 2 2 2 2 3 2 3 3 6" xfId="25638" xr:uid="{C6049C36-5C4A-48D7-9841-2B814055FF28}"/>
    <cellStyle name="Comma 2 2 2 2 3 2 3 4" xfId="2385" xr:uid="{C00555EF-F8AC-4815-85EB-FF52C2B2FB7F}"/>
    <cellStyle name="Comma 2 2 2 2 3 2 3 4 2" xfId="6429" xr:uid="{3CD138B4-8D78-476A-B154-49F47CFE9EFF}"/>
    <cellStyle name="Comma 2 2 2 2 3 2 3 4 2 2" xfId="18561" xr:uid="{82F93655-14F2-4EA6-99C9-A98BCA9CA51C}"/>
    <cellStyle name="Comma 2 2 2 2 3 2 3 4 2 2 2" xfId="42825" xr:uid="{56F7548C-2B28-4747-A67F-1BB52BEC3D3F}"/>
    <cellStyle name="Comma 2 2 2 2 3 2 3 4 2 3" xfId="30693" xr:uid="{2F16B0E6-AC2C-4D48-8E33-C99412493E02}"/>
    <cellStyle name="Comma 2 2 2 2 3 2 3 4 3" xfId="10473" xr:uid="{FD91BCD4-1117-4D37-B9C6-79FBBF130680}"/>
    <cellStyle name="Comma 2 2 2 2 3 2 3 4 3 2" xfId="22605" xr:uid="{B11F5FAC-0C41-48B0-B152-3E0CEB7A1BB3}"/>
    <cellStyle name="Comma 2 2 2 2 3 2 3 4 3 2 2" xfId="46869" xr:uid="{FFD5B7DB-85E0-4B80-A7CC-F9E75FF2516A}"/>
    <cellStyle name="Comma 2 2 2 2 3 2 3 4 3 3" xfId="34737" xr:uid="{59CC686A-BA87-4F9D-9672-4B968C34E6D4}"/>
    <cellStyle name="Comma 2 2 2 2 3 2 3 4 4" xfId="14517" xr:uid="{A004EB0C-03DA-4484-983E-D747A4EC66C1}"/>
    <cellStyle name="Comma 2 2 2 2 3 2 3 4 4 2" xfId="38781" xr:uid="{C2E24897-CCBC-4CB1-A4D6-65E2768772FE}"/>
    <cellStyle name="Comma 2 2 2 2 3 2 3 4 5" xfId="26649" xr:uid="{FC157729-A41E-41D6-A068-1D778C12FB5A}"/>
    <cellStyle name="Comma 2 2 2 2 3 2 3 5" xfId="4407" xr:uid="{582DB166-E171-4E4F-94BE-8BC5467C8311}"/>
    <cellStyle name="Comma 2 2 2 2 3 2 3 5 2" xfId="16539" xr:uid="{B415B04D-FEE7-48B9-BFC2-5F7B9526D3DC}"/>
    <cellStyle name="Comma 2 2 2 2 3 2 3 5 2 2" xfId="40803" xr:uid="{2353557D-1208-41AF-B9C7-446BAC6E748D}"/>
    <cellStyle name="Comma 2 2 2 2 3 2 3 5 3" xfId="28671" xr:uid="{984B0E56-A7A8-4A44-9B36-BAC02FD44AC7}"/>
    <cellStyle name="Comma 2 2 2 2 3 2 3 6" xfId="8451" xr:uid="{BA358D1A-3F81-4AD9-8E58-57783D4AABD8}"/>
    <cellStyle name="Comma 2 2 2 2 3 2 3 6 2" xfId="20583" xr:uid="{C48CA246-BF24-4E30-8B11-C68D21131866}"/>
    <cellStyle name="Comma 2 2 2 2 3 2 3 6 2 2" xfId="44847" xr:uid="{9B6C03CC-8AAD-46D7-A002-9025259DE004}"/>
    <cellStyle name="Comma 2 2 2 2 3 2 3 6 3" xfId="32715" xr:uid="{6077F48F-37B5-44B4-986C-45D67FB41A3C}"/>
    <cellStyle name="Comma 2 2 2 2 3 2 3 7" xfId="12495" xr:uid="{7D5E680A-8E73-4C3A-BD9E-A24C4F4DEB68}"/>
    <cellStyle name="Comma 2 2 2 2 3 2 3 7 2" xfId="36759" xr:uid="{DB55FB69-F393-4BFA-889D-E01D90E109B0}"/>
    <cellStyle name="Comma 2 2 2 2 3 2 3 8" xfId="24627" xr:uid="{57EED78C-F01D-48E0-AE09-C94B507B9676}"/>
    <cellStyle name="Comma 2 2 2 2 3 2 4" xfId="615" xr:uid="{03E71855-19A1-4104-9668-2D363E5E88A4}"/>
    <cellStyle name="Comma 2 2 2 2 3 2 4 2" xfId="1626" xr:uid="{229FA1A2-E2DF-4392-8BB9-43A9E8A74EF5}"/>
    <cellStyle name="Comma 2 2 2 2 3 2 4 2 2" xfId="3648" xr:uid="{6D0DCEDE-E040-44F2-9ACD-AB7FC34E5461}"/>
    <cellStyle name="Comma 2 2 2 2 3 2 4 2 2 2" xfId="7692" xr:uid="{64405C44-A7A1-4BCF-A981-630975946483}"/>
    <cellStyle name="Comma 2 2 2 2 3 2 4 2 2 2 2" xfId="19824" xr:uid="{913A86FC-41C3-4A99-A853-1DDECBA783C8}"/>
    <cellStyle name="Comma 2 2 2 2 3 2 4 2 2 2 2 2" xfId="44088" xr:uid="{1B108C88-DC92-47D4-9D09-933CB486A3BE}"/>
    <cellStyle name="Comma 2 2 2 2 3 2 4 2 2 2 3" xfId="31956" xr:uid="{A6A5AD6A-99C9-4754-BEBA-55672316506D}"/>
    <cellStyle name="Comma 2 2 2 2 3 2 4 2 2 3" xfId="11736" xr:uid="{B7E1BEA4-2561-4A16-93D3-9119087CFED6}"/>
    <cellStyle name="Comma 2 2 2 2 3 2 4 2 2 3 2" xfId="23868" xr:uid="{FAAE7B5B-8B10-43F4-9157-86A2FC35337F}"/>
    <cellStyle name="Comma 2 2 2 2 3 2 4 2 2 3 2 2" xfId="48132" xr:uid="{CF682977-0347-477B-80AB-217A0942404C}"/>
    <cellStyle name="Comma 2 2 2 2 3 2 4 2 2 3 3" xfId="36000" xr:uid="{841A3239-F5CB-4B74-9AC9-F1A25BEA68FB}"/>
    <cellStyle name="Comma 2 2 2 2 3 2 4 2 2 4" xfId="15780" xr:uid="{E43F7BCD-5DCB-4C51-AFAF-7EB062537E7B}"/>
    <cellStyle name="Comma 2 2 2 2 3 2 4 2 2 4 2" xfId="40044" xr:uid="{A3C40277-F082-4556-8040-A0FE8A63BC92}"/>
    <cellStyle name="Comma 2 2 2 2 3 2 4 2 2 5" xfId="27912" xr:uid="{BA0B7CBE-F5B7-4647-98A3-6B996AE98454}"/>
    <cellStyle name="Comma 2 2 2 2 3 2 4 2 3" xfId="5670" xr:uid="{221BB95C-2947-4C9F-9EC7-52AB8E66A71A}"/>
    <cellStyle name="Comma 2 2 2 2 3 2 4 2 3 2" xfId="17802" xr:uid="{0BE0D102-3E63-4E94-8D57-3D277B10DAD6}"/>
    <cellStyle name="Comma 2 2 2 2 3 2 4 2 3 2 2" xfId="42066" xr:uid="{0BB6DFE9-7BAD-4855-B75E-4D1F2FE28195}"/>
    <cellStyle name="Comma 2 2 2 2 3 2 4 2 3 3" xfId="29934" xr:uid="{1A013BBC-85F7-468B-ADB3-A57D27F911D2}"/>
    <cellStyle name="Comma 2 2 2 2 3 2 4 2 4" xfId="9714" xr:uid="{58D46726-0ED0-4278-8461-A52869F0312A}"/>
    <cellStyle name="Comma 2 2 2 2 3 2 4 2 4 2" xfId="21846" xr:uid="{1C4249C3-54AE-4602-A3F5-63E1448934C1}"/>
    <cellStyle name="Comma 2 2 2 2 3 2 4 2 4 2 2" xfId="46110" xr:uid="{392F9E55-B661-4CB9-ACAB-D08F914B4930}"/>
    <cellStyle name="Comma 2 2 2 2 3 2 4 2 4 3" xfId="33978" xr:uid="{48A012D7-FC56-4643-A039-7A5920526C50}"/>
    <cellStyle name="Comma 2 2 2 2 3 2 4 2 5" xfId="13758" xr:uid="{6045C748-CC62-4B5B-8CFF-61405D292C57}"/>
    <cellStyle name="Comma 2 2 2 2 3 2 4 2 5 2" xfId="38022" xr:uid="{6F945EA0-4408-40AC-BBAF-E8E0E02A4774}"/>
    <cellStyle name="Comma 2 2 2 2 3 2 4 2 6" xfId="25890" xr:uid="{C1C01CFE-DB21-4654-A2A2-B522B1A41514}"/>
    <cellStyle name="Comma 2 2 2 2 3 2 4 3" xfId="2637" xr:uid="{5B703AC9-12A7-4046-B7C6-54502DC560C6}"/>
    <cellStyle name="Comma 2 2 2 2 3 2 4 3 2" xfId="6681" xr:uid="{ADDD84EF-A55E-4A94-9EA7-A19C2171E631}"/>
    <cellStyle name="Comma 2 2 2 2 3 2 4 3 2 2" xfId="18813" xr:uid="{EFDF8DD9-1313-4046-8B02-0D0094EB16CC}"/>
    <cellStyle name="Comma 2 2 2 2 3 2 4 3 2 2 2" xfId="43077" xr:uid="{8A4C6D54-DDA0-4121-A964-F3632F6A7F11}"/>
    <cellStyle name="Comma 2 2 2 2 3 2 4 3 2 3" xfId="30945" xr:uid="{E2EADEB4-8FBC-49FC-932B-1F26A4FB66B1}"/>
    <cellStyle name="Comma 2 2 2 2 3 2 4 3 3" xfId="10725" xr:uid="{2D859FDC-DE69-4955-A5F2-75CA8E45BCA4}"/>
    <cellStyle name="Comma 2 2 2 2 3 2 4 3 3 2" xfId="22857" xr:uid="{67DA90EC-11E0-4A10-A9D0-53FEF8C5B01A}"/>
    <cellStyle name="Comma 2 2 2 2 3 2 4 3 3 2 2" xfId="47121" xr:uid="{2EF822A4-C439-4B30-AAB7-B100A162D37C}"/>
    <cellStyle name="Comma 2 2 2 2 3 2 4 3 3 3" xfId="34989" xr:uid="{AB6FD269-CC17-4BC2-AB42-B964AFC9AE68}"/>
    <cellStyle name="Comma 2 2 2 2 3 2 4 3 4" xfId="14769" xr:uid="{7A570696-5932-493A-8760-84CB6134C9FD}"/>
    <cellStyle name="Comma 2 2 2 2 3 2 4 3 4 2" xfId="39033" xr:uid="{221775BD-A3FA-481C-86CC-F8CE51234F5C}"/>
    <cellStyle name="Comma 2 2 2 2 3 2 4 3 5" xfId="26901" xr:uid="{7073BD1C-6A06-48C1-9B89-4D2F8ED89195}"/>
    <cellStyle name="Comma 2 2 2 2 3 2 4 4" xfId="4659" xr:uid="{9B15DF2B-2AF8-431E-BDCE-123B87385798}"/>
    <cellStyle name="Comma 2 2 2 2 3 2 4 4 2" xfId="16791" xr:uid="{21D29850-0008-4350-BC6F-35C63A754B26}"/>
    <cellStyle name="Comma 2 2 2 2 3 2 4 4 2 2" xfId="41055" xr:uid="{D5EA5E99-5300-42EE-AD66-9BC4F0047B0F}"/>
    <cellStyle name="Comma 2 2 2 2 3 2 4 4 3" xfId="28923" xr:uid="{F19324C1-4D2E-4303-9374-9D91D7C50B2D}"/>
    <cellStyle name="Comma 2 2 2 2 3 2 4 5" xfId="8703" xr:uid="{C0C31105-A602-44D4-BFCB-6D865A872579}"/>
    <cellStyle name="Comma 2 2 2 2 3 2 4 5 2" xfId="20835" xr:uid="{64E5EFE2-DDA4-42DB-A175-DA11BCF34193}"/>
    <cellStyle name="Comma 2 2 2 2 3 2 4 5 2 2" xfId="45099" xr:uid="{45548AC6-9123-4875-96C1-625BE91C0DE9}"/>
    <cellStyle name="Comma 2 2 2 2 3 2 4 5 3" xfId="32967" xr:uid="{DC4BF44E-E58C-4BF0-981B-625BD474889B}"/>
    <cellStyle name="Comma 2 2 2 2 3 2 4 6" xfId="12747" xr:uid="{882EA8FB-D7C5-41EE-8BF3-9497F8AD9506}"/>
    <cellStyle name="Comma 2 2 2 2 3 2 4 6 2" xfId="37011" xr:uid="{719F333D-4E25-4D37-BB50-EF389F92BE81}"/>
    <cellStyle name="Comma 2 2 2 2 3 2 4 7" xfId="24879" xr:uid="{6D7B41C4-676F-4869-95C7-CA14A479DBCA}"/>
    <cellStyle name="Comma 2 2 2 2 3 2 5" xfId="1121" xr:uid="{BCB1503B-4C51-4D18-A4FF-B97D80F77E31}"/>
    <cellStyle name="Comma 2 2 2 2 3 2 5 2" xfId="3143" xr:uid="{9ADB8977-9677-45B1-A853-90BB585E9579}"/>
    <cellStyle name="Comma 2 2 2 2 3 2 5 2 2" xfId="7187" xr:uid="{84DC78E9-576B-4020-ADD9-D143E3F49C2B}"/>
    <cellStyle name="Comma 2 2 2 2 3 2 5 2 2 2" xfId="19319" xr:uid="{AD40E751-8EDB-43C2-976B-42170D78DC72}"/>
    <cellStyle name="Comma 2 2 2 2 3 2 5 2 2 2 2" xfId="43583" xr:uid="{B5EC7D6E-33A0-4BB6-B858-9FE4E860DC8F}"/>
    <cellStyle name="Comma 2 2 2 2 3 2 5 2 2 3" xfId="31451" xr:uid="{B9AF6AB0-BC46-493D-A474-336226837EAF}"/>
    <cellStyle name="Comma 2 2 2 2 3 2 5 2 3" xfId="11231" xr:uid="{870400DB-2F86-4A92-99FE-7A72B7B77022}"/>
    <cellStyle name="Comma 2 2 2 2 3 2 5 2 3 2" xfId="23363" xr:uid="{2AC1AEC5-D501-473E-A10E-EC7BB5D2D1AB}"/>
    <cellStyle name="Comma 2 2 2 2 3 2 5 2 3 2 2" xfId="47627" xr:uid="{B8DC6266-DB48-43E2-8F04-D51C885D2358}"/>
    <cellStyle name="Comma 2 2 2 2 3 2 5 2 3 3" xfId="35495" xr:uid="{9393E9E8-EC1E-43C9-9892-5E630EDD115B}"/>
    <cellStyle name="Comma 2 2 2 2 3 2 5 2 4" xfId="15275" xr:uid="{D3F7FD34-9323-44D5-B0E9-09711E96757B}"/>
    <cellStyle name="Comma 2 2 2 2 3 2 5 2 4 2" xfId="39539" xr:uid="{3F9707A0-CAC0-4350-BF82-0FD1405744F6}"/>
    <cellStyle name="Comma 2 2 2 2 3 2 5 2 5" xfId="27407" xr:uid="{AEC72CA5-7092-4E08-9A54-3E67D08B8B6F}"/>
    <cellStyle name="Comma 2 2 2 2 3 2 5 3" xfId="5165" xr:uid="{7CCB5EB2-A539-45AF-B227-1974F54BF28E}"/>
    <cellStyle name="Comma 2 2 2 2 3 2 5 3 2" xfId="17297" xr:uid="{4C0D337B-2CDE-4891-BD07-8715277201AB}"/>
    <cellStyle name="Comma 2 2 2 2 3 2 5 3 2 2" xfId="41561" xr:uid="{1B2FB746-3A6A-4F33-9E8B-440592F25B0A}"/>
    <cellStyle name="Comma 2 2 2 2 3 2 5 3 3" xfId="29429" xr:uid="{C05813BD-55E6-41C1-82A1-729A676F9B6F}"/>
    <cellStyle name="Comma 2 2 2 2 3 2 5 4" xfId="9209" xr:uid="{C984B2CB-D961-4AFD-A76D-68A994FEF19F}"/>
    <cellStyle name="Comma 2 2 2 2 3 2 5 4 2" xfId="21341" xr:uid="{80D717A9-13D9-42B1-976E-5853C110EE45}"/>
    <cellStyle name="Comma 2 2 2 2 3 2 5 4 2 2" xfId="45605" xr:uid="{83B87DB5-11B4-41E3-841C-2A4D70493ED1}"/>
    <cellStyle name="Comma 2 2 2 2 3 2 5 4 3" xfId="33473" xr:uid="{13A2A1EA-919B-42AB-8531-9521D46A1B19}"/>
    <cellStyle name="Comma 2 2 2 2 3 2 5 5" xfId="13253" xr:uid="{376C590D-F26B-4F5A-925A-3ABDEB2A73E3}"/>
    <cellStyle name="Comma 2 2 2 2 3 2 5 5 2" xfId="37517" xr:uid="{BD9FEF9C-4D64-4ED4-B323-1CCC86B9C2AE}"/>
    <cellStyle name="Comma 2 2 2 2 3 2 5 6" xfId="25385" xr:uid="{91DA3BF6-0C50-4EA2-80D3-B8C0BA5A86AA}"/>
    <cellStyle name="Comma 2 2 2 2 3 2 6" xfId="2132" xr:uid="{ABD64E66-D0E9-46D0-8D85-B01FA8A09C27}"/>
    <cellStyle name="Comma 2 2 2 2 3 2 6 2" xfId="6176" xr:uid="{EDA59FB1-2B62-473C-B1E4-4A56087F190F}"/>
    <cellStyle name="Comma 2 2 2 2 3 2 6 2 2" xfId="18308" xr:uid="{266D29E9-1088-4A82-9080-4019B3FD4E7D}"/>
    <cellStyle name="Comma 2 2 2 2 3 2 6 2 2 2" xfId="42572" xr:uid="{41C42A91-4972-4F70-ACAD-3079CB2D2A54}"/>
    <cellStyle name="Comma 2 2 2 2 3 2 6 2 3" xfId="30440" xr:uid="{66E64E8F-A638-4980-92B6-C86D5BB8C411}"/>
    <cellStyle name="Comma 2 2 2 2 3 2 6 3" xfId="10220" xr:uid="{3EF1B916-B902-4AAA-AC66-DFE5D7D6FC87}"/>
    <cellStyle name="Comma 2 2 2 2 3 2 6 3 2" xfId="22352" xr:uid="{BDBFFF8A-C5F2-493F-9B7F-6FE95BF6FD56}"/>
    <cellStyle name="Comma 2 2 2 2 3 2 6 3 2 2" xfId="46616" xr:uid="{1EE42445-07A7-4F39-AE1E-C681CECA02F1}"/>
    <cellStyle name="Comma 2 2 2 2 3 2 6 3 3" xfId="34484" xr:uid="{BFB534A1-30C7-47EF-9A0E-8210DBF0F607}"/>
    <cellStyle name="Comma 2 2 2 2 3 2 6 4" xfId="14264" xr:uid="{FB6E7F86-BD83-4F4F-9F01-CF8CEA11D3FE}"/>
    <cellStyle name="Comma 2 2 2 2 3 2 6 4 2" xfId="38528" xr:uid="{034F4365-2645-47A1-A483-1BC2449E5C27}"/>
    <cellStyle name="Comma 2 2 2 2 3 2 6 5" xfId="26396" xr:uid="{676AB84C-C10C-40A4-8DB5-E904C85A1CF9}"/>
    <cellStyle name="Comma 2 2 2 2 3 2 7" xfId="4154" xr:uid="{0524FA38-BFDE-4A21-B81D-DA85357EA1C2}"/>
    <cellStyle name="Comma 2 2 2 2 3 2 7 2" xfId="16286" xr:uid="{D1CA3900-C6F8-4376-BF6D-CE452EE3E4C6}"/>
    <cellStyle name="Comma 2 2 2 2 3 2 7 2 2" xfId="40550" xr:uid="{FC318B7A-AB3F-4A1E-AF03-6348FF24B46B}"/>
    <cellStyle name="Comma 2 2 2 2 3 2 7 3" xfId="28418" xr:uid="{B3739106-5C54-4675-B42D-915148855DD3}"/>
    <cellStyle name="Comma 2 2 2 2 3 2 8" xfId="8198" xr:uid="{96AD97BC-C66F-41DB-8074-AAF5847ABAB3}"/>
    <cellStyle name="Comma 2 2 2 2 3 2 8 2" xfId="20330" xr:uid="{AFA87EAB-9EDB-4C55-A0B4-20A530C3C89E}"/>
    <cellStyle name="Comma 2 2 2 2 3 2 8 2 2" xfId="44594" xr:uid="{E7E983A4-E1B8-49CC-8A9D-DDA337714A05}"/>
    <cellStyle name="Comma 2 2 2 2 3 2 8 3" xfId="32462" xr:uid="{5D694709-2226-4EC0-B819-9A7E8FDB5F58}"/>
    <cellStyle name="Comma 2 2 2 2 3 2 9" xfId="12242" xr:uid="{AD53DA53-4EEF-4AA0-9E9C-52332A070776}"/>
    <cellStyle name="Comma 2 2 2 2 3 2 9 2" xfId="36506" xr:uid="{6963AD94-02F8-4CD9-8167-50ADB327B3A7}"/>
    <cellStyle name="Comma 2 2 2 2 3 3" xfId="173" xr:uid="{D47C4913-DD3F-4069-8A5D-28E2568AAE41}"/>
    <cellStyle name="Comma 2 2 2 2 3 3 2" xfId="426" xr:uid="{045750B8-0AA8-426C-8F34-EDA43F6F884D}"/>
    <cellStyle name="Comma 2 2 2 2 3 3 2 2" xfId="931" xr:uid="{89931649-E647-4D25-BAB0-A78D3F4CA32B}"/>
    <cellStyle name="Comma 2 2 2 2 3 3 2 2 2" xfId="1942" xr:uid="{91238580-1B1E-48EA-8F96-80A3FCA07141}"/>
    <cellStyle name="Comma 2 2 2 2 3 3 2 2 2 2" xfId="3964" xr:uid="{5B5922BE-0241-45BB-97DB-746517733249}"/>
    <cellStyle name="Comma 2 2 2 2 3 3 2 2 2 2 2" xfId="8008" xr:uid="{BFA68C39-0D4C-451B-8AF9-63E81FB85D45}"/>
    <cellStyle name="Comma 2 2 2 2 3 3 2 2 2 2 2 2" xfId="20140" xr:uid="{4A26A793-4809-4053-A2AB-F369B2BD1196}"/>
    <cellStyle name="Comma 2 2 2 2 3 3 2 2 2 2 2 2 2" xfId="44404" xr:uid="{B26AD18C-4E89-4AE4-82F4-AE62457CD711}"/>
    <cellStyle name="Comma 2 2 2 2 3 3 2 2 2 2 2 3" xfId="32272" xr:uid="{0628E45B-A97A-43DA-98DC-43AF9DA3D684}"/>
    <cellStyle name="Comma 2 2 2 2 3 3 2 2 2 2 3" xfId="12052" xr:uid="{FB2D1412-4C11-4235-8C82-1CCFF08585BE}"/>
    <cellStyle name="Comma 2 2 2 2 3 3 2 2 2 2 3 2" xfId="24184" xr:uid="{58CBA833-D0E5-419B-A0A4-7008D7DF7AD4}"/>
    <cellStyle name="Comma 2 2 2 2 3 3 2 2 2 2 3 2 2" xfId="48448" xr:uid="{FC276F6A-17FD-4A56-92BC-03AF74CE60B4}"/>
    <cellStyle name="Comma 2 2 2 2 3 3 2 2 2 2 3 3" xfId="36316" xr:uid="{9C710E93-9369-41E6-B1A3-698224E55B22}"/>
    <cellStyle name="Comma 2 2 2 2 3 3 2 2 2 2 4" xfId="16096" xr:uid="{BB4C2498-807F-40F8-96D2-2FA55CCF3DD8}"/>
    <cellStyle name="Comma 2 2 2 2 3 3 2 2 2 2 4 2" xfId="40360" xr:uid="{19344533-F7EA-4D36-97AE-EC2BE894A551}"/>
    <cellStyle name="Comma 2 2 2 2 3 3 2 2 2 2 5" xfId="28228" xr:uid="{84CA47DE-9825-4674-8C87-4D74D1168596}"/>
    <cellStyle name="Comma 2 2 2 2 3 3 2 2 2 3" xfId="5986" xr:uid="{75B94A3A-2CA4-4D6B-88AF-0189FBFC3CD9}"/>
    <cellStyle name="Comma 2 2 2 2 3 3 2 2 2 3 2" xfId="18118" xr:uid="{C08D974C-C5D2-4C01-A139-5ED598D1183C}"/>
    <cellStyle name="Comma 2 2 2 2 3 3 2 2 2 3 2 2" xfId="42382" xr:uid="{5A39519D-7C0F-42D9-B647-38AFD77E5629}"/>
    <cellStyle name="Comma 2 2 2 2 3 3 2 2 2 3 3" xfId="30250" xr:uid="{0E797584-877F-45DA-ADA1-0904B5813B57}"/>
    <cellStyle name="Comma 2 2 2 2 3 3 2 2 2 4" xfId="10030" xr:uid="{AC2F76A1-8CA9-4EE6-AD51-2A80D280492A}"/>
    <cellStyle name="Comma 2 2 2 2 3 3 2 2 2 4 2" xfId="22162" xr:uid="{53AB8E46-9438-4A6D-98DE-C7836E8979B6}"/>
    <cellStyle name="Comma 2 2 2 2 3 3 2 2 2 4 2 2" xfId="46426" xr:uid="{0FD6FF75-6E52-4711-823B-B9AF80DF8830}"/>
    <cellStyle name="Comma 2 2 2 2 3 3 2 2 2 4 3" xfId="34294" xr:uid="{D07B33DA-AE72-4512-80D4-8DD181102332}"/>
    <cellStyle name="Comma 2 2 2 2 3 3 2 2 2 5" xfId="14074" xr:uid="{967F1EA3-39A9-4C78-81FD-E0BC8AC527F3}"/>
    <cellStyle name="Comma 2 2 2 2 3 3 2 2 2 5 2" xfId="38338" xr:uid="{4A2B50D5-F52F-44FF-8FED-5645FED9B819}"/>
    <cellStyle name="Comma 2 2 2 2 3 3 2 2 2 6" xfId="26206" xr:uid="{8DDB45A9-E0BE-4AF4-9C4F-6B8CB78F68CB}"/>
    <cellStyle name="Comma 2 2 2 2 3 3 2 2 3" xfId="2953" xr:uid="{2B99A96F-9322-43E7-B180-471C4E12DE7C}"/>
    <cellStyle name="Comma 2 2 2 2 3 3 2 2 3 2" xfId="6997" xr:uid="{6B33B8BE-8C22-4830-A7DA-6433B344958D}"/>
    <cellStyle name="Comma 2 2 2 2 3 3 2 2 3 2 2" xfId="19129" xr:uid="{281954BE-0D6E-49CC-AC3D-FA240170A651}"/>
    <cellStyle name="Comma 2 2 2 2 3 3 2 2 3 2 2 2" xfId="43393" xr:uid="{03D17C11-CA49-4A37-B073-A15546706D6B}"/>
    <cellStyle name="Comma 2 2 2 2 3 3 2 2 3 2 3" xfId="31261" xr:uid="{6BA8736F-ABB9-4B06-B938-8C71A5718F82}"/>
    <cellStyle name="Comma 2 2 2 2 3 3 2 2 3 3" xfId="11041" xr:uid="{D3FCDD6F-0285-46CF-8914-55DBEB0DA7CD}"/>
    <cellStyle name="Comma 2 2 2 2 3 3 2 2 3 3 2" xfId="23173" xr:uid="{61394A6F-37FA-4808-B5A0-686ED9724396}"/>
    <cellStyle name="Comma 2 2 2 2 3 3 2 2 3 3 2 2" xfId="47437" xr:uid="{FA2914E3-52D8-49EB-AB96-FAD62512C6A8}"/>
    <cellStyle name="Comma 2 2 2 2 3 3 2 2 3 3 3" xfId="35305" xr:uid="{2400F7E8-6AF7-4714-9F19-7328C4863660}"/>
    <cellStyle name="Comma 2 2 2 2 3 3 2 2 3 4" xfId="15085" xr:uid="{CECDD450-421A-481A-BEB8-486F056EE3F0}"/>
    <cellStyle name="Comma 2 2 2 2 3 3 2 2 3 4 2" xfId="39349" xr:uid="{635B616E-6B80-4240-814E-5B109C7468BF}"/>
    <cellStyle name="Comma 2 2 2 2 3 3 2 2 3 5" xfId="27217" xr:uid="{8E260B6F-FD18-4CA7-98BB-321CB70F58BF}"/>
    <cellStyle name="Comma 2 2 2 2 3 3 2 2 4" xfId="4975" xr:uid="{C313F3AB-150D-48ED-9DF7-F94399419E88}"/>
    <cellStyle name="Comma 2 2 2 2 3 3 2 2 4 2" xfId="17107" xr:uid="{83FD5AAB-7C76-46F4-B250-873564056E38}"/>
    <cellStyle name="Comma 2 2 2 2 3 3 2 2 4 2 2" xfId="41371" xr:uid="{14B99320-A6E2-48A0-B052-8290FCB69B58}"/>
    <cellStyle name="Comma 2 2 2 2 3 3 2 2 4 3" xfId="29239" xr:uid="{B7044302-E9E4-41E8-9A5C-EE0A8BC8500E}"/>
    <cellStyle name="Comma 2 2 2 2 3 3 2 2 5" xfId="9019" xr:uid="{AC84DCDA-5C3D-45C9-B974-0E72BF86D32B}"/>
    <cellStyle name="Comma 2 2 2 2 3 3 2 2 5 2" xfId="21151" xr:uid="{5B4E46EF-15BE-41C2-AAE6-9CF39E330B28}"/>
    <cellStyle name="Comma 2 2 2 2 3 3 2 2 5 2 2" xfId="45415" xr:uid="{602FE961-829F-486C-A56F-BA08CE51D60B}"/>
    <cellStyle name="Comma 2 2 2 2 3 3 2 2 5 3" xfId="33283" xr:uid="{5C5E4058-0966-44E1-863D-47F4451EDCB7}"/>
    <cellStyle name="Comma 2 2 2 2 3 3 2 2 6" xfId="13063" xr:uid="{BDAF19DA-4BEB-4938-931D-0090DB62B400}"/>
    <cellStyle name="Comma 2 2 2 2 3 3 2 2 6 2" xfId="37327" xr:uid="{44FA423D-6A04-4A24-B2E5-0A8DA924CE5B}"/>
    <cellStyle name="Comma 2 2 2 2 3 3 2 2 7" xfId="25195" xr:uid="{0BFA5DC7-1622-4B3E-AD1E-72EA4C39BC28}"/>
    <cellStyle name="Comma 2 2 2 2 3 3 2 3" xfId="1437" xr:uid="{CC99599C-ED22-4095-872B-64FAA772D601}"/>
    <cellStyle name="Comma 2 2 2 2 3 3 2 3 2" xfId="3459" xr:uid="{09E3C7AF-1CBB-4B1F-B6EF-73E00AB5CFBA}"/>
    <cellStyle name="Comma 2 2 2 2 3 3 2 3 2 2" xfId="7503" xr:uid="{F2ABC6E8-5DA2-4064-962B-CEBA1D1C07D0}"/>
    <cellStyle name="Comma 2 2 2 2 3 3 2 3 2 2 2" xfId="19635" xr:uid="{E3B392E3-99AF-424A-B322-2798C6F2FA3E}"/>
    <cellStyle name="Comma 2 2 2 2 3 3 2 3 2 2 2 2" xfId="43899" xr:uid="{33F96289-517F-48C8-93FC-FB7873F8128B}"/>
    <cellStyle name="Comma 2 2 2 2 3 3 2 3 2 2 3" xfId="31767" xr:uid="{7D5AD159-A5F9-4756-8497-C740B0CEFD6C}"/>
    <cellStyle name="Comma 2 2 2 2 3 3 2 3 2 3" xfId="11547" xr:uid="{B6BC01EB-B443-4547-B646-F3B07C131FA1}"/>
    <cellStyle name="Comma 2 2 2 2 3 3 2 3 2 3 2" xfId="23679" xr:uid="{43F3B566-1099-4E7C-9703-E4C92672C750}"/>
    <cellStyle name="Comma 2 2 2 2 3 3 2 3 2 3 2 2" xfId="47943" xr:uid="{06729B9D-4A30-4084-9F2D-DCAD74302B83}"/>
    <cellStyle name="Comma 2 2 2 2 3 3 2 3 2 3 3" xfId="35811" xr:uid="{6955B98F-6C21-44D1-ADEC-7A484FDC5387}"/>
    <cellStyle name="Comma 2 2 2 2 3 3 2 3 2 4" xfId="15591" xr:uid="{E7DA4BAA-087B-4253-8741-9E5235C2D5D7}"/>
    <cellStyle name="Comma 2 2 2 2 3 3 2 3 2 4 2" xfId="39855" xr:uid="{BEC7E348-BF09-4494-9155-4D4743C25D31}"/>
    <cellStyle name="Comma 2 2 2 2 3 3 2 3 2 5" xfId="27723" xr:uid="{60FD0CF4-B556-4148-8AA9-90FBE1D579A7}"/>
    <cellStyle name="Comma 2 2 2 2 3 3 2 3 3" xfId="5481" xr:uid="{22D46529-46A8-43CC-8D63-DE5868FDCC1B}"/>
    <cellStyle name="Comma 2 2 2 2 3 3 2 3 3 2" xfId="17613" xr:uid="{13908A0A-256C-4647-826D-73CBDAE1163C}"/>
    <cellStyle name="Comma 2 2 2 2 3 3 2 3 3 2 2" xfId="41877" xr:uid="{FAC1C9FE-E2A0-4D50-BFDE-D113C540E2FB}"/>
    <cellStyle name="Comma 2 2 2 2 3 3 2 3 3 3" xfId="29745" xr:uid="{698E265F-598B-4054-9728-8A032F7A55F7}"/>
    <cellStyle name="Comma 2 2 2 2 3 3 2 3 4" xfId="9525" xr:uid="{4E17CA1C-3C1D-42DA-9A0C-19D55B910F6F}"/>
    <cellStyle name="Comma 2 2 2 2 3 3 2 3 4 2" xfId="21657" xr:uid="{80FBDDD8-CBC5-42C1-AF93-74B5FF6B8031}"/>
    <cellStyle name="Comma 2 2 2 2 3 3 2 3 4 2 2" xfId="45921" xr:uid="{86AF9CAD-CE51-454C-8017-8ECA87281482}"/>
    <cellStyle name="Comma 2 2 2 2 3 3 2 3 4 3" xfId="33789" xr:uid="{7FB2D453-3413-434B-B184-75E82FD1343B}"/>
    <cellStyle name="Comma 2 2 2 2 3 3 2 3 5" xfId="13569" xr:uid="{B11FE2DF-C333-4434-8DFA-7B1ECB7DD333}"/>
    <cellStyle name="Comma 2 2 2 2 3 3 2 3 5 2" xfId="37833" xr:uid="{B1F3555B-1F58-436B-A4F1-043409D1F574}"/>
    <cellStyle name="Comma 2 2 2 2 3 3 2 3 6" xfId="25701" xr:uid="{F312D564-DB7C-4069-B162-D33A21B25105}"/>
    <cellStyle name="Comma 2 2 2 2 3 3 2 4" xfId="2448" xr:uid="{C63383A8-E1CE-44BD-BEEA-8F59D333C3B2}"/>
    <cellStyle name="Comma 2 2 2 2 3 3 2 4 2" xfId="6492" xr:uid="{6C1B3918-240D-4F9D-AB4E-AB80155D229E}"/>
    <cellStyle name="Comma 2 2 2 2 3 3 2 4 2 2" xfId="18624" xr:uid="{A94A59C9-68C7-41EE-972A-A22BDB6864B0}"/>
    <cellStyle name="Comma 2 2 2 2 3 3 2 4 2 2 2" xfId="42888" xr:uid="{6AA70D63-76EA-44C8-8061-6FE38DCDCC6E}"/>
    <cellStyle name="Comma 2 2 2 2 3 3 2 4 2 3" xfId="30756" xr:uid="{CAC12F4E-B58C-4465-B211-16722732CF47}"/>
    <cellStyle name="Comma 2 2 2 2 3 3 2 4 3" xfId="10536" xr:uid="{C5A81A69-AE82-4D96-864F-35D10582ACE7}"/>
    <cellStyle name="Comma 2 2 2 2 3 3 2 4 3 2" xfId="22668" xr:uid="{780C9A17-DE10-4098-B007-68DDDE280C4F}"/>
    <cellStyle name="Comma 2 2 2 2 3 3 2 4 3 2 2" xfId="46932" xr:uid="{9C786E1D-6FCF-43CC-8439-48929B2A5E73}"/>
    <cellStyle name="Comma 2 2 2 2 3 3 2 4 3 3" xfId="34800" xr:uid="{6904034F-A0C1-441B-8E15-04DFD2F115DC}"/>
    <cellStyle name="Comma 2 2 2 2 3 3 2 4 4" xfId="14580" xr:uid="{E3EC87D1-28F9-46BF-AB4C-404E9318F243}"/>
    <cellStyle name="Comma 2 2 2 2 3 3 2 4 4 2" xfId="38844" xr:uid="{F3F6187F-A808-4D22-9897-35EC39C5A4A0}"/>
    <cellStyle name="Comma 2 2 2 2 3 3 2 4 5" xfId="26712" xr:uid="{95254639-001E-4F56-BD33-25D7D12E6F77}"/>
    <cellStyle name="Comma 2 2 2 2 3 3 2 5" xfId="4470" xr:uid="{333CBC46-EF66-4484-8ADA-849B225EE16D}"/>
    <cellStyle name="Comma 2 2 2 2 3 3 2 5 2" xfId="16602" xr:uid="{89DAA2A2-B0AC-40B7-8BDD-08E6FD1D2D8E}"/>
    <cellStyle name="Comma 2 2 2 2 3 3 2 5 2 2" xfId="40866" xr:uid="{0C30036E-EAD6-4036-80A9-F09DB8F0E427}"/>
    <cellStyle name="Comma 2 2 2 2 3 3 2 5 3" xfId="28734" xr:uid="{6038E057-219C-4662-9155-16AB20672D7B}"/>
    <cellStyle name="Comma 2 2 2 2 3 3 2 6" xfId="8514" xr:uid="{164FBF8F-9A30-4BF3-901B-0229E38FBB00}"/>
    <cellStyle name="Comma 2 2 2 2 3 3 2 6 2" xfId="20646" xr:uid="{EA0DCD72-825C-46FB-9B54-1C5200179218}"/>
    <cellStyle name="Comma 2 2 2 2 3 3 2 6 2 2" xfId="44910" xr:uid="{0B3BC5BF-4A00-4DBA-8766-D98E0C56A76A}"/>
    <cellStyle name="Comma 2 2 2 2 3 3 2 6 3" xfId="32778" xr:uid="{008D2B79-C203-4DCF-90B8-506A04C6EBDC}"/>
    <cellStyle name="Comma 2 2 2 2 3 3 2 7" xfId="12558" xr:uid="{1EDEE303-E885-47BB-94CF-660A662C45A6}"/>
    <cellStyle name="Comma 2 2 2 2 3 3 2 7 2" xfId="36822" xr:uid="{8E7284CF-2FD2-421A-AE4E-CF8FCADF63AA}"/>
    <cellStyle name="Comma 2 2 2 2 3 3 2 8" xfId="24690" xr:uid="{4CB2BDB6-2954-42A2-9E71-FFA3BB9EA66B}"/>
    <cellStyle name="Comma 2 2 2 2 3 3 3" xfId="678" xr:uid="{EBCDDEDF-6732-43E0-B37E-2BAEF9C8016E}"/>
    <cellStyle name="Comma 2 2 2 2 3 3 3 2" xfId="1689" xr:uid="{6FD57233-2909-49A2-AE98-5DF78574E47C}"/>
    <cellStyle name="Comma 2 2 2 2 3 3 3 2 2" xfId="3711" xr:uid="{DDC4227F-1FA4-43D8-837C-37F77296C491}"/>
    <cellStyle name="Comma 2 2 2 2 3 3 3 2 2 2" xfId="7755" xr:uid="{0E4EB76C-C96D-47BC-B1AE-1BAB839B8DEA}"/>
    <cellStyle name="Comma 2 2 2 2 3 3 3 2 2 2 2" xfId="19887" xr:uid="{71D24439-E507-48DA-8F5E-FA51534EB4CB}"/>
    <cellStyle name="Comma 2 2 2 2 3 3 3 2 2 2 2 2" xfId="44151" xr:uid="{89B9C7E0-1F81-48C9-A082-8556DEDFB169}"/>
    <cellStyle name="Comma 2 2 2 2 3 3 3 2 2 2 3" xfId="32019" xr:uid="{89DC0C7A-79DA-4FD6-85A8-6C1344BB6FBF}"/>
    <cellStyle name="Comma 2 2 2 2 3 3 3 2 2 3" xfId="11799" xr:uid="{3BC5D680-C6C6-4AEE-B8A7-01BD2958E664}"/>
    <cellStyle name="Comma 2 2 2 2 3 3 3 2 2 3 2" xfId="23931" xr:uid="{BD6A7E65-4F51-4385-946E-65443B3BB34F}"/>
    <cellStyle name="Comma 2 2 2 2 3 3 3 2 2 3 2 2" xfId="48195" xr:uid="{7C336D5C-67B7-4DF9-A9B4-CAC7BED59318}"/>
    <cellStyle name="Comma 2 2 2 2 3 3 3 2 2 3 3" xfId="36063" xr:uid="{258A279A-C3B4-44BE-BA79-558847536ABE}"/>
    <cellStyle name="Comma 2 2 2 2 3 3 3 2 2 4" xfId="15843" xr:uid="{025FB79C-B94D-4D9D-8AC1-EAD684BE5A61}"/>
    <cellStyle name="Comma 2 2 2 2 3 3 3 2 2 4 2" xfId="40107" xr:uid="{88925B4D-F752-4173-8236-D23E95F29159}"/>
    <cellStyle name="Comma 2 2 2 2 3 3 3 2 2 5" xfId="27975" xr:uid="{0C77F8CB-2668-44B0-88DE-3DF9513C86C0}"/>
    <cellStyle name="Comma 2 2 2 2 3 3 3 2 3" xfId="5733" xr:uid="{084ABDE8-D85F-4FA9-ABAA-AA35A963716B}"/>
    <cellStyle name="Comma 2 2 2 2 3 3 3 2 3 2" xfId="17865" xr:uid="{BC4E1B74-B472-4A5F-9FF8-5A4AEF3353DD}"/>
    <cellStyle name="Comma 2 2 2 2 3 3 3 2 3 2 2" xfId="42129" xr:uid="{FC66E861-A770-4F36-9ED1-C665F38BF242}"/>
    <cellStyle name="Comma 2 2 2 2 3 3 3 2 3 3" xfId="29997" xr:uid="{283681FD-E6B9-42E9-9B86-EB8548B59AEE}"/>
    <cellStyle name="Comma 2 2 2 2 3 3 3 2 4" xfId="9777" xr:uid="{FE729D69-7E5E-47DF-ACF6-337DA4391E94}"/>
    <cellStyle name="Comma 2 2 2 2 3 3 3 2 4 2" xfId="21909" xr:uid="{E6995703-B2DE-4823-A64F-7F5524595442}"/>
    <cellStyle name="Comma 2 2 2 2 3 3 3 2 4 2 2" xfId="46173" xr:uid="{CE60FDD4-AD02-4EEB-924E-D4F0E46D0577}"/>
    <cellStyle name="Comma 2 2 2 2 3 3 3 2 4 3" xfId="34041" xr:uid="{AF36E40F-F23F-462B-8304-99883061F300}"/>
    <cellStyle name="Comma 2 2 2 2 3 3 3 2 5" xfId="13821" xr:uid="{EFBB99A5-4615-4BDB-9878-F3FD31856B8C}"/>
    <cellStyle name="Comma 2 2 2 2 3 3 3 2 5 2" xfId="38085" xr:uid="{2A85B2F4-CE32-462E-A4FB-966D7A1962DB}"/>
    <cellStyle name="Comma 2 2 2 2 3 3 3 2 6" xfId="25953" xr:uid="{3ED85FC0-F33C-4465-84E6-CA6C74E04D38}"/>
    <cellStyle name="Comma 2 2 2 2 3 3 3 3" xfId="2700" xr:uid="{ABCC6667-A55D-4E70-8F39-FF67A8378C0A}"/>
    <cellStyle name="Comma 2 2 2 2 3 3 3 3 2" xfId="6744" xr:uid="{6434562D-A046-47B1-B1E5-274EA2EAF789}"/>
    <cellStyle name="Comma 2 2 2 2 3 3 3 3 2 2" xfId="18876" xr:uid="{D198BF8E-1804-46A7-960C-BAA211CB17D4}"/>
    <cellStyle name="Comma 2 2 2 2 3 3 3 3 2 2 2" xfId="43140" xr:uid="{22120AFD-9CBA-4C10-92C5-E2C08A78AF08}"/>
    <cellStyle name="Comma 2 2 2 2 3 3 3 3 2 3" xfId="31008" xr:uid="{7E179A88-BC8A-4402-8134-38D53EDFC0DF}"/>
    <cellStyle name="Comma 2 2 2 2 3 3 3 3 3" xfId="10788" xr:uid="{D63F8C49-9EA5-4D9E-A6FC-443FCE6B8C95}"/>
    <cellStyle name="Comma 2 2 2 2 3 3 3 3 3 2" xfId="22920" xr:uid="{7183390A-AD39-4ED3-B0DB-2EF3C5C48F73}"/>
    <cellStyle name="Comma 2 2 2 2 3 3 3 3 3 2 2" xfId="47184" xr:uid="{CA930624-B2CA-4A5E-8F13-1A2254CE99A3}"/>
    <cellStyle name="Comma 2 2 2 2 3 3 3 3 3 3" xfId="35052" xr:uid="{14A69EF8-8D77-4CD3-8656-4DF3901856E3}"/>
    <cellStyle name="Comma 2 2 2 2 3 3 3 3 4" xfId="14832" xr:uid="{1C384801-DC6B-4AB6-8D3D-16504DD54C39}"/>
    <cellStyle name="Comma 2 2 2 2 3 3 3 3 4 2" xfId="39096" xr:uid="{12D09E09-3CCC-46A6-BF5D-69C6C1BE13BD}"/>
    <cellStyle name="Comma 2 2 2 2 3 3 3 3 5" xfId="26964" xr:uid="{DA04443E-B436-4A57-9834-25370C458639}"/>
    <cellStyle name="Comma 2 2 2 2 3 3 3 4" xfId="4722" xr:uid="{99D4A6BA-B875-4908-9808-BDEBAE10CC02}"/>
    <cellStyle name="Comma 2 2 2 2 3 3 3 4 2" xfId="16854" xr:uid="{3FEE0282-C694-422C-9DBE-AD41077E3250}"/>
    <cellStyle name="Comma 2 2 2 2 3 3 3 4 2 2" xfId="41118" xr:uid="{A6C39D28-5C6F-47E0-AB32-25FE58BF247C}"/>
    <cellStyle name="Comma 2 2 2 2 3 3 3 4 3" xfId="28986" xr:uid="{52BD3B41-B036-480F-837D-CF2BD2500748}"/>
    <cellStyle name="Comma 2 2 2 2 3 3 3 5" xfId="8766" xr:uid="{168F709F-634D-4674-9BBD-1FFE66F75D05}"/>
    <cellStyle name="Comma 2 2 2 2 3 3 3 5 2" xfId="20898" xr:uid="{027137E3-B7D1-413C-9D24-2B80D6CE7564}"/>
    <cellStyle name="Comma 2 2 2 2 3 3 3 5 2 2" xfId="45162" xr:uid="{B56525B0-74F6-4F1A-85ED-25EBC33F1645}"/>
    <cellStyle name="Comma 2 2 2 2 3 3 3 5 3" xfId="33030" xr:uid="{6E556D3C-51FE-4EB4-AD02-864E13624AD1}"/>
    <cellStyle name="Comma 2 2 2 2 3 3 3 6" xfId="12810" xr:uid="{95415588-45FD-4F4B-AA2E-C992937734B3}"/>
    <cellStyle name="Comma 2 2 2 2 3 3 3 6 2" xfId="37074" xr:uid="{A59B2B04-E07F-48EA-A8B2-A4AABA2F70D4}"/>
    <cellStyle name="Comma 2 2 2 2 3 3 3 7" xfId="24942" xr:uid="{5B96E7C0-32FB-4936-93B4-4E0F4085189E}"/>
    <cellStyle name="Comma 2 2 2 2 3 3 4" xfId="1184" xr:uid="{A4451C2C-0BFA-4D9D-A71E-9990C29EBF6B}"/>
    <cellStyle name="Comma 2 2 2 2 3 3 4 2" xfId="3206" xr:uid="{CC9AE155-DF2D-4BB4-B696-B52A547BFDA5}"/>
    <cellStyle name="Comma 2 2 2 2 3 3 4 2 2" xfId="7250" xr:uid="{0C9368D0-2BA1-44C6-B15B-B21E93B08460}"/>
    <cellStyle name="Comma 2 2 2 2 3 3 4 2 2 2" xfId="19382" xr:uid="{BC31F238-ED3C-4EA3-BD7A-41574D1D1139}"/>
    <cellStyle name="Comma 2 2 2 2 3 3 4 2 2 2 2" xfId="43646" xr:uid="{34CA596E-DCE0-49C1-9E5C-DC86247BD5F5}"/>
    <cellStyle name="Comma 2 2 2 2 3 3 4 2 2 3" xfId="31514" xr:uid="{10EE64BD-88BA-474A-910D-D18C4E02F936}"/>
    <cellStyle name="Comma 2 2 2 2 3 3 4 2 3" xfId="11294" xr:uid="{ADFEF7B0-7BC3-4D6C-B5DD-5444CB0A23C9}"/>
    <cellStyle name="Comma 2 2 2 2 3 3 4 2 3 2" xfId="23426" xr:uid="{54D46327-9D21-4A08-AC79-227031CE585A}"/>
    <cellStyle name="Comma 2 2 2 2 3 3 4 2 3 2 2" xfId="47690" xr:uid="{7CB47B48-45C6-4FA7-8A17-5B9795CA8FC9}"/>
    <cellStyle name="Comma 2 2 2 2 3 3 4 2 3 3" xfId="35558" xr:uid="{B071B229-292A-46B1-9C02-E7A9A33CC8A5}"/>
    <cellStyle name="Comma 2 2 2 2 3 3 4 2 4" xfId="15338" xr:uid="{58B2954D-FDFE-4040-8D62-11373292DA9C}"/>
    <cellStyle name="Comma 2 2 2 2 3 3 4 2 4 2" xfId="39602" xr:uid="{A1F3B3B2-302B-4A12-B7B5-8A8FF839F4DF}"/>
    <cellStyle name="Comma 2 2 2 2 3 3 4 2 5" xfId="27470" xr:uid="{7E10EA77-FACB-4AF7-A560-6880290880F0}"/>
    <cellStyle name="Comma 2 2 2 2 3 3 4 3" xfId="5228" xr:uid="{85341B6B-3AB2-42A6-8708-E6ACE2FFB575}"/>
    <cellStyle name="Comma 2 2 2 2 3 3 4 3 2" xfId="17360" xr:uid="{6C373BD0-B833-4512-9DD8-D614146393F6}"/>
    <cellStyle name="Comma 2 2 2 2 3 3 4 3 2 2" xfId="41624" xr:uid="{3B6BE327-158D-4645-811F-BFA47F545DF8}"/>
    <cellStyle name="Comma 2 2 2 2 3 3 4 3 3" xfId="29492" xr:uid="{D67A94C5-6EC1-4703-8B62-4DBE39D55F2D}"/>
    <cellStyle name="Comma 2 2 2 2 3 3 4 4" xfId="9272" xr:uid="{7782E1B1-09FA-4931-A9C0-0BBDDCB338BA}"/>
    <cellStyle name="Comma 2 2 2 2 3 3 4 4 2" xfId="21404" xr:uid="{F2EE9151-0109-4493-999E-9A9F36A21930}"/>
    <cellStyle name="Comma 2 2 2 2 3 3 4 4 2 2" xfId="45668" xr:uid="{1F196679-73B7-4DF2-A6A7-4A347BD0562C}"/>
    <cellStyle name="Comma 2 2 2 2 3 3 4 4 3" xfId="33536" xr:uid="{85B8DB7B-A7B6-4A92-A53D-C54F350DACB4}"/>
    <cellStyle name="Comma 2 2 2 2 3 3 4 5" xfId="13316" xr:uid="{E09CBACD-76C9-4F2B-B067-E31B5C887EB6}"/>
    <cellStyle name="Comma 2 2 2 2 3 3 4 5 2" xfId="37580" xr:uid="{DB14641B-FAB0-4AE7-A931-5BAD2BAA7A28}"/>
    <cellStyle name="Comma 2 2 2 2 3 3 4 6" xfId="25448" xr:uid="{285E8C07-A977-449C-9FAB-175E0BFF22DA}"/>
    <cellStyle name="Comma 2 2 2 2 3 3 5" xfId="2195" xr:uid="{056D2223-DC79-42EF-A591-2FCCBA48EB1C}"/>
    <cellStyle name="Comma 2 2 2 2 3 3 5 2" xfId="6239" xr:uid="{12732695-7898-4447-995A-1BFCEAB2D87F}"/>
    <cellStyle name="Comma 2 2 2 2 3 3 5 2 2" xfId="18371" xr:uid="{59D82EC6-11B7-47DA-ADAC-F71E4AD1BC28}"/>
    <cellStyle name="Comma 2 2 2 2 3 3 5 2 2 2" xfId="42635" xr:uid="{E4E6DB0A-F3F8-4502-9738-BB9744F87A6A}"/>
    <cellStyle name="Comma 2 2 2 2 3 3 5 2 3" xfId="30503" xr:uid="{FDFBDF5C-608D-4AAB-ADEE-C446BA8F0660}"/>
    <cellStyle name="Comma 2 2 2 2 3 3 5 3" xfId="10283" xr:uid="{8AB56342-F46A-46EF-AB52-4E27CC1E608D}"/>
    <cellStyle name="Comma 2 2 2 2 3 3 5 3 2" xfId="22415" xr:uid="{4EB2EC2D-53B8-4E52-BD2E-ACDB394D85B6}"/>
    <cellStyle name="Comma 2 2 2 2 3 3 5 3 2 2" xfId="46679" xr:uid="{688E2725-4026-40D6-B134-C68DEE67942A}"/>
    <cellStyle name="Comma 2 2 2 2 3 3 5 3 3" xfId="34547" xr:uid="{67852989-385E-43A1-8D25-2615DA9E10CB}"/>
    <cellStyle name="Comma 2 2 2 2 3 3 5 4" xfId="14327" xr:uid="{B079776B-0359-47C5-B1B0-ABFBC1738B29}"/>
    <cellStyle name="Comma 2 2 2 2 3 3 5 4 2" xfId="38591" xr:uid="{9DB42D4D-7AB4-4401-88EB-2830B672D2B8}"/>
    <cellStyle name="Comma 2 2 2 2 3 3 5 5" xfId="26459" xr:uid="{2FAE7BC0-0E34-4A4F-8573-03E561144768}"/>
    <cellStyle name="Comma 2 2 2 2 3 3 6" xfId="4217" xr:uid="{CDCB3D69-F35F-4B76-896C-B284446EF0CE}"/>
    <cellStyle name="Comma 2 2 2 2 3 3 6 2" xfId="16349" xr:uid="{7F8E942C-CA8C-4CFD-841B-0D38F2C64B81}"/>
    <cellStyle name="Comma 2 2 2 2 3 3 6 2 2" xfId="40613" xr:uid="{A3F838AB-2D49-449C-B37E-10E004C8BA77}"/>
    <cellStyle name="Comma 2 2 2 2 3 3 6 3" xfId="28481" xr:uid="{B136D39A-65BD-463C-8E79-91D1D531F850}"/>
    <cellStyle name="Comma 2 2 2 2 3 3 7" xfId="8261" xr:uid="{AC3A9A14-33C1-4996-8787-E9B748EE2BCA}"/>
    <cellStyle name="Comma 2 2 2 2 3 3 7 2" xfId="20393" xr:uid="{3282C1A4-438A-4802-9934-FA8790148EDF}"/>
    <cellStyle name="Comma 2 2 2 2 3 3 7 2 2" xfId="44657" xr:uid="{360EB0C1-1C6B-4046-9627-89DC36D451D8}"/>
    <cellStyle name="Comma 2 2 2 2 3 3 7 3" xfId="32525" xr:uid="{DDF34C3D-3DC5-43FA-BA66-B77B955045BC}"/>
    <cellStyle name="Comma 2 2 2 2 3 3 8" xfId="12305" xr:uid="{10366A88-5732-484D-9223-4326CFAE6C19}"/>
    <cellStyle name="Comma 2 2 2 2 3 3 8 2" xfId="36569" xr:uid="{5B6B1B99-DC86-41BC-B6C6-F71D86BFCEA3}"/>
    <cellStyle name="Comma 2 2 2 2 3 3 9" xfId="24437" xr:uid="{4497191C-C4CC-4333-9F7B-18EF26469783}"/>
    <cellStyle name="Comma 2 2 2 2 3 4" xfId="300" xr:uid="{B257D2B2-051C-4185-9D53-E277F98BCC49}"/>
    <cellStyle name="Comma 2 2 2 2 3 4 2" xfId="805" xr:uid="{0BEBCE97-EBE9-42C5-8DCB-EBD15392E50B}"/>
    <cellStyle name="Comma 2 2 2 2 3 4 2 2" xfId="1816" xr:uid="{65B5EBB8-6E7A-4D05-83D5-D15DB4451049}"/>
    <cellStyle name="Comma 2 2 2 2 3 4 2 2 2" xfId="3838" xr:uid="{E04416A3-EBED-48DA-B838-755E30A3CDD2}"/>
    <cellStyle name="Comma 2 2 2 2 3 4 2 2 2 2" xfId="7882" xr:uid="{4575C752-96E9-47BF-848D-299753EBF2E7}"/>
    <cellStyle name="Comma 2 2 2 2 3 4 2 2 2 2 2" xfId="20014" xr:uid="{9BCF741B-16A3-44E6-944E-375F467FCDC7}"/>
    <cellStyle name="Comma 2 2 2 2 3 4 2 2 2 2 2 2" xfId="44278" xr:uid="{81EC516D-2A35-4F2C-A80C-0372F32CA85F}"/>
    <cellStyle name="Comma 2 2 2 2 3 4 2 2 2 2 3" xfId="32146" xr:uid="{4E764169-6AEB-476A-A4A6-18453D7B71BD}"/>
    <cellStyle name="Comma 2 2 2 2 3 4 2 2 2 3" xfId="11926" xr:uid="{A1F6D54C-188E-4F69-8CBE-02308C396480}"/>
    <cellStyle name="Comma 2 2 2 2 3 4 2 2 2 3 2" xfId="24058" xr:uid="{EB22B88B-2543-4579-B87F-A9F7470F1730}"/>
    <cellStyle name="Comma 2 2 2 2 3 4 2 2 2 3 2 2" xfId="48322" xr:uid="{BA2F09A3-0DAC-489D-9DD7-FAFA6D2ECF28}"/>
    <cellStyle name="Comma 2 2 2 2 3 4 2 2 2 3 3" xfId="36190" xr:uid="{32D8CC4E-D211-40D8-802D-9D5705EB82D5}"/>
    <cellStyle name="Comma 2 2 2 2 3 4 2 2 2 4" xfId="15970" xr:uid="{9E642B84-16C0-4695-A7A6-F2BC9DCBC84F}"/>
    <cellStyle name="Comma 2 2 2 2 3 4 2 2 2 4 2" xfId="40234" xr:uid="{C7A994B4-4D4E-4F7F-9142-5C3E064446BC}"/>
    <cellStyle name="Comma 2 2 2 2 3 4 2 2 2 5" xfId="28102" xr:uid="{971F326F-B3AE-4E54-B762-AED8B78C5EAC}"/>
    <cellStyle name="Comma 2 2 2 2 3 4 2 2 3" xfId="5860" xr:uid="{3A614F9D-7C22-4662-8CE3-F68FBCB0E6EA}"/>
    <cellStyle name="Comma 2 2 2 2 3 4 2 2 3 2" xfId="17992" xr:uid="{EBD08FAD-1696-4FC2-ADAD-A5E7BF834DFF}"/>
    <cellStyle name="Comma 2 2 2 2 3 4 2 2 3 2 2" xfId="42256" xr:uid="{5C8EC278-C861-4002-AE2E-73122720A404}"/>
    <cellStyle name="Comma 2 2 2 2 3 4 2 2 3 3" xfId="30124" xr:uid="{82F212D7-2C07-4959-B40F-2CAC4D3BE0D3}"/>
    <cellStyle name="Comma 2 2 2 2 3 4 2 2 4" xfId="9904" xr:uid="{384C8322-8C6B-4FE5-B5B7-746E42E9844C}"/>
    <cellStyle name="Comma 2 2 2 2 3 4 2 2 4 2" xfId="22036" xr:uid="{03A10F6A-1975-46C8-AD97-817658CCD175}"/>
    <cellStyle name="Comma 2 2 2 2 3 4 2 2 4 2 2" xfId="46300" xr:uid="{29F31105-773C-4A69-956B-7A6EBE8ECEF4}"/>
    <cellStyle name="Comma 2 2 2 2 3 4 2 2 4 3" xfId="34168" xr:uid="{EC034DAD-46E2-4423-B016-330A737F808F}"/>
    <cellStyle name="Comma 2 2 2 2 3 4 2 2 5" xfId="13948" xr:uid="{EEDB6779-9DF4-4438-8CFF-5EEEC7E7BAFD}"/>
    <cellStyle name="Comma 2 2 2 2 3 4 2 2 5 2" xfId="38212" xr:uid="{994DD3A1-A54F-44B2-A2AF-1876D46074F3}"/>
    <cellStyle name="Comma 2 2 2 2 3 4 2 2 6" xfId="26080" xr:uid="{F5421198-3224-4B16-B82E-9FE7AE48EFA3}"/>
    <cellStyle name="Comma 2 2 2 2 3 4 2 3" xfId="2827" xr:uid="{EA75C8DC-D4A3-4A98-9C95-86414AC6F449}"/>
    <cellStyle name="Comma 2 2 2 2 3 4 2 3 2" xfId="6871" xr:uid="{A8FBEB75-CD75-4399-A385-49F113E7B87E}"/>
    <cellStyle name="Comma 2 2 2 2 3 4 2 3 2 2" xfId="19003" xr:uid="{EEBF8870-FB82-42B2-9AD7-8C2FE9BA05B9}"/>
    <cellStyle name="Comma 2 2 2 2 3 4 2 3 2 2 2" xfId="43267" xr:uid="{173F1FE6-F27F-4BFE-A93D-C21BD2D5AC02}"/>
    <cellStyle name="Comma 2 2 2 2 3 4 2 3 2 3" xfId="31135" xr:uid="{C29B894A-41FE-4980-840C-C0504C232BE7}"/>
    <cellStyle name="Comma 2 2 2 2 3 4 2 3 3" xfId="10915" xr:uid="{7861F0AE-3B8D-4442-A7FC-1833BF74F96C}"/>
    <cellStyle name="Comma 2 2 2 2 3 4 2 3 3 2" xfId="23047" xr:uid="{296ADB3E-382E-4EF0-95F6-22ACFA9254A4}"/>
    <cellStyle name="Comma 2 2 2 2 3 4 2 3 3 2 2" xfId="47311" xr:uid="{A05A9D30-06CB-4879-A86A-E3E40F59C6E1}"/>
    <cellStyle name="Comma 2 2 2 2 3 4 2 3 3 3" xfId="35179" xr:uid="{23DCF309-CA1E-4019-B6B5-B89BCD7FD7B9}"/>
    <cellStyle name="Comma 2 2 2 2 3 4 2 3 4" xfId="14959" xr:uid="{898F5BA7-A2D6-4A6B-8729-C604F16A904E}"/>
    <cellStyle name="Comma 2 2 2 2 3 4 2 3 4 2" xfId="39223" xr:uid="{205D3A7E-F3B9-4D7D-83BE-8AD9A5EF7D29}"/>
    <cellStyle name="Comma 2 2 2 2 3 4 2 3 5" xfId="27091" xr:uid="{0608E94A-7709-4398-84EC-AA20BE11F211}"/>
    <cellStyle name="Comma 2 2 2 2 3 4 2 4" xfId="4849" xr:uid="{FACDAC07-FEDA-4454-9CF6-7764AB7E7253}"/>
    <cellStyle name="Comma 2 2 2 2 3 4 2 4 2" xfId="16981" xr:uid="{8D445677-CCCD-459E-AF5D-17FD896A9179}"/>
    <cellStyle name="Comma 2 2 2 2 3 4 2 4 2 2" xfId="41245" xr:uid="{810BB926-362E-4A33-AE4A-BBC89EE39432}"/>
    <cellStyle name="Comma 2 2 2 2 3 4 2 4 3" xfId="29113" xr:uid="{198E0B3E-673C-4082-89EF-8C8C4DB5479F}"/>
    <cellStyle name="Comma 2 2 2 2 3 4 2 5" xfId="8893" xr:uid="{38234ADA-6D6C-4161-A9FC-3994A3E40DE4}"/>
    <cellStyle name="Comma 2 2 2 2 3 4 2 5 2" xfId="21025" xr:uid="{1335F1B2-D17D-44EB-A2A5-C4C62B4ACFB7}"/>
    <cellStyle name="Comma 2 2 2 2 3 4 2 5 2 2" xfId="45289" xr:uid="{E3009779-5CF2-42D4-AAB3-69EE569A7E25}"/>
    <cellStyle name="Comma 2 2 2 2 3 4 2 5 3" xfId="33157" xr:uid="{74BA90C0-3E5A-4AD0-AAE0-FC8FFA281A6E}"/>
    <cellStyle name="Comma 2 2 2 2 3 4 2 6" xfId="12937" xr:uid="{E6A68D49-FA25-4D18-97F9-CF9A988F46C1}"/>
    <cellStyle name="Comma 2 2 2 2 3 4 2 6 2" xfId="37201" xr:uid="{95E93D5E-AC8A-4CD6-9626-4FF65092178C}"/>
    <cellStyle name="Comma 2 2 2 2 3 4 2 7" xfId="25069" xr:uid="{E04ABA4C-AB5A-418C-BE70-7AD8594FB557}"/>
    <cellStyle name="Comma 2 2 2 2 3 4 3" xfId="1311" xr:uid="{87B57991-66EC-49AF-BDA5-5A6D844C6AA6}"/>
    <cellStyle name="Comma 2 2 2 2 3 4 3 2" xfId="3333" xr:uid="{167CA4B1-344D-46B3-871B-DFFA5C22358C}"/>
    <cellStyle name="Comma 2 2 2 2 3 4 3 2 2" xfId="7377" xr:uid="{1176B2E5-E716-49B3-9ECB-54553B3D3967}"/>
    <cellStyle name="Comma 2 2 2 2 3 4 3 2 2 2" xfId="19509" xr:uid="{27E61A37-DED4-42C4-A5EB-9508B443BE72}"/>
    <cellStyle name="Comma 2 2 2 2 3 4 3 2 2 2 2" xfId="43773" xr:uid="{97EF84C7-AF77-4D5C-BDAA-5AFEC411A7A2}"/>
    <cellStyle name="Comma 2 2 2 2 3 4 3 2 2 3" xfId="31641" xr:uid="{0A05331E-4998-44EC-9EF4-20730529738B}"/>
    <cellStyle name="Comma 2 2 2 2 3 4 3 2 3" xfId="11421" xr:uid="{98A111D6-E51E-4CF9-BC15-71549EE6AF42}"/>
    <cellStyle name="Comma 2 2 2 2 3 4 3 2 3 2" xfId="23553" xr:uid="{5AF5A4A2-56D4-45CE-BB61-6F56BF9FDB9E}"/>
    <cellStyle name="Comma 2 2 2 2 3 4 3 2 3 2 2" xfId="47817" xr:uid="{9CF5A3A5-3D2A-47A5-BD4B-18A55B8AD4AD}"/>
    <cellStyle name="Comma 2 2 2 2 3 4 3 2 3 3" xfId="35685" xr:uid="{AA616234-D664-4FE8-BA98-CA0D29F37712}"/>
    <cellStyle name="Comma 2 2 2 2 3 4 3 2 4" xfId="15465" xr:uid="{B9D48334-D88E-435B-B9B2-45899BBDD7A5}"/>
    <cellStyle name="Comma 2 2 2 2 3 4 3 2 4 2" xfId="39729" xr:uid="{E149847F-DBB9-417E-BD1F-C1D3FE325415}"/>
    <cellStyle name="Comma 2 2 2 2 3 4 3 2 5" xfId="27597" xr:uid="{CE720743-9BE2-4CDB-B1B4-026F76F596D8}"/>
    <cellStyle name="Comma 2 2 2 2 3 4 3 3" xfId="5355" xr:uid="{C95251B7-9E00-4AEA-9D8B-1D5910C16FA4}"/>
    <cellStyle name="Comma 2 2 2 2 3 4 3 3 2" xfId="17487" xr:uid="{8530ABF8-BFB5-41DD-A51C-F31BB7055162}"/>
    <cellStyle name="Comma 2 2 2 2 3 4 3 3 2 2" xfId="41751" xr:uid="{9EC0B9F9-C982-4514-8A4E-7279389FB6FA}"/>
    <cellStyle name="Comma 2 2 2 2 3 4 3 3 3" xfId="29619" xr:uid="{D870230F-C389-4D1F-B072-E60824BCE4F0}"/>
    <cellStyle name="Comma 2 2 2 2 3 4 3 4" xfId="9399" xr:uid="{E74675D7-0160-4F3F-88D1-441F437784D6}"/>
    <cellStyle name="Comma 2 2 2 2 3 4 3 4 2" xfId="21531" xr:uid="{E61CDF9A-576A-4D9D-AA4E-F92B0AB68B6C}"/>
    <cellStyle name="Comma 2 2 2 2 3 4 3 4 2 2" xfId="45795" xr:uid="{C47834BA-010A-47F3-B5C6-EEAB94DFDB51}"/>
    <cellStyle name="Comma 2 2 2 2 3 4 3 4 3" xfId="33663" xr:uid="{4366315F-1231-4A06-9A79-2BD77B6B62B8}"/>
    <cellStyle name="Comma 2 2 2 2 3 4 3 5" xfId="13443" xr:uid="{BE8A4A25-6D49-4D83-A06E-F28B67DAB21A}"/>
    <cellStyle name="Comma 2 2 2 2 3 4 3 5 2" xfId="37707" xr:uid="{2F43DEC4-344E-4440-B2D4-9FA351CE7305}"/>
    <cellStyle name="Comma 2 2 2 2 3 4 3 6" xfId="25575" xr:uid="{74B022B7-59DA-40C4-8990-2FDD5FB230A9}"/>
    <cellStyle name="Comma 2 2 2 2 3 4 4" xfId="2322" xr:uid="{CA5F0843-05DD-45FB-AF51-8F85A8E0F8E4}"/>
    <cellStyle name="Comma 2 2 2 2 3 4 4 2" xfId="6366" xr:uid="{B67B4B2F-F3A3-49B6-82B9-7DBA6D2F3FCF}"/>
    <cellStyle name="Comma 2 2 2 2 3 4 4 2 2" xfId="18498" xr:uid="{971782FC-779B-43D1-AF82-92E10B3E698E}"/>
    <cellStyle name="Comma 2 2 2 2 3 4 4 2 2 2" xfId="42762" xr:uid="{5124ECAB-BEC2-4542-A04B-CEFC5B823087}"/>
    <cellStyle name="Comma 2 2 2 2 3 4 4 2 3" xfId="30630" xr:uid="{E0C56C82-5593-491F-86CE-EBCE0C903F36}"/>
    <cellStyle name="Comma 2 2 2 2 3 4 4 3" xfId="10410" xr:uid="{7EEFE189-8BDB-4E9B-BA0E-EC6296BD7EBE}"/>
    <cellStyle name="Comma 2 2 2 2 3 4 4 3 2" xfId="22542" xr:uid="{8B21DEAE-3B15-4C5C-9763-54ECC530FD16}"/>
    <cellStyle name="Comma 2 2 2 2 3 4 4 3 2 2" xfId="46806" xr:uid="{1AB26D4E-9113-4476-A0A1-36E7619D175D}"/>
    <cellStyle name="Comma 2 2 2 2 3 4 4 3 3" xfId="34674" xr:uid="{DBA3E6FA-BBE7-493F-AE4B-94181CF6FE98}"/>
    <cellStyle name="Comma 2 2 2 2 3 4 4 4" xfId="14454" xr:uid="{1E919294-2F77-43F0-9C90-E79C0BFA77AF}"/>
    <cellStyle name="Comma 2 2 2 2 3 4 4 4 2" xfId="38718" xr:uid="{F1D68190-2117-49B4-A4EA-1958FB8A64BD}"/>
    <cellStyle name="Comma 2 2 2 2 3 4 4 5" xfId="26586" xr:uid="{BA5F110C-2D64-4E2E-B2D4-141B89C7DD80}"/>
    <cellStyle name="Comma 2 2 2 2 3 4 5" xfId="4344" xr:uid="{1053EC6A-C0FE-45E5-973C-FE6BF7883F16}"/>
    <cellStyle name="Comma 2 2 2 2 3 4 5 2" xfId="16476" xr:uid="{AD86A915-6ADE-4BF5-B032-9F6F6BC4B9D6}"/>
    <cellStyle name="Comma 2 2 2 2 3 4 5 2 2" xfId="40740" xr:uid="{F14A69A9-D7AC-4329-B3DD-B631D413E9E1}"/>
    <cellStyle name="Comma 2 2 2 2 3 4 5 3" xfId="28608" xr:uid="{20AD6DF2-303F-497D-8E4B-461CA9FA27D1}"/>
    <cellStyle name="Comma 2 2 2 2 3 4 6" xfId="8388" xr:uid="{34C6C152-6803-49D7-822C-CB4D3E4C2C2F}"/>
    <cellStyle name="Comma 2 2 2 2 3 4 6 2" xfId="20520" xr:uid="{F430CA79-CFA6-4128-B087-E5445FAC630A}"/>
    <cellStyle name="Comma 2 2 2 2 3 4 6 2 2" xfId="44784" xr:uid="{29C80C47-D166-48AA-897D-2B3E97A5C3D0}"/>
    <cellStyle name="Comma 2 2 2 2 3 4 6 3" xfId="32652" xr:uid="{DF8117CE-55F6-43D9-8526-96D1C9B9B524}"/>
    <cellStyle name="Comma 2 2 2 2 3 4 7" xfId="12432" xr:uid="{50E0ECFF-B060-46A2-A5FC-38F3E9373F04}"/>
    <cellStyle name="Comma 2 2 2 2 3 4 7 2" xfId="36696" xr:uid="{74545EAB-7124-4499-8281-EA6A96582DD1}"/>
    <cellStyle name="Comma 2 2 2 2 3 4 8" xfId="24564" xr:uid="{419AE4EE-62DB-4AC7-8837-950BD1B705FF}"/>
    <cellStyle name="Comma 2 2 2 2 3 5" xfId="552" xr:uid="{0E9683D7-02CF-4809-8D32-0718DE9304FF}"/>
    <cellStyle name="Comma 2 2 2 2 3 5 2" xfId="1563" xr:uid="{1C4DDD13-79ED-4459-B10E-ABABDF3C45E2}"/>
    <cellStyle name="Comma 2 2 2 2 3 5 2 2" xfId="3585" xr:uid="{C1AF4709-C87C-4F1C-AD29-8D2F96DAA094}"/>
    <cellStyle name="Comma 2 2 2 2 3 5 2 2 2" xfId="7629" xr:uid="{67817D95-AD50-4E78-A9EA-1428984B8223}"/>
    <cellStyle name="Comma 2 2 2 2 3 5 2 2 2 2" xfId="19761" xr:uid="{377EA836-94B4-4EE6-ABB1-C636B1636520}"/>
    <cellStyle name="Comma 2 2 2 2 3 5 2 2 2 2 2" xfId="44025" xr:uid="{B8B35992-E211-401B-876A-9551DA7E9669}"/>
    <cellStyle name="Comma 2 2 2 2 3 5 2 2 2 3" xfId="31893" xr:uid="{DF4B3635-598A-43C0-8D0F-B2095E909571}"/>
    <cellStyle name="Comma 2 2 2 2 3 5 2 2 3" xfId="11673" xr:uid="{1300D628-D874-4BBA-A897-6A50322B92B5}"/>
    <cellStyle name="Comma 2 2 2 2 3 5 2 2 3 2" xfId="23805" xr:uid="{EDA62A59-959F-401A-B1A7-ADE28D6C1AD8}"/>
    <cellStyle name="Comma 2 2 2 2 3 5 2 2 3 2 2" xfId="48069" xr:uid="{7E239327-7A07-4285-8F87-6BE4C002566D}"/>
    <cellStyle name="Comma 2 2 2 2 3 5 2 2 3 3" xfId="35937" xr:uid="{40A00369-B358-4297-A0AB-5FBA0F8E2E8E}"/>
    <cellStyle name="Comma 2 2 2 2 3 5 2 2 4" xfId="15717" xr:uid="{2C30E4C2-3349-4D78-AB81-D84324FB7E49}"/>
    <cellStyle name="Comma 2 2 2 2 3 5 2 2 4 2" xfId="39981" xr:uid="{AAC11848-34B5-45B8-992A-FED5DE24988D}"/>
    <cellStyle name="Comma 2 2 2 2 3 5 2 2 5" xfId="27849" xr:uid="{0A4694AC-A689-4BC7-8B00-02DDAD55C676}"/>
    <cellStyle name="Comma 2 2 2 2 3 5 2 3" xfId="5607" xr:uid="{9D637541-2036-466D-B5B4-82D4189FC7CE}"/>
    <cellStyle name="Comma 2 2 2 2 3 5 2 3 2" xfId="17739" xr:uid="{92B06CFC-DF2F-4D59-8007-EDE87084D24F}"/>
    <cellStyle name="Comma 2 2 2 2 3 5 2 3 2 2" xfId="42003" xr:uid="{D48BD0BD-AFE9-4E45-9AEF-2F4C3705DFF3}"/>
    <cellStyle name="Comma 2 2 2 2 3 5 2 3 3" xfId="29871" xr:uid="{38535BC0-B4C6-4A23-929A-EF1882C8A7BC}"/>
    <cellStyle name="Comma 2 2 2 2 3 5 2 4" xfId="9651" xr:uid="{0EAFF756-BFE6-4551-B600-303E59BA6D6E}"/>
    <cellStyle name="Comma 2 2 2 2 3 5 2 4 2" xfId="21783" xr:uid="{7D20CFF4-D615-4E6A-A1D5-3FB4AB71F43B}"/>
    <cellStyle name="Comma 2 2 2 2 3 5 2 4 2 2" xfId="46047" xr:uid="{4C8EA840-2386-4CFA-9189-EF18F7B1E9CB}"/>
    <cellStyle name="Comma 2 2 2 2 3 5 2 4 3" xfId="33915" xr:uid="{0A6C4CE9-56C2-4168-BC14-FE7EF5264285}"/>
    <cellStyle name="Comma 2 2 2 2 3 5 2 5" xfId="13695" xr:uid="{B5ACEF28-BAC2-48BD-8688-C99724918B9B}"/>
    <cellStyle name="Comma 2 2 2 2 3 5 2 5 2" xfId="37959" xr:uid="{D05EB3A9-894D-47F9-ADBD-50F090370A13}"/>
    <cellStyle name="Comma 2 2 2 2 3 5 2 6" xfId="25827" xr:uid="{CB0BDE18-534B-436D-B6F4-C8171FE25186}"/>
    <cellStyle name="Comma 2 2 2 2 3 5 3" xfId="2574" xr:uid="{C232BB7F-3E6F-4B30-AA1D-7FA4133F35EB}"/>
    <cellStyle name="Comma 2 2 2 2 3 5 3 2" xfId="6618" xr:uid="{399A6288-013B-4A54-8468-3922BA411CDC}"/>
    <cellStyle name="Comma 2 2 2 2 3 5 3 2 2" xfId="18750" xr:uid="{1C7DA51F-9362-4873-99FA-3DDB54204163}"/>
    <cellStyle name="Comma 2 2 2 2 3 5 3 2 2 2" xfId="43014" xr:uid="{DF41D256-4DA2-4462-9B77-3799AAC3AFEA}"/>
    <cellStyle name="Comma 2 2 2 2 3 5 3 2 3" xfId="30882" xr:uid="{954F8B21-F239-4D8B-B4F1-DF7CC37B2A27}"/>
    <cellStyle name="Comma 2 2 2 2 3 5 3 3" xfId="10662" xr:uid="{5F676F93-DFD9-4D65-AF76-4B45FF96678C}"/>
    <cellStyle name="Comma 2 2 2 2 3 5 3 3 2" xfId="22794" xr:uid="{D95024BB-81E0-45AF-9164-669FEE40BD61}"/>
    <cellStyle name="Comma 2 2 2 2 3 5 3 3 2 2" xfId="47058" xr:uid="{1B88B7E0-3E4D-4517-85D5-E215CDC7FA60}"/>
    <cellStyle name="Comma 2 2 2 2 3 5 3 3 3" xfId="34926" xr:uid="{61A357E5-0478-4EB4-BFAF-BC07DF7D5023}"/>
    <cellStyle name="Comma 2 2 2 2 3 5 3 4" xfId="14706" xr:uid="{DF89FB38-5214-48BD-A510-A1A7F1DC457B}"/>
    <cellStyle name="Comma 2 2 2 2 3 5 3 4 2" xfId="38970" xr:uid="{8E5D8273-6227-42BA-9DA2-21E08FFD0D42}"/>
    <cellStyle name="Comma 2 2 2 2 3 5 3 5" xfId="26838" xr:uid="{941017B2-3DFA-47E2-8EF1-8C2858CEFE3A}"/>
    <cellStyle name="Comma 2 2 2 2 3 5 4" xfId="4596" xr:uid="{EA3A121C-DF0A-4EB0-85D1-EB247D53BDA6}"/>
    <cellStyle name="Comma 2 2 2 2 3 5 4 2" xfId="16728" xr:uid="{8D5A4D8B-FB8C-45FD-AE59-01E54E093884}"/>
    <cellStyle name="Comma 2 2 2 2 3 5 4 2 2" xfId="40992" xr:uid="{F327EE4C-D99B-4EC9-9D19-850929D720CC}"/>
    <cellStyle name="Comma 2 2 2 2 3 5 4 3" xfId="28860" xr:uid="{E7C546DD-5367-4D3C-AFFD-4332EB80292E}"/>
    <cellStyle name="Comma 2 2 2 2 3 5 5" xfId="8640" xr:uid="{A068B404-BA24-454B-BCD8-9E5BB7E361EE}"/>
    <cellStyle name="Comma 2 2 2 2 3 5 5 2" xfId="20772" xr:uid="{B65B71CC-5958-464C-A3CE-735E0FA49031}"/>
    <cellStyle name="Comma 2 2 2 2 3 5 5 2 2" xfId="45036" xr:uid="{44F8F5C9-CC06-44BA-8576-BF5A084877A6}"/>
    <cellStyle name="Comma 2 2 2 2 3 5 5 3" xfId="32904" xr:uid="{5079452B-53BE-4B7A-9140-B0E193B2B67F}"/>
    <cellStyle name="Comma 2 2 2 2 3 5 6" xfId="12684" xr:uid="{23E88DF9-8DDE-408C-B0AC-AD69CBF19431}"/>
    <cellStyle name="Comma 2 2 2 2 3 5 6 2" xfId="36948" xr:uid="{E858FD16-A345-4430-BCF8-74725F7A3A72}"/>
    <cellStyle name="Comma 2 2 2 2 3 5 7" xfId="24816" xr:uid="{6CD0B0F9-63F1-4160-8E97-928E44F0E1F9}"/>
    <cellStyle name="Comma 2 2 2 2 3 6" xfId="1058" xr:uid="{99690FF5-E896-40B3-BA02-3569B32522D8}"/>
    <cellStyle name="Comma 2 2 2 2 3 6 2" xfId="3080" xr:uid="{B1487366-1552-43FE-A215-813F79278BB4}"/>
    <cellStyle name="Comma 2 2 2 2 3 6 2 2" xfId="7124" xr:uid="{29DE8EF6-FEC0-49E0-A6C2-F1870CAAA25E}"/>
    <cellStyle name="Comma 2 2 2 2 3 6 2 2 2" xfId="19256" xr:uid="{04A5824C-85D0-46B2-8A13-40C8E104371C}"/>
    <cellStyle name="Comma 2 2 2 2 3 6 2 2 2 2" xfId="43520" xr:uid="{A51C13B8-31E2-4BE0-948C-FD6C852A072D}"/>
    <cellStyle name="Comma 2 2 2 2 3 6 2 2 3" xfId="31388" xr:uid="{466A5DCA-01A4-41F8-9BBB-DB7A571B7112}"/>
    <cellStyle name="Comma 2 2 2 2 3 6 2 3" xfId="11168" xr:uid="{5F5FFC1C-9657-4593-9EFB-2D47B482BC6E}"/>
    <cellStyle name="Comma 2 2 2 2 3 6 2 3 2" xfId="23300" xr:uid="{2FF23569-F3FC-49E2-8E6A-54A7120A6639}"/>
    <cellStyle name="Comma 2 2 2 2 3 6 2 3 2 2" xfId="47564" xr:uid="{36F995DA-2ED0-4D85-86BE-26B82C2DEB86}"/>
    <cellStyle name="Comma 2 2 2 2 3 6 2 3 3" xfId="35432" xr:uid="{3F92C523-2C66-4A7E-AD6D-3F9C936FE499}"/>
    <cellStyle name="Comma 2 2 2 2 3 6 2 4" xfId="15212" xr:uid="{D2C991BA-BE8E-42E5-BB3C-5D6A40225A18}"/>
    <cellStyle name="Comma 2 2 2 2 3 6 2 4 2" xfId="39476" xr:uid="{80969F41-8781-4F34-8699-478CA0E7CC23}"/>
    <cellStyle name="Comma 2 2 2 2 3 6 2 5" xfId="27344" xr:uid="{C7BEFEA9-0854-4622-9AB3-9052A2F4FEF6}"/>
    <cellStyle name="Comma 2 2 2 2 3 6 3" xfId="5102" xr:uid="{C2538BD8-C3AA-4EDA-8F30-E0DF6A2122F9}"/>
    <cellStyle name="Comma 2 2 2 2 3 6 3 2" xfId="17234" xr:uid="{D6D10DF6-FE36-4329-86BA-07E98AD2F92C}"/>
    <cellStyle name="Comma 2 2 2 2 3 6 3 2 2" xfId="41498" xr:uid="{8FEAD214-4BD9-4E1F-9B10-F554B60AF84B}"/>
    <cellStyle name="Comma 2 2 2 2 3 6 3 3" xfId="29366" xr:uid="{780E4FE3-5AAC-4F65-A912-3789BD71B46F}"/>
    <cellStyle name="Comma 2 2 2 2 3 6 4" xfId="9146" xr:uid="{9033EAFA-DA42-4397-B9F0-1E2C2EA06E65}"/>
    <cellStyle name="Comma 2 2 2 2 3 6 4 2" xfId="21278" xr:uid="{CEA9B447-399E-4020-B084-D5880C37AD1A}"/>
    <cellStyle name="Comma 2 2 2 2 3 6 4 2 2" xfId="45542" xr:uid="{08C8DC0F-5B59-48E7-BEFC-C48B6EDB5DC9}"/>
    <cellStyle name="Comma 2 2 2 2 3 6 4 3" xfId="33410" xr:uid="{89A6DABF-4666-40DB-BB7A-A3F264398A27}"/>
    <cellStyle name="Comma 2 2 2 2 3 6 5" xfId="13190" xr:uid="{7B8788D7-896C-4A6E-8229-0DA6C07B98DF}"/>
    <cellStyle name="Comma 2 2 2 2 3 6 5 2" xfId="37454" xr:uid="{153FFBB9-719C-43E5-ACFD-6342569F308B}"/>
    <cellStyle name="Comma 2 2 2 2 3 6 6" xfId="25322" xr:uid="{86C8348B-D70E-4BB4-A7FD-400B2466DB6F}"/>
    <cellStyle name="Comma 2 2 2 2 3 7" xfId="2069" xr:uid="{711A93FF-8939-4DE0-A398-98F47F0BC187}"/>
    <cellStyle name="Comma 2 2 2 2 3 7 2" xfId="6113" xr:uid="{83814BDD-C273-479D-891C-6567F10DCD4D}"/>
    <cellStyle name="Comma 2 2 2 2 3 7 2 2" xfId="18245" xr:uid="{6CE0D446-8898-4D51-84D2-84063FADD8C9}"/>
    <cellStyle name="Comma 2 2 2 2 3 7 2 2 2" xfId="42509" xr:uid="{B761AE0F-5A00-4E97-B609-0515011B2033}"/>
    <cellStyle name="Comma 2 2 2 2 3 7 2 3" xfId="30377" xr:uid="{A425F24C-5E5D-4AB7-9A8A-857BF38D9EA9}"/>
    <cellStyle name="Comma 2 2 2 2 3 7 3" xfId="10157" xr:uid="{B282DECD-95FC-4921-8F5C-7D0C49B8C8DE}"/>
    <cellStyle name="Comma 2 2 2 2 3 7 3 2" xfId="22289" xr:uid="{97C09832-D9D2-4301-966B-A89D09DA3F41}"/>
    <cellStyle name="Comma 2 2 2 2 3 7 3 2 2" xfId="46553" xr:uid="{12B48174-FFC3-490A-B65A-C22B4DAF427A}"/>
    <cellStyle name="Comma 2 2 2 2 3 7 3 3" xfId="34421" xr:uid="{91602A81-4DCE-47FD-937F-9A5D6CF45D65}"/>
    <cellStyle name="Comma 2 2 2 2 3 7 4" xfId="14201" xr:uid="{31FB85C0-B436-493D-98CC-6A87F1DC5B9C}"/>
    <cellStyle name="Comma 2 2 2 2 3 7 4 2" xfId="38465" xr:uid="{F25AC088-B9B2-4CF9-B32B-0E4C9A7357E6}"/>
    <cellStyle name="Comma 2 2 2 2 3 7 5" xfId="26333" xr:uid="{CAE01018-2553-4FA1-B9D6-F68CBF87E072}"/>
    <cellStyle name="Comma 2 2 2 2 3 8" xfId="4091" xr:uid="{578BE36B-0CC0-4831-8969-CE52088583A4}"/>
    <cellStyle name="Comma 2 2 2 2 3 8 2" xfId="16223" xr:uid="{24CCDA25-C8AE-4020-85C4-3A8DE08BB70B}"/>
    <cellStyle name="Comma 2 2 2 2 3 8 2 2" xfId="40487" xr:uid="{C6CB7470-71F2-4C6F-A0A0-4FA292A9998D}"/>
    <cellStyle name="Comma 2 2 2 2 3 8 3" xfId="28355" xr:uid="{FE157D85-0359-4644-82F7-E21F00A37440}"/>
    <cellStyle name="Comma 2 2 2 2 3 9" xfId="8135" xr:uid="{833FBA1F-889B-444F-B041-BCDC9F7FE5D2}"/>
    <cellStyle name="Comma 2 2 2 2 3 9 2" xfId="20267" xr:uid="{69ED9F9F-43A9-44C7-BD57-1B7E929B7981}"/>
    <cellStyle name="Comma 2 2 2 2 3 9 2 2" xfId="44531" xr:uid="{C333BBF3-4D5E-4AD3-A523-DB3E04115C2E}"/>
    <cellStyle name="Comma 2 2 2 2 3 9 3" xfId="32399" xr:uid="{DC0FF208-EB17-486B-89A4-3986CBBD4068}"/>
    <cellStyle name="Comma 2 2 2 2 4" xfId="68" xr:uid="{D4E483DC-314F-45C4-BFBB-5BF704E4D7C6}"/>
    <cellStyle name="Comma 2 2 2 2 4 10" xfId="12200" xr:uid="{70361D0C-A4B0-4085-825A-41B04FA6E4C9}"/>
    <cellStyle name="Comma 2 2 2 2 4 10 2" xfId="36464" xr:uid="{8A1560CD-3F65-4BC3-9B1A-3711C5473D0A}"/>
    <cellStyle name="Comma 2 2 2 2 4 11" xfId="24332" xr:uid="{51FA6B36-6601-4258-9DFC-9AFABF9A5476}"/>
    <cellStyle name="Comma 2 2 2 2 4 2" xfId="131" xr:uid="{4FCA3C30-4030-4043-BBED-AEBBE1DF58FC}"/>
    <cellStyle name="Comma 2 2 2 2 4 2 10" xfId="24395" xr:uid="{96A6A73D-3D93-4D60-AE71-CB962DE30A5D}"/>
    <cellStyle name="Comma 2 2 2 2 4 2 2" xfId="257" xr:uid="{B2AC17D2-19C5-4AA2-AD5F-D62E7F11D602}"/>
    <cellStyle name="Comma 2 2 2 2 4 2 2 2" xfId="510" xr:uid="{ACC89EA1-BBEC-42C6-9CD3-46D8D871A729}"/>
    <cellStyle name="Comma 2 2 2 2 4 2 2 2 2" xfId="1015" xr:uid="{4227807A-0129-4BCC-8143-4A5CFC0594F4}"/>
    <cellStyle name="Comma 2 2 2 2 4 2 2 2 2 2" xfId="2026" xr:uid="{230C5107-2715-4BB5-8B79-3664F536FAB3}"/>
    <cellStyle name="Comma 2 2 2 2 4 2 2 2 2 2 2" xfId="4048" xr:uid="{D9D8101B-4EC0-42C0-A32A-889EAD670F34}"/>
    <cellStyle name="Comma 2 2 2 2 4 2 2 2 2 2 2 2" xfId="8092" xr:uid="{4BA66D29-A2B0-4E4D-8E34-3DB185955AED}"/>
    <cellStyle name="Comma 2 2 2 2 4 2 2 2 2 2 2 2 2" xfId="20224" xr:uid="{55139231-FF7A-4064-9854-ECA15182425E}"/>
    <cellStyle name="Comma 2 2 2 2 4 2 2 2 2 2 2 2 2 2" xfId="44488" xr:uid="{27037A0F-68CD-42C8-8C43-02C857E41685}"/>
    <cellStyle name="Comma 2 2 2 2 4 2 2 2 2 2 2 2 3" xfId="32356" xr:uid="{7DE7C16F-FDDE-4C01-8203-15A533445BEF}"/>
    <cellStyle name="Comma 2 2 2 2 4 2 2 2 2 2 2 3" xfId="12136" xr:uid="{FE0FB909-38FA-4CCB-871C-EC87F2BF84BD}"/>
    <cellStyle name="Comma 2 2 2 2 4 2 2 2 2 2 2 3 2" xfId="24268" xr:uid="{FA931719-295D-47AB-8AB8-20F70CB88AC9}"/>
    <cellStyle name="Comma 2 2 2 2 4 2 2 2 2 2 2 3 2 2" xfId="48532" xr:uid="{F51469E5-406A-42E7-AC45-F6BDB6B74CB5}"/>
    <cellStyle name="Comma 2 2 2 2 4 2 2 2 2 2 2 3 3" xfId="36400" xr:uid="{1877F5B7-4F08-4042-80A9-E8637BCCE2B5}"/>
    <cellStyle name="Comma 2 2 2 2 4 2 2 2 2 2 2 4" xfId="16180" xr:uid="{84B93CAF-47B8-486D-AE23-90F8723F0CB1}"/>
    <cellStyle name="Comma 2 2 2 2 4 2 2 2 2 2 2 4 2" xfId="40444" xr:uid="{02019D73-E301-44C2-8D60-E3D0CC20F91A}"/>
    <cellStyle name="Comma 2 2 2 2 4 2 2 2 2 2 2 5" xfId="28312" xr:uid="{FC527CD1-69A3-4001-BC8B-1AFF896CD2F8}"/>
    <cellStyle name="Comma 2 2 2 2 4 2 2 2 2 2 3" xfId="6070" xr:uid="{15A7632B-9535-40B1-839B-7825D8D6217D}"/>
    <cellStyle name="Comma 2 2 2 2 4 2 2 2 2 2 3 2" xfId="18202" xr:uid="{27F45528-7D10-4D17-A586-8AC7E4D5D541}"/>
    <cellStyle name="Comma 2 2 2 2 4 2 2 2 2 2 3 2 2" xfId="42466" xr:uid="{ECC9608A-B844-4E0F-AC51-C48233B1821D}"/>
    <cellStyle name="Comma 2 2 2 2 4 2 2 2 2 2 3 3" xfId="30334" xr:uid="{4EF99452-D9CC-4E3A-837B-B087FCBE6902}"/>
    <cellStyle name="Comma 2 2 2 2 4 2 2 2 2 2 4" xfId="10114" xr:uid="{4F479745-3C66-45E0-96E2-F7D7D86E96C3}"/>
    <cellStyle name="Comma 2 2 2 2 4 2 2 2 2 2 4 2" xfId="22246" xr:uid="{2ADC5C7B-3CE0-42BB-883D-F877C66013BE}"/>
    <cellStyle name="Comma 2 2 2 2 4 2 2 2 2 2 4 2 2" xfId="46510" xr:uid="{3392908F-08AB-4608-A49C-3B7A08AB3474}"/>
    <cellStyle name="Comma 2 2 2 2 4 2 2 2 2 2 4 3" xfId="34378" xr:uid="{F9341030-F6D8-4F22-94DB-CAB9B8707361}"/>
    <cellStyle name="Comma 2 2 2 2 4 2 2 2 2 2 5" xfId="14158" xr:uid="{2104398F-72B8-46E6-AE07-20817C619409}"/>
    <cellStyle name="Comma 2 2 2 2 4 2 2 2 2 2 5 2" xfId="38422" xr:uid="{BA80652D-0137-4AD9-96AF-FA73F0759464}"/>
    <cellStyle name="Comma 2 2 2 2 4 2 2 2 2 2 6" xfId="26290" xr:uid="{BAEFE2FF-CF4E-4DBE-87C4-4E9C216AB91E}"/>
    <cellStyle name="Comma 2 2 2 2 4 2 2 2 2 3" xfId="3037" xr:uid="{9DFC6FA8-1FBB-4B8D-AA79-284D66518BFE}"/>
    <cellStyle name="Comma 2 2 2 2 4 2 2 2 2 3 2" xfId="7081" xr:uid="{4F2A9021-79F1-4BCE-9509-2466F718F26C}"/>
    <cellStyle name="Comma 2 2 2 2 4 2 2 2 2 3 2 2" xfId="19213" xr:uid="{AC42BDBC-552E-4C45-B8DD-1D8D08FF8B6C}"/>
    <cellStyle name="Comma 2 2 2 2 4 2 2 2 2 3 2 2 2" xfId="43477" xr:uid="{F45BA675-A56C-421A-9C8D-6317F536B81D}"/>
    <cellStyle name="Comma 2 2 2 2 4 2 2 2 2 3 2 3" xfId="31345" xr:uid="{C838FAE6-720F-4B0B-AFB8-D23714C0FDEE}"/>
    <cellStyle name="Comma 2 2 2 2 4 2 2 2 2 3 3" xfId="11125" xr:uid="{4DD54076-1757-4AE7-AA7A-D2838A119C3C}"/>
    <cellStyle name="Comma 2 2 2 2 4 2 2 2 2 3 3 2" xfId="23257" xr:uid="{D270E6A2-B9BD-42FF-B5BF-7D68535D97C9}"/>
    <cellStyle name="Comma 2 2 2 2 4 2 2 2 2 3 3 2 2" xfId="47521" xr:uid="{B1119327-E621-4BCD-9011-FC799D21AE94}"/>
    <cellStyle name="Comma 2 2 2 2 4 2 2 2 2 3 3 3" xfId="35389" xr:uid="{275D6F47-697E-4D54-9D8D-1B51A4343350}"/>
    <cellStyle name="Comma 2 2 2 2 4 2 2 2 2 3 4" xfId="15169" xr:uid="{5731911E-A0B9-47E8-92EC-BF2885478AFC}"/>
    <cellStyle name="Comma 2 2 2 2 4 2 2 2 2 3 4 2" xfId="39433" xr:uid="{344D6004-C350-4BD7-B867-4CFFDA8F5A64}"/>
    <cellStyle name="Comma 2 2 2 2 4 2 2 2 2 3 5" xfId="27301" xr:uid="{84230948-16B6-42C9-B225-C9AC060594A8}"/>
    <cellStyle name="Comma 2 2 2 2 4 2 2 2 2 4" xfId="5059" xr:uid="{A240DDA2-760D-4AE1-95E8-299FB0021F02}"/>
    <cellStyle name="Comma 2 2 2 2 4 2 2 2 2 4 2" xfId="17191" xr:uid="{F3A60B60-E550-4412-B4B7-1838B97B0F90}"/>
    <cellStyle name="Comma 2 2 2 2 4 2 2 2 2 4 2 2" xfId="41455" xr:uid="{B3016BFB-3281-41FE-9415-C213DF3F2159}"/>
    <cellStyle name="Comma 2 2 2 2 4 2 2 2 2 4 3" xfId="29323" xr:uid="{B07D352E-D79D-4F8B-95E8-7D52B43EA2EA}"/>
    <cellStyle name="Comma 2 2 2 2 4 2 2 2 2 5" xfId="9103" xr:uid="{7E2DD922-DE19-4DDC-A767-ABCD720AEE2A}"/>
    <cellStyle name="Comma 2 2 2 2 4 2 2 2 2 5 2" xfId="21235" xr:uid="{101EA036-5703-460C-B2A0-A85BD7A8632B}"/>
    <cellStyle name="Comma 2 2 2 2 4 2 2 2 2 5 2 2" xfId="45499" xr:uid="{D33D51FE-557F-43BC-AAF5-CAB8E8AA0891}"/>
    <cellStyle name="Comma 2 2 2 2 4 2 2 2 2 5 3" xfId="33367" xr:uid="{C423C40C-93B7-4CE6-9654-75559A505B5D}"/>
    <cellStyle name="Comma 2 2 2 2 4 2 2 2 2 6" xfId="13147" xr:uid="{F4DA6254-5134-4F4A-AC91-9DA04E4EC8A3}"/>
    <cellStyle name="Comma 2 2 2 2 4 2 2 2 2 6 2" xfId="37411" xr:uid="{38B9D7EF-486B-4476-8905-05CB1CF0E524}"/>
    <cellStyle name="Comma 2 2 2 2 4 2 2 2 2 7" xfId="25279" xr:uid="{46775E96-7062-4B79-A9BA-6E36ABA3BFF1}"/>
    <cellStyle name="Comma 2 2 2 2 4 2 2 2 3" xfId="1521" xr:uid="{FF99CD6C-4A5B-4809-B46D-48B9DE01A806}"/>
    <cellStyle name="Comma 2 2 2 2 4 2 2 2 3 2" xfId="3543" xr:uid="{D66F3957-3A30-4AFC-A458-AAAEBE2DAC49}"/>
    <cellStyle name="Comma 2 2 2 2 4 2 2 2 3 2 2" xfId="7587" xr:uid="{60B6FE92-4C2E-47A8-B27F-BA51CC1E7C81}"/>
    <cellStyle name="Comma 2 2 2 2 4 2 2 2 3 2 2 2" xfId="19719" xr:uid="{DC72010E-12F8-4C64-89D6-7C96E1202990}"/>
    <cellStyle name="Comma 2 2 2 2 4 2 2 2 3 2 2 2 2" xfId="43983" xr:uid="{F0A73175-7ED8-42CC-BC4D-F27EDF75AE8D}"/>
    <cellStyle name="Comma 2 2 2 2 4 2 2 2 3 2 2 3" xfId="31851" xr:uid="{C73BD40D-5F75-4A78-B9EF-AC3086433B51}"/>
    <cellStyle name="Comma 2 2 2 2 4 2 2 2 3 2 3" xfId="11631" xr:uid="{6A36CA1E-25CA-42FF-AE18-4399B58F7284}"/>
    <cellStyle name="Comma 2 2 2 2 4 2 2 2 3 2 3 2" xfId="23763" xr:uid="{E768AC5E-2A9A-4ED6-9F3E-A741AD65B8BC}"/>
    <cellStyle name="Comma 2 2 2 2 4 2 2 2 3 2 3 2 2" xfId="48027" xr:uid="{85A38CF0-DF67-4F44-90E2-F5F812955E65}"/>
    <cellStyle name="Comma 2 2 2 2 4 2 2 2 3 2 3 3" xfId="35895" xr:uid="{75EB501D-ABC0-4F41-9DEB-B5EC3F4648B6}"/>
    <cellStyle name="Comma 2 2 2 2 4 2 2 2 3 2 4" xfId="15675" xr:uid="{A5291CEB-6B80-4C57-84C1-A95951FF50DA}"/>
    <cellStyle name="Comma 2 2 2 2 4 2 2 2 3 2 4 2" xfId="39939" xr:uid="{BFBE6E2D-9D04-42DE-8783-B5D509A2DA69}"/>
    <cellStyle name="Comma 2 2 2 2 4 2 2 2 3 2 5" xfId="27807" xr:uid="{53CF58C3-A6EF-4AAD-B5C5-BBDB0A01D782}"/>
    <cellStyle name="Comma 2 2 2 2 4 2 2 2 3 3" xfId="5565" xr:uid="{CEED154D-8D15-47FE-98CE-FDAC1FC3D078}"/>
    <cellStyle name="Comma 2 2 2 2 4 2 2 2 3 3 2" xfId="17697" xr:uid="{8DA32EA7-9514-424F-B893-41CF2AABE9AC}"/>
    <cellStyle name="Comma 2 2 2 2 4 2 2 2 3 3 2 2" xfId="41961" xr:uid="{1CDE419A-57D7-40E9-BE73-88061EEB74AB}"/>
    <cellStyle name="Comma 2 2 2 2 4 2 2 2 3 3 3" xfId="29829" xr:uid="{3BF86685-218A-46EF-9FF8-3A55FEB71408}"/>
    <cellStyle name="Comma 2 2 2 2 4 2 2 2 3 4" xfId="9609" xr:uid="{0DF98FD8-BF49-4BA1-904C-D207E3352EF5}"/>
    <cellStyle name="Comma 2 2 2 2 4 2 2 2 3 4 2" xfId="21741" xr:uid="{AD15DD2A-F6C4-4310-82B0-1F93A0BBD974}"/>
    <cellStyle name="Comma 2 2 2 2 4 2 2 2 3 4 2 2" xfId="46005" xr:uid="{7B92244D-FF8C-4367-8B67-0FEA50B88445}"/>
    <cellStyle name="Comma 2 2 2 2 4 2 2 2 3 4 3" xfId="33873" xr:uid="{FC576F38-F955-43A7-A4E8-6CFBE307E410}"/>
    <cellStyle name="Comma 2 2 2 2 4 2 2 2 3 5" xfId="13653" xr:uid="{82B78C99-6CE8-46D3-9DBD-515026786069}"/>
    <cellStyle name="Comma 2 2 2 2 4 2 2 2 3 5 2" xfId="37917" xr:uid="{D7E647D0-3B7A-41C2-9110-412FD88033FD}"/>
    <cellStyle name="Comma 2 2 2 2 4 2 2 2 3 6" xfId="25785" xr:uid="{0CF44E1E-F0B9-48CF-96F7-05E660845D79}"/>
    <cellStyle name="Comma 2 2 2 2 4 2 2 2 4" xfId="2532" xr:uid="{2440C115-9B64-48FD-83A5-B37CE9AD2E70}"/>
    <cellStyle name="Comma 2 2 2 2 4 2 2 2 4 2" xfId="6576" xr:uid="{A7D42B0A-F36A-4F25-92CF-4BCFADE8CB87}"/>
    <cellStyle name="Comma 2 2 2 2 4 2 2 2 4 2 2" xfId="18708" xr:uid="{668915D7-8E2B-427F-9571-EFCBD95630D4}"/>
    <cellStyle name="Comma 2 2 2 2 4 2 2 2 4 2 2 2" xfId="42972" xr:uid="{1F38DD86-6E26-49E5-A412-05D80EB578E9}"/>
    <cellStyle name="Comma 2 2 2 2 4 2 2 2 4 2 3" xfId="30840" xr:uid="{DD886AAF-A072-4964-A2BF-5FF1F84AF05F}"/>
    <cellStyle name="Comma 2 2 2 2 4 2 2 2 4 3" xfId="10620" xr:uid="{E7DE248E-A42D-4064-9A52-BDED0FA863DE}"/>
    <cellStyle name="Comma 2 2 2 2 4 2 2 2 4 3 2" xfId="22752" xr:uid="{A4EB18FF-368E-4105-B3AA-63ACC15F3A53}"/>
    <cellStyle name="Comma 2 2 2 2 4 2 2 2 4 3 2 2" xfId="47016" xr:uid="{CB88D49E-046F-41DF-9448-52D925B47FF7}"/>
    <cellStyle name="Comma 2 2 2 2 4 2 2 2 4 3 3" xfId="34884" xr:uid="{D15ECDBE-E31B-4531-BC1E-9011E4705CD2}"/>
    <cellStyle name="Comma 2 2 2 2 4 2 2 2 4 4" xfId="14664" xr:uid="{D1A5E6D0-7676-4527-8503-71EA27D38891}"/>
    <cellStyle name="Comma 2 2 2 2 4 2 2 2 4 4 2" xfId="38928" xr:uid="{F599EC29-36D5-426B-8C0D-E894C7DDDB6B}"/>
    <cellStyle name="Comma 2 2 2 2 4 2 2 2 4 5" xfId="26796" xr:uid="{81F50E7C-5537-4267-82B7-81C37A88C254}"/>
    <cellStyle name="Comma 2 2 2 2 4 2 2 2 5" xfId="4554" xr:uid="{EFC8D060-FBEF-428B-9412-AB7E3D3E34EE}"/>
    <cellStyle name="Comma 2 2 2 2 4 2 2 2 5 2" xfId="16686" xr:uid="{A3A860A5-49D1-4B02-BE79-0EFDD7BAFFF3}"/>
    <cellStyle name="Comma 2 2 2 2 4 2 2 2 5 2 2" xfId="40950" xr:uid="{407ADDEE-03BE-4A1F-97F7-B65D173420A8}"/>
    <cellStyle name="Comma 2 2 2 2 4 2 2 2 5 3" xfId="28818" xr:uid="{659B1CAA-479C-40EB-8B52-599FD696096D}"/>
    <cellStyle name="Comma 2 2 2 2 4 2 2 2 6" xfId="8598" xr:uid="{3953772F-5A18-461F-A88D-64C50EDE3C38}"/>
    <cellStyle name="Comma 2 2 2 2 4 2 2 2 6 2" xfId="20730" xr:uid="{7FFDA49B-5049-403D-A3A7-C7A3547E91F4}"/>
    <cellStyle name="Comma 2 2 2 2 4 2 2 2 6 2 2" xfId="44994" xr:uid="{AB19D700-EA99-4E3A-BB36-D41970B11068}"/>
    <cellStyle name="Comma 2 2 2 2 4 2 2 2 6 3" xfId="32862" xr:uid="{8D7B1112-718A-4760-9137-3F02F79E0AAE}"/>
    <cellStyle name="Comma 2 2 2 2 4 2 2 2 7" xfId="12642" xr:uid="{265CEA22-7A99-4807-B152-E347D26ABDB6}"/>
    <cellStyle name="Comma 2 2 2 2 4 2 2 2 7 2" xfId="36906" xr:uid="{6DD7BE2A-731A-4E6D-A015-ECCE075FE44F}"/>
    <cellStyle name="Comma 2 2 2 2 4 2 2 2 8" xfId="24774" xr:uid="{40BC3EE1-9903-42E5-AA6E-72F7A57977F2}"/>
    <cellStyle name="Comma 2 2 2 2 4 2 2 3" xfId="762" xr:uid="{CD6593C2-F473-4085-B618-793FF1599DA4}"/>
    <cellStyle name="Comma 2 2 2 2 4 2 2 3 2" xfId="1773" xr:uid="{5D4B16BC-4D7B-4F6D-82AF-2C622BB1D768}"/>
    <cellStyle name="Comma 2 2 2 2 4 2 2 3 2 2" xfId="3795" xr:uid="{7626CAB0-E644-4E7B-922E-CFC250356DFF}"/>
    <cellStyle name="Comma 2 2 2 2 4 2 2 3 2 2 2" xfId="7839" xr:uid="{469E22A5-944C-4555-BF8E-570D2280D07F}"/>
    <cellStyle name="Comma 2 2 2 2 4 2 2 3 2 2 2 2" xfId="19971" xr:uid="{C9BE4CBA-A225-4BDA-84E1-30DF49375F83}"/>
    <cellStyle name="Comma 2 2 2 2 4 2 2 3 2 2 2 2 2" xfId="44235" xr:uid="{343449A2-8FE8-4C4E-B265-DA017AC72D90}"/>
    <cellStyle name="Comma 2 2 2 2 4 2 2 3 2 2 2 3" xfId="32103" xr:uid="{4E361083-708E-4D92-99F9-4E82B9CCE8A8}"/>
    <cellStyle name="Comma 2 2 2 2 4 2 2 3 2 2 3" xfId="11883" xr:uid="{BEF0EB1D-3A63-4834-A7E9-D56BD87E0015}"/>
    <cellStyle name="Comma 2 2 2 2 4 2 2 3 2 2 3 2" xfId="24015" xr:uid="{D23D29B8-8910-4FB3-96E6-C31F2F06C86B}"/>
    <cellStyle name="Comma 2 2 2 2 4 2 2 3 2 2 3 2 2" xfId="48279" xr:uid="{6B92E290-CB51-4033-A2B5-A41329C5864E}"/>
    <cellStyle name="Comma 2 2 2 2 4 2 2 3 2 2 3 3" xfId="36147" xr:uid="{18941799-9CCE-4628-8008-FDE220CE852F}"/>
    <cellStyle name="Comma 2 2 2 2 4 2 2 3 2 2 4" xfId="15927" xr:uid="{085FF877-FB96-4E84-809F-6DDF73578921}"/>
    <cellStyle name="Comma 2 2 2 2 4 2 2 3 2 2 4 2" xfId="40191" xr:uid="{47F405B2-0046-449F-9854-D891745BDDC0}"/>
    <cellStyle name="Comma 2 2 2 2 4 2 2 3 2 2 5" xfId="28059" xr:uid="{717D7A33-DA9F-4242-A4DE-16F537CD46CE}"/>
    <cellStyle name="Comma 2 2 2 2 4 2 2 3 2 3" xfId="5817" xr:uid="{CB80F1C0-B0EF-434C-BCEF-046DE00CFD8D}"/>
    <cellStyle name="Comma 2 2 2 2 4 2 2 3 2 3 2" xfId="17949" xr:uid="{CBADA5B4-8958-4C02-A226-81DD44BF0ADC}"/>
    <cellStyle name="Comma 2 2 2 2 4 2 2 3 2 3 2 2" xfId="42213" xr:uid="{0DE740B6-803B-48D6-8A48-EEAB38CE5035}"/>
    <cellStyle name="Comma 2 2 2 2 4 2 2 3 2 3 3" xfId="30081" xr:uid="{9C52E968-BEB3-4F6F-A1D2-EF119BB87770}"/>
    <cellStyle name="Comma 2 2 2 2 4 2 2 3 2 4" xfId="9861" xr:uid="{B053294D-D85B-4CB0-8883-ED21685CA1C7}"/>
    <cellStyle name="Comma 2 2 2 2 4 2 2 3 2 4 2" xfId="21993" xr:uid="{70B5B561-794E-4A77-A4BE-0B855DEF30E1}"/>
    <cellStyle name="Comma 2 2 2 2 4 2 2 3 2 4 2 2" xfId="46257" xr:uid="{1C14607E-01B8-4C48-90E3-4E16F8B3EF41}"/>
    <cellStyle name="Comma 2 2 2 2 4 2 2 3 2 4 3" xfId="34125" xr:uid="{954CC15B-F21B-407C-A842-B4F5E9B89E9F}"/>
    <cellStyle name="Comma 2 2 2 2 4 2 2 3 2 5" xfId="13905" xr:uid="{838E7465-2450-4E09-8764-501476F33039}"/>
    <cellStyle name="Comma 2 2 2 2 4 2 2 3 2 5 2" xfId="38169" xr:uid="{E62E0FD1-2142-44FA-9709-96F40B6C876E}"/>
    <cellStyle name="Comma 2 2 2 2 4 2 2 3 2 6" xfId="26037" xr:uid="{13C0AD72-6FAB-49DF-9912-8C60C59FBB2B}"/>
    <cellStyle name="Comma 2 2 2 2 4 2 2 3 3" xfId="2784" xr:uid="{A3393D0A-E3CC-4785-9C99-4875636B14CD}"/>
    <cellStyle name="Comma 2 2 2 2 4 2 2 3 3 2" xfId="6828" xr:uid="{CF48F355-3F1C-4596-8221-AFE518DC16D2}"/>
    <cellStyle name="Comma 2 2 2 2 4 2 2 3 3 2 2" xfId="18960" xr:uid="{0B8DD254-43E8-4F54-8A56-9F2503CEC294}"/>
    <cellStyle name="Comma 2 2 2 2 4 2 2 3 3 2 2 2" xfId="43224" xr:uid="{9B6CCB2F-9207-4817-8F2A-BE6047841EDB}"/>
    <cellStyle name="Comma 2 2 2 2 4 2 2 3 3 2 3" xfId="31092" xr:uid="{B8FB744A-F506-4C69-9B21-B34F72D068A1}"/>
    <cellStyle name="Comma 2 2 2 2 4 2 2 3 3 3" xfId="10872" xr:uid="{E0E15EC6-BBBD-491F-8969-02B398228870}"/>
    <cellStyle name="Comma 2 2 2 2 4 2 2 3 3 3 2" xfId="23004" xr:uid="{A46F0377-4FAA-4F21-A795-468128411728}"/>
    <cellStyle name="Comma 2 2 2 2 4 2 2 3 3 3 2 2" xfId="47268" xr:uid="{C959427E-647B-4B9B-8ACE-2CDFC8863F0D}"/>
    <cellStyle name="Comma 2 2 2 2 4 2 2 3 3 3 3" xfId="35136" xr:uid="{51202CDB-34C4-4B4F-A647-8409D85EBB99}"/>
    <cellStyle name="Comma 2 2 2 2 4 2 2 3 3 4" xfId="14916" xr:uid="{617E3D62-C603-48EF-972D-9E05E34D05DA}"/>
    <cellStyle name="Comma 2 2 2 2 4 2 2 3 3 4 2" xfId="39180" xr:uid="{3135E229-ABDB-463F-A5CB-EA14F90DB9A1}"/>
    <cellStyle name="Comma 2 2 2 2 4 2 2 3 3 5" xfId="27048" xr:uid="{0E96405A-F904-48E1-B22F-125AD2E501D7}"/>
    <cellStyle name="Comma 2 2 2 2 4 2 2 3 4" xfId="4806" xr:uid="{4ED15687-AEEE-4EE4-A505-8ABB2CF6F48A}"/>
    <cellStyle name="Comma 2 2 2 2 4 2 2 3 4 2" xfId="16938" xr:uid="{E3098339-590D-444C-BF37-536456DCD6B9}"/>
    <cellStyle name="Comma 2 2 2 2 4 2 2 3 4 2 2" xfId="41202" xr:uid="{7DB0FECA-E669-4A1E-A51C-EF5074EFA8F2}"/>
    <cellStyle name="Comma 2 2 2 2 4 2 2 3 4 3" xfId="29070" xr:uid="{E095FB0B-0D09-4978-A252-7C684A946918}"/>
    <cellStyle name="Comma 2 2 2 2 4 2 2 3 5" xfId="8850" xr:uid="{01A94B8A-8437-442E-A79E-F0616675445B}"/>
    <cellStyle name="Comma 2 2 2 2 4 2 2 3 5 2" xfId="20982" xr:uid="{3D95C801-631E-4015-AD69-DA47D717EB96}"/>
    <cellStyle name="Comma 2 2 2 2 4 2 2 3 5 2 2" xfId="45246" xr:uid="{C53091F2-CBF7-4583-A72F-A3C5E4F17A8B}"/>
    <cellStyle name="Comma 2 2 2 2 4 2 2 3 5 3" xfId="33114" xr:uid="{6F8BE8B8-51BF-44F7-889F-76AC0A54153B}"/>
    <cellStyle name="Comma 2 2 2 2 4 2 2 3 6" xfId="12894" xr:uid="{618CFE67-8F7A-40A7-9902-6B3FA933AACA}"/>
    <cellStyle name="Comma 2 2 2 2 4 2 2 3 6 2" xfId="37158" xr:uid="{4E9B6C21-A80F-45A4-A9FF-A77EA9232388}"/>
    <cellStyle name="Comma 2 2 2 2 4 2 2 3 7" xfId="25026" xr:uid="{6C3F90D1-F41F-4BFB-BB9C-B9936D1AF573}"/>
    <cellStyle name="Comma 2 2 2 2 4 2 2 4" xfId="1268" xr:uid="{29CDBADF-952F-48B8-9D8E-64C63D6C8AE7}"/>
    <cellStyle name="Comma 2 2 2 2 4 2 2 4 2" xfId="3290" xr:uid="{592A4BCC-EC1C-4B4C-91EB-C424577BF0C8}"/>
    <cellStyle name="Comma 2 2 2 2 4 2 2 4 2 2" xfId="7334" xr:uid="{EE85DA84-6292-4542-B891-C7B8E5B61A08}"/>
    <cellStyle name="Comma 2 2 2 2 4 2 2 4 2 2 2" xfId="19466" xr:uid="{39D38869-4772-4546-9CD4-4C7A23ACD081}"/>
    <cellStyle name="Comma 2 2 2 2 4 2 2 4 2 2 2 2" xfId="43730" xr:uid="{874DB103-2DA5-435F-A792-A7F80CBE2938}"/>
    <cellStyle name="Comma 2 2 2 2 4 2 2 4 2 2 3" xfId="31598" xr:uid="{63254E1F-D054-4030-B2B1-9079788B8855}"/>
    <cellStyle name="Comma 2 2 2 2 4 2 2 4 2 3" xfId="11378" xr:uid="{881DF978-6005-4AF6-A0FF-50D59CC1FD13}"/>
    <cellStyle name="Comma 2 2 2 2 4 2 2 4 2 3 2" xfId="23510" xr:uid="{29CD8851-EB5D-40D1-A4AD-19BAB1A504DD}"/>
    <cellStyle name="Comma 2 2 2 2 4 2 2 4 2 3 2 2" xfId="47774" xr:uid="{A75801B1-7609-4CEB-A4F8-FEB01318EA05}"/>
    <cellStyle name="Comma 2 2 2 2 4 2 2 4 2 3 3" xfId="35642" xr:uid="{601BC10E-D30E-4653-B66B-5158F5626494}"/>
    <cellStyle name="Comma 2 2 2 2 4 2 2 4 2 4" xfId="15422" xr:uid="{A7106EDE-B1CC-4931-A7B7-08B83C034A1D}"/>
    <cellStyle name="Comma 2 2 2 2 4 2 2 4 2 4 2" xfId="39686" xr:uid="{E07E5E2E-8F6A-4559-94BA-6FC46B0C2823}"/>
    <cellStyle name="Comma 2 2 2 2 4 2 2 4 2 5" xfId="27554" xr:uid="{5E38809A-6F4B-4F22-AB80-24C671293888}"/>
    <cellStyle name="Comma 2 2 2 2 4 2 2 4 3" xfId="5312" xr:uid="{57B173B3-59B9-430E-882F-BD68B2FC7F4D}"/>
    <cellStyle name="Comma 2 2 2 2 4 2 2 4 3 2" xfId="17444" xr:uid="{E0F97F73-848C-479F-AB5C-A50B9CC02C0B}"/>
    <cellStyle name="Comma 2 2 2 2 4 2 2 4 3 2 2" xfId="41708" xr:uid="{CE75531A-8447-47D7-8E18-D9E9D87AA076}"/>
    <cellStyle name="Comma 2 2 2 2 4 2 2 4 3 3" xfId="29576" xr:uid="{A151910E-F46B-4F12-B0B4-BCEC189994C7}"/>
    <cellStyle name="Comma 2 2 2 2 4 2 2 4 4" xfId="9356" xr:uid="{330C51BC-4E45-42DC-9721-2E871ED7CDAF}"/>
    <cellStyle name="Comma 2 2 2 2 4 2 2 4 4 2" xfId="21488" xr:uid="{3F7DA155-305B-4339-8166-18B6490BDEAD}"/>
    <cellStyle name="Comma 2 2 2 2 4 2 2 4 4 2 2" xfId="45752" xr:uid="{548F9AAB-4BF0-410E-A1F6-8439035662A2}"/>
    <cellStyle name="Comma 2 2 2 2 4 2 2 4 4 3" xfId="33620" xr:uid="{6E4B98FB-8461-4A59-8E61-83FE022BC530}"/>
    <cellStyle name="Comma 2 2 2 2 4 2 2 4 5" xfId="13400" xr:uid="{304DE682-ABCE-4ED6-8D2E-A2A2347DDA35}"/>
    <cellStyle name="Comma 2 2 2 2 4 2 2 4 5 2" xfId="37664" xr:uid="{FF9C18C6-5FA6-401D-8741-A7868175FCC7}"/>
    <cellStyle name="Comma 2 2 2 2 4 2 2 4 6" xfId="25532" xr:uid="{DF743961-067F-45E5-802F-5703D89A9266}"/>
    <cellStyle name="Comma 2 2 2 2 4 2 2 5" xfId="2279" xr:uid="{A6D100C9-D0C5-45CA-8B28-AC22B2E1BC53}"/>
    <cellStyle name="Comma 2 2 2 2 4 2 2 5 2" xfId="6323" xr:uid="{A23D5A1A-D1FD-4CDD-ACDA-9BC06547A828}"/>
    <cellStyle name="Comma 2 2 2 2 4 2 2 5 2 2" xfId="18455" xr:uid="{DC331538-144A-44D5-853A-2296A34EF363}"/>
    <cellStyle name="Comma 2 2 2 2 4 2 2 5 2 2 2" xfId="42719" xr:uid="{39E5CE00-7ABF-476E-A439-DDB4167244D0}"/>
    <cellStyle name="Comma 2 2 2 2 4 2 2 5 2 3" xfId="30587" xr:uid="{D26F6E1E-386B-43B5-BB36-B66E79C22012}"/>
    <cellStyle name="Comma 2 2 2 2 4 2 2 5 3" xfId="10367" xr:uid="{8DF5CC93-D2EF-434A-B4A6-DAC6B73539B1}"/>
    <cellStyle name="Comma 2 2 2 2 4 2 2 5 3 2" xfId="22499" xr:uid="{312ECAA8-D625-4B65-9025-E83A290EB43A}"/>
    <cellStyle name="Comma 2 2 2 2 4 2 2 5 3 2 2" xfId="46763" xr:uid="{F4738F8E-85B8-4304-BD65-BA88B5EEB989}"/>
    <cellStyle name="Comma 2 2 2 2 4 2 2 5 3 3" xfId="34631" xr:uid="{C6FF37FF-08F7-455C-AA90-37DE3B6FAF09}"/>
    <cellStyle name="Comma 2 2 2 2 4 2 2 5 4" xfId="14411" xr:uid="{9E15F07D-B4A1-4E18-86E4-BCD46AC687E2}"/>
    <cellStyle name="Comma 2 2 2 2 4 2 2 5 4 2" xfId="38675" xr:uid="{888BCB26-288B-4F71-8545-19A317236BE6}"/>
    <cellStyle name="Comma 2 2 2 2 4 2 2 5 5" xfId="26543" xr:uid="{ABF9C96D-852B-4E14-8293-9042AF696736}"/>
    <cellStyle name="Comma 2 2 2 2 4 2 2 6" xfId="4301" xr:uid="{75BD99D7-BC96-482B-8558-545D505570C2}"/>
    <cellStyle name="Comma 2 2 2 2 4 2 2 6 2" xfId="16433" xr:uid="{34412B07-AA81-4123-A819-D8DD47C2BDD5}"/>
    <cellStyle name="Comma 2 2 2 2 4 2 2 6 2 2" xfId="40697" xr:uid="{E705DF68-2CD1-4352-83D3-42EAFE619B80}"/>
    <cellStyle name="Comma 2 2 2 2 4 2 2 6 3" xfId="28565" xr:uid="{C1A74AD5-41FD-46D1-9F91-BA95E8E17A1F}"/>
    <cellStyle name="Comma 2 2 2 2 4 2 2 7" xfId="8345" xr:uid="{DA745547-F01E-4253-A522-5B31448685DA}"/>
    <cellStyle name="Comma 2 2 2 2 4 2 2 7 2" xfId="20477" xr:uid="{3F154D50-B00D-4A6B-A552-6AD8F62E8D15}"/>
    <cellStyle name="Comma 2 2 2 2 4 2 2 7 2 2" xfId="44741" xr:uid="{A84EF693-0651-4B01-9A69-2FC973443995}"/>
    <cellStyle name="Comma 2 2 2 2 4 2 2 7 3" xfId="32609" xr:uid="{4C6A1DCF-3718-4525-B12F-6FAEC0AE69F9}"/>
    <cellStyle name="Comma 2 2 2 2 4 2 2 8" xfId="12389" xr:uid="{9F76ECD7-DEC6-4B80-BF4A-53A7858CF6A6}"/>
    <cellStyle name="Comma 2 2 2 2 4 2 2 8 2" xfId="36653" xr:uid="{51E034A9-FCA9-45CA-B6CE-9261DD99CDA9}"/>
    <cellStyle name="Comma 2 2 2 2 4 2 2 9" xfId="24521" xr:uid="{22E9E19F-2A59-4D53-9F69-A12F9EC84111}"/>
    <cellStyle name="Comma 2 2 2 2 4 2 3" xfId="384" xr:uid="{27E82E78-6663-49D6-BC66-9BDFE889D8E5}"/>
    <cellStyle name="Comma 2 2 2 2 4 2 3 2" xfId="889" xr:uid="{1CA5997B-7068-4EAC-84BC-AEA28877D99B}"/>
    <cellStyle name="Comma 2 2 2 2 4 2 3 2 2" xfId="1900" xr:uid="{69BE51A1-50CA-4343-9C1B-C9D85428AEB3}"/>
    <cellStyle name="Comma 2 2 2 2 4 2 3 2 2 2" xfId="3922" xr:uid="{8DD6E010-6E78-4D36-ACF9-3A924E7ADE36}"/>
    <cellStyle name="Comma 2 2 2 2 4 2 3 2 2 2 2" xfId="7966" xr:uid="{FB344C2A-E9A8-405F-9B12-4B54105A9A2B}"/>
    <cellStyle name="Comma 2 2 2 2 4 2 3 2 2 2 2 2" xfId="20098" xr:uid="{FF3199B8-D506-486F-8654-686734034DC7}"/>
    <cellStyle name="Comma 2 2 2 2 4 2 3 2 2 2 2 2 2" xfId="44362" xr:uid="{5633F059-82A2-4A31-BCBE-EBF5DAADBBBB}"/>
    <cellStyle name="Comma 2 2 2 2 4 2 3 2 2 2 2 3" xfId="32230" xr:uid="{6EBACC6F-6264-4196-8914-993D7D70CFAC}"/>
    <cellStyle name="Comma 2 2 2 2 4 2 3 2 2 2 3" xfId="12010" xr:uid="{9C7A332D-8914-488B-B2FF-B6E29A97F53F}"/>
    <cellStyle name="Comma 2 2 2 2 4 2 3 2 2 2 3 2" xfId="24142" xr:uid="{64E4D48A-BE0C-4B2F-9FE8-8C7314A24013}"/>
    <cellStyle name="Comma 2 2 2 2 4 2 3 2 2 2 3 2 2" xfId="48406" xr:uid="{BCE4308B-62E6-4F41-BF0B-F52643750A88}"/>
    <cellStyle name="Comma 2 2 2 2 4 2 3 2 2 2 3 3" xfId="36274" xr:uid="{6C2263AA-7202-48DB-988D-C20246E11337}"/>
    <cellStyle name="Comma 2 2 2 2 4 2 3 2 2 2 4" xfId="16054" xr:uid="{97C828FE-05FF-474F-8FE8-7EA9C992B6E6}"/>
    <cellStyle name="Comma 2 2 2 2 4 2 3 2 2 2 4 2" xfId="40318" xr:uid="{89ECC1DA-5102-42AC-B17A-DEDC1326C947}"/>
    <cellStyle name="Comma 2 2 2 2 4 2 3 2 2 2 5" xfId="28186" xr:uid="{A2EC0B20-EF80-43AA-9F4E-270E6CBF5BF8}"/>
    <cellStyle name="Comma 2 2 2 2 4 2 3 2 2 3" xfId="5944" xr:uid="{8D498221-C6E0-4FDF-8AA9-876F8F17EA29}"/>
    <cellStyle name="Comma 2 2 2 2 4 2 3 2 2 3 2" xfId="18076" xr:uid="{D90D73FE-9076-4723-B10A-95423F01697C}"/>
    <cellStyle name="Comma 2 2 2 2 4 2 3 2 2 3 2 2" xfId="42340" xr:uid="{26DA2EF3-C21E-4F4F-9650-D65586DC07F2}"/>
    <cellStyle name="Comma 2 2 2 2 4 2 3 2 2 3 3" xfId="30208" xr:uid="{0F3BE650-00AA-4C6E-A412-848C589C6AEA}"/>
    <cellStyle name="Comma 2 2 2 2 4 2 3 2 2 4" xfId="9988" xr:uid="{E8F86F48-4258-4DA7-947D-255FEF9077DE}"/>
    <cellStyle name="Comma 2 2 2 2 4 2 3 2 2 4 2" xfId="22120" xr:uid="{7600712B-2693-4209-84FE-93CBCF6AE0EB}"/>
    <cellStyle name="Comma 2 2 2 2 4 2 3 2 2 4 2 2" xfId="46384" xr:uid="{E4CEAE46-3574-4167-99FB-EC7362282818}"/>
    <cellStyle name="Comma 2 2 2 2 4 2 3 2 2 4 3" xfId="34252" xr:uid="{F0B89F07-6253-4373-9ADB-89403F33E139}"/>
    <cellStyle name="Comma 2 2 2 2 4 2 3 2 2 5" xfId="14032" xr:uid="{60965B99-6FF4-4E01-A74D-AB57F1AA7659}"/>
    <cellStyle name="Comma 2 2 2 2 4 2 3 2 2 5 2" xfId="38296" xr:uid="{94B6B11A-CD91-44B9-AFE8-893C31261CE2}"/>
    <cellStyle name="Comma 2 2 2 2 4 2 3 2 2 6" xfId="26164" xr:uid="{80D488F8-4F3B-445E-AE4E-281BDC4C6B32}"/>
    <cellStyle name="Comma 2 2 2 2 4 2 3 2 3" xfId="2911" xr:uid="{2BCB2954-325E-4FD8-8C17-8C11946274BE}"/>
    <cellStyle name="Comma 2 2 2 2 4 2 3 2 3 2" xfId="6955" xr:uid="{B632E1CA-097C-4BE5-946A-1F3C2D7013A0}"/>
    <cellStyle name="Comma 2 2 2 2 4 2 3 2 3 2 2" xfId="19087" xr:uid="{DDFF36AD-41FA-4AA3-8A30-6499CCB437E1}"/>
    <cellStyle name="Comma 2 2 2 2 4 2 3 2 3 2 2 2" xfId="43351" xr:uid="{CEBC9A75-C143-4A98-8DF9-AABD32C65D9D}"/>
    <cellStyle name="Comma 2 2 2 2 4 2 3 2 3 2 3" xfId="31219" xr:uid="{5A25A2F0-59C5-48B4-BCBA-69FA6D018857}"/>
    <cellStyle name="Comma 2 2 2 2 4 2 3 2 3 3" xfId="10999" xr:uid="{D99559C1-15A4-48F6-ABE6-1D3FE7A7E8F4}"/>
    <cellStyle name="Comma 2 2 2 2 4 2 3 2 3 3 2" xfId="23131" xr:uid="{FEBC48CD-4276-4582-8188-AC4C9750BB84}"/>
    <cellStyle name="Comma 2 2 2 2 4 2 3 2 3 3 2 2" xfId="47395" xr:uid="{AF1C435A-A939-4D58-9669-655E009E6F39}"/>
    <cellStyle name="Comma 2 2 2 2 4 2 3 2 3 3 3" xfId="35263" xr:uid="{3B839D01-1E61-495A-BF7A-F7C3769F630C}"/>
    <cellStyle name="Comma 2 2 2 2 4 2 3 2 3 4" xfId="15043" xr:uid="{83422F4A-FC9F-4E0C-A399-69D69C756A6E}"/>
    <cellStyle name="Comma 2 2 2 2 4 2 3 2 3 4 2" xfId="39307" xr:uid="{BB3AAB23-0178-4376-A231-0C2BF15CD8A3}"/>
    <cellStyle name="Comma 2 2 2 2 4 2 3 2 3 5" xfId="27175" xr:uid="{4E15C1EE-8469-44A9-9382-B6FA4A41218A}"/>
    <cellStyle name="Comma 2 2 2 2 4 2 3 2 4" xfId="4933" xr:uid="{92F91287-5F25-4DC3-8AEB-E53E04CE1469}"/>
    <cellStyle name="Comma 2 2 2 2 4 2 3 2 4 2" xfId="17065" xr:uid="{8CB3ED5B-4469-479E-871F-42AAC2E95225}"/>
    <cellStyle name="Comma 2 2 2 2 4 2 3 2 4 2 2" xfId="41329" xr:uid="{30DA7735-B24F-4C97-97B3-C6768753FD85}"/>
    <cellStyle name="Comma 2 2 2 2 4 2 3 2 4 3" xfId="29197" xr:uid="{7BF0DC8D-FE0A-4A22-A1E0-ADD43FC35336}"/>
    <cellStyle name="Comma 2 2 2 2 4 2 3 2 5" xfId="8977" xr:uid="{5F6B343C-1344-4AA5-BEE3-B375C851EBA0}"/>
    <cellStyle name="Comma 2 2 2 2 4 2 3 2 5 2" xfId="21109" xr:uid="{ECEA8374-D150-4724-879D-2FD8705A2DF8}"/>
    <cellStyle name="Comma 2 2 2 2 4 2 3 2 5 2 2" xfId="45373" xr:uid="{62DD6F81-799A-4F8C-A678-94CA639A8562}"/>
    <cellStyle name="Comma 2 2 2 2 4 2 3 2 5 3" xfId="33241" xr:uid="{FB8655E6-FC3F-45DD-8181-9F7BC22A4D08}"/>
    <cellStyle name="Comma 2 2 2 2 4 2 3 2 6" xfId="13021" xr:uid="{2CCF9BF0-4B7A-4F89-9BE7-173B1468D38D}"/>
    <cellStyle name="Comma 2 2 2 2 4 2 3 2 6 2" xfId="37285" xr:uid="{8904B14A-512D-4D49-8C7B-F2BD2CCD3F1E}"/>
    <cellStyle name="Comma 2 2 2 2 4 2 3 2 7" xfId="25153" xr:uid="{7DEDED8C-B0AA-4255-9E6D-7B73AFE9C06F}"/>
    <cellStyle name="Comma 2 2 2 2 4 2 3 3" xfId="1395" xr:uid="{7263420C-7B23-4B80-A1A9-8CEC8BEDC69A}"/>
    <cellStyle name="Comma 2 2 2 2 4 2 3 3 2" xfId="3417" xr:uid="{8F0637E7-D321-4342-B54E-D7A92FD70F7A}"/>
    <cellStyle name="Comma 2 2 2 2 4 2 3 3 2 2" xfId="7461" xr:uid="{AF780776-F4F5-49BF-8D68-4E62A3335E76}"/>
    <cellStyle name="Comma 2 2 2 2 4 2 3 3 2 2 2" xfId="19593" xr:uid="{8B0DEF75-C1B3-42FE-BD80-60ECAC8D3D89}"/>
    <cellStyle name="Comma 2 2 2 2 4 2 3 3 2 2 2 2" xfId="43857" xr:uid="{AF620BC7-2C26-4ED6-A41F-4E1BF8D65835}"/>
    <cellStyle name="Comma 2 2 2 2 4 2 3 3 2 2 3" xfId="31725" xr:uid="{70C77D2F-102E-4FB7-90E1-FC596F364E89}"/>
    <cellStyle name="Comma 2 2 2 2 4 2 3 3 2 3" xfId="11505" xr:uid="{47C54062-87EA-40EF-8163-BABA50E71BA1}"/>
    <cellStyle name="Comma 2 2 2 2 4 2 3 3 2 3 2" xfId="23637" xr:uid="{86654D92-FBAB-420E-8E66-C765B5AA6730}"/>
    <cellStyle name="Comma 2 2 2 2 4 2 3 3 2 3 2 2" xfId="47901" xr:uid="{357F9AC1-1DD0-4CCC-A58D-E8F26C1FA39C}"/>
    <cellStyle name="Comma 2 2 2 2 4 2 3 3 2 3 3" xfId="35769" xr:uid="{44F501C5-87E4-4F70-BD4D-99593A140AC7}"/>
    <cellStyle name="Comma 2 2 2 2 4 2 3 3 2 4" xfId="15549" xr:uid="{649B5554-B3F3-4F0A-B93F-C4FA3FA01BFA}"/>
    <cellStyle name="Comma 2 2 2 2 4 2 3 3 2 4 2" xfId="39813" xr:uid="{6875EF53-4728-461B-A1D8-AED4ED220CC6}"/>
    <cellStyle name="Comma 2 2 2 2 4 2 3 3 2 5" xfId="27681" xr:uid="{4ECFB6AE-26F2-48BF-BD48-3AF00E1F33A0}"/>
    <cellStyle name="Comma 2 2 2 2 4 2 3 3 3" xfId="5439" xr:uid="{F9D14ECD-9DEE-46C7-82AC-C0A2FA72C7AA}"/>
    <cellStyle name="Comma 2 2 2 2 4 2 3 3 3 2" xfId="17571" xr:uid="{4EFAA1DE-2442-4510-87B4-3E936495E985}"/>
    <cellStyle name="Comma 2 2 2 2 4 2 3 3 3 2 2" xfId="41835" xr:uid="{EABBBE16-F3F5-4E77-B111-D09EAC2A7F8C}"/>
    <cellStyle name="Comma 2 2 2 2 4 2 3 3 3 3" xfId="29703" xr:uid="{49A81EAF-D54E-4FD3-8603-6F68907F9B08}"/>
    <cellStyle name="Comma 2 2 2 2 4 2 3 3 4" xfId="9483" xr:uid="{9690D119-0BAA-4B71-8409-2F40D84DC8E7}"/>
    <cellStyle name="Comma 2 2 2 2 4 2 3 3 4 2" xfId="21615" xr:uid="{B0CBB20E-C91F-4ADB-A251-6166A074F89B}"/>
    <cellStyle name="Comma 2 2 2 2 4 2 3 3 4 2 2" xfId="45879" xr:uid="{26F05FCC-0DB7-4AB3-BC90-B742AD4B049A}"/>
    <cellStyle name="Comma 2 2 2 2 4 2 3 3 4 3" xfId="33747" xr:uid="{2CA5C097-B2CD-4748-9CCA-B4AFCD229901}"/>
    <cellStyle name="Comma 2 2 2 2 4 2 3 3 5" xfId="13527" xr:uid="{8DBECCF7-1270-466E-8BB6-F8689AB5CA46}"/>
    <cellStyle name="Comma 2 2 2 2 4 2 3 3 5 2" xfId="37791" xr:uid="{54B28EB6-8C2C-4585-BB12-62CA919763E9}"/>
    <cellStyle name="Comma 2 2 2 2 4 2 3 3 6" xfId="25659" xr:uid="{2F7D2F3D-444D-4341-998A-0BB5A7034DC0}"/>
    <cellStyle name="Comma 2 2 2 2 4 2 3 4" xfId="2406" xr:uid="{59A0195B-C91F-481D-93AA-DC7AFA848EA9}"/>
    <cellStyle name="Comma 2 2 2 2 4 2 3 4 2" xfId="6450" xr:uid="{B5493CAA-805D-474A-9967-5A8A327F608F}"/>
    <cellStyle name="Comma 2 2 2 2 4 2 3 4 2 2" xfId="18582" xr:uid="{8216C561-BD63-460C-AFC6-5ED66C88C85B}"/>
    <cellStyle name="Comma 2 2 2 2 4 2 3 4 2 2 2" xfId="42846" xr:uid="{ECB9BF11-FF1A-4761-BABA-27D29D685260}"/>
    <cellStyle name="Comma 2 2 2 2 4 2 3 4 2 3" xfId="30714" xr:uid="{58FC8DD6-7587-495A-808E-F18620EF4025}"/>
    <cellStyle name="Comma 2 2 2 2 4 2 3 4 3" xfId="10494" xr:uid="{7C99A900-F4A1-4DE3-B6C3-B50269E4BCEB}"/>
    <cellStyle name="Comma 2 2 2 2 4 2 3 4 3 2" xfId="22626" xr:uid="{DE64F8E6-61D3-4B4C-8734-89F2476BA8AA}"/>
    <cellStyle name="Comma 2 2 2 2 4 2 3 4 3 2 2" xfId="46890" xr:uid="{21A52BCA-581B-492E-82C1-01736EEE80C1}"/>
    <cellStyle name="Comma 2 2 2 2 4 2 3 4 3 3" xfId="34758" xr:uid="{F5888A81-A9F6-4D93-A9CE-DE4F33F40E25}"/>
    <cellStyle name="Comma 2 2 2 2 4 2 3 4 4" xfId="14538" xr:uid="{DD94BAF0-8BDF-4179-B7BF-166121671B00}"/>
    <cellStyle name="Comma 2 2 2 2 4 2 3 4 4 2" xfId="38802" xr:uid="{0E04365B-129C-49DE-8E4E-8F09A6D683CF}"/>
    <cellStyle name="Comma 2 2 2 2 4 2 3 4 5" xfId="26670" xr:uid="{05E22846-4BAC-4AB7-B893-0F683FBD4F20}"/>
    <cellStyle name="Comma 2 2 2 2 4 2 3 5" xfId="4428" xr:uid="{C0CDB6C1-2ACB-4A6F-901C-916E79557620}"/>
    <cellStyle name="Comma 2 2 2 2 4 2 3 5 2" xfId="16560" xr:uid="{0661E18C-9C0F-4DD1-A709-4B6F6E10CB11}"/>
    <cellStyle name="Comma 2 2 2 2 4 2 3 5 2 2" xfId="40824" xr:uid="{D3C0692E-F221-43E3-898E-5499D83AF030}"/>
    <cellStyle name="Comma 2 2 2 2 4 2 3 5 3" xfId="28692" xr:uid="{2EDDEB2D-C44A-43A7-878C-96111008A271}"/>
    <cellStyle name="Comma 2 2 2 2 4 2 3 6" xfId="8472" xr:uid="{C5223636-0DF6-413D-A068-0E823B6CD89E}"/>
    <cellStyle name="Comma 2 2 2 2 4 2 3 6 2" xfId="20604" xr:uid="{1E2A6077-7B4B-4BE0-8BCC-2B642972EFC4}"/>
    <cellStyle name="Comma 2 2 2 2 4 2 3 6 2 2" xfId="44868" xr:uid="{219908B3-B645-4CDB-AF85-77C17AB3979E}"/>
    <cellStyle name="Comma 2 2 2 2 4 2 3 6 3" xfId="32736" xr:uid="{1E71C311-D162-4660-8C9C-7B4429BDFCB2}"/>
    <cellStyle name="Comma 2 2 2 2 4 2 3 7" xfId="12516" xr:uid="{827FD324-CD73-4AA7-8649-DC1D7B433E52}"/>
    <cellStyle name="Comma 2 2 2 2 4 2 3 7 2" xfId="36780" xr:uid="{8447237A-3922-4FB4-818F-6B409913248E}"/>
    <cellStyle name="Comma 2 2 2 2 4 2 3 8" xfId="24648" xr:uid="{65F8BE1D-7D97-4122-A0FF-5A1D5CB3409F}"/>
    <cellStyle name="Comma 2 2 2 2 4 2 4" xfId="636" xr:uid="{EB8B0A12-3339-4B33-ACED-5B6937D28BFE}"/>
    <cellStyle name="Comma 2 2 2 2 4 2 4 2" xfId="1647" xr:uid="{E0D1337C-A772-45F7-AA4E-98654DD7746E}"/>
    <cellStyle name="Comma 2 2 2 2 4 2 4 2 2" xfId="3669" xr:uid="{5F957BFD-9C4E-46E2-AAEC-AB28DEC89E8C}"/>
    <cellStyle name="Comma 2 2 2 2 4 2 4 2 2 2" xfId="7713" xr:uid="{A0B7EF26-DF06-4665-A152-B240FE482995}"/>
    <cellStyle name="Comma 2 2 2 2 4 2 4 2 2 2 2" xfId="19845" xr:uid="{87A228B1-B8D8-44AE-8899-7E2968652111}"/>
    <cellStyle name="Comma 2 2 2 2 4 2 4 2 2 2 2 2" xfId="44109" xr:uid="{BD4DE074-6F82-49E0-BE9B-47068094DB1F}"/>
    <cellStyle name="Comma 2 2 2 2 4 2 4 2 2 2 3" xfId="31977" xr:uid="{5DED1563-D29C-4F34-ABCA-739D668A75CE}"/>
    <cellStyle name="Comma 2 2 2 2 4 2 4 2 2 3" xfId="11757" xr:uid="{0C8C8839-4614-44B3-9A63-951515954756}"/>
    <cellStyle name="Comma 2 2 2 2 4 2 4 2 2 3 2" xfId="23889" xr:uid="{CB3FF673-BA47-49B8-A9AA-C3C2DD4305AD}"/>
    <cellStyle name="Comma 2 2 2 2 4 2 4 2 2 3 2 2" xfId="48153" xr:uid="{5B6B311E-BCBE-4B7E-B03F-F50BFD9F9104}"/>
    <cellStyle name="Comma 2 2 2 2 4 2 4 2 2 3 3" xfId="36021" xr:uid="{98C0B88F-A1CB-4D4E-99DA-CE7DCBEE35A9}"/>
    <cellStyle name="Comma 2 2 2 2 4 2 4 2 2 4" xfId="15801" xr:uid="{AD372482-6D05-45DB-93E1-4FF006949A0F}"/>
    <cellStyle name="Comma 2 2 2 2 4 2 4 2 2 4 2" xfId="40065" xr:uid="{589FE375-F426-47F0-8EF8-BDB72920AD21}"/>
    <cellStyle name="Comma 2 2 2 2 4 2 4 2 2 5" xfId="27933" xr:uid="{B96CBA96-AB2D-4E26-93B5-50327F3BD5D1}"/>
    <cellStyle name="Comma 2 2 2 2 4 2 4 2 3" xfId="5691" xr:uid="{84EFFA85-D8BB-47FB-B460-967418D5E6F3}"/>
    <cellStyle name="Comma 2 2 2 2 4 2 4 2 3 2" xfId="17823" xr:uid="{03582900-C3E6-42EB-A0FC-2FA1DF050FF2}"/>
    <cellStyle name="Comma 2 2 2 2 4 2 4 2 3 2 2" xfId="42087" xr:uid="{01FD4495-B582-4E9D-9FF1-C64CCF685B46}"/>
    <cellStyle name="Comma 2 2 2 2 4 2 4 2 3 3" xfId="29955" xr:uid="{121CE584-A07A-4640-91D1-04F7375457D1}"/>
    <cellStyle name="Comma 2 2 2 2 4 2 4 2 4" xfId="9735" xr:uid="{8555E190-16AD-4AB9-93B2-A0A71A356181}"/>
    <cellStyle name="Comma 2 2 2 2 4 2 4 2 4 2" xfId="21867" xr:uid="{389399AB-2995-431A-9925-F6E921C03C17}"/>
    <cellStyle name="Comma 2 2 2 2 4 2 4 2 4 2 2" xfId="46131" xr:uid="{3112D369-AE80-42B5-A933-CBE2A68B6406}"/>
    <cellStyle name="Comma 2 2 2 2 4 2 4 2 4 3" xfId="33999" xr:uid="{FB32A0A3-8A85-459D-9DD5-FFDC598A8A94}"/>
    <cellStyle name="Comma 2 2 2 2 4 2 4 2 5" xfId="13779" xr:uid="{89EAC51D-826A-415C-AD6A-92D4F8D03D16}"/>
    <cellStyle name="Comma 2 2 2 2 4 2 4 2 5 2" xfId="38043" xr:uid="{E2392935-B21C-4E2B-8836-F62CD401CAE2}"/>
    <cellStyle name="Comma 2 2 2 2 4 2 4 2 6" xfId="25911" xr:uid="{250EDABE-7A74-4C3C-93A9-03E5D140CB73}"/>
    <cellStyle name="Comma 2 2 2 2 4 2 4 3" xfId="2658" xr:uid="{287BFB77-D0F8-41FC-8B3E-7F3303FDD6E2}"/>
    <cellStyle name="Comma 2 2 2 2 4 2 4 3 2" xfId="6702" xr:uid="{ECCEB431-0C42-4ED4-A124-89A26634B232}"/>
    <cellStyle name="Comma 2 2 2 2 4 2 4 3 2 2" xfId="18834" xr:uid="{5980FEE2-FEAC-452A-B29F-908ADDB5440C}"/>
    <cellStyle name="Comma 2 2 2 2 4 2 4 3 2 2 2" xfId="43098" xr:uid="{376C084D-B14F-4348-BDA4-CA5B45115689}"/>
    <cellStyle name="Comma 2 2 2 2 4 2 4 3 2 3" xfId="30966" xr:uid="{29D30D41-E0A3-4FF6-9DAF-7E8BEA899672}"/>
    <cellStyle name="Comma 2 2 2 2 4 2 4 3 3" xfId="10746" xr:uid="{15B541DA-29A5-46BA-92CA-0B06C749B74F}"/>
    <cellStyle name="Comma 2 2 2 2 4 2 4 3 3 2" xfId="22878" xr:uid="{63238975-6F30-4A07-9143-042759FDDA3B}"/>
    <cellStyle name="Comma 2 2 2 2 4 2 4 3 3 2 2" xfId="47142" xr:uid="{32E13FAC-6392-4623-B062-E830DE0BEE8B}"/>
    <cellStyle name="Comma 2 2 2 2 4 2 4 3 3 3" xfId="35010" xr:uid="{E81D03F9-7EB7-4D9F-9EEE-C93CF32CCA75}"/>
    <cellStyle name="Comma 2 2 2 2 4 2 4 3 4" xfId="14790" xr:uid="{CF40F699-0D91-4528-AB75-1DC03C351DC1}"/>
    <cellStyle name="Comma 2 2 2 2 4 2 4 3 4 2" xfId="39054" xr:uid="{038ADE95-60FA-4C74-B800-C6C3A81291D6}"/>
    <cellStyle name="Comma 2 2 2 2 4 2 4 3 5" xfId="26922" xr:uid="{B822D484-BCB1-4EC4-846F-79129F0FA619}"/>
    <cellStyle name="Comma 2 2 2 2 4 2 4 4" xfId="4680" xr:uid="{4FB1E6C3-6922-45D4-A5A3-5DB63A0D4AD9}"/>
    <cellStyle name="Comma 2 2 2 2 4 2 4 4 2" xfId="16812" xr:uid="{603BE5B2-A4C2-499E-9385-300A36D03E11}"/>
    <cellStyle name="Comma 2 2 2 2 4 2 4 4 2 2" xfId="41076" xr:uid="{3AEF99C6-BA91-42BB-8E1E-90DE93FC77D1}"/>
    <cellStyle name="Comma 2 2 2 2 4 2 4 4 3" xfId="28944" xr:uid="{68BC8073-5D08-49A3-BA52-E7B7B375FE5A}"/>
    <cellStyle name="Comma 2 2 2 2 4 2 4 5" xfId="8724" xr:uid="{5E3DE73C-8785-45FD-87EF-60211AF85E52}"/>
    <cellStyle name="Comma 2 2 2 2 4 2 4 5 2" xfId="20856" xr:uid="{7B6AB8DF-43F0-4648-94E3-1C6D603DA2C1}"/>
    <cellStyle name="Comma 2 2 2 2 4 2 4 5 2 2" xfId="45120" xr:uid="{3B748EF1-0D82-4B09-952C-17698842DC53}"/>
    <cellStyle name="Comma 2 2 2 2 4 2 4 5 3" xfId="32988" xr:uid="{553B69EA-5052-4EE3-91E6-65F0EE1712B5}"/>
    <cellStyle name="Comma 2 2 2 2 4 2 4 6" xfId="12768" xr:uid="{FA8B2087-30AC-426F-ABA8-B3DF6FB07354}"/>
    <cellStyle name="Comma 2 2 2 2 4 2 4 6 2" xfId="37032" xr:uid="{D995806C-746C-47ED-BD32-FC4BA60C1D08}"/>
    <cellStyle name="Comma 2 2 2 2 4 2 4 7" xfId="24900" xr:uid="{0B07EBE2-A007-42F5-873A-ACBC7F1ED1AC}"/>
    <cellStyle name="Comma 2 2 2 2 4 2 5" xfId="1142" xr:uid="{993C112C-CBEB-4547-8F8B-AB1B7F34E386}"/>
    <cellStyle name="Comma 2 2 2 2 4 2 5 2" xfId="3164" xr:uid="{CF6449DC-6999-4CE5-B761-45A0028363DC}"/>
    <cellStyle name="Comma 2 2 2 2 4 2 5 2 2" xfId="7208" xr:uid="{6C5BDC51-4B04-464D-9CD1-15222A6DF268}"/>
    <cellStyle name="Comma 2 2 2 2 4 2 5 2 2 2" xfId="19340" xr:uid="{B25FBCD6-E8DE-4C0A-AC74-90882C688304}"/>
    <cellStyle name="Comma 2 2 2 2 4 2 5 2 2 2 2" xfId="43604" xr:uid="{ABC50C0D-3E7B-4599-8691-980D9CCB0BFE}"/>
    <cellStyle name="Comma 2 2 2 2 4 2 5 2 2 3" xfId="31472" xr:uid="{1614B6CA-41FE-419D-95D4-10D34F0EC33D}"/>
    <cellStyle name="Comma 2 2 2 2 4 2 5 2 3" xfId="11252" xr:uid="{72CDD7FD-B7A2-446F-86DA-B52EAE407AC4}"/>
    <cellStyle name="Comma 2 2 2 2 4 2 5 2 3 2" xfId="23384" xr:uid="{9567F9BB-007C-4119-810C-7ED2C5DEE866}"/>
    <cellStyle name="Comma 2 2 2 2 4 2 5 2 3 2 2" xfId="47648" xr:uid="{12408B12-008B-4A43-A8A2-0640194C039C}"/>
    <cellStyle name="Comma 2 2 2 2 4 2 5 2 3 3" xfId="35516" xr:uid="{7A5007E5-C60C-4636-9473-B72E81B6F79F}"/>
    <cellStyle name="Comma 2 2 2 2 4 2 5 2 4" xfId="15296" xr:uid="{0791302B-51D8-46AA-AD64-B4F74764BE14}"/>
    <cellStyle name="Comma 2 2 2 2 4 2 5 2 4 2" xfId="39560" xr:uid="{DFDC396A-DA32-468D-AE78-CB1E85BF931B}"/>
    <cellStyle name="Comma 2 2 2 2 4 2 5 2 5" xfId="27428" xr:uid="{B048C433-B225-451E-8E96-CED2E75DB83A}"/>
    <cellStyle name="Comma 2 2 2 2 4 2 5 3" xfId="5186" xr:uid="{E593AE7F-0B92-4DB8-89EB-6632F1DDDD35}"/>
    <cellStyle name="Comma 2 2 2 2 4 2 5 3 2" xfId="17318" xr:uid="{329D473A-D0B8-475B-98D0-CFEF4C46C7A8}"/>
    <cellStyle name="Comma 2 2 2 2 4 2 5 3 2 2" xfId="41582" xr:uid="{805A9F39-F163-4DE3-87E1-8A618F0314CC}"/>
    <cellStyle name="Comma 2 2 2 2 4 2 5 3 3" xfId="29450" xr:uid="{160F3746-1875-4B46-8CB5-69EA6D33CB6D}"/>
    <cellStyle name="Comma 2 2 2 2 4 2 5 4" xfId="9230" xr:uid="{D9205E18-6375-41C3-B100-DADA4CA9FE7F}"/>
    <cellStyle name="Comma 2 2 2 2 4 2 5 4 2" xfId="21362" xr:uid="{871A8FDB-917E-4F17-A011-851B867DF376}"/>
    <cellStyle name="Comma 2 2 2 2 4 2 5 4 2 2" xfId="45626" xr:uid="{7D00364F-F054-4916-940F-E07ED514266A}"/>
    <cellStyle name="Comma 2 2 2 2 4 2 5 4 3" xfId="33494" xr:uid="{5178F808-9D41-46C4-9FD0-55FCFA6C5004}"/>
    <cellStyle name="Comma 2 2 2 2 4 2 5 5" xfId="13274" xr:uid="{BA323627-0C0B-481F-9C76-93DEC4675AFE}"/>
    <cellStyle name="Comma 2 2 2 2 4 2 5 5 2" xfId="37538" xr:uid="{B6DB4B62-91C2-4DFF-BDE4-AA1A524E6F68}"/>
    <cellStyle name="Comma 2 2 2 2 4 2 5 6" xfId="25406" xr:uid="{078ADC0E-C518-4C41-9857-03FC73833B4E}"/>
    <cellStyle name="Comma 2 2 2 2 4 2 6" xfId="2153" xr:uid="{E0A127A7-5F36-4146-BFA1-5DDA27BABC78}"/>
    <cellStyle name="Comma 2 2 2 2 4 2 6 2" xfId="6197" xr:uid="{217D2C41-355D-4742-999B-5C532EDBBB45}"/>
    <cellStyle name="Comma 2 2 2 2 4 2 6 2 2" xfId="18329" xr:uid="{6D07CD34-57DD-4B39-8F59-DE4E01FEBE13}"/>
    <cellStyle name="Comma 2 2 2 2 4 2 6 2 2 2" xfId="42593" xr:uid="{CED45C03-6329-46AF-991A-6B40A6D299B4}"/>
    <cellStyle name="Comma 2 2 2 2 4 2 6 2 3" xfId="30461" xr:uid="{6DEB6772-1A36-4F1C-BC37-870562F0CC24}"/>
    <cellStyle name="Comma 2 2 2 2 4 2 6 3" xfId="10241" xr:uid="{46243990-7357-48F3-BEAA-CDB9FA30D4D5}"/>
    <cellStyle name="Comma 2 2 2 2 4 2 6 3 2" xfId="22373" xr:uid="{1195017E-B406-42FF-8CAC-AEBC24D0C514}"/>
    <cellStyle name="Comma 2 2 2 2 4 2 6 3 2 2" xfId="46637" xr:uid="{3AFD7C4B-128A-4509-9640-E8D2BD9D0F03}"/>
    <cellStyle name="Comma 2 2 2 2 4 2 6 3 3" xfId="34505" xr:uid="{8A68D02C-5D54-4E84-916B-632C6182DBC9}"/>
    <cellStyle name="Comma 2 2 2 2 4 2 6 4" xfId="14285" xr:uid="{A63E2F45-6C77-45AF-815C-19A4AD468B5C}"/>
    <cellStyle name="Comma 2 2 2 2 4 2 6 4 2" xfId="38549" xr:uid="{E2DDAE24-FE8E-4E83-A637-C240ABF6D4DB}"/>
    <cellStyle name="Comma 2 2 2 2 4 2 6 5" xfId="26417" xr:uid="{C156A626-7F6A-43C7-93B9-38E1B1558597}"/>
    <cellStyle name="Comma 2 2 2 2 4 2 7" xfId="4175" xr:uid="{561DD9E0-0A2D-41D4-8177-6E191F2215EC}"/>
    <cellStyle name="Comma 2 2 2 2 4 2 7 2" xfId="16307" xr:uid="{7F1854DA-E1C0-4431-AFB3-13EB960DF2A3}"/>
    <cellStyle name="Comma 2 2 2 2 4 2 7 2 2" xfId="40571" xr:uid="{EE8F2A7B-9887-4F5F-8E49-F8D554151C5E}"/>
    <cellStyle name="Comma 2 2 2 2 4 2 7 3" xfId="28439" xr:uid="{35621C6F-7CA6-4336-A044-3E7D585FC21F}"/>
    <cellStyle name="Comma 2 2 2 2 4 2 8" xfId="8219" xr:uid="{FE20EED5-B102-4E7B-A5FC-A74529A8BB7E}"/>
    <cellStyle name="Comma 2 2 2 2 4 2 8 2" xfId="20351" xr:uid="{5B45E807-609A-40F4-BD82-88ED921F29B8}"/>
    <cellStyle name="Comma 2 2 2 2 4 2 8 2 2" xfId="44615" xr:uid="{5743AFB4-6A37-479C-9B2D-A3B4F86C453B}"/>
    <cellStyle name="Comma 2 2 2 2 4 2 8 3" xfId="32483" xr:uid="{6233328C-B8E2-4A2D-878E-243C3A4C20CB}"/>
    <cellStyle name="Comma 2 2 2 2 4 2 9" xfId="12263" xr:uid="{94A5BA09-CB20-428C-87FB-91A2F7CFA3A1}"/>
    <cellStyle name="Comma 2 2 2 2 4 2 9 2" xfId="36527" xr:uid="{E251B6B0-A3EC-44BC-91E0-496CCB43AC28}"/>
    <cellStyle name="Comma 2 2 2 2 4 3" xfId="194" xr:uid="{38DFF68F-D3FF-4E74-8B90-6D92CD03F520}"/>
    <cellStyle name="Comma 2 2 2 2 4 3 2" xfId="447" xr:uid="{335D2411-A639-475B-AB58-6A16ECF4B593}"/>
    <cellStyle name="Comma 2 2 2 2 4 3 2 2" xfId="952" xr:uid="{01BDBFD9-6DDE-4459-8176-A957EA77748B}"/>
    <cellStyle name="Comma 2 2 2 2 4 3 2 2 2" xfId="1963" xr:uid="{EBE48290-E555-4907-BD97-5ECE165C6BB8}"/>
    <cellStyle name="Comma 2 2 2 2 4 3 2 2 2 2" xfId="3985" xr:uid="{53C5A693-D700-411C-9646-EE6616E87963}"/>
    <cellStyle name="Comma 2 2 2 2 4 3 2 2 2 2 2" xfId="8029" xr:uid="{DD346E8C-AAA8-45E0-B08F-148482C90318}"/>
    <cellStyle name="Comma 2 2 2 2 4 3 2 2 2 2 2 2" xfId="20161" xr:uid="{B2000533-76EC-425F-AA4C-AB8CF20842DD}"/>
    <cellStyle name="Comma 2 2 2 2 4 3 2 2 2 2 2 2 2" xfId="44425" xr:uid="{D5BF14E7-C54D-4017-8E79-B4FB742C4523}"/>
    <cellStyle name="Comma 2 2 2 2 4 3 2 2 2 2 2 3" xfId="32293" xr:uid="{67D12C4A-C361-40C3-8151-50D36927B7AD}"/>
    <cellStyle name="Comma 2 2 2 2 4 3 2 2 2 2 3" xfId="12073" xr:uid="{E5E95F90-EB14-4EA0-B3E1-806B048C4080}"/>
    <cellStyle name="Comma 2 2 2 2 4 3 2 2 2 2 3 2" xfId="24205" xr:uid="{0A2B281F-5B36-42EC-A147-277E6AA21E5C}"/>
    <cellStyle name="Comma 2 2 2 2 4 3 2 2 2 2 3 2 2" xfId="48469" xr:uid="{A02EDBD7-0002-4689-AB71-8DD4F5930561}"/>
    <cellStyle name="Comma 2 2 2 2 4 3 2 2 2 2 3 3" xfId="36337" xr:uid="{5F940822-E43C-4DD9-9D3A-5CAB03B5835B}"/>
    <cellStyle name="Comma 2 2 2 2 4 3 2 2 2 2 4" xfId="16117" xr:uid="{E69F9AC4-E162-4203-8CE9-A75A730A20AC}"/>
    <cellStyle name="Comma 2 2 2 2 4 3 2 2 2 2 4 2" xfId="40381" xr:uid="{7E1F857B-4647-423C-B93F-1C2CC105AD09}"/>
    <cellStyle name="Comma 2 2 2 2 4 3 2 2 2 2 5" xfId="28249" xr:uid="{E71CAFD7-F0A5-4B2F-99D8-1E85FA871946}"/>
    <cellStyle name="Comma 2 2 2 2 4 3 2 2 2 3" xfId="6007" xr:uid="{02AA3F76-013C-4A79-B1B0-07318D5BED36}"/>
    <cellStyle name="Comma 2 2 2 2 4 3 2 2 2 3 2" xfId="18139" xr:uid="{570E72DC-D2DF-4AC6-928C-1ABDA13A7E78}"/>
    <cellStyle name="Comma 2 2 2 2 4 3 2 2 2 3 2 2" xfId="42403" xr:uid="{3C2BA085-17E3-4EAE-8F11-7AC05B4B55F9}"/>
    <cellStyle name="Comma 2 2 2 2 4 3 2 2 2 3 3" xfId="30271" xr:uid="{46CFB524-5194-443D-891D-BE1CB89C0DF3}"/>
    <cellStyle name="Comma 2 2 2 2 4 3 2 2 2 4" xfId="10051" xr:uid="{8BB3B03D-5ACF-440C-AB3C-40D0B932978C}"/>
    <cellStyle name="Comma 2 2 2 2 4 3 2 2 2 4 2" xfId="22183" xr:uid="{01D7AF2C-A692-4501-A990-98043FAC9964}"/>
    <cellStyle name="Comma 2 2 2 2 4 3 2 2 2 4 2 2" xfId="46447" xr:uid="{88A4DA91-9B3D-404E-A767-4CD1372FCE61}"/>
    <cellStyle name="Comma 2 2 2 2 4 3 2 2 2 4 3" xfId="34315" xr:uid="{0103C26E-CF28-424E-BF61-A2721E32E355}"/>
    <cellStyle name="Comma 2 2 2 2 4 3 2 2 2 5" xfId="14095" xr:uid="{1D1D5750-E8C6-45C8-847E-FF45838DE52C}"/>
    <cellStyle name="Comma 2 2 2 2 4 3 2 2 2 5 2" xfId="38359" xr:uid="{81413FBF-65CF-408B-A5DB-20E61C3AA1C6}"/>
    <cellStyle name="Comma 2 2 2 2 4 3 2 2 2 6" xfId="26227" xr:uid="{FF03C8C2-BF09-44EC-A116-CECED74546E5}"/>
    <cellStyle name="Comma 2 2 2 2 4 3 2 2 3" xfId="2974" xr:uid="{40BE7042-7A1C-4C31-BA81-46106581F3E1}"/>
    <cellStyle name="Comma 2 2 2 2 4 3 2 2 3 2" xfId="7018" xr:uid="{1730BC55-0A9F-4545-9532-861D1D76419A}"/>
    <cellStyle name="Comma 2 2 2 2 4 3 2 2 3 2 2" xfId="19150" xr:uid="{37CEA805-12E5-46FE-A169-1326897767D9}"/>
    <cellStyle name="Comma 2 2 2 2 4 3 2 2 3 2 2 2" xfId="43414" xr:uid="{D3489A13-B700-4DFC-BC3D-F7670FF099DD}"/>
    <cellStyle name="Comma 2 2 2 2 4 3 2 2 3 2 3" xfId="31282" xr:uid="{B0506C19-F1BB-4E28-B4F4-9734B266ED79}"/>
    <cellStyle name="Comma 2 2 2 2 4 3 2 2 3 3" xfId="11062" xr:uid="{2BCF35D9-66C1-4584-AFBB-F41D1995B013}"/>
    <cellStyle name="Comma 2 2 2 2 4 3 2 2 3 3 2" xfId="23194" xr:uid="{5F5A356C-87D1-4F63-AAF4-B0E778D1461E}"/>
    <cellStyle name="Comma 2 2 2 2 4 3 2 2 3 3 2 2" xfId="47458" xr:uid="{8134E9C5-2CF0-4652-BEDA-15E87135AE66}"/>
    <cellStyle name="Comma 2 2 2 2 4 3 2 2 3 3 3" xfId="35326" xr:uid="{7E86F4B6-6C7A-48E7-8C28-465785C81042}"/>
    <cellStyle name="Comma 2 2 2 2 4 3 2 2 3 4" xfId="15106" xr:uid="{9531B5C6-2996-45FE-91C1-0A4B237CB683}"/>
    <cellStyle name="Comma 2 2 2 2 4 3 2 2 3 4 2" xfId="39370" xr:uid="{4CD33DCE-C9A3-49C3-BE88-C7F6393E6898}"/>
    <cellStyle name="Comma 2 2 2 2 4 3 2 2 3 5" xfId="27238" xr:uid="{08F21BC0-42E9-44A2-960A-EBEA54DFC383}"/>
    <cellStyle name="Comma 2 2 2 2 4 3 2 2 4" xfId="4996" xr:uid="{55A73893-7406-47DD-8DAA-04A122E57A72}"/>
    <cellStyle name="Comma 2 2 2 2 4 3 2 2 4 2" xfId="17128" xr:uid="{2A3C089F-D48F-4952-A9B8-405C026906D5}"/>
    <cellStyle name="Comma 2 2 2 2 4 3 2 2 4 2 2" xfId="41392" xr:uid="{26298469-5B6E-4A42-8B9D-1DE8B0F95C48}"/>
    <cellStyle name="Comma 2 2 2 2 4 3 2 2 4 3" xfId="29260" xr:uid="{BDF1BCA8-15BB-443E-82A2-3CFB3499DF18}"/>
    <cellStyle name="Comma 2 2 2 2 4 3 2 2 5" xfId="9040" xr:uid="{C7790A53-13B9-4967-81BF-B0139E533B81}"/>
    <cellStyle name="Comma 2 2 2 2 4 3 2 2 5 2" xfId="21172" xr:uid="{3C8BA2E0-C225-441E-8339-40F193A086E5}"/>
    <cellStyle name="Comma 2 2 2 2 4 3 2 2 5 2 2" xfId="45436" xr:uid="{4CDF575C-BF24-4A1D-A9AE-2571CF7DCFFD}"/>
    <cellStyle name="Comma 2 2 2 2 4 3 2 2 5 3" xfId="33304" xr:uid="{C6F3B19A-F5B7-41E7-B305-C6F6541C922F}"/>
    <cellStyle name="Comma 2 2 2 2 4 3 2 2 6" xfId="13084" xr:uid="{4E68B243-CFEF-42B3-AFBB-FB48F2FD2C66}"/>
    <cellStyle name="Comma 2 2 2 2 4 3 2 2 6 2" xfId="37348" xr:uid="{CE1C4DB9-4A42-48FB-AA42-B2CD277F343F}"/>
    <cellStyle name="Comma 2 2 2 2 4 3 2 2 7" xfId="25216" xr:uid="{45A8C7BD-5E9A-486F-95D4-F5730F9E2FAA}"/>
    <cellStyle name="Comma 2 2 2 2 4 3 2 3" xfId="1458" xr:uid="{397A42ED-3BAA-4351-811C-A99538C4D29F}"/>
    <cellStyle name="Comma 2 2 2 2 4 3 2 3 2" xfId="3480" xr:uid="{BD16441C-0D53-4FCA-B2C3-BE933B9EB960}"/>
    <cellStyle name="Comma 2 2 2 2 4 3 2 3 2 2" xfId="7524" xr:uid="{CEFCE109-821F-4829-8C9D-CA398663205E}"/>
    <cellStyle name="Comma 2 2 2 2 4 3 2 3 2 2 2" xfId="19656" xr:uid="{3A041AF8-6291-49B5-8AEE-C8819E5336F9}"/>
    <cellStyle name="Comma 2 2 2 2 4 3 2 3 2 2 2 2" xfId="43920" xr:uid="{B96615A3-93BA-4DD3-8CA0-3A081B360190}"/>
    <cellStyle name="Comma 2 2 2 2 4 3 2 3 2 2 3" xfId="31788" xr:uid="{F424FF93-DA9E-4B52-952E-54642B1C397C}"/>
    <cellStyle name="Comma 2 2 2 2 4 3 2 3 2 3" xfId="11568" xr:uid="{8FA3F0BE-C241-4925-93A9-8AD59092F5E7}"/>
    <cellStyle name="Comma 2 2 2 2 4 3 2 3 2 3 2" xfId="23700" xr:uid="{FE3C6B12-3493-423E-A0E1-ADD45B80D086}"/>
    <cellStyle name="Comma 2 2 2 2 4 3 2 3 2 3 2 2" xfId="47964" xr:uid="{F5FCE60B-6404-458A-B0F3-1A346ABAA8E8}"/>
    <cellStyle name="Comma 2 2 2 2 4 3 2 3 2 3 3" xfId="35832" xr:uid="{6512A92E-E3D3-4FEB-B628-263FB3C88BD5}"/>
    <cellStyle name="Comma 2 2 2 2 4 3 2 3 2 4" xfId="15612" xr:uid="{ADEFCCE2-6120-4C15-9035-D5A260DC30F1}"/>
    <cellStyle name="Comma 2 2 2 2 4 3 2 3 2 4 2" xfId="39876" xr:uid="{A8A03A7D-C89C-465E-B960-25625165760E}"/>
    <cellStyle name="Comma 2 2 2 2 4 3 2 3 2 5" xfId="27744" xr:uid="{F75EEB52-1C2D-4AE7-9A4C-8F8C661FC861}"/>
    <cellStyle name="Comma 2 2 2 2 4 3 2 3 3" xfId="5502" xr:uid="{FFBC9562-0F25-4E30-B107-80788D99B323}"/>
    <cellStyle name="Comma 2 2 2 2 4 3 2 3 3 2" xfId="17634" xr:uid="{3120EA19-5B7E-4A6F-87EB-07C7B0D6174D}"/>
    <cellStyle name="Comma 2 2 2 2 4 3 2 3 3 2 2" xfId="41898" xr:uid="{44FBED22-F0B4-40AE-A52C-CE8AB6250F57}"/>
    <cellStyle name="Comma 2 2 2 2 4 3 2 3 3 3" xfId="29766" xr:uid="{47746BC1-ABE2-4C47-8693-02DFB1C77E26}"/>
    <cellStyle name="Comma 2 2 2 2 4 3 2 3 4" xfId="9546" xr:uid="{FDC14C61-8A30-4011-B391-E8885CE4A25C}"/>
    <cellStyle name="Comma 2 2 2 2 4 3 2 3 4 2" xfId="21678" xr:uid="{98A5DC3F-9D1D-4913-9075-A87282AF86D5}"/>
    <cellStyle name="Comma 2 2 2 2 4 3 2 3 4 2 2" xfId="45942" xr:uid="{1D41211C-4D81-43CF-9A4D-9CC3AFC5B057}"/>
    <cellStyle name="Comma 2 2 2 2 4 3 2 3 4 3" xfId="33810" xr:uid="{3569F620-B8CD-46BE-ACB2-49C6DAE3FF9B}"/>
    <cellStyle name="Comma 2 2 2 2 4 3 2 3 5" xfId="13590" xr:uid="{31D3DCA8-3682-41BE-B534-2467538C44E3}"/>
    <cellStyle name="Comma 2 2 2 2 4 3 2 3 5 2" xfId="37854" xr:uid="{9EE82930-3A24-487E-9DCF-447F2E117821}"/>
    <cellStyle name="Comma 2 2 2 2 4 3 2 3 6" xfId="25722" xr:uid="{C51137CD-D915-4196-A19D-16A112AB6A9D}"/>
    <cellStyle name="Comma 2 2 2 2 4 3 2 4" xfId="2469" xr:uid="{B5B34D61-BEA6-485F-8322-22901CC15F2B}"/>
    <cellStyle name="Comma 2 2 2 2 4 3 2 4 2" xfId="6513" xr:uid="{04B66DCD-E14E-4181-8867-2F8C14506CE4}"/>
    <cellStyle name="Comma 2 2 2 2 4 3 2 4 2 2" xfId="18645" xr:uid="{F1F8F710-67A2-401E-B2C2-43D6A9CC8350}"/>
    <cellStyle name="Comma 2 2 2 2 4 3 2 4 2 2 2" xfId="42909" xr:uid="{58D22316-C845-478C-89EF-704609339821}"/>
    <cellStyle name="Comma 2 2 2 2 4 3 2 4 2 3" xfId="30777" xr:uid="{F3F20363-3F22-42F4-BF2A-C59F553A8E1E}"/>
    <cellStyle name="Comma 2 2 2 2 4 3 2 4 3" xfId="10557" xr:uid="{BAD6C900-62EF-4E1C-B34D-10BF73E4299E}"/>
    <cellStyle name="Comma 2 2 2 2 4 3 2 4 3 2" xfId="22689" xr:uid="{7BAE2311-74B3-4072-8FEA-CE660708486B}"/>
    <cellStyle name="Comma 2 2 2 2 4 3 2 4 3 2 2" xfId="46953" xr:uid="{B54BF1D1-F22A-4025-8210-57A1DA21995F}"/>
    <cellStyle name="Comma 2 2 2 2 4 3 2 4 3 3" xfId="34821" xr:uid="{735B8E0B-3F56-4243-BEA0-952C3F055505}"/>
    <cellStyle name="Comma 2 2 2 2 4 3 2 4 4" xfId="14601" xr:uid="{535A4059-DAAD-41CB-8AF5-59ECC07BDFBE}"/>
    <cellStyle name="Comma 2 2 2 2 4 3 2 4 4 2" xfId="38865" xr:uid="{7B4EB0FF-8B76-4963-9209-9BD39F02B1E0}"/>
    <cellStyle name="Comma 2 2 2 2 4 3 2 4 5" xfId="26733" xr:uid="{6BBC8B01-7CF5-4060-8524-135406FAB9AD}"/>
    <cellStyle name="Comma 2 2 2 2 4 3 2 5" xfId="4491" xr:uid="{4CFD883F-B563-4AB1-98F0-76DFF2B835E7}"/>
    <cellStyle name="Comma 2 2 2 2 4 3 2 5 2" xfId="16623" xr:uid="{BD2C4854-089E-48D9-9163-193A7A5F75EA}"/>
    <cellStyle name="Comma 2 2 2 2 4 3 2 5 2 2" xfId="40887" xr:uid="{BC431ABB-2E68-43FE-B96F-7684CA01380F}"/>
    <cellStyle name="Comma 2 2 2 2 4 3 2 5 3" xfId="28755" xr:uid="{AFB38132-73E4-42DB-AE03-C9DCBD393F73}"/>
    <cellStyle name="Comma 2 2 2 2 4 3 2 6" xfId="8535" xr:uid="{DF9FAFA2-986D-430A-B1B9-D38A3227646B}"/>
    <cellStyle name="Comma 2 2 2 2 4 3 2 6 2" xfId="20667" xr:uid="{2B469839-4FA4-4BF5-A513-F691CE64B3B5}"/>
    <cellStyle name="Comma 2 2 2 2 4 3 2 6 2 2" xfId="44931" xr:uid="{9A3F125F-B895-4DD9-B72C-B382E47988EC}"/>
    <cellStyle name="Comma 2 2 2 2 4 3 2 6 3" xfId="32799" xr:uid="{CE65F986-1D6B-4235-BD30-DF4FFC35BC48}"/>
    <cellStyle name="Comma 2 2 2 2 4 3 2 7" xfId="12579" xr:uid="{E0E1572C-80CF-4943-81BB-8C34E7C0B345}"/>
    <cellStyle name="Comma 2 2 2 2 4 3 2 7 2" xfId="36843" xr:uid="{8202DF65-9345-4316-AC76-6D971E000E93}"/>
    <cellStyle name="Comma 2 2 2 2 4 3 2 8" xfId="24711" xr:uid="{7631FAD0-8D7A-4111-AABD-0F348DB0CDC1}"/>
    <cellStyle name="Comma 2 2 2 2 4 3 3" xfId="699" xr:uid="{5FA54A75-FCE1-4676-BFFF-276A12D491AF}"/>
    <cellStyle name="Comma 2 2 2 2 4 3 3 2" xfId="1710" xr:uid="{219076CC-4F59-4154-9091-99AA3FC25892}"/>
    <cellStyle name="Comma 2 2 2 2 4 3 3 2 2" xfId="3732" xr:uid="{9F691107-B16B-480D-AF81-164E9AE326B9}"/>
    <cellStyle name="Comma 2 2 2 2 4 3 3 2 2 2" xfId="7776" xr:uid="{71C27BC8-9A88-479B-9EB6-6A82F3366601}"/>
    <cellStyle name="Comma 2 2 2 2 4 3 3 2 2 2 2" xfId="19908" xr:uid="{9BF1A2B4-63EF-4DFE-AA4D-AEA8A2C791CE}"/>
    <cellStyle name="Comma 2 2 2 2 4 3 3 2 2 2 2 2" xfId="44172" xr:uid="{DBA1EC39-CD0F-4475-83D3-A0B8900D7DD2}"/>
    <cellStyle name="Comma 2 2 2 2 4 3 3 2 2 2 3" xfId="32040" xr:uid="{60208FCA-2780-41ED-BD83-7BFF90F9B181}"/>
    <cellStyle name="Comma 2 2 2 2 4 3 3 2 2 3" xfId="11820" xr:uid="{8EE516B2-67F9-4C53-931E-91D02CADC4BC}"/>
    <cellStyle name="Comma 2 2 2 2 4 3 3 2 2 3 2" xfId="23952" xr:uid="{C0FD55CC-26A7-4528-A83B-5DE3D65C9BDE}"/>
    <cellStyle name="Comma 2 2 2 2 4 3 3 2 2 3 2 2" xfId="48216" xr:uid="{30C7BDF2-225D-4F0A-89DF-C71137E78DAC}"/>
    <cellStyle name="Comma 2 2 2 2 4 3 3 2 2 3 3" xfId="36084" xr:uid="{9FA9ABC8-846F-4222-B5EA-B9F98C803F98}"/>
    <cellStyle name="Comma 2 2 2 2 4 3 3 2 2 4" xfId="15864" xr:uid="{5250AAA9-685E-4E94-83A7-1AD755EAA174}"/>
    <cellStyle name="Comma 2 2 2 2 4 3 3 2 2 4 2" xfId="40128" xr:uid="{2C45E5FC-884C-4E37-8EA9-1042AC4CEA87}"/>
    <cellStyle name="Comma 2 2 2 2 4 3 3 2 2 5" xfId="27996" xr:uid="{60E50B47-BD1D-4719-8A60-F5CEB2826550}"/>
    <cellStyle name="Comma 2 2 2 2 4 3 3 2 3" xfId="5754" xr:uid="{8212227F-4163-4E56-A29D-574EF82E6196}"/>
    <cellStyle name="Comma 2 2 2 2 4 3 3 2 3 2" xfId="17886" xr:uid="{3CDDF002-91EB-4441-B9FB-B49D02823957}"/>
    <cellStyle name="Comma 2 2 2 2 4 3 3 2 3 2 2" xfId="42150" xr:uid="{30B60F6F-BD19-4ED1-BC21-4FD63E9BAFD6}"/>
    <cellStyle name="Comma 2 2 2 2 4 3 3 2 3 3" xfId="30018" xr:uid="{47AEF405-9615-4713-961D-F764A4D32222}"/>
    <cellStyle name="Comma 2 2 2 2 4 3 3 2 4" xfId="9798" xr:uid="{0A375EFE-7CD1-4F2F-AD20-6D228A086230}"/>
    <cellStyle name="Comma 2 2 2 2 4 3 3 2 4 2" xfId="21930" xr:uid="{B08EB44E-1475-48FD-AC29-94587CA5DD17}"/>
    <cellStyle name="Comma 2 2 2 2 4 3 3 2 4 2 2" xfId="46194" xr:uid="{A35484A4-C55E-40AC-BA8D-54FC7F0DE9E0}"/>
    <cellStyle name="Comma 2 2 2 2 4 3 3 2 4 3" xfId="34062" xr:uid="{80CA62F3-6A43-41ED-B792-225517EC97BA}"/>
    <cellStyle name="Comma 2 2 2 2 4 3 3 2 5" xfId="13842" xr:uid="{EABCB4AE-4978-4B92-8BD2-EC3D1CE330CB}"/>
    <cellStyle name="Comma 2 2 2 2 4 3 3 2 5 2" xfId="38106" xr:uid="{5C9A0F50-68F7-448B-8248-9EFCE314C8AE}"/>
    <cellStyle name="Comma 2 2 2 2 4 3 3 2 6" xfId="25974" xr:uid="{E24EF964-8A94-4124-9D6F-7B5FDD2DFB09}"/>
    <cellStyle name="Comma 2 2 2 2 4 3 3 3" xfId="2721" xr:uid="{7DB40199-4F1A-4BDC-BA4D-F0380E0D2E5D}"/>
    <cellStyle name="Comma 2 2 2 2 4 3 3 3 2" xfId="6765" xr:uid="{3F62EE6C-9F4E-408D-9E62-C2461FEF795A}"/>
    <cellStyle name="Comma 2 2 2 2 4 3 3 3 2 2" xfId="18897" xr:uid="{868EBA60-1EA2-426D-8E21-783EC421C638}"/>
    <cellStyle name="Comma 2 2 2 2 4 3 3 3 2 2 2" xfId="43161" xr:uid="{12B0F5B8-D1E4-49E7-915F-7217F53FDFC9}"/>
    <cellStyle name="Comma 2 2 2 2 4 3 3 3 2 3" xfId="31029" xr:uid="{1E26C01A-3EE9-402A-94A5-563E9875ADD1}"/>
    <cellStyle name="Comma 2 2 2 2 4 3 3 3 3" xfId="10809" xr:uid="{CF25A6BB-356C-4DCD-A74B-9727388077C4}"/>
    <cellStyle name="Comma 2 2 2 2 4 3 3 3 3 2" xfId="22941" xr:uid="{200E0189-5DE0-4CE8-8C81-99DA26B1C55B}"/>
    <cellStyle name="Comma 2 2 2 2 4 3 3 3 3 2 2" xfId="47205" xr:uid="{A4452CF1-DFE7-4334-924D-C3BCE326EBC3}"/>
    <cellStyle name="Comma 2 2 2 2 4 3 3 3 3 3" xfId="35073" xr:uid="{4F1CDDB3-8A8A-4390-8750-05C87E9D919C}"/>
    <cellStyle name="Comma 2 2 2 2 4 3 3 3 4" xfId="14853" xr:uid="{948704CE-C84C-40B4-A6C4-87DD69FD0896}"/>
    <cellStyle name="Comma 2 2 2 2 4 3 3 3 4 2" xfId="39117" xr:uid="{DFAB8FC8-BE1D-4D66-9533-78808AA055F3}"/>
    <cellStyle name="Comma 2 2 2 2 4 3 3 3 5" xfId="26985" xr:uid="{29437581-CB64-4C4F-934B-24268BD9FDC7}"/>
    <cellStyle name="Comma 2 2 2 2 4 3 3 4" xfId="4743" xr:uid="{B8CE9F92-03D6-475E-A23D-94E6C296693D}"/>
    <cellStyle name="Comma 2 2 2 2 4 3 3 4 2" xfId="16875" xr:uid="{8B9A6468-92AF-4A27-87B3-77296026775B}"/>
    <cellStyle name="Comma 2 2 2 2 4 3 3 4 2 2" xfId="41139" xr:uid="{532F57BF-B8FB-4E7D-98B1-56B5501B4001}"/>
    <cellStyle name="Comma 2 2 2 2 4 3 3 4 3" xfId="29007" xr:uid="{F7690086-5845-4EBB-BB29-F66F6962D7A1}"/>
    <cellStyle name="Comma 2 2 2 2 4 3 3 5" xfId="8787" xr:uid="{50F0E37D-D343-42F1-8694-3719ACB673A3}"/>
    <cellStyle name="Comma 2 2 2 2 4 3 3 5 2" xfId="20919" xr:uid="{4676C954-3758-4A90-82AF-F1E020416721}"/>
    <cellStyle name="Comma 2 2 2 2 4 3 3 5 2 2" xfId="45183" xr:uid="{F51191C7-5A79-44C2-8385-091C728B1AC7}"/>
    <cellStyle name="Comma 2 2 2 2 4 3 3 5 3" xfId="33051" xr:uid="{7557B838-38B7-417D-961D-EC3B76F9F107}"/>
    <cellStyle name="Comma 2 2 2 2 4 3 3 6" xfId="12831" xr:uid="{83532733-FB62-4B68-8B7E-638A6BB77C2C}"/>
    <cellStyle name="Comma 2 2 2 2 4 3 3 6 2" xfId="37095" xr:uid="{DA0641B9-7887-47DE-A3EA-D3ECEC6851B1}"/>
    <cellStyle name="Comma 2 2 2 2 4 3 3 7" xfId="24963" xr:uid="{5FE7AC7B-2FD5-4587-A58C-E62DE830DC3B}"/>
    <cellStyle name="Comma 2 2 2 2 4 3 4" xfId="1205" xr:uid="{81801C22-8142-4D5A-836C-CD4981CAD2A1}"/>
    <cellStyle name="Comma 2 2 2 2 4 3 4 2" xfId="3227" xr:uid="{AF6CD97D-0D97-47EF-BDBA-19B1B6A49267}"/>
    <cellStyle name="Comma 2 2 2 2 4 3 4 2 2" xfId="7271" xr:uid="{8590C7EF-66C3-4126-8C34-71C7A71C7B69}"/>
    <cellStyle name="Comma 2 2 2 2 4 3 4 2 2 2" xfId="19403" xr:uid="{8ACF8EB9-F053-4CF2-B657-84023BD173B3}"/>
    <cellStyle name="Comma 2 2 2 2 4 3 4 2 2 2 2" xfId="43667" xr:uid="{A283C73E-59A6-4A3E-AAFF-4C48EF06A8CA}"/>
    <cellStyle name="Comma 2 2 2 2 4 3 4 2 2 3" xfId="31535" xr:uid="{331BCAD4-967F-4999-874B-DB3D2E9410C8}"/>
    <cellStyle name="Comma 2 2 2 2 4 3 4 2 3" xfId="11315" xr:uid="{4CA32B0E-C8B9-4FC9-9E57-DE90010A7992}"/>
    <cellStyle name="Comma 2 2 2 2 4 3 4 2 3 2" xfId="23447" xr:uid="{E43E6A1A-4A99-48A2-B61B-68017F9629DF}"/>
    <cellStyle name="Comma 2 2 2 2 4 3 4 2 3 2 2" xfId="47711" xr:uid="{3168A6F2-252E-4C83-95A3-018F39D14565}"/>
    <cellStyle name="Comma 2 2 2 2 4 3 4 2 3 3" xfId="35579" xr:uid="{34994AA0-03CE-468B-B16F-FE832FC703DF}"/>
    <cellStyle name="Comma 2 2 2 2 4 3 4 2 4" xfId="15359" xr:uid="{43742960-21A0-4469-8DF5-D3E553823C75}"/>
    <cellStyle name="Comma 2 2 2 2 4 3 4 2 4 2" xfId="39623" xr:uid="{FFAE7EBA-C8AD-490F-BD3A-96651B56171C}"/>
    <cellStyle name="Comma 2 2 2 2 4 3 4 2 5" xfId="27491" xr:uid="{6BE7CE2D-5CA6-447F-B23F-ABE2E2412C45}"/>
    <cellStyle name="Comma 2 2 2 2 4 3 4 3" xfId="5249" xr:uid="{37C6D3CF-3E9A-46AD-9EE4-6D620DE35C7B}"/>
    <cellStyle name="Comma 2 2 2 2 4 3 4 3 2" xfId="17381" xr:uid="{481BABD9-4620-479A-B382-A1BD89330878}"/>
    <cellStyle name="Comma 2 2 2 2 4 3 4 3 2 2" xfId="41645" xr:uid="{14100236-07D2-4DF3-9438-872337316DF3}"/>
    <cellStyle name="Comma 2 2 2 2 4 3 4 3 3" xfId="29513" xr:uid="{A29F6262-23C6-4BB7-9E84-968204103D2E}"/>
    <cellStyle name="Comma 2 2 2 2 4 3 4 4" xfId="9293" xr:uid="{20170F38-54E1-47FF-ADD3-DA680A3EEEED}"/>
    <cellStyle name="Comma 2 2 2 2 4 3 4 4 2" xfId="21425" xr:uid="{ABF9F7EB-AC04-409D-A863-75044DE42813}"/>
    <cellStyle name="Comma 2 2 2 2 4 3 4 4 2 2" xfId="45689" xr:uid="{8F5F612A-19BC-4904-9D59-3AA5C1EEAFE7}"/>
    <cellStyle name="Comma 2 2 2 2 4 3 4 4 3" xfId="33557" xr:uid="{99171382-2FD6-4F41-9EBD-F887A16E4465}"/>
    <cellStyle name="Comma 2 2 2 2 4 3 4 5" xfId="13337" xr:uid="{BA9DD876-A642-4670-B7AE-507950CFB84D}"/>
    <cellStyle name="Comma 2 2 2 2 4 3 4 5 2" xfId="37601" xr:uid="{CBF8A6E4-82D5-4D90-936F-4FB87657EB1D}"/>
    <cellStyle name="Comma 2 2 2 2 4 3 4 6" xfId="25469" xr:uid="{72B7639A-1F63-483C-9CC2-019E2FC73A42}"/>
    <cellStyle name="Comma 2 2 2 2 4 3 5" xfId="2216" xr:uid="{01F12C74-4BF8-4D99-9F33-B7E3CD3A7AA5}"/>
    <cellStyle name="Comma 2 2 2 2 4 3 5 2" xfId="6260" xr:uid="{ED7190B9-C30D-44F6-9EA1-4644DFFBD656}"/>
    <cellStyle name="Comma 2 2 2 2 4 3 5 2 2" xfId="18392" xr:uid="{4F2F7C18-5C53-4605-81CD-B791B4E430F3}"/>
    <cellStyle name="Comma 2 2 2 2 4 3 5 2 2 2" xfId="42656" xr:uid="{D81AC340-0245-41A6-8C7C-0CE29CF6066F}"/>
    <cellStyle name="Comma 2 2 2 2 4 3 5 2 3" xfId="30524" xr:uid="{22646E0F-7714-4D9B-A783-96D2A0450C00}"/>
    <cellStyle name="Comma 2 2 2 2 4 3 5 3" xfId="10304" xr:uid="{7ED4FB7E-AA19-40DA-A2E7-DD12C0F436A8}"/>
    <cellStyle name="Comma 2 2 2 2 4 3 5 3 2" xfId="22436" xr:uid="{B5195E01-63D3-4714-AD3F-484EDA6EE67C}"/>
    <cellStyle name="Comma 2 2 2 2 4 3 5 3 2 2" xfId="46700" xr:uid="{E45DFDAF-31A8-4F67-AF3B-A5DE68F6EB55}"/>
    <cellStyle name="Comma 2 2 2 2 4 3 5 3 3" xfId="34568" xr:uid="{E0C7BD64-622D-467E-BDF3-3ED303A77F78}"/>
    <cellStyle name="Comma 2 2 2 2 4 3 5 4" xfId="14348" xr:uid="{70AFD0E4-876E-4360-9BFF-5F4BE0DB73BA}"/>
    <cellStyle name="Comma 2 2 2 2 4 3 5 4 2" xfId="38612" xr:uid="{7678A7EF-16B9-4CCE-90D5-DE858162C44A}"/>
    <cellStyle name="Comma 2 2 2 2 4 3 5 5" xfId="26480" xr:uid="{68BB7DB6-3F49-485F-9BA3-52259E490B91}"/>
    <cellStyle name="Comma 2 2 2 2 4 3 6" xfId="4238" xr:uid="{F22F52EF-CD3A-4404-9B09-F809B3063867}"/>
    <cellStyle name="Comma 2 2 2 2 4 3 6 2" xfId="16370" xr:uid="{C300765C-E7BD-43B4-B3E6-9083611F6815}"/>
    <cellStyle name="Comma 2 2 2 2 4 3 6 2 2" xfId="40634" xr:uid="{22981DCD-04F3-46E1-A76E-25A18A04230E}"/>
    <cellStyle name="Comma 2 2 2 2 4 3 6 3" xfId="28502" xr:uid="{2F4272DE-12E3-458E-9008-083320F56109}"/>
    <cellStyle name="Comma 2 2 2 2 4 3 7" xfId="8282" xr:uid="{99479BAB-F46E-42ED-8139-731CD4105DAD}"/>
    <cellStyle name="Comma 2 2 2 2 4 3 7 2" xfId="20414" xr:uid="{034E6633-130A-4F9B-9EFF-A1F1037897DA}"/>
    <cellStyle name="Comma 2 2 2 2 4 3 7 2 2" xfId="44678" xr:uid="{3E77E0A0-40E3-4C77-9640-A409757D01B1}"/>
    <cellStyle name="Comma 2 2 2 2 4 3 7 3" xfId="32546" xr:uid="{6BAFABBB-5100-41D3-92A9-4CF4C251C880}"/>
    <cellStyle name="Comma 2 2 2 2 4 3 8" xfId="12326" xr:uid="{4540D658-4BB4-4FDB-B67D-1017C3389F36}"/>
    <cellStyle name="Comma 2 2 2 2 4 3 8 2" xfId="36590" xr:uid="{B7390A3F-4B76-4C51-9917-17A93ACA7355}"/>
    <cellStyle name="Comma 2 2 2 2 4 3 9" xfId="24458" xr:uid="{3DF36B1C-D974-4F1B-AE9C-AD9B81A10A28}"/>
    <cellStyle name="Comma 2 2 2 2 4 4" xfId="321" xr:uid="{8F3D4955-D8F4-43B1-9E7F-9880FFCE76E9}"/>
    <cellStyle name="Comma 2 2 2 2 4 4 2" xfId="826" xr:uid="{832BCA1B-BCA8-4C1D-86DE-F584EF9C50CC}"/>
    <cellStyle name="Comma 2 2 2 2 4 4 2 2" xfId="1837" xr:uid="{A5832F1F-E760-47A7-A5A6-8AB3A30A028A}"/>
    <cellStyle name="Comma 2 2 2 2 4 4 2 2 2" xfId="3859" xr:uid="{4E7A1F88-836A-446B-8559-EA80EBAE012E}"/>
    <cellStyle name="Comma 2 2 2 2 4 4 2 2 2 2" xfId="7903" xr:uid="{4FF258A9-D7A9-4655-A4AA-8B92F9D34DBE}"/>
    <cellStyle name="Comma 2 2 2 2 4 4 2 2 2 2 2" xfId="20035" xr:uid="{4EDC048F-BD8E-4F9F-AFFB-774B6E98F5AF}"/>
    <cellStyle name="Comma 2 2 2 2 4 4 2 2 2 2 2 2" xfId="44299" xr:uid="{2D20402A-CA61-40D0-AC54-6265E8E41BA6}"/>
    <cellStyle name="Comma 2 2 2 2 4 4 2 2 2 2 3" xfId="32167" xr:uid="{5DE6B941-93FE-4CB8-9E76-CD2FDF97BBA1}"/>
    <cellStyle name="Comma 2 2 2 2 4 4 2 2 2 3" xfId="11947" xr:uid="{1F961491-E69F-4DB1-94E9-54FBF5681EEF}"/>
    <cellStyle name="Comma 2 2 2 2 4 4 2 2 2 3 2" xfId="24079" xr:uid="{3F6CE5F1-5FDA-44F3-913F-D1F9E542AC1D}"/>
    <cellStyle name="Comma 2 2 2 2 4 4 2 2 2 3 2 2" xfId="48343" xr:uid="{5A4B3DD4-F14B-427A-BECD-54BDD789D618}"/>
    <cellStyle name="Comma 2 2 2 2 4 4 2 2 2 3 3" xfId="36211" xr:uid="{3F5C2ECE-9B5D-4E7E-BB91-8C82DCCFC796}"/>
    <cellStyle name="Comma 2 2 2 2 4 4 2 2 2 4" xfId="15991" xr:uid="{068D85D2-8280-4C63-81A5-A026CF5D25D5}"/>
    <cellStyle name="Comma 2 2 2 2 4 4 2 2 2 4 2" xfId="40255" xr:uid="{25D05FED-CE15-47E2-A491-890E26CCF355}"/>
    <cellStyle name="Comma 2 2 2 2 4 4 2 2 2 5" xfId="28123" xr:uid="{FA99D3BB-810E-417C-AFF0-0B7341A01A90}"/>
    <cellStyle name="Comma 2 2 2 2 4 4 2 2 3" xfId="5881" xr:uid="{FAC53E71-945B-4E3C-BCC7-37A0AF6D9DA0}"/>
    <cellStyle name="Comma 2 2 2 2 4 4 2 2 3 2" xfId="18013" xr:uid="{86C5E81D-41EF-4BC7-BC59-6F218955C07A}"/>
    <cellStyle name="Comma 2 2 2 2 4 4 2 2 3 2 2" xfId="42277" xr:uid="{5CE9C197-1BDE-42DA-992D-D10E49F54C02}"/>
    <cellStyle name="Comma 2 2 2 2 4 4 2 2 3 3" xfId="30145" xr:uid="{46D66C82-95E1-4520-805D-1E819C8ACA11}"/>
    <cellStyle name="Comma 2 2 2 2 4 4 2 2 4" xfId="9925" xr:uid="{E70FE99A-AEAF-4AA0-9CF5-A1E9C9DF2B6A}"/>
    <cellStyle name="Comma 2 2 2 2 4 4 2 2 4 2" xfId="22057" xr:uid="{72C380A6-A10C-480E-BEE3-01639FBEB0B8}"/>
    <cellStyle name="Comma 2 2 2 2 4 4 2 2 4 2 2" xfId="46321" xr:uid="{B253F652-ADFC-4559-86FC-D4FA61A29A48}"/>
    <cellStyle name="Comma 2 2 2 2 4 4 2 2 4 3" xfId="34189" xr:uid="{918499AA-CD80-4B2E-8E7A-F17632D8F7B1}"/>
    <cellStyle name="Comma 2 2 2 2 4 4 2 2 5" xfId="13969" xr:uid="{1A01E5A3-133B-4E32-912E-8787A0D7C5F8}"/>
    <cellStyle name="Comma 2 2 2 2 4 4 2 2 5 2" xfId="38233" xr:uid="{2CF90BC5-D582-4C35-927F-0398B1B7F45C}"/>
    <cellStyle name="Comma 2 2 2 2 4 4 2 2 6" xfId="26101" xr:uid="{4D4337D2-4599-4035-80C0-521C11674943}"/>
    <cellStyle name="Comma 2 2 2 2 4 4 2 3" xfId="2848" xr:uid="{72A7E975-B2A3-4E82-8619-483A1175D5A8}"/>
    <cellStyle name="Comma 2 2 2 2 4 4 2 3 2" xfId="6892" xr:uid="{4A182A6D-7009-4B41-AB78-42DA46D6D012}"/>
    <cellStyle name="Comma 2 2 2 2 4 4 2 3 2 2" xfId="19024" xr:uid="{0BD9667E-FC34-4FC1-9B0F-CC08849AF28D}"/>
    <cellStyle name="Comma 2 2 2 2 4 4 2 3 2 2 2" xfId="43288" xr:uid="{5115CCB9-E717-4975-BD4B-E55A959F4D5A}"/>
    <cellStyle name="Comma 2 2 2 2 4 4 2 3 2 3" xfId="31156" xr:uid="{953F960F-9B91-41BE-B128-1F48A4DF8D93}"/>
    <cellStyle name="Comma 2 2 2 2 4 4 2 3 3" xfId="10936" xr:uid="{FA274A8A-1C9A-46BB-AB9D-5F16D2410B9B}"/>
    <cellStyle name="Comma 2 2 2 2 4 4 2 3 3 2" xfId="23068" xr:uid="{FBE591D0-55F5-49B0-9867-39D5C979CD5F}"/>
    <cellStyle name="Comma 2 2 2 2 4 4 2 3 3 2 2" xfId="47332" xr:uid="{E6910E5D-CF42-4E75-9343-E4AF3FCE886C}"/>
    <cellStyle name="Comma 2 2 2 2 4 4 2 3 3 3" xfId="35200" xr:uid="{1DCF8D87-3A5B-4E2E-B89A-FBF79F8EF66D}"/>
    <cellStyle name="Comma 2 2 2 2 4 4 2 3 4" xfId="14980" xr:uid="{1D79405B-BD48-4DF8-B634-3886F3C4190F}"/>
    <cellStyle name="Comma 2 2 2 2 4 4 2 3 4 2" xfId="39244" xr:uid="{0B2CA460-69F1-47DF-A385-AE373EF2CD66}"/>
    <cellStyle name="Comma 2 2 2 2 4 4 2 3 5" xfId="27112" xr:uid="{EB8B2EF5-8E12-4C36-9122-A26A01DAD6D0}"/>
    <cellStyle name="Comma 2 2 2 2 4 4 2 4" xfId="4870" xr:uid="{EFA075B9-30C4-4807-BFFE-25E2A492F40B}"/>
    <cellStyle name="Comma 2 2 2 2 4 4 2 4 2" xfId="17002" xr:uid="{3625A691-176F-46F3-8ED5-48091C17A474}"/>
    <cellStyle name="Comma 2 2 2 2 4 4 2 4 2 2" xfId="41266" xr:uid="{B2934CE4-E4DB-4966-B1C7-559E3716B0BB}"/>
    <cellStyle name="Comma 2 2 2 2 4 4 2 4 3" xfId="29134" xr:uid="{AF462336-7480-4EBB-875F-4AA36B03916A}"/>
    <cellStyle name="Comma 2 2 2 2 4 4 2 5" xfId="8914" xr:uid="{C5A6B390-6FFD-4018-81EE-ED3F4D9C9D96}"/>
    <cellStyle name="Comma 2 2 2 2 4 4 2 5 2" xfId="21046" xr:uid="{3697A1B0-1DDC-48DB-86EA-ECB1407EDB55}"/>
    <cellStyle name="Comma 2 2 2 2 4 4 2 5 2 2" xfId="45310" xr:uid="{E1CBBEE6-8EC9-4369-B409-96D0D78FA1C7}"/>
    <cellStyle name="Comma 2 2 2 2 4 4 2 5 3" xfId="33178" xr:uid="{1A2DAEF0-EB30-49F9-91C3-8BBCF734DFEE}"/>
    <cellStyle name="Comma 2 2 2 2 4 4 2 6" xfId="12958" xr:uid="{AB82A88E-DCFC-45DC-AD58-EB21E70BB223}"/>
    <cellStyle name="Comma 2 2 2 2 4 4 2 6 2" xfId="37222" xr:uid="{E646DDBD-AE0C-4950-8048-BD014C9EB2EC}"/>
    <cellStyle name="Comma 2 2 2 2 4 4 2 7" xfId="25090" xr:uid="{04CB713C-04DC-4483-AA24-9F8FFEDD9EF0}"/>
    <cellStyle name="Comma 2 2 2 2 4 4 3" xfId="1332" xr:uid="{F02F96BE-F2F7-42F3-8394-D81ACF591451}"/>
    <cellStyle name="Comma 2 2 2 2 4 4 3 2" xfId="3354" xr:uid="{A693882F-C631-4B99-83CC-C3FE09251A41}"/>
    <cellStyle name="Comma 2 2 2 2 4 4 3 2 2" xfId="7398" xr:uid="{36EBD2CF-DA78-4E0B-85DB-A2E7FED48108}"/>
    <cellStyle name="Comma 2 2 2 2 4 4 3 2 2 2" xfId="19530" xr:uid="{CD33C064-95D6-4E75-AF40-F96A052B7587}"/>
    <cellStyle name="Comma 2 2 2 2 4 4 3 2 2 2 2" xfId="43794" xr:uid="{F24D7C89-9FCA-4441-B83F-9F71E2334674}"/>
    <cellStyle name="Comma 2 2 2 2 4 4 3 2 2 3" xfId="31662" xr:uid="{3088A2BF-BDAD-4DF9-8736-BE980734944A}"/>
    <cellStyle name="Comma 2 2 2 2 4 4 3 2 3" xfId="11442" xr:uid="{5FAAA1FF-BB92-4AD7-A031-E52B4E5D59FC}"/>
    <cellStyle name="Comma 2 2 2 2 4 4 3 2 3 2" xfId="23574" xr:uid="{E8CF732D-F21C-4F9F-9BC6-A9DDA829FC4D}"/>
    <cellStyle name="Comma 2 2 2 2 4 4 3 2 3 2 2" xfId="47838" xr:uid="{849ABB3E-A9E8-412A-8E66-748DDA5F2587}"/>
    <cellStyle name="Comma 2 2 2 2 4 4 3 2 3 3" xfId="35706" xr:uid="{6230336B-310E-4153-BA4C-8E12FA87CC5F}"/>
    <cellStyle name="Comma 2 2 2 2 4 4 3 2 4" xfId="15486" xr:uid="{511E3FF6-D170-4A69-A51D-AA9CF135E8A4}"/>
    <cellStyle name="Comma 2 2 2 2 4 4 3 2 4 2" xfId="39750" xr:uid="{FA6039D2-FD5F-4458-9B44-9C954400DB48}"/>
    <cellStyle name="Comma 2 2 2 2 4 4 3 2 5" xfId="27618" xr:uid="{3B8DC674-37F8-4B1F-B81C-2318E10825B1}"/>
    <cellStyle name="Comma 2 2 2 2 4 4 3 3" xfId="5376" xr:uid="{D663BFB1-4AC0-4877-BB14-A564448B0586}"/>
    <cellStyle name="Comma 2 2 2 2 4 4 3 3 2" xfId="17508" xr:uid="{AC80247D-22DE-4050-AFC2-F489BF6B8562}"/>
    <cellStyle name="Comma 2 2 2 2 4 4 3 3 2 2" xfId="41772" xr:uid="{029ED8AE-B609-45AD-93AE-5DBB8A0E8595}"/>
    <cellStyle name="Comma 2 2 2 2 4 4 3 3 3" xfId="29640" xr:uid="{957E3D52-7D79-4A24-9CD7-6D6F3FFB6FFD}"/>
    <cellStyle name="Comma 2 2 2 2 4 4 3 4" xfId="9420" xr:uid="{CB058550-99E7-4ED9-809F-7DC082B13C90}"/>
    <cellStyle name="Comma 2 2 2 2 4 4 3 4 2" xfId="21552" xr:uid="{5683905D-E6D2-45D3-9FC0-CB59CD3CD42F}"/>
    <cellStyle name="Comma 2 2 2 2 4 4 3 4 2 2" xfId="45816" xr:uid="{054D3DC3-2368-4C96-9800-F094250A5A0A}"/>
    <cellStyle name="Comma 2 2 2 2 4 4 3 4 3" xfId="33684" xr:uid="{1BB2D775-CC1B-4DEF-9E1D-42256A35A0B8}"/>
    <cellStyle name="Comma 2 2 2 2 4 4 3 5" xfId="13464" xr:uid="{8151E8F6-369A-48A8-AB1A-4CA904C10738}"/>
    <cellStyle name="Comma 2 2 2 2 4 4 3 5 2" xfId="37728" xr:uid="{21293F93-4667-43E2-990B-388BC4BF9235}"/>
    <cellStyle name="Comma 2 2 2 2 4 4 3 6" xfId="25596" xr:uid="{13B365CD-CC9C-4FB5-8253-745E9F5C7584}"/>
    <cellStyle name="Comma 2 2 2 2 4 4 4" xfId="2343" xr:uid="{4E94080C-7D77-465F-BC83-62263A21F932}"/>
    <cellStyle name="Comma 2 2 2 2 4 4 4 2" xfId="6387" xr:uid="{6E5D6AF8-9FB3-45F9-8A50-9181DB41785B}"/>
    <cellStyle name="Comma 2 2 2 2 4 4 4 2 2" xfId="18519" xr:uid="{3E4BDE6B-0F6A-4AF6-B3C7-6959C00D4F23}"/>
    <cellStyle name="Comma 2 2 2 2 4 4 4 2 2 2" xfId="42783" xr:uid="{C7A3D20C-8BE9-40E7-885F-C4D64F38D927}"/>
    <cellStyle name="Comma 2 2 2 2 4 4 4 2 3" xfId="30651" xr:uid="{1E56FD5F-84E5-42AF-B909-46D0DE8C9F8E}"/>
    <cellStyle name="Comma 2 2 2 2 4 4 4 3" xfId="10431" xr:uid="{FBBF93CA-4A12-42BD-A4B0-6B26CEB0CDE7}"/>
    <cellStyle name="Comma 2 2 2 2 4 4 4 3 2" xfId="22563" xr:uid="{070A7950-4147-42C2-9065-7AB4AB4F719C}"/>
    <cellStyle name="Comma 2 2 2 2 4 4 4 3 2 2" xfId="46827" xr:uid="{8E069FCA-07A6-4648-9E31-06DD7896BEF4}"/>
    <cellStyle name="Comma 2 2 2 2 4 4 4 3 3" xfId="34695" xr:uid="{FED55E17-FE67-4F69-864D-923888866086}"/>
    <cellStyle name="Comma 2 2 2 2 4 4 4 4" xfId="14475" xr:uid="{75B9927D-2CEF-4622-AEBC-E7B2EC774144}"/>
    <cellStyle name="Comma 2 2 2 2 4 4 4 4 2" xfId="38739" xr:uid="{9FD54CC8-6891-424B-99BF-E83F55EB221E}"/>
    <cellStyle name="Comma 2 2 2 2 4 4 4 5" xfId="26607" xr:uid="{A885342F-E3F7-4158-AC38-8217AA11376F}"/>
    <cellStyle name="Comma 2 2 2 2 4 4 5" xfId="4365" xr:uid="{4E131B5A-7015-469D-9DFF-96F480B897A2}"/>
    <cellStyle name="Comma 2 2 2 2 4 4 5 2" xfId="16497" xr:uid="{6C7734E6-1884-4AB4-941A-932FAA43EB37}"/>
    <cellStyle name="Comma 2 2 2 2 4 4 5 2 2" xfId="40761" xr:uid="{758FEBA5-4B70-44B1-BA6A-427CD32866DE}"/>
    <cellStyle name="Comma 2 2 2 2 4 4 5 3" xfId="28629" xr:uid="{83AE3B23-541C-4D22-B40E-1B9524E8F738}"/>
    <cellStyle name="Comma 2 2 2 2 4 4 6" xfId="8409" xr:uid="{D2D83D30-8408-42A4-9DE9-5F68885231F0}"/>
    <cellStyle name="Comma 2 2 2 2 4 4 6 2" xfId="20541" xr:uid="{ABFD29DD-5403-492E-B1EE-A8299756FA90}"/>
    <cellStyle name="Comma 2 2 2 2 4 4 6 2 2" xfId="44805" xr:uid="{A00A2509-1BD6-4102-A756-FB39E731ABCC}"/>
    <cellStyle name="Comma 2 2 2 2 4 4 6 3" xfId="32673" xr:uid="{E0B69DD4-4CA6-411C-8C17-77AB5D5900F6}"/>
    <cellStyle name="Comma 2 2 2 2 4 4 7" xfId="12453" xr:uid="{0CCC740E-C3DE-4AB7-ACF0-2BEA96210F4A}"/>
    <cellStyle name="Comma 2 2 2 2 4 4 7 2" xfId="36717" xr:uid="{94D7ABC3-B59C-464D-B43C-EE9AEF2CFD6B}"/>
    <cellStyle name="Comma 2 2 2 2 4 4 8" xfId="24585" xr:uid="{9DA5A447-74F3-4278-BDCA-B428504D7258}"/>
    <cellStyle name="Comma 2 2 2 2 4 5" xfId="573" xr:uid="{572E34A7-B25E-40CB-A334-EC8E5715DB5B}"/>
    <cellStyle name="Comma 2 2 2 2 4 5 2" xfId="1584" xr:uid="{201C49F5-E70C-49F7-97D8-EA2A4AA8BD73}"/>
    <cellStyle name="Comma 2 2 2 2 4 5 2 2" xfId="3606" xr:uid="{CA7FDEC1-8DD5-428B-A235-9516155C4A3D}"/>
    <cellStyle name="Comma 2 2 2 2 4 5 2 2 2" xfId="7650" xr:uid="{6FD63619-49ED-461A-A97F-AC82F3AD3AD0}"/>
    <cellStyle name="Comma 2 2 2 2 4 5 2 2 2 2" xfId="19782" xr:uid="{0F9F030B-21E6-42CB-8F86-499789F5E861}"/>
    <cellStyle name="Comma 2 2 2 2 4 5 2 2 2 2 2" xfId="44046" xr:uid="{69C42CD2-408B-4DB5-A00C-2D0EB296B0E6}"/>
    <cellStyle name="Comma 2 2 2 2 4 5 2 2 2 3" xfId="31914" xr:uid="{9493C091-B342-46FB-B4BD-967C7C1DFB77}"/>
    <cellStyle name="Comma 2 2 2 2 4 5 2 2 3" xfId="11694" xr:uid="{2812CD38-951D-4AFC-B880-9A7045E1E3E5}"/>
    <cellStyle name="Comma 2 2 2 2 4 5 2 2 3 2" xfId="23826" xr:uid="{E5B414AB-EB72-46A5-B528-36CC5396C9BF}"/>
    <cellStyle name="Comma 2 2 2 2 4 5 2 2 3 2 2" xfId="48090" xr:uid="{A7924156-E137-4A1A-BF22-1C76EDFE000C}"/>
    <cellStyle name="Comma 2 2 2 2 4 5 2 2 3 3" xfId="35958" xr:uid="{995BF7C6-8406-46E6-AC6D-BE50010CE0E8}"/>
    <cellStyle name="Comma 2 2 2 2 4 5 2 2 4" xfId="15738" xr:uid="{6DE11080-CEA9-490F-8EB7-114B30972507}"/>
    <cellStyle name="Comma 2 2 2 2 4 5 2 2 4 2" xfId="40002" xr:uid="{A25A6336-BE08-4568-9615-71119761D60C}"/>
    <cellStyle name="Comma 2 2 2 2 4 5 2 2 5" xfId="27870" xr:uid="{A3266288-7E3F-4BC2-959B-D186A89027A8}"/>
    <cellStyle name="Comma 2 2 2 2 4 5 2 3" xfId="5628" xr:uid="{F0C3141F-3755-4754-96CA-1C9A7E04030E}"/>
    <cellStyle name="Comma 2 2 2 2 4 5 2 3 2" xfId="17760" xr:uid="{1097A58B-BB0A-4695-AD77-07F31404F368}"/>
    <cellStyle name="Comma 2 2 2 2 4 5 2 3 2 2" xfId="42024" xr:uid="{DE2D0823-55F3-4AF8-98AE-4686E730AA7A}"/>
    <cellStyle name="Comma 2 2 2 2 4 5 2 3 3" xfId="29892" xr:uid="{A2AC29C4-47C5-4B63-83CB-6D39F6BE5D9C}"/>
    <cellStyle name="Comma 2 2 2 2 4 5 2 4" xfId="9672" xr:uid="{9CC98FA0-D7E1-45F9-9D3A-DE25DBDEBA78}"/>
    <cellStyle name="Comma 2 2 2 2 4 5 2 4 2" xfId="21804" xr:uid="{7A656E29-862E-4D84-8465-FBBDA181A123}"/>
    <cellStyle name="Comma 2 2 2 2 4 5 2 4 2 2" xfId="46068" xr:uid="{E9164280-71F0-47AF-B167-F0D0DC0145BF}"/>
    <cellStyle name="Comma 2 2 2 2 4 5 2 4 3" xfId="33936" xr:uid="{5B360DF4-4735-43D4-A724-F90B9BBCC03A}"/>
    <cellStyle name="Comma 2 2 2 2 4 5 2 5" xfId="13716" xr:uid="{1DA8B845-D994-48B4-B56E-CB061CA906D5}"/>
    <cellStyle name="Comma 2 2 2 2 4 5 2 5 2" xfId="37980" xr:uid="{CBCB36DF-CAE0-42D1-9881-9972AB4B6312}"/>
    <cellStyle name="Comma 2 2 2 2 4 5 2 6" xfId="25848" xr:uid="{D8FC7849-B845-4AE7-BC06-3C40F51C7900}"/>
    <cellStyle name="Comma 2 2 2 2 4 5 3" xfId="2595" xr:uid="{D7309B4F-7DA4-4CBF-BAB8-A6560EF5DE02}"/>
    <cellStyle name="Comma 2 2 2 2 4 5 3 2" xfId="6639" xr:uid="{3668FF9D-986E-4582-86FD-76CE173C0F61}"/>
    <cellStyle name="Comma 2 2 2 2 4 5 3 2 2" xfId="18771" xr:uid="{CBB64F21-8870-4E5B-A3DA-343C448A6931}"/>
    <cellStyle name="Comma 2 2 2 2 4 5 3 2 2 2" xfId="43035" xr:uid="{3C68F951-0E3F-4498-9B61-8952B1FA98D5}"/>
    <cellStyle name="Comma 2 2 2 2 4 5 3 2 3" xfId="30903" xr:uid="{5F847CDE-826C-4484-90B0-E785523449D5}"/>
    <cellStyle name="Comma 2 2 2 2 4 5 3 3" xfId="10683" xr:uid="{96FB3C66-26FD-40EF-84CA-BF1FA2354AB4}"/>
    <cellStyle name="Comma 2 2 2 2 4 5 3 3 2" xfId="22815" xr:uid="{FF465CD1-EF87-4EF1-BFF3-4671F89CE2F0}"/>
    <cellStyle name="Comma 2 2 2 2 4 5 3 3 2 2" xfId="47079" xr:uid="{C4F8058A-AC35-46F9-B3D8-368299370414}"/>
    <cellStyle name="Comma 2 2 2 2 4 5 3 3 3" xfId="34947" xr:uid="{B989C054-83D2-4DC4-9BEE-D711E68721FA}"/>
    <cellStyle name="Comma 2 2 2 2 4 5 3 4" xfId="14727" xr:uid="{AB8A1B6E-444C-437D-854F-49A67A502B31}"/>
    <cellStyle name="Comma 2 2 2 2 4 5 3 4 2" xfId="38991" xr:uid="{DC035D89-DFCF-4739-A4A8-6424B0B94590}"/>
    <cellStyle name="Comma 2 2 2 2 4 5 3 5" xfId="26859" xr:uid="{45DCB412-80E3-496C-80B6-B2A6AF7F31F8}"/>
    <cellStyle name="Comma 2 2 2 2 4 5 4" xfId="4617" xr:uid="{385926E8-8455-4C9E-81BA-90A8CD47526F}"/>
    <cellStyle name="Comma 2 2 2 2 4 5 4 2" xfId="16749" xr:uid="{699DE7A4-F6E8-4E79-8258-768A2283B463}"/>
    <cellStyle name="Comma 2 2 2 2 4 5 4 2 2" xfId="41013" xr:uid="{ECFF0A35-DF50-4E0C-AAED-11A192C9FF6F}"/>
    <cellStyle name="Comma 2 2 2 2 4 5 4 3" xfId="28881" xr:uid="{2450ED0C-1762-49A9-84A3-7F5C0595FC29}"/>
    <cellStyle name="Comma 2 2 2 2 4 5 5" xfId="8661" xr:uid="{EA5FF71A-D02A-4951-B4CC-F6AFCE9E533A}"/>
    <cellStyle name="Comma 2 2 2 2 4 5 5 2" xfId="20793" xr:uid="{E72F5E55-B77F-4D7D-B8E8-ABB6E5579F4D}"/>
    <cellStyle name="Comma 2 2 2 2 4 5 5 2 2" xfId="45057" xr:uid="{E7141868-C2D4-40DA-9E4C-5928D7791BFF}"/>
    <cellStyle name="Comma 2 2 2 2 4 5 5 3" xfId="32925" xr:uid="{A56B0DB4-76D5-4E3B-8D3A-237CC4A994EA}"/>
    <cellStyle name="Comma 2 2 2 2 4 5 6" xfId="12705" xr:uid="{90E32A76-47C1-46E9-8483-8322631A9229}"/>
    <cellStyle name="Comma 2 2 2 2 4 5 6 2" xfId="36969" xr:uid="{9A733172-DF0F-4CD0-8A72-BFF8F627FFB7}"/>
    <cellStyle name="Comma 2 2 2 2 4 5 7" xfId="24837" xr:uid="{A9C16833-02E0-4B86-854F-CD449CCCC9CA}"/>
    <cellStyle name="Comma 2 2 2 2 4 6" xfId="1079" xr:uid="{40E66F28-F3A4-492C-B3C4-7C30BDEF72A0}"/>
    <cellStyle name="Comma 2 2 2 2 4 6 2" xfId="3101" xr:uid="{056F3530-6C0E-466A-9F7B-5D425C2C68FF}"/>
    <cellStyle name="Comma 2 2 2 2 4 6 2 2" xfId="7145" xr:uid="{BB6BF2C6-1901-4088-87D9-B793D0D39177}"/>
    <cellStyle name="Comma 2 2 2 2 4 6 2 2 2" xfId="19277" xr:uid="{113DDF4A-3D73-4A36-B568-20E307070BD2}"/>
    <cellStyle name="Comma 2 2 2 2 4 6 2 2 2 2" xfId="43541" xr:uid="{0C739DD8-DF54-464B-989F-9A2D18F7B79E}"/>
    <cellStyle name="Comma 2 2 2 2 4 6 2 2 3" xfId="31409" xr:uid="{7953CFFC-17FC-4C36-9B79-A104AFA465F8}"/>
    <cellStyle name="Comma 2 2 2 2 4 6 2 3" xfId="11189" xr:uid="{3A979F0A-67B1-404A-AACB-E49AB618662E}"/>
    <cellStyle name="Comma 2 2 2 2 4 6 2 3 2" xfId="23321" xr:uid="{DADB1A38-A8E5-4975-8F1E-028D748907B2}"/>
    <cellStyle name="Comma 2 2 2 2 4 6 2 3 2 2" xfId="47585" xr:uid="{04F4922B-5B4F-4773-B134-CF101A35347A}"/>
    <cellStyle name="Comma 2 2 2 2 4 6 2 3 3" xfId="35453" xr:uid="{2FBA55DE-BF76-462B-BFF6-F3B95B86AD42}"/>
    <cellStyle name="Comma 2 2 2 2 4 6 2 4" xfId="15233" xr:uid="{42C5EB38-C99B-4B96-B7E6-BDD72E718F19}"/>
    <cellStyle name="Comma 2 2 2 2 4 6 2 4 2" xfId="39497" xr:uid="{7F7687E3-76A3-431F-8160-7A5B069CE426}"/>
    <cellStyle name="Comma 2 2 2 2 4 6 2 5" xfId="27365" xr:uid="{F6F2833D-AB6A-48DF-931B-215FB150263E}"/>
    <cellStyle name="Comma 2 2 2 2 4 6 3" xfId="5123" xr:uid="{F839CDBF-E7E2-4CB2-BAA7-1EF5B6DD7F6C}"/>
    <cellStyle name="Comma 2 2 2 2 4 6 3 2" xfId="17255" xr:uid="{513E91BF-60A6-4685-BB19-6C9FA39F116D}"/>
    <cellStyle name="Comma 2 2 2 2 4 6 3 2 2" xfId="41519" xr:uid="{ECC47B3D-6B12-42D1-B629-D00D91733959}"/>
    <cellStyle name="Comma 2 2 2 2 4 6 3 3" xfId="29387" xr:uid="{FBCD8FBD-AC70-4DE5-AFEA-D7EE66810CFF}"/>
    <cellStyle name="Comma 2 2 2 2 4 6 4" xfId="9167" xr:uid="{A08A2D1A-DB28-438C-BA44-52C50E61F6AA}"/>
    <cellStyle name="Comma 2 2 2 2 4 6 4 2" xfId="21299" xr:uid="{E7079846-EEA7-4283-A531-27D55AD7B1FE}"/>
    <cellStyle name="Comma 2 2 2 2 4 6 4 2 2" xfId="45563" xr:uid="{A598058F-6338-48CF-8C86-7747AE86D460}"/>
    <cellStyle name="Comma 2 2 2 2 4 6 4 3" xfId="33431" xr:uid="{EEB21B49-AAEB-4833-8A08-F8E5FCBB0165}"/>
    <cellStyle name="Comma 2 2 2 2 4 6 5" xfId="13211" xr:uid="{1BC34A6C-B695-4D0D-9D2B-8060CF8BACD7}"/>
    <cellStyle name="Comma 2 2 2 2 4 6 5 2" xfId="37475" xr:uid="{6E30440E-1943-426D-9DC5-D9DD230331CF}"/>
    <cellStyle name="Comma 2 2 2 2 4 6 6" xfId="25343" xr:uid="{E0380C73-3E33-4393-8A19-CF07C061D078}"/>
    <cellStyle name="Comma 2 2 2 2 4 7" xfId="2090" xr:uid="{11B6E599-C698-4236-B720-A1165757A740}"/>
    <cellStyle name="Comma 2 2 2 2 4 7 2" xfId="6134" xr:uid="{7AFC7824-C32E-46EC-BCFF-6477E2ED588A}"/>
    <cellStyle name="Comma 2 2 2 2 4 7 2 2" xfId="18266" xr:uid="{BDE7E0C0-C9CC-4E00-ABB6-5ADCAFB7C970}"/>
    <cellStyle name="Comma 2 2 2 2 4 7 2 2 2" xfId="42530" xr:uid="{1ADF3226-2E21-4F18-93E7-A42755868441}"/>
    <cellStyle name="Comma 2 2 2 2 4 7 2 3" xfId="30398" xr:uid="{97058E99-8D1F-4A67-A4FC-DEC6610C4F8B}"/>
    <cellStyle name="Comma 2 2 2 2 4 7 3" xfId="10178" xr:uid="{40A9A473-88FF-4F36-8F68-A7EA662A944C}"/>
    <cellStyle name="Comma 2 2 2 2 4 7 3 2" xfId="22310" xr:uid="{F26AA232-B331-4EB7-BD20-5CC4818992D3}"/>
    <cellStyle name="Comma 2 2 2 2 4 7 3 2 2" xfId="46574" xr:uid="{B851ECB1-4C2F-4B3F-96FB-1699E5A53E46}"/>
    <cellStyle name="Comma 2 2 2 2 4 7 3 3" xfId="34442" xr:uid="{3C2829D5-1C81-4854-8EAA-842780CE4F1F}"/>
    <cellStyle name="Comma 2 2 2 2 4 7 4" xfId="14222" xr:uid="{A738DB1B-EE44-478F-96FE-373DCB8255C7}"/>
    <cellStyle name="Comma 2 2 2 2 4 7 4 2" xfId="38486" xr:uid="{90F243F2-46EC-4DA0-8C63-2DCB6697A3C3}"/>
    <cellStyle name="Comma 2 2 2 2 4 7 5" xfId="26354" xr:uid="{2E8C1473-D48C-40F0-B7DA-43846FB2721D}"/>
    <cellStyle name="Comma 2 2 2 2 4 8" xfId="4112" xr:uid="{243F781F-B545-442C-9E16-F9507A23FD90}"/>
    <cellStyle name="Comma 2 2 2 2 4 8 2" xfId="16244" xr:uid="{F6A6CBDA-B5D0-4E40-A038-A60BF5A2AD8B}"/>
    <cellStyle name="Comma 2 2 2 2 4 8 2 2" xfId="40508" xr:uid="{F528E14E-9000-40EF-8147-DB0A4D00D3C5}"/>
    <cellStyle name="Comma 2 2 2 2 4 8 3" xfId="28376" xr:uid="{961E3C32-A51B-4369-9021-579065A56D46}"/>
    <cellStyle name="Comma 2 2 2 2 4 9" xfId="8156" xr:uid="{ED6B771F-8050-4D5D-9407-ABD9CC052213}"/>
    <cellStyle name="Comma 2 2 2 2 4 9 2" xfId="20288" xr:uid="{E1006D1F-C0A6-4F13-AFED-E1923359F54B}"/>
    <cellStyle name="Comma 2 2 2 2 4 9 2 2" xfId="44552" xr:uid="{70B3BCC6-4725-4783-8305-FD93B5ED9728}"/>
    <cellStyle name="Comma 2 2 2 2 4 9 3" xfId="32420" xr:uid="{E19B4948-2CE9-43CA-8E90-61A427C0FEB5}"/>
    <cellStyle name="Comma 2 2 2 2 5" xfId="89" xr:uid="{C1EC124D-BE1D-4E19-BC91-BEC70E527F14}"/>
    <cellStyle name="Comma 2 2 2 2 5 10" xfId="24353" xr:uid="{DE65A438-2CDA-4649-8992-B2A9E71E6A20}"/>
    <cellStyle name="Comma 2 2 2 2 5 2" xfId="215" xr:uid="{A72CD680-3888-4B01-A05C-16F2622BD8D6}"/>
    <cellStyle name="Comma 2 2 2 2 5 2 2" xfId="468" xr:uid="{87922F93-59FD-4FE8-99BD-136E0F289234}"/>
    <cellStyle name="Comma 2 2 2 2 5 2 2 2" xfId="973" xr:uid="{1A39A1F6-9DBE-400E-8D43-02F456C66353}"/>
    <cellStyle name="Comma 2 2 2 2 5 2 2 2 2" xfId="1984" xr:uid="{5AA3183D-F587-4DBA-9500-7E60325420CA}"/>
    <cellStyle name="Comma 2 2 2 2 5 2 2 2 2 2" xfId="4006" xr:uid="{6CB84C19-A36B-47B5-814B-B399FB8D4882}"/>
    <cellStyle name="Comma 2 2 2 2 5 2 2 2 2 2 2" xfId="8050" xr:uid="{839B1359-2F1B-4676-9E1F-9263D55FF093}"/>
    <cellStyle name="Comma 2 2 2 2 5 2 2 2 2 2 2 2" xfId="20182" xr:uid="{6BFD8D94-D31C-4BDB-BE3F-1ABD17D550BA}"/>
    <cellStyle name="Comma 2 2 2 2 5 2 2 2 2 2 2 2 2" xfId="44446" xr:uid="{83C7772A-A6F0-4163-AAE5-EFC17AAB2441}"/>
    <cellStyle name="Comma 2 2 2 2 5 2 2 2 2 2 2 3" xfId="32314" xr:uid="{840C3CD1-AAEC-480A-902C-DF3310A08428}"/>
    <cellStyle name="Comma 2 2 2 2 5 2 2 2 2 2 3" xfId="12094" xr:uid="{CDE6BF85-BE41-49B3-80BA-A68DC9A85E00}"/>
    <cellStyle name="Comma 2 2 2 2 5 2 2 2 2 2 3 2" xfId="24226" xr:uid="{3C4A7A62-1E6D-419E-8487-2AA1B461FFA6}"/>
    <cellStyle name="Comma 2 2 2 2 5 2 2 2 2 2 3 2 2" xfId="48490" xr:uid="{A912729A-457D-4DB8-BF49-56B17D3E84EF}"/>
    <cellStyle name="Comma 2 2 2 2 5 2 2 2 2 2 3 3" xfId="36358" xr:uid="{B66EA9A9-9136-4BF3-8861-3978EF6EAE69}"/>
    <cellStyle name="Comma 2 2 2 2 5 2 2 2 2 2 4" xfId="16138" xr:uid="{201C9AEB-8311-43FD-BABE-5920CEBF904F}"/>
    <cellStyle name="Comma 2 2 2 2 5 2 2 2 2 2 4 2" xfId="40402" xr:uid="{9D6A1FD0-CAF7-4AEE-B295-D76EC79C777D}"/>
    <cellStyle name="Comma 2 2 2 2 5 2 2 2 2 2 5" xfId="28270" xr:uid="{34FF54D9-2C52-49EB-B814-BBF856BF75F4}"/>
    <cellStyle name="Comma 2 2 2 2 5 2 2 2 2 3" xfId="6028" xr:uid="{8DA0E029-1DF8-4A04-B871-A4EBB0FC1966}"/>
    <cellStyle name="Comma 2 2 2 2 5 2 2 2 2 3 2" xfId="18160" xr:uid="{0249DF46-B0B8-48CE-A9BD-5767A306256C}"/>
    <cellStyle name="Comma 2 2 2 2 5 2 2 2 2 3 2 2" xfId="42424" xr:uid="{8F8D334C-F3C0-437C-9BC8-A44119F5378C}"/>
    <cellStyle name="Comma 2 2 2 2 5 2 2 2 2 3 3" xfId="30292" xr:uid="{0047C6D5-ABC5-4673-BF18-69DBF4644FE5}"/>
    <cellStyle name="Comma 2 2 2 2 5 2 2 2 2 4" xfId="10072" xr:uid="{424C46C5-DBB1-47B4-ABCB-4D9095FBFA4F}"/>
    <cellStyle name="Comma 2 2 2 2 5 2 2 2 2 4 2" xfId="22204" xr:uid="{FD3CEF8F-9FB0-4966-BB18-02BBB605FC35}"/>
    <cellStyle name="Comma 2 2 2 2 5 2 2 2 2 4 2 2" xfId="46468" xr:uid="{47BA2503-2B73-4AEE-ABEA-1E4DACEFB844}"/>
    <cellStyle name="Comma 2 2 2 2 5 2 2 2 2 4 3" xfId="34336" xr:uid="{9A79E90A-2172-498C-A462-6B6DCEBD2F62}"/>
    <cellStyle name="Comma 2 2 2 2 5 2 2 2 2 5" xfId="14116" xr:uid="{E871A20B-6A88-4328-A211-108F05E6E4F4}"/>
    <cellStyle name="Comma 2 2 2 2 5 2 2 2 2 5 2" xfId="38380" xr:uid="{010A9846-1CDF-454B-9DE2-3E52A443CF58}"/>
    <cellStyle name="Comma 2 2 2 2 5 2 2 2 2 6" xfId="26248" xr:uid="{C5BF0298-FEDC-4CDB-AD52-6E97C00E0224}"/>
    <cellStyle name="Comma 2 2 2 2 5 2 2 2 3" xfId="2995" xr:uid="{14624842-473A-49F7-AA52-0D0B83DC2B4A}"/>
    <cellStyle name="Comma 2 2 2 2 5 2 2 2 3 2" xfId="7039" xr:uid="{F40C8460-FC66-4974-8436-2A2FE3D8DC9B}"/>
    <cellStyle name="Comma 2 2 2 2 5 2 2 2 3 2 2" xfId="19171" xr:uid="{C5351D64-94A8-4524-BE3A-A48A7B3F4D6C}"/>
    <cellStyle name="Comma 2 2 2 2 5 2 2 2 3 2 2 2" xfId="43435" xr:uid="{EC3241F6-08BA-40FF-9023-4FD94281855B}"/>
    <cellStyle name="Comma 2 2 2 2 5 2 2 2 3 2 3" xfId="31303" xr:uid="{EAFC4182-7CA4-488E-8E21-337263271F03}"/>
    <cellStyle name="Comma 2 2 2 2 5 2 2 2 3 3" xfId="11083" xr:uid="{33466D99-7E43-47BA-8872-D48BA5C37481}"/>
    <cellStyle name="Comma 2 2 2 2 5 2 2 2 3 3 2" xfId="23215" xr:uid="{0AE6DFD1-C0C2-4788-89F3-E3598AB1C3AD}"/>
    <cellStyle name="Comma 2 2 2 2 5 2 2 2 3 3 2 2" xfId="47479" xr:uid="{4F19AA1C-D1E6-4D48-9349-C1C892CD99F9}"/>
    <cellStyle name="Comma 2 2 2 2 5 2 2 2 3 3 3" xfId="35347" xr:uid="{37069DC7-3853-48A5-8F68-141168D7B5AA}"/>
    <cellStyle name="Comma 2 2 2 2 5 2 2 2 3 4" xfId="15127" xr:uid="{825AA78E-1568-4B0E-BCBC-1FA43641F9C1}"/>
    <cellStyle name="Comma 2 2 2 2 5 2 2 2 3 4 2" xfId="39391" xr:uid="{CDFEC17C-20BE-4412-8EB1-C0F68177DF60}"/>
    <cellStyle name="Comma 2 2 2 2 5 2 2 2 3 5" xfId="27259" xr:uid="{8D8F0706-034B-4A48-8B64-D73D1845718C}"/>
    <cellStyle name="Comma 2 2 2 2 5 2 2 2 4" xfId="5017" xr:uid="{3AA2C561-AA1F-4FDA-A0C4-E3C38E07F66A}"/>
    <cellStyle name="Comma 2 2 2 2 5 2 2 2 4 2" xfId="17149" xr:uid="{30D206B5-BF09-4E7A-813F-E57C439ABCAE}"/>
    <cellStyle name="Comma 2 2 2 2 5 2 2 2 4 2 2" xfId="41413" xr:uid="{DC1136E0-9DED-4406-ACC3-A6D87BEB192D}"/>
    <cellStyle name="Comma 2 2 2 2 5 2 2 2 4 3" xfId="29281" xr:uid="{B55CA36F-A578-49D7-99A1-6C8CC09310DF}"/>
    <cellStyle name="Comma 2 2 2 2 5 2 2 2 5" xfId="9061" xr:uid="{7DDCA223-9462-450E-BF8C-CAD71F354AD8}"/>
    <cellStyle name="Comma 2 2 2 2 5 2 2 2 5 2" xfId="21193" xr:uid="{C384B9DF-F40C-476C-A9A6-D02FDFCD1B0E}"/>
    <cellStyle name="Comma 2 2 2 2 5 2 2 2 5 2 2" xfId="45457" xr:uid="{C8503524-5FA6-42DF-A4E2-D27BBD653F87}"/>
    <cellStyle name="Comma 2 2 2 2 5 2 2 2 5 3" xfId="33325" xr:uid="{B4DFF2D5-55BB-405E-B163-F2CFB4EEB01D}"/>
    <cellStyle name="Comma 2 2 2 2 5 2 2 2 6" xfId="13105" xr:uid="{858796C8-8251-4B8E-A28E-5C3F34F82560}"/>
    <cellStyle name="Comma 2 2 2 2 5 2 2 2 6 2" xfId="37369" xr:uid="{BC400E39-F288-453F-8086-6814241D5A1B}"/>
    <cellStyle name="Comma 2 2 2 2 5 2 2 2 7" xfId="25237" xr:uid="{1FE3175F-C138-4982-8CE9-1477388C65E1}"/>
    <cellStyle name="Comma 2 2 2 2 5 2 2 3" xfId="1479" xr:uid="{5B4BBE87-2479-472E-B01D-82EDD00ABEE7}"/>
    <cellStyle name="Comma 2 2 2 2 5 2 2 3 2" xfId="3501" xr:uid="{6B330E8A-120C-4F26-926D-26B859DB4148}"/>
    <cellStyle name="Comma 2 2 2 2 5 2 2 3 2 2" xfId="7545" xr:uid="{9BE8AD5B-5C65-4970-AE26-E715F2C4AC9B}"/>
    <cellStyle name="Comma 2 2 2 2 5 2 2 3 2 2 2" xfId="19677" xr:uid="{80151ED4-CD0C-4728-9545-265536D33301}"/>
    <cellStyle name="Comma 2 2 2 2 5 2 2 3 2 2 2 2" xfId="43941" xr:uid="{7B0104AE-A026-4ECB-8E46-97BE68E35253}"/>
    <cellStyle name="Comma 2 2 2 2 5 2 2 3 2 2 3" xfId="31809" xr:uid="{F986F5B2-22EA-4062-B3AF-3ABC18173252}"/>
    <cellStyle name="Comma 2 2 2 2 5 2 2 3 2 3" xfId="11589" xr:uid="{3D20B2A7-E469-450D-A6D4-B3797839D338}"/>
    <cellStyle name="Comma 2 2 2 2 5 2 2 3 2 3 2" xfId="23721" xr:uid="{604A0E6A-0246-4840-A99D-86116FD7C665}"/>
    <cellStyle name="Comma 2 2 2 2 5 2 2 3 2 3 2 2" xfId="47985" xr:uid="{94AB2CE9-88F8-477E-8EA0-3B94647BCD85}"/>
    <cellStyle name="Comma 2 2 2 2 5 2 2 3 2 3 3" xfId="35853" xr:uid="{03BF0FA8-3C74-450C-8942-AC55B368CA11}"/>
    <cellStyle name="Comma 2 2 2 2 5 2 2 3 2 4" xfId="15633" xr:uid="{46AC4F3D-F61B-4564-9819-A5318F89C151}"/>
    <cellStyle name="Comma 2 2 2 2 5 2 2 3 2 4 2" xfId="39897" xr:uid="{5C55911B-098A-4025-B627-773583E8E9F4}"/>
    <cellStyle name="Comma 2 2 2 2 5 2 2 3 2 5" xfId="27765" xr:uid="{7C792CD8-0E3A-43F3-B603-2F9D667D4A47}"/>
    <cellStyle name="Comma 2 2 2 2 5 2 2 3 3" xfId="5523" xr:uid="{5189DD74-0EF5-4623-A054-6E513549BE7A}"/>
    <cellStyle name="Comma 2 2 2 2 5 2 2 3 3 2" xfId="17655" xr:uid="{A90AC66E-F34D-485B-9A9D-F9C38FF2B578}"/>
    <cellStyle name="Comma 2 2 2 2 5 2 2 3 3 2 2" xfId="41919" xr:uid="{CBF74AD8-48BE-4767-823D-1B418A93D32B}"/>
    <cellStyle name="Comma 2 2 2 2 5 2 2 3 3 3" xfId="29787" xr:uid="{CBD36F44-75B4-4E9D-B62E-E895D85684DD}"/>
    <cellStyle name="Comma 2 2 2 2 5 2 2 3 4" xfId="9567" xr:uid="{7F283F39-4D0D-49D0-A16B-2C4BC44DA878}"/>
    <cellStyle name="Comma 2 2 2 2 5 2 2 3 4 2" xfId="21699" xr:uid="{38CCAB3E-709E-497B-9905-F7F4077F9F7B}"/>
    <cellStyle name="Comma 2 2 2 2 5 2 2 3 4 2 2" xfId="45963" xr:uid="{2F2A5E37-CE3A-4136-81E1-250672F2B09C}"/>
    <cellStyle name="Comma 2 2 2 2 5 2 2 3 4 3" xfId="33831" xr:uid="{16299DBD-5DD7-42B9-9992-B582241CF1CF}"/>
    <cellStyle name="Comma 2 2 2 2 5 2 2 3 5" xfId="13611" xr:uid="{FF9097E3-9E8A-41AF-9558-ECE6F793141B}"/>
    <cellStyle name="Comma 2 2 2 2 5 2 2 3 5 2" xfId="37875" xr:uid="{9B9DD3E9-7787-48E7-A78F-57084BEB8139}"/>
    <cellStyle name="Comma 2 2 2 2 5 2 2 3 6" xfId="25743" xr:uid="{4B1E212C-57DF-4599-A2C0-E4447DCC6FAD}"/>
    <cellStyle name="Comma 2 2 2 2 5 2 2 4" xfId="2490" xr:uid="{6AE3E7B1-3E35-4131-A3DC-EB9271EB95E4}"/>
    <cellStyle name="Comma 2 2 2 2 5 2 2 4 2" xfId="6534" xr:uid="{D2C441B9-6846-43FC-A632-E16956E27C26}"/>
    <cellStyle name="Comma 2 2 2 2 5 2 2 4 2 2" xfId="18666" xr:uid="{502A1EF1-A04B-4583-AC09-6965FF7002C9}"/>
    <cellStyle name="Comma 2 2 2 2 5 2 2 4 2 2 2" xfId="42930" xr:uid="{B4A2BAE4-9CCC-4DA4-8C5C-A5CB8FEB06F8}"/>
    <cellStyle name="Comma 2 2 2 2 5 2 2 4 2 3" xfId="30798" xr:uid="{482229A9-2C67-47DB-A837-5B9A69560D5E}"/>
    <cellStyle name="Comma 2 2 2 2 5 2 2 4 3" xfId="10578" xr:uid="{2EA932AC-45F3-43A1-871A-7E8D6CFFD089}"/>
    <cellStyle name="Comma 2 2 2 2 5 2 2 4 3 2" xfId="22710" xr:uid="{06FCDFA4-9CA7-49C1-90A0-75C40C747541}"/>
    <cellStyle name="Comma 2 2 2 2 5 2 2 4 3 2 2" xfId="46974" xr:uid="{80E320A3-831B-4049-89CE-8495189EFB3B}"/>
    <cellStyle name="Comma 2 2 2 2 5 2 2 4 3 3" xfId="34842" xr:uid="{AC7EEC87-4242-48CF-AC82-C75678BF39EB}"/>
    <cellStyle name="Comma 2 2 2 2 5 2 2 4 4" xfId="14622" xr:uid="{44102C96-0BBC-48E8-AABA-4D1A06C901B8}"/>
    <cellStyle name="Comma 2 2 2 2 5 2 2 4 4 2" xfId="38886" xr:uid="{6A6A855A-46CC-4007-9D93-DDDE325AEDB2}"/>
    <cellStyle name="Comma 2 2 2 2 5 2 2 4 5" xfId="26754" xr:uid="{A9D81A62-DCC7-48B7-9D31-4AC8A2C85181}"/>
    <cellStyle name="Comma 2 2 2 2 5 2 2 5" xfId="4512" xr:uid="{5213EA4A-4B98-4C1D-BC46-D772638EBE58}"/>
    <cellStyle name="Comma 2 2 2 2 5 2 2 5 2" xfId="16644" xr:uid="{5EFCB714-2CB4-48EE-AA7A-2F22B3FC6BC5}"/>
    <cellStyle name="Comma 2 2 2 2 5 2 2 5 2 2" xfId="40908" xr:uid="{3C4ACF8F-7D2B-48C2-A3B7-91C4007EF365}"/>
    <cellStyle name="Comma 2 2 2 2 5 2 2 5 3" xfId="28776" xr:uid="{832D2AEB-405A-480F-8F16-23BD7670357E}"/>
    <cellStyle name="Comma 2 2 2 2 5 2 2 6" xfId="8556" xr:uid="{0056B8C2-8386-4619-97A1-EE757F24A9D6}"/>
    <cellStyle name="Comma 2 2 2 2 5 2 2 6 2" xfId="20688" xr:uid="{2053EFCF-3A51-4314-B97C-D4E05BF76A69}"/>
    <cellStyle name="Comma 2 2 2 2 5 2 2 6 2 2" xfId="44952" xr:uid="{39E29295-3278-46FF-9645-0492D3E9101E}"/>
    <cellStyle name="Comma 2 2 2 2 5 2 2 6 3" xfId="32820" xr:uid="{7C9CA8B4-41EF-4EC3-A567-DFECF3D71632}"/>
    <cellStyle name="Comma 2 2 2 2 5 2 2 7" xfId="12600" xr:uid="{386A019D-648C-4D3A-A01C-8FF6FFF53ECC}"/>
    <cellStyle name="Comma 2 2 2 2 5 2 2 7 2" xfId="36864" xr:uid="{0EBF81B5-9A28-462C-83F0-1DC7410B9BAC}"/>
    <cellStyle name="Comma 2 2 2 2 5 2 2 8" xfId="24732" xr:uid="{223E95D0-A61A-4202-9D98-4423CAB53DB8}"/>
    <cellStyle name="Comma 2 2 2 2 5 2 3" xfId="720" xr:uid="{DA887E49-57BF-49FD-A295-F7ED0F4EC58B}"/>
    <cellStyle name="Comma 2 2 2 2 5 2 3 2" xfId="1731" xr:uid="{1EE12BED-F397-4803-8A56-4BFF81D4AA55}"/>
    <cellStyle name="Comma 2 2 2 2 5 2 3 2 2" xfId="3753" xr:uid="{7BF7D6A4-2063-4A28-AB2B-B2CC8C54D499}"/>
    <cellStyle name="Comma 2 2 2 2 5 2 3 2 2 2" xfId="7797" xr:uid="{2B2476D3-6263-47AD-AF24-B5737C806BE3}"/>
    <cellStyle name="Comma 2 2 2 2 5 2 3 2 2 2 2" xfId="19929" xr:uid="{21A648CA-1E73-4E78-8B4B-7643E12B7102}"/>
    <cellStyle name="Comma 2 2 2 2 5 2 3 2 2 2 2 2" xfId="44193" xr:uid="{50102C0A-E25D-4CE7-BBDF-879C8581DA12}"/>
    <cellStyle name="Comma 2 2 2 2 5 2 3 2 2 2 3" xfId="32061" xr:uid="{C29F3385-418B-4ECA-8713-16FD2B73B682}"/>
    <cellStyle name="Comma 2 2 2 2 5 2 3 2 2 3" xfId="11841" xr:uid="{A99C9DDC-BE50-42F5-938F-C49A9B88373F}"/>
    <cellStyle name="Comma 2 2 2 2 5 2 3 2 2 3 2" xfId="23973" xr:uid="{7B587C61-C7E2-47D3-B61F-C332D65C83C6}"/>
    <cellStyle name="Comma 2 2 2 2 5 2 3 2 2 3 2 2" xfId="48237" xr:uid="{CBC4FAD0-E2E6-4596-B725-B4120442C707}"/>
    <cellStyle name="Comma 2 2 2 2 5 2 3 2 2 3 3" xfId="36105" xr:uid="{77DD6729-8D33-473A-A0E8-74E35B2DEC81}"/>
    <cellStyle name="Comma 2 2 2 2 5 2 3 2 2 4" xfId="15885" xr:uid="{DE3014CB-5BF6-4613-89A9-DDF5F724CF86}"/>
    <cellStyle name="Comma 2 2 2 2 5 2 3 2 2 4 2" xfId="40149" xr:uid="{1BA09C3A-F7AB-4F69-9434-1023008E3221}"/>
    <cellStyle name="Comma 2 2 2 2 5 2 3 2 2 5" xfId="28017" xr:uid="{993F5AE4-DF3D-4E19-AADC-0C181123E882}"/>
    <cellStyle name="Comma 2 2 2 2 5 2 3 2 3" xfId="5775" xr:uid="{6E0C51D8-108C-48FC-920B-D0F6534A9C3D}"/>
    <cellStyle name="Comma 2 2 2 2 5 2 3 2 3 2" xfId="17907" xr:uid="{AC285CA1-DE34-4774-95E3-A742034365DC}"/>
    <cellStyle name="Comma 2 2 2 2 5 2 3 2 3 2 2" xfId="42171" xr:uid="{C0259C04-C9FC-485E-81D5-88879D282E5C}"/>
    <cellStyle name="Comma 2 2 2 2 5 2 3 2 3 3" xfId="30039" xr:uid="{B71B9CC9-070E-41AA-AFF0-7967310457C3}"/>
    <cellStyle name="Comma 2 2 2 2 5 2 3 2 4" xfId="9819" xr:uid="{2FF02710-37FB-446C-97D8-7D8ABC70E25E}"/>
    <cellStyle name="Comma 2 2 2 2 5 2 3 2 4 2" xfId="21951" xr:uid="{6CD224EF-FB53-43C7-8D3E-C0DBA8D0EC7E}"/>
    <cellStyle name="Comma 2 2 2 2 5 2 3 2 4 2 2" xfId="46215" xr:uid="{21D94EDA-A12F-44CB-8A51-7FF194BD4ED9}"/>
    <cellStyle name="Comma 2 2 2 2 5 2 3 2 4 3" xfId="34083" xr:uid="{37F8692D-8C96-4600-9DF8-E54EF87BF9D3}"/>
    <cellStyle name="Comma 2 2 2 2 5 2 3 2 5" xfId="13863" xr:uid="{7A90E7B1-1239-4F4A-A9AB-D698B448B863}"/>
    <cellStyle name="Comma 2 2 2 2 5 2 3 2 5 2" xfId="38127" xr:uid="{F92F999A-4ECA-4040-8575-07D0C4D43D17}"/>
    <cellStyle name="Comma 2 2 2 2 5 2 3 2 6" xfId="25995" xr:uid="{B582F2A3-D187-4393-A19E-48A7D4435DAF}"/>
    <cellStyle name="Comma 2 2 2 2 5 2 3 3" xfId="2742" xr:uid="{62C1A463-99D3-4801-8FAB-1E5C374CA350}"/>
    <cellStyle name="Comma 2 2 2 2 5 2 3 3 2" xfId="6786" xr:uid="{A1B4D349-2A6D-4020-B5CE-27319E6EE08C}"/>
    <cellStyle name="Comma 2 2 2 2 5 2 3 3 2 2" xfId="18918" xr:uid="{C0C1EEC0-49CA-4240-B477-95E83ED866E7}"/>
    <cellStyle name="Comma 2 2 2 2 5 2 3 3 2 2 2" xfId="43182" xr:uid="{AF205E32-4655-4441-835B-8B9E39D6BC2C}"/>
    <cellStyle name="Comma 2 2 2 2 5 2 3 3 2 3" xfId="31050" xr:uid="{3A4B3CD9-6B94-4BDA-8FFC-0C930B52E3D7}"/>
    <cellStyle name="Comma 2 2 2 2 5 2 3 3 3" xfId="10830" xr:uid="{52A4AC10-4E82-40BD-8481-D753CDFB9B3D}"/>
    <cellStyle name="Comma 2 2 2 2 5 2 3 3 3 2" xfId="22962" xr:uid="{C8A39FAD-458F-40EC-9A49-7DC4490CD689}"/>
    <cellStyle name="Comma 2 2 2 2 5 2 3 3 3 2 2" xfId="47226" xr:uid="{25E108BB-A33C-4E66-B2AA-56BD5E92C225}"/>
    <cellStyle name="Comma 2 2 2 2 5 2 3 3 3 3" xfId="35094" xr:uid="{6E2339AA-6E4F-4570-B365-F3B31BC707E3}"/>
    <cellStyle name="Comma 2 2 2 2 5 2 3 3 4" xfId="14874" xr:uid="{27B5408E-25E0-4979-82E9-1021A583770F}"/>
    <cellStyle name="Comma 2 2 2 2 5 2 3 3 4 2" xfId="39138" xr:uid="{4137B332-0813-4E9B-8D51-EAC62309C894}"/>
    <cellStyle name="Comma 2 2 2 2 5 2 3 3 5" xfId="27006" xr:uid="{0FE4DA08-4C61-4C8E-AC55-66D37A3FF563}"/>
    <cellStyle name="Comma 2 2 2 2 5 2 3 4" xfId="4764" xr:uid="{423F2C18-45CF-48AF-A5A5-898033558F31}"/>
    <cellStyle name="Comma 2 2 2 2 5 2 3 4 2" xfId="16896" xr:uid="{F0B13C48-6D1F-4F1A-B4BE-48C6F911EFD3}"/>
    <cellStyle name="Comma 2 2 2 2 5 2 3 4 2 2" xfId="41160" xr:uid="{8721A98A-BED7-4374-8154-CDB1213DE1F9}"/>
    <cellStyle name="Comma 2 2 2 2 5 2 3 4 3" xfId="29028" xr:uid="{101D2D2C-3F42-46E2-A5CB-D5D5CD2B41A8}"/>
    <cellStyle name="Comma 2 2 2 2 5 2 3 5" xfId="8808" xr:uid="{CD9108FF-75F9-493C-B1B1-11688661D2B9}"/>
    <cellStyle name="Comma 2 2 2 2 5 2 3 5 2" xfId="20940" xr:uid="{432819A4-7791-4080-B9AE-29C54E68D26F}"/>
    <cellStyle name="Comma 2 2 2 2 5 2 3 5 2 2" xfId="45204" xr:uid="{79F78191-83E7-44A6-B853-9BA55616AF6C}"/>
    <cellStyle name="Comma 2 2 2 2 5 2 3 5 3" xfId="33072" xr:uid="{E4F97345-488A-49A3-8C10-F44B3B8E0053}"/>
    <cellStyle name="Comma 2 2 2 2 5 2 3 6" xfId="12852" xr:uid="{3AB6AE92-B595-47B9-92CD-1DAE5955C78B}"/>
    <cellStyle name="Comma 2 2 2 2 5 2 3 6 2" xfId="37116" xr:uid="{8A3DD43C-00A8-40BA-82C3-05B8780C0476}"/>
    <cellStyle name="Comma 2 2 2 2 5 2 3 7" xfId="24984" xr:uid="{9D86E027-D790-4B93-BA81-6137A9498817}"/>
    <cellStyle name="Comma 2 2 2 2 5 2 4" xfId="1226" xr:uid="{9A86742B-8809-4861-A673-EDC31C69A362}"/>
    <cellStyle name="Comma 2 2 2 2 5 2 4 2" xfId="3248" xr:uid="{714D357E-BC75-4E29-B042-AF649BB405B3}"/>
    <cellStyle name="Comma 2 2 2 2 5 2 4 2 2" xfId="7292" xr:uid="{86FA6867-F239-4607-967D-2746FF0D1069}"/>
    <cellStyle name="Comma 2 2 2 2 5 2 4 2 2 2" xfId="19424" xr:uid="{60131164-A4E9-4A23-ABF3-5A0D8554F583}"/>
    <cellStyle name="Comma 2 2 2 2 5 2 4 2 2 2 2" xfId="43688" xr:uid="{BBDFC950-A55D-4DD5-B9A3-37BAC18219BE}"/>
    <cellStyle name="Comma 2 2 2 2 5 2 4 2 2 3" xfId="31556" xr:uid="{ADF14434-462C-4DBE-8016-713847FB0E9E}"/>
    <cellStyle name="Comma 2 2 2 2 5 2 4 2 3" xfId="11336" xr:uid="{1F33AD86-1B94-46C2-8F53-641F69FBB58D}"/>
    <cellStyle name="Comma 2 2 2 2 5 2 4 2 3 2" xfId="23468" xr:uid="{8FDB829D-6CD1-466C-9AA1-00F7B23ACF7A}"/>
    <cellStyle name="Comma 2 2 2 2 5 2 4 2 3 2 2" xfId="47732" xr:uid="{70D3E88B-AD75-494B-931D-BB0F632B6D01}"/>
    <cellStyle name="Comma 2 2 2 2 5 2 4 2 3 3" xfId="35600" xr:uid="{DDD44F30-14DA-4815-AEDB-E8CA4C971EB5}"/>
    <cellStyle name="Comma 2 2 2 2 5 2 4 2 4" xfId="15380" xr:uid="{6919D7FC-08D2-4CA3-9F69-351B2AE0CFE0}"/>
    <cellStyle name="Comma 2 2 2 2 5 2 4 2 4 2" xfId="39644" xr:uid="{AD206B0D-7920-42BF-8741-FCEE9EFDAA75}"/>
    <cellStyle name="Comma 2 2 2 2 5 2 4 2 5" xfId="27512" xr:uid="{60CC7921-8ABF-4BD1-A47C-B3CE4CE46F36}"/>
    <cellStyle name="Comma 2 2 2 2 5 2 4 3" xfId="5270" xr:uid="{498B65B8-9296-433D-8705-12F53ABBA3F4}"/>
    <cellStyle name="Comma 2 2 2 2 5 2 4 3 2" xfId="17402" xr:uid="{59129B5F-7904-4886-90AE-FB2C9C736822}"/>
    <cellStyle name="Comma 2 2 2 2 5 2 4 3 2 2" xfId="41666" xr:uid="{D35D74C6-06D4-4A22-8B7F-25B7DB15F386}"/>
    <cellStyle name="Comma 2 2 2 2 5 2 4 3 3" xfId="29534" xr:uid="{643CDC6E-3625-4C8A-859A-325F78A04479}"/>
    <cellStyle name="Comma 2 2 2 2 5 2 4 4" xfId="9314" xr:uid="{7BE11478-1C74-4E8C-9DD0-A27BC2F6593E}"/>
    <cellStyle name="Comma 2 2 2 2 5 2 4 4 2" xfId="21446" xr:uid="{AFE88836-4CF5-451F-BF63-922122B0B5BE}"/>
    <cellStyle name="Comma 2 2 2 2 5 2 4 4 2 2" xfId="45710" xr:uid="{0DA042B6-148E-442D-B860-4ECAC53CD999}"/>
    <cellStyle name="Comma 2 2 2 2 5 2 4 4 3" xfId="33578" xr:uid="{8BF1BB13-A62B-4084-B55A-008A459EABFE}"/>
    <cellStyle name="Comma 2 2 2 2 5 2 4 5" xfId="13358" xr:uid="{66D5AB35-00C5-4EB4-A8C0-2A8D800EC717}"/>
    <cellStyle name="Comma 2 2 2 2 5 2 4 5 2" xfId="37622" xr:uid="{F31670A6-13A6-48F0-84DD-CFFEE6EB9619}"/>
    <cellStyle name="Comma 2 2 2 2 5 2 4 6" xfId="25490" xr:uid="{9EF5F234-322D-4B7F-BFBA-4AD4D5810878}"/>
    <cellStyle name="Comma 2 2 2 2 5 2 5" xfId="2237" xr:uid="{72761E1A-A94D-4B5A-944B-A429EB9E8933}"/>
    <cellStyle name="Comma 2 2 2 2 5 2 5 2" xfId="6281" xr:uid="{24156916-4EB1-436D-8CDC-2D95D9295FDA}"/>
    <cellStyle name="Comma 2 2 2 2 5 2 5 2 2" xfId="18413" xr:uid="{74C91BF7-FE43-449D-94C5-D3B6C4C8709E}"/>
    <cellStyle name="Comma 2 2 2 2 5 2 5 2 2 2" xfId="42677" xr:uid="{71FAAD5A-AFA0-48DF-B1A4-2D13A0EBDE1A}"/>
    <cellStyle name="Comma 2 2 2 2 5 2 5 2 3" xfId="30545" xr:uid="{D92B054A-9D1B-4C77-AFE9-91E82E65B87D}"/>
    <cellStyle name="Comma 2 2 2 2 5 2 5 3" xfId="10325" xr:uid="{D465195B-9F44-49A8-9F1A-E0D20F250AC0}"/>
    <cellStyle name="Comma 2 2 2 2 5 2 5 3 2" xfId="22457" xr:uid="{E53AD5E2-05BC-4747-9EAB-E07CFB3D22E9}"/>
    <cellStyle name="Comma 2 2 2 2 5 2 5 3 2 2" xfId="46721" xr:uid="{A57215DE-140E-4A26-9BB6-9481865A9089}"/>
    <cellStyle name="Comma 2 2 2 2 5 2 5 3 3" xfId="34589" xr:uid="{4BC5573E-3A9E-4D49-909A-7E3BE4F66C70}"/>
    <cellStyle name="Comma 2 2 2 2 5 2 5 4" xfId="14369" xr:uid="{905102CE-8AE1-4CE6-9F17-C25F2C7DA3B3}"/>
    <cellStyle name="Comma 2 2 2 2 5 2 5 4 2" xfId="38633" xr:uid="{B5EA62FC-B260-46B7-A896-549925F08D99}"/>
    <cellStyle name="Comma 2 2 2 2 5 2 5 5" xfId="26501" xr:uid="{4C30B25A-0E05-4DB9-9FA7-34F087741781}"/>
    <cellStyle name="Comma 2 2 2 2 5 2 6" xfId="4259" xr:uid="{07D0D886-A10F-4112-A112-DD2D5904E556}"/>
    <cellStyle name="Comma 2 2 2 2 5 2 6 2" xfId="16391" xr:uid="{738D2894-FA54-4D6F-B25F-364AA8F840A5}"/>
    <cellStyle name="Comma 2 2 2 2 5 2 6 2 2" xfId="40655" xr:uid="{7FDA16A3-A2CB-4D30-811A-B82366693395}"/>
    <cellStyle name="Comma 2 2 2 2 5 2 6 3" xfId="28523" xr:uid="{68081A43-B92E-415C-A50B-2C4069A3C9A6}"/>
    <cellStyle name="Comma 2 2 2 2 5 2 7" xfId="8303" xr:uid="{F35BF37E-2677-4C7B-A92B-8299A53BE376}"/>
    <cellStyle name="Comma 2 2 2 2 5 2 7 2" xfId="20435" xr:uid="{55EFEFCF-AE89-43B8-9C09-CEC8F44E7D06}"/>
    <cellStyle name="Comma 2 2 2 2 5 2 7 2 2" xfId="44699" xr:uid="{455229C8-2B3E-4652-9B47-E5C901B47526}"/>
    <cellStyle name="Comma 2 2 2 2 5 2 7 3" xfId="32567" xr:uid="{BBA7912E-2D22-4A06-A01F-8B065E144C1E}"/>
    <cellStyle name="Comma 2 2 2 2 5 2 8" xfId="12347" xr:uid="{6C69467D-571E-4F22-BE4A-153B7336E293}"/>
    <cellStyle name="Comma 2 2 2 2 5 2 8 2" xfId="36611" xr:uid="{71620901-2E03-4CA1-B0F5-7B51CD24055C}"/>
    <cellStyle name="Comma 2 2 2 2 5 2 9" xfId="24479" xr:uid="{130A1641-19DE-46B0-8FDE-4E8E4F83A266}"/>
    <cellStyle name="Comma 2 2 2 2 5 3" xfId="342" xr:uid="{0DA1CF77-63EC-4528-8F23-EEA8753D7DEA}"/>
    <cellStyle name="Comma 2 2 2 2 5 3 2" xfId="847" xr:uid="{CBB21307-8322-4EEF-8E2E-C94406461E19}"/>
    <cellStyle name="Comma 2 2 2 2 5 3 2 2" xfId="1858" xr:uid="{7AC379B0-06D7-4C99-B3FA-077E0DE757E3}"/>
    <cellStyle name="Comma 2 2 2 2 5 3 2 2 2" xfId="3880" xr:uid="{1F4D9DEB-4956-45CA-ABD2-96CC56BFE0D8}"/>
    <cellStyle name="Comma 2 2 2 2 5 3 2 2 2 2" xfId="7924" xr:uid="{4D55A0E4-A75C-43B4-8EEC-87250CB5E349}"/>
    <cellStyle name="Comma 2 2 2 2 5 3 2 2 2 2 2" xfId="20056" xr:uid="{5227E45B-392B-475B-8466-54F0C87D6AE9}"/>
    <cellStyle name="Comma 2 2 2 2 5 3 2 2 2 2 2 2" xfId="44320" xr:uid="{D426314D-3ED3-412C-B0A0-2CA9E88B3A6E}"/>
    <cellStyle name="Comma 2 2 2 2 5 3 2 2 2 2 3" xfId="32188" xr:uid="{1B0577ED-F8C4-4E07-A8AD-8C2745633325}"/>
    <cellStyle name="Comma 2 2 2 2 5 3 2 2 2 3" xfId="11968" xr:uid="{180A1DBA-EE31-45A0-97DF-49E1041EE0FC}"/>
    <cellStyle name="Comma 2 2 2 2 5 3 2 2 2 3 2" xfId="24100" xr:uid="{6DE04F9D-494C-4A67-8BED-30011BCAE73B}"/>
    <cellStyle name="Comma 2 2 2 2 5 3 2 2 2 3 2 2" xfId="48364" xr:uid="{EED7B916-3BC5-496F-9716-720C2AC943DD}"/>
    <cellStyle name="Comma 2 2 2 2 5 3 2 2 2 3 3" xfId="36232" xr:uid="{EB53BC4F-7A88-4683-AA6A-96A4CF1E2DA6}"/>
    <cellStyle name="Comma 2 2 2 2 5 3 2 2 2 4" xfId="16012" xr:uid="{B7FDBA74-C9B0-41C6-BC62-C2FE5E197637}"/>
    <cellStyle name="Comma 2 2 2 2 5 3 2 2 2 4 2" xfId="40276" xr:uid="{5C336C42-9E08-4465-91ED-05D6AD1A8D70}"/>
    <cellStyle name="Comma 2 2 2 2 5 3 2 2 2 5" xfId="28144" xr:uid="{172E5121-5EFE-466E-81FA-4A9BA0904D2B}"/>
    <cellStyle name="Comma 2 2 2 2 5 3 2 2 3" xfId="5902" xr:uid="{E53C3DF2-92B9-497F-BEDD-06A8DCB4BB3B}"/>
    <cellStyle name="Comma 2 2 2 2 5 3 2 2 3 2" xfId="18034" xr:uid="{20A3C11E-0787-4E47-98C7-B900290771DB}"/>
    <cellStyle name="Comma 2 2 2 2 5 3 2 2 3 2 2" xfId="42298" xr:uid="{BD4C0FAE-DABE-4076-8578-A0253818908F}"/>
    <cellStyle name="Comma 2 2 2 2 5 3 2 2 3 3" xfId="30166" xr:uid="{5937E568-2C14-4B5B-B591-0E8B4AA76D5D}"/>
    <cellStyle name="Comma 2 2 2 2 5 3 2 2 4" xfId="9946" xr:uid="{BB9E15FB-D5F5-4821-A3B5-0B3AA23D63ED}"/>
    <cellStyle name="Comma 2 2 2 2 5 3 2 2 4 2" xfId="22078" xr:uid="{A8A069B1-AC62-443B-BB55-8D4C482E1C6B}"/>
    <cellStyle name="Comma 2 2 2 2 5 3 2 2 4 2 2" xfId="46342" xr:uid="{7E829173-FA0F-4EFB-A6A9-F82D4B592F6F}"/>
    <cellStyle name="Comma 2 2 2 2 5 3 2 2 4 3" xfId="34210" xr:uid="{F6F091A5-9377-4E03-9F57-C36EAA75BD22}"/>
    <cellStyle name="Comma 2 2 2 2 5 3 2 2 5" xfId="13990" xr:uid="{081C8FCD-5F3F-4102-A177-CE4BCA7F72C0}"/>
    <cellStyle name="Comma 2 2 2 2 5 3 2 2 5 2" xfId="38254" xr:uid="{EA55D3D5-6496-4E29-AFD7-A936229B960D}"/>
    <cellStyle name="Comma 2 2 2 2 5 3 2 2 6" xfId="26122" xr:uid="{57D251DE-7745-4DA7-80A0-1FB77D5DECF4}"/>
    <cellStyle name="Comma 2 2 2 2 5 3 2 3" xfId="2869" xr:uid="{25EC76C3-7837-457C-9D72-1BD1BBC1E4F8}"/>
    <cellStyle name="Comma 2 2 2 2 5 3 2 3 2" xfId="6913" xr:uid="{2EFE9123-6493-4EB3-9B36-BFCF41ED869C}"/>
    <cellStyle name="Comma 2 2 2 2 5 3 2 3 2 2" xfId="19045" xr:uid="{012155C2-D4C3-45AD-84E9-0C3633A2E543}"/>
    <cellStyle name="Comma 2 2 2 2 5 3 2 3 2 2 2" xfId="43309" xr:uid="{E0716AF5-B9DD-4EF6-9B48-C507AB8CE3FD}"/>
    <cellStyle name="Comma 2 2 2 2 5 3 2 3 2 3" xfId="31177" xr:uid="{D8CB2AF7-F7DF-4BD9-9E07-EC73512AA20A}"/>
    <cellStyle name="Comma 2 2 2 2 5 3 2 3 3" xfId="10957" xr:uid="{D799797D-7D28-4417-B189-9B3EF749D9B0}"/>
    <cellStyle name="Comma 2 2 2 2 5 3 2 3 3 2" xfId="23089" xr:uid="{E9728E49-D37A-48CD-A646-59CE05FE1309}"/>
    <cellStyle name="Comma 2 2 2 2 5 3 2 3 3 2 2" xfId="47353" xr:uid="{E5081CD6-5889-47C3-B5D4-4ECA54B336B8}"/>
    <cellStyle name="Comma 2 2 2 2 5 3 2 3 3 3" xfId="35221" xr:uid="{9C15F113-EF2C-4C80-A370-EB58C83ED9B3}"/>
    <cellStyle name="Comma 2 2 2 2 5 3 2 3 4" xfId="15001" xr:uid="{3CA5FA9E-998B-462B-A848-A9830D25AE11}"/>
    <cellStyle name="Comma 2 2 2 2 5 3 2 3 4 2" xfId="39265" xr:uid="{A582745D-3D1F-419C-AB45-6D1674902569}"/>
    <cellStyle name="Comma 2 2 2 2 5 3 2 3 5" xfId="27133" xr:uid="{816D792D-97A5-408D-AD37-D4CE5EB0475B}"/>
    <cellStyle name="Comma 2 2 2 2 5 3 2 4" xfId="4891" xr:uid="{09B8EBBC-52FE-4382-A021-98D4DD4651E3}"/>
    <cellStyle name="Comma 2 2 2 2 5 3 2 4 2" xfId="17023" xr:uid="{5F2B1AD6-55F0-4AF3-B0C1-BD8E549F75DF}"/>
    <cellStyle name="Comma 2 2 2 2 5 3 2 4 2 2" xfId="41287" xr:uid="{209F97F1-C676-4001-AF37-580C7246FDE5}"/>
    <cellStyle name="Comma 2 2 2 2 5 3 2 4 3" xfId="29155" xr:uid="{AF4FE52A-FCC1-43F7-A497-9B52469079E5}"/>
    <cellStyle name="Comma 2 2 2 2 5 3 2 5" xfId="8935" xr:uid="{B7BB2C2C-2064-4F54-8588-CD9E9684D5CD}"/>
    <cellStyle name="Comma 2 2 2 2 5 3 2 5 2" xfId="21067" xr:uid="{B08BFE74-3867-42C6-B482-3B9CA8D8A5AD}"/>
    <cellStyle name="Comma 2 2 2 2 5 3 2 5 2 2" xfId="45331" xr:uid="{425D594C-1945-4C7B-8947-F558AAC76B3B}"/>
    <cellStyle name="Comma 2 2 2 2 5 3 2 5 3" xfId="33199" xr:uid="{A4E3CD8A-40AC-4EA7-A590-05B7103EC00B}"/>
    <cellStyle name="Comma 2 2 2 2 5 3 2 6" xfId="12979" xr:uid="{1CB5C754-B337-495C-B144-13D449A17F14}"/>
    <cellStyle name="Comma 2 2 2 2 5 3 2 6 2" xfId="37243" xr:uid="{1C4951AE-7FAA-4F20-B5CD-43DE5BE1B074}"/>
    <cellStyle name="Comma 2 2 2 2 5 3 2 7" xfId="25111" xr:uid="{E7F2360B-90D4-43F3-90E1-9AC77196FFE6}"/>
    <cellStyle name="Comma 2 2 2 2 5 3 3" xfId="1353" xr:uid="{C3D14699-E3DF-49F1-BA7B-7B208FAD5745}"/>
    <cellStyle name="Comma 2 2 2 2 5 3 3 2" xfId="3375" xr:uid="{835BF99F-97F5-4A6D-B33C-944CCEB8EB74}"/>
    <cellStyle name="Comma 2 2 2 2 5 3 3 2 2" xfId="7419" xr:uid="{BA97536F-03EF-4FC7-A8EC-FA6712214D7F}"/>
    <cellStyle name="Comma 2 2 2 2 5 3 3 2 2 2" xfId="19551" xr:uid="{8C5B619D-9870-40C0-833D-8D17EF1B62C7}"/>
    <cellStyle name="Comma 2 2 2 2 5 3 3 2 2 2 2" xfId="43815" xr:uid="{BFCAB574-41A3-4071-BB0A-9D15BA76A860}"/>
    <cellStyle name="Comma 2 2 2 2 5 3 3 2 2 3" xfId="31683" xr:uid="{86914E98-CC35-40F8-9094-E5D3FD99EDA7}"/>
    <cellStyle name="Comma 2 2 2 2 5 3 3 2 3" xfId="11463" xr:uid="{F249A45F-3AA3-433B-BBAF-1CDDC1B9D984}"/>
    <cellStyle name="Comma 2 2 2 2 5 3 3 2 3 2" xfId="23595" xr:uid="{6660D041-1FDA-404E-920A-9F75DFE51C6B}"/>
    <cellStyle name="Comma 2 2 2 2 5 3 3 2 3 2 2" xfId="47859" xr:uid="{139CC3CD-2783-4059-964B-C86C2E627349}"/>
    <cellStyle name="Comma 2 2 2 2 5 3 3 2 3 3" xfId="35727" xr:uid="{BF6F5E5A-72AC-42FD-A38A-487BFBDF610A}"/>
    <cellStyle name="Comma 2 2 2 2 5 3 3 2 4" xfId="15507" xr:uid="{0C83A3E9-CBFC-4C4F-B2C2-1D25A1ECF371}"/>
    <cellStyle name="Comma 2 2 2 2 5 3 3 2 4 2" xfId="39771" xr:uid="{4C21178E-9654-4552-9C4E-B5F3B1F17232}"/>
    <cellStyle name="Comma 2 2 2 2 5 3 3 2 5" xfId="27639" xr:uid="{4434C51A-63D1-4B59-B6FD-2135952C3628}"/>
    <cellStyle name="Comma 2 2 2 2 5 3 3 3" xfId="5397" xr:uid="{8100D5C3-55C0-4BEB-8CCF-6DE1A4AD22AD}"/>
    <cellStyle name="Comma 2 2 2 2 5 3 3 3 2" xfId="17529" xr:uid="{5E4BBDCE-BB1F-408C-A91D-3DB3CD42D1EA}"/>
    <cellStyle name="Comma 2 2 2 2 5 3 3 3 2 2" xfId="41793" xr:uid="{A819C64A-71D8-4485-987E-A072567D957E}"/>
    <cellStyle name="Comma 2 2 2 2 5 3 3 3 3" xfId="29661" xr:uid="{2D2E8137-BBCA-46B0-9153-F533A4BF79D3}"/>
    <cellStyle name="Comma 2 2 2 2 5 3 3 4" xfId="9441" xr:uid="{60410C8B-CDFA-4896-8620-95112FCA7C49}"/>
    <cellStyle name="Comma 2 2 2 2 5 3 3 4 2" xfId="21573" xr:uid="{D14F73D1-E4BE-40FE-9E70-F573964AF749}"/>
    <cellStyle name="Comma 2 2 2 2 5 3 3 4 2 2" xfId="45837" xr:uid="{B2BC4819-8D7B-46EA-BD47-4010EF00DCB6}"/>
    <cellStyle name="Comma 2 2 2 2 5 3 3 4 3" xfId="33705" xr:uid="{2B7478A8-37AB-47F6-A639-E18828A631FB}"/>
    <cellStyle name="Comma 2 2 2 2 5 3 3 5" xfId="13485" xr:uid="{2F879FA6-EDCD-4737-AFAA-66917026A928}"/>
    <cellStyle name="Comma 2 2 2 2 5 3 3 5 2" xfId="37749" xr:uid="{C95B1143-A2A8-4A2D-BD58-C6F998679F4C}"/>
    <cellStyle name="Comma 2 2 2 2 5 3 3 6" xfId="25617" xr:uid="{1BFCFC4F-672F-47F7-B562-6655FF5A4C2C}"/>
    <cellStyle name="Comma 2 2 2 2 5 3 4" xfId="2364" xr:uid="{4D3ABBEB-C913-4929-B149-C687FEA9C3CF}"/>
    <cellStyle name="Comma 2 2 2 2 5 3 4 2" xfId="6408" xr:uid="{B0CB06A3-41BE-41E2-B3A5-140E1E9598CB}"/>
    <cellStyle name="Comma 2 2 2 2 5 3 4 2 2" xfId="18540" xr:uid="{B480E28D-12E6-4CFD-AB79-F41E95DFB30E}"/>
    <cellStyle name="Comma 2 2 2 2 5 3 4 2 2 2" xfId="42804" xr:uid="{011C1124-0285-4C79-9D50-D420A5208128}"/>
    <cellStyle name="Comma 2 2 2 2 5 3 4 2 3" xfId="30672" xr:uid="{DF8189C8-B285-4B8B-AE7C-9F35BCAAA53A}"/>
    <cellStyle name="Comma 2 2 2 2 5 3 4 3" xfId="10452" xr:uid="{C88D8E0C-C653-4492-ADA1-7CA462F47200}"/>
    <cellStyle name="Comma 2 2 2 2 5 3 4 3 2" xfId="22584" xr:uid="{83488065-5099-4D28-89E0-D5F83690E62B}"/>
    <cellStyle name="Comma 2 2 2 2 5 3 4 3 2 2" xfId="46848" xr:uid="{14C13284-7364-4FE7-B6AB-7A63A0F39888}"/>
    <cellStyle name="Comma 2 2 2 2 5 3 4 3 3" xfId="34716" xr:uid="{B8B516EE-A3BC-45C9-9787-D70B619DCE11}"/>
    <cellStyle name="Comma 2 2 2 2 5 3 4 4" xfId="14496" xr:uid="{C5151D11-8690-405E-9315-FBB9C559DECF}"/>
    <cellStyle name="Comma 2 2 2 2 5 3 4 4 2" xfId="38760" xr:uid="{F03E89F1-004F-42C7-9CF1-D41ABFDDF057}"/>
    <cellStyle name="Comma 2 2 2 2 5 3 4 5" xfId="26628" xr:uid="{CED27C84-05D2-44FC-9D76-8B69FDA429C0}"/>
    <cellStyle name="Comma 2 2 2 2 5 3 5" xfId="4386" xr:uid="{F718A18B-5A44-4995-A332-A33C9960A869}"/>
    <cellStyle name="Comma 2 2 2 2 5 3 5 2" xfId="16518" xr:uid="{8AD66D7A-9087-4382-935F-1197D8D69732}"/>
    <cellStyle name="Comma 2 2 2 2 5 3 5 2 2" xfId="40782" xr:uid="{F99125BB-02DC-4216-AED8-30103F2F4C5A}"/>
    <cellStyle name="Comma 2 2 2 2 5 3 5 3" xfId="28650" xr:uid="{70779D6F-0C7A-4259-B033-0CDB9A201597}"/>
    <cellStyle name="Comma 2 2 2 2 5 3 6" xfId="8430" xr:uid="{8512F465-2C62-4CF8-A8D4-818467705C87}"/>
    <cellStyle name="Comma 2 2 2 2 5 3 6 2" xfId="20562" xr:uid="{A686F3A0-D2B1-480F-B8D5-954CF24B893E}"/>
    <cellStyle name="Comma 2 2 2 2 5 3 6 2 2" xfId="44826" xr:uid="{A13333EB-D5F6-4B75-BE39-1BADEE6E96A6}"/>
    <cellStyle name="Comma 2 2 2 2 5 3 6 3" xfId="32694" xr:uid="{F1880F28-5510-4E1B-B071-181F13EBD2EA}"/>
    <cellStyle name="Comma 2 2 2 2 5 3 7" xfId="12474" xr:uid="{CA160B7B-BC4A-4964-800F-F6472182B3FB}"/>
    <cellStyle name="Comma 2 2 2 2 5 3 7 2" xfId="36738" xr:uid="{60FD518A-956A-4BA6-BAAF-0BD8F29EB246}"/>
    <cellStyle name="Comma 2 2 2 2 5 3 8" xfId="24606" xr:uid="{0F738C30-195F-4525-9EB9-67870896DAF2}"/>
    <cellStyle name="Comma 2 2 2 2 5 4" xfId="594" xr:uid="{CDBE392B-09AD-4220-9986-DA84F0DE09E8}"/>
    <cellStyle name="Comma 2 2 2 2 5 4 2" xfId="1605" xr:uid="{6DEE4932-143D-4A93-91BB-D9CD7BB2E204}"/>
    <cellStyle name="Comma 2 2 2 2 5 4 2 2" xfId="3627" xr:uid="{F73988D8-F3FD-4C20-92BC-FA44E5EB6D7F}"/>
    <cellStyle name="Comma 2 2 2 2 5 4 2 2 2" xfId="7671" xr:uid="{813E22A6-0168-48EF-85A2-A6C19D582780}"/>
    <cellStyle name="Comma 2 2 2 2 5 4 2 2 2 2" xfId="19803" xr:uid="{951A8D6D-F5E0-455D-B922-937CD0D790CB}"/>
    <cellStyle name="Comma 2 2 2 2 5 4 2 2 2 2 2" xfId="44067" xr:uid="{B0F0DAE5-B6A5-4544-871B-9F63142F46BE}"/>
    <cellStyle name="Comma 2 2 2 2 5 4 2 2 2 3" xfId="31935" xr:uid="{2413809D-6759-429E-A536-55EC3CDBF475}"/>
    <cellStyle name="Comma 2 2 2 2 5 4 2 2 3" xfId="11715" xr:uid="{ECD722CD-2193-4E34-BB1D-8F7236A264F5}"/>
    <cellStyle name="Comma 2 2 2 2 5 4 2 2 3 2" xfId="23847" xr:uid="{18B99893-5347-44A2-9537-5D46D62C39D4}"/>
    <cellStyle name="Comma 2 2 2 2 5 4 2 2 3 2 2" xfId="48111" xr:uid="{4BB22155-DD0B-4920-B9BE-D09D8EBDC043}"/>
    <cellStyle name="Comma 2 2 2 2 5 4 2 2 3 3" xfId="35979" xr:uid="{D3371106-193D-4D43-8756-B515DF700118}"/>
    <cellStyle name="Comma 2 2 2 2 5 4 2 2 4" xfId="15759" xr:uid="{862063B6-ED7A-4427-8687-729CA9557ACA}"/>
    <cellStyle name="Comma 2 2 2 2 5 4 2 2 4 2" xfId="40023" xr:uid="{515692C2-EC40-448E-9C02-52641462C982}"/>
    <cellStyle name="Comma 2 2 2 2 5 4 2 2 5" xfId="27891" xr:uid="{6D4865CD-98E2-4676-9E6B-4E611E7724FC}"/>
    <cellStyle name="Comma 2 2 2 2 5 4 2 3" xfId="5649" xr:uid="{EA5259C2-6EF2-4B39-A054-BBB8E7C04874}"/>
    <cellStyle name="Comma 2 2 2 2 5 4 2 3 2" xfId="17781" xr:uid="{8CFF100A-AAF7-40D0-A61F-173C41D41706}"/>
    <cellStyle name="Comma 2 2 2 2 5 4 2 3 2 2" xfId="42045" xr:uid="{FC0DE2E1-D96D-42D3-BE3F-E6A0EC549471}"/>
    <cellStyle name="Comma 2 2 2 2 5 4 2 3 3" xfId="29913" xr:uid="{591FCB56-7C66-4F72-9445-FB94123D78CC}"/>
    <cellStyle name="Comma 2 2 2 2 5 4 2 4" xfId="9693" xr:uid="{6F2C7B82-5F37-47F7-9F78-B1037AAA4FA8}"/>
    <cellStyle name="Comma 2 2 2 2 5 4 2 4 2" xfId="21825" xr:uid="{3AD569A5-0E9C-4EEE-8797-73D98263D8CE}"/>
    <cellStyle name="Comma 2 2 2 2 5 4 2 4 2 2" xfId="46089" xr:uid="{42C8F878-B38F-47E4-BE49-BB4554C0A7BE}"/>
    <cellStyle name="Comma 2 2 2 2 5 4 2 4 3" xfId="33957" xr:uid="{9D78BC61-2DB8-48FC-A97E-F1C2607697F4}"/>
    <cellStyle name="Comma 2 2 2 2 5 4 2 5" xfId="13737" xr:uid="{5E8F2070-BE9C-4F06-9635-8559EBD9A027}"/>
    <cellStyle name="Comma 2 2 2 2 5 4 2 5 2" xfId="38001" xr:uid="{EA37D7CD-5618-44E0-9480-2CA1AAE6FAAE}"/>
    <cellStyle name="Comma 2 2 2 2 5 4 2 6" xfId="25869" xr:uid="{4C328761-CF5C-4FA1-BDAF-5D3B9D00A0DC}"/>
    <cellStyle name="Comma 2 2 2 2 5 4 3" xfId="2616" xr:uid="{63AA862E-04CC-4B32-9001-684D88EC8AB2}"/>
    <cellStyle name="Comma 2 2 2 2 5 4 3 2" xfId="6660" xr:uid="{E0FE1701-8EA4-4913-BEA5-B9B7D09A6AC1}"/>
    <cellStyle name="Comma 2 2 2 2 5 4 3 2 2" xfId="18792" xr:uid="{D28F25B8-DAAC-41F3-A93C-13F0F649FE1B}"/>
    <cellStyle name="Comma 2 2 2 2 5 4 3 2 2 2" xfId="43056" xr:uid="{9EF830E2-B5B8-4418-A356-2F556524FECE}"/>
    <cellStyle name="Comma 2 2 2 2 5 4 3 2 3" xfId="30924" xr:uid="{64F7B3BE-07AC-4AE7-A559-12F74F651592}"/>
    <cellStyle name="Comma 2 2 2 2 5 4 3 3" xfId="10704" xr:uid="{219335BE-5BD0-4DD1-9AF1-0CF0E531EDEE}"/>
    <cellStyle name="Comma 2 2 2 2 5 4 3 3 2" xfId="22836" xr:uid="{41456B0C-57B3-46D9-8208-ADDDE18BDA63}"/>
    <cellStyle name="Comma 2 2 2 2 5 4 3 3 2 2" xfId="47100" xr:uid="{E4F557FA-8F8D-471E-8D94-D62FF9CFA193}"/>
    <cellStyle name="Comma 2 2 2 2 5 4 3 3 3" xfId="34968" xr:uid="{F7CB47D6-91B3-434E-81C9-AEAD79295726}"/>
    <cellStyle name="Comma 2 2 2 2 5 4 3 4" xfId="14748" xr:uid="{18203FE7-95DC-4E2F-B2ED-E086B6AC77E9}"/>
    <cellStyle name="Comma 2 2 2 2 5 4 3 4 2" xfId="39012" xr:uid="{DA90A53A-797E-4E99-803C-EDB30690C03A}"/>
    <cellStyle name="Comma 2 2 2 2 5 4 3 5" xfId="26880" xr:uid="{1E033B40-1354-4F14-ABC8-954D33DA52C5}"/>
    <cellStyle name="Comma 2 2 2 2 5 4 4" xfId="4638" xr:uid="{E8D0D8D8-D361-4774-A2B7-FBDCA44EC446}"/>
    <cellStyle name="Comma 2 2 2 2 5 4 4 2" xfId="16770" xr:uid="{890D7E0F-5B5F-4792-A5BD-1DDAEA699877}"/>
    <cellStyle name="Comma 2 2 2 2 5 4 4 2 2" xfId="41034" xr:uid="{D4B33732-290D-4AC2-991C-C0E1AE9D4E4D}"/>
    <cellStyle name="Comma 2 2 2 2 5 4 4 3" xfId="28902" xr:uid="{FC6636C9-8299-4E5A-A267-7F21EB7DCAE4}"/>
    <cellStyle name="Comma 2 2 2 2 5 4 5" xfId="8682" xr:uid="{DB5514C1-F372-4D4A-8667-3C3075E931A5}"/>
    <cellStyle name="Comma 2 2 2 2 5 4 5 2" xfId="20814" xr:uid="{906BE5FA-778F-4D50-8DEF-616A7C43E9CB}"/>
    <cellStyle name="Comma 2 2 2 2 5 4 5 2 2" xfId="45078" xr:uid="{08D56B0B-04BD-4D32-A731-0FBCAE79CD0C}"/>
    <cellStyle name="Comma 2 2 2 2 5 4 5 3" xfId="32946" xr:uid="{815F1C1C-FC83-4FBC-B9B5-3E362E0DE4FA}"/>
    <cellStyle name="Comma 2 2 2 2 5 4 6" xfId="12726" xr:uid="{6BD6D180-20DC-4A40-8779-E214CD8C3E87}"/>
    <cellStyle name="Comma 2 2 2 2 5 4 6 2" xfId="36990" xr:uid="{D3D362A4-525E-4DCA-9943-8EFAD8AAE525}"/>
    <cellStyle name="Comma 2 2 2 2 5 4 7" xfId="24858" xr:uid="{198999C5-8029-42D6-A2FA-A2D63FDB26FA}"/>
    <cellStyle name="Comma 2 2 2 2 5 5" xfId="1100" xr:uid="{0E1E3500-ACDF-4158-87D3-07D75675A127}"/>
    <cellStyle name="Comma 2 2 2 2 5 5 2" xfId="3122" xr:uid="{DDB1B081-37FB-4F5D-946E-A267D9622CAA}"/>
    <cellStyle name="Comma 2 2 2 2 5 5 2 2" xfId="7166" xr:uid="{5C3BC350-65A1-45DD-96DB-D67B74D00DBC}"/>
    <cellStyle name="Comma 2 2 2 2 5 5 2 2 2" xfId="19298" xr:uid="{7B3B5162-F90C-41F6-9A05-25254D11C5B7}"/>
    <cellStyle name="Comma 2 2 2 2 5 5 2 2 2 2" xfId="43562" xr:uid="{B245F557-B699-4407-BAC1-9E8B720D9EDF}"/>
    <cellStyle name="Comma 2 2 2 2 5 5 2 2 3" xfId="31430" xr:uid="{AA7E9D92-B120-4B8E-ABF8-BD6ADBCBA62A}"/>
    <cellStyle name="Comma 2 2 2 2 5 5 2 3" xfId="11210" xr:uid="{D27BFA97-93E4-49BD-A65F-580A7C1FCB5D}"/>
    <cellStyle name="Comma 2 2 2 2 5 5 2 3 2" xfId="23342" xr:uid="{1E4D3359-E19A-4F8A-B1C6-FF8F5483DFE4}"/>
    <cellStyle name="Comma 2 2 2 2 5 5 2 3 2 2" xfId="47606" xr:uid="{1D71727C-23E6-410B-9C9C-DF5D96D1C624}"/>
    <cellStyle name="Comma 2 2 2 2 5 5 2 3 3" xfId="35474" xr:uid="{F7E961E8-5CA3-484C-BA1A-5EEFA2E65DEF}"/>
    <cellStyle name="Comma 2 2 2 2 5 5 2 4" xfId="15254" xr:uid="{E0B3F6E9-4DB8-4357-8963-D7125A024B10}"/>
    <cellStyle name="Comma 2 2 2 2 5 5 2 4 2" xfId="39518" xr:uid="{FEE31DD1-AD27-4ADB-828C-FE1230C56EE8}"/>
    <cellStyle name="Comma 2 2 2 2 5 5 2 5" xfId="27386" xr:uid="{83992138-8BE8-4D38-8DB9-D8E7719C83AE}"/>
    <cellStyle name="Comma 2 2 2 2 5 5 3" xfId="5144" xr:uid="{DDC37846-551E-493E-83E1-AC80D82737DE}"/>
    <cellStyle name="Comma 2 2 2 2 5 5 3 2" xfId="17276" xr:uid="{F2DAE1B9-C193-495C-BE2E-42A776A5C2EC}"/>
    <cellStyle name="Comma 2 2 2 2 5 5 3 2 2" xfId="41540" xr:uid="{32E11839-48F7-4B38-8B1A-C765BAD0EC63}"/>
    <cellStyle name="Comma 2 2 2 2 5 5 3 3" xfId="29408" xr:uid="{B69454E4-7B54-4BCA-8FEA-3F1F352E4067}"/>
    <cellStyle name="Comma 2 2 2 2 5 5 4" xfId="9188" xr:uid="{72BBF300-9261-487C-A524-0477299E6A97}"/>
    <cellStyle name="Comma 2 2 2 2 5 5 4 2" xfId="21320" xr:uid="{C00E3E17-7E9F-40B0-BA25-6777554A4B8D}"/>
    <cellStyle name="Comma 2 2 2 2 5 5 4 2 2" xfId="45584" xr:uid="{AC272929-C299-4896-AA72-300046BFF575}"/>
    <cellStyle name="Comma 2 2 2 2 5 5 4 3" xfId="33452" xr:uid="{F677F35B-25C4-46D7-909A-93320FF3BE58}"/>
    <cellStyle name="Comma 2 2 2 2 5 5 5" xfId="13232" xr:uid="{08F4ADFE-9A05-4DCF-96B0-5EB23E94B87A}"/>
    <cellStyle name="Comma 2 2 2 2 5 5 5 2" xfId="37496" xr:uid="{CA860293-6AD8-4316-BFD6-10CF2A435AFD}"/>
    <cellStyle name="Comma 2 2 2 2 5 5 6" xfId="25364" xr:uid="{9D056AA1-4552-4A9F-AD3B-0F5CE0AD45B5}"/>
    <cellStyle name="Comma 2 2 2 2 5 6" xfId="2111" xr:uid="{1ABCEC1F-959A-48F3-8A58-D999E9335359}"/>
    <cellStyle name="Comma 2 2 2 2 5 6 2" xfId="6155" xr:uid="{579C71CE-345C-4EB8-AA05-6856B04381E4}"/>
    <cellStyle name="Comma 2 2 2 2 5 6 2 2" xfId="18287" xr:uid="{4C2F3093-9805-4E3A-849C-8C3EFDB80B40}"/>
    <cellStyle name="Comma 2 2 2 2 5 6 2 2 2" xfId="42551" xr:uid="{776F2202-F5A1-4693-AA16-87FB871E534E}"/>
    <cellStyle name="Comma 2 2 2 2 5 6 2 3" xfId="30419" xr:uid="{04E9D271-BEC7-433A-B1CB-62E0DFAB6F1F}"/>
    <cellStyle name="Comma 2 2 2 2 5 6 3" xfId="10199" xr:uid="{2A6DDEA3-ECEF-4354-8E70-539498D4A715}"/>
    <cellStyle name="Comma 2 2 2 2 5 6 3 2" xfId="22331" xr:uid="{6F5AB2CA-A865-4BDC-9AD6-AEEC229E7F6F}"/>
    <cellStyle name="Comma 2 2 2 2 5 6 3 2 2" xfId="46595" xr:uid="{A4F4912B-728D-44D2-9F1A-CD11344C16FD}"/>
    <cellStyle name="Comma 2 2 2 2 5 6 3 3" xfId="34463" xr:uid="{3BF5F781-69BF-46D3-813C-84784ED7C5E3}"/>
    <cellStyle name="Comma 2 2 2 2 5 6 4" xfId="14243" xr:uid="{C29B25CE-DC06-4E6D-BF2E-0B02B50BBA77}"/>
    <cellStyle name="Comma 2 2 2 2 5 6 4 2" xfId="38507" xr:uid="{CD988FB1-CC62-4B0C-BC7D-DD2F3D20FC19}"/>
    <cellStyle name="Comma 2 2 2 2 5 6 5" xfId="26375" xr:uid="{F435DD2B-FDA1-4499-BF04-C98A142D36BA}"/>
    <cellStyle name="Comma 2 2 2 2 5 7" xfId="4133" xr:uid="{938B017D-6EDC-4693-93CD-B36283AE5FCE}"/>
    <cellStyle name="Comma 2 2 2 2 5 7 2" xfId="16265" xr:uid="{6DC8D404-45AA-4661-B4CA-CDD330E8F5F2}"/>
    <cellStyle name="Comma 2 2 2 2 5 7 2 2" xfId="40529" xr:uid="{460E432B-2A3A-449F-A9BB-F215CBD384CD}"/>
    <cellStyle name="Comma 2 2 2 2 5 7 3" xfId="28397" xr:uid="{30337CBD-C3A7-4CA1-A2B3-44E6FAF78F61}"/>
    <cellStyle name="Comma 2 2 2 2 5 8" xfId="8177" xr:uid="{251A84D6-D979-4725-B47C-4B970D6EB08F}"/>
    <cellStyle name="Comma 2 2 2 2 5 8 2" xfId="20309" xr:uid="{7A28C525-3A95-4140-8957-DB7F649705E2}"/>
    <cellStyle name="Comma 2 2 2 2 5 8 2 2" xfId="44573" xr:uid="{01861CEF-7CD3-4FDD-9175-160E0462C5A1}"/>
    <cellStyle name="Comma 2 2 2 2 5 8 3" xfId="32441" xr:uid="{EEB8EEBC-59C4-4C95-A489-80E6524A7526}"/>
    <cellStyle name="Comma 2 2 2 2 5 9" xfId="12221" xr:uid="{DBEE1C08-E100-44ED-8282-D4756ED6DBA9}"/>
    <cellStyle name="Comma 2 2 2 2 5 9 2" xfId="36485" xr:uid="{4C39C084-0133-418B-A910-EEEA7F1EA280}"/>
    <cellStyle name="Comma 2 2 2 2 6" xfId="152" xr:uid="{59FF3C37-36DB-4D40-BA4B-7181C08DEAA6}"/>
    <cellStyle name="Comma 2 2 2 2 6 2" xfId="405" xr:uid="{30E4689E-F0CD-4605-8DD9-D83D71046CD8}"/>
    <cellStyle name="Comma 2 2 2 2 6 2 2" xfId="910" xr:uid="{508DB477-42E9-4C90-A9BF-D29A4A3A8378}"/>
    <cellStyle name="Comma 2 2 2 2 6 2 2 2" xfId="1921" xr:uid="{BE6322E9-9276-44CE-9CF5-9500D2FA4B8A}"/>
    <cellStyle name="Comma 2 2 2 2 6 2 2 2 2" xfId="3943" xr:uid="{91651EDB-ACC6-41EF-9DE0-9673B883A905}"/>
    <cellStyle name="Comma 2 2 2 2 6 2 2 2 2 2" xfId="7987" xr:uid="{59873700-3099-425B-A803-D217AE0AA4B6}"/>
    <cellStyle name="Comma 2 2 2 2 6 2 2 2 2 2 2" xfId="20119" xr:uid="{19897BD0-9D2B-483E-8A2A-8D086F803DEC}"/>
    <cellStyle name="Comma 2 2 2 2 6 2 2 2 2 2 2 2" xfId="44383" xr:uid="{9E267F6A-3F76-4499-9E18-E3F76B499DEF}"/>
    <cellStyle name="Comma 2 2 2 2 6 2 2 2 2 2 3" xfId="32251" xr:uid="{9150D511-DFF6-41EA-9A92-3A2072F68071}"/>
    <cellStyle name="Comma 2 2 2 2 6 2 2 2 2 3" xfId="12031" xr:uid="{A8DD1E45-97AA-48FA-8BCA-89C6CF524F21}"/>
    <cellStyle name="Comma 2 2 2 2 6 2 2 2 2 3 2" xfId="24163" xr:uid="{BE73B912-0B1D-43A4-9CD9-315CE3CB2AC2}"/>
    <cellStyle name="Comma 2 2 2 2 6 2 2 2 2 3 2 2" xfId="48427" xr:uid="{8A4F1ECD-2394-41EA-9B7D-5CF0B8DC7CED}"/>
    <cellStyle name="Comma 2 2 2 2 6 2 2 2 2 3 3" xfId="36295" xr:uid="{05D114C3-7850-4A4A-A1A0-0AB771B897A3}"/>
    <cellStyle name="Comma 2 2 2 2 6 2 2 2 2 4" xfId="16075" xr:uid="{F6A364A3-7CD4-46CB-81D4-4940BA043B30}"/>
    <cellStyle name="Comma 2 2 2 2 6 2 2 2 2 4 2" xfId="40339" xr:uid="{E9436A85-832B-4DCD-A9C2-0975D004CACD}"/>
    <cellStyle name="Comma 2 2 2 2 6 2 2 2 2 5" xfId="28207" xr:uid="{863B32F9-FE6A-4E12-83FE-58F93A1EBA36}"/>
    <cellStyle name="Comma 2 2 2 2 6 2 2 2 3" xfId="5965" xr:uid="{C1F5870E-08DC-41F7-BA68-860A529C2F9E}"/>
    <cellStyle name="Comma 2 2 2 2 6 2 2 2 3 2" xfId="18097" xr:uid="{218CD818-7CDE-49F7-A626-8D0A188B00FE}"/>
    <cellStyle name="Comma 2 2 2 2 6 2 2 2 3 2 2" xfId="42361" xr:uid="{F1D49122-49DF-4E66-BBFE-E3950FA0B7C3}"/>
    <cellStyle name="Comma 2 2 2 2 6 2 2 2 3 3" xfId="30229" xr:uid="{8E1186DF-ACF0-4B9D-B8F2-090395A618DC}"/>
    <cellStyle name="Comma 2 2 2 2 6 2 2 2 4" xfId="10009" xr:uid="{3050E890-FF6D-4CA0-8F1D-427807B0C566}"/>
    <cellStyle name="Comma 2 2 2 2 6 2 2 2 4 2" xfId="22141" xr:uid="{95EFA8A3-BF01-4716-8C06-C2F0CA979FBF}"/>
    <cellStyle name="Comma 2 2 2 2 6 2 2 2 4 2 2" xfId="46405" xr:uid="{8170C020-0D67-4994-AC76-ED3CBB4EE063}"/>
    <cellStyle name="Comma 2 2 2 2 6 2 2 2 4 3" xfId="34273" xr:uid="{E4011D84-FBAD-4165-95F4-FAD83EBA186D}"/>
    <cellStyle name="Comma 2 2 2 2 6 2 2 2 5" xfId="14053" xr:uid="{85B23402-87F2-4613-9332-8CFAA71D9BCA}"/>
    <cellStyle name="Comma 2 2 2 2 6 2 2 2 5 2" xfId="38317" xr:uid="{6F433117-AA31-4CA6-9D9F-DE88D1171D96}"/>
    <cellStyle name="Comma 2 2 2 2 6 2 2 2 6" xfId="26185" xr:uid="{71272F4B-65D7-4875-B502-2D53AB2C8C82}"/>
    <cellStyle name="Comma 2 2 2 2 6 2 2 3" xfId="2932" xr:uid="{6FB60F74-0A39-4203-AA7B-D9B51E23AD11}"/>
    <cellStyle name="Comma 2 2 2 2 6 2 2 3 2" xfId="6976" xr:uid="{0176BB62-6A2C-4D8E-9A50-181441823CB2}"/>
    <cellStyle name="Comma 2 2 2 2 6 2 2 3 2 2" xfId="19108" xr:uid="{3D7CA6C8-BEFC-4589-B848-5651C5D0C4C7}"/>
    <cellStyle name="Comma 2 2 2 2 6 2 2 3 2 2 2" xfId="43372" xr:uid="{602D0015-EF04-4A43-AF76-C271BDD8E2B8}"/>
    <cellStyle name="Comma 2 2 2 2 6 2 2 3 2 3" xfId="31240" xr:uid="{E5768086-0EB1-47CE-B381-A68D0ECB7954}"/>
    <cellStyle name="Comma 2 2 2 2 6 2 2 3 3" xfId="11020" xr:uid="{A5060E55-6589-42C2-A4BF-BBAFA6052FDA}"/>
    <cellStyle name="Comma 2 2 2 2 6 2 2 3 3 2" xfId="23152" xr:uid="{2DFEB410-AA34-452B-928F-EAD6728A6EC6}"/>
    <cellStyle name="Comma 2 2 2 2 6 2 2 3 3 2 2" xfId="47416" xr:uid="{15B85E0C-C677-4FE1-ABF0-D41F4BBFFF91}"/>
    <cellStyle name="Comma 2 2 2 2 6 2 2 3 3 3" xfId="35284" xr:uid="{15AB954B-1B2C-4227-8BD9-3B7BA30D0DE2}"/>
    <cellStyle name="Comma 2 2 2 2 6 2 2 3 4" xfId="15064" xr:uid="{DDC2B022-56F4-4D3B-A728-CBE0959C17F8}"/>
    <cellStyle name="Comma 2 2 2 2 6 2 2 3 4 2" xfId="39328" xr:uid="{A03DFA1B-F151-44D3-9FB7-A540442C2BC3}"/>
    <cellStyle name="Comma 2 2 2 2 6 2 2 3 5" xfId="27196" xr:uid="{F60A7E92-BB25-49C6-9F2A-E9EF8EE189BF}"/>
    <cellStyle name="Comma 2 2 2 2 6 2 2 4" xfId="4954" xr:uid="{4285FFB9-B89B-44EE-BD46-F79594E5BE92}"/>
    <cellStyle name="Comma 2 2 2 2 6 2 2 4 2" xfId="17086" xr:uid="{8D56E270-560C-48DD-A34A-992BDD7B4AA9}"/>
    <cellStyle name="Comma 2 2 2 2 6 2 2 4 2 2" xfId="41350" xr:uid="{5C495D51-8CF9-4948-92A5-0DF3BA0006C5}"/>
    <cellStyle name="Comma 2 2 2 2 6 2 2 4 3" xfId="29218" xr:uid="{7479E8C8-9296-4A72-B715-AC9734AC9438}"/>
    <cellStyle name="Comma 2 2 2 2 6 2 2 5" xfId="8998" xr:uid="{445683FE-3CC7-4A1A-A157-A53287A36E9A}"/>
    <cellStyle name="Comma 2 2 2 2 6 2 2 5 2" xfId="21130" xr:uid="{78213A51-95BE-404E-B38A-E38E42C9DE6C}"/>
    <cellStyle name="Comma 2 2 2 2 6 2 2 5 2 2" xfId="45394" xr:uid="{9A169E02-4E67-4BB0-8A08-81C466B86839}"/>
    <cellStyle name="Comma 2 2 2 2 6 2 2 5 3" xfId="33262" xr:uid="{CC8E1256-5FEF-45BA-B12F-8198BA1D0A3E}"/>
    <cellStyle name="Comma 2 2 2 2 6 2 2 6" xfId="13042" xr:uid="{26CD0544-702D-4529-90B6-A494C71D2B1F}"/>
    <cellStyle name="Comma 2 2 2 2 6 2 2 6 2" xfId="37306" xr:uid="{9B0149F0-5A77-43B5-9BEF-339FA2D63836}"/>
    <cellStyle name="Comma 2 2 2 2 6 2 2 7" xfId="25174" xr:uid="{78C7AD94-FD61-44B6-A529-FF339975D2E1}"/>
    <cellStyle name="Comma 2 2 2 2 6 2 3" xfId="1416" xr:uid="{33B3A93D-C8D3-43CC-94CF-448B233F2B20}"/>
    <cellStyle name="Comma 2 2 2 2 6 2 3 2" xfId="3438" xr:uid="{3126D9A0-1DEC-44CC-9FF0-5953C6047450}"/>
    <cellStyle name="Comma 2 2 2 2 6 2 3 2 2" xfId="7482" xr:uid="{CADE79D6-1A56-4A2E-BC59-AE0B94EBE0CC}"/>
    <cellStyle name="Comma 2 2 2 2 6 2 3 2 2 2" xfId="19614" xr:uid="{1E36E9FC-F923-41E5-A70A-B86AF852BAE0}"/>
    <cellStyle name="Comma 2 2 2 2 6 2 3 2 2 2 2" xfId="43878" xr:uid="{22115CE1-6A65-4D59-AB76-351302073FFD}"/>
    <cellStyle name="Comma 2 2 2 2 6 2 3 2 2 3" xfId="31746" xr:uid="{0E8D9B0E-390C-4043-9B53-252065BC1A59}"/>
    <cellStyle name="Comma 2 2 2 2 6 2 3 2 3" xfId="11526" xr:uid="{D96EF643-03D0-4B62-B21F-D49098369EAB}"/>
    <cellStyle name="Comma 2 2 2 2 6 2 3 2 3 2" xfId="23658" xr:uid="{C6F591E8-4B03-451E-B433-AE03E79B6A88}"/>
    <cellStyle name="Comma 2 2 2 2 6 2 3 2 3 2 2" xfId="47922" xr:uid="{FB92F6B3-94F7-4661-9D8B-E06837CC3D3B}"/>
    <cellStyle name="Comma 2 2 2 2 6 2 3 2 3 3" xfId="35790" xr:uid="{9058A699-8553-4A66-937D-0936362BCBBC}"/>
    <cellStyle name="Comma 2 2 2 2 6 2 3 2 4" xfId="15570" xr:uid="{78F6A2ED-5516-40B1-BAA3-58DF880271CB}"/>
    <cellStyle name="Comma 2 2 2 2 6 2 3 2 4 2" xfId="39834" xr:uid="{FCD305A9-7927-43DA-B0CF-8E7D1F45636D}"/>
    <cellStyle name="Comma 2 2 2 2 6 2 3 2 5" xfId="27702" xr:uid="{6830F7CE-C1A3-43F1-940F-8B0E551F14FC}"/>
    <cellStyle name="Comma 2 2 2 2 6 2 3 3" xfId="5460" xr:uid="{A8D2B271-13D7-4C8F-A638-E7998C635AE5}"/>
    <cellStyle name="Comma 2 2 2 2 6 2 3 3 2" xfId="17592" xr:uid="{D260D559-E060-4EF5-8C68-F1DE9BC83F90}"/>
    <cellStyle name="Comma 2 2 2 2 6 2 3 3 2 2" xfId="41856" xr:uid="{C9A98633-BC75-4B3E-A0FA-FDB56815B352}"/>
    <cellStyle name="Comma 2 2 2 2 6 2 3 3 3" xfId="29724" xr:uid="{B572D00F-DFC9-4A9F-A4A0-83897E398B2F}"/>
    <cellStyle name="Comma 2 2 2 2 6 2 3 4" xfId="9504" xr:uid="{D1591C43-CF0D-4CDB-B387-4DEE65039513}"/>
    <cellStyle name="Comma 2 2 2 2 6 2 3 4 2" xfId="21636" xr:uid="{2CF27F9D-457E-4D40-BE09-BACE4A17AF8A}"/>
    <cellStyle name="Comma 2 2 2 2 6 2 3 4 2 2" xfId="45900" xr:uid="{CA914B4A-59F1-42AE-9DCE-AADF966B044E}"/>
    <cellStyle name="Comma 2 2 2 2 6 2 3 4 3" xfId="33768" xr:uid="{7C270EF2-E27F-4286-96E3-49B2DCF78D7C}"/>
    <cellStyle name="Comma 2 2 2 2 6 2 3 5" xfId="13548" xr:uid="{E4C197DB-A1EE-441C-8144-8784EE995ADD}"/>
    <cellStyle name="Comma 2 2 2 2 6 2 3 5 2" xfId="37812" xr:uid="{C34A3CB5-EB0F-462E-BB7B-6EB6D6C8A702}"/>
    <cellStyle name="Comma 2 2 2 2 6 2 3 6" xfId="25680" xr:uid="{59B5EF68-71F3-4FF2-83D4-EE8DB667514F}"/>
    <cellStyle name="Comma 2 2 2 2 6 2 4" xfId="2427" xr:uid="{4071A959-557C-4816-8521-AF72EBA58BAD}"/>
    <cellStyle name="Comma 2 2 2 2 6 2 4 2" xfId="6471" xr:uid="{607990D1-A959-4D6D-9DB3-8850011C79E8}"/>
    <cellStyle name="Comma 2 2 2 2 6 2 4 2 2" xfId="18603" xr:uid="{E7A6F68D-0C09-4E74-AB40-46746141D9CD}"/>
    <cellStyle name="Comma 2 2 2 2 6 2 4 2 2 2" xfId="42867" xr:uid="{1700BC07-FFFD-43F5-82AC-B2A46290CEFC}"/>
    <cellStyle name="Comma 2 2 2 2 6 2 4 2 3" xfId="30735" xr:uid="{295C16F7-2275-479D-B8E7-B0C8DF1FB286}"/>
    <cellStyle name="Comma 2 2 2 2 6 2 4 3" xfId="10515" xr:uid="{A264B4B6-1AEE-4DD8-85DF-DF9E944E20FA}"/>
    <cellStyle name="Comma 2 2 2 2 6 2 4 3 2" xfId="22647" xr:uid="{3490C54C-A718-4FAE-8D3B-608D1934D87E}"/>
    <cellStyle name="Comma 2 2 2 2 6 2 4 3 2 2" xfId="46911" xr:uid="{397A0DDA-79F0-4DAE-995C-E517FAD382F0}"/>
    <cellStyle name="Comma 2 2 2 2 6 2 4 3 3" xfId="34779" xr:uid="{F0A1F18F-64D5-4A73-ACE3-BCC6F118DD47}"/>
    <cellStyle name="Comma 2 2 2 2 6 2 4 4" xfId="14559" xr:uid="{37ED4377-EBB7-496C-A241-19E8769FF84C}"/>
    <cellStyle name="Comma 2 2 2 2 6 2 4 4 2" xfId="38823" xr:uid="{E627578C-1435-4B26-96FF-F21AE4493440}"/>
    <cellStyle name="Comma 2 2 2 2 6 2 4 5" xfId="26691" xr:uid="{A886E36D-2DE8-4847-800C-920D7F1C58A8}"/>
    <cellStyle name="Comma 2 2 2 2 6 2 5" xfId="4449" xr:uid="{0ED0A32F-EE95-4E4F-864D-B896CE2C8D8C}"/>
    <cellStyle name="Comma 2 2 2 2 6 2 5 2" xfId="16581" xr:uid="{98CDE83A-42F1-4AB8-BD98-C5E1CBD557A9}"/>
    <cellStyle name="Comma 2 2 2 2 6 2 5 2 2" xfId="40845" xr:uid="{4F4CA3FD-9687-48F6-A995-46B9CBFF62D1}"/>
    <cellStyle name="Comma 2 2 2 2 6 2 5 3" xfId="28713" xr:uid="{9F298D9A-0CEE-48D1-9000-1D05039929EA}"/>
    <cellStyle name="Comma 2 2 2 2 6 2 6" xfId="8493" xr:uid="{095F61EB-145E-4A6A-A40C-5D3C5534DE61}"/>
    <cellStyle name="Comma 2 2 2 2 6 2 6 2" xfId="20625" xr:uid="{79008551-10E9-42EA-BFA7-2AABF8191F6C}"/>
    <cellStyle name="Comma 2 2 2 2 6 2 6 2 2" xfId="44889" xr:uid="{A2A0E3B2-88A4-43FA-83D4-E513CB39D96A}"/>
    <cellStyle name="Comma 2 2 2 2 6 2 6 3" xfId="32757" xr:uid="{D36A0B08-AF75-4611-BE42-179161394C54}"/>
    <cellStyle name="Comma 2 2 2 2 6 2 7" xfId="12537" xr:uid="{579A64B1-D39A-4122-8F22-A606F37F5057}"/>
    <cellStyle name="Comma 2 2 2 2 6 2 7 2" xfId="36801" xr:uid="{32242822-195B-4C0B-B954-B940298AAD88}"/>
    <cellStyle name="Comma 2 2 2 2 6 2 8" xfId="24669" xr:uid="{A52CE451-5F63-425C-838B-7333BE17BF68}"/>
    <cellStyle name="Comma 2 2 2 2 6 3" xfId="657" xr:uid="{C4F4683F-C978-4060-A7FE-E09E16C07C2B}"/>
    <cellStyle name="Comma 2 2 2 2 6 3 2" xfId="1668" xr:uid="{48327672-5017-4958-B8B5-E5C3BBC52A4C}"/>
    <cellStyle name="Comma 2 2 2 2 6 3 2 2" xfId="3690" xr:uid="{FE762DEA-DB5D-47C4-9580-43C68D79D5C0}"/>
    <cellStyle name="Comma 2 2 2 2 6 3 2 2 2" xfId="7734" xr:uid="{91CF1B74-76FC-4369-AAFE-F8237816A8FB}"/>
    <cellStyle name="Comma 2 2 2 2 6 3 2 2 2 2" xfId="19866" xr:uid="{8AD99101-B5A1-405A-9521-68938D04951A}"/>
    <cellStyle name="Comma 2 2 2 2 6 3 2 2 2 2 2" xfId="44130" xr:uid="{43BC7774-8C99-4813-B204-D581A0487EEA}"/>
    <cellStyle name="Comma 2 2 2 2 6 3 2 2 2 3" xfId="31998" xr:uid="{9D55D3D0-F1D4-4941-AD54-2FC99C74D15C}"/>
    <cellStyle name="Comma 2 2 2 2 6 3 2 2 3" xfId="11778" xr:uid="{F32B5DDD-C91B-4145-9ECA-7CFE0B89DD55}"/>
    <cellStyle name="Comma 2 2 2 2 6 3 2 2 3 2" xfId="23910" xr:uid="{7DAFE46C-7805-4B30-A31A-625B912CC69C}"/>
    <cellStyle name="Comma 2 2 2 2 6 3 2 2 3 2 2" xfId="48174" xr:uid="{FA0068D4-8086-4F02-B4C0-BE65D83245C7}"/>
    <cellStyle name="Comma 2 2 2 2 6 3 2 2 3 3" xfId="36042" xr:uid="{3BE4393C-742B-4527-9717-3FAA2A3C9ADE}"/>
    <cellStyle name="Comma 2 2 2 2 6 3 2 2 4" xfId="15822" xr:uid="{8AEF1EF4-89CC-4316-B723-CE0E34A4FA08}"/>
    <cellStyle name="Comma 2 2 2 2 6 3 2 2 4 2" xfId="40086" xr:uid="{A69CB58A-F880-4B14-9910-4C102E969317}"/>
    <cellStyle name="Comma 2 2 2 2 6 3 2 2 5" xfId="27954" xr:uid="{D75DED6F-8ED5-46E0-A091-ACFD12EBD4A7}"/>
    <cellStyle name="Comma 2 2 2 2 6 3 2 3" xfId="5712" xr:uid="{FBB04B81-6162-4D28-899B-E1F61B6DF960}"/>
    <cellStyle name="Comma 2 2 2 2 6 3 2 3 2" xfId="17844" xr:uid="{19E97A06-1D3F-4D2C-84BE-7CEB87D4133E}"/>
    <cellStyle name="Comma 2 2 2 2 6 3 2 3 2 2" xfId="42108" xr:uid="{F64166FC-0FF9-4C0B-9456-70B8585DFC29}"/>
    <cellStyle name="Comma 2 2 2 2 6 3 2 3 3" xfId="29976" xr:uid="{AAA80AB8-A3BC-44FF-98AC-2B7A87106F7C}"/>
    <cellStyle name="Comma 2 2 2 2 6 3 2 4" xfId="9756" xr:uid="{86185980-7496-4EAA-A0C2-D2DC2B3948F0}"/>
    <cellStyle name="Comma 2 2 2 2 6 3 2 4 2" xfId="21888" xr:uid="{AEC7B730-A4CE-42E3-B2E3-D24B7963E360}"/>
    <cellStyle name="Comma 2 2 2 2 6 3 2 4 2 2" xfId="46152" xr:uid="{29A9B9BB-D6D0-4309-AA5F-A6CAAE234742}"/>
    <cellStyle name="Comma 2 2 2 2 6 3 2 4 3" xfId="34020" xr:uid="{EE50AF85-1D8B-49D7-B9CF-0AD176571FC0}"/>
    <cellStyle name="Comma 2 2 2 2 6 3 2 5" xfId="13800" xr:uid="{928F0BA1-F937-4418-A374-4AD8725DB6D7}"/>
    <cellStyle name="Comma 2 2 2 2 6 3 2 5 2" xfId="38064" xr:uid="{8D4CBD03-1F06-48E4-B694-A114029B915D}"/>
    <cellStyle name="Comma 2 2 2 2 6 3 2 6" xfId="25932" xr:uid="{ACAB11AD-95AB-4B62-8301-84B89E90FB0C}"/>
    <cellStyle name="Comma 2 2 2 2 6 3 3" xfId="2679" xr:uid="{0430B056-3120-4A36-BF41-65FB1EF61A70}"/>
    <cellStyle name="Comma 2 2 2 2 6 3 3 2" xfId="6723" xr:uid="{33E72852-6B2A-4427-B2EB-1D56523A5B15}"/>
    <cellStyle name="Comma 2 2 2 2 6 3 3 2 2" xfId="18855" xr:uid="{11668A68-5108-42C5-BA11-56628694AEA8}"/>
    <cellStyle name="Comma 2 2 2 2 6 3 3 2 2 2" xfId="43119" xr:uid="{FEB2D997-09A2-44F6-81E6-56ACEC3F3A9F}"/>
    <cellStyle name="Comma 2 2 2 2 6 3 3 2 3" xfId="30987" xr:uid="{55F7A586-4048-4473-AE4A-D60B881E483F}"/>
    <cellStyle name="Comma 2 2 2 2 6 3 3 3" xfId="10767" xr:uid="{B6B0665B-C2E2-44D1-ADC4-ED2399F3D902}"/>
    <cellStyle name="Comma 2 2 2 2 6 3 3 3 2" xfId="22899" xr:uid="{344117FF-7265-48B3-A350-AA57A5679F0B}"/>
    <cellStyle name="Comma 2 2 2 2 6 3 3 3 2 2" xfId="47163" xr:uid="{36F20BE0-2C68-4D94-AE20-041EB4A2C095}"/>
    <cellStyle name="Comma 2 2 2 2 6 3 3 3 3" xfId="35031" xr:uid="{B0BB9770-F910-4D77-93A6-8798061E7C17}"/>
    <cellStyle name="Comma 2 2 2 2 6 3 3 4" xfId="14811" xr:uid="{7B478D3E-FECC-4D90-B316-266E5957FB21}"/>
    <cellStyle name="Comma 2 2 2 2 6 3 3 4 2" xfId="39075" xr:uid="{6B02AF75-87F6-4E3E-8FDB-330BDBA98209}"/>
    <cellStyle name="Comma 2 2 2 2 6 3 3 5" xfId="26943" xr:uid="{FA6853A8-BFB1-4E76-9F28-C395F1DF8EFE}"/>
    <cellStyle name="Comma 2 2 2 2 6 3 4" xfId="4701" xr:uid="{8C81DF34-203A-4C8B-8C67-ECBD43B14713}"/>
    <cellStyle name="Comma 2 2 2 2 6 3 4 2" xfId="16833" xr:uid="{31225B7E-3DD0-49D9-AA9D-5282AFADC4B8}"/>
    <cellStyle name="Comma 2 2 2 2 6 3 4 2 2" xfId="41097" xr:uid="{4E36EB46-D4A5-4BF0-BB30-271EDF5334F1}"/>
    <cellStyle name="Comma 2 2 2 2 6 3 4 3" xfId="28965" xr:uid="{C8AE159D-0279-4998-937F-CFB40BF721D4}"/>
    <cellStyle name="Comma 2 2 2 2 6 3 5" xfId="8745" xr:uid="{97F6F55D-4804-49DD-BBE1-DD195BBD956B}"/>
    <cellStyle name="Comma 2 2 2 2 6 3 5 2" xfId="20877" xr:uid="{4E0606DD-446D-47CC-9D3B-9F70EB949D54}"/>
    <cellStyle name="Comma 2 2 2 2 6 3 5 2 2" xfId="45141" xr:uid="{DD70438E-5E8C-4F95-BE5B-1F932B9D008F}"/>
    <cellStyle name="Comma 2 2 2 2 6 3 5 3" xfId="33009" xr:uid="{AB41BA49-0AFE-4EDF-A9BE-899DC56EABDF}"/>
    <cellStyle name="Comma 2 2 2 2 6 3 6" xfId="12789" xr:uid="{9BBA3A2F-8185-420D-9A7B-37ED191296C9}"/>
    <cellStyle name="Comma 2 2 2 2 6 3 6 2" xfId="37053" xr:uid="{9AE66482-80FB-4B57-861D-DFC676786109}"/>
    <cellStyle name="Comma 2 2 2 2 6 3 7" xfId="24921" xr:uid="{30DB6A2A-BE6A-4616-851E-7AA8C6FA72A7}"/>
    <cellStyle name="Comma 2 2 2 2 6 4" xfId="1163" xr:uid="{9E66796C-DAD5-4759-B993-822376E612A1}"/>
    <cellStyle name="Comma 2 2 2 2 6 4 2" xfId="3185" xr:uid="{C640BBC8-D8E8-42AF-B76B-8D37BFFFAB41}"/>
    <cellStyle name="Comma 2 2 2 2 6 4 2 2" xfId="7229" xr:uid="{A68C0803-C735-4F58-9B2E-DCCC3534819C}"/>
    <cellStyle name="Comma 2 2 2 2 6 4 2 2 2" xfId="19361" xr:uid="{6F91FA2E-63C0-49A8-9112-5B489606F37D}"/>
    <cellStyle name="Comma 2 2 2 2 6 4 2 2 2 2" xfId="43625" xr:uid="{F52CCEEC-6448-4FF0-93C5-6E3FD73FC5D0}"/>
    <cellStyle name="Comma 2 2 2 2 6 4 2 2 3" xfId="31493" xr:uid="{C2E6B5A9-CE6C-4D7C-9DC6-D677BCB7BE97}"/>
    <cellStyle name="Comma 2 2 2 2 6 4 2 3" xfId="11273" xr:uid="{7A1F8CA8-1B80-41DD-B14D-5E85D2A102DF}"/>
    <cellStyle name="Comma 2 2 2 2 6 4 2 3 2" xfId="23405" xr:uid="{B66638F7-B714-49DA-8F54-2BE83CB56D66}"/>
    <cellStyle name="Comma 2 2 2 2 6 4 2 3 2 2" xfId="47669" xr:uid="{95FE5666-9CE4-45A7-9DCA-AAA7D5B40906}"/>
    <cellStyle name="Comma 2 2 2 2 6 4 2 3 3" xfId="35537" xr:uid="{AE024B6E-1298-4825-985B-C00F91DB7734}"/>
    <cellStyle name="Comma 2 2 2 2 6 4 2 4" xfId="15317" xr:uid="{714228E6-1A14-44A1-8DF3-C4FA56A9E218}"/>
    <cellStyle name="Comma 2 2 2 2 6 4 2 4 2" xfId="39581" xr:uid="{76FA9499-BE3E-4BD1-8CB1-37C12A1328BB}"/>
    <cellStyle name="Comma 2 2 2 2 6 4 2 5" xfId="27449" xr:uid="{8C6437B6-B31F-4C32-BAAC-8BB5871B938B}"/>
    <cellStyle name="Comma 2 2 2 2 6 4 3" xfId="5207" xr:uid="{AEA338B9-B2E3-488C-A32B-A5958BC5880D}"/>
    <cellStyle name="Comma 2 2 2 2 6 4 3 2" xfId="17339" xr:uid="{B6227FD8-5540-4B7E-BF2A-BD3D19D7DD2B}"/>
    <cellStyle name="Comma 2 2 2 2 6 4 3 2 2" xfId="41603" xr:uid="{4D349480-F494-41C4-BEAC-9A5DBCF81C5C}"/>
    <cellStyle name="Comma 2 2 2 2 6 4 3 3" xfId="29471" xr:uid="{9061EECC-96E5-4EF4-846A-38BAA29B8AF7}"/>
    <cellStyle name="Comma 2 2 2 2 6 4 4" xfId="9251" xr:uid="{A8BDABDC-91E3-4C90-8E88-541B09676F81}"/>
    <cellStyle name="Comma 2 2 2 2 6 4 4 2" xfId="21383" xr:uid="{E2D84968-598F-44D6-8335-6D1AC1CCD677}"/>
    <cellStyle name="Comma 2 2 2 2 6 4 4 2 2" xfId="45647" xr:uid="{2B1B92DB-D896-4156-9747-D84CC657CC60}"/>
    <cellStyle name="Comma 2 2 2 2 6 4 4 3" xfId="33515" xr:uid="{FF858320-BECF-42D4-8DD2-00D90603D5C3}"/>
    <cellStyle name="Comma 2 2 2 2 6 4 5" xfId="13295" xr:uid="{F7C9EB95-5F5B-49FE-905E-63C4E92B00EF}"/>
    <cellStyle name="Comma 2 2 2 2 6 4 5 2" xfId="37559" xr:uid="{CF0D794C-831C-4E3F-A6B2-8DC66DE34575}"/>
    <cellStyle name="Comma 2 2 2 2 6 4 6" xfId="25427" xr:uid="{E57ED8CB-B2A6-4F5B-80D6-74137468AA7B}"/>
    <cellStyle name="Comma 2 2 2 2 6 5" xfId="2174" xr:uid="{FDABB78C-2AC2-4509-B36E-6C5A0214FE6F}"/>
    <cellStyle name="Comma 2 2 2 2 6 5 2" xfId="6218" xr:uid="{00B04AAD-EB3A-4B74-8905-F7E16B1916AD}"/>
    <cellStyle name="Comma 2 2 2 2 6 5 2 2" xfId="18350" xr:uid="{E08EA0B9-8C73-4445-A9FC-3E282ACBE4B9}"/>
    <cellStyle name="Comma 2 2 2 2 6 5 2 2 2" xfId="42614" xr:uid="{B212C523-8104-4A2A-B3D2-1660CABCA6E2}"/>
    <cellStyle name="Comma 2 2 2 2 6 5 2 3" xfId="30482" xr:uid="{6A980679-472A-4DD9-86CF-51C2DC040C10}"/>
    <cellStyle name="Comma 2 2 2 2 6 5 3" xfId="10262" xr:uid="{F80002AA-72CF-4FDC-8DEC-790A85F572D2}"/>
    <cellStyle name="Comma 2 2 2 2 6 5 3 2" xfId="22394" xr:uid="{5AED61AF-0F49-471E-BAE1-33FCBBE00F1E}"/>
    <cellStyle name="Comma 2 2 2 2 6 5 3 2 2" xfId="46658" xr:uid="{0C5AA455-E5D5-4676-97D7-927086F1A8F2}"/>
    <cellStyle name="Comma 2 2 2 2 6 5 3 3" xfId="34526" xr:uid="{96EAB594-6EE6-479C-9921-428044009266}"/>
    <cellStyle name="Comma 2 2 2 2 6 5 4" xfId="14306" xr:uid="{EC829490-542D-4C41-B9F7-0C19F9A465F1}"/>
    <cellStyle name="Comma 2 2 2 2 6 5 4 2" xfId="38570" xr:uid="{A1BA1EA5-D79A-4F66-9B6F-691A56F89D5D}"/>
    <cellStyle name="Comma 2 2 2 2 6 5 5" xfId="26438" xr:uid="{33462E96-C3A0-4EAF-8A04-94488C4B105A}"/>
    <cellStyle name="Comma 2 2 2 2 6 6" xfId="4196" xr:uid="{70DDFE0B-0DE4-450E-9B0A-B952E5AEDBEE}"/>
    <cellStyle name="Comma 2 2 2 2 6 6 2" xfId="16328" xr:uid="{30B237B3-8FF2-4BA9-B25C-7417E18E3611}"/>
    <cellStyle name="Comma 2 2 2 2 6 6 2 2" xfId="40592" xr:uid="{CA64ACB9-AAB1-4039-A2F8-F356FF929A5E}"/>
    <cellStyle name="Comma 2 2 2 2 6 6 3" xfId="28460" xr:uid="{7B07D47F-D0E5-4AD8-B8AF-8FFDC147AC79}"/>
    <cellStyle name="Comma 2 2 2 2 6 7" xfId="8240" xr:uid="{90DB1CC5-DD10-48C6-B175-7292A28E39B9}"/>
    <cellStyle name="Comma 2 2 2 2 6 7 2" xfId="20372" xr:uid="{C442CB27-8DFC-437C-99D2-C92AA2A1757F}"/>
    <cellStyle name="Comma 2 2 2 2 6 7 2 2" xfId="44636" xr:uid="{F70851AE-A5E3-4141-8482-84AEA446AD0A}"/>
    <cellStyle name="Comma 2 2 2 2 6 7 3" xfId="32504" xr:uid="{D2E974D8-84F5-4927-A51F-FAB0D88D968F}"/>
    <cellStyle name="Comma 2 2 2 2 6 8" xfId="12284" xr:uid="{5211F8E5-2827-4A23-9887-EDC5BC9D3833}"/>
    <cellStyle name="Comma 2 2 2 2 6 8 2" xfId="36548" xr:uid="{0F89196E-E397-4DFF-8981-AE0EE89BFFAF}"/>
    <cellStyle name="Comma 2 2 2 2 6 9" xfId="24416" xr:uid="{79530A6C-071C-4291-A3F4-6A2EFEA34EEE}"/>
    <cellStyle name="Comma 2 2 2 2 7" xfId="279" xr:uid="{45E80C78-8FA9-43C0-99D6-7305ADCA885B}"/>
    <cellStyle name="Comma 2 2 2 2 7 2" xfId="784" xr:uid="{CFE6DBE2-9A7E-422F-9382-E523E110D8BE}"/>
    <cellStyle name="Comma 2 2 2 2 7 2 2" xfId="1795" xr:uid="{AEB6EA7D-7C0F-4ED3-BE37-E4DB32D53EAD}"/>
    <cellStyle name="Comma 2 2 2 2 7 2 2 2" xfId="3817" xr:uid="{82EC5573-1609-4069-BAAB-202D854B9967}"/>
    <cellStyle name="Comma 2 2 2 2 7 2 2 2 2" xfId="7861" xr:uid="{4F9DCF0A-C05D-4871-8EA2-233A59D5309D}"/>
    <cellStyle name="Comma 2 2 2 2 7 2 2 2 2 2" xfId="19993" xr:uid="{1AC2C153-94CF-48E3-9464-0C783616A0E6}"/>
    <cellStyle name="Comma 2 2 2 2 7 2 2 2 2 2 2" xfId="44257" xr:uid="{BE413BC7-380C-48B3-947A-B79E65591D58}"/>
    <cellStyle name="Comma 2 2 2 2 7 2 2 2 2 3" xfId="32125" xr:uid="{5DA15BC2-3FE5-4D3A-BF38-D37570FA4ADF}"/>
    <cellStyle name="Comma 2 2 2 2 7 2 2 2 3" xfId="11905" xr:uid="{15918AD0-D076-40D0-83C7-E7C8A855BE78}"/>
    <cellStyle name="Comma 2 2 2 2 7 2 2 2 3 2" xfId="24037" xr:uid="{5053131A-A522-41EC-9AF6-C5A01D31471A}"/>
    <cellStyle name="Comma 2 2 2 2 7 2 2 2 3 2 2" xfId="48301" xr:uid="{168BEE0C-3912-48BC-B2FC-4FAA3873EB21}"/>
    <cellStyle name="Comma 2 2 2 2 7 2 2 2 3 3" xfId="36169" xr:uid="{19656EA3-04E2-4D2A-9005-1A09F368E490}"/>
    <cellStyle name="Comma 2 2 2 2 7 2 2 2 4" xfId="15949" xr:uid="{27417615-B98C-42B0-85A0-8BFCCC139BFF}"/>
    <cellStyle name="Comma 2 2 2 2 7 2 2 2 4 2" xfId="40213" xr:uid="{C20B9CA2-E9CA-4DBE-B001-533BC527BEC5}"/>
    <cellStyle name="Comma 2 2 2 2 7 2 2 2 5" xfId="28081" xr:uid="{C0B1FAFD-2038-45BB-8645-0DA40D11AD4A}"/>
    <cellStyle name="Comma 2 2 2 2 7 2 2 3" xfId="5839" xr:uid="{0615CA6B-5174-4CC5-84BA-E913420F94F9}"/>
    <cellStyle name="Comma 2 2 2 2 7 2 2 3 2" xfId="17971" xr:uid="{20896EBB-F84E-4D16-9584-F5A0492956BF}"/>
    <cellStyle name="Comma 2 2 2 2 7 2 2 3 2 2" xfId="42235" xr:uid="{A662322C-F1B6-4838-909F-4043FF585859}"/>
    <cellStyle name="Comma 2 2 2 2 7 2 2 3 3" xfId="30103" xr:uid="{8F3C620E-B381-4C19-A033-D99582A25E23}"/>
    <cellStyle name="Comma 2 2 2 2 7 2 2 4" xfId="9883" xr:uid="{25698B32-8721-4F76-AAB9-7ADDC91C45AB}"/>
    <cellStyle name="Comma 2 2 2 2 7 2 2 4 2" xfId="22015" xr:uid="{6B7BF209-9042-4332-AA00-3EF7F48666FE}"/>
    <cellStyle name="Comma 2 2 2 2 7 2 2 4 2 2" xfId="46279" xr:uid="{B93B9C23-3AE3-4345-A842-BA4E7DF89479}"/>
    <cellStyle name="Comma 2 2 2 2 7 2 2 4 3" xfId="34147" xr:uid="{7D47035F-E89F-4965-9660-660DDBD63ACF}"/>
    <cellStyle name="Comma 2 2 2 2 7 2 2 5" xfId="13927" xr:uid="{B0994D22-8AFD-4E4D-AE05-0B868A033605}"/>
    <cellStyle name="Comma 2 2 2 2 7 2 2 5 2" xfId="38191" xr:uid="{06EC3CA4-1890-4B4D-ADB6-8BDE2E85CB86}"/>
    <cellStyle name="Comma 2 2 2 2 7 2 2 6" xfId="26059" xr:uid="{947B12DC-1774-40F3-88A9-2B084A351D05}"/>
    <cellStyle name="Comma 2 2 2 2 7 2 3" xfId="2806" xr:uid="{31B5E7DC-A2FA-4045-8073-5DD44B5C38B8}"/>
    <cellStyle name="Comma 2 2 2 2 7 2 3 2" xfId="6850" xr:uid="{B9AC05A6-1BD3-49BA-B829-3ABFD776535B}"/>
    <cellStyle name="Comma 2 2 2 2 7 2 3 2 2" xfId="18982" xr:uid="{64276DB2-533D-4306-856C-D8EDCF7AC37A}"/>
    <cellStyle name="Comma 2 2 2 2 7 2 3 2 2 2" xfId="43246" xr:uid="{F96B1144-1574-4633-B8BE-B920E4B3C822}"/>
    <cellStyle name="Comma 2 2 2 2 7 2 3 2 3" xfId="31114" xr:uid="{168A91AF-B288-426F-ABB9-42267816F053}"/>
    <cellStyle name="Comma 2 2 2 2 7 2 3 3" xfId="10894" xr:uid="{2A5D2F25-1D95-4D6A-A76E-B3D85AB7C2D0}"/>
    <cellStyle name="Comma 2 2 2 2 7 2 3 3 2" xfId="23026" xr:uid="{B01974F5-E535-4EE5-9A8C-745832AFB070}"/>
    <cellStyle name="Comma 2 2 2 2 7 2 3 3 2 2" xfId="47290" xr:uid="{9A3A61B6-8A59-4683-8C22-E8582D69AB3F}"/>
    <cellStyle name="Comma 2 2 2 2 7 2 3 3 3" xfId="35158" xr:uid="{181F075F-8486-4D79-8303-A9DB445BBB99}"/>
    <cellStyle name="Comma 2 2 2 2 7 2 3 4" xfId="14938" xr:uid="{F7E734C2-389C-4216-9EA4-054BFBA0AE57}"/>
    <cellStyle name="Comma 2 2 2 2 7 2 3 4 2" xfId="39202" xr:uid="{C7A1B349-8A13-4EB8-BB82-7D060A32FE25}"/>
    <cellStyle name="Comma 2 2 2 2 7 2 3 5" xfId="27070" xr:uid="{DB3E00D5-CCC6-41C7-8642-C69770BCA1B2}"/>
    <cellStyle name="Comma 2 2 2 2 7 2 4" xfId="4828" xr:uid="{C797C84E-4BB6-4FD7-8D4B-1F4CCD2540D3}"/>
    <cellStyle name="Comma 2 2 2 2 7 2 4 2" xfId="16960" xr:uid="{ABFB7132-222D-4A15-8108-21621401FAAE}"/>
    <cellStyle name="Comma 2 2 2 2 7 2 4 2 2" xfId="41224" xr:uid="{4AA8BB66-2F1E-4A6E-9345-DC42B5243ED1}"/>
    <cellStyle name="Comma 2 2 2 2 7 2 4 3" xfId="29092" xr:uid="{3E592946-92E3-4961-8386-0688AE8708DD}"/>
    <cellStyle name="Comma 2 2 2 2 7 2 5" xfId="8872" xr:uid="{5B6D5A73-D8F5-4BFD-BAA0-444D84C117A5}"/>
    <cellStyle name="Comma 2 2 2 2 7 2 5 2" xfId="21004" xr:uid="{068DEF75-6BFD-4149-AB8C-EFCDF9641837}"/>
    <cellStyle name="Comma 2 2 2 2 7 2 5 2 2" xfId="45268" xr:uid="{1F952DC2-EF0C-46FF-9A06-DCE82233C427}"/>
    <cellStyle name="Comma 2 2 2 2 7 2 5 3" xfId="33136" xr:uid="{90A972C8-9F49-4581-94A7-09F2B5B76482}"/>
    <cellStyle name="Comma 2 2 2 2 7 2 6" xfId="12916" xr:uid="{C22362C4-BD4D-44C5-A45E-7335BEB88DA1}"/>
    <cellStyle name="Comma 2 2 2 2 7 2 6 2" xfId="37180" xr:uid="{12EFEECB-6FA9-4A47-A4D0-4B4C6F2D1FF6}"/>
    <cellStyle name="Comma 2 2 2 2 7 2 7" xfId="25048" xr:uid="{F40863AF-F4A5-4483-810F-5172F54A1366}"/>
    <cellStyle name="Comma 2 2 2 2 7 3" xfId="1290" xr:uid="{5C0B8E7E-62A6-4C15-8BFB-3D639C67AD56}"/>
    <cellStyle name="Comma 2 2 2 2 7 3 2" xfId="3312" xr:uid="{FD672217-C22C-48EA-966C-58B15716BA1C}"/>
    <cellStyle name="Comma 2 2 2 2 7 3 2 2" xfId="7356" xr:uid="{21E5DD41-570F-4134-B3A6-56157060C2D9}"/>
    <cellStyle name="Comma 2 2 2 2 7 3 2 2 2" xfId="19488" xr:uid="{B577D238-E17D-4334-81C6-17D1C03BC004}"/>
    <cellStyle name="Comma 2 2 2 2 7 3 2 2 2 2" xfId="43752" xr:uid="{118EB8EB-9F63-42F2-99EA-D1A55A952F7D}"/>
    <cellStyle name="Comma 2 2 2 2 7 3 2 2 3" xfId="31620" xr:uid="{AFF350F7-2526-4D5E-88DD-EFA9B3ACB657}"/>
    <cellStyle name="Comma 2 2 2 2 7 3 2 3" xfId="11400" xr:uid="{038B13AB-33E7-4ED0-8575-34B8C711A0F8}"/>
    <cellStyle name="Comma 2 2 2 2 7 3 2 3 2" xfId="23532" xr:uid="{FB2CA5FA-283B-4089-9452-2E97A608A19D}"/>
    <cellStyle name="Comma 2 2 2 2 7 3 2 3 2 2" xfId="47796" xr:uid="{B3B1C661-DEE4-41E0-9CC8-D18367DBF035}"/>
    <cellStyle name="Comma 2 2 2 2 7 3 2 3 3" xfId="35664" xr:uid="{9CC3465B-47D4-4BC3-B275-266D33AE34FE}"/>
    <cellStyle name="Comma 2 2 2 2 7 3 2 4" xfId="15444" xr:uid="{164398E9-9EC6-4F96-9C95-F78188B1FC3D}"/>
    <cellStyle name="Comma 2 2 2 2 7 3 2 4 2" xfId="39708" xr:uid="{BAD953D7-676E-4635-842B-85A52BEC4A0B}"/>
    <cellStyle name="Comma 2 2 2 2 7 3 2 5" xfId="27576" xr:uid="{A6F57194-676C-4D51-A960-CB5ACC9D4918}"/>
    <cellStyle name="Comma 2 2 2 2 7 3 3" xfId="5334" xr:uid="{45FF38E3-5D24-4B3F-89DF-3FC76BFDEA00}"/>
    <cellStyle name="Comma 2 2 2 2 7 3 3 2" xfId="17466" xr:uid="{12ECD7F6-DDE9-46B9-B085-8A07F69977BC}"/>
    <cellStyle name="Comma 2 2 2 2 7 3 3 2 2" xfId="41730" xr:uid="{84F64D82-88A6-46D9-BCE1-02849BA50710}"/>
    <cellStyle name="Comma 2 2 2 2 7 3 3 3" xfId="29598" xr:uid="{F06102AC-4702-4322-8F2A-D4D911812865}"/>
    <cellStyle name="Comma 2 2 2 2 7 3 4" xfId="9378" xr:uid="{AF3237EC-D489-4FC3-9547-EAF79113E1B7}"/>
    <cellStyle name="Comma 2 2 2 2 7 3 4 2" xfId="21510" xr:uid="{C57F7484-435B-4A45-BC80-61B32F235769}"/>
    <cellStyle name="Comma 2 2 2 2 7 3 4 2 2" xfId="45774" xr:uid="{42B4C1C6-247D-4566-BB19-33401B48F994}"/>
    <cellStyle name="Comma 2 2 2 2 7 3 4 3" xfId="33642" xr:uid="{4928EADE-7610-4D40-AD98-2723000CFD9F}"/>
    <cellStyle name="Comma 2 2 2 2 7 3 5" xfId="13422" xr:uid="{5827DE7B-C296-490E-BC90-5A856B9B2542}"/>
    <cellStyle name="Comma 2 2 2 2 7 3 5 2" xfId="37686" xr:uid="{011B26F1-CE97-4DC0-8DFF-E1CF2C1B91A7}"/>
    <cellStyle name="Comma 2 2 2 2 7 3 6" xfId="25554" xr:uid="{ABAC4EAD-675C-495F-8DE2-286F953C6BF8}"/>
    <cellStyle name="Comma 2 2 2 2 7 4" xfId="2301" xr:uid="{CAACB612-8379-46A7-AB46-03F5494F21C0}"/>
    <cellStyle name="Comma 2 2 2 2 7 4 2" xfId="6345" xr:uid="{C8DBE8DB-6CD9-435C-9A1C-AD4412B73091}"/>
    <cellStyle name="Comma 2 2 2 2 7 4 2 2" xfId="18477" xr:uid="{7E76AC14-5B10-4B10-812D-333174457B14}"/>
    <cellStyle name="Comma 2 2 2 2 7 4 2 2 2" xfId="42741" xr:uid="{482806B0-6447-42D8-845A-EC5A47259E8C}"/>
    <cellStyle name="Comma 2 2 2 2 7 4 2 3" xfId="30609" xr:uid="{EC090EF5-3572-4500-A8F7-7660DF408AAA}"/>
    <cellStyle name="Comma 2 2 2 2 7 4 3" xfId="10389" xr:uid="{0641E364-313B-4D34-AB3C-2C1C8204D25B}"/>
    <cellStyle name="Comma 2 2 2 2 7 4 3 2" xfId="22521" xr:uid="{8AE74327-9D53-4D4D-BF03-2E2772C648B3}"/>
    <cellStyle name="Comma 2 2 2 2 7 4 3 2 2" xfId="46785" xr:uid="{EBB39E10-E7F6-4E63-A1ED-EC53ECF762E4}"/>
    <cellStyle name="Comma 2 2 2 2 7 4 3 3" xfId="34653" xr:uid="{F20D7880-5255-4775-9A3E-22715E7CF31C}"/>
    <cellStyle name="Comma 2 2 2 2 7 4 4" xfId="14433" xr:uid="{F6B47F9B-6F07-48FF-8342-C5D18711364E}"/>
    <cellStyle name="Comma 2 2 2 2 7 4 4 2" xfId="38697" xr:uid="{553F2284-A630-44FE-AA11-BE8E4612D911}"/>
    <cellStyle name="Comma 2 2 2 2 7 4 5" xfId="26565" xr:uid="{5FDF69BD-BE5F-43D2-8E89-6CF593D7779C}"/>
    <cellStyle name="Comma 2 2 2 2 7 5" xfId="4323" xr:uid="{BA3DC8CC-7F3C-474D-9273-7D998C82694A}"/>
    <cellStyle name="Comma 2 2 2 2 7 5 2" xfId="16455" xr:uid="{45FCC87C-5CF9-4313-9B05-20CFE12C954A}"/>
    <cellStyle name="Comma 2 2 2 2 7 5 2 2" xfId="40719" xr:uid="{DB781F89-1643-4867-9DE5-6F356EF0E7C4}"/>
    <cellStyle name="Comma 2 2 2 2 7 5 3" xfId="28587" xr:uid="{68F88C32-8A71-47C1-8FC0-06CF52189D85}"/>
    <cellStyle name="Comma 2 2 2 2 7 6" xfId="8367" xr:uid="{A1E52522-9611-48FD-9CE3-53AA899C5B79}"/>
    <cellStyle name="Comma 2 2 2 2 7 6 2" xfId="20499" xr:uid="{965E0112-9805-4CA9-8D5B-DA52543265C4}"/>
    <cellStyle name="Comma 2 2 2 2 7 6 2 2" xfId="44763" xr:uid="{27222AE2-1265-4D25-B4ED-656BC2D7A55C}"/>
    <cellStyle name="Comma 2 2 2 2 7 6 3" xfId="32631" xr:uid="{E6C8155F-876A-4EA2-8509-3A5D407C25F0}"/>
    <cellStyle name="Comma 2 2 2 2 7 7" xfId="12411" xr:uid="{DC748499-C8C7-4097-BE75-D465C2A86619}"/>
    <cellStyle name="Comma 2 2 2 2 7 7 2" xfId="36675" xr:uid="{A0E67327-5771-4667-951D-6A7C9BAE89ED}"/>
    <cellStyle name="Comma 2 2 2 2 7 8" xfId="24543" xr:uid="{F98F5A58-67C0-42DB-9DAC-231B8B6AA9C6}"/>
    <cellStyle name="Comma 2 2 2 2 8" xfId="531" xr:uid="{1F3DF15F-CAAB-4DA8-AF22-E390495E0300}"/>
    <cellStyle name="Comma 2 2 2 2 8 2" xfId="1542" xr:uid="{8E537E73-9A49-441E-A867-9E2B9A6665C1}"/>
    <cellStyle name="Comma 2 2 2 2 8 2 2" xfId="3564" xr:uid="{D62FBACE-DEE3-439F-BBAA-51BC6DBEB814}"/>
    <cellStyle name="Comma 2 2 2 2 8 2 2 2" xfId="7608" xr:uid="{D46555D5-89DC-4166-A29D-F972E7367B72}"/>
    <cellStyle name="Comma 2 2 2 2 8 2 2 2 2" xfId="19740" xr:uid="{D376C672-F5BD-4222-A845-A1DB748B5255}"/>
    <cellStyle name="Comma 2 2 2 2 8 2 2 2 2 2" xfId="44004" xr:uid="{BC53C489-3233-4D17-80BB-D6D544CE0796}"/>
    <cellStyle name="Comma 2 2 2 2 8 2 2 2 3" xfId="31872" xr:uid="{D665AC29-11DB-49BB-8F5B-C8E18C2CBFBA}"/>
    <cellStyle name="Comma 2 2 2 2 8 2 2 3" xfId="11652" xr:uid="{B7E1964E-5BF2-4EE7-A97C-8ABF1199397B}"/>
    <cellStyle name="Comma 2 2 2 2 8 2 2 3 2" xfId="23784" xr:uid="{AFDA7D00-A77D-468A-85F9-6B3492350864}"/>
    <cellStyle name="Comma 2 2 2 2 8 2 2 3 2 2" xfId="48048" xr:uid="{E099E941-0120-4859-B115-5BA37067F5DB}"/>
    <cellStyle name="Comma 2 2 2 2 8 2 2 3 3" xfId="35916" xr:uid="{0B5C0525-7E63-4F66-817E-EC28938050BA}"/>
    <cellStyle name="Comma 2 2 2 2 8 2 2 4" xfId="15696" xr:uid="{25E62CFE-D49B-48EB-9939-49D7B982DAC1}"/>
    <cellStyle name="Comma 2 2 2 2 8 2 2 4 2" xfId="39960" xr:uid="{64EBBEE6-E47D-4E7B-8A20-B293702E3AAE}"/>
    <cellStyle name="Comma 2 2 2 2 8 2 2 5" xfId="27828" xr:uid="{8AAE9C00-C255-4FBC-ADAC-F5717638316A}"/>
    <cellStyle name="Comma 2 2 2 2 8 2 3" xfId="5586" xr:uid="{71B50856-C75B-4121-BCFD-5CBA022ADC2E}"/>
    <cellStyle name="Comma 2 2 2 2 8 2 3 2" xfId="17718" xr:uid="{DD32A51B-2173-448B-8777-BCC58CF4163D}"/>
    <cellStyle name="Comma 2 2 2 2 8 2 3 2 2" xfId="41982" xr:uid="{910C9760-9CE2-4A45-86B2-BF91AB684AB6}"/>
    <cellStyle name="Comma 2 2 2 2 8 2 3 3" xfId="29850" xr:uid="{38D6E05D-43CD-4ABA-8CC6-710E920DF071}"/>
    <cellStyle name="Comma 2 2 2 2 8 2 4" xfId="9630" xr:uid="{68A9A1FD-FDC3-4709-A348-DB9E6DDEE61A}"/>
    <cellStyle name="Comma 2 2 2 2 8 2 4 2" xfId="21762" xr:uid="{7FC26EEF-3FAE-44A2-8D86-A0B101FF38C6}"/>
    <cellStyle name="Comma 2 2 2 2 8 2 4 2 2" xfId="46026" xr:uid="{7DB08B3D-66DE-43DF-AFE5-BE2F772874D6}"/>
    <cellStyle name="Comma 2 2 2 2 8 2 4 3" xfId="33894" xr:uid="{F2DF0C29-6F14-4F01-9E54-C8889B9BDA32}"/>
    <cellStyle name="Comma 2 2 2 2 8 2 5" xfId="13674" xr:uid="{D054DF14-647A-499A-919C-21F1E6871237}"/>
    <cellStyle name="Comma 2 2 2 2 8 2 5 2" xfId="37938" xr:uid="{A2209193-377A-4461-8DA7-DA9DB9F08536}"/>
    <cellStyle name="Comma 2 2 2 2 8 2 6" xfId="25806" xr:uid="{A0815136-B863-4EB4-AEE7-5E15A1C42C76}"/>
    <cellStyle name="Comma 2 2 2 2 8 3" xfId="2553" xr:uid="{B59E1EED-89C5-4109-B746-99248CE8C5D5}"/>
    <cellStyle name="Comma 2 2 2 2 8 3 2" xfId="6597" xr:uid="{0074532C-429B-445E-9EC5-D75E9A9D340D}"/>
    <cellStyle name="Comma 2 2 2 2 8 3 2 2" xfId="18729" xr:uid="{56E25AE2-159A-48C9-AF4B-E4CF2EE2B695}"/>
    <cellStyle name="Comma 2 2 2 2 8 3 2 2 2" xfId="42993" xr:uid="{A9C22E62-80B0-4DD1-933D-1C59F20887CD}"/>
    <cellStyle name="Comma 2 2 2 2 8 3 2 3" xfId="30861" xr:uid="{FF17BC52-2A43-4B6A-8978-DE86C9A8EA87}"/>
    <cellStyle name="Comma 2 2 2 2 8 3 3" xfId="10641" xr:uid="{3F5EBFDD-3C30-4676-9C88-94178E4B32A7}"/>
    <cellStyle name="Comma 2 2 2 2 8 3 3 2" xfId="22773" xr:uid="{977536D5-2A15-4A13-B6E9-D9591422C178}"/>
    <cellStyle name="Comma 2 2 2 2 8 3 3 2 2" xfId="47037" xr:uid="{ED4F0CE3-3458-4225-AEB2-2CF30715D622}"/>
    <cellStyle name="Comma 2 2 2 2 8 3 3 3" xfId="34905" xr:uid="{5C50BA1B-CE10-448D-924C-815C3C57B966}"/>
    <cellStyle name="Comma 2 2 2 2 8 3 4" xfId="14685" xr:uid="{FA1A3A89-7E63-44E2-921D-58BC5D9589C6}"/>
    <cellStyle name="Comma 2 2 2 2 8 3 4 2" xfId="38949" xr:uid="{9F615086-C959-4805-A8BD-0496A66BE275}"/>
    <cellStyle name="Comma 2 2 2 2 8 3 5" xfId="26817" xr:uid="{B305EC36-EE60-4A6C-8145-BA0781517873}"/>
    <cellStyle name="Comma 2 2 2 2 8 4" xfId="4575" xr:uid="{009C480B-1439-4B38-8605-319B38AFFD7A}"/>
    <cellStyle name="Comma 2 2 2 2 8 4 2" xfId="16707" xr:uid="{418DB75D-86D1-4B22-B445-1A3297F2FA0B}"/>
    <cellStyle name="Comma 2 2 2 2 8 4 2 2" xfId="40971" xr:uid="{4DE9D741-AAE2-46FB-A4B9-DCF54A88097A}"/>
    <cellStyle name="Comma 2 2 2 2 8 4 3" xfId="28839" xr:uid="{D735B032-F835-4D5F-B80F-BC6E6E8121DD}"/>
    <cellStyle name="Comma 2 2 2 2 8 5" xfId="8619" xr:uid="{CCDB86E8-AF69-4427-9F43-799DA2C2CB70}"/>
    <cellStyle name="Comma 2 2 2 2 8 5 2" xfId="20751" xr:uid="{B8641AE5-94C7-4DC8-9FF6-5AE043F874C1}"/>
    <cellStyle name="Comma 2 2 2 2 8 5 2 2" xfId="45015" xr:uid="{369F2527-0D98-4F70-A075-A6A44D881BC4}"/>
    <cellStyle name="Comma 2 2 2 2 8 5 3" xfId="32883" xr:uid="{6F6314D2-1F98-41DC-8ED5-990C94AA451D}"/>
    <cellStyle name="Comma 2 2 2 2 8 6" xfId="12663" xr:uid="{CD58841B-3DC1-4D10-AB1F-E72DE7B09728}"/>
    <cellStyle name="Comma 2 2 2 2 8 6 2" xfId="36927" xr:uid="{E0203B06-66AE-4CE4-B18C-E3F73B870C27}"/>
    <cellStyle name="Comma 2 2 2 2 8 7" xfId="24795" xr:uid="{ACA5BF91-EAED-4CDC-A374-9B9672078C84}"/>
    <cellStyle name="Comma 2 2 2 2 9" xfId="1037" xr:uid="{5F18F5AB-7604-4B80-A829-E9657CC51732}"/>
    <cellStyle name="Comma 2 2 2 2 9 2" xfId="3059" xr:uid="{C3F3830C-B3F5-490B-9170-42227ACA386E}"/>
    <cellStyle name="Comma 2 2 2 2 9 2 2" xfId="7103" xr:uid="{75C1A0EC-22A8-4212-A27C-586B60F2281A}"/>
    <cellStyle name="Comma 2 2 2 2 9 2 2 2" xfId="19235" xr:uid="{304AB509-3097-4F4B-9F1F-FAE0120771E1}"/>
    <cellStyle name="Comma 2 2 2 2 9 2 2 2 2" xfId="43499" xr:uid="{D0A719D8-C186-4A9C-A6F0-1893658E573D}"/>
    <cellStyle name="Comma 2 2 2 2 9 2 2 3" xfId="31367" xr:uid="{54D4CB48-63FE-4EE9-95E9-70B4E663F2E8}"/>
    <cellStyle name="Comma 2 2 2 2 9 2 3" xfId="11147" xr:uid="{39EFB6F8-C75A-4723-B7A6-3567901662D3}"/>
    <cellStyle name="Comma 2 2 2 2 9 2 3 2" xfId="23279" xr:uid="{E4F2D200-BFA8-4DDA-8E2F-1AA71F855E3D}"/>
    <cellStyle name="Comma 2 2 2 2 9 2 3 2 2" xfId="47543" xr:uid="{CB7D3670-BBD5-4C3B-A24B-D9CA908D1563}"/>
    <cellStyle name="Comma 2 2 2 2 9 2 3 3" xfId="35411" xr:uid="{82164510-662B-43E7-83A2-F35EB02B50EB}"/>
    <cellStyle name="Comma 2 2 2 2 9 2 4" xfId="15191" xr:uid="{6F85F39E-5D74-40CF-9D9F-9B109D5CE142}"/>
    <cellStyle name="Comma 2 2 2 2 9 2 4 2" xfId="39455" xr:uid="{2F057AC4-AA57-446D-B5DB-5E7E00E88B4F}"/>
    <cellStyle name="Comma 2 2 2 2 9 2 5" xfId="27323" xr:uid="{09D2968A-C2E8-4B71-9CA5-B4F9F0FB93C7}"/>
    <cellStyle name="Comma 2 2 2 2 9 3" xfId="5081" xr:uid="{C2E04C0F-9C28-4934-AD97-2A948EF742D4}"/>
    <cellStyle name="Comma 2 2 2 2 9 3 2" xfId="17213" xr:uid="{41C54722-65E2-404F-AAB1-039BCB9EBAC4}"/>
    <cellStyle name="Comma 2 2 2 2 9 3 2 2" xfId="41477" xr:uid="{810D098E-14B1-4A22-A79B-EBA12C8CF38B}"/>
    <cellStyle name="Comma 2 2 2 2 9 3 3" xfId="29345" xr:uid="{18F0E261-C2F9-499C-B39E-858A485AA62A}"/>
    <cellStyle name="Comma 2 2 2 2 9 4" xfId="9125" xr:uid="{04E98131-1A3A-4DA8-9E9A-7562835D97B0}"/>
    <cellStyle name="Comma 2 2 2 2 9 4 2" xfId="21257" xr:uid="{4A6D74E9-7073-4CA2-B3D0-A97379C04881}"/>
    <cellStyle name="Comma 2 2 2 2 9 4 2 2" xfId="45521" xr:uid="{4BD20A9E-5A49-4D75-ADCF-113BCC5C6217}"/>
    <cellStyle name="Comma 2 2 2 2 9 4 3" xfId="33389" xr:uid="{81AE2F63-72ED-483A-A9B3-FA2762EBD589}"/>
    <cellStyle name="Comma 2 2 2 2 9 5" xfId="13169" xr:uid="{1F055907-FAC7-4AE0-8F8D-7AFDE2A48682}"/>
    <cellStyle name="Comma 2 2 2 2 9 5 2" xfId="37433" xr:uid="{DBFC8E74-729C-4353-BFA0-F1EB2F5A0F95}"/>
    <cellStyle name="Comma 2 2 2 2 9 6" xfId="25301" xr:uid="{41E927AA-FBE4-4948-92AB-CCDFF23C891E}"/>
    <cellStyle name="Comma 2 2 2 3" xfId="32" xr:uid="{81493CE4-840C-440E-BA5E-52D7FD87EA42}"/>
    <cellStyle name="Comma 2 2 2 3 10" xfId="4076" xr:uid="{DEA8CCA0-70BB-427D-99B2-12D56ABC144F}"/>
    <cellStyle name="Comma 2 2 2 3 10 2" xfId="16208" xr:uid="{4C0E34BD-0CC3-4188-8DC7-DB086656C351}"/>
    <cellStyle name="Comma 2 2 2 3 10 2 2" xfId="40472" xr:uid="{C441863D-DEC0-4EAF-A620-50710105E2FE}"/>
    <cellStyle name="Comma 2 2 2 3 10 3" xfId="28340" xr:uid="{7AE471D8-0808-443C-A909-3DE63D369DF9}"/>
    <cellStyle name="Comma 2 2 2 3 11" xfId="8120" xr:uid="{63E2FE0F-6C15-4B1B-BA17-5407DBF6F7FB}"/>
    <cellStyle name="Comma 2 2 2 3 11 2" xfId="20252" xr:uid="{1911EF0C-484E-4AD9-9F3D-1C843C381B77}"/>
    <cellStyle name="Comma 2 2 2 3 11 2 2" xfId="44516" xr:uid="{EF405F75-74DC-407A-8B20-F246FDF6976F}"/>
    <cellStyle name="Comma 2 2 2 3 11 3" xfId="32384" xr:uid="{0C086B44-C038-49F5-A4C9-92CBAB0C130E}"/>
    <cellStyle name="Comma 2 2 2 3 12" xfId="12164" xr:uid="{3FB18E92-6817-41EA-8256-F57E172D17AE}"/>
    <cellStyle name="Comma 2 2 2 3 12 2" xfId="36428" xr:uid="{73155A06-AB9E-4C64-8DB4-8839450180A5}"/>
    <cellStyle name="Comma 2 2 2 3 13" xfId="24296" xr:uid="{277EBF8E-3471-4308-961F-775CE2015DCA}"/>
    <cellStyle name="Comma 2 2 2 3 2" xfId="53" xr:uid="{01B43578-D669-4F91-A062-AC90321FCCF4}"/>
    <cellStyle name="Comma 2 2 2 3 2 10" xfId="12185" xr:uid="{5FF4A790-DE7C-4D5B-B579-0A56F024DEA6}"/>
    <cellStyle name="Comma 2 2 2 3 2 10 2" xfId="36449" xr:uid="{D47C9924-10C9-47BB-8AF7-C2CF4477720D}"/>
    <cellStyle name="Comma 2 2 2 3 2 11" xfId="24317" xr:uid="{579BAE69-19A0-4D59-BE8A-A768101D6D98}"/>
    <cellStyle name="Comma 2 2 2 3 2 2" xfId="116" xr:uid="{097A474B-553C-4E78-9AEF-1E962C0A7597}"/>
    <cellStyle name="Comma 2 2 2 3 2 2 10" xfId="24380" xr:uid="{6171363D-088C-459F-BFD6-40C2A0593156}"/>
    <cellStyle name="Comma 2 2 2 3 2 2 2" xfId="242" xr:uid="{76F895D7-EC62-4046-B059-8255630F0AE6}"/>
    <cellStyle name="Comma 2 2 2 3 2 2 2 2" xfId="495" xr:uid="{F5FC9BDD-5838-4682-9421-C7855AFA0308}"/>
    <cellStyle name="Comma 2 2 2 3 2 2 2 2 2" xfId="1000" xr:uid="{CD7B4B48-1C4F-4503-9BBB-52DB6D570B00}"/>
    <cellStyle name="Comma 2 2 2 3 2 2 2 2 2 2" xfId="2011" xr:uid="{367E9DC1-404B-463B-90A7-69330D884131}"/>
    <cellStyle name="Comma 2 2 2 3 2 2 2 2 2 2 2" xfId="4033" xr:uid="{674BA789-303D-4464-A762-51A17CDE0DD9}"/>
    <cellStyle name="Comma 2 2 2 3 2 2 2 2 2 2 2 2" xfId="8077" xr:uid="{8718BD86-7A4A-4A79-ABDE-F0B021FCCAB6}"/>
    <cellStyle name="Comma 2 2 2 3 2 2 2 2 2 2 2 2 2" xfId="20209" xr:uid="{47AC0000-7CCC-4133-9BE1-20F5FDBCDC47}"/>
    <cellStyle name="Comma 2 2 2 3 2 2 2 2 2 2 2 2 2 2" xfId="44473" xr:uid="{228B0522-1811-4601-A77D-48590D841C70}"/>
    <cellStyle name="Comma 2 2 2 3 2 2 2 2 2 2 2 2 3" xfId="32341" xr:uid="{101ADD2C-4FB4-46DB-8966-D56D35424C71}"/>
    <cellStyle name="Comma 2 2 2 3 2 2 2 2 2 2 2 3" xfId="12121" xr:uid="{E721D283-2F61-465C-BBDC-D7338FBCABC0}"/>
    <cellStyle name="Comma 2 2 2 3 2 2 2 2 2 2 2 3 2" xfId="24253" xr:uid="{338025E6-876B-4F91-8660-2D6A2DDF10A2}"/>
    <cellStyle name="Comma 2 2 2 3 2 2 2 2 2 2 2 3 2 2" xfId="48517" xr:uid="{E3BA9187-56CC-431C-8BB9-CFCAABE8E038}"/>
    <cellStyle name="Comma 2 2 2 3 2 2 2 2 2 2 2 3 3" xfId="36385" xr:uid="{4EDE7FA7-C97D-4228-972F-BBC19D5E0B47}"/>
    <cellStyle name="Comma 2 2 2 3 2 2 2 2 2 2 2 4" xfId="16165" xr:uid="{49B9EDF1-C80F-4DCD-84F3-DEAB55BA0C50}"/>
    <cellStyle name="Comma 2 2 2 3 2 2 2 2 2 2 2 4 2" xfId="40429" xr:uid="{7110E034-05BA-408D-9CA9-C9AAAE461846}"/>
    <cellStyle name="Comma 2 2 2 3 2 2 2 2 2 2 2 5" xfId="28297" xr:uid="{124B11E9-E735-4217-A9EC-617D47E0E0F4}"/>
    <cellStyle name="Comma 2 2 2 3 2 2 2 2 2 2 3" xfId="6055" xr:uid="{F5E2B1A5-334F-4E61-B8E4-CAC126A845EB}"/>
    <cellStyle name="Comma 2 2 2 3 2 2 2 2 2 2 3 2" xfId="18187" xr:uid="{ABB51A37-750E-4801-B4C4-8EAE12AAFC79}"/>
    <cellStyle name="Comma 2 2 2 3 2 2 2 2 2 2 3 2 2" xfId="42451" xr:uid="{58B3759A-D55E-45B0-9615-05515453EC6A}"/>
    <cellStyle name="Comma 2 2 2 3 2 2 2 2 2 2 3 3" xfId="30319" xr:uid="{4D7766E5-B1FD-41AF-B161-2652DCE525CB}"/>
    <cellStyle name="Comma 2 2 2 3 2 2 2 2 2 2 4" xfId="10099" xr:uid="{F8CE7095-8A53-4335-B7E2-DC3E38D45ADD}"/>
    <cellStyle name="Comma 2 2 2 3 2 2 2 2 2 2 4 2" xfId="22231" xr:uid="{EDB3C668-A906-41EE-A3ED-0C3B9C31D6CD}"/>
    <cellStyle name="Comma 2 2 2 3 2 2 2 2 2 2 4 2 2" xfId="46495" xr:uid="{D1B6EAE1-FB4C-4729-8980-F104352F19E2}"/>
    <cellStyle name="Comma 2 2 2 3 2 2 2 2 2 2 4 3" xfId="34363" xr:uid="{58AAA731-A6EE-4BB4-BB87-C701D3AC8D58}"/>
    <cellStyle name="Comma 2 2 2 3 2 2 2 2 2 2 5" xfId="14143" xr:uid="{91E61E41-D3A8-48AE-BF82-650EAFCB6006}"/>
    <cellStyle name="Comma 2 2 2 3 2 2 2 2 2 2 5 2" xfId="38407" xr:uid="{1AEFE90E-5C9F-401C-B0E6-8FE44A96DB0F}"/>
    <cellStyle name="Comma 2 2 2 3 2 2 2 2 2 2 6" xfId="26275" xr:uid="{0E8EBA49-AA63-4D9D-A986-5745B7C3BB76}"/>
    <cellStyle name="Comma 2 2 2 3 2 2 2 2 2 3" xfId="3022" xr:uid="{2A6CA4B9-954D-4F67-B30A-0A951FEEA86B}"/>
    <cellStyle name="Comma 2 2 2 3 2 2 2 2 2 3 2" xfId="7066" xr:uid="{E5D2C246-444D-45AD-992B-5074D48C587E}"/>
    <cellStyle name="Comma 2 2 2 3 2 2 2 2 2 3 2 2" xfId="19198" xr:uid="{B54B8213-4926-400C-BEB2-A1A73F8A4F62}"/>
    <cellStyle name="Comma 2 2 2 3 2 2 2 2 2 3 2 2 2" xfId="43462" xr:uid="{C2AA5BF1-6F9B-48B0-9E8F-EEB78C0075A4}"/>
    <cellStyle name="Comma 2 2 2 3 2 2 2 2 2 3 2 3" xfId="31330" xr:uid="{8F3240D0-B498-4414-BE04-0CE8526C566E}"/>
    <cellStyle name="Comma 2 2 2 3 2 2 2 2 2 3 3" xfId="11110" xr:uid="{836B6735-0ECC-4E98-9436-38DA52D1B8A8}"/>
    <cellStyle name="Comma 2 2 2 3 2 2 2 2 2 3 3 2" xfId="23242" xr:uid="{11266C7B-C687-4D12-9784-E27717EAD2E9}"/>
    <cellStyle name="Comma 2 2 2 3 2 2 2 2 2 3 3 2 2" xfId="47506" xr:uid="{8925FB12-F59C-4513-A13A-30B06F5E47D0}"/>
    <cellStyle name="Comma 2 2 2 3 2 2 2 2 2 3 3 3" xfId="35374" xr:uid="{292867DA-8BCF-4B74-95CA-610A90C7A8C5}"/>
    <cellStyle name="Comma 2 2 2 3 2 2 2 2 2 3 4" xfId="15154" xr:uid="{47DF7194-F544-4EDF-A6AD-2F94026AEDA1}"/>
    <cellStyle name="Comma 2 2 2 3 2 2 2 2 2 3 4 2" xfId="39418" xr:uid="{4FDA721D-C4F3-44AF-8EE0-998042BAC403}"/>
    <cellStyle name="Comma 2 2 2 3 2 2 2 2 2 3 5" xfId="27286" xr:uid="{2AC63A71-DC7B-4085-83F2-69018A634CF7}"/>
    <cellStyle name="Comma 2 2 2 3 2 2 2 2 2 4" xfId="5044" xr:uid="{A4887FEF-F534-4206-9D74-81470ABB826F}"/>
    <cellStyle name="Comma 2 2 2 3 2 2 2 2 2 4 2" xfId="17176" xr:uid="{878D4D5A-23DB-491A-A75B-38844E38851F}"/>
    <cellStyle name="Comma 2 2 2 3 2 2 2 2 2 4 2 2" xfId="41440" xr:uid="{C2FE5A3B-63D5-47ED-9CFB-7C786E4D3DEE}"/>
    <cellStyle name="Comma 2 2 2 3 2 2 2 2 2 4 3" xfId="29308" xr:uid="{461AE6CA-9514-4A18-A83A-A975F66598D2}"/>
    <cellStyle name="Comma 2 2 2 3 2 2 2 2 2 5" xfId="9088" xr:uid="{2BA4AE98-8DB2-4855-9EDB-55340A03E281}"/>
    <cellStyle name="Comma 2 2 2 3 2 2 2 2 2 5 2" xfId="21220" xr:uid="{F7BB2D2A-1902-4BE6-A07B-C7C459F73657}"/>
    <cellStyle name="Comma 2 2 2 3 2 2 2 2 2 5 2 2" xfId="45484" xr:uid="{60EB62D4-4EDD-400F-B7DF-952A884F141D}"/>
    <cellStyle name="Comma 2 2 2 3 2 2 2 2 2 5 3" xfId="33352" xr:uid="{6F90B50F-A653-4E7D-A28F-F9A8E65F0143}"/>
    <cellStyle name="Comma 2 2 2 3 2 2 2 2 2 6" xfId="13132" xr:uid="{A4960F06-4C9F-44BA-BA9E-73F463E22060}"/>
    <cellStyle name="Comma 2 2 2 3 2 2 2 2 2 6 2" xfId="37396" xr:uid="{7B738A37-84A7-4A15-B873-63646CB489DA}"/>
    <cellStyle name="Comma 2 2 2 3 2 2 2 2 2 7" xfId="25264" xr:uid="{DA75C8B5-FDC4-4042-BC77-A1857EA29E28}"/>
    <cellStyle name="Comma 2 2 2 3 2 2 2 2 3" xfId="1506" xr:uid="{7AE6F236-2ECE-4BA8-8FCA-559933701346}"/>
    <cellStyle name="Comma 2 2 2 3 2 2 2 2 3 2" xfId="3528" xr:uid="{6518D4F8-BBA0-4124-940D-D445C9180D17}"/>
    <cellStyle name="Comma 2 2 2 3 2 2 2 2 3 2 2" xfId="7572" xr:uid="{D466F598-75A0-48F4-9AB9-FE1962B3FD7B}"/>
    <cellStyle name="Comma 2 2 2 3 2 2 2 2 3 2 2 2" xfId="19704" xr:uid="{15FC9654-C60B-4CF0-9E90-CE354FDCA1BA}"/>
    <cellStyle name="Comma 2 2 2 3 2 2 2 2 3 2 2 2 2" xfId="43968" xr:uid="{006B2D41-F8E0-4048-B9E5-951A2F42319D}"/>
    <cellStyle name="Comma 2 2 2 3 2 2 2 2 3 2 2 3" xfId="31836" xr:uid="{DB032738-896D-4946-8BFA-CF05F169A228}"/>
    <cellStyle name="Comma 2 2 2 3 2 2 2 2 3 2 3" xfId="11616" xr:uid="{5E98577C-EBAC-4ED3-B4F8-CFAFB2E7FB76}"/>
    <cellStyle name="Comma 2 2 2 3 2 2 2 2 3 2 3 2" xfId="23748" xr:uid="{E37DE630-8617-40EA-8530-F3F3B66429D2}"/>
    <cellStyle name="Comma 2 2 2 3 2 2 2 2 3 2 3 2 2" xfId="48012" xr:uid="{5360FE1C-2C61-47C7-A919-6C5B37CE1523}"/>
    <cellStyle name="Comma 2 2 2 3 2 2 2 2 3 2 3 3" xfId="35880" xr:uid="{7CDDB7F2-F5CF-4FD6-AEE1-E0470ABF8F12}"/>
    <cellStyle name="Comma 2 2 2 3 2 2 2 2 3 2 4" xfId="15660" xr:uid="{8BB1ABC0-45CB-4B9D-A726-1EED4AB18D03}"/>
    <cellStyle name="Comma 2 2 2 3 2 2 2 2 3 2 4 2" xfId="39924" xr:uid="{84E9822C-3927-4248-BFA8-5649344F6EF2}"/>
    <cellStyle name="Comma 2 2 2 3 2 2 2 2 3 2 5" xfId="27792" xr:uid="{58477CE8-BB79-4E69-9908-59A5EF1908B6}"/>
    <cellStyle name="Comma 2 2 2 3 2 2 2 2 3 3" xfId="5550" xr:uid="{87E06E50-2785-4B43-A31B-ADA032E93803}"/>
    <cellStyle name="Comma 2 2 2 3 2 2 2 2 3 3 2" xfId="17682" xr:uid="{0F94B0CD-7970-4D71-86E3-D6B652A3C344}"/>
    <cellStyle name="Comma 2 2 2 3 2 2 2 2 3 3 2 2" xfId="41946" xr:uid="{B68B9721-16A7-4266-8133-914B49C13428}"/>
    <cellStyle name="Comma 2 2 2 3 2 2 2 2 3 3 3" xfId="29814" xr:uid="{443A46ED-8962-42B3-A006-7B24F91F4CE6}"/>
    <cellStyle name="Comma 2 2 2 3 2 2 2 2 3 4" xfId="9594" xr:uid="{82051591-8EB2-42CB-80CD-CBC6DD5E9D66}"/>
    <cellStyle name="Comma 2 2 2 3 2 2 2 2 3 4 2" xfId="21726" xr:uid="{81DEEDD3-9DA3-4B42-87B6-CB1D5754E417}"/>
    <cellStyle name="Comma 2 2 2 3 2 2 2 2 3 4 2 2" xfId="45990" xr:uid="{DE236633-1340-4261-A872-A242BBFC932C}"/>
    <cellStyle name="Comma 2 2 2 3 2 2 2 2 3 4 3" xfId="33858" xr:uid="{3CE50D97-52BF-41F6-A1C2-1B2B4AC8340C}"/>
    <cellStyle name="Comma 2 2 2 3 2 2 2 2 3 5" xfId="13638" xr:uid="{BA7D6C00-5A0F-4718-B0E4-41B4C22A8EF9}"/>
    <cellStyle name="Comma 2 2 2 3 2 2 2 2 3 5 2" xfId="37902" xr:uid="{096E6270-4B16-4CF6-AEFD-BD5CFAAE809E}"/>
    <cellStyle name="Comma 2 2 2 3 2 2 2 2 3 6" xfId="25770" xr:uid="{0172CBDE-F880-4E37-8FCB-8BB6FD8BC922}"/>
    <cellStyle name="Comma 2 2 2 3 2 2 2 2 4" xfId="2517" xr:uid="{FD5ED563-5E2B-4986-908C-24DBA0B94B72}"/>
    <cellStyle name="Comma 2 2 2 3 2 2 2 2 4 2" xfId="6561" xr:uid="{B261B42A-85FF-4ED4-9EE8-6F91D4BC6ECD}"/>
    <cellStyle name="Comma 2 2 2 3 2 2 2 2 4 2 2" xfId="18693" xr:uid="{5971350F-9B5F-4069-84D7-787C0ED77D74}"/>
    <cellStyle name="Comma 2 2 2 3 2 2 2 2 4 2 2 2" xfId="42957" xr:uid="{38E239D5-659C-42E7-98DB-9762A0379CBC}"/>
    <cellStyle name="Comma 2 2 2 3 2 2 2 2 4 2 3" xfId="30825" xr:uid="{BAFAD486-4D6E-43C9-A926-26F468D2786D}"/>
    <cellStyle name="Comma 2 2 2 3 2 2 2 2 4 3" xfId="10605" xr:uid="{254C96D9-175A-4638-9218-1A6D45A2F431}"/>
    <cellStyle name="Comma 2 2 2 3 2 2 2 2 4 3 2" xfId="22737" xr:uid="{18AEF0EE-A76A-459E-81EC-5B98C07B0724}"/>
    <cellStyle name="Comma 2 2 2 3 2 2 2 2 4 3 2 2" xfId="47001" xr:uid="{AD3FD2AB-BA73-4868-8F76-7A69988CD29E}"/>
    <cellStyle name="Comma 2 2 2 3 2 2 2 2 4 3 3" xfId="34869" xr:uid="{2430FD5D-BCDE-4C35-9EDF-7DCECD05954E}"/>
    <cellStyle name="Comma 2 2 2 3 2 2 2 2 4 4" xfId="14649" xr:uid="{8CFC3B28-6E4C-4C4B-8FB3-D9BFD59EC675}"/>
    <cellStyle name="Comma 2 2 2 3 2 2 2 2 4 4 2" xfId="38913" xr:uid="{9C574C2A-599E-459D-90C9-BA2AF7AE4B4D}"/>
    <cellStyle name="Comma 2 2 2 3 2 2 2 2 4 5" xfId="26781" xr:uid="{A5072469-2927-41E0-8059-E2C9A02AACC8}"/>
    <cellStyle name="Comma 2 2 2 3 2 2 2 2 5" xfId="4539" xr:uid="{C004B4AE-35B4-4AEC-81CF-DF6782F64EC7}"/>
    <cellStyle name="Comma 2 2 2 3 2 2 2 2 5 2" xfId="16671" xr:uid="{8D5103DD-139D-4692-8100-CFFF4B336297}"/>
    <cellStyle name="Comma 2 2 2 3 2 2 2 2 5 2 2" xfId="40935" xr:uid="{6986C1C2-1575-4465-9876-2E82BD9A6831}"/>
    <cellStyle name="Comma 2 2 2 3 2 2 2 2 5 3" xfId="28803" xr:uid="{4C08A30B-C553-49DD-832D-2D4C3943352E}"/>
    <cellStyle name="Comma 2 2 2 3 2 2 2 2 6" xfId="8583" xr:uid="{6727A815-E7EC-40BF-8F55-7F8D34FABE21}"/>
    <cellStyle name="Comma 2 2 2 3 2 2 2 2 6 2" xfId="20715" xr:uid="{BAA37BD4-5791-4CB6-A7F9-BA57471E0AE4}"/>
    <cellStyle name="Comma 2 2 2 3 2 2 2 2 6 2 2" xfId="44979" xr:uid="{33B2C573-5A84-49CA-871B-3EA4DBEF7743}"/>
    <cellStyle name="Comma 2 2 2 3 2 2 2 2 6 3" xfId="32847" xr:uid="{DAC2AD7D-72EA-4D39-B473-013BD4212F44}"/>
    <cellStyle name="Comma 2 2 2 3 2 2 2 2 7" xfId="12627" xr:uid="{5FFC231F-1712-4F9B-9423-FCB260371AB7}"/>
    <cellStyle name="Comma 2 2 2 3 2 2 2 2 7 2" xfId="36891" xr:uid="{1CFE5CE9-48DE-4B70-8ECA-D22BC81EDFB1}"/>
    <cellStyle name="Comma 2 2 2 3 2 2 2 2 8" xfId="24759" xr:uid="{2B08A4ED-C7FA-4003-A4E1-506ED740D434}"/>
    <cellStyle name="Comma 2 2 2 3 2 2 2 3" xfId="747" xr:uid="{D1A46B44-9B39-4A15-9A1B-680EED7CB181}"/>
    <cellStyle name="Comma 2 2 2 3 2 2 2 3 2" xfId="1758" xr:uid="{360AE321-AF70-4C8E-9AF0-0E57E742EF13}"/>
    <cellStyle name="Comma 2 2 2 3 2 2 2 3 2 2" xfId="3780" xr:uid="{37ECCBE8-63B3-4FCE-9281-4F7A3A5A6E55}"/>
    <cellStyle name="Comma 2 2 2 3 2 2 2 3 2 2 2" xfId="7824" xr:uid="{6344DF23-C3C7-4146-A808-5ECD21E5CDE6}"/>
    <cellStyle name="Comma 2 2 2 3 2 2 2 3 2 2 2 2" xfId="19956" xr:uid="{5B59B4EA-BB21-4E89-9E80-2FB165135EEE}"/>
    <cellStyle name="Comma 2 2 2 3 2 2 2 3 2 2 2 2 2" xfId="44220" xr:uid="{743959F5-ED27-40E5-9823-8EB4D6AC9A83}"/>
    <cellStyle name="Comma 2 2 2 3 2 2 2 3 2 2 2 3" xfId="32088" xr:uid="{36D1B72A-E1FC-4160-9660-95EC74E19509}"/>
    <cellStyle name="Comma 2 2 2 3 2 2 2 3 2 2 3" xfId="11868" xr:uid="{81098758-1892-4927-9108-AD4743282777}"/>
    <cellStyle name="Comma 2 2 2 3 2 2 2 3 2 2 3 2" xfId="24000" xr:uid="{2E0E5C2E-24DE-4BEE-BA88-A916895B11F3}"/>
    <cellStyle name="Comma 2 2 2 3 2 2 2 3 2 2 3 2 2" xfId="48264" xr:uid="{6F512DC4-30FE-4C08-8F9B-58BFCB7F6B4F}"/>
    <cellStyle name="Comma 2 2 2 3 2 2 2 3 2 2 3 3" xfId="36132" xr:uid="{D78DC56C-F18A-4D3D-B32D-1697D8E809C5}"/>
    <cellStyle name="Comma 2 2 2 3 2 2 2 3 2 2 4" xfId="15912" xr:uid="{80D3FF79-B49B-4AA9-B966-BD9F2C205C3B}"/>
    <cellStyle name="Comma 2 2 2 3 2 2 2 3 2 2 4 2" xfId="40176" xr:uid="{DA6AD1D8-8B77-463C-8D2C-331209AFB796}"/>
    <cellStyle name="Comma 2 2 2 3 2 2 2 3 2 2 5" xfId="28044" xr:uid="{ECA5DA35-420C-402C-BAEC-5714B9E6FAD6}"/>
    <cellStyle name="Comma 2 2 2 3 2 2 2 3 2 3" xfId="5802" xr:uid="{A501A4F8-0023-4900-B9A9-C2DD9617A9F5}"/>
    <cellStyle name="Comma 2 2 2 3 2 2 2 3 2 3 2" xfId="17934" xr:uid="{B16F9CFB-F0AF-41EF-9DF4-1B2E2FBFFCFF}"/>
    <cellStyle name="Comma 2 2 2 3 2 2 2 3 2 3 2 2" xfId="42198" xr:uid="{62622F72-EE8C-47FA-9932-683AA84224B8}"/>
    <cellStyle name="Comma 2 2 2 3 2 2 2 3 2 3 3" xfId="30066" xr:uid="{20E55EBE-5AC0-4D5B-88A7-743BCD1DC502}"/>
    <cellStyle name="Comma 2 2 2 3 2 2 2 3 2 4" xfId="9846" xr:uid="{7725B987-BFA3-4525-89C0-160C888A7BFD}"/>
    <cellStyle name="Comma 2 2 2 3 2 2 2 3 2 4 2" xfId="21978" xr:uid="{59FA7CD5-FF07-4E2F-924F-8DEDF3CEC70E}"/>
    <cellStyle name="Comma 2 2 2 3 2 2 2 3 2 4 2 2" xfId="46242" xr:uid="{3ECAC2B0-D2E3-4D71-8B1B-AD11D7406DBE}"/>
    <cellStyle name="Comma 2 2 2 3 2 2 2 3 2 4 3" xfId="34110" xr:uid="{BC1CE73E-1914-4334-A74B-B207DF45714C}"/>
    <cellStyle name="Comma 2 2 2 3 2 2 2 3 2 5" xfId="13890" xr:uid="{4AE075F7-E7AA-4D80-AB26-30D9023C56CD}"/>
    <cellStyle name="Comma 2 2 2 3 2 2 2 3 2 5 2" xfId="38154" xr:uid="{471382CF-483A-40D3-9278-62BF9FA6FEEC}"/>
    <cellStyle name="Comma 2 2 2 3 2 2 2 3 2 6" xfId="26022" xr:uid="{9135F359-0736-4C4B-8E90-2E9148A5D4A1}"/>
    <cellStyle name="Comma 2 2 2 3 2 2 2 3 3" xfId="2769" xr:uid="{2BEE0051-F7F8-4C2A-A4EC-AC4FCE9C82D4}"/>
    <cellStyle name="Comma 2 2 2 3 2 2 2 3 3 2" xfId="6813" xr:uid="{4B5E423F-9B21-41EE-856D-97A8C9055203}"/>
    <cellStyle name="Comma 2 2 2 3 2 2 2 3 3 2 2" xfId="18945" xr:uid="{585127D7-28B3-486B-A98C-4086952C983A}"/>
    <cellStyle name="Comma 2 2 2 3 2 2 2 3 3 2 2 2" xfId="43209" xr:uid="{1036C16E-1D49-473B-88C6-A78BA5269876}"/>
    <cellStyle name="Comma 2 2 2 3 2 2 2 3 3 2 3" xfId="31077" xr:uid="{13B3113D-5D24-4401-8DA2-E6B496BB66D6}"/>
    <cellStyle name="Comma 2 2 2 3 2 2 2 3 3 3" xfId="10857" xr:uid="{7EB160AC-DDBD-4F66-95CF-0B2206799623}"/>
    <cellStyle name="Comma 2 2 2 3 2 2 2 3 3 3 2" xfId="22989" xr:uid="{86DDFE86-C215-4B8C-9A8E-1B1540929906}"/>
    <cellStyle name="Comma 2 2 2 3 2 2 2 3 3 3 2 2" xfId="47253" xr:uid="{900BD035-1292-4BD2-AAA6-75392D2FAF6A}"/>
    <cellStyle name="Comma 2 2 2 3 2 2 2 3 3 3 3" xfId="35121" xr:uid="{B363C6EC-D6B9-4FBC-A3F1-5007404D4609}"/>
    <cellStyle name="Comma 2 2 2 3 2 2 2 3 3 4" xfId="14901" xr:uid="{9A8450BC-27B0-4A0D-A758-1E7B08B91ED8}"/>
    <cellStyle name="Comma 2 2 2 3 2 2 2 3 3 4 2" xfId="39165" xr:uid="{278424B5-968A-406F-ADC7-546FD1AA09E6}"/>
    <cellStyle name="Comma 2 2 2 3 2 2 2 3 3 5" xfId="27033" xr:uid="{F0F4EA52-10E6-4D5E-B88D-6F6BB43553C6}"/>
    <cellStyle name="Comma 2 2 2 3 2 2 2 3 4" xfId="4791" xr:uid="{B969427B-528A-42A8-9B26-9E94DFAB2CE3}"/>
    <cellStyle name="Comma 2 2 2 3 2 2 2 3 4 2" xfId="16923" xr:uid="{EE589B91-B933-4DA8-8478-2D0FB02CE1CE}"/>
    <cellStyle name="Comma 2 2 2 3 2 2 2 3 4 2 2" xfId="41187" xr:uid="{43742734-B43D-4B69-9E84-68EE33B0FBF4}"/>
    <cellStyle name="Comma 2 2 2 3 2 2 2 3 4 3" xfId="29055" xr:uid="{B113F855-9C5E-4A13-A163-30BEE42D1593}"/>
    <cellStyle name="Comma 2 2 2 3 2 2 2 3 5" xfId="8835" xr:uid="{1CF19D15-B673-4DED-9FC8-2A1DA7113736}"/>
    <cellStyle name="Comma 2 2 2 3 2 2 2 3 5 2" xfId="20967" xr:uid="{429D50BF-BEAF-4B4A-8D2D-90771903112A}"/>
    <cellStyle name="Comma 2 2 2 3 2 2 2 3 5 2 2" xfId="45231" xr:uid="{9467A05A-0F0F-4279-9BA5-7532F55C69D3}"/>
    <cellStyle name="Comma 2 2 2 3 2 2 2 3 5 3" xfId="33099" xr:uid="{0250C466-B994-47B0-AC56-0D4E751685F2}"/>
    <cellStyle name="Comma 2 2 2 3 2 2 2 3 6" xfId="12879" xr:uid="{9A2489CC-A6B7-4FEC-A7DD-C3ACB967FBA1}"/>
    <cellStyle name="Comma 2 2 2 3 2 2 2 3 6 2" xfId="37143" xr:uid="{A4E1D056-CA65-42FE-8A55-EFBA4E377494}"/>
    <cellStyle name="Comma 2 2 2 3 2 2 2 3 7" xfId="25011" xr:uid="{76334DAD-59E6-461E-A85B-15D4ED1F6AE4}"/>
    <cellStyle name="Comma 2 2 2 3 2 2 2 4" xfId="1253" xr:uid="{C3EBA00A-F744-4535-83AB-5B9DD4880A01}"/>
    <cellStyle name="Comma 2 2 2 3 2 2 2 4 2" xfId="3275" xr:uid="{8823AB79-4B68-437C-929A-D32CBC8D965F}"/>
    <cellStyle name="Comma 2 2 2 3 2 2 2 4 2 2" xfId="7319" xr:uid="{102DBDFA-FA75-4606-9BE7-E8DAB9DC985E}"/>
    <cellStyle name="Comma 2 2 2 3 2 2 2 4 2 2 2" xfId="19451" xr:uid="{E39C4861-0041-44AF-A7C4-A99D7FFE17AD}"/>
    <cellStyle name="Comma 2 2 2 3 2 2 2 4 2 2 2 2" xfId="43715" xr:uid="{AE5BC301-CD23-48F4-B9D6-82C33B2EEC6C}"/>
    <cellStyle name="Comma 2 2 2 3 2 2 2 4 2 2 3" xfId="31583" xr:uid="{BF947903-FDD8-424A-BC4C-A0547D956FE1}"/>
    <cellStyle name="Comma 2 2 2 3 2 2 2 4 2 3" xfId="11363" xr:uid="{04C1C72D-8343-4B75-8B13-E873643D344E}"/>
    <cellStyle name="Comma 2 2 2 3 2 2 2 4 2 3 2" xfId="23495" xr:uid="{83938BAF-4935-4CAD-813A-AED1BE3626E2}"/>
    <cellStyle name="Comma 2 2 2 3 2 2 2 4 2 3 2 2" xfId="47759" xr:uid="{E94AA4C0-5512-4CBA-89B8-FB77ED64B94D}"/>
    <cellStyle name="Comma 2 2 2 3 2 2 2 4 2 3 3" xfId="35627" xr:uid="{9629BA5C-F81B-4565-A609-F67A741D2AA1}"/>
    <cellStyle name="Comma 2 2 2 3 2 2 2 4 2 4" xfId="15407" xr:uid="{2F09D05E-863A-4280-8B80-B7B8612FA9EA}"/>
    <cellStyle name="Comma 2 2 2 3 2 2 2 4 2 4 2" xfId="39671" xr:uid="{0E1EAF0C-6BB9-4588-855A-EB4AEF691C18}"/>
    <cellStyle name="Comma 2 2 2 3 2 2 2 4 2 5" xfId="27539" xr:uid="{E6ABFCAD-6770-478C-9AB4-0BFA8D3E16FB}"/>
    <cellStyle name="Comma 2 2 2 3 2 2 2 4 3" xfId="5297" xr:uid="{8AF4DB54-3857-42E0-B1C5-31CD1ED711C5}"/>
    <cellStyle name="Comma 2 2 2 3 2 2 2 4 3 2" xfId="17429" xr:uid="{447E4378-74C8-4369-8848-8F85BEB68CE1}"/>
    <cellStyle name="Comma 2 2 2 3 2 2 2 4 3 2 2" xfId="41693" xr:uid="{C4327439-D86D-4D06-998A-C62B1404319D}"/>
    <cellStyle name="Comma 2 2 2 3 2 2 2 4 3 3" xfId="29561" xr:uid="{BE79110D-B067-41E2-9DA2-3E6989EA4C59}"/>
    <cellStyle name="Comma 2 2 2 3 2 2 2 4 4" xfId="9341" xr:uid="{92161E7C-540E-4A8B-914B-E950C6D6898B}"/>
    <cellStyle name="Comma 2 2 2 3 2 2 2 4 4 2" xfId="21473" xr:uid="{F1870CA6-E7C6-42AF-B47A-6F613C40E8C8}"/>
    <cellStyle name="Comma 2 2 2 3 2 2 2 4 4 2 2" xfId="45737" xr:uid="{D5D6D796-0AB9-4373-86D4-1DB7A44E0860}"/>
    <cellStyle name="Comma 2 2 2 3 2 2 2 4 4 3" xfId="33605" xr:uid="{975A7982-2140-4926-BC37-0B69DD1894E0}"/>
    <cellStyle name="Comma 2 2 2 3 2 2 2 4 5" xfId="13385" xr:uid="{59E7EB77-25F1-4330-BE1C-634E3C6D405C}"/>
    <cellStyle name="Comma 2 2 2 3 2 2 2 4 5 2" xfId="37649" xr:uid="{2AC0EFDC-5D5C-4B05-B81A-EEEDCBBAFE12}"/>
    <cellStyle name="Comma 2 2 2 3 2 2 2 4 6" xfId="25517" xr:uid="{681B0DD7-AE36-4E04-899F-074C8ABA0E16}"/>
    <cellStyle name="Comma 2 2 2 3 2 2 2 5" xfId="2264" xr:uid="{99BC51C9-171C-4417-9D42-23C3C5FF64EB}"/>
    <cellStyle name="Comma 2 2 2 3 2 2 2 5 2" xfId="6308" xr:uid="{A3361855-E2DC-48B0-B01C-6B96482F480E}"/>
    <cellStyle name="Comma 2 2 2 3 2 2 2 5 2 2" xfId="18440" xr:uid="{0C5FA408-D9B6-4A53-8557-4086E31DAD2F}"/>
    <cellStyle name="Comma 2 2 2 3 2 2 2 5 2 2 2" xfId="42704" xr:uid="{A25AAF7C-15C8-4ABC-A342-35CA29C35D8B}"/>
    <cellStyle name="Comma 2 2 2 3 2 2 2 5 2 3" xfId="30572" xr:uid="{CC48911D-CB01-4539-B826-87BDEAE9997B}"/>
    <cellStyle name="Comma 2 2 2 3 2 2 2 5 3" xfId="10352" xr:uid="{170AD4D6-52EB-40A6-82A1-19410288B1E8}"/>
    <cellStyle name="Comma 2 2 2 3 2 2 2 5 3 2" xfId="22484" xr:uid="{05124BB8-9C64-406D-A1B4-07815FEC38FD}"/>
    <cellStyle name="Comma 2 2 2 3 2 2 2 5 3 2 2" xfId="46748" xr:uid="{599C19A5-2A95-4013-A1E8-608314CAF8D8}"/>
    <cellStyle name="Comma 2 2 2 3 2 2 2 5 3 3" xfId="34616" xr:uid="{A3438513-5980-407E-AD77-69FA81DC4277}"/>
    <cellStyle name="Comma 2 2 2 3 2 2 2 5 4" xfId="14396" xr:uid="{E7512EFB-5C14-4E3E-BFAB-8E2A9E4E2936}"/>
    <cellStyle name="Comma 2 2 2 3 2 2 2 5 4 2" xfId="38660" xr:uid="{FB81CAC7-ED32-4F0D-B467-BAC48EC6B095}"/>
    <cellStyle name="Comma 2 2 2 3 2 2 2 5 5" xfId="26528" xr:uid="{F13F9445-F3EF-41F7-AA43-71B664300C76}"/>
    <cellStyle name="Comma 2 2 2 3 2 2 2 6" xfId="4286" xr:uid="{B8960FAD-498B-4A0A-94CD-0B5DB4B2F472}"/>
    <cellStyle name="Comma 2 2 2 3 2 2 2 6 2" xfId="16418" xr:uid="{9E7CBC1C-0DF6-4FBD-B359-959C8337F254}"/>
    <cellStyle name="Comma 2 2 2 3 2 2 2 6 2 2" xfId="40682" xr:uid="{68B0436B-86BE-450E-BBB2-3B209A1A28A8}"/>
    <cellStyle name="Comma 2 2 2 3 2 2 2 6 3" xfId="28550" xr:uid="{7202EF10-0536-4ADE-8AC9-89A55DF7A6E2}"/>
    <cellStyle name="Comma 2 2 2 3 2 2 2 7" xfId="8330" xr:uid="{7DA5203C-3FF8-41DA-AB61-9F9537CA187C}"/>
    <cellStyle name="Comma 2 2 2 3 2 2 2 7 2" xfId="20462" xr:uid="{C679B9FB-8BF2-4B97-A789-C2CA4B6EBEF3}"/>
    <cellStyle name="Comma 2 2 2 3 2 2 2 7 2 2" xfId="44726" xr:uid="{1BD68022-E78E-47D4-88CE-33E354958444}"/>
    <cellStyle name="Comma 2 2 2 3 2 2 2 7 3" xfId="32594" xr:uid="{DE3937CF-9D60-4C59-8769-18CD18496972}"/>
    <cellStyle name="Comma 2 2 2 3 2 2 2 8" xfId="12374" xr:uid="{43EBDC4E-067A-483C-A103-FE0EF2C6DF17}"/>
    <cellStyle name="Comma 2 2 2 3 2 2 2 8 2" xfId="36638" xr:uid="{A441132C-FFF4-4C9F-8D83-398D29FF0896}"/>
    <cellStyle name="Comma 2 2 2 3 2 2 2 9" xfId="24506" xr:uid="{02AC2A3E-DB56-4A2F-908A-686CEB50D54B}"/>
    <cellStyle name="Comma 2 2 2 3 2 2 3" xfId="369" xr:uid="{30E01FC9-65F2-4491-A273-0B89F030FE6B}"/>
    <cellStyle name="Comma 2 2 2 3 2 2 3 2" xfId="874" xr:uid="{ABAC746C-82A4-48EF-87AE-D53B83E95F9C}"/>
    <cellStyle name="Comma 2 2 2 3 2 2 3 2 2" xfId="1885" xr:uid="{2F8DCD78-949D-469E-9625-FA79563D5488}"/>
    <cellStyle name="Comma 2 2 2 3 2 2 3 2 2 2" xfId="3907" xr:uid="{5BF34251-DC12-4F44-8841-9197F4E2EF74}"/>
    <cellStyle name="Comma 2 2 2 3 2 2 3 2 2 2 2" xfId="7951" xr:uid="{C9E592A7-05C3-4E6A-8EA7-4D7F7477F50E}"/>
    <cellStyle name="Comma 2 2 2 3 2 2 3 2 2 2 2 2" xfId="20083" xr:uid="{CFA7D4BB-2706-4A56-A6C6-EE737072EE88}"/>
    <cellStyle name="Comma 2 2 2 3 2 2 3 2 2 2 2 2 2" xfId="44347" xr:uid="{120A4EDE-190E-464F-9D10-5D7882B31285}"/>
    <cellStyle name="Comma 2 2 2 3 2 2 3 2 2 2 2 3" xfId="32215" xr:uid="{FDC18A9C-83C0-44CC-AC40-FEA0C7A06208}"/>
    <cellStyle name="Comma 2 2 2 3 2 2 3 2 2 2 3" xfId="11995" xr:uid="{997F2A3A-97F9-4DC1-A0B3-66A900FE6B2C}"/>
    <cellStyle name="Comma 2 2 2 3 2 2 3 2 2 2 3 2" xfId="24127" xr:uid="{B44FEBCE-DE9C-4D1E-9D2A-319957F25492}"/>
    <cellStyle name="Comma 2 2 2 3 2 2 3 2 2 2 3 2 2" xfId="48391" xr:uid="{13AC4C50-9B4F-4B66-A206-75CCE15BD216}"/>
    <cellStyle name="Comma 2 2 2 3 2 2 3 2 2 2 3 3" xfId="36259" xr:uid="{D72C2D26-F65D-4AA1-8F5D-9B7D2FC01698}"/>
    <cellStyle name="Comma 2 2 2 3 2 2 3 2 2 2 4" xfId="16039" xr:uid="{8A5E4666-6B9C-43BA-83EE-869CD84E2CA2}"/>
    <cellStyle name="Comma 2 2 2 3 2 2 3 2 2 2 4 2" xfId="40303" xr:uid="{6C6EEB09-329E-461F-B1EE-962868C484E6}"/>
    <cellStyle name="Comma 2 2 2 3 2 2 3 2 2 2 5" xfId="28171" xr:uid="{07656851-CD03-4D01-8597-2542C80E3BD4}"/>
    <cellStyle name="Comma 2 2 2 3 2 2 3 2 2 3" xfId="5929" xr:uid="{E8F49E21-75B7-44F0-818E-3C25630D68DA}"/>
    <cellStyle name="Comma 2 2 2 3 2 2 3 2 2 3 2" xfId="18061" xr:uid="{89B08C45-2774-4DE5-ABDA-A0BBB1B3FF7B}"/>
    <cellStyle name="Comma 2 2 2 3 2 2 3 2 2 3 2 2" xfId="42325" xr:uid="{DA741F19-01FE-478B-87B1-7D771E0103B2}"/>
    <cellStyle name="Comma 2 2 2 3 2 2 3 2 2 3 3" xfId="30193" xr:uid="{7153EAC7-7450-41BE-857E-17E9E937E15E}"/>
    <cellStyle name="Comma 2 2 2 3 2 2 3 2 2 4" xfId="9973" xr:uid="{B8BCC0DC-28CF-4EB8-A73E-CF98F09ED6C1}"/>
    <cellStyle name="Comma 2 2 2 3 2 2 3 2 2 4 2" xfId="22105" xr:uid="{90CABBFC-A83A-4AB8-B880-E4DE4720893F}"/>
    <cellStyle name="Comma 2 2 2 3 2 2 3 2 2 4 2 2" xfId="46369" xr:uid="{71EF9124-925A-443B-8DB9-15AF4A990BAE}"/>
    <cellStyle name="Comma 2 2 2 3 2 2 3 2 2 4 3" xfId="34237" xr:uid="{A2B394D6-0110-4133-9C2C-B01C42F8298F}"/>
    <cellStyle name="Comma 2 2 2 3 2 2 3 2 2 5" xfId="14017" xr:uid="{E4AF8120-6BB9-4A06-B148-727614B7F068}"/>
    <cellStyle name="Comma 2 2 2 3 2 2 3 2 2 5 2" xfId="38281" xr:uid="{4795C2BB-F9AA-4900-B612-83434B404D2B}"/>
    <cellStyle name="Comma 2 2 2 3 2 2 3 2 2 6" xfId="26149" xr:uid="{A3BC18E6-A5B6-4AA1-B11C-B8035DF0B090}"/>
    <cellStyle name="Comma 2 2 2 3 2 2 3 2 3" xfId="2896" xr:uid="{83E71030-E3B6-4D3F-BE3D-58499C4D9119}"/>
    <cellStyle name="Comma 2 2 2 3 2 2 3 2 3 2" xfId="6940" xr:uid="{4BD9F0C2-AE82-4E72-9A45-E0CECFCC9DDD}"/>
    <cellStyle name="Comma 2 2 2 3 2 2 3 2 3 2 2" xfId="19072" xr:uid="{70568E00-A2A0-48BA-8AF1-A2F73A46C86C}"/>
    <cellStyle name="Comma 2 2 2 3 2 2 3 2 3 2 2 2" xfId="43336" xr:uid="{BD41102E-D2FC-4798-B1F2-BDB0083800FA}"/>
    <cellStyle name="Comma 2 2 2 3 2 2 3 2 3 2 3" xfId="31204" xr:uid="{A9E1BA41-3C1B-43C2-8900-85C625CE29D0}"/>
    <cellStyle name="Comma 2 2 2 3 2 2 3 2 3 3" xfId="10984" xr:uid="{021EBA2A-99B7-4EF4-9585-A738E73A4A3E}"/>
    <cellStyle name="Comma 2 2 2 3 2 2 3 2 3 3 2" xfId="23116" xr:uid="{69622B97-9784-483D-98F9-4AF7DA2E04C8}"/>
    <cellStyle name="Comma 2 2 2 3 2 2 3 2 3 3 2 2" xfId="47380" xr:uid="{2004CF5B-B901-4354-B608-B627E05891F1}"/>
    <cellStyle name="Comma 2 2 2 3 2 2 3 2 3 3 3" xfId="35248" xr:uid="{5898D8BC-6FA9-4ABC-A273-CD6AEADB4BF8}"/>
    <cellStyle name="Comma 2 2 2 3 2 2 3 2 3 4" xfId="15028" xr:uid="{DDE61CD6-697A-4DDB-8D0C-16C975E8ACA6}"/>
    <cellStyle name="Comma 2 2 2 3 2 2 3 2 3 4 2" xfId="39292" xr:uid="{76CE2E81-B08B-4C8C-9112-3501DE46EFE8}"/>
    <cellStyle name="Comma 2 2 2 3 2 2 3 2 3 5" xfId="27160" xr:uid="{29A13038-0679-4355-9403-301BBFB97AD6}"/>
    <cellStyle name="Comma 2 2 2 3 2 2 3 2 4" xfId="4918" xr:uid="{DC8034BB-E786-4F01-A61F-EE7FE7EB561F}"/>
    <cellStyle name="Comma 2 2 2 3 2 2 3 2 4 2" xfId="17050" xr:uid="{69226EC4-5818-48A1-867E-22D8E7BF6236}"/>
    <cellStyle name="Comma 2 2 2 3 2 2 3 2 4 2 2" xfId="41314" xr:uid="{55A3C3A5-A941-4AAE-AE95-3D4BB25145C2}"/>
    <cellStyle name="Comma 2 2 2 3 2 2 3 2 4 3" xfId="29182" xr:uid="{BFBEC124-431F-4A35-9795-46701E5CEE7E}"/>
    <cellStyle name="Comma 2 2 2 3 2 2 3 2 5" xfId="8962" xr:uid="{64A8FA87-C5C6-4846-B6EF-52A2C77094F7}"/>
    <cellStyle name="Comma 2 2 2 3 2 2 3 2 5 2" xfId="21094" xr:uid="{C07B6088-C66D-43D3-A6DD-DCE6687A4DE7}"/>
    <cellStyle name="Comma 2 2 2 3 2 2 3 2 5 2 2" xfId="45358" xr:uid="{D1862592-4E8F-4C33-9111-8C8B76E98A69}"/>
    <cellStyle name="Comma 2 2 2 3 2 2 3 2 5 3" xfId="33226" xr:uid="{3BFEF890-A406-4187-9453-335D5757DDCB}"/>
    <cellStyle name="Comma 2 2 2 3 2 2 3 2 6" xfId="13006" xr:uid="{5F0FA578-C234-4F61-957E-C2C9CA3B8781}"/>
    <cellStyle name="Comma 2 2 2 3 2 2 3 2 6 2" xfId="37270" xr:uid="{EBB1F994-6753-4EB1-BB63-19C99D36FB90}"/>
    <cellStyle name="Comma 2 2 2 3 2 2 3 2 7" xfId="25138" xr:uid="{4484DD5B-D667-48ED-85F1-B17BA48B1DBC}"/>
    <cellStyle name="Comma 2 2 2 3 2 2 3 3" xfId="1380" xr:uid="{F1600284-5206-4ACC-8E47-81ECEA97FCB2}"/>
    <cellStyle name="Comma 2 2 2 3 2 2 3 3 2" xfId="3402" xr:uid="{04828B18-ADAD-48E0-92EB-9F7D399658C2}"/>
    <cellStyle name="Comma 2 2 2 3 2 2 3 3 2 2" xfId="7446" xr:uid="{3CFB1F4F-BFD2-4F8B-A35F-0E2F3FB541B1}"/>
    <cellStyle name="Comma 2 2 2 3 2 2 3 3 2 2 2" xfId="19578" xr:uid="{0A0EA510-35D0-4A84-8CD2-8C61B7CDE2DF}"/>
    <cellStyle name="Comma 2 2 2 3 2 2 3 3 2 2 2 2" xfId="43842" xr:uid="{28379F9A-2665-4E9F-AAB3-B223DD32DFDA}"/>
    <cellStyle name="Comma 2 2 2 3 2 2 3 3 2 2 3" xfId="31710" xr:uid="{E47C2EFA-B70A-4366-A3F4-ADBB4345BCA7}"/>
    <cellStyle name="Comma 2 2 2 3 2 2 3 3 2 3" xfId="11490" xr:uid="{431981F2-C1B9-432F-9C22-DA5CA073FDDC}"/>
    <cellStyle name="Comma 2 2 2 3 2 2 3 3 2 3 2" xfId="23622" xr:uid="{71AEFFA5-1413-4BAC-B32E-82B57A24081C}"/>
    <cellStyle name="Comma 2 2 2 3 2 2 3 3 2 3 2 2" xfId="47886" xr:uid="{660BF87A-286C-47EE-BBD6-FB15A30F960E}"/>
    <cellStyle name="Comma 2 2 2 3 2 2 3 3 2 3 3" xfId="35754" xr:uid="{CE570899-1F76-4281-B05B-EBA78ABD9198}"/>
    <cellStyle name="Comma 2 2 2 3 2 2 3 3 2 4" xfId="15534" xr:uid="{C862F149-C7FB-4D67-822A-DCC72601884D}"/>
    <cellStyle name="Comma 2 2 2 3 2 2 3 3 2 4 2" xfId="39798" xr:uid="{5D717A59-F912-47B5-B698-B2CF5034EDF5}"/>
    <cellStyle name="Comma 2 2 2 3 2 2 3 3 2 5" xfId="27666" xr:uid="{E8F2D1F6-A7C2-497C-B934-2499D3A32EA5}"/>
    <cellStyle name="Comma 2 2 2 3 2 2 3 3 3" xfId="5424" xr:uid="{50C2DA78-BD4F-4870-9C14-65064B188CC0}"/>
    <cellStyle name="Comma 2 2 2 3 2 2 3 3 3 2" xfId="17556" xr:uid="{0FE6135D-79A7-438B-A583-8A4D4472DBA1}"/>
    <cellStyle name="Comma 2 2 2 3 2 2 3 3 3 2 2" xfId="41820" xr:uid="{4CC670DD-852D-4743-A572-7B111F350E76}"/>
    <cellStyle name="Comma 2 2 2 3 2 2 3 3 3 3" xfId="29688" xr:uid="{F9164F34-091B-418D-89BF-AF5FE95D805F}"/>
    <cellStyle name="Comma 2 2 2 3 2 2 3 3 4" xfId="9468" xr:uid="{006D28A9-46F5-4A13-8425-540FFD663440}"/>
    <cellStyle name="Comma 2 2 2 3 2 2 3 3 4 2" xfId="21600" xr:uid="{42D519B5-2BF0-48CF-BE21-7CFF9102FACC}"/>
    <cellStyle name="Comma 2 2 2 3 2 2 3 3 4 2 2" xfId="45864" xr:uid="{9FC86139-9DAF-4B84-BD4E-199B1E9517D9}"/>
    <cellStyle name="Comma 2 2 2 3 2 2 3 3 4 3" xfId="33732" xr:uid="{73A00FBC-8E07-4565-B79B-3B247D4F1C26}"/>
    <cellStyle name="Comma 2 2 2 3 2 2 3 3 5" xfId="13512" xr:uid="{549B70E0-3506-4041-A01C-D6F277F4B353}"/>
    <cellStyle name="Comma 2 2 2 3 2 2 3 3 5 2" xfId="37776" xr:uid="{BF9E5CB8-789E-40AD-911D-F888B33FBD73}"/>
    <cellStyle name="Comma 2 2 2 3 2 2 3 3 6" xfId="25644" xr:uid="{86E65E51-2892-4581-BA33-3FF4962B4DAD}"/>
    <cellStyle name="Comma 2 2 2 3 2 2 3 4" xfId="2391" xr:uid="{00B0F64A-B640-42C7-A4C6-86106CF1CB2F}"/>
    <cellStyle name="Comma 2 2 2 3 2 2 3 4 2" xfId="6435" xr:uid="{1E73A5BE-91D1-4ADB-B53F-E755358F9AC9}"/>
    <cellStyle name="Comma 2 2 2 3 2 2 3 4 2 2" xfId="18567" xr:uid="{8B3B4AC7-2675-45CA-A3A3-13DB766BD65D}"/>
    <cellStyle name="Comma 2 2 2 3 2 2 3 4 2 2 2" xfId="42831" xr:uid="{63732DD7-C9C4-42EF-BCCD-26A2CFE9B3C7}"/>
    <cellStyle name="Comma 2 2 2 3 2 2 3 4 2 3" xfId="30699" xr:uid="{574D42D3-C589-4061-97CE-2C6459D0B5EA}"/>
    <cellStyle name="Comma 2 2 2 3 2 2 3 4 3" xfId="10479" xr:uid="{DD4B8CCC-6086-4F60-B3EB-22318B18C21A}"/>
    <cellStyle name="Comma 2 2 2 3 2 2 3 4 3 2" xfId="22611" xr:uid="{C992C2EB-9E6B-4C56-B7A8-B66A77E695A9}"/>
    <cellStyle name="Comma 2 2 2 3 2 2 3 4 3 2 2" xfId="46875" xr:uid="{8F4DC14D-6CD2-4699-857F-AF992AEC50F0}"/>
    <cellStyle name="Comma 2 2 2 3 2 2 3 4 3 3" xfId="34743" xr:uid="{63497E18-6B02-432F-87EF-6E088A508841}"/>
    <cellStyle name="Comma 2 2 2 3 2 2 3 4 4" xfId="14523" xr:uid="{44095422-6DE0-4597-8E64-9250A2159B03}"/>
    <cellStyle name="Comma 2 2 2 3 2 2 3 4 4 2" xfId="38787" xr:uid="{79719D8F-9832-43C4-9563-75790B6B54E5}"/>
    <cellStyle name="Comma 2 2 2 3 2 2 3 4 5" xfId="26655" xr:uid="{AB656FDA-AEA3-411F-81F8-F0D9D194F4FB}"/>
    <cellStyle name="Comma 2 2 2 3 2 2 3 5" xfId="4413" xr:uid="{CF56E91A-8E59-4B3F-BFD2-0CDD7BDB88B7}"/>
    <cellStyle name="Comma 2 2 2 3 2 2 3 5 2" xfId="16545" xr:uid="{C28B1404-24D5-43A0-97CD-2442EACC512D}"/>
    <cellStyle name="Comma 2 2 2 3 2 2 3 5 2 2" xfId="40809" xr:uid="{FE21F7C9-21B8-4557-B396-3BEA70AA4A7B}"/>
    <cellStyle name="Comma 2 2 2 3 2 2 3 5 3" xfId="28677" xr:uid="{361CFE8D-0C5F-4C9F-909E-04CBFFD487F1}"/>
    <cellStyle name="Comma 2 2 2 3 2 2 3 6" xfId="8457" xr:uid="{FD6514AA-3A2F-4978-9210-FF63007883F6}"/>
    <cellStyle name="Comma 2 2 2 3 2 2 3 6 2" xfId="20589" xr:uid="{2FE49CF7-A9C4-4F0F-98B5-26C9D01F57BA}"/>
    <cellStyle name="Comma 2 2 2 3 2 2 3 6 2 2" xfId="44853" xr:uid="{55D23617-164A-41C0-952B-241681BF6933}"/>
    <cellStyle name="Comma 2 2 2 3 2 2 3 6 3" xfId="32721" xr:uid="{6E453E9A-B367-4619-B081-4478D53D2E8C}"/>
    <cellStyle name="Comma 2 2 2 3 2 2 3 7" xfId="12501" xr:uid="{B5635BDC-8718-42E4-BBEA-94B4AFACC921}"/>
    <cellStyle name="Comma 2 2 2 3 2 2 3 7 2" xfId="36765" xr:uid="{A6E8BE13-FDF2-402A-B5D8-0B45EEB1481A}"/>
    <cellStyle name="Comma 2 2 2 3 2 2 3 8" xfId="24633" xr:uid="{EF957133-77E5-4650-A76A-31DCC7E22DCA}"/>
    <cellStyle name="Comma 2 2 2 3 2 2 4" xfId="621" xr:uid="{EFE829DB-9EE3-4646-8249-1C71CB2834A2}"/>
    <cellStyle name="Comma 2 2 2 3 2 2 4 2" xfId="1632" xr:uid="{007A98BE-A1F5-40EB-9968-6A5D099FF7B3}"/>
    <cellStyle name="Comma 2 2 2 3 2 2 4 2 2" xfId="3654" xr:uid="{DA5530C3-13CA-4660-B279-D4BB4C6B8D64}"/>
    <cellStyle name="Comma 2 2 2 3 2 2 4 2 2 2" xfId="7698" xr:uid="{D51989BE-E7DD-48B8-A614-A87618CDF2A7}"/>
    <cellStyle name="Comma 2 2 2 3 2 2 4 2 2 2 2" xfId="19830" xr:uid="{ED4406ED-2668-44AF-A411-BECAECD4216D}"/>
    <cellStyle name="Comma 2 2 2 3 2 2 4 2 2 2 2 2" xfId="44094" xr:uid="{DB64F503-52AA-4993-A124-268F40AA2168}"/>
    <cellStyle name="Comma 2 2 2 3 2 2 4 2 2 2 3" xfId="31962" xr:uid="{003E9504-2D19-4E78-BF63-D7D12F492264}"/>
    <cellStyle name="Comma 2 2 2 3 2 2 4 2 2 3" xfId="11742" xr:uid="{CD5A2F42-C840-41F1-87B4-8B533BD49BBB}"/>
    <cellStyle name="Comma 2 2 2 3 2 2 4 2 2 3 2" xfId="23874" xr:uid="{2777503E-3EF5-4A43-A2CE-7389A2307CC3}"/>
    <cellStyle name="Comma 2 2 2 3 2 2 4 2 2 3 2 2" xfId="48138" xr:uid="{EF47FAD8-BF9D-44A0-9D96-268EFC7EAC44}"/>
    <cellStyle name="Comma 2 2 2 3 2 2 4 2 2 3 3" xfId="36006" xr:uid="{A9F2CB3A-77DD-4576-BB39-CA809236CE41}"/>
    <cellStyle name="Comma 2 2 2 3 2 2 4 2 2 4" xfId="15786" xr:uid="{32831421-90FA-482B-9A0D-143694EFE51A}"/>
    <cellStyle name="Comma 2 2 2 3 2 2 4 2 2 4 2" xfId="40050" xr:uid="{68C605C7-63AA-4958-A5F4-6EE5E8DABA9C}"/>
    <cellStyle name="Comma 2 2 2 3 2 2 4 2 2 5" xfId="27918" xr:uid="{E575FBA8-901C-4940-9C95-D0BB30703FC8}"/>
    <cellStyle name="Comma 2 2 2 3 2 2 4 2 3" xfId="5676" xr:uid="{6EBBAF0B-55D6-4240-B975-9C2A586FFB59}"/>
    <cellStyle name="Comma 2 2 2 3 2 2 4 2 3 2" xfId="17808" xr:uid="{79D2A56A-CA76-44FD-926B-6E094BA4FD19}"/>
    <cellStyle name="Comma 2 2 2 3 2 2 4 2 3 2 2" xfId="42072" xr:uid="{59282894-59EA-411A-A44B-5EF879827180}"/>
    <cellStyle name="Comma 2 2 2 3 2 2 4 2 3 3" xfId="29940" xr:uid="{346542D6-8C17-4DDB-A20C-8A8D1E2628C0}"/>
    <cellStyle name="Comma 2 2 2 3 2 2 4 2 4" xfId="9720" xr:uid="{B7FEBAB0-16D8-44C7-B51B-29B82A1733FF}"/>
    <cellStyle name="Comma 2 2 2 3 2 2 4 2 4 2" xfId="21852" xr:uid="{D525B9C4-EFBB-4F45-949E-052D0A66B6F2}"/>
    <cellStyle name="Comma 2 2 2 3 2 2 4 2 4 2 2" xfId="46116" xr:uid="{6F1EEC34-B268-4FE8-A127-4D555299954C}"/>
    <cellStyle name="Comma 2 2 2 3 2 2 4 2 4 3" xfId="33984" xr:uid="{871D30A8-2839-40AA-ABCB-9D833CB06A5D}"/>
    <cellStyle name="Comma 2 2 2 3 2 2 4 2 5" xfId="13764" xr:uid="{676234BC-7980-497C-9DB2-C666D6319000}"/>
    <cellStyle name="Comma 2 2 2 3 2 2 4 2 5 2" xfId="38028" xr:uid="{54849915-C0B0-4070-A344-288203256326}"/>
    <cellStyle name="Comma 2 2 2 3 2 2 4 2 6" xfId="25896" xr:uid="{6930B99E-7CD5-42F9-9EF5-F52162C5EF86}"/>
    <cellStyle name="Comma 2 2 2 3 2 2 4 3" xfId="2643" xr:uid="{A3C67694-E265-4DF6-B910-6682C23F6389}"/>
    <cellStyle name="Comma 2 2 2 3 2 2 4 3 2" xfId="6687" xr:uid="{773B89F1-9671-446A-A22A-A6FE31CAFB09}"/>
    <cellStyle name="Comma 2 2 2 3 2 2 4 3 2 2" xfId="18819" xr:uid="{4CAFC9D5-DC1B-44E9-B522-8BE3B777AA2E}"/>
    <cellStyle name="Comma 2 2 2 3 2 2 4 3 2 2 2" xfId="43083" xr:uid="{14245AC6-8DB2-4562-9C62-C32856D0BED7}"/>
    <cellStyle name="Comma 2 2 2 3 2 2 4 3 2 3" xfId="30951" xr:uid="{B04253AA-311A-4D7A-930B-13F591F5E421}"/>
    <cellStyle name="Comma 2 2 2 3 2 2 4 3 3" xfId="10731" xr:uid="{426052BE-D734-42F9-8EFE-188FDD3C528A}"/>
    <cellStyle name="Comma 2 2 2 3 2 2 4 3 3 2" xfId="22863" xr:uid="{D505F60D-B20D-4CAE-BAE1-7D4B5318B4D3}"/>
    <cellStyle name="Comma 2 2 2 3 2 2 4 3 3 2 2" xfId="47127" xr:uid="{7D35BCB9-E1E2-4BAA-9CDA-DBA2B14FC764}"/>
    <cellStyle name="Comma 2 2 2 3 2 2 4 3 3 3" xfId="34995" xr:uid="{D937920A-1766-4DA6-B557-F2BA485386ED}"/>
    <cellStyle name="Comma 2 2 2 3 2 2 4 3 4" xfId="14775" xr:uid="{16FF0C6B-2B0D-4AD6-A27B-BD63687B6897}"/>
    <cellStyle name="Comma 2 2 2 3 2 2 4 3 4 2" xfId="39039" xr:uid="{20A621A7-6F8A-4C7E-8F92-1916A1311A64}"/>
    <cellStyle name="Comma 2 2 2 3 2 2 4 3 5" xfId="26907" xr:uid="{4818094A-6D27-4040-AF8B-8C5A7176AC8B}"/>
    <cellStyle name="Comma 2 2 2 3 2 2 4 4" xfId="4665" xr:uid="{CCE42AD5-391E-4662-B2A6-73865128E314}"/>
    <cellStyle name="Comma 2 2 2 3 2 2 4 4 2" xfId="16797" xr:uid="{0ADED92A-3BEF-4EF0-966D-6ED3EACA1E92}"/>
    <cellStyle name="Comma 2 2 2 3 2 2 4 4 2 2" xfId="41061" xr:uid="{66C220E8-39C1-40C6-8B2A-FA38331B33D9}"/>
    <cellStyle name="Comma 2 2 2 3 2 2 4 4 3" xfId="28929" xr:uid="{D0DA2367-8431-439D-9273-86F27F407CF6}"/>
    <cellStyle name="Comma 2 2 2 3 2 2 4 5" xfId="8709" xr:uid="{FE515A3F-B259-4351-B974-B4D12B286511}"/>
    <cellStyle name="Comma 2 2 2 3 2 2 4 5 2" xfId="20841" xr:uid="{BE732150-060D-45C1-8A37-DE0CA6AD7395}"/>
    <cellStyle name="Comma 2 2 2 3 2 2 4 5 2 2" xfId="45105" xr:uid="{6C48D749-FA21-483E-A651-064A043FE352}"/>
    <cellStyle name="Comma 2 2 2 3 2 2 4 5 3" xfId="32973" xr:uid="{5EBF80D5-1931-4D03-A04D-C746B48728CB}"/>
    <cellStyle name="Comma 2 2 2 3 2 2 4 6" xfId="12753" xr:uid="{46EAE8E9-7578-428C-B31D-4CBC2C92332E}"/>
    <cellStyle name="Comma 2 2 2 3 2 2 4 6 2" xfId="37017" xr:uid="{B089540E-7274-48A7-B657-D91CDFC9CC36}"/>
    <cellStyle name="Comma 2 2 2 3 2 2 4 7" xfId="24885" xr:uid="{54E4CECD-C8E3-4687-8543-8A8231054F2B}"/>
    <cellStyle name="Comma 2 2 2 3 2 2 5" xfId="1127" xr:uid="{F725F108-2BC0-4EA5-B65E-94D66BA4960B}"/>
    <cellStyle name="Comma 2 2 2 3 2 2 5 2" xfId="3149" xr:uid="{182581D9-DE9A-45FB-B426-F40D5EE3DA35}"/>
    <cellStyle name="Comma 2 2 2 3 2 2 5 2 2" xfId="7193" xr:uid="{DFE72CC7-1508-4E56-8F12-487CCD976A23}"/>
    <cellStyle name="Comma 2 2 2 3 2 2 5 2 2 2" xfId="19325" xr:uid="{66F0686E-3389-47A2-B0FC-EA09103ABAB2}"/>
    <cellStyle name="Comma 2 2 2 3 2 2 5 2 2 2 2" xfId="43589" xr:uid="{B254C5E7-7590-4C87-9C69-D6520EB0C22A}"/>
    <cellStyle name="Comma 2 2 2 3 2 2 5 2 2 3" xfId="31457" xr:uid="{9B873688-3556-4C16-B532-61D1D4B61A8B}"/>
    <cellStyle name="Comma 2 2 2 3 2 2 5 2 3" xfId="11237" xr:uid="{70E87641-7D48-455B-91B5-4060D0D73F8A}"/>
    <cellStyle name="Comma 2 2 2 3 2 2 5 2 3 2" xfId="23369" xr:uid="{73829B27-2B15-4004-94DF-7A9EC29BD407}"/>
    <cellStyle name="Comma 2 2 2 3 2 2 5 2 3 2 2" xfId="47633" xr:uid="{9F3C0E36-0E74-40A4-8E22-D9C9F07D9B16}"/>
    <cellStyle name="Comma 2 2 2 3 2 2 5 2 3 3" xfId="35501" xr:uid="{34F443EC-29AA-4260-A07C-3E9ED60327DB}"/>
    <cellStyle name="Comma 2 2 2 3 2 2 5 2 4" xfId="15281" xr:uid="{41457616-34BD-4111-B7EB-8F69AF0D452B}"/>
    <cellStyle name="Comma 2 2 2 3 2 2 5 2 4 2" xfId="39545" xr:uid="{2F62F802-104C-4FDE-B1B7-2C8E3B10923F}"/>
    <cellStyle name="Comma 2 2 2 3 2 2 5 2 5" xfId="27413" xr:uid="{F142027E-E483-4C53-B8E0-04F755C7FF38}"/>
    <cellStyle name="Comma 2 2 2 3 2 2 5 3" xfId="5171" xr:uid="{48E7164C-D57B-48A4-98C7-F7E75B63E142}"/>
    <cellStyle name="Comma 2 2 2 3 2 2 5 3 2" xfId="17303" xr:uid="{56CF1B9C-D800-4C35-98A3-2EC893B2E94E}"/>
    <cellStyle name="Comma 2 2 2 3 2 2 5 3 2 2" xfId="41567" xr:uid="{F941AC98-03CC-405F-BDF8-A8983958C12F}"/>
    <cellStyle name="Comma 2 2 2 3 2 2 5 3 3" xfId="29435" xr:uid="{0C01D31B-1590-448D-B750-49C07699124C}"/>
    <cellStyle name="Comma 2 2 2 3 2 2 5 4" xfId="9215" xr:uid="{13E13117-C31E-42FC-A2FE-4A707AFE576F}"/>
    <cellStyle name="Comma 2 2 2 3 2 2 5 4 2" xfId="21347" xr:uid="{2D073A68-092F-41C0-A6C7-7627ECC9D24F}"/>
    <cellStyle name="Comma 2 2 2 3 2 2 5 4 2 2" xfId="45611" xr:uid="{C553847F-9093-46AA-A787-28DE6E39E364}"/>
    <cellStyle name="Comma 2 2 2 3 2 2 5 4 3" xfId="33479" xr:uid="{5C12A9D1-F479-4BC9-A166-80A9D66B0421}"/>
    <cellStyle name="Comma 2 2 2 3 2 2 5 5" xfId="13259" xr:uid="{1237A09E-81A0-4D12-907C-0490EBC9BB68}"/>
    <cellStyle name="Comma 2 2 2 3 2 2 5 5 2" xfId="37523" xr:uid="{A7C31201-F38F-40E4-87AA-C2D72785B3AF}"/>
    <cellStyle name="Comma 2 2 2 3 2 2 5 6" xfId="25391" xr:uid="{536AEE7A-3547-4CEF-A1E7-784DE37137EE}"/>
    <cellStyle name="Comma 2 2 2 3 2 2 6" xfId="2138" xr:uid="{EDFC8011-035B-43B9-9BEE-482E1F7E84C7}"/>
    <cellStyle name="Comma 2 2 2 3 2 2 6 2" xfId="6182" xr:uid="{A143E5EC-7510-43B5-8148-0978B81E88D3}"/>
    <cellStyle name="Comma 2 2 2 3 2 2 6 2 2" xfId="18314" xr:uid="{35C4A3A5-CDB1-42DB-B8EB-E7A9B69C6D98}"/>
    <cellStyle name="Comma 2 2 2 3 2 2 6 2 2 2" xfId="42578" xr:uid="{6C3F0180-CAD9-458B-AB99-E4B5B920F8BF}"/>
    <cellStyle name="Comma 2 2 2 3 2 2 6 2 3" xfId="30446" xr:uid="{7CA02C9B-0A69-4674-8F05-42154E5AC83B}"/>
    <cellStyle name="Comma 2 2 2 3 2 2 6 3" xfId="10226" xr:uid="{5BC8A4F7-FB93-419B-9860-EFAF3372FD9B}"/>
    <cellStyle name="Comma 2 2 2 3 2 2 6 3 2" xfId="22358" xr:uid="{9678C603-5956-4E0D-BAAD-7E6E1F821F20}"/>
    <cellStyle name="Comma 2 2 2 3 2 2 6 3 2 2" xfId="46622" xr:uid="{8DA5D279-1820-4514-8F50-E98E5AB23CEA}"/>
    <cellStyle name="Comma 2 2 2 3 2 2 6 3 3" xfId="34490" xr:uid="{6533757A-5D46-46E9-9F04-795F301FFBC0}"/>
    <cellStyle name="Comma 2 2 2 3 2 2 6 4" xfId="14270" xr:uid="{23BD1E86-E605-40CC-ADC9-C62CF83D1265}"/>
    <cellStyle name="Comma 2 2 2 3 2 2 6 4 2" xfId="38534" xr:uid="{F8423843-F76C-4046-8921-8448483B7CF6}"/>
    <cellStyle name="Comma 2 2 2 3 2 2 6 5" xfId="26402" xr:uid="{021302C1-846B-480C-B088-CB75A824D01B}"/>
    <cellStyle name="Comma 2 2 2 3 2 2 7" xfId="4160" xr:uid="{3E5AC47C-14B6-443E-BEB7-02E7AE303F7A}"/>
    <cellStyle name="Comma 2 2 2 3 2 2 7 2" xfId="16292" xr:uid="{144B15FB-CB73-4400-AD64-942C61140F57}"/>
    <cellStyle name="Comma 2 2 2 3 2 2 7 2 2" xfId="40556" xr:uid="{1E98C2C4-1047-4F49-97EE-637254BD5FA3}"/>
    <cellStyle name="Comma 2 2 2 3 2 2 7 3" xfId="28424" xr:uid="{DED56648-DDFE-450F-A307-608F2BF0E614}"/>
    <cellStyle name="Comma 2 2 2 3 2 2 8" xfId="8204" xr:uid="{AAF99B7A-FA4D-4A89-9CD7-7D698B10922F}"/>
    <cellStyle name="Comma 2 2 2 3 2 2 8 2" xfId="20336" xr:uid="{3B390A9E-A052-48EF-9FC3-6F331185F08B}"/>
    <cellStyle name="Comma 2 2 2 3 2 2 8 2 2" xfId="44600" xr:uid="{B06855F4-4DEB-4076-AAF8-DD8AE2C2A895}"/>
    <cellStyle name="Comma 2 2 2 3 2 2 8 3" xfId="32468" xr:uid="{E0328507-F131-4C8C-A072-EEA768636E54}"/>
    <cellStyle name="Comma 2 2 2 3 2 2 9" xfId="12248" xr:uid="{060F7C9B-508A-471A-995F-F47005651729}"/>
    <cellStyle name="Comma 2 2 2 3 2 2 9 2" xfId="36512" xr:uid="{04A540B3-724B-41D0-A00A-6C7C0A108407}"/>
    <cellStyle name="Comma 2 2 2 3 2 3" xfId="179" xr:uid="{0B5BAF99-4C2B-4C14-8DED-B53676AE5858}"/>
    <cellStyle name="Comma 2 2 2 3 2 3 2" xfId="432" xr:uid="{E31A5DE9-B719-45F4-93A1-D6948643DB37}"/>
    <cellStyle name="Comma 2 2 2 3 2 3 2 2" xfId="937" xr:uid="{07067E43-E29E-45CA-92A5-1329482509C6}"/>
    <cellStyle name="Comma 2 2 2 3 2 3 2 2 2" xfId="1948" xr:uid="{0C3BDCD5-D169-427B-B9BC-AB347992B0EF}"/>
    <cellStyle name="Comma 2 2 2 3 2 3 2 2 2 2" xfId="3970" xr:uid="{D31FCE08-30BD-4E84-97EE-00D7B77BDCA6}"/>
    <cellStyle name="Comma 2 2 2 3 2 3 2 2 2 2 2" xfId="8014" xr:uid="{2E2605AB-4DA1-493F-965D-51BAFFC7EB6D}"/>
    <cellStyle name="Comma 2 2 2 3 2 3 2 2 2 2 2 2" xfId="20146" xr:uid="{9C8F9BE1-4343-48F5-A8E5-4BDFA67F7529}"/>
    <cellStyle name="Comma 2 2 2 3 2 3 2 2 2 2 2 2 2" xfId="44410" xr:uid="{869971A4-8BF8-45FF-A188-6295736C8585}"/>
    <cellStyle name="Comma 2 2 2 3 2 3 2 2 2 2 2 3" xfId="32278" xr:uid="{124C3092-DDAE-45C2-8055-21A4ABD377DE}"/>
    <cellStyle name="Comma 2 2 2 3 2 3 2 2 2 2 3" xfId="12058" xr:uid="{650F8996-962A-4790-99BD-27258E866027}"/>
    <cellStyle name="Comma 2 2 2 3 2 3 2 2 2 2 3 2" xfId="24190" xr:uid="{99C03E91-30DD-4572-B670-3076EB29A0FD}"/>
    <cellStyle name="Comma 2 2 2 3 2 3 2 2 2 2 3 2 2" xfId="48454" xr:uid="{FAE02467-3945-4335-ABE0-95FFF8BC31BF}"/>
    <cellStyle name="Comma 2 2 2 3 2 3 2 2 2 2 3 3" xfId="36322" xr:uid="{BE4BF15C-7DAB-467B-A2F6-CCA4F194279D}"/>
    <cellStyle name="Comma 2 2 2 3 2 3 2 2 2 2 4" xfId="16102" xr:uid="{ADFC489D-0299-414C-849A-9CFFD5E32FD3}"/>
    <cellStyle name="Comma 2 2 2 3 2 3 2 2 2 2 4 2" xfId="40366" xr:uid="{8BE2ABBF-AB9A-4E91-A49F-572FE0F7544E}"/>
    <cellStyle name="Comma 2 2 2 3 2 3 2 2 2 2 5" xfId="28234" xr:uid="{0044E2EF-8790-478B-9EA2-752333F27BFB}"/>
    <cellStyle name="Comma 2 2 2 3 2 3 2 2 2 3" xfId="5992" xr:uid="{A2860E53-5E90-4A16-8B36-7A50A3AE40BE}"/>
    <cellStyle name="Comma 2 2 2 3 2 3 2 2 2 3 2" xfId="18124" xr:uid="{B8F55CF0-BFA5-4512-A351-418EBC6D7D1E}"/>
    <cellStyle name="Comma 2 2 2 3 2 3 2 2 2 3 2 2" xfId="42388" xr:uid="{60AA6748-38AC-4CF6-9C5E-3ABA53427912}"/>
    <cellStyle name="Comma 2 2 2 3 2 3 2 2 2 3 3" xfId="30256" xr:uid="{6E43DAFB-48B7-44C3-B435-BCC3E358B1E2}"/>
    <cellStyle name="Comma 2 2 2 3 2 3 2 2 2 4" xfId="10036" xr:uid="{3A23F643-D526-4951-B0AD-9F437540E51C}"/>
    <cellStyle name="Comma 2 2 2 3 2 3 2 2 2 4 2" xfId="22168" xr:uid="{789617CF-7A0C-4826-AC63-220607E58897}"/>
    <cellStyle name="Comma 2 2 2 3 2 3 2 2 2 4 2 2" xfId="46432" xr:uid="{19CA5CAD-9A05-429B-B3DB-6A7E3156AE9F}"/>
    <cellStyle name="Comma 2 2 2 3 2 3 2 2 2 4 3" xfId="34300" xr:uid="{E09EC6D2-F475-4FB0-9B27-6688622CA9FF}"/>
    <cellStyle name="Comma 2 2 2 3 2 3 2 2 2 5" xfId="14080" xr:uid="{F16E207B-AE8C-4D6C-A7C5-5049572F0D17}"/>
    <cellStyle name="Comma 2 2 2 3 2 3 2 2 2 5 2" xfId="38344" xr:uid="{2CA8C2BB-8F56-4359-B948-C5B88164329D}"/>
    <cellStyle name="Comma 2 2 2 3 2 3 2 2 2 6" xfId="26212" xr:uid="{B878DAA7-14D8-4DEA-A78D-A1CEA9721BB7}"/>
    <cellStyle name="Comma 2 2 2 3 2 3 2 2 3" xfId="2959" xr:uid="{EC2D028E-535E-4F6B-BE24-284F78E619EB}"/>
    <cellStyle name="Comma 2 2 2 3 2 3 2 2 3 2" xfId="7003" xr:uid="{142C4E98-C68F-40F4-87E7-BEE28A84067C}"/>
    <cellStyle name="Comma 2 2 2 3 2 3 2 2 3 2 2" xfId="19135" xr:uid="{BFA5274C-2BFE-4792-A301-358D962F0DF2}"/>
    <cellStyle name="Comma 2 2 2 3 2 3 2 2 3 2 2 2" xfId="43399" xr:uid="{685EA2EC-8631-44B6-B424-1860CF7A6057}"/>
    <cellStyle name="Comma 2 2 2 3 2 3 2 2 3 2 3" xfId="31267" xr:uid="{55069A69-1F3B-4EAB-AAA8-A26FCF9856CF}"/>
    <cellStyle name="Comma 2 2 2 3 2 3 2 2 3 3" xfId="11047" xr:uid="{B4A1AAE1-2DCA-43E3-97D8-269FDF1F07FA}"/>
    <cellStyle name="Comma 2 2 2 3 2 3 2 2 3 3 2" xfId="23179" xr:uid="{01161422-D848-4655-9F0B-A20B947507BD}"/>
    <cellStyle name="Comma 2 2 2 3 2 3 2 2 3 3 2 2" xfId="47443" xr:uid="{EE4408B6-717B-4CB6-84FA-7B2ADE68644B}"/>
    <cellStyle name="Comma 2 2 2 3 2 3 2 2 3 3 3" xfId="35311" xr:uid="{C886A4F9-8317-42DF-8C35-202F370C04E2}"/>
    <cellStyle name="Comma 2 2 2 3 2 3 2 2 3 4" xfId="15091" xr:uid="{DB163358-9C58-4286-B413-B3BB6DC18129}"/>
    <cellStyle name="Comma 2 2 2 3 2 3 2 2 3 4 2" xfId="39355" xr:uid="{CE6D0CEC-FF80-45F8-9BEC-E325601F4DCC}"/>
    <cellStyle name="Comma 2 2 2 3 2 3 2 2 3 5" xfId="27223" xr:uid="{6E9F8B95-1345-446F-AFD0-B0F95F59814B}"/>
    <cellStyle name="Comma 2 2 2 3 2 3 2 2 4" xfId="4981" xr:uid="{CDEDF386-1BB3-4C46-B9BF-E2D1D9DF8002}"/>
    <cellStyle name="Comma 2 2 2 3 2 3 2 2 4 2" xfId="17113" xr:uid="{BA691BE9-7E68-49B2-AB09-940940A0E2ED}"/>
    <cellStyle name="Comma 2 2 2 3 2 3 2 2 4 2 2" xfId="41377" xr:uid="{14E24E57-F302-4492-97C2-8651F6E11478}"/>
    <cellStyle name="Comma 2 2 2 3 2 3 2 2 4 3" xfId="29245" xr:uid="{D1FEE9BC-C93E-41C6-ABE9-D3D5DEF75146}"/>
    <cellStyle name="Comma 2 2 2 3 2 3 2 2 5" xfId="9025" xr:uid="{A27D0E35-6373-467D-B0B2-D84380FC8589}"/>
    <cellStyle name="Comma 2 2 2 3 2 3 2 2 5 2" xfId="21157" xr:uid="{0BAA2032-7B0D-4C15-A6A3-B8125C71D337}"/>
    <cellStyle name="Comma 2 2 2 3 2 3 2 2 5 2 2" xfId="45421" xr:uid="{8523267A-1DFB-4803-A633-EFCA072628FF}"/>
    <cellStyle name="Comma 2 2 2 3 2 3 2 2 5 3" xfId="33289" xr:uid="{926E23E2-DA91-445B-A06B-DEC2FA25626A}"/>
    <cellStyle name="Comma 2 2 2 3 2 3 2 2 6" xfId="13069" xr:uid="{E04D8AD4-9BE1-459B-97D2-26BEEAB64D4E}"/>
    <cellStyle name="Comma 2 2 2 3 2 3 2 2 6 2" xfId="37333" xr:uid="{BEB82C52-4137-4DB9-8CEB-C5991A363CB4}"/>
    <cellStyle name="Comma 2 2 2 3 2 3 2 2 7" xfId="25201" xr:uid="{A1A39B63-BB0D-4FA3-A781-F59C492FBB0E}"/>
    <cellStyle name="Comma 2 2 2 3 2 3 2 3" xfId="1443" xr:uid="{B9848781-3052-4584-848F-C5837D4F4A2A}"/>
    <cellStyle name="Comma 2 2 2 3 2 3 2 3 2" xfId="3465" xr:uid="{75782A6A-A7E6-4417-A98A-E5DBBC34BF4A}"/>
    <cellStyle name="Comma 2 2 2 3 2 3 2 3 2 2" xfId="7509" xr:uid="{04233CB7-DD28-406B-835B-34D636F16BB8}"/>
    <cellStyle name="Comma 2 2 2 3 2 3 2 3 2 2 2" xfId="19641" xr:uid="{9377D1B1-C215-46C2-9C6F-455CD60542FE}"/>
    <cellStyle name="Comma 2 2 2 3 2 3 2 3 2 2 2 2" xfId="43905" xr:uid="{9B0F1766-1026-4A45-86F6-E60DEDDD8644}"/>
    <cellStyle name="Comma 2 2 2 3 2 3 2 3 2 2 3" xfId="31773" xr:uid="{34EAE113-BF5A-4B5C-811E-23D55746D238}"/>
    <cellStyle name="Comma 2 2 2 3 2 3 2 3 2 3" xfId="11553" xr:uid="{3976F280-3DE3-4905-88B3-C309446BFC6D}"/>
    <cellStyle name="Comma 2 2 2 3 2 3 2 3 2 3 2" xfId="23685" xr:uid="{516ED0CF-91AA-4CE8-8122-EE7432218FBE}"/>
    <cellStyle name="Comma 2 2 2 3 2 3 2 3 2 3 2 2" xfId="47949" xr:uid="{7305AF48-F5C2-438E-916F-70DBCA5618C3}"/>
    <cellStyle name="Comma 2 2 2 3 2 3 2 3 2 3 3" xfId="35817" xr:uid="{28E8FFD1-81D0-4E4D-8C4A-ED142D1B67AF}"/>
    <cellStyle name="Comma 2 2 2 3 2 3 2 3 2 4" xfId="15597" xr:uid="{AAF01596-BF1C-402C-BF9A-2B90D92F565E}"/>
    <cellStyle name="Comma 2 2 2 3 2 3 2 3 2 4 2" xfId="39861" xr:uid="{0213FEFA-DB92-491C-ACDF-DFAAFA1852DB}"/>
    <cellStyle name="Comma 2 2 2 3 2 3 2 3 2 5" xfId="27729" xr:uid="{25F84F6C-88A2-445A-B856-DEE15E5A9E3E}"/>
    <cellStyle name="Comma 2 2 2 3 2 3 2 3 3" xfId="5487" xr:uid="{D55A32F8-003C-4CDF-B9B5-9BF9183F0F7E}"/>
    <cellStyle name="Comma 2 2 2 3 2 3 2 3 3 2" xfId="17619" xr:uid="{C593FFA2-600E-4430-8565-BBF4D04FCAD6}"/>
    <cellStyle name="Comma 2 2 2 3 2 3 2 3 3 2 2" xfId="41883" xr:uid="{C1788EAF-57DA-444C-92A4-FA1FCB079724}"/>
    <cellStyle name="Comma 2 2 2 3 2 3 2 3 3 3" xfId="29751" xr:uid="{1635D86C-546F-4BFD-9503-7F61F5C075C8}"/>
    <cellStyle name="Comma 2 2 2 3 2 3 2 3 4" xfId="9531" xr:uid="{10AD6583-929A-4CF4-B2D5-80EC1010EE09}"/>
    <cellStyle name="Comma 2 2 2 3 2 3 2 3 4 2" xfId="21663" xr:uid="{950037DA-9B43-4394-82A6-0F47C96E903D}"/>
    <cellStyle name="Comma 2 2 2 3 2 3 2 3 4 2 2" xfId="45927" xr:uid="{EFBC89A4-5C12-4D73-8834-67CC185AA449}"/>
    <cellStyle name="Comma 2 2 2 3 2 3 2 3 4 3" xfId="33795" xr:uid="{ED2D0B0B-B52C-4218-B19B-0A0B578FDC37}"/>
    <cellStyle name="Comma 2 2 2 3 2 3 2 3 5" xfId="13575" xr:uid="{250F4ED7-5AD0-4F5C-99D2-09D18A8A8E62}"/>
    <cellStyle name="Comma 2 2 2 3 2 3 2 3 5 2" xfId="37839" xr:uid="{CC389993-0BC0-47AA-9183-09791F8DA101}"/>
    <cellStyle name="Comma 2 2 2 3 2 3 2 3 6" xfId="25707" xr:uid="{8595CACD-9E62-488C-AFC8-E2627682987A}"/>
    <cellStyle name="Comma 2 2 2 3 2 3 2 4" xfId="2454" xr:uid="{ED2E13F5-0335-46CB-8078-574617ED9687}"/>
    <cellStyle name="Comma 2 2 2 3 2 3 2 4 2" xfId="6498" xr:uid="{D92B47E9-E293-4806-A102-01F331C4B10C}"/>
    <cellStyle name="Comma 2 2 2 3 2 3 2 4 2 2" xfId="18630" xr:uid="{88363A65-FE6B-4107-AE93-2DFE07518B87}"/>
    <cellStyle name="Comma 2 2 2 3 2 3 2 4 2 2 2" xfId="42894" xr:uid="{DD565A05-B7C4-4F52-BB51-A9B04F32B92A}"/>
    <cellStyle name="Comma 2 2 2 3 2 3 2 4 2 3" xfId="30762" xr:uid="{9C43D174-51D6-4935-9754-A49EE163D44E}"/>
    <cellStyle name="Comma 2 2 2 3 2 3 2 4 3" xfId="10542" xr:uid="{57AE9E5C-BB2D-4987-A25C-882947D8D051}"/>
    <cellStyle name="Comma 2 2 2 3 2 3 2 4 3 2" xfId="22674" xr:uid="{0423F4B8-7727-4587-B047-74370F653A52}"/>
    <cellStyle name="Comma 2 2 2 3 2 3 2 4 3 2 2" xfId="46938" xr:uid="{4F6E70C2-4916-48EE-BB5A-564BA0D44FBD}"/>
    <cellStyle name="Comma 2 2 2 3 2 3 2 4 3 3" xfId="34806" xr:uid="{B5248134-7337-4E45-A7D1-5660C2B75347}"/>
    <cellStyle name="Comma 2 2 2 3 2 3 2 4 4" xfId="14586" xr:uid="{FC506B93-572D-4A7A-BA1F-7B2821CD021E}"/>
    <cellStyle name="Comma 2 2 2 3 2 3 2 4 4 2" xfId="38850" xr:uid="{077BE422-ABF2-4A29-AF08-DF1FD94C8760}"/>
    <cellStyle name="Comma 2 2 2 3 2 3 2 4 5" xfId="26718" xr:uid="{46843A21-BFB5-45DD-8273-452003EC01A6}"/>
    <cellStyle name="Comma 2 2 2 3 2 3 2 5" xfId="4476" xr:uid="{1ECC3045-3633-4D4E-8F03-777F808E7D91}"/>
    <cellStyle name="Comma 2 2 2 3 2 3 2 5 2" xfId="16608" xr:uid="{E93BE6E8-F09E-483E-B87A-19D53CF760F0}"/>
    <cellStyle name="Comma 2 2 2 3 2 3 2 5 2 2" xfId="40872" xr:uid="{2618DA65-DCEC-4B76-88B6-7C04F52F323C}"/>
    <cellStyle name="Comma 2 2 2 3 2 3 2 5 3" xfId="28740" xr:uid="{F81A7651-E704-4384-A88A-1382CBFF5C47}"/>
    <cellStyle name="Comma 2 2 2 3 2 3 2 6" xfId="8520" xr:uid="{D9403C7E-2C55-465D-AF0E-E50F599032B1}"/>
    <cellStyle name="Comma 2 2 2 3 2 3 2 6 2" xfId="20652" xr:uid="{18A03D5F-BD95-47CE-909E-F04AA4A4E378}"/>
    <cellStyle name="Comma 2 2 2 3 2 3 2 6 2 2" xfId="44916" xr:uid="{551E50FD-2A7C-4913-9842-68FD4CC67402}"/>
    <cellStyle name="Comma 2 2 2 3 2 3 2 6 3" xfId="32784" xr:uid="{3715C8DD-B6BF-40B7-9EDE-F3A58A5708AE}"/>
    <cellStyle name="Comma 2 2 2 3 2 3 2 7" xfId="12564" xr:uid="{734BB9A5-1E48-4652-9DED-76C525C65B17}"/>
    <cellStyle name="Comma 2 2 2 3 2 3 2 7 2" xfId="36828" xr:uid="{0C4A950F-F4EF-4696-BA62-6B48F4465A7D}"/>
    <cellStyle name="Comma 2 2 2 3 2 3 2 8" xfId="24696" xr:uid="{4F718232-EABB-41EB-883E-6C98F86358D4}"/>
    <cellStyle name="Comma 2 2 2 3 2 3 3" xfId="684" xr:uid="{90701362-F1A8-4B7A-A9DD-F94BF15FA4C2}"/>
    <cellStyle name="Comma 2 2 2 3 2 3 3 2" xfId="1695" xr:uid="{D4250FFC-C733-4782-9966-13838CEF6516}"/>
    <cellStyle name="Comma 2 2 2 3 2 3 3 2 2" xfId="3717" xr:uid="{14469540-94F6-4498-AA7E-2C37F1B0F8AA}"/>
    <cellStyle name="Comma 2 2 2 3 2 3 3 2 2 2" xfId="7761" xr:uid="{7AFD21A8-B5FC-4CE9-B04D-0170E48FC68E}"/>
    <cellStyle name="Comma 2 2 2 3 2 3 3 2 2 2 2" xfId="19893" xr:uid="{03885755-F7A6-40CE-B8B8-B6AC2C0BE4A5}"/>
    <cellStyle name="Comma 2 2 2 3 2 3 3 2 2 2 2 2" xfId="44157" xr:uid="{668B7FAC-E223-4C23-91D3-BD0BED30357A}"/>
    <cellStyle name="Comma 2 2 2 3 2 3 3 2 2 2 3" xfId="32025" xr:uid="{69CBF104-7485-4857-9A40-FF9B40E58821}"/>
    <cellStyle name="Comma 2 2 2 3 2 3 3 2 2 3" xfId="11805" xr:uid="{D76F93DB-EF6B-4883-B195-6302C439FD1F}"/>
    <cellStyle name="Comma 2 2 2 3 2 3 3 2 2 3 2" xfId="23937" xr:uid="{FC61F910-05F6-49B2-A7C4-0542401FA556}"/>
    <cellStyle name="Comma 2 2 2 3 2 3 3 2 2 3 2 2" xfId="48201" xr:uid="{95049589-3941-45C7-9A4F-9766C04F2CF8}"/>
    <cellStyle name="Comma 2 2 2 3 2 3 3 2 2 3 3" xfId="36069" xr:uid="{86F7771C-059C-4284-9F09-1028E6220676}"/>
    <cellStyle name="Comma 2 2 2 3 2 3 3 2 2 4" xfId="15849" xr:uid="{DA80113E-9CBB-4172-8FB5-5E195F8CEB69}"/>
    <cellStyle name="Comma 2 2 2 3 2 3 3 2 2 4 2" xfId="40113" xr:uid="{BB717A84-1700-4264-8123-FCBEE074A5D7}"/>
    <cellStyle name="Comma 2 2 2 3 2 3 3 2 2 5" xfId="27981" xr:uid="{7ED8F3EE-F66C-414E-A536-98738FC77066}"/>
    <cellStyle name="Comma 2 2 2 3 2 3 3 2 3" xfId="5739" xr:uid="{71770A32-D419-4470-884C-047FC7EBE49A}"/>
    <cellStyle name="Comma 2 2 2 3 2 3 3 2 3 2" xfId="17871" xr:uid="{41BFA032-9C94-4125-8E51-5C297DB3D424}"/>
    <cellStyle name="Comma 2 2 2 3 2 3 3 2 3 2 2" xfId="42135" xr:uid="{30CEF897-1705-4DBB-BA4D-7D1A4E38130F}"/>
    <cellStyle name="Comma 2 2 2 3 2 3 3 2 3 3" xfId="30003" xr:uid="{FC4E5D6D-915B-40E2-8FA2-99EE63059B6A}"/>
    <cellStyle name="Comma 2 2 2 3 2 3 3 2 4" xfId="9783" xr:uid="{2337A622-417A-419E-9B6A-4EDFCE2998B2}"/>
    <cellStyle name="Comma 2 2 2 3 2 3 3 2 4 2" xfId="21915" xr:uid="{0707CECF-A61E-466A-AF0C-3AE9B0DA4974}"/>
    <cellStyle name="Comma 2 2 2 3 2 3 3 2 4 2 2" xfId="46179" xr:uid="{9D70D2CD-9A2F-428F-BC7A-CF54817D723D}"/>
    <cellStyle name="Comma 2 2 2 3 2 3 3 2 4 3" xfId="34047" xr:uid="{39E4F200-43A4-404D-AF91-7CBCCABAC6B2}"/>
    <cellStyle name="Comma 2 2 2 3 2 3 3 2 5" xfId="13827" xr:uid="{488D54F8-17EE-471C-9CA0-659A68977CE8}"/>
    <cellStyle name="Comma 2 2 2 3 2 3 3 2 5 2" xfId="38091" xr:uid="{26F8DFB8-036B-4509-9DAE-87027CFC39B6}"/>
    <cellStyle name="Comma 2 2 2 3 2 3 3 2 6" xfId="25959" xr:uid="{48F74734-8571-4846-AC9F-010AED892D0F}"/>
    <cellStyle name="Comma 2 2 2 3 2 3 3 3" xfId="2706" xr:uid="{AFEE1941-0AA9-419D-A51D-9F70223686E8}"/>
    <cellStyle name="Comma 2 2 2 3 2 3 3 3 2" xfId="6750" xr:uid="{148C63E8-3C11-44D8-84A9-315A64CF6A81}"/>
    <cellStyle name="Comma 2 2 2 3 2 3 3 3 2 2" xfId="18882" xr:uid="{9EC3A63C-23DE-456C-9DC7-76E713467E8A}"/>
    <cellStyle name="Comma 2 2 2 3 2 3 3 3 2 2 2" xfId="43146" xr:uid="{9F4F6860-DAF9-4DB4-8A60-DE38412F9FB2}"/>
    <cellStyle name="Comma 2 2 2 3 2 3 3 3 2 3" xfId="31014" xr:uid="{D1B5AD56-252D-4216-8CC9-F57DD45FB948}"/>
    <cellStyle name="Comma 2 2 2 3 2 3 3 3 3" xfId="10794" xr:uid="{D23A15F4-B8A8-48E1-946F-16E70021AC4D}"/>
    <cellStyle name="Comma 2 2 2 3 2 3 3 3 3 2" xfId="22926" xr:uid="{8AFC5FFB-74DA-453B-BFED-CB775C2F7DC6}"/>
    <cellStyle name="Comma 2 2 2 3 2 3 3 3 3 2 2" xfId="47190" xr:uid="{FA46B707-26CF-4E28-9971-F34AC57085DA}"/>
    <cellStyle name="Comma 2 2 2 3 2 3 3 3 3 3" xfId="35058" xr:uid="{1A18ACCC-8976-43FB-8C46-9C064BBCD95A}"/>
    <cellStyle name="Comma 2 2 2 3 2 3 3 3 4" xfId="14838" xr:uid="{E6FB8758-DE8C-478E-A621-DC90A5E2E5CC}"/>
    <cellStyle name="Comma 2 2 2 3 2 3 3 3 4 2" xfId="39102" xr:uid="{CA53D2A2-32D5-4C8F-9C19-6ED53A95AFAC}"/>
    <cellStyle name="Comma 2 2 2 3 2 3 3 3 5" xfId="26970" xr:uid="{C12F0DF9-BB8A-42AC-8222-78342757925F}"/>
    <cellStyle name="Comma 2 2 2 3 2 3 3 4" xfId="4728" xr:uid="{E524F2F1-47A0-4364-836E-A923E61539B1}"/>
    <cellStyle name="Comma 2 2 2 3 2 3 3 4 2" xfId="16860" xr:uid="{A6C6B4AC-7992-44FC-926E-7070694AB182}"/>
    <cellStyle name="Comma 2 2 2 3 2 3 3 4 2 2" xfId="41124" xr:uid="{E5FF02B6-4358-4680-B11A-BF40702F22F9}"/>
    <cellStyle name="Comma 2 2 2 3 2 3 3 4 3" xfId="28992" xr:uid="{DE84758D-4A51-4BCF-A274-1932F489F67C}"/>
    <cellStyle name="Comma 2 2 2 3 2 3 3 5" xfId="8772" xr:uid="{BF2CCF5D-4BC1-4F1C-B8AD-C74E7FB1DCCC}"/>
    <cellStyle name="Comma 2 2 2 3 2 3 3 5 2" xfId="20904" xr:uid="{0A3A2604-1DD5-4DF4-BD75-9B6DBD4637C7}"/>
    <cellStyle name="Comma 2 2 2 3 2 3 3 5 2 2" xfId="45168" xr:uid="{96980EC7-5559-4F13-877F-B72F1639F5D4}"/>
    <cellStyle name="Comma 2 2 2 3 2 3 3 5 3" xfId="33036" xr:uid="{3DB87446-1B9C-4EBB-8856-745D6BE0F539}"/>
    <cellStyle name="Comma 2 2 2 3 2 3 3 6" xfId="12816" xr:uid="{BAEA5A1B-8E3D-41EF-AD5A-F02C5E5739D1}"/>
    <cellStyle name="Comma 2 2 2 3 2 3 3 6 2" xfId="37080" xr:uid="{24D9DB71-7EC3-41B2-9490-56C64877B8F7}"/>
    <cellStyle name="Comma 2 2 2 3 2 3 3 7" xfId="24948" xr:uid="{F25C1F33-84FA-4654-BCC7-C4EB2579339F}"/>
    <cellStyle name="Comma 2 2 2 3 2 3 4" xfId="1190" xr:uid="{777D47BD-CA32-4314-88A3-8BBC53777126}"/>
    <cellStyle name="Comma 2 2 2 3 2 3 4 2" xfId="3212" xr:uid="{4ED9F087-061C-4043-B30B-812935C6EDBC}"/>
    <cellStyle name="Comma 2 2 2 3 2 3 4 2 2" xfId="7256" xr:uid="{02B28A6F-3714-4E68-ABAD-0EFCF2F6B415}"/>
    <cellStyle name="Comma 2 2 2 3 2 3 4 2 2 2" xfId="19388" xr:uid="{9F3C1941-522B-4520-9E92-61C888006364}"/>
    <cellStyle name="Comma 2 2 2 3 2 3 4 2 2 2 2" xfId="43652" xr:uid="{8621E0E0-C152-46A8-BE1A-E686A292562D}"/>
    <cellStyle name="Comma 2 2 2 3 2 3 4 2 2 3" xfId="31520" xr:uid="{22FC8A9C-7A94-4A38-96F1-16981994712D}"/>
    <cellStyle name="Comma 2 2 2 3 2 3 4 2 3" xfId="11300" xr:uid="{84C5E97A-C718-41D4-B318-6173402B84FD}"/>
    <cellStyle name="Comma 2 2 2 3 2 3 4 2 3 2" xfId="23432" xr:uid="{723382EE-2FEB-4B9F-B9D9-A14BC2559CE3}"/>
    <cellStyle name="Comma 2 2 2 3 2 3 4 2 3 2 2" xfId="47696" xr:uid="{F91AE575-AAD9-4F7D-95D2-1E959EC34854}"/>
    <cellStyle name="Comma 2 2 2 3 2 3 4 2 3 3" xfId="35564" xr:uid="{EDB63E1A-F7CE-4362-89FA-57097AF1786F}"/>
    <cellStyle name="Comma 2 2 2 3 2 3 4 2 4" xfId="15344" xr:uid="{BE4522DF-8D8E-47E0-AB10-9488230E820D}"/>
    <cellStyle name="Comma 2 2 2 3 2 3 4 2 4 2" xfId="39608" xr:uid="{E71B707A-631A-4C50-B277-851D603C73CC}"/>
    <cellStyle name="Comma 2 2 2 3 2 3 4 2 5" xfId="27476" xr:uid="{83DF81CB-FF72-476F-9602-86B033A6562C}"/>
    <cellStyle name="Comma 2 2 2 3 2 3 4 3" xfId="5234" xr:uid="{3391B9F4-13E9-4E38-B0CF-9AC68B0864F8}"/>
    <cellStyle name="Comma 2 2 2 3 2 3 4 3 2" xfId="17366" xr:uid="{D8355FA2-26EC-44A5-9540-DC3D9621FE44}"/>
    <cellStyle name="Comma 2 2 2 3 2 3 4 3 2 2" xfId="41630" xr:uid="{680B2C97-3A23-4E2D-80E0-6164B1D3C927}"/>
    <cellStyle name="Comma 2 2 2 3 2 3 4 3 3" xfId="29498" xr:uid="{592F89D1-E8BA-41B3-9134-BFC8A5A14AD8}"/>
    <cellStyle name="Comma 2 2 2 3 2 3 4 4" xfId="9278" xr:uid="{78E54891-E6AF-4466-965C-C4D6CAF93923}"/>
    <cellStyle name="Comma 2 2 2 3 2 3 4 4 2" xfId="21410" xr:uid="{E20F338D-0F10-48AD-ABD5-C873CF5305FC}"/>
    <cellStyle name="Comma 2 2 2 3 2 3 4 4 2 2" xfId="45674" xr:uid="{AA1A3A5A-439B-4D05-8C9B-4C09A527D5A5}"/>
    <cellStyle name="Comma 2 2 2 3 2 3 4 4 3" xfId="33542" xr:uid="{2B52BA83-D359-4A81-92D0-922E82EF8ADD}"/>
    <cellStyle name="Comma 2 2 2 3 2 3 4 5" xfId="13322" xr:uid="{33CCA2A2-944F-44E7-9824-563226657702}"/>
    <cellStyle name="Comma 2 2 2 3 2 3 4 5 2" xfId="37586" xr:uid="{39492906-7C99-4A4A-ABCD-D7689A8693FB}"/>
    <cellStyle name="Comma 2 2 2 3 2 3 4 6" xfId="25454" xr:uid="{C632E2EE-D4FF-49E6-9A1E-F5315B0C8B3A}"/>
    <cellStyle name="Comma 2 2 2 3 2 3 5" xfId="2201" xr:uid="{01C9077D-50DC-4CBC-840E-952FE4C13E2B}"/>
    <cellStyle name="Comma 2 2 2 3 2 3 5 2" xfId="6245" xr:uid="{E5C9F579-5BFA-4551-95F9-894DFBE487B0}"/>
    <cellStyle name="Comma 2 2 2 3 2 3 5 2 2" xfId="18377" xr:uid="{FCD3913B-236E-455B-BA7C-8C328A6DD192}"/>
    <cellStyle name="Comma 2 2 2 3 2 3 5 2 2 2" xfId="42641" xr:uid="{E0DFA665-3179-4F07-95F5-19078A05413D}"/>
    <cellStyle name="Comma 2 2 2 3 2 3 5 2 3" xfId="30509" xr:uid="{1CBC0DF0-8EE1-4327-B0D3-6A1DE571AECC}"/>
    <cellStyle name="Comma 2 2 2 3 2 3 5 3" xfId="10289" xr:uid="{0F6CCCE0-A5AC-4EB4-90E2-58CE57D75D91}"/>
    <cellStyle name="Comma 2 2 2 3 2 3 5 3 2" xfId="22421" xr:uid="{32A426C1-8C34-46E9-821F-1532E219515E}"/>
    <cellStyle name="Comma 2 2 2 3 2 3 5 3 2 2" xfId="46685" xr:uid="{DDA6973C-76BC-4D5B-AAD0-BE5DC9FB5FAA}"/>
    <cellStyle name="Comma 2 2 2 3 2 3 5 3 3" xfId="34553" xr:uid="{641BA0A2-C217-4959-A1C6-3895F4A7C213}"/>
    <cellStyle name="Comma 2 2 2 3 2 3 5 4" xfId="14333" xr:uid="{2055FC50-829A-461A-9F2A-C5E29FDA6AE0}"/>
    <cellStyle name="Comma 2 2 2 3 2 3 5 4 2" xfId="38597" xr:uid="{157032C5-DB26-4D7D-8FB6-D7C4E8B86A15}"/>
    <cellStyle name="Comma 2 2 2 3 2 3 5 5" xfId="26465" xr:uid="{A46D3814-285C-436B-8EF9-722182A420F2}"/>
    <cellStyle name="Comma 2 2 2 3 2 3 6" xfId="4223" xr:uid="{0B2ADC39-C5E5-4615-AA71-FEBF22E2AACA}"/>
    <cellStyle name="Comma 2 2 2 3 2 3 6 2" xfId="16355" xr:uid="{A142FD10-674C-4C12-8E2C-0850902F9AA6}"/>
    <cellStyle name="Comma 2 2 2 3 2 3 6 2 2" xfId="40619" xr:uid="{68D229B2-CEA5-4C56-9E85-713DDD344927}"/>
    <cellStyle name="Comma 2 2 2 3 2 3 6 3" xfId="28487" xr:uid="{00C91F80-EB05-4270-82D1-9BC4D7EFC1BE}"/>
    <cellStyle name="Comma 2 2 2 3 2 3 7" xfId="8267" xr:uid="{B0CFD7B5-8BE8-4A6C-BB86-3827F77A800D}"/>
    <cellStyle name="Comma 2 2 2 3 2 3 7 2" xfId="20399" xr:uid="{96C045E6-F5DE-404F-80E2-70F03F7A7B28}"/>
    <cellStyle name="Comma 2 2 2 3 2 3 7 2 2" xfId="44663" xr:uid="{A0B40FE4-563E-406C-9CEC-2D1D331EB265}"/>
    <cellStyle name="Comma 2 2 2 3 2 3 7 3" xfId="32531" xr:uid="{5CB9EF9B-42E8-4B8C-B91E-1E46BDF160D4}"/>
    <cellStyle name="Comma 2 2 2 3 2 3 8" xfId="12311" xr:uid="{C37B601E-0ABB-417C-A516-AFE9F97EE4AC}"/>
    <cellStyle name="Comma 2 2 2 3 2 3 8 2" xfId="36575" xr:uid="{F8F83528-5DC8-452D-813B-80A537C52AC3}"/>
    <cellStyle name="Comma 2 2 2 3 2 3 9" xfId="24443" xr:uid="{4D63048B-4B4A-49B4-A26B-92E1CD0013E3}"/>
    <cellStyle name="Comma 2 2 2 3 2 4" xfId="306" xr:uid="{3F983960-81FF-479F-867D-3E617B22D258}"/>
    <cellStyle name="Comma 2 2 2 3 2 4 2" xfId="811" xr:uid="{E94ABDB1-98FA-441D-BD34-55CB45B5F711}"/>
    <cellStyle name="Comma 2 2 2 3 2 4 2 2" xfId="1822" xr:uid="{FCBD233D-AD9C-4162-9847-1817214A68E5}"/>
    <cellStyle name="Comma 2 2 2 3 2 4 2 2 2" xfId="3844" xr:uid="{0A39935C-DEEA-4784-9AED-E691825580F1}"/>
    <cellStyle name="Comma 2 2 2 3 2 4 2 2 2 2" xfId="7888" xr:uid="{30DAC9C1-670A-405D-9F4E-D4A75E11BEC5}"/>
    <cellStyle name="Comma 2 2 2 3 2 4 2 2 2 2 2" xfId="20020" xr:uid="{AEF50A6D-D130-4555-A727-D6CFF2B191D7}"/>
    <cellStyle name="Comma 2 2 2 3 2 4 2 2 2 2 2 2" xfId="44284" xr:uid="{AF8B9197-D685-4F47-AA95-67B703051E06}"/>
    <cellStyle name="Comma 2 2 2 3 2 4 2 2 2 2 3" xfId="32152" xr:uid="{57A92E13-F510-46A8-9C74-E62A299A60ED}"/>
    <cellStyle name="Comma 2 2 2 3 2 4 2 2 2 3" xfId="11932" xr:uid="{538145FD-2881-4100-B75A-18F5F7B44E1E}"/>
    <cellStyle name="Comma 2 2 2 3 2 4 2 2 2 3 2" xfId="24064" xr:uid="{5B91DA3E-04B6-42AB-B52E-FAEC113ABF07}"/>
    <cellStyle name="Comma 2 2 2 3 2 4 2 2 2 3 2 2" xfId="48328" xr:uid="{F79D6480-9C5D-448D-8651-750193BC358C}"/>
    <cellStyle name="Comma 2 2 2 3 2 4 2 2 2 3 3" xfId="36196" xr:uid="{2B66E160-6300-4FC8-8E14-AB276DB741D5}"/>
    <cellStyle name="Comma 2 2 2 3 2 4 2 2 2 4" xfId="15976" xr:uid="{DF7E8631-37F4-4C64-9AA3-A64CB0956C5C}"/>
    <cellStyle name="Comma 2 2 2 3 2 4 2 2 2 4 2" xfId="40240" xr:uid="{551DA1AC-0C4F-4147-A0F8-574A333F6064}"/>
    <cellStyle name="Comma 2 2 2 3 2 4 2 2 2 5" xfId="28108" xr:uid="{4B793049-9D66-4CC1-B123-2222AE8DAD1F}"/>
    <cellStyle name="Comma 2 2 2 3 2 4 2 2 3" xfId="5866" xr:uid="{A78B5B58-4AF4-4463-9775-BB34C9CB8786}"/>
    <cellStyle name="Comma 2 2 2 3 2 4 2 2 3 2" xfId="17998" xr:uid="{95EBCE68-A224-488C-860B-4F8CF2960BEB}"/>
    <cellStyle name="Comma 2 2 2 3 2 4 2 2 3 2 2" xfId="42262" xr:uid="{3B71D273-C584-43F1-8838-F60A76FAB127}"/>
    <cellStyle name="Comma 2 2 2 3 2 4 2 2 3 3" xfId="30130" xr:uid="{B239C0D6-E03F-4140-AA36-C40B4916F93E}"/>
    <cellStyle name="Comma 2 2 2 3 2 4 2 2 4" xfId="9910" xr:uid="{AB36365C-9C43-48B9-B4CE-A9801E599B93}"/>
    <cellStyle name="Comma 2 2 2 3 2 4 2 2 4 2" xfId="22042" xr:uid="{0D1D6ED6-4092-4F61-B6AB-A9CE51EF172A}"/>
    <cellStyle name="Comma 2 2 2 3 2 4 2 2 4 2 2" xfId="46306" xr:uid="{D61EED71-AEBA-4FCE-B11B-490FBDA5B66B}"/>
    <cellStyle name="Comma 2 2 2 3 2 4 2 2 4 3" xfId="34174" xr:uid="{34DF1582-3706-406C-917A-CAD85D8443FA}"/>
    <cellStyle name="Comma 2 2 2 3 2 4 2 2 5" xfId="13954" xr:uid="{DA318989-2681-430A-9001-0A73B7F9F0C9}"/>
    <cellStyle name="Comma 2 2 2 3 2 4 2 2 5 2" xfId="38218" xr:uid="{43325CCE-6F49-4CEE-BFEE-218577CBE8A4}"/>
    <cellStyle name="Comma 2 2 2 3 2 4 2 2 6" xfId="26086" xr:uid="{791C4CD6-A852-47BC-BA71-B7AF086463CC}"/>
    <cellStyle name="Comma 2 2 2 3 2 4 2 3" xfId="2833" xr:uid="{66D28699-8B73-4BFB-8744-D7ACEE7BD2F6}"/>
    <cellStyle name="Comma 2 2 2 3 2 4 2 3 2" xfId="6877" xr:uid="{68DDF4BF-D73A-4B21-AD7B-1E72CB754583}"/>
    <cellStyle name="Comma 2 2 2 3 2 4 2 3 2 2" xfId="19009" xr:uid="{18A9C084-3B09-4B04-A3A5-A8A10504C3A8}"/>
    <cellStyle name="Comma 2 2 2 3 2 4 2 3 2 2 2" xfId="43273" xr:uid="{91D71F46-F7A9-4FD5-9978-84D0E7030502}"/>
    <cellStyle name="Comma 2 2 2 3 2 4 2 3 2 3" xfId="31141" xr:uid="{EC4DFB62-B21A-4B57-B545-BB365FD5472E}"/>
    <cellStyle name="Comma 2 2 2 3 2 4 2 3 3" xfId="10921" xr:uid="{C65C8F4B-600D-47C5-949A-6FBF732199C5}"/>
    <cellStyle name="Comma 2 2 2 3 2 4 2 3 3 2" xfId="23053" xr:uid="{7A6FC7A5-BB67-4D7A-AB60-102BCD7A1D34}"/>
    <cellStyle name="Comma 2 2 2 3 2 4 2 3 3 2 2" xfId="47317" xr:uid="{9E672E15-33EB-48D0-90A5-22653AD0A27F}"/>
    <cellStyle name="Comma 2 2 2 3 2 4 2 3 3 3" xfId="35185" xr:uid="{211F6FEA-6E89-421A-8E2E-10C22D273F89}"/>
    <cellStyle name="Comma 2 2 2 3 2 4 2 3 4" xfId="14965" xr:uid="{179487B4-68B9-4EAF-BA47-76814742A8E7}"/>
    <cellStyle name="Comma 2 2 2 3 2 4 2 3 4 2" xfId="39229" xr:uid="{A27E1956-D847-45A1-9A58-F3D0AAD510B7}"/>
    <cellStyle name="Comma 2 2 2 3 2 4 2 3 5" xfId="27097" xr:uid="{BCF5D620-3A09-4E03-93BC-EAE67A759106}"/>
    <cellStyle name="Comma 2 2 2 3 2 4 2 4" xfId="4855" xr:uid="{DF00F193-6B10-4E72-8C6D-DAFAB7CADF7A}"/>
    <cellStyle name="Comma 2 2 2 3 2 4 2 4 2" xfId="16987" xr:uid="{06F4398D-259A-4947-8D32-3AA6BF1E7259}"/>
    <cellStyle name="Comma 2 2 2 3 2 4 2 4 2 2" xfId="41251" xr:uid="{2265D533-14A5-4ECF-BA57-A836C3A225F7}"/>
    <cellStyle name="Comma 2 2 2 3 2 4 2 4 3" xfId="29119" xr:uid="{B9E19864-209B-4AF0-A098-4FACF8FB8942}"/>
    <cellStyle name="Comma 2 2 2 3 2 4 2 5" xfId="8899" xr:uid="{F8CE51ED-88F0-4C9E-BB5A-EB138367DC20}"/>
    <cellStyle name="Comma 2 2 2 3 2 4 2 5 2" xfId="21031" xr:uid="{3E3CA48E-644F-4089-8CF4-6569F34544EE}"/>
    <cellStyle name="Comma 2 2 2 3 2 4 2 5 2 2" xfId="45295" xr:uid="{DBBB274B-18EE-4C81-9940-18A37BD85570}"/>
    <cellStyle name="Comma 2 2 2 3 2 4 2 5 3" xfId="33163" xr:uid="{F21F7CC5-7020-499E-8749-A7E21FB2DB1B}"/>
    <cellStyle name="Comma 2 2 2 3 2 4 2 6" xfId="12943" xr:uid="{7FC867CF-1EAC-446B-A041-ECBA1F22D2F3}"/>
    <cellStyle name="Comma 2 2 2 3 2 4 2 6 2" xfId="37207" xr:uid="{F2F7154F-48D9-47F9-BBE7-CD057D20A9CF}"/>
    <cellStyle name="Comma 2 2 2 3 2 4 2 7" xfId="25075" xr:uid="{30F48A24-D514-49A0-92D7-D1B4903B2CCD}"/>
    <cellStyle name="Comma 2 2 2 3 2 4 3" xfId="1317" xr:uid="{2D6D66EC-F79A-4E67-8198-8DBBA8927177}"/>
    <cellStyle name="Comma 2 2 2 3 2 4 3 2" xfId="3339" xr:uid="{D566FF61-E146-4004-9508-ACB0A5CA7199}"/>
    <cellStyle name="Comma 2 2 2 3 2 4 3 2 2" xfId="7383" xr:uid="{F7556C55-2BDE-4FD5-9977-1082A2B67B27}"/>
    <cellStyle name="Comma 2 2 2 3 2 4 3 2 2 2" xfId="19515" xr:uid="{A8830B16-774B-4802-9E47-D9BCDC8B7A74}"/>
    <cellStyle name="Comma 2 2 2 3 2 4 3 2 2 2 2" xfId="43779" xr:uid="{455EA3F3-9612-41F9-BE34-2526E100898D}"/>
    <cellStyle name="Comma 2 2 2 3 2 4 3 2 2 3" xfId="31647" xr:uid="{91D57DED-1126-45F3-83AE-A48806104D36}"/>
    <cellStyle name="Comma 2 2 2 3 2 4 3 2 3" xfId="11427" xr:uid="{BACD694E-61C9-48FB-A684-3F2C2042C712}"/>
    <cellStyle name="Comma 2 2 2 3 2 4 3 2 3 2" xfId="23559" xr:uid="{125A3DEC-15CC-4C61-A8E8-6C1BDEB16929}"/>
    <cellStyle name="Comma 2 2 2 3 2 4 3 2 3 2 2" xfId="47823" xr:uid="{1AAB0E93-73BF-4F6D-9C5E-C3387BC2E885}"/>
    <cellStyle name="Comma 2 2 2 3 2 4 3 2 3 3" xfId="35691" xr:uid="{F2BE70FB-42C2-44D0-BA0F-8515519412AF}"/>
    <cellStyle name="Comma 2 2 2 3 2 4 3 2 4" xfId="15471" xr:uid="{903709D3-1408-4C29-8ADA-E8E6B7795CFC}"/>
    <cellStyle name="Comma 2 2 2 3 2 4 3 2 4 2" xfId="39735" xr:uid="{A9CA9F84-DAA9-4C2A-866F-8A3DB67857E6}"/>
    <cellStyle name="Comma 2 2 2 3 2 4 3 2 5" xfId="27603" xr:uid="{B7A4E2E4-DD74-4735-94D8-CB45E72272F3}"/>
    <cellStyle name="Comma 2 2 2 3 2 4 3 3" xfId="5361" xr:uid="{18231D29-F007-4485-B88D-27E87CD6608F}"/>
    <cellStyle name="Comma 2 2 2 3 2 4 3 3 2" xfId="17493" xr:uid="{36FF3935-A7BC-4C23-9B00-ABC44E771BB8}"/>
    <cellStyle name="Comma 2 2 2 3 2 4 3 3 2 2" xfId="41757" xr:uid="{644F4029-ED7D-431D-B546-2ACAD3D10FA1}"/>
    <cellStyle name="Comma 2 2 2 3 2 4 3 3 3" xfId="29625" xr:uid="{8A92054A-9259-48A1-910E-84CB46970731}"/>
    <cellStyle name="Comma 2 2 2 3 2 4 3 4" xfId="9405" xr:uid="{FC399DB4-3D8F-40F1-BD8D-76A6C0C31E4D}"/>
    <cellStyle name="Comma 2 2 2 3 2 4 3 4 2" xfId="21537" xr:uid="{D2D59D9F-37A6-4A1F-964E-9F6CBE1C9375}"/>
    <cellStyle name="Comma 2 2 2 3 2 4 3 4 2 2" xfId="45801" xr:uid="{4DA3302E-E686-452A-AE08-10242BEF3D65}"/>
    <cellStyle name="Comma 2 2 2 3 2 4 3 4 3" xfId="33669" xr:uid="{028AFA7C-D82A-4F42-913E-3A9AB0794191}"/>
    <cellStyle name="Comma 2 2 2 3 2 4 3 5" xfId="13449" xr:uid="{DADDC624-C867-439E-BA5D-F7A1D3FD9BEE}"/>
    <cellStyle name="Comma 2 2 2 3 2 4 3 5 2" xfId="37713" xr:uid="{BD913E2C-CF4D-4C64-9467-05BFBDF555BA}"/>
    <cellStyle name="Comma 2 2 2 3 2 4 3 6" xfId="25581" xr:uid="{07720DB5-0358-4DFC-ADBA-45690F2B82CD}"/>
    <cellStyle name="Comma 2 2 2 3 2 4 4" xfId="2328" xr:uid="{14383653-F586-48FE-A817-2159765DCEB4}"/>
    <cellStyle name="Comma 2 2 2 3 2 4 4 2" xfId="6372" xr:uid="{FE1EABAA-E458-47A1-8571-75C5EB4502F8}"/>
    <cellStyle name="Comma 2 2 2 3 2 4 4 2 2" xfId="18504" xr:uid="{1EF5B6F8-D22E-4B3E-8C98-5DBC84DC7F0D}"/>
    <cellStyle name="Comma 2 2 2 3 2 4 4 2 2 2" xfId="42768" xr:uid="{EA329060-752E-467F-A32B-7B08552933A1}"/>
    <cellStyle name="Comma 2 2 2 3 2 4 4 2 3" xfId="30636" xr:uid="{633FA06E-D815-4C50-A66B-80F3ED417A9D}"/>
    <cellStyle name="Comma 2 2 2 3 2 4 4 3" xfId="10416" xr:uid="{951B5ECC-F699-4D06-B0EF-1B8DE667E12B}"/>
    <cellStyle name="Comma 2 2 2 3 2 4 4 3 2" xfId="22548" xr:uid="{D516EB81-5EDC-45B1-B13D-DA4BDF4F7719}"/>
    <cellStyle name="Comma 2 2 2 3 2 4 4 3 2 2" xfId="46812" xr:uid="{53D450AE-D36B-47FC-8E36-9153392F248A}"/>
    <cellStyle name="Comma 2 2 2 3 2 4 4 3 3" xfId="34680" xr:uid="{B0E4FC29-44E6-4E5A-8E87-C615A710BE5A}"/>
    <cellStyle name="Comma 2 2 2 3 2 4 4 4" xfId="14460" xr:uid="{534C6DE6-051D-479E-A20E-A0F1B25F1375}"/>
    <cellStyle name="Comma 2 2 2 3 2 4 4 4 2" xfId="38724" xr:uid="{5B9D988E-CD63-47B7-9638-AB85C072A194}"/>
    <cellStyle name="Comma 2 2 2 3 2 4 4 5" xfId="26592" xr:uid="{7E37B61A-DD07-4C40-8619-97702FEC1865}"/>
    <cellStyle name="Comma 2 2 2 3 2 4 5" xfId="4350" xr:uid="{1BA14A6F-6BEB-45F8-92C5-05D8C2163D58}"/>
    <cellStyle name="Comma 2 2 2 3 2 4 5 2" xfId="16482" xr:uid="{AD01B19E-C9DA-4082-BD7C-630538206E66}"/>
    <cellStyle name="Comma 2 2 2 3 2 4 5 2 2" xfId="40746" xr:uid="{1BDDE108-B23C-4FC8-ADAD-4C148DCCCDA4}"/>
    <cellStyle name="Comma 2 2 2 3 2 4 5 3" xfId="28614" xr:uid="{0830CC2D-46BE-4AEC-848A-F9C9A2659438}"/>
    <cellStyle name="Comma 2 2 2 3 2 4 6" xfId="8394" xr:uid="{9A6C3FF3-C790-42E1-BC80-E8B8C80E6FBE}"/>
    <cellStyle name="Comma 2 2 2 3 2 4 6 2" xfId="20526" xr:uid="{C31D65FE-7DEB-4FBF-A1CC-A24C57E62C3C}"/>
    <cellStyle name="Comma 2 2 2 3 2 4 6 2 2" xfId="44790" xr:uid="{1A2AF3CC-0931-46E0-8626-6BA2C55FA704}"/>
    <cellStyle name="Comma 2 2 2 3 2 4 6 3" xfId="32658" xr:uid="{54CB6935-8E32-4EFD-B3C6-DDCE0ACF8F3D}"/>
    <cellStyle name="Comma 2 2 2 3 2 4 7" xfId="12438" xr:uid="{18123083-2487-42B7-B8F0-11D550B1558A}"/>
    <cellStyle name="Comma 2 2 2 3 2 4 7 2" xfId="36702" xr:uid="{AAAD5BEF-2A48-43B5-A7AC-DDE643F90EAF}"/>
    <cellStyle name="Comma 2 2 2 3 2 4 8" xfId="24570" xr:uid="{4C600122-7183-4B43-A0D2-3B810A9C66C6}"/>
    <cellStyle name="Comma 2 2 2 3 2 5" xfId="558" xr:uid="{7FF1A122-81A9-40B6-BAC4-EB5F0D4D10F4}"/>
    <cellStyle name="Comma 2 2 2 3 2 5 2" xfId="1569" xr:uid="{F4798D3A-0619-4EFC-87C8-04679CAA7562}"/>
    <cellStyle name="Comma 2 2 2 3 2 5 2 2" xfId="3591" xr:uid="{872CF05D-2BC8-4C7E-89C5-7FDE0C3DA36F}"/>
    <cellStyle name="Comma 2 2 2 3 2 5 2 2 2" xfId="7635" xr:uid="{FDDC6D1A-2034-4502-B0D6-2BC02872D742}"/>
    <cellStyle name="Comma 2 2 2 3 2 5 2 2 2 2" xfId="19767" xr:uid="{C258954B-4B00-40C6-9ADE-6C764E3F9EE4}"/>
    <cellStyle name="Comma 2 2 2 3 2 5 2 2 2 2 2" xfId="44031" xr:uid="{36E82015-CA95-422F-8088-F73D0DDE3BC9}"/>
    <cellStyle name="Comma 2 2 2 3 2 5 2 2 2 3" xfId="31899" xr:uid="{991352A9-3B84-4752-9421-2F53B0637FAF}"/>
    <cellStyle name="Comma 2 2 2 3 2 5 2 2 3" xfId="11679" xr:uid="{2C42026B-B298-4D0E-AD47-E3743EA03909}"/>
    <cellStyle name="Comma 2 2 2 3 2 5 2 2 3 2" xfId="23811" xr:uid="{BB77991E-2FAE-4B6D-9219-29BC0693CAA9}"/>
    <cellStyle name="Comma 2 2 2 3 2 5 2 2 3 2 2" xfId="48075" xr:uid="{DC1CC7F2-2F41-47BD-A79C-1F0F0253FA5D}"/>
    <cellStyle name="Comma 2 2 2 3 2 5 2 2 3 3" xfId="35943" xr:uid="{C8C6AEE1-DBD6-4469-93F6-4E83CBDF324F}"/>
    <cellStyle name="Comma 2 2 2 3 2 5 2 2 4" xfId="15723" xr:uid="{C699C699-517E-4077-B822-362173FE1CB9}"/>
    <cellStyle name="Comma 2 2 2 3 2 5 2 2 4 2" xfId="39987" xr:uid="{327C18A4-1F1D-4F6C-8271-D8FD0A69BA22}"/>
    <cellStyle name="Comma 2 2 2 3 2 5 2 2 5" xfId="27855" xr:uid="{11977F27-5CBD-4AA5-961B-BB492CA435CF}"/>
    <cellStyle name="Comma 2 2 2 3 2 5 2 3" xfId="5613" xr:uid="{1811905C-DFC1-48B8-97C0-6134954C7637}"/>
    <cellStyle name="Comma 2 2 2 3 2 5 2 3 2" xfId="17745" xr:uid="{4F5FF3D8-86B3-4C96-85ED-2DE33C9B0201}"/>
    <cellStyle name="Comma 2 2 2 3 2 5 2 3 2 2" xfId="42009" xr:uid="{1E6C7258-D0B9-4535-AE2F-EB9808003ABE}"/>
    <cellStyle name="Comma 2 2 2 3 2 5 2 3 3" xfId="29877" xr:uid="{EFF1CF8E-6C55-4E92-BBC0-E0B7CA8F36B8}"/>
    <cellStyle name="Comma 2 2 2 3 2 5 2 4" xfId="9657" xr:uid="{6F55364A-CBA3-429C-BFE7-2769178C08F7}"/>
    <cellStyle name="Comma 2 2 2 3 2 5 2 4 2" xfId="21789" xr:uid="{005C3069-21E8-4FEF-A3DB-BE86630E2F48}"/>
    <cellStyle name="Comma 2 2 2 3 2 5 2 4 2 2" xfId="46053" xr:uid="{672BF8A0-3944-46C1-BC6B-6BB20499FD56}"/>
    <cellStyle name="Comma 2 2 2 3 2 5 2 4 3" xfId="33921" xr:uid="{FCC90AFE-0134-4AA5-BC01-D21568729F69}"/>
    <cellStyle name="Comma 2 2 2 3 2 5 2 5" xfId="13701" xr:uid="{1FB3583B-F29C-4BEA-9D9E-F4EECB0487BB}"/>
    <cellStyle name="Comma 2 2 2 3 2 5 2 5 2" xfId="37965" xr:uid="{2512C77A-16F5-4DBB-A573-389015291891}"/>
    <cellStyle name="Comma 2 2 2 3 2 5 2 6" xfId="25833" xr:uid="{F68BBF2B-F5D2-4D10-B9DE-D1F69BF709CA}"/>
    <cellStyle name="Comma 2 2 2 3 2 5 3" xfId="2580" xr:uid="{CA90335E-ABEF-4A08-B4A3-BCDFDC7453F7}"/>
    <cellStyle name="Comma 2 2 2 3 2 5 3 2" xfId="6624" xr:uid="{6164C028-6330-463B-A462-2365777C53EA}"/>
    <cellStyle name="Comma 2 2 2 3 2 5 3 2 2" xfId="18756" xr:uid="{D0DADCC7-4D4E-434E-AE33-1824D9DDFDD1}"/>
    <cellStyle name="Comma 2 2 2 3 2 5 3 2 2 2" xfId="43020" xr:uid="{6EF42B78-E664-4249-9136-EFB37A08F00D}"/>
    <cellStyle name="Comma 2 2 2 3 2 5 3 2 3" xfId="30888" xr:uid="{E427B751-3C91-416A-A49A-107F1E04D7CC}"/>
    <cellStyle name="Comma 2 2 2 3 2 5 3 3" xfId="10668" xr:uid="{02B73D63-0DEE-4FAC-8746-EE958492A521}"/>
    <cellStyle name="Comma 2 2 2 3 2 5 3 3 2" xfId="22800" xr:uid="{4184B61A-840F-4A3F-8A8C-9B058A657336}"/>
    <cellStyle name="Comma 2 2 2 3 2 5 3 3 2 2" xfId="47064" xr:uid="{0E5154E7-8795-4A6C-8385-C7E46951EF28}"/>
    <cellStyle name="Comma 2 2 2 3 2 5 3 3 3" xfId="34932" xr:uid="{99C20989-017A-416D-A07A-76CD541CC28A}"/>
    <cellStyle name="Comma 2 2 2 3 2 5 3 4" xfId="14712" xr:uid="{40DAFD05-84A1-481D-B012-4373FBD831B7}"/>
    <cellStyle name="Comma 2 2 2 3 2 5 3 4 2" xfId="38976" xr:uid="{E0A0E0F3-017E-4680-A8E6-6477B2B76FCF}"/>
    <cellStyle name="Comma 2 2 2 3 2 5 3 5" xfId="26844" xr:uid="{E46DA766-C6F3-4F2C-89B6-F05888559D4B}"/>
    <cellStyle name="Comma 2 2 2 3 2 5 4" xfId="4602" xr:uid="{ACC2A42C-BA60-43CD-A9C4-3F9C34D319FA}"/>
    <cellStyle name="Comma 2 2 2 3 2 5 4 2" xfId="16734" xr:uid="{447DD2DC-0A24-4842-B9C3-2196FBA43E1F}"/>
    <cellStyle name="Comma 2 2 2 3 2 5 4 2 2" xfId="40998" xr:uid="{D9CB2668-CC7B-41CB-AEFA-3F699FFCB347}"/>
    <cellStyle name="Comma 2 2 2 3 2 5 4 3" xfId="28866" xr:uid="{9EA13645-6F27-4487-AE50-04BB39780596}"/>
    <cellStyle name="Comma 2 2 2 3 2 5 5" xfId="8646" xr:uid="{179C4978-5AF4-4B37-83DA-B2DC01994727}"/>
    <cellStyle name="Comma 2 2 2 3 2 5 5 2" xfId="20778" xr:uid="{D3756359-C86D-4800-B888-EAB8F8943905}"/>
    <cellStyle name="Comma 2 2 2 3 2 5 5 2 2" xfId="45042" xr:uid="{C216AF18-7565-4270-9D13-439CDDAA86C3}"/>
    <cellStyle name="Comma 2 2 2 3 2 5 5 3" xfId="32910" xr:uid="{ED2ED618-3394-47A4-BE5A-B7BFB82EE951}"/>
    <cellStyle name="Comma 2 2 2 3 2 5 6" xfId="12690" xr:uid="{0B268A9B-83C0-40DA-B2A0-32F104E535DD}"/>
    <cellStyle name="Comma 2 2 2 3 2 5 6 2" xfId="36954" xr:uid="{EC4CF218-1414-4430-BD9C-ABEFEC073EA6}"/>
    <cellStyle name="Comma 2 2 2 3 2 5 7" xfId="24822" xr:uid="{2944E78F-A188-4910-B239-8241DE574341}"/>
    <cellStyle name="Comma 2 2 2 3 2 6" xfId="1064" xr:uid="{C6C9FAF8-FDBA-4642-A85E-3AC166FB6016}"/>
    <cellStyle name="Comma 2 2 2 3 2 6 2" xfId="3086" xr:uid="{8CF5AD73-1599-4924-8E0A-878D7A54CC71}"/>
    <cellStyle name="Comma 2 2 2 3 2 6 2 2" xfId="7130" xr:uid="{FFCE2E7D-EB38-4598-8583-1A8C69263835}"/>
    <cellStyle name="Comma 2 2 2 3 2 6 2 2 2" xfId="19262" xr:uid="{52C78E93-9CB6-4AB9-B777-E4D50099F125}"/>
    <cellStyle name="Comma 2 2 2 3 2 6 2 2 2 2" xfId="43526" xr:uid="{6DEDB0D1-6AB4-4999-B213-C3C0CB747F8F}"/>
    <cellStyle name="Comma 2 2 2 3 2 6 2 2 3" xfId="31394" xr:uid="{B81DDAF2-0BB3-4347-800B-7D467D898CA6}"/>
    <cellStyle name="Comma 2 2 2 3 2 6 2 3" xfId="11174" xr:uid="{83D8B90A-3178-4718-ACD3-843AC5C43FEC}"/>
    <cellStyle name="Comma 2 2 2 3 2 6 2 3 2" xfId="23306" xr:uid="{8C987A79-58BA-4499-994C-5F752FB70B5C}"/>
    <cellStyle name="Comma 2 2 2 3 2 6 2 3 2 2" xfId="47570" xr:uid="{B1D0EBE9-5B4C-45E6-9CFA-3D81E4BC68B1}"/>
    <cellStyle name="Comma 2 2 2 3 2 6 2 3 3" xfId="35438" xr:uid="{4873CCE9-781A-4AF9-A1A9-D662BB285212}"/>
    <cellStyle name="Comma 2 2 2 3 2 6 2 4" xfId="15218" xr:uid="{D1D5D917-E106-459C-BD08-397A602E3301}"/>
    <cellStyle name="Comma 2 2 2 3 2 6 2 4 2" xfId="39482" xr:uid="{9C89A2A1-DA55-482C-B929-63CD9F8C2C09}"/>
    <cellStyle name="Comma 2 2 2 3 2 6 2 5" xfId="27350" xr:uid="{CA2C187E-B707-48F3-B642-5745DF624C6B}"/>
    <cellStyle name="Comma 2 2 2 3 2 6 3" xfId="5108" xr:uid="{74E8B95B-8AD1-4A7B-BFE0-A736DCE7346E}"/>
    <cellStyle name="Comma 2 2 2 3 2 6 3 2" xfId="17240" xr:uid="{46053E34-7684-40CF-ADE7-BB70889EA23A}"/>
    <cellStyle name="Comma 2 2 2 3 2 6 3 2 2" xfId="41504" xr:uid="{68D855C4-4233-4DC3-9BA4-F11683BBA849}"/>
    <cellStyle name="Comma 2 2 2 3 2 6 3 3" xfId="29372" xr:uid="{DB7E3EBF-EC43-47A0-B7CF-E8EB34E76E55}"/>
    <cellStyle name="Comma 2 2 2 3 2 6 4" xfId="9152" xr:uid="{79C1B4A4-4AAB-49DE-AAD8-BB3858F10D80}"/>
    <cellStyle name="Comma 2 2 2 3 2 6 4 2" xfId="21284" xr:uid="{35F627E3-AC12-40F4-A5EF-FF0BAE815A6F}"/>
    <cellStyle name="Comma 2 2 2 3 2 6 4 2 2" xfId="45548" xr:uid="{33DAE7FF-F104-450E-9ABE-B0CAF0199FC4}"/>
    <cellStyle name="Comma 2 2 2 3 2 6 4 3" xfId="33416" xr:uid="{7D5B244E-8240-48EE-959C-97CDB13F435D}"/>
    <cellStyle name="Comma 2 2 2 3 2 6 5" xfId="13196" xr:uid="{9E4A4BF9-13ED-409A-A323-07A9CE665025}"/>
    <cellStyle name="Comma 2 2 2 3 2 6 5 2" xfId="37460" xr:uid="{80BD5468-1DCD-47AD-8016-85C03D34D72D}"/>
    <cellStyle name="Comma 2 2 2 3 2 6 6" xfId="25328" xr:uid="{BAAF0B92-593B-4817-973C-EC0AA2858B9C}"/>
    <cellStyle name="Comma 2 2 2 3 2 7" xfId="2075" xr:uid="{178CA35B-F22A-4481-B415-D161B69882BA}"/>
    <cellStyle name="Comma 2 2 2 3 2 7 2" xfId="6119" xr:uid="{ED16F732-920F-40EE-8807-B38BFF1DB8C7}"/>
    <cellStyle name="Comma 2 2 2 3 2 7 2 2" xfId="18251" xr:uid="{D30A6C3C-3FD4-4C57-AD11-C4D8159B62CF}"/>
    <cellStyle name="Comma 2 2 2 3 2 7 2 2 2" xfId="42515" xr:uid="{553AEFD8-6FBD-42FF-A3DA-942FC02E61A1}"/>
    <cellStyle name="Comma 2 2 2 3 2 7 2 3" xfId="30383" xr:uid="{21657E52-3726-40CE-AA8E-59F473ED8A9A}"/>
    <cellStyle name="Comma 2 2 2 3 2 7 3" xfId="10163" xr:uid="{1447DA30-A2E0-42A1-8DBC-338B23AC3D00}"/>
    <cellStyle name="Comma 2 2 2 3 2 7 3 2" xfId="22295" xr:uid="{738630F5-3B5C-4DAA-98C0-8C1ACFF5887E}"/>
    <cellStyle name="Comma 2 2 2 3 2 7 3 2 2" xfId="46559" xr:uid="{838C9470-BBDA-4BEB-916A-25B1263774D2}"/>
    <cellStyle name="Comma 2 2 2 3 2 7 3 3" xfId="34427" xr:uid="{7D7A232B-AE5A-473E-B3FF-178E498922CF}"/>
    <cellStyle name="Comma 2 2 2 3 2 7 4" xfId="14207" xr:uid="{DE3DE5B3-FE00-4D9B-8933-EFB57D18E7D7}"/>
    <cellStyle name="Comma 2 2 2 3 2 7 4 2" xfId="38471" xr:uid="{F0CEF9F2-9137-4E3A-A193-BACF4FDE1453}"/>
    <cellStyle name="Comma 2 2 2 3 2 7 5" xfId="26339" xr:uid="{A7C1D0AB-B4DB-4F9B-B97C-EB6DE742ECA7}"/>
    <cellStyle name="Comma 2 2 2 3 2 8" xfId="4097" xr:uid="{848BD121-508D-4FD4-B0FF-6FCAAFB7AF56}"/>
    <cellStyle name="Comma 2 2 2 3 2 8 2" xfId="16229" xr:uid="{5581E5CE-1E86-4DAB-A982-EF7C9A466C28}"/>
    <cellStyle name="Comma 2 2 2 3 2 8 2 2" xfId="40493" xr:uid="{9D4D5895-8CB4-4B69-8293-6DFF63318D5C}"/>
    <cellStyle name="Comma 2 2 2 3 2 8 3" xfId="28361" xr:uid="{107C429C-88ED-4144-9231-3601E8EC05A6}"/>
    <cellStyle name="Comma 2 2 2 3 2 9" xfId="8141" xr:uid="{D3711A49-5762-444C-A770-586A93BC4663}"/>
    <cellStyle name="Comma 2 2 2 3 2 9 2" xfId="20273" xr:uid="{E43162F1-966F-4A00-BD52-882542EC7461}"/>
    <cellStyle name="Comma 2 2 2 3 2 9 2 2" xfId="44537" xr:uid="{11FA749D-3AED-4515-914E-7CA449FD268C}"/>
    <cellStyle name="Comma 2 2 2 3 2 9 3" xfId="32405" xr:uid="{39531EAE-635E-49C8-A010-8C4733C132B9}"/>
    <cellStyle name="Comma 2 2 2 3 3" xfId="74" xr:uid="{9C3AA8DB-B8F3-494F-B02B-4B5DFE99DDC0}"/>
    <cellStyle name="Comma 2 2 2 3 3 10" xfId="12206" xr:uid="{BADC81C0-EA3D-4059-A79E-FB49A94B362A}"/>
    <cellStyle name="Comma 2 2 2 3 3 10 2" xfId="36470" xr:uid="{0AC58550-626B-4396-A7C2-47C7EEC6CA2D}"/>
    <cellStyle name="Comma 2 2 2 3 3 11" xfId="24338" xr:uid="{FC756B12-E664-4770-940E-37D59FC04831}"/>
    <cellStyle name="Comma 2 2 2 3 3 2" xfId="137" xr:uid="{B6890F4D-1D2E-494F-AE80-0D449289D31B}"/>
    <cellStyle name="Comma 2 2 2 3 3 2 10" xfId="24401" xr:uid="{FA62EC97-BE59-48C0-A6EA-69952745013D}"/>
    <cellStyle name="Comma 2 2 2 3 3 2 2" xfId="263" xr:uid="{F19A855A-C611-4F53-9E3D-DDDC8D460C52}"/>
    <cellStyle name="Comma 2 2 2 3 3 2 2 2" xfId="516" xr:uid="{47FA5B19-68E3-4DEA-AAA0-806CB539C7EF}"/>
    <cellStyle name="Comma 2 2 2 3 3 2 2 2 2" xfId="1021" xr:uid="{D87C502F-E548-49C7-B018-C779438C121A}"/>
    <cellStyle name="Comma 2 2 2 3 3 2 2 2 2 2" xfId="2032" xr:uid="{DA735307-0DD7-4ADC-A1A0-F5A288DCAE01}"/>
    <cellStyle name="Comma 2 2 2 3 3 2 2 2 2 2 2" xfId="4054" xr:uid="{08FAF017-C345-4ED0-8BFE-C9148D0AC195}"/>
    <cellStyle name="Comma 2 2 2 3 3 2 2 2 2 2 2 2" xfId="8098" xr:uid="{DA176AE3-CB11-4AA4-B006-79DB86151398}"/>
    <cellStyle name="Comma 2 2 2 3 3 2 2 2 2 2 2 2 2" xfId="20230" xr:uid="{19A05516-F64E-4D04-9FDD-1AA89F850CF6}"/>
    <cellStyle name="Comma 2 2 2 3 3 2 2 2 2 2 2 2 2 2" xfId="44494" xr:uid="{C09A48DD-55AD-46DB-BB7C-9EEF24C136DC}"/>
    <cellStyle name="Comma 2 2 2 3 3 2 2 2 2 2 2 2 3" xfId="32362" xr:uid="{477277AD-D77E-43B6-A3B9-60E798F3556E}"/>
    <cellStyle name="Comma 2 2 2 3 3 2 2 2 2 2 2 3" xfId="12142" xr:uid="{3ACB6AF2-0927-4553-8CA9-7F3AEF03A3FB}"/>
    <cellStyle name="Comma 2 2 2 3 3 2 2 2 2 2 2 3 2" xfId="24274" xr:uid="{58C0823B-5938-4AD4-B561-5F9662BF1AA3}"/>
    <cellStyle name="Comma 2 2 2 3 3 2 2 2 2 2 2 3 2 2" xfId="48538" xr:uid="{0BB9140A-A617-4791-BA3E-8656297F9543}"/>
    <cellStyle name="Comma 2 2 2 3 3 2 2 2 2 2 2 3 3" xfId="36406" xr:uid="{7C19F4D2-5690-4568-9750-6187B9AEC9A3}"/>
    <cellStyle name="Comma 2 2 2 3 3 2 2 2 2 2 2 4" xfId="16186" xr:uid="{194C176B-1594-4431-9628-844DC0C448B2}"/>
    <cellStyle name="Comma 2 2 2 3 3 2 2 2 2 2 2 4 2" xfId="40450" xr:uid="{323FC8A0-A90D-47D6-9934-769A87F4A7E5}"/>
    <cellStyle name="Comma 2 2 2 3 3 2 2 2 2 2 2 5" xfId="28318" xr:uid="{C8D1D648-E373-454B-807C-D97C191A8D88}"/>
    <cellStyle name="Comma 2 2 2 3 3 2 2 2 2 2 3" xfId="6076" xr:uid="{A3E2A6C0-252E-46E8-9188-F9A52AD40C0E}"/>
    <cellStyle name="Comma 2 2 2 3 3 2 2 2 2 2 3 2" xfId="18208" xr:uid="{7B365915-C23A-4E5B-B4F9-894680377F33}"/>
    <cellStyle name="Comma 2 2 2 3 3 2 2 2 2 2 3 2 2" xfId="42472" xr:uid="{BDF2F976-9A2A-4452-BD5B-AF7AD34C6E7F}"/>
    <cellStyle name="Comma 2 2 2 3 3 2 2 2 2 2 3 3" xfId="30340" xr:uid="{357FA10C-4D5F-46DF-8FFD-8A2992E7C4EE}"/>
    <cellStyle name="Comma 2 2 2 3 3 2 2 2 2 2 4" xfId="10120" xr:uid="{66FF2B0A-BB8F-46C9-9292-5BBC6BBFC19C}"/>
    <cellStyle name="Comma 2 2 2 3 3 2 2 2 2 2 4 2" xfId="22252" xr:uid="{EB143AC3-E947-4137-87B6-72E0445B6DE3}"/>
    <cellStyle name="Comma 2 2 2 3 3 2 2 2 2 2 4 2 2" xfId="46516" xr:uid="{007DC1AB-E463-4455-B526-053691C3AC53}"/>
    <cellStyle name="Comma 2 2 2 3 3 2 2 2 2 2 4 3" xfId="34384" xr:uid="{794325D3-AC49-493D-9C53-4BDBF5C0EF41}"/>
    <cellStyle name="Comma 2 2 2 3 3 2 2 2 2 2 5" xfId="14164" xr:uid="{ECA6C333-4CA6-4755-A0D8-827709DAA094}"/>
    <cellStyle name="Comma 2 2 2 3 3 2 2 2 2 2 5 2" xfId="38428" xr:uid="{6AE90B36-47E8-4F3F-9EBA-139575BC854F}"/>
    <cellStyle name="Comma 2 2 2 3 3 2 2 2 2 2 6" xfId="26296" xr:uid="{707FF368-CC6A-4238-8D60-FB5FAB79647F}"/>
    <cellStyle name="Comma 2 2 2 3 3 2 2 2 2 3" xfId="3043" xr:uid="{6926F381-653D-45A4-80A3-D4FC34A8909A}"/>
    <cellStyle name="Comma 2 2 2 3 3 2 2 2 2 3 2" xfId="7087" xr:uid="{F915A3A3-A907-43A3-B124-645FC4BDF9C7}"/>
    <cellStyle name="Comma 2 2 2 3 3 2 2 2 2 3 2 2" xfId="19219" xr:uid="{A50C7437-CB85-47E0-A4F1-1978190BD8E9}"/>
    <cellStyle name="Comma 2 2 2 3 3 2 2 2 2 3 2 2 2" xfId="43483" xr:uid="{D2302BFF-7E11-4C25-9995-62EBE5E28976}"/>
    <cellStyle name="Comma 2 2 2 3 3 2 2 2 2 3 2 3" xfId="31351" xr:uid="{57D53B03-268D-490B-9378-F3FFA6958ED9}"/>
    <cellStyle name="Comma 2 2 2 3 3 2 2 2 2 3 3" xfId="11131" xr:uid="{3508050D-90F4-46E4-81EB-0A095D611E07}"/>
    <cellStyle name="Comma 2 2 2 3 3 2 2 2 2 3 3 2" xfId="23263" xr:uid="{CDB59168-167D-4751-8BA5-C9AFEF119C52}"/>
    <cellStyle name="Comma 2 2 2 3 3 2 2 2 2 3 3 2 2" xfId="47527" xr:uid="{79E71DDE-F012-425A-849F-3D95153B57ED}"/>
    <cellStyle name="Comma 2 2 2 3 3 2 2 2 2 3 3 3" xfId="35395" xr:uid="{9E87E619-15A9-4325-AF31-3B25904BB826}"/>
    <cellStyle name="Comma 2 2 2 3 3 2 2 2 2 3 4" xfId="15175" xr:uid="{46C972E9-C60C-495E-BCF9-71A7946627C5}"/>
    <cellStyle name="Comma 2 2 2 3 3 2 2 2 2 3 4 2" xfId="39439" xr:uid="{209CD70A-A1A2-4874-AA37-F8E8D028FAAF}"/>
    <cellStyle name="Comma 2 2 2 3 3 2 2 2 2 3 5" xfId="27307" xr:uid="{0EB7D263-23F6-4E03-9A21-639E102F4CB3}"/>
    <cellStyle name="Comma 2 2 2 3 3 2 2 2 2 4" xfId="5065" xr:uid="{2F1C3762-6366-4F32-A6C6-9C83C4D816DD}"/>
    <cellStyle name="Comma 2 2 2 3 3 2 2 2 2 4 2" xfId="17197" xr:uid="{ED6745FD-331E-4818-A129-1DA998D79510}"/>
    <cellStyle name="Comma 2 2 2 3 3 2 2 2 2 4 2 2" xfId="41461" xr:uid="{E5196A83-AA61-4666-B28C-AA06479B8E41}"/>
    <cellStyle name="Comma 2 2 2 3 3 2 2 2 2 4 3" xfId="29329" xr:uid="{AC6D9A03-AF6F-472C-A6EB-844BA9478BF7}"/>
    <cellStyle name="Comma 2 2 2 3 3 2 2 2 2 5" xfId="9109" xr:uid="{72F78684-5471-4208-BF89-5A873C916546}"/>
    <cellStyle name="Comma 2 2 2 3 3 2 2 2 2 5 2" xfId="21241" xr:uid="{1AAAF04C-B2F5-4319-86AF-215367D28018}"/>
    <cellStyle name="Comma 2 2 2 3 3 2 2 2 2 5 2 2" xfId="45505" xr:uid="{B4CBFF41-3838-40D3-85B0-2AD3C4DD20DF}"/>
    <cellStyle name="Comma 2 2 2 3 3 2 2 2 2 5 3" xfId="33373" xr:uid="{C5EB9C1A-6533-4E5D-AA35-6AD7C12BE223}"/>
    <cellStyle name="Comma 2 2 2 3 3 2 2 2 2 6" xfId="13153" xr:uid="{D4248813-BD9E-4D01-B887-EA7F8EBFE643}"/>
    <cellStyle name="Comma 2 2 2 3 3 2 2 2 2 6 2" xfId="37417" xr:uid="{34800F62-4484-4AC3-B99B-1F92E6ABE318}"/>
    <cellStyle name="Comma 2 2 2 3 3 2 2 2 2 7" xfId="25285" xr:uid="{CCB107F6-2ADB-436A-B473-63F3089F092C}"/>
    <cellStyle name="Comma 2 2 2 3 3 2 2 2 3" xfId="1527" xr:uid="{92CAC998-E75B-4097-89CB-C6BDC8C974FD}"/>
    <cellStyle name="Comma 2 2 2 3 3 2 2 2 3 2" xfId="3549" xr:uid="{E9552498-98DD-4E39-AD04-14C5A5C3F566}"/>
    <cellStyle name="Comma 2 2 2 3 3 2 2 2 3 2 2" xfId="7593" xr:uid="{F52AF67C-0D94-4FFA-9388-14AA50C69E4B}"/>
    <cellStyle name="Comma 2 2 2 3 3 2 2 2 3 2 2 2" xfId="19725" xr:uid="{7E47B787-AC1F-4EA0-824E-7B8EB5E71983}"/>
    <cellStyle name="Comma 2 2 2 3 3 2 2 2 3 2 2 2 2" xfId="43989" xr:uid="{8572EDE6-6699-4D4F-839A-5B2F85D33412}"/>
    <cellStyle name="Comma 2 2 2 3 3 2 2 2 3 2 2 3" xfId="31857" xr:uid="{521116AC-E86A-4389-88DC-89EC77F85A88}"/>
    <cellStyle name="Comma 2 2 2 3 3 2 2 2 3 2 3" xfId="11637" xr:uid="{0CD2A738-EC7C-409B-92DD-76D83233AC7F}"/>
    <cellStyle name="Comma 2 2 2 3 3 2 2 2 3 2 3 2" xfId="23769" xr:uid="{26074C4E-76D6-4BD9-8489-14BB8C9339AA}"/>
    <cellStyle name="Comma 2 2 2 3 3 2 2 2 3 2 3 2 2" xfId="48033" xr:uid="{2102B3AE-8E5A-43C1-8851-22D48CA7696B}"/>
    <cellStyle name="Comma 2 2 2 3 3 2 2 2 3 2 3 3" xfId="35901" xr:uid="{CAFE2171-A3FE-48B3-82ED-0B8B90D4683E}"/>
    <cellStyle name="Comma 2 2 2 3 3 2 2 2 3 2 4" xfId="15681" xr:uid="{1DB673F5-5CAE-4A15-91E1-B80D939D9778}"/>
    <cellStyle name="Comma 2 2 2 3 3 2 2 2 3 2 4 2" xfId="39945" xr:uid="{69A7B0BF-6F85-43FA-B234-B19881E3D633}"/>
    <cellStyle name="Comma 2 2 2 3 3 2 2 2 3 2 5" xfId="27813" xr:uid="{50D6F0EC-17CF-4BFB-A096-81ED14C8BC1B}"/>
    <cellStyle name="Comma 2 2 2 3 3 2 2 2 3 3" xfId="5571" xr:uid="{B52C18F0-FF54-43C0-B374-698D8A2F18FF}"/>
    <cellStyle name="Comma 2 2 2 3 3 2 2 2 3 3 2" xfId="17703" xr:uid="{6367CAB3-7BD4-45A4-95F4-8B3F5962E91D}"/>
    <cellStyle name="Comma 2 2 2 3 3 2 2 2 3 3 2 2" xfId="41967" xr:uid="{D299D43C-2E60-4DAB-AAC6-DC4C53E0F4BA}"/>
    <cellStyle name="Comma 2 2 2 3 3 2 2 2 3 3 3" xfId="29835" xr:uid="{3B422F4B-3794-4CE4-B7CA-A47DAC551F0E}"/>
    <cellStyle name="Comma 2 2 2 3 3 2 2 2 3 4" xfId="9615" xr:uid="{C23BCB12-432A-442C-8D2C-556A574DAF46}"/>
    <cellStyle name="Comma 2 2 2 3 3 2 2 2 3 4 2" xfId="21747" xr:uid="{F461D317-CB0C-49E6-A3FB-FFD394E0F117}"/>
    <cellStyle name="Comma 2 2 2 3 3 2 2 2 3 4 2 2" xfId="46011" xr:uid="{0D55FFFC-1433-43BE-8E02-464AF8E68AA4}"/>
    <cellStyle name="Comma 2 2 2 3 3 2 2 2 3 4 3" xfId="33879" xr:uid="{D3530406-3CED-491D-ABE2-837BF90D6D65}"/>
    <cellStyle name="Comma 2 2 2 3 3 2 2 2 3 5" xfId="13659" xr:uid="{FBD252FD-E6FB-4708-94A6-0003DE8EFE61}"/>
    <cellStyle name="Comma 2 2 2 3 3 2 2 2 3 5 2" xfId="37923" xr:uid="{1285B78C-2E13-4DD9-96BF-E95913219007}"/>
    <cellStyle name="Comma 2 2 2 3 3 2 2 2 3 6" xfId="25791" xr:uid="{14747569-8B6D-4643-9860-6DA0F67B80BC}"/>
    <cellStyle name="Comma 2 2 2 3 3 2 2 2 4" xfId="2538" xr:uid="{974E1D43-7E1B-4631-B104-ED021D43F2E8}"/>
    <cellStyle name="Comma 2 2 2 3 3 2 2 2 4 2" xfId="6582" xr:uid="{3D38B744-BB6B-42AE-BC92-82A5D42506B3}"/>
    <cellStyle name="Comma 2 2 2 3 3 2 2 2 4 2 2" xfId="18714" xr:uid="{C1F52C87-0F1B-441F-946F-F35020833B14}"/>
    <cellStyle name="Comma 2 2 2 3 3 2 2 2 4 2 2 2" xfId="42978" xr:uid="{6C7A6167-8D21-4107-97AF-E67CEED8B045}"/>
    <cellStyle name="Comma 2 2 2 3 3 2 2 2 4 2 3" xfId="30846" xr:uid="{073C622B-9E03-4567-A414-A17A4AE22D8F}"/>
    <cellStyle name="Comma 2 2 2 3 3 2 2 2 4 3" xfId="10626" xr:uid="{D5CE97B6-6624-4B69-811E-71B30457E6BF}"/>
    <cellStyle name="Comma 2 2 2 3 3 2 2 2 4 3 2" xfId="22758" xr:uid="{4A0E9185-FE73-4882-A8F6-C07A450CE22B}"/>
    <cellStyle name="Comma 2 2 2 3 3 2 2 2 4 3 2 2" xfId="47022" xr:uid="{B35010F9-3915-4F26-9429-46C19CEFB0A6}"/>
    <cellStyle name="Comma 2 2 2 3 3 2 2 2 4 3 3" xfId="34890" xr:uid="{1E0F7EED-8C49-46E0-8D74-4BF570BE3A1D}"/>
    <cellStyle name="Comma 2 2 2 3 3 2 2 2 4 4" xfId="14670" xr:uid="{1B72688C-BA50-439B-940D-7E7113CD3D6D}"/>
    <cellStyle name="Comma 2 2 2 3 3 2 2 2 4 4 2" xfId="38934" xr:uid="{FBFF1A7A-7E70-4C84-916E-03E230DE32C5}"/>
    <cellStyle name="Comma 2 2 2 3 3 2 2 2 4 5" xfId="26802" xr:uid="{18E8ACCB-C0ED-4ED1-A953-631597A597F6}"/>
    <cellStyle name="Comma 2 2 2 3 3 2 2 2 5" xfId="4560" xr:uid="{0EB96A42-B5BC-4F4F-B94D-89386FDB28D9}"/>
    <cellStyle name="Comma 2 2 2 3 3 2 2 2 5 2" xfId="16692" xr:uid="{96778DFF-9172-4C71-9CFC-AB56DD863AAC}"/>
    <cellStyle name="Comma 2 2 2 3 3 2 2 2 5 2 2" xfId="40956" xr:uid="{B5576071-8206-48B3-8311-E3442A7D4EB6}"/>
    <cellStyle name="Comma 2 2 2 3 3 2 2 2 5 3" xfId="28824" xr:uid="{E5432EA5-F842-4427-8A27-7BA90A90460A}"/>
    <cellStyle name="Comma 2 2 2 3 3 2 2 2 6" xfId="8604" xr:uid="{ABF8482C-01FE-4D42-A202-55E77C912BD1}"/>
    <cellStyle name="Comma 2 2 2 3 3 2 2 2 6 2" xfId="20736" xr:uid="{28C75881-3612-44AB-A3BF-4724F9401922}"/>
    <cellStyle name="Comma 2 2 2 3 3 2 2 2 6 2 2" xfId="45000" xr:uid="{C052A88A-67A2-43F1-96EB-667F30BBF6BE}"/>
    <cellStyle name="Comma 2 2 2 3 3 2 2 2 6 3" xfId="32868" xr:uid="{8827402C-4734-48B7-8973-B8B409A4BE13}"/>
    <cellStyle name="Comma 2 2 2 3 3 2 2 2 7" xfId="12648" xr:uid="{CFF69AAE-A4C8-47D8-9D1D-84A3E14EB14E}"/>
    <cellStyle name="Comma 2 2 2 3 3 2 2 2 7 2" xfId="36912" xr:uid="{B0CE33D2-72B8-48B1-AF46-C78CDFD0C00B}"/>
    <cellStyle name="Comma 2 2 2 3 3 2 2 2 8" xfId="24780" xr:uid="{49D93CCC-CC23-4AE2-9787-DFB1BD511EA1}"/>
    <cellStyle name="Comma 2 2 2 3 3 2 2 3" xfId="768" xr:uid="{FFC7EBAA-5014-461C-AC5C-A992A092E24C}"/>
    <cellStyle name="Comma 2 2 2 3 3 2 2 3 2" xfId="1779" xr:uid="{6D448031-0939-417D-8171-B532C539D1DE}"/>
    <cellStyle name="Comma 2 2 2 3 3 2 2 3 2 2" xfId="3801" xr:uid="{F6451FD1-C652-4FD5-9429-5B8E81312D4E}"/>
    <cellStyle name="Comma 2 2 2 3 3 2 2 3 2 2 2" xfId="7845" xr:uid="{37A2B2BF-66E9-4B36-A151-3021428F594D}"/>
    <cellStyle name="Comma 2 2 2 3 3 2 2 3 2 2 2 2" xfId="19977" xr:uid="{3365CEA8-DF88-46CE-8FF5-17667FBDB29E}"/>
    <cellStyle name="Comma 2 2 2 3 3 2 2 3 2 2 2 2 2" xfId="44241" xr:uid="{2FA7A467-207C-48BC-B18E-5841589C86A9}"/>
    <cellStyle name="Comma 2 2 2 3 3 2 2 3 2 2 2 3" xfId="32109" xr:uid="{C6FF8EB4-8B23-4086-92B8-0E19A0E55987}"/>
    <cellStyle name="Comma 2 2 2 3 3 2 2 3 2 2 3" xfId="11889" xr:uid="{C50B3A21-650A-4B3D-B13F-8FA1F8DC9798}"/>
    <cellStyle name="Comma 2 2 2 3 3 2 2 3 2 2 3 2" xfId="24021" xr:uid="{73EF980E-4544-487D-85B3-6C46A8C6805B}"/>
    <cellStyle name="Comma 2 2 2 3 3 2 2 3 2 2 3 2 2" xfId="48285" xr:uid="{BE979029-4C9C-4B22-A48D-97731D10046A}"/>
    <cellStyle name="Comma 2 2 2 3 3 2 2 3 2 2 3 3" xfId="36153" xr:uid="{CA9A3C7A-9450-4B39-BE10-2D721AE6789B}"/>
    <cellStyle name="Comma 2 2 2 3 3 2 2 3 2 2 4" xfId="15933" xr:uid="{7DD235D5-EE53-4F0D-9220-F99129D56FA0}"/>
    <cellStyle name="Comma 2 2 2 3 3 2 2 3 2 2 4 2" xfId="40197" xr:uid="{C3F44E8C-A537-4CB2-B82E-0B74F0ACDC3C}"/>
    <cellStyle name="Comma 2 2 2 3 3 2 2 3 2 2 5" xfId="28065" xr:uid="{896F23C4-69BB-4CC4-AFDB-8D81C493F799}"/>
    <cellStyle name="Comma 2 2 2 3 3 2 2 3 2 3" xfId="5823" xr:uid="{BE25C917-3787-4FF8-B925-AB618DEA30E0}"/>
    <cellStyle name="Comma 2 2 2 3 3 2 2 3 2 3 2" xfId="17955" xr:uid="{C97F848F-822E-45C0-A837-EA18B1DA1A3B}"/>
    <cellStyle name="Comma 2 2 2 3 3 2 2 3 2 3 2 2" xfId="42219" xr:uid="{52200054-B98B-44D3-9345-0D96E2E25246}"/>
    <cellStyle name="Comma 2 2 2 3 3 2 2 3 2 3 3" xfId="30087" xr:uid="{1DF5F94B-0A75-40B4-82F7-ADCECFEBF7B4}"/>
    <cellStyle name="Comma 2 2 2 3 3 2 2 3 2 4" xfId="9867" xr:uid="{33B77843-69DA-449C-8394-3626E6D77E25}"/>
    <cellStyle name="Comma 2 2 2 3 3 2 2 3 2 4 2" xfId="21999" xr:uid="{7A34B682-24E8-48EC-B096-27BCBB877509}"/>
    <cellStyle name="Comma 2 2 2 3 3 2 2 3 2 4 2 2" xfId="46263" xr:uid="{1B7472F4-7DE8-4511-B517-1A1B6FA4BC86}"/>
    <cellStyle name="Comma 2 2 2 3 3 2 2 3 2 4 3" xfId="34131" xr:uid="{8677E163-EDB3-4883-9013-7775DA0CD46D}"/>
    <cellStyle name="Comma 2 2 2 3 3 2 2 3 2 5" xfId="13911" xr:uid="{6475D8FD-479C-4B30-A43D-087F38B4C603}"/>
    <cellStyle name="Comma 2 2 2 3 3 2 2 3 2 5 2" xfId="38175" xr:uid="{A1378EC7-B7C5-47EA-B32D-89D759192867}"/>
    <cellStyle name="Comma 2 2 2 3 3 2 2 3 2 6" xfId="26043" xr:uid="{1A8F8BF7-CB48-4FC3-86D1-D7D3B164992D}"/>
    <cellStyle name="Comma 2 2 2 3 3 2 2 3 3" xfId="2790" xr:uid="{DE83C51C-4EFA-4554-B396-FA8B00236C8B}"/>
    <cellStyle name="Comma 2 2 2 3 3 2 2 3 3 2" xfId="6834" xr:uid="{93ECCEDD-D803-47C1-B765-B06D31C72D7A}"/>
    <cellStyle name="Comma 2 2 2 3 3 2 2 3 3 2 2" xfId="18966" xr:uid="{132C45A0-30E9-46F8-A1FD-0D5A2E0707E6}"/>
    <cellStyle name="Comma 2 2 2 3 3 2 2 3 3 2 2 2" xfId="43230" xr:uid="{A1CE8863-530D-421E-A743-A5A2B7A35D40}"/>
    <cellStyle name="Comma 2 2 2 3 3 2 2 3 3 2 3" xfId="31098" xr:uid="{82C41993-0368-4882-B2D7-52958505FA74}"/>
    <cellStyle name="Comma 2 2 2 3 3 2 2 3 3 3" xfId="10878" xr:uid="{F093B089-C744-4E67-B844-491F521119A3}"/>
    <cellStyle name="Comma 2 2 2 3 3 2 2 3 3 3 2" xfId="23010" xr:uid="{5B84D499-27B4-498B-86CA-454045BD1ADA}"/>
    <cellStyle name="Comma 2 2 2 3 3 2 2 3 3 3 2 2" xfId="47274" xr:uid="{2C830ED4-ABA7-407E-8ECF-066A93B07C13}"/>
    <cellStyle name="Comma 2 2 2 3 3 2 2 3 3 3 3" xfId="35142" xr:uid="{F8AF56E8-DF78-415B-9F6C-D87239A9937B}"/>
    <cellStyle name="Comma 2 2 2 3 3 2 2 3 3 4" xfId="14922" xr:uid="{36FA9AD8-36D7-47C0-89F9-3D8865D27DCA}"/>
    <cellStyle name="Comma 2 2 2 3 3 2 2 3 3 4 2" xfId="39186" xr:uid="{FE089A1B-3348-4761-A326-4D210AD44560}"/>
    <cellStyle name="Comma 2 2 2 3 3 2 2 3 3 5" xfId="27054" xr:uid="{F17C3288-E443-44C8-87F8-91E9535DBD2A}"/>
    <cellStyle name="Comma 2 2 2 3 3 2 2 3 4" xfId="4812" xr:uid="{C14FBA1A-D168-4001-8ED6-17A64E9722AB}"/>
    <cellStyle name="Comma 2 2 2 3 3 2 2 3 4 2" xfId="16944" xr:uid="{8808E066-1066-443C-BCDE-84114BD35FA1}"/>
    <cellStyle name="Comma 2 2 2 3 3 2 2 3 4 2 2" xfId="41208" xr:uid="{4A78CCAD-60F7-4C78-83D4-05EB46C8333D}"/>
    <cellStyle name="Comma 2 2 2 3 3 2 2 3 4 3" xfId="29076" xr:uid="{88F16403-ADE5-4734-9A68-B5EC1164F4C5}"/>
    <cellStyle name="Comma 2 2 2 3 3 2 2 3 5" xfId="8856" xr:uid="{540C83DC-9FA5-422D-99C7-A554A9A638DD}"/>
    <cellStyle name="Comma 2 2 2 3 3 2 2 3 5 2" xfId="20988" xr:uid="{5362EF7D-F10D-4C8F-95C8-81E4B4424D68}"/>
    <cellStyle name="Comma 2 2 2 3 3 2 2 3 5 2 2" xfId="45252" xr:uid="{62EF052D-690A-41E5-90A7-B8512592E805}"/>
    <cellStyle name="Comma 2 2 2 3 3 2 2 3 5 3" xfId="33120" xr:uid="{3B27C553-0ED1-4B41-A180-0C006220C037}"/>
    <cellStyle name="Comma 2 2 2 3 3 2 2 3 6" xfId="12900" xr:uid="{2A9F9C73-76A8-420D-BE45-0B928AC614BB}"/>
    <cellStyle name="Comma 2 2 2 3 3 2 2 3 6 2" xfId="37164" xr:uid="{ECFB26FE-3910-4A78-906B-85BCCD4F7B45}"/>
    <cellStyle name="Comma 2 2 2 3 3 2 2 3 7" xfId="25032" xr:uid="{9CFC56FB-81FB-4346-BB52-B46500804DAC}"/>
    <cellStyle name="Comma 2 2 2 3 3 2 2 4" xfId="1274" xr:uid="{7E993EBF-54AE-4118-B634-F568FC6C5429}"/>
    <cellStyle name="Comma 2 2 2 3 3 2 2 4 2" xfId="3296" xr:uid="{25BCB757-E340-4848-A96A-A49944647B37}"/>
    <cellStyle name="Comma 2 2 2 3 3 2 2 4 2 2" xfId="7340" xr:uid="{239C2316-A31B-44C2-8CC1-205187B5C79C}"/>
    <cellStyle name="Comma 2 2 2 3 3 2 2 4 2 2 2" xfId="19472" xr:uid="{91B59331-6908-475C-8E1B-86D3B9DA7D96}"/>
    <cellStyle name="Comma 2 2 2 3 3 2 2 4 2 2 2 2" xfId="43736" xr:uid="{C44D3AFF-88B8-4FD1-8E87-4A0C42A65B21}"/>
    <cellStyle name="Comma 2 2 2 3 3 2 2 4 2 2 3" xfId="31604" xr:uid="{04D4140F-523D-410A-825A-82E872C63891}"/>
    <cellStyle name="Comma 2 2 2 3 3 2 2 4 2 3" xfId="11384" xr:uid="{8EB5C656-20E7-4FDA-8682-DF98C437014B}"/>
    <cellStyle name="Comma 2 2 2 3 3 2 2 4 2 3 2" xfId="23516" xr:uid="{8A91D747-BAD1-4AC4-A7BC-3F2F1ECC9164}"/>
    <cellStyle name="Comma 2 2 2 3 3 2 2 4 2 3 2 2" xfId="47780" xr:uid="{A2A6720A-1FF5-48B7-A75B-C60BFFA134B2}"/>
    <cellStyle name="Comma 2 2 2 3 3 2 2 4 2 3 3" xfId="35648" xr:uid="{AF8791E6-00A4-4031-A421-3FE279FA1155}"/>
    <cellStyle name="Comma 2 2 2 3 3 2 2 4 2 4" xfId="15428" xr:uid="{7287574A-978B-40A7-9EED-D288134D7004}"/>
    <cellStyle name="Comma 2 2 2 3 3 2 2 4 2 4 2" xfId="39692" xr:uid="{6E5B80EA-3E70-45BD-B6E5-69EA40FFCE56}"/>
    <cellStyle name="Comma 2 2 2 3 3 2 2 4 2 5" xfId="27560" xr:uid="{E9D06FDE-2420-477D-B66E-A2C56B60C82D}"/>
    <cellStyle name="Comma 2 2 2 3 3 2 2 4 3" xfId="5318" xr:uid="{6363364E-00C0-4187-B8E3-F8CC2BC94F04}"/>
    <cellStyle name="Comma 2 2 2 3 3 2 2 4 3 2" xfId="17450" xr:uid="{007CCD25-EEC6-4DCA-A3AD-4566BE0D3DD4}"/>
    <cellStyle name="Comma 2 2 2 3 3 2 2 4 3 2 2" xfId="41714" xr:uid="{1579BBDA-3087-4CD1-88BF-5ED98E2268E6}"/>
    <cellStyle name="Comma 2 2 2 3 3 2 2 4 3 3" xfId="29582" xr:uid="{F9271A85-5BC7-40B9-A897-8222723C2595}"/>
    <cellStyle name="Comma 2 2 2 3 3 2 2 4 4" xfId="9362" xr:uid="{26EAB350-F2D7-4673-92BD-F776FAAC29ED}"/>
    <cellStyle name="Comma 2 2 2 3 3 2 2 4 4 2" xfId="21494" xr:uid="{623A0507-2948-4D88-982B-7227AA1D17C0}"/>
    <cellStyle name="Comma 2 2 2 3 3 2 2 4 4 2 2" xfId="45758" xr:uid="{0CEEE99C-6557-4CEA-88B7-8F519B7B789F}"/>
    <cellStyle name="Comma 2 2 2 3 3 2 2 4 4 3" xfId="33626" xr:uid="{3A5BBA5C-A91D-4DFA-A519-124D71CE5278}"/>
    <cellStyle name="Comma 2 2 2 3 3 2 2 4 5" xfId="13406" xr:uid="{CD3287A1-1716-4D3E-A867-EFCBAA20646B}"/>
    <cellStyle name="Comma 2 2 2 3 3 2 2 4 5 2" xfId="37670" xr:uid="{9739B694-9C60-49F0-BBAA-B8BB5D139499}"/>
    <cellStyle name="Comma 2 2 2 3 3 2 2 4 6" xfId="25538" xr:uid="{3E14053D-3835-4C53-B1DB-40182E6D1F37}"/>
    <cellStyle name="Comma 2 2 2 3 3 2 2 5" xfId="2285" xr:uid="{B8122080-FB8E-4F70-851E-7056C16196A2}"/>
    <cellStyle name="Comma 2 2 2 3 3 2 2 5 2" xfId="6329" xr:uid="{4D0FC80A-B636-40FE-AF34-6E99F5F78CE4}"/>
    <cellStyle name="Comma 2 2 2 3 3 2 2 5 2 2" xfId="18461" xr:uid="{69B847C2-BFF8-45B5-8DCE-D6FF023A8C39}"/>
    <cellStyle name="Comma 2 2 2 3 3 2 2 5 2 2 2" xfId="42725" xr:uid="{F287B325-CA76-44E3-85E0-23009D24D5A8}"/>
    <cellStyle name="Comma 2 2 2 3 3 2 2 5 2 3" xfId="30593" xr:uid="{73104D93-7722-46FB-B8B8-F4F841F52D77}"/>
    <cellStyle name="Comma 2 2 2 3 3 2 2 5 3" xfId="10373" xr:uid="{081F806D-7455-451E-865B-5A867C79F1B7}"/>
    <cellStyle name="Comma 2 2 2 3 3 2 2 5 3 2" xfId="22505" xr:uid="{5A3C8982-18E4-420A-8363-E28F0DB48C4E}"/>
    <cellStyle name="Comma 2 2 2 3 3 2 2 5 3 2 2" xfId="46769" xr:uid="{D4A9CCA8-272F-4680-A7CA-39BD61A6694A}"/>
    <cellStyle name="Comma 2 2 2 3 3 2 2 5 3 3" xfId="34637" xr:uid="{A9A2F709-AE32-46F8-8CE9-BB29EF1A3C38}"/>
    <cellStyle name="Comma 2 2 2 3 3 2 2 5 4" xfId="14417" xr:uid="{EDA97369-F7A0-4DFB-A9C2-EAC14D8DAB9C}"/>
    <cellStyle name="Comma 2 2 2 3 3 2 2 5 4 2" xfId="38681" xr:uid="{803D4616-5BF8-4BB1-9708-966A36CCEE3A}"/>
    <cellStyle name="Comma 2 2 2 3 3 2 2 5 5" xfId="26549" xr:uid="{ABA38A90-3C5D-43D9-BD0F-FA9B18AE6709}"/>
    <cellStyle name="Comma 2 2 2 3 3 2 2 6" xfId="4307" xr:uid="{53DB30E8-31ED-4C58-9CA5-312D9D9B553E}"/>
    <cellStyle name="Comma 2 2 2 3 3 2 2 6 2" xfId="16439" xr:uid="{D9C86EB9-A97D-4EF3-BEF1-1DB8103669DE}"/>
    <cellStyle name="Comma 2 2 2 3 3 2 2 6 2 2" xfId="40703" xr:uid="{387A5F1F-3E87-4ED5-A4E9-57F3446A314D}"/>
    <cellStyle name="Comma 2 2 2 3 3 2 2 6 3" xfId="28571" xr:uid="{7C14122D-52FB-46A4-9D3E-609AC0CC398C}"/>
    <cellStyle name="Comma 2 2 2 3 3 2 2 7" xfId="8351" xr:uid="{D2583403-1A8B-4FAE-9F1D-6FF60F78C672}"/>
    <cellStyle name="Comma 2 2 2 3 3 2 2 7 2" xfId="20483" xr:uid="{37E222AC-97C0-43C3-BDD8-9CCFCD42B886}"/>
    <cellStyle name="Comma 2 2 2 3 3 2 2 7 2 2" xfId="44747" xr:uid="{8D8CCBD4-69C3-4EED-A41C-07D6860741F2}"/>
    <cellStyle name="Comma 2 2 2 3 3 2 2 7 3" xfId="32615" xr:uid="{088CDBAB-6F34-4BF1-AD7C-A7CD1E01C61F}"/>
    <cellStyle name="Comma 2 2 2 3 3 2 2 8" xfId="12395" xr:uid="{BB6135DD-D8F8-4DDD-A2FB-CC7468463003}"/>
    <cellStyle name="Comma 2 2 2 3 3 2 2 8 2" xfId="36659" xr:uid="{D1FADDD9-7614-460D-BED6-A426B3C31BAC}"/>
    <cellStyle name="Comma 2 2 2 3 3 2 2 9" xfId="24527" xr:uid="{6850D2E0-EFC4-4FA7-BC51-7C0A41A9310B}"/>
    <cellStyle name="Comma 2 2 2 3 3 2 3" xfId="390" xr:uid="{6C57D54E-73A1-48A1-A561-8961D71EF6B3}"/>
    <cellStyle name="Comma 2 2 2 3 3 2 3 2" xfId="895" xr:uid="{6B047D94-9FFB-4CB2-A80F-21233D119EA6}"/>
    <cellStyle name="Comma 2 2 2 3 3 2 3 2 2" xfId="1906" xr:uid="{067507DC-9B8C-482A-B539-F9E4FD479761}"/>
    <cellStyle name="Comma 2 2 2 3 3 2 3 2 2 2" xfId="3928" xr:uid="{C4250AC6-6BDA-4F98-AE4B-0C4750CA9FE0}"/>
    <cellStyle name="Comma 2 2 2 3 3 2 3 2 2 2 2" xfId="7972" xr:uid="{FE945709-0A06-4C40-80D7-1A3E58888167}"/>
    <cellStyle name="Comma 2 2 2 3 3 2 3 2 2 2 2 2" xfId="20104" xr:uid="{12C0FDDF-7387-44E2-BC6F-DB2AB54BAF36}"/>
    <cellStyle name="Comma 2 2 2 3 3 2 3 2 2 2 2 2 2" xfId="44368" xr:uid="{00704159-9CAE-4628-82E8-72623DE8FABC}"/>
    <cellStyle name="Comma 2 2 2 3 3 2 3 2 2 2 2 3" xfId="32236" xr:uid="{BECFB510-BD92-49A8-91AF-F53BDFEBFB32}"/>
    <cellStyle name="Comma 2 2 2 3 3 2 3 2 2 2 3" xfId="12016" xr:uid="{A2A1D850-FE4D-4499-A4F9-B9FFF1BD0F23}"/>
    <cellStyle name="Comma 2 2 2 3 3 2 3 2 2 2 3 2" xfId="24148" xr:uid="{FD6A7252-7622-47BF-AA28-9D3E5D4FCA91}"/>
    <cellStyle name="Comma 2 2 2 3 3 2 3 2 2 2 3 2 2" xfId="48412" xr:uid="{65808B60-FFB3-4945-9865-335CDAA19C19}"/>
    <cellStyle name="Comma 2 2 2 3 3 2 3 2 2 2 3 3" xfId="36280" xr:uid="{FFEE5E83-B735-4CD0-898D-4D94F26F1A9B}"/>
    <cellStyle name="Comma 2 2 2 3 3 2 3 2 2 2 4" xfId="16060" xr:uid="{E059F913-7EAA-4CDB-94BD-F81CB2160D2C}"/>
    <cellStyle name="Comma 2 2 2 3 3 2 3 2 2 2 4 2" xfId="40324" xr:uid="{BE74C30A-1092-4E3C-B200-1ED0FF68A9BC}"/>
    <cellStyle name="Comma 2 2 2 3 3 2 3 2 2 2 5" xfId="28192" xr:uid="{D059464B-C782-410B-9DFF-922BB94E40E0}"/>
    <cellStyle name="Comma 2 2 2 3 3 2 3 2 2 3" xfId="5950" xr:uid="{9299A79D-1ECB-4B95-B293-0F41603CCEDE}"/>
    <cellStyle name="Comma 2 2 2 3 3 2 3 2 2 3 2" xfId="18082" xr:uid="{5D999241-CA85-4C40-A34B-1BB2548853B1}"/>
    <cellStyle name="Comma 2 2 2 3 3 2 3 2 2 3 2 2" xfId="42346" xr:uid="{097020E9-E3A3-4AB0-9939-0202F35D6ADD}"/>
    <cellStyle name="Comma 2 2 2 3 3 2 3 2 2 3 3" xfId="30214" xr:uid="{4D49B95B-1878-4FA6-8843-52751BA32617}"/>
    <cellStyle name="Comma 2 2 2 3 3 2 3 2 2 4" xfId="9994" xr:uid="{360FBBE5-172F-4D46-A634-020BA8F8BEC8}"/>
    <cellStyle name="Comma 2 2 2 3 3 2 3 2 2 4 2" xfId="22126" xr:uid="{01008DA7-945D-4713-A813-5749253FA726}"/>
    <cellStyle name="Comma 2 2 2 3 3 2 3 2 2 4 2 2" xfId="46390" xr:uid="{BBB5B167-A5D2-4EAA-8A51-93B0FFCAEDA0}"/>
    <cellStyle name="Comma 2 2 2 3 3 2 3 2 2 4 3" xfId="34258" xr:uid="{630BAD66-6CE7-43CA-958F-5789B3FCCF4E}"/>
    <cellStyle name="Comma 2 2 2 3 3 2 3 2 2 5" xfId="14038" xr:uid="{E46F1FBE-1429-4EF3-8C3C-B78E0374F5C0}"/>
    <cellStyle name="Comma 2 2 2 3 3 2 3 2 2 5 2" xfId="38302" xr:uid="{18148C73-4EE4-4AC4-AA93-0AE1F5D3B3E0}"/>
    <cellStyle name="Comma 2 2 2 3 3 2 3 2 2 6" xfId="26170" xr:uid="{4CDF1845-4EC4-4F7A-8EC7-91DF66A048FB}"/>
    <cellStyle name="Comma 2 2 2 3 3 2 3 2 3" xfId="2917" xr:uid="{FD646C79-ED0A-437F-AEB9-957934A7DDFE}"/>
    <cellStyle name="Comma 2 2 2 3 3 2 3 2 3 2" xfId="6961" xr:uid="{B9977DEA-972B-4E2E-9C2F-408330E82704}"/>
    <cellStyle name="Comma 2 2 2 3 3 2 3 2 3 2 2" xfId="19093" xr:uid="{4FC37996-C78E-4F25-855C-671F40C05277}"/>
    <cellStyle name="Comma 2 2 2 3 3 2 3 2 3 2 2 2" xfId="43357" xr:uid="{A1B5C5C5-F9B0-4CDA-989E-11482EB105EF}"/>
    <cellStyle name="Comma 2 2 2 3 3 2 3 2 3 2 3" xfId="31225" xr:uid="{FBCC7681-6E9B-49A6-93B4-59F0A1D7921A}"/>
    <cellStyle name="Comma 2 2 2 3 3 2 3 2 3 3" xfId="11005" xr:uid="{1A88F248-50E0-44C3-8336-7511B1087AA9}"/>
    <cellStyle name="Comma 2 2 2 3 3 2 3 2 3 3 2" xfId="23137" xr:uid="{5CE5FE0E-BD00-49CC-94F2-4355E6F34DED}"/>
    <cellStyle name="Comma 2 2 2 3 3 2 3 2 3 3 2 2" xfId="47401" xr:uid="{9867EC85-1A08-4DC9-B656-01D9633F7756}"/>
    <cellStyle name="Comma 2 2 2 3 3 2 3 2 3 3 3" xfId="35269" xr:uid="{F9FEB8D2-DE28-473D-B073-EB439726459F}"/>
    <cellStyle name="Comma 2 2 2 3 3 2 3 2 3 4" xfId="15049" xr:uid="{E685BC0E-9D15-450E-BAD6-F73DE38F297E}"/>
    <cellStyle name="Comma 2 2 2 3 3 2 3 2 3 4 2" xfId="39313" xr:uid="{DE1335FA-B1B1-469F-A6BD-6CA5A178070A}"/>
    <cellStyle name="Comma 2 2 2 3 3 2 3 2 3 5" xfId="27181" xr:uid="{F821C213-484C-4D26-A445-478424A5F6BE}"/>
    <cellStyle name="Comma 2 2 2 3 3 2 3 2 4" xfId="4939" xr:uid="{471D1861-1D04-4E2F-8425-940EF82C8329}"/>
    <cellStyle name="Comma 2 2 2 3 3 2 3 2 4 2" xfId="17071" xr:uid="{6374E4E1-D94A-4496-B7C6-B90765D0BD3D}"/>
    <cellStyle name="Comma 2 2 2 3 3 2 3 2 4 2 2" xfId="41335" xr:uid="{BFF7A36B-B909-41E5-BC69-F9E1842E1E03}"/>
    <cellStyle name="Comma 2 2 2 3 3 2 3 2 4 3" xfId="29203" xr:uid="{EB5976E5-0992-4090-98E9-EC876B53EF39}"/>
    <cellStyle name="Comma 2 2 2 3 3 2 3 2 5" xfId="8983" xr:uid="{8C7149D4-B42D-44FE-A51B-35D30321CD68}"/>
    <cellStyle name="Comma 2 2 2 3 3 2 3 2 5 2" xfId="21115" xr:uid="{9D9A8DEA-C121-4F37-A0D9-FA32C1327868}"/>
    <cellStyle name="Comma 2 2 2 3 3 2 3 2 5 2 2" xfId="45379" xr:uid="{4AD3E214-2236-4DCF-B16D-AABF69FA14E3}"/>
    <cellStyle name="Comma 2 2 2 3 3 2 3 2 5 3" xfId="33247" xr:uid="{915CDD40-98C4-451D-875D-1AE9DF5102ED}"/>
    <cellStyle name="Comma 2 2 2 3 3 2 3 2 6" xfId="13027" xr:uid="{A160D570-34C5-49ED-B3DB-9150AC1BFC6A}"/>
    <cellStyle name="Comma 2 2 2 3 3 2 3 2 6 2" xfId="37291" xr:uid="{69C0D505-91A0-429F-B53A-5FA8C16E86EF}"/>
    <cellStyle name="Comma 2 2 2 3 3 2 3 2 7" xfId="25159" xr:uid="{4701734B-48D3-4F74-9D64-9C5D768009E6}"/>
    <cellStyle name="Comma 2 2 2 3 3 2 3 3" xfId="1401" xr:uid="{D4D46B70-3EB7-428A-B816-92766AD6AC14}"/>
    <cellStyle name="Comma 2 2 2 3 3 2 3 3 2" xfId="3423" xr:uid="{2E90ED2C-F9DD-427D-9B6C-0F1DD12841BB}"/>
    <cellStyle name="Comma 2 2 2 3 3 2 3 3 2 2" xfId="7467" xr:uid="{CF3B632E-1A7C-492D-896C-E76E66B42123}"/>
    <cellStyle name="Comma 2 2 2 3 3 2 3 3 2 2 2" xfId="19599" xr:uid="{A8F497C5-1E24-4BD5-9BE5-707547DA5A01}"/>
    <cellStyle name="Comma 2 2 2 3 3 2 3 3 2 2 2 2" xfId="43863" xr:uid="{9784371E-599C-43A0-BB59-5E33180049C3}"/>
    <cellStyle name="Comma 2 2 2 3 3 2 3 3 2 2 3" xfId="31731" xr:uid="{AD1E0EBF-F74D-4EC7-8D83-0A8A3031E1D6}"/>
    <cellStyle name="Comma 2 2 2 3 3 2 3 3 2 3" xfId="11511" xr:uid="{A04521BA-443D-4369-98F5-31469C5764F2}"/>
    <cellStyle name="Comma 2 2 2 3 3 2 3 3 2 3 2" xfId="23643" xr:uid="{A9DBD08D-B0E7-4326-A9F9-C0A971631518}"/>
    <cellStyle name="Comma 2 2 2 3 3 2 3 3 2 3 2 2" xfId="47907" xr:uid="{81BE1591-676E-4FDA-8A0D-A1F71BAC0192}"/>
    <cellStyle name="Comma 2 2 2 3 3 2 3 3 2 3 3" xfId="35775" xr:uid="{ABFB2DF9-26F9-41C5-8F85-D6349F87E5BB}"/>
    <cellStyle name="Comma 2 2 2 3 3 2 3 3 2 4" xfId="15555" xr:uid="{626A6178-E889-4B02-B09B-FEF4D84B9735}"/>
    <cellStyle name="Comma 2 2 2 3 3 2 3 3 2 4 2" xfId="39819" xr:uid="{2ABB762F-9F58-4691-BB64-49B2D3255FDC}"/>
    <cellStyle name="Comma 2 2 2 3 3 2 3 3 2 5" xfId="27687" xr:uid="{E267932D-9E00-44C9-ABDC-DCECA3D2335B}"/>
    <cellStyle name="Comma 2 2 2 3 3 2 3 3 3" xfId="5445" xr:uid="{5E304893-69E3-4D68-BB48-0F6D7D1592B7}"/>
    <cellStyle name="Comma 2 2 2 3 3 2 3 3 3 2" xfId="17577" xr:uid="{B6465863-1ED0-4265-AD7E-AA39B81B4BF2}"/>
    <cellStyle name="Comma 2 2 2 3 3 2 3 3 3 2 2" xfId="41841" xr:uid="{6E25E202-6E51-4701-98F8-C3F225EAF856}"/>
    <cellStyle name="Comma 2 2 2 3 3 2 3 3 3 3" xfId="29709" xr:uid="{AF46AEBD-B4DB-4944-9688-E33B9C89BB97}"/>
    <cellStyle name="Comma 2 2 2 3 3 2 3 3 4" xfId="9489" xr:uid="{88E75CCA-478E-4445-9AE6-E4B015A4979F}"/>
    <cellStyle name="Comma 2 2 2 3 3 2 3 3 4 2" xfId="21621" xr:uid="{5DA96FDB-28B7-4DC8-8F16-5A05A7806ECE}"/>
    <cellStyle name="Comma 2 2 2 3 3 2 3 3 4 2 2" xfId="45885" xr:uid="{6777E494-0130-41BE-BDA8-E72A1F9A9D95}"/>
    <cellStyle name="Comma 2 2 2 3 3 2 3 3 4 3" xfId="33753" xr:uid="{C6997154-2171-423C-926F-16F77BFC8863}"/>
    <cellStyle name="Comma 2 2 2 3 3 2 3 3 5" xfId="13533" xr:uid="{63EDB94B-2489-4F8A-8C98-0FEBE3A5F69B}"/>
    <cellStyle name="Comma 2 2 2 3 3 2 3 3 5 2" xfId="37797" xr:uid="{BAE14CDA-B909-4CC7-97F0-5725E551941F}"/>
    <cellStyle name="Comma 2 2 2 3 3 2 3 3 6" xfId="25665" xr:uid="{DB31D5F3-82BF-40F8-AE5E-7837F8E0D1AB}"/>
    <cellStyle name="Comma 2 2 2 3 3 2 3 4" xfId="2412" xr:uid="{D2B3BBE0-E621-4801-85A8-F4187ECD5C40}"/>
    <cellStyle name="Comma 2 2 2 3 3 2 3 4 2" xfId="6456" xr:uid="{8FCB0C1C-4B23-47F4-8804-5A31ED94740B}"/>
    <cellStyle name="Comma 2 2 2 3 3 2 3 4 2 2" xfId="18588" xr:uid="{5655CEC1-CE9E-4692-9D99-7537FF50E75A}"/>
    <cellStyle name="Comma 2 2 2 3 3 2 3 4 2 2 2" xfId="42852" xr:uid="{3F0A90A6-0FBB-44E1-9CBA-2D285E5EBF8A}"/>
    <cellStyle name="Comma 2 2 2 3 3 2 3 4 2 3" xfId="30720" xr:uid="{3B090167-1E11-46C7-9350-AED173560B97}"/>
    <cellStyle name="Comma 2 2 2 3 3 2 3 4 3" xfId="10500" xr:uid="{D5E96D63-6BF3-43FA-BF6C-74A8986D24A2}"/>
    <cellStyle name="Comma 2 2 2 3 3 2 3 4 3 2" xfId="22632" xr:uid="{57B93714-5211-45D9-B7A4-CB3119A8C805}"/>
    <cellStyle name="Comma 2 2 2 3 3 2 3 4 3 2 2" xfId="46896" xr:uid="{DD9F6F9B-9822-4525-8A4B-AB8380FB69BA}"/>
    <cellStyle name="Comma 2 2 2 3 3 2 3 4 3 3" xfId="34764" xr:uid="{45155C0E-B5C4-4FD7-8114-3A70E29AF086}"/>
    <cellStyle name="Comma 2 2 2 3 3 2 3 4 4" xfId="14544" xr:uid="{048EAD82-F026-49DD-8FC1-6F6CCA91A2DE}"/>
    <cellStyle name="Comma 2 2 2 3 3 2 3 4 4 2" xfId="38808" xr:uid="{6DF5D227-843D-4D18-9B2B-88E826B38045}"/>
    <cellStyle name="Comma 2 2 2 3 3 2 3 4 5" xfId="26676" xr:uid="{63CCD2A9-3513-4DA3-895C-B26743D95C4D}"/>
    <cellStyle name="Comma 2 2 2 3 3 2 3 5" xfId="4434" xr:uid="{807D8515-1DCB-4E87-BE6D-6B33EDC41B48}"/>
    <cellStyle name="Comma 2 2 2 3 3 2 3 5 2" xfId="16566" xr:uid="{5FD59B46-1E07-48D9-AD9B-2FE15EBED3E4}"/>
    <cellStyle name="Comma 2 2 2 3 3 2 3 5 2 2" xfId="40830" xr:uid="{2CD887D7-8A28-47DC-8055-B3C69300DF4C}"/>
    <cellStyle name="Comma 2 2 2 3 3 2 3 5 3" xfId="28698" xr:uid="{A3D392E9-0F8F-49EB-BF05-71916D9A59A7}"/>
    <cellStyle name="Comma 2 2 2 3 3 2 3 6" xfId="8478" xr:uid="{05377BCC-78D9-499B-BB41-37B40B72D90E}"/>
    <cellStyle name="Comma 2 2 2 3 3 2 3 6 2" xfId="20610" xr:uid="{EA4D2CCD-DD2C-4844-AE25-40EF1203E4F9}"/>
    <cellStyle name="Comma 2 2 2 3 3 2 3 6 2 2" xfId="44874" xr:uid="{D1A0086B-7402-4E03-9327-85E4F1BD4E6C}"/>
    <cellStyle name="Comma 2 2 2 3 3 2 3 6 3" xfId="32742" xr:uid="{A2BCB5C5-9683-4CAF-A395-D308217B7B35}"/>
    <cellStyle name="Comma 2 2 2 3 3 2 3 7" xfId="12522" xr:uid="{A8B5BC13-3532-4AF4-94EF-A6D21FDA4FC9}"/>
    <cellStyle name="Comma 2 2 2 3 3 2 3 7 2" xfId="36786" xr:uid="{E03F3E8D-552B-43A1-B851-88A8085DCCAD}"/>
    <cellStyle name="Comma 2 2 2 3 3 2 3 8" xfId="24654" xr:uid="{E28920CA-4B56-481F-A332-9E5A9952740F}"/>
    <cellStyle name="Comma 2 2 2 3 3 2 4" xfId="642" xr:uid="{5990250B-1B14-4DDB-8FD7-1E1582BEAD02}"/>
    <cellStyle name="Comma 2 2 2 3 3 2 4 2" xfId="1653" xr:uid="{25865C4A-25BF-4BFD-BBEE-0584BD38B7BF}"/>
    <cellStyle name="Comma 2 2 2 3 3 2 4 2 2" xfId="3675" xr:uid="{75BAC6F2-782F-44C2-809A-946DED74EE78}"/>
    <cellStyle name="Comma 2 2 2 3 3 2 4 2 2 2" xfId="7719" xr:uid="{83C9A499-13EC-4095-8D23-6F7CDC989F59}"/>
    <cellStyle name="Comma 2 2 2 3 3 2 4 2 2 2 2" xfId="19851" xr:uid="{9167BC1B-63C4-4300-A578-A32A80B5E1A2}"/>
    <cellStyle name="Comma 2 2 2 3 3 2 4 2 2 2 2 2" xfId="44115" xr:uid="{34E7A70E-44CB-4106-80EF-D47082F3FA53}"/>
    <cellStyle name="Comma 2 2 2 3 3 2 4 2 2 2 3" xfId="31983" xr:uid="{BACC7075-9D2F-4308-AE83-FA7042AF1886}"/>
    <cellStyle name="Comma 2 2 2 3 3 2 4 2 2 3" xfId="11763" xr:uid="{A9BD29F8-59DF-4A0C-BFCE-2BCC54063F50}"/>
    <cellStyle name="Comma 2 2 2 3 3 2 4 2 2 3 2" xfId="23895" xr:uid="{06FBB2BA-F12B-4DD5-BDA6-AF96E25AD555}"/>
    <cellStyle name="Comma 2 2 2 3 3 2 4 2 2 3 2 2" xfId="48159" xr:uid="{D4359E8B-5003-43D5-8470-4A1DB7EFC04C}"/>
    <cellStyle name="Comma 2 2 2 3 3 2 4 2 2 3 3" xfId="36027" xr:uid="{291B31BE-80B4-489D-9F86-8687F07D97BF}"/>
    <cellStyle name="Comma 2 2 2 3 3 2 4 2 2 4" xfId="15807" xr:uid="{B2D922CF-07A6-4FAF-983C-1865FC1390E5}"/>
    <cellStyle name="Comma 2 2 2 3 3 2 4 2 2 4 2" xfId="40071" xr:uid="{75197C86-CBFC-4349-8B7B-B105B4A4C0DC}"/>
    <cellStyle name="Comma 2 2 2 3 3 2 4 2 2 5" xfId="27939" xr:uid="{9B498090-B3F2-4598-A628-3EB679D3E09B}"/>
    <cellStyle name="Comma 2 2 2 3 3 2 4 2 3" xfId="5697" xr:uid="{EF861A59-22D5-403C-AF86-BEC7ADAF5A80}"/>
    <cellStyle name="Comma 2 2 2 3 3 2 4 2 3 2" xfId="17829" xr:uid="{1EBCB57C-0967-4C40-BB75-759AB0FAE668}"/>
    <cellStyle name="Comma 2 2 2 3 3 2 4 2 3 2 2" xfId="42093" xr:uid="{FBE7FAC8-FDDE-458F-95C3-B08C02B38278}"/>
    <cellStyle name="Comma 2 2 2 3 3 2 4 2 3 3" xfId="29961" xr:uid="{42EDB006-DEBB-40BB-9C09-AD34A43A0F01}"/>
    <cellStyle name="Comma 2 2 2 3 3 2 4 2 4" xfId="9741" xr:uid="{822D31C5-C2EA-41F8-88A8-9D043D0841FE}"/>
    <cellStyle name="Comma 2 2 2 3 3 2 4 2 4 2" xfId="21873" xr:uid="{04FAC946-9F85-46AF-9937-7AE044BFBCA3}"/>
    <cellStyle name="Comma 2 2 2 3 3 2 4 2 4 2 2" xfId="46137" xr:uid="{92B0E5BA-6FFE-45F8-931E-98A6BC13B53A}"/>
    <cellStyle name="Comma 2 2 2 3 3 2 4 2 4 3" xfId="34005" xr:uid="{595DF753-10C3-4878-838E-5BD5AC7FD893}"/>
    <cellStyle name="Comma 2 2 2 3 3 2 4 2 5" xfId="13785" xr:uid="{43906C09-5DEE-4458-8946-5FDFB03C5340}"/>
    <cellStyle name="Comma 2 2 2 3 3 2 4 2 5 2" xfId="38049" xr:uid="{2B5965E5-3C7E-4215-BC5B-A2FB29A1789A}"/>
    <cellStyle name="Comma 2 2 2 3 3 2 4 2 6" xfId="25917" xr:uid="{AC3A2AB9-95E2-44C4-9359-C64AA99A8D8C}"/>
    <cellStyle name="Comma 2 2 2 3 3 2 4 3" xfId="2664" xr:uid="{E70A0CB9-B0F9-4AED-9B19-0AF704A2BC82}"/>
    <cellStyle name="Comma 2 2 2 3 3 2 4 3 2" xfId="6708" xr:uid="{049CB7BC-3044-4B3B-B7CE-42A225A39ACB}"/>
    <cellStyle name="Comma 2 2 2 3 3 2 4 3 2 2" xfId="18840" xr:uid="{01ECE3E3-DE15-4924-B41D-F8469151CAA0}"/>
    <cellStyle name="Comma 2 2 2 3 3 2 4 3 2 2 2" xfId="43104" xr:uid="{7C0A8E11-3673-4D03-BBCA-81FDC5879009}"/>
    <cellStyle name="Comma 2 2 2 3 3 2 4 3 2 3" xfId="30972" xr:uid="{9511E9C3-DBA8-4321-B235-EEDB9CB05F73}"/>
    <cellStyle name="Comma 2 2 2 3 3 2 4 3 3" xfId="10752" xr:uid="{BDF198F3-5A86-4DAE-B15C-ABB4FAE9C0B1}"/>
    <cellStyle name="Comma 2 2 2 3 3 2 4 3 3 2" xfId="22884" xr:uid="{C4CAB714-7D45-48E7-9828-E9244C98503E}"/>
    <cellStyle name="Comma 2 2 2 3 3 2 4 3 3 2 2" xfId="47148" xr:uid="{8101A6A6-02A3-4C89-B5A0-36C9AC4FFD75}"/>
    <cellStyle name="Comma 2 2 2 3 3 2 4 3 3 3" xfId="35016" xr:uid="{421C6851-7853-4C1B-A0EB-93D10E8DC978}"/>
    <cellStyle name="Comma 2 2 2 3 3 2 4 3 4" xfId="14796" xr:uid="{8DE5E257-E8C8-4A65-850C-8498F3EBD0D6}"/>
    <cellStyle name="Comma 2 2 2 3 3 2 4 3 4 2" xfId="39060" xr:uid="{43ACAD04-2C6E-4C1F-AB3F-0F30CF410095}"/>
    <cellStyle name="Comma 2 2 2 3 3 2 4 3 5" xfId="26928" xr:uid="{BD751442-F804-4D06-916C-6B6C608BF17B}"/>
    <cellStyle name="Comma 2 2 2 3 3 2 4 4" xfId="4686" xr:uid="{C933E077-7FA4-41E9-9ED0-F1D0DD3FD96C}"/>
    <cellStyle name="Comma 2 2 2 3 3 2 4 4 2" xfId="16818" xr:uid="{1D8A3B3A-5B6E-4F39-8878-058C019D462D}"/>
    <cellStyle name="Comma 2 2 2 3 3 2 4 4 2 2" xfId="41082" xr:uid="{D8D608A9-BAF4-4AF0-AE87-5C6B5801F877}"/>
    <cellStyle name="Comma 2 2 2 3 3 2 4 4 3" xfId="28950" xr:uid="{86BEEAED-1C1A-4A8D-8319-E2732E72AFB9}"/>
    <cellStyle name="Comma 2 2 2 3 3 2 4 5" xfId="8730" xr:uid="{4E01C8F8-EE6F-400C-9608-B9334C1211DE}"/>
    <cellStyle name="Comma 2 2 2 3 3 2 4 5 2" xfId="20862" xr:uid="{62F77C07-D878-4697-8072-88B63B637A0E}"/>
    <cellStyle name="Comma 2 2 2 3 3 2 4 5 2 2" xfId="45126" xr:uid="{40612F8D-47EC-460D-A91B-F8C834A53543}"/>
    <cellStyle name="Comma 2 2 2 3 3 2 4 5 3" xfId="32994" xr:uid="{861DB555-D3B2-417A-A7DB-03ED5158B8E3}"/>
    <cellStyle name="Comma 2 2 2 3 3 2 4 6" xfId="12774" xr:uid="{13D1C532-FA2F-4080-9641-09CC98DB74A1}"/>
    <cellStyle name="Comma 2 2 2 3 3 2 4 6 2" xfId="37038" xr:uid="{5B9BC78F-58F6-4243-AC07-421225A49B00}"/>
    <cellStyle name="Comma 2 2 2 3 3 2 4 7" xfId="24906" xr:uid="{B17FB77A-AE92-443E-91B4-A666114008F2}"/>
    <cellStyle name="Comma 2 2 2 3 3 2 5" xfId="1148" xr:uid="{33553867-47A7-4DF1-A4E4-00CDB046170C}"/>
    <cellStyle name="Comma 2 2 2 3 3 2 5 2" xfId="3170" xr:uid="{6862B107-894A-409A-815C-AA463D82C33B}"/>
    <cellStyle name="Comma 2 2 2 3 3 2 5 2 2" xfId="7214" xr:uid="{F4F4FCAE-F319-45C4-92AD-8EECC3534FAF}"/>
    <cellStyle name="Comma 2 2 2 3 3 2 5 2 2 2" xfId="19346" xr:uid="{CA07C127-7DBC-4B5D-B158-7471FE93B8F7}"/>
    <cellStyle name="Comma 2 2 2 3 3 2 5 2 2 2 2" xfId="43610" xr:uid="{0DBE5CE4-8915-4E9A-8E36-AD7352649FC4}"/>
    <cellStyle name="Comma 2 2 2 3 3 2 5 2 2 3" xfId="31478" xr:uid="{1240F375-4F1C-4193-A19D-F53C57329B36}"/>
    <cellStyle name="Comma 2 2 2 3 3 2 5 2 3" xfId="11258" xr:uid="{880FE54D-F8B3-4BF9-94EC-2EEB45E88328}"/>
    <cellStyle name="Comma 2 2 2 3 3 2 5 2 3 2" xfId="23390" xr:uid="{A96B3A53-D20B-4BFA-86F9-A823FB8B7D35}"/>
    <cellStyle name="Comma 2 2 2 3 3 2 5 2 3 2 2" xfId="47654" xr:uid="{BA0CB4FB-B883-411A-BD42-7326FCE468B5}"/>
    <cellStyle name="Comma 2 2 2 3 3 2 5 2 3 3" xfId="35522" xr:uid="{55F47877-9020-49D3-8527-F31251147134}"/>
    <cellStyle name="Comma 2 2 2 3 3 2 5 2 4" xfId="15302" xr:uid="{47A9DD2F-9849-4DD0-B702-61EB1AA9B8A2}"/>
    <cellStyle name="Comma 2 2 2 3 3 2 5 2 4 2" xfId="39566" xr:uid="{D19DE1CC-DC3A-4291-BDCC-8DEC277AF0D5}"/>
    <cellStyle name="Comma 2 2 2 3 3 2 5 2 5" xfId="27434" xr:uid="{E66D1C20-E13C-4A85-87ED-64BE5E02E78A}"/>
    <cellStyle name="Comma 2 2 2 3 3 2 5 3" xfId="5192" xr:uid="{4CDB7D00-A847-4508-AB9F-1F8909E39031}"/>
    <cellStyle name="Comma 2 2 2 3 3 2 5 3 2" xfId="17324" xr:uid="{DD145B68-F0BE-4F06-BAE3-C14CE1930DC3}"/>
    <cellStyle name="Comma 2 2 2 3 3 2 5 3 2 2" xfId="41588" xr:uid="{5B2EFB02-F359-466B-9707-46EDECEAF5C1}"/>
    <cellStyle name="Comma 2 2 2 3 3 2 5 3 3" xfId="29456" xr:uid="{89E994CA-2561-4B80-9B79-C977F1D8DB82}"/>
    <cellStyle name="Comma 2 2 2 3 3 2 5 4" xfId="9236" xr:uid="{7B603407-7280-4E55-881A-0C337B4987FD}"/>
    <cellStyle name="Comma 2 2 2 3 3 2 5 4 2" xfId="21368" xr:uid="{7AC07098-07F4-4106-B066-CCB399369C9C}"/>
    <cellStyle name="Comma 2 2 2 3 3 2 5 4 2 2" xfId="45632" xr:uid="{D7AE2EFC-B86D-4ACD-BCA3-70E5F0579C8D}"/>
    <cellStyle name="Comma 2 2 2 3 3 2 5 4 3" xfId="33500" xr:uid="{27BB03CB-9423-4D15-9358-70094F00E019}"/>
    <cellStyle name="Comma 2 2 2 3 3 2 5 5" xfId="13280" xr:uid="{512390C5-344E-4712-9D46-B1BCA0EC55FC}"/>
    <cellStyle name="Comma 2 2 2 3 3 2 5 5 2" xfId="37544" xr:uid="{B41B5F70-3407-4FBE-94E6-8C8334720F98}"/>
    <cellStyle name="Comma 2 2 2 3 3 2 5 6" xfId="25412" xr:uid="{FD1AC042-6919-46DA-A19D-A5469F5AE673}"/>
    <cellStyle name="Comma 2 2 2 3 3 2 6" xfId="2159" xr:uid="{D9B9C817-241C-47BF-ABE4-6A5504676427}"/>
    <cellStyle name="Comma 2 2 2 3 3 2 6 2" xfId="6203" xr:uid="{AF692652-92CC-418A-85F8-AD038EEE7F0D}"/>
    <cellStyle name="Comma 2 2 2 3 3 2 6 2 2" xfId="18335" xr:uid="{76C425FD-8E86-4876-B07B-A0B72261DBD8}"/>
    <cellStyle name="Comma 2 2 2 3 3 2 6 2 2 2" xfId="42599" xr:uid="{2C646EA7-0A2B-43DD-BD6C-A9FE12456E42}"/>
    <cellStyle name="Comma 2 2 2 3 3 2 6 2 3" xfId="30467" xr:uid="{A2C1A888-4AED-43E4-8E0F-C1AEB8D17415}"/>
    <cellStyle name="Comma 2 2 2 3 3 2 6 3" xfId="10247" xr:uid="{4500A151-59F5-4ED6-8076-B7BF3FAE10CB}"/>
    <cellStyle name="Comma 2 2 2 3 3 2 6 3 2" xfId="22379" xr:uid="{414033E2-8539-4731-A443-7DCEF9ED3178}"/>
    <cellStyle name="Comma 2 2 2 3 3 2 6 3 2 2" xfId="46643" xr:uid="{D16279A0-F97E-4514-8F5C-FACFD8D55A88}"/>
    <cellStyle name="Comma 2 2 2 3 3 2 6 3 3" xfId="34511" xr:uid="{30BEC432-E3F2-4677-A110-0852556EFB43}"/>
    <cellStyle name="Comma 2 2 2 3 3 2 6 4" xfId="14291" xr:uid="{9D63F7B0-532D-4E48-8268-E75F78EDAAF5}"/>
    <cellStyle name="Comma 2 2 2 3 3 2 6 4 2" xfId="38555" xr:uid="{729EA0FE-CAF2-4F1F-9831-DBDD4A9F6376}"/>
    <cellStyle name="Comma 2 2 2 3 3 2 6 5" xfId="26423" xr:uid="{64B38059-F4D5-42AB-8CC9-FE9EF008C03B}"/>
    <cellStyle name="Comma 2 2 2 3 3 2 7" xfId="4181" xr:uid="{3F9B3CB9-55B6-4DD0-8B87-DA661190D17F}"/>
    <cellStyle name="Comma 2 2 2 3 3 2 7 2" xfId="16313" xr:uid="{EF597F9C-9132-4A19-92BA-6767C1126AE6}"/>
    <cellStyle name="Comma 2 2 2 3 3 2 7 2 2" xfId="40577" xr:uid="{289D66F1-23B1-4E14-9938-571101A171D8}"/>
    <cellStyle name="Comma 2 2 2 3 3 2 7 3" xfId="28445" xr:uid="{09CA0981-11C2-47BC-A8B5-8514B702CA10}"/>
    <cellStyle name="Comma 2 2 2 3 3 2 8" xfId="8225" xr:uid="{7680531C-CD6C-457C-8DCC-DD8B5E5FF0B5}"/>
    <cellStyle name="Comma 2 2 2 3 3 2 8 2" xfId="20357" xr:uid="{0DCD26B9-3F45-420B-ABC8-269587BEC077}"/>
    <cellStyle name="Comma 2 2 2 3 3 2 8 2 2" xfId="44621" xr:uid="{DE4AE9AF-40C5-42F9-9FFF-DA53E7748C31}"/>
    <cellStyle name="Comma 2 2 2 3 3 2 8 3" xfId="32489" xr:uid="{516402F0-6554-49BC-A86C-12F96184A938}"/>
    <cellStyle name="Comma 2 2 2 3 3 2 9" xfId="12269" xr:uid="{51C505BC-2C9E-4F17-8785-5785DDE8FB0B}"/>
    <cellStyle name="Comma 2 2 2 3 3 2 9 2" xfId="36533" xr:uid="{651BA65F-3F62-4A29-B55E-14CCC4590C3A}"/>
    <cellStyle name="Comma 2 2 2 3 3 3" xfId="200" xr:uid="{6792CB13-0985-447D-9C77-11F936523452}"/>
    <cellStyle name="Comma 2 2 2 3 3 3 2" xfId="453" xr:uid="{2092E159-944A-4D04-802B-6331A8C25823}"/>
    <cellStyle name="Comma 2 2 2 3 3 3 2 2" xfId="958" xr:uid="{D2D50218-4EA7-485F-BDA0-CB13F8A00A23}"/>
    <cellStyle name="Comma 2 2 2 3 3 3 2 2 2" xfId="1969" xr:uid="{2FA4AA29-E986-4ECA-9580-0374D71C1779}"/>
    <cellStyle name="Comma 2 2 2 3 3 3 2 2 2 2" xfId="3991" xr:uid="{FFA10A62-C9ED-4350-B349-96BA1B5C087E}"/>
    <cellStyle name="Comma 2 2 2 3 3 3 2 2 2 2 2" xfId="8035" xr:uid="{C867E191-6F05-45BA-8269-7C40608A9F3C}"/>
    <cellStyle name="Comma 2 2 2 3 3 3 2 2 2 2 2 2" xfId="20167" xr:uid="{A7031A40-0650-4A3C-8CB0-789C08B4445C}"/>
    <cellStyle name="Comma 2 2 2 3 3 3 2 2 2 2 2 2 2" xfId="44431" xr:uid="{42766F50-9837-4C05-99FC-1B467667B171}"/>
    <cellStyle name="Comma 2 2 2 3 3 3 2 2 2 2 2 3" xfId="32299" xr:uid="{DE339E3E-B095-4AF7-88D8-24D479F6E7D5}"/>
    <cellStyle name="Comma 2 2 2 3 3 3 2 2 2 2 3" xfId="12079" xr:uid="{07054EF1-319C-492D-8056-FCFD9C69482A}"/>
    <cellStyle name="Comma 2 2 2 3 3 3 2 2 2 2 3 2" xfId="24211" xr:uid="{C80DF17D-EC92-45ED-A29B-A4E454147687}"/>
    <cellStyle name="Comma 2 2 2 3 3 3 2 2 2 2 3 2 2" xfId="48475" xr:uid="{F7467C08-A715-4A18-A8C9-B61F7920587C}"/>
    <cellStyle name="Comma 2 2 2 3 3 3 2 2 2 2 3 3" xfId="36343" xr:uid="{B378D98E-EE6A-4287-9A59-CB8C11FFA911}"/>
    <cellStyle name="Comma 2 2 2 3 3 3 2 2 2 2 4" xfId="16123" xr:uid="{C3B16CC6-728A-4BA2-8135-BEE734B9E5D1}"/>
    <cellStyle name="Comma 2 2 2 3 3 3 2 2 2 2 4 2" xfId="40387" xr:uid="{F9806141-B17C-430D-9D17-5B63CDF0B0BF}"/>
    <cellStyle name="Comma 2 2 2 3 3 3 2 2 2 2 5" xfId="28255" xr:uid="{78D7D2EB-92B0-4BA6-B71F-EF037232F009}"/>
    <cellStyle name="Comma 2 2 2 3 3 3 2 2 2 3" xfId="6013" xr:uid="{7574A7C1-5E4E-4394-A19A-B0C08D70B1BE}"/>
    <cellStyle name="Comma 2 2 2 3 3 3 2 2 2 3 2" xfId="18145" xr:uid="{EE0160FB-35D4-447B-BCE4-793CC42CF7AF}"/>
    <cellStyle name="Comma 2 2 2 3 3 3 2 2 2 3 2 2" xfId="42409" xr:uid="{D1C787BC-82E0-4E34-BEF1-B02881D058D6}"/>
    <cellStyle name="Comma 2 2 2 3 3 3 2 2 2 3 3" xfId="30277" xr:uid="{A8D769C6-8C97-4A34-BD8D-1886762B62D1}"/>
    <cellStyle name="Comma 2 2 2 3 3 3 2 2 2 4" xfId="10057" xr:uid="{C85815C6-628E-4052-9CC8-6E0547D24602}"/>
    <cellStyle name="Comma 2 2 2 3 3 3 2 2 2 4 2" xfId="22189" xr:uid="{39F20C06-D9EF-4298-9D1E-E1448078E6FD}"/>
    <cellStyle name="Comma 2 2 2 3 3 3 2 2 2 4 2 2" xfId="46453" xr:uid="{4A210EBE-0609-426F-A6C6-F71FFE840387}"/>
    <cellStyle name="Comma 2 2 2 3 3 3 2 2 2 4 3" xfId="34321" xr:uid="{78A18ED4-7AB7-426A-A4EE-16F68CF85F80}"/>
    <cellStyle name="Comma 2 2 2 3 3 3 2 2 2 5" xfId="14101" xr:uid="{D168C299-148C-445E-9F0B-ED54C8A67962}"/>
    <cellStyle name="Comma 2 2 2 3 3 3 2 2 2 5 2" xfId="38365" xr:uid="{55ADBAC4-FDD2-4B70-969A-618B592ABFDA}"/>
    <cellStyle name="Comma 2 2 2 3 3 3 2 2 2 6" xfId="26233" xr:uid="{4EB03A37-60CD-41D8-800C-A03F730F7A2E}"/>
    <cellStyle name="Comma 2 2 2 3 3 3 2 2 3" xfId="2980" xr:uid="{07DBB322-D377-49D5-BB75-EABB4213239C}"/>
    <cellStyle name="Comma 2 2 2 3 3 3 2 2 3 2" xfId="7024" xr:uid="{B89243F1-70B3-4511-8D43-709707987F03}"/>
    <cellStyle name="Comma 2 2 2 3 3 3 2 2 3 2 2" xfId="19156" xr:uid="{40E6C69E-F52A-497F-B551-8EA270D101D2}"/>
    <cellStyle name="Comma 2 2 2 3 3 3 2 2 3 2 2 2" xfId="43420" xr:uid="{288A5B7F-B501-4A43-9D86-39CC040A1FA4}"/>
    <cellStyle name="Comma 2 2 2 3 3 3 2 2 3 2 3" xfId="31288" xr:uid="{D2E2BCEC-AEC1-475A-B650-92AF2B751527}"/>
    <cellStyle name="Comma 2 2 2 3 3 3 2 2 3 3" xfId="11068" xr:uid="{8E60845F-B5BA-4F10-9D95-F605AAC43884}"/>
    <cellStyle name="Comma 2 2 2 3 3 3 2 2 3 3 2" xfId="23200" xr:uid="{C969566B-4FC4-41B1-AAD5-C2B5D320C60C}"/>
    <cellStyle name="Comma 2 2 2 3 3 3 2 2 3 3 2 2" xfId="47464" xr:uid="{1F050BAD-9224-45E5-A723-1D97E35AFE79}"/>
    <cellStyle name="Comma 2 2 2 3 3 3 2 2 3 3 3" xfId="35332" xr:uid="{4688EB76-2CBB-431E-BF84-0F2C232A2EBC}"/>
    <cellStyle name="Comma 2 2 2 3 3 3 2 2 3 4" xfId="15112" xr:uid="{76CA3568-EC1A-49C9-9F8D-658A4A6894D9}"/>
    <cellStyle name="Comma 2 2 2 3 3 3 2 2 3 4 2" xfId="39376" xr:uid="{7D914D8D-0B51-4812-8BEF-577DBF2A2E4A}"/>
    <cellStyle name="Comma 2 2 2 3 3 3 2 2 3 5" xfId="27244" xr:uid="{E92D7726-5BC4-4888-A71C-40B53AFEE65F}"/>
    <cellStyle name="Comma 2 2 2 3 3 3 2 2 4" xfId="5002" xr:uid="{DDC5FCE9-ABFF-4E1A-B122-8C84BC81CBA6}"/>
    <cellStyle name="Comma 2 2 2 3 3 3 2 2 4 2" xfId="17134" xr:uid="{AC8E0F86-27B7-4757-9D9C-E4B5B3288120}"/>
    <cellStyle name="Comma 2 2 2 3 3 3 2 2 4 2 2" xfId="41398" xr:uid="{F5A603D0-D805-458E-AF76-7AF53A379C13}"/>
    <cellStyle name="Comma 2 2 2 3 3 3 2 2 4 3" xfId="29266" xr:uid="{A30FD2CA-488C-4D90-8744-D9DD8F1F5E37}"/>
    <cellStyle name="Comma 2 2 2 3 3 3 2 2 5" xfId="9046" xr:uid="{67744A0F-0D13-449B-9973-963486C91059}"/>
    <cellStyle name="Comma 2 2 2 3 3 3 2 2 5 2" xfId="21178" xr:uid="{4E6FB464-7C9A-45F1-A54C-1839F7774B97}"/>
    <cellStyle name="Comma 2 2 2 3 3 3 2 2 5 2 2" xfId="45442" xr:uid="{3CA1AC62-505C-426A-86A7-909EE8225937}"/>
    <cellStyle name="Comma 2 2 2 3 3 3 2 2 5 3" xfId="33310" xr:uid="{169A41E1-6383-49AF-BA4A-4A4A14557ABF}"/>
    <cellStyle name="Comma 2 2 2 3 3 3 2 2 6" xfId="13090" xr:uid="{9EB69E02-0400-4984-B80F-BF7AB366FFB4}"/>
    <cellStyle name="Comma 2 2 2 3 3 3 2 2 6 2" xfId="37354" xr:uid="{9D6E6C13-98E5-493F-BD45-5E7F2B08234E}"/>
    <cellStyle name="Comma 2 2 2 3 3 3 2 2 7" xfId="25222" xr:uid="{BF69E774-FB8A-4C8C-A8FD-47A4C19C3C83}"/>
    <cellStyle name="Comma 2 2 2 3 3 3 2 3" xfId="1464" xr:uid="{5AAAD67C-86F4-4542-AD28-474EB063BA23}"/>
    <cellStyle name="Comma 2 2 2 3 3 3 2 3 2" xfId="3486" xr:uid="{0BE990DB-1C37-4332-A8EB-DA7F8C4820A8}"/>
    <cellStyle name="Comma 2 2 2 3 3 3 2 3 2 2" xfId="7530" xr:uid="{70234596-CB79-4DC0-BED9-80B3E86006FD}"/>
    <cellStyle name="Comma 2 2 2 3 3 3 2 3 2 2 2" xfId="19662" xr:uid="{CFB7D5AB-0408-43F9-B303-09DD9F036FCC}"/>
    <cellStyle name="Comma 2 2 2 3 3 3 2 3 2 2 2 2" xfId="43926" xr:uid="{55E61D71-4F3E-49EE-B59B-17B79E11D3F2}"/>
    <cellStyle name="Comma 2 2 2 3 3 3 2 3 2 2 3" xfId="31794" xr:uid="{7BCD3E79-24A1-4011-9584-9329B5421BDC}"/>
    <cellStyle name="Comma 2 2 2 3 3 3 2 3 2 3" xfId="11574" xr:uid="{D554A531-56B4-4750-9F6B-103ECF8B7C16}"/>
    <cellStyle name="Comma 2 2 2 3 3 3 2 3 2 3 2" xfId="23706" xr:uid="{6174C255-28BA-46CB-8003-ABC714EE1D58}"/>
    <cellStyle name="Comma 2 2 2 3 3 3 2 3 2 3 2 2" xfId="47970" xr:uid="{97F5BA6A-08B8-49A4-B8B3-E79385DAAA8E}"/>
    <cellStyle name="Comma 2 2 2 3 3 3 2 3 2 3 3" xfId="35838" xr:uid="{4F9F54BE-4F01-4E49-BFB3-1BCE6D3FCD1A}"/>
    <cellStyle name="Comma 2 2 2 3 3 3 2 3 2 4" xfId="15618" xr:uid="{4F7BE575-908B-4011-81BE-79387F413AEA}"/>
    <cellStyle name="Comma 2 2 2 3 3 3 2 3 2 4 2" xfId="39882" xr:uid="{484C43F6-4801-4793-B226-B39CF34E8BFA}"/>
    <cellStyle name="Comma 2 2 2 3 3 3 2 3 2 5" xfId="27750" xr:uid="{00CC584D-8463-44DD-B36C-9E01C40CBCEF}"/>
    <cellStyle name="Comma 2 2 2 3 3 3 2 3 3" xfId="5508" xr:uid="{65A4C19B-519B-4386-AE37-0510F81731DD}"/>
    <cellStyle name="Comma 2 2 2 3 3 3 2 3 3 2" xfId="17640" xr:uid="{DC6B066B-679F-446F-8CA4-7989E6464F53}"/>
    <cellStyle name="Comma 2 2 2 3 3 3 2 3 3 2 2" xfId="41904" xr:uid="{E146D666-63AD-4206-9D42-FDC1E134A981}"/>
    <cellStyle name="Comma 2 2 2 3 3 3 2 3 3 3" xfId="29772" xr:uid="{8DB75730-300C-4459-BB74-EB3EAC699A92}"/>
    <cellStyle name="Comma 2 2 2 3 3 3 2 3 4" xfId="9552" xr:uid="{F358B112-D3D5-450F-A3F0-9E14A700A062}"/>
    <cellStyle name="Comma 2 2 2 3 3 3 2 3 4 2" xfId="21684" xr:uid="{AC0E45F9-5D26-43A6-9F20-47AD003B478C}"/>
    <cellStyle name="Comma 2 2 2 3 3 3 2 3 4 2 2" xfId="45948" xr:uid="{DDC7E0C7-1863-4718-86EB-D9D667FB80C6}"/>
    <cellStyle name="Comma 2 2 2 3 3 3 2 3 4 3" xfId="33816" xr:uid="{C0E67402-18F3-4076-B9AD-C707F357956D}"/>
    <cellStyle name="Comma 2 2 2 3 3 3 2 3 5" xfId="13596" xr:uid="{4160BF15-64E7-4719-9F81-BE8E1DB217B0}"/>
    <cellStyle name="Comma 2 2 2 3 3 3 2 3 5 2" xfId="37860" xr:uid="{453D3A4C-F483-4F13-8D20-0C8905B82A1B}"/>
    <cellStyle name="Comma 2 2 2 3 3 3 2 3 6" xfId="25728" xr:uid="{6F32B028-CFD1-4CF4-9B9F-C989A6FE3338}"/>
    <cellStyle name="Comma 2 2 2 3 3 3 2 4" xfId="2475" xr:uid="{1E6E82A2-3F79-44B0-AF98-ECC9016D0E24}"/>
    <cellStyle name="Comma 2 2 2 3 3 3 2 4 2" xfId="6519" xr:uid="{99F2E4F2-BD1F-41AF-9028-EAB096A65DB0}"/>
    <cellStyle name="Comma 2 2 2 3 3 3 2 4 2 2" xfId="18651" xr:uid="{C35887FB-E552-4456-A536-43257807AAE4}"/>
    <cellStyle name="Comma 2 2 2 3 3 3 2 4 2 2 2" xfId="42915" xr:uid="{E2AFD614-F45C-452E-91F6-BE389571E6B4}"/>
    <cellStyle name="Comma 2 2 2 3 3 3 2 4 2 3" xfId="30783" xr:uid="{C8413444-61FF-4B47-944B-B352FF3828BC}"/>
    <cellStyle name="Comma 2 2 2 3 3 3 2 4 3" xfId="10563" xr:uid="{6A6AE975-1C06-4872-8EF6-A217ED39E579}"/>
    <cellStyle name="Comma 2 2 2 3 3 3 2 4 3 2" xfId="22695" xr:uid="{D890B489-8748-4A1B-A424-C54164ABD685}"/>
    <cellStyle name="Comma 2 2 2 3 3 3 2 4 3 2 2" xfId="46959" xr:uid="{7064E6C9-4DAB-4039-B084-A6038AA9FC7A}"/>
    <cellStyle name="Comma 2 2 2 3 3 3 2 4 3 3" xfId="34827" xr:uid="{5616A001-FC42-446F-B12A-9B5899A4555A}"/>
    <cellStyle name="Comma 2 2 2 3 3 3 2 4 4" xfId="14607" xr:uid="{4F3F0B1C-6179-4B24-9105-01FF26B1292E}"/>
    <cellStyle name="Comma 2 2 2 3 3 3 2 4 4 2" xfId="38871" xr:uid="{E67D2C8B-788A-41BA-B67C-056C6AF841AB}"/>
    <cellStyle name="Comma 2 2 2 3 3 3 2 4 5" xfId="26739" xr:uid="{1FE26E5E-6637-480A-80EA-06F447AD09B2}"/>
    <cellStyle name="Comma 2 2 2 3 3 3 2 5" xfId="4497" xr:uid="{33162604-591F-48A0-934C-BC8C26898BB0}"/>
    <cellStyle name="Comma 2 2 2 3 3 3 2 5 2" xfId="16629" xr:uid="{B6728515-BB4E-45BE-BB55-7EF6ED9E0D8E}"/>
    <cellStyle name="Comma 2 2 2 3 3 3 2 5 2 2" xfId="40893" xr:uid="{3FC172A4-BBC4-492B-9A31-65CB1CC0072B}"/>
    <cellStyle name="Comma 2 2 2 3 3 3 2 5 3" xfId="28761" xr:uid="{341AA05B-DA4E-4E59-89D8-C244C00A5A24}"/>
    <cellStyle name="Comma 2 2 2 3 3 3 2 6" xfId="8541" xr:uid="{A96F5D53-AFA9-469C-A06F-67124F63E970}"/>
    <cellStyle name="Comma 2 2 2 3 3 3 2 6 2" xfId="20673" xr:uid="{01778568-BF05-46E0-BEDB-43503906C019}"/>
    <cellStyle name="Comma 2 2 2 3 3 3 2 6 2 2" xfId="44937" xr:uid="{DBB399F6-9902-41D9-A363-B095E47DC7CF}"/>
    <cellStyle name="Comma 2 2 2 3 3 3 2 6 3" xfId="32805" xr:uid="{55F5D3A0-3CE8-40C6-84D2-BECCBB7E9053}"/>
    <cellStyle name="Comma 2 2 2 3 3 3 2 7" xfId="12585" xr:uid="{4B2835E5-FF14-441A-98E3-6DE25B6C9B97}"/>
    <cellStyle name="Comma 2 2 2 3 3 3 2 7 2" xfId="36849" xr:uid="{5A36F7FA-F330-4DEE-A3CD-A03C3F3FDF03}"/>
    <cellStyle name="Comma 2 2 2 3 3 3 2 8" xfId="24717" xr:uid="{C521B8A9-212A-40C4-9DCE-A5996B93D034}"/>
    <cellStyle name="Comma 2 2 2 3 3 3 3" xfId="705" xr:uid="{D84A658B-1F0D-41CD-B407-A59D4AC5A53D}"/>
    <cellStyle name="Comma 2 2 2 3 3 3 3 2" xfId="1716" xr:uid="{EE78BB50-A33A-429F-9BAE-0A759B4B4632}"/>
    <cellStyle name="Comma 2 2 2 3 3 3 3 2 2" xfId="3738" xr:uid="{FE310650-02EA-49BF-BD93-8300C5792992}"/>
    <cellStyle name="Comma 2 2 2 3 3 3 3 2 2 2" xfId="7782" xr:uid="{5859236A-A57A-4C6B-BBB5-AA363F15DE37}"/>
    <cellStyle name="Comma 2 2 2 3 3 3 3 2 2 2 2" xfId="19914" xr:uid="{CC22179B-CDAA-4A8A-A8E8-56C78373865F}"/>
    <cellStyle name="Comma 2 2 2 3 3 3 3 2 2 2 2 2" xfId="44178" xr:uid="{A62BDF2B-98FA-4271-8453-035CDFDED702}"/>
    <cellStyle name="Comma 2 2 2 3 3 3 3 2 2 2 3" xfId="32046" xr:uid="{599250B1-858B-4907-8D65-3A1BFA9F2ECB}"/>
    <cellStyle name="Comma 2 2 2 3 3 3 3 2 2 3" xfId="11826" xr:uid="{6CD9D4B6-37FC-45A0-8664-CD33A26DF7E3}"/>
    <cellStyle name="Comma 2 2 2 3 3 3 3 2 2 3 2" xfId="23958" xr:uid="{55974BE0-F3B8-4975-898A-EF515C8056F9}"/>
    <cellStyle name="Comma 2 2 2 3 3 3 3 2 2 3 2 2" xfId="48222" xr:uid="{BAFAC54D-D214-419A-B39B-C632D7CEEC6E}"/>
    <cellStyle name="Comma 2 2 2 3 3 3 3 2 2 3 3" xfId="36090" xr:uid="{E3FC4E69-82C8-4F3C-BF12-DAFFC951B0F6}"/>
    <cellStyle name="Comma 2 2 2 3 3 3 3 2 2 4" xfId="15870" xr:uid="{F4BD9939-7F08-4698-A624-19C501C65EF4}"/>
    <cellStyle name="Comma 2 2 2 3 3 3 3 2 2 4 2" xfId="40134" xr:uid="{82E507DD-AE04-4F65-8D45-26C7F1593EDC}"/>
    <cellStyle name="Comma 2 2 2 3 3 3 3 2 2 5" xfId="28002" xr:uid="{288EEA01-8D3F-4B5D-B43E-8FE471CA8B5C}"/>
    <cellStyle name="Comma 2 2 2 3 3 3 3 2 3" xfId="5760" xr:uid="{8E7ABEC0-3C25-4218-8061-77B74189D1D2}"/>
    <cellStyle name="Comma 2 2 2 3 3 3 3 2 3 2" xfId="17892" xr:uid="{4628DE55-ABAF-44A7-8B4B-117176BDB5A3}"/>
    <cellStyle name="Comma 2 2 2 3 3 3 3 2 3 2 2" xfId="42156" xr:uid="{FF03DFD8-8908-451C-81E2-56E2B2F8D7AB}"/>
    <cellStyle name="Comma 2 2 2 3 3 3 3 2 3 3" xfId="30024" xr:uid="{EF0147AE-0A2D-4E21-8745-BCA635997103}"/>
    <cellStyle name="Comma 2 2 2 3 3 3 3 2 4" xfId="9804" xr:uid="{6E53AD1D-2378-49F0-B22C-EA35EED08FED}"/>
    <cellStyle name="Comma 2 2 2 3 3 3 3 2 4 2" xfId="21936" xr:uid="{E673BABA-59B0-41C3-A29D-42D2BFD8A143}"/>
    <cellStyle name="Comma 2 2 2 3 3 3 3 2 4 2 2" xfId="46200" xr:uid="{40EAE7C3-8D59-495F-B7F4-B43E85D9BDD3}"/>
    <cellStyle name="Comma 2 2 2 3 3 3 3 2 4 3" xfId="34068" xr:uid="{5E327473-8CD8-471F-8A68-84969747638C}"/>
    <cellStyle name="Comma 2 2 2 3 3 3 3 2 5" xfId="13848" xr:uid="{2DAA4817-ED9D-4982-BA63-9E86AC6A6A5A}"/>
    <cellStyle name="Comma 2 2 2 3 3 3 3 2 5 2" xfId="38112" xr:uid="{B55B4087-A8E4-4596-AD19-1A157D569B6B}"/>
    <cellStyle name="Comma 2 2 2 3 3 3 3 2 6" xfId="25980" xr:uid="{DD4847AC-2586-4799-AA3A-CF1F28226E15}"/>
    <cellStyle name="Comma 2 2 2 3 3 3 3 3" xfId="2727" xr:uid="{5186849A-2058-49BA-9CC3-1DC71F10BD3C}"/>
    <cellStyle name="Comma 2 2 2 3 3 3 3 3 2" xfId="6771" xr:uid="{DA0F2E87-8BDB-4FEA-896A-44C1BCA39446}"/>
    <cellStyle name="Comma 2 2 2 3 3 3 3 3 2 2" xfId="18903" xr:uid="{95592085-2066-418D-B25C-EA45B8090C39}"/>
    <cellStyle name="Comma 2 2 2 3 3 3 3 3 2 2 2" xfId="43167" xr:uid="{12415C81-B942-46FC-BEB3-D8A5CB6CA604}"/>
    <cellStyle name="Comma 2 2 2 3 3 3 3 3 2 3" xfId="31035" xr:uid="{F6DC197B-3196-44FB-AFF8-DAEAC661C404}"/>
    <cellStyle name="Comma 2 2 2 3 3 3 3 3 3" xfId="10815" xr:uid="{9D4B2FF0-BBA5-4BF1-BC07-9327C0BD1A89}"/>
    <cellStyle name="Comma 2 2 2 3 3 3 3 3 3 2" xfId="22947" xr:uid="{0EB2F4E8-1E12-4E79-A4B7-D99DF15B7C95}"/>
    <cellStyle name="Comma 2 2 2 3 3 3 3 3 3 2 2" xfId="47211" xr:uid="{1051DAB9-EECB-4B47-99F1-B4DFCC52FD22}"/>
    <cellStyle name="Comma 2 2 2 3 3 3 3 3 3 3" xfId="35079" xr:uid="{D9505C8D-62C5-48B0-825A-7891CE2C097A}"/>
    <cellStyle name="Comma 2 2 2 3 3 3 3 3 4" xfId="14859" xr:uid="{F1F75C37-4F2C-4985-844A-DCAE14CF91CA}"/>
    <cellStyle name="Comma 2 2 2 3 3 3 3 3 4 2" xfId="39123" xr:uid="{DB4C3B55-49E4-4FAD-A69C-D225F073E1FA}"/>
    <cellStyle name="Comma 2 2 2 3 3 3 3 3 5" xfId="26991" xr:uid="{154F8EEF-7595-4F76-8319-31FCC7F64827}"/>
    <cellStyle name="Comma 2 2 2 3 3 3 3 4" xfId="4749" xr:uid="{12AC37B9-85C7-467E-91C6-80D975BBB4FC}"/>
    <cellStyle name="Comma 2 2 2 3 3 3 3 4 2" xfId="16881" xr:uid="{95974A05-14BF-4F0C-AAB1-C2881C0FDE25}"/>
    <cellStyle name="Comma 2 2 2 3 3 3 3 4 2 2" xfId="41145" xr:uid="{B115BCED-ABB9-48B9-A28F-40955C2FE362}"/>
    <cellStyle name="Comma 2 2 2 3 3 3 3 4 3" xfId="29013" xr:uid="{1C3ABFD7-2133-41B3-AE72-0BAE6E1B10A4}"/>
    <cellStyle name="Comma 2 2 2 3 3 3 3 5" xfId="8793" xr:uid="{2E2F83D0-EDF5-4591-A6DA-3751A6FD6D66}"/>
    <cellStyle name="Comma 2 2 2 3 3 3 3 5 2" xfId="20925" xr:uid="{AAF3568C-3D0C-4958-A05A-F1B783B3313A}"/>
    <cellStyle name="Comma 2 2 2 3 3 3 3 5 2 2" xfId="45189" xr:uid="{25ACE3B6-F4C1-4689-90F7-C54495EBDB65}"/>
    <cellStyle name="Comma 2 2 2 3 3 3 3 5 3" xfId="33057" xr:uid="{82CA7FE9-8965-4DE6-A336-A05413E5362D}"/>
    <cellStyle name="Comma 2 2 2 3 3 3 3 6" xfId="12837" xr:uid="{EC638952-82D8-4BBB-8262-E77756AA7C85}"/>
    <cellStyle name="Comma 2 2 2 3 3 3 3 6 2" xfId="37101" xr:uid="{6F8287D6-CED6-48F6-8A79-9A947E6C7D99}"/>
    <cellStyle name="Comma 2 2 2 3 3 3 3 7" xfId="24969" xr:uid="{3592123C-37AD-4FAA-BD0A-E6CB71B80256}"/>
    <cellStyle name="Comma 2 2 2 3 3 3 4" xfId="1211" xr:uid="{23738F66-27A7-4E69-88EB-300286B39B6C}"/>
    <cellStyle name="Comma 2 2 2 3 3 3 4 2" xfId="3233" xr:uid="{49F00559-79EE-474C-8806-B76BCD15A930}"/>
    <cellStyle name="Comma 2 2 2 3 3 3 4 2 2" xfId="7277" xr:uid="{D8938C1E-F9B1-4E20-A553-E7363C8545A1}"/>
    <cellStyle name="Comma 2 2 2 3 3 3 4 2 2 2" xfId="19409" xr:uid="{1F04D656-64C8-42AA-B899-24ED85689E91}"/>
    <cellStyle name="Comma 2 2 2 3 3 3 4 2 2 2 2" xfId="43673" xr:uid="{49DDC5D1-F0E0-451F-8B51-50B617208B8A}"/>
    <cellStyle name="Comma 2 2 2 3 3 3 4 2 2 3" xfId="31541" xr:uid="{3BAE57D0-06E8-46B9-8230-BDDC1579C024}"/>
    <cellStyle name="Comma 2 2 2 3 3 3 4 2 3" xfId="11321" xr:uid="{81F44176-06C3-445D-BF1A-522BE90AA6E7}"/>
    <cellStyle name="Comma 2 2 2 3 3 3 4 2 3 2" xfId="23453" xr:uid="{5B5ECF4D-51DC-4208-8210-363A98DDFBC8}"/>
    <cellStyle name="Comma 2 2 2 3 3 3 4 2 3 2 2" xfId="47717" xr:uid="{0E899239-CCAA-46D7-B331-8EA117302A0C}"/>
    <cellStyle name="Comma 2 2 2 3 3 3 4 2 3 3" xfId="35585" xr:uid="{49042673-952C-4C92-8F19-8290318C9B5D}"/>
    <cellStyle name="Comma 2 2 2 3 3 3 4 2 4" xfId="15365" xr:uid="{04D1E0BE-F4C3-4825-94B1-D76D3F310FA8}"/>
    <cellStyle name="Comma 2 2 2 3 3 3 4 2 4 2" xfId="39629" xr:uid="{2712C58E-7D79-40E5-A0FA-51FA8ACD2125}"/>
    <cellStyle name="Comma 2 2 2 3 3 3 4 2 5" xfId="27497" xr:uid="{28DAB756-4730-4EE3-A708-F19746EBD0FF}"/>
    <cellStyle name="Comma 2 2 2 3 3 3 4 3" xfId="5255" xr:uid="{D8D903E3-85E3-4B34-9E62-23336BBC2D35}"/>
    <cellStyle name="Comma 2 2 2 3 3 3 4 3 2" xfId="17387" xr:uid="{A0B090E6-537B-43DD-AE30-88A690A4FF16}"/>
    <cellStyle name="Comma 2 2 2 3 3 3 4 3 2 2" xfId="41651" xr:uid="{8422D238-3BAD-43DA-91C2-CB5C0E27C47E}"/>
    <cellStyle name="Comma 2 2 2 3 3 3 4 3 3" xfId="29519" xr:uid="{072CC8F8-8B98-4EFA-B2F0-6CFEEC5D0649}"/>
    <cellStyle name="Comma 2 2 2 3 3 3 4 4" xfId="9299" xr:uid="{D526761B-ACBA-4125-AEA6-8FD3DF480FA4}"/>
    <cellStyle name="Comma 2 2 2 3 3 3 4 4 2" xfId="21431" xr:uid="{B54103B5-B4BB-4C77-BFCF-41AE759D12EF}"/>
    <cellStyle name="Comma 2 2 2 3 3 3 4 4 2 2" xfId="45695" xr:uid="{55C0EFD8-B8D6-48A4-AFDD-AF953C662023}"/>
    <cellStyle name="Comma 2 2 2 3 3 3 4 4 3" xfId="33563" xr:uid="{13DD1AC8-F225-47CD-AE2F-8679B640C701}"/>
    <cellStyle name="Comma 2 2 2 3 3 3 4 5" xfId="13343" xr:uid="{7709376C-98E5-48E1-9C13-9F646A9E6CFF}"/>
    <cellStyle name="Comma 2 2 2 3 3 3 4 5 2" xfId="37607" xr:uid="{9BC293EF-279D-4583-85A9-50631DEE5ACC}"/>
    <cellStyle name="Comma 2 2 2 3 3 3 4 6" xfId="25475" xr:uid="{CF72B491-93E0-40F6-BF0C-BE51C75D2085}"/>
    <cellStyle name="Comma 2 2 2 3 3 3 5" xfId="2222" xr:uid="{AD013FE2-4A38-4369-AC48-90E7C3F400D6}"/>
    <cellStyle name="Comma 2 2 2 3 3 3 5 2" xfId="6266" xr:uid="{03B88732-0A43-4773-AA36-755D55944371}"/>
    <cellStyle name="Comma 2 2 2 3 3 3 5 2 2" xfId="18398" xr:uid="{FC524CE7-60C5-41BF-9FBE-F36C896E1C84}"/>
    <cellStyle name="Comma 2 2 2 3 3 3 5 2 2 2" xfId="42662" xr:uid="{176F1ABF-2E0D-4A8B-A314-FD2464AFB8E4}"/>
    <cellStyle name="Comma 2 2 2 3 3 3 5 2 3" xfId="30530" xr:uid="{51DB82A8-3426-45DF-BABA-FF8D2B9F133B}"/>
    <cellStyle name="Comma 2 2 2 3 3 3 5 3" xfId="10310" xr:uid="{14595097-7ACF-4FC3-A129-704FD51D3E60}"/>
    <cellStyle name="Comma 2 2 2 3 3 3 5 3 2" xfId="22442" xr:uid="{6EC35141-B401-4A6C-8B2B-3E93899ADFC9}"/>
    <cellStyle name="Comma 2 2 2 3 3 3 5 3 2 2" xfId="46706" xr:uid="{450174B3-C356-46AE-A0EB-E1AFDCA75FB0}"/>
    <cellStyle name="Comma 2 2 2 3 3 3 5 3 3" xfId="34574" xr:uid="{CA089C2E-C408-4DEB-9533-71BE40817E3A}"/>
    <cellStyle name="Comma 2 2 2 3 3 3 5 4" xfId="14354" xr:uid="{2A0D2403-A049-430A-94E4-1E1353FD8E01}"/>
    <cellStyle name="Comma 2 2 2 3 3 3 5 4 2" xfId="38618" xr:uid="{840232A2-7144-4224-984A-D0F6D85ABC0E}"/>
    <cellStyle name="Comma 2 2 2 3 3 3 5 5" xfId="26486" xr:uid="{3E26FABC-9DFB-4DAF-834F-B6D6DCD2C159}"/>
    <cellStyle name="Comma 2 2 2 3 3 3 6" xfId="4244" xr:uid="{29ADA4DC-1378-4EE0-B1CC-702E9AFD8980}"/>
    <cellStyle name="Comma 2 2 2 3 3 3 6 2" xfId="16376" xr:uid="{606A7BF2-6A74-4B7B-A218-5E6CBFC963A1}"/>
    <cellStyle name="Comma 2 2 2 3 3 3 6 2 2" xfId="40640" xr:uid="{85A5C806-52A8-41F6-BDA6-D301A0D165C8}"/>
    <cellStyle name="Comma 2 2 2 3 3 3 6 3" xfId="28508" xr:uid="{52ECE602-B3D7-449F-8C27-850C7FCC6082}"/>
    <cellStyle name="Comma 2 2 2 3 3 3 7" xfId="8288" xr:uid="{79C34EEC-F978-49B5-9263-3E3F5DB33B99}"/>
    <cellStyle name="Comma 2 2 2 3 3 3 7 2" xfId="20420" xr:uid="{ABFE3B7E-D2AC-450A-B5FB-7A294E9A8DBF}"/>
    <cellStyle name="Comma 2 2 2 3 3 3 7 2 2" xfId="44684" xr:uid="{380C9D05-E22E-4ADF-95C2-F3A49F7CE673}"/>
    <cellStyle name="Comma 2 2 2 3 3 3 7 3" xfId="32552" xr:uid="{952F5B2B-D334-479B-AABA-646A40FC61A7}"/>
    <cellStyle name="Comma 2 2 2 3 3 3 8" xfId="12332" xr:uid="{FDB8E7A0-27E6-49D2-9043-1150EE9CBFD2}"/>
    <cellStyle name="Comma 2 2 2 3 3 3 8 2" xfId="36596" xr:uid="{C64383C5-E366-43C8-B78A-36B7C8447D77}"/>
    <cellStyle name="Comma 2 2 2 3 3 3 9" xfId="24464" xr:uid="{4D95056C-E105-4B77-BF6B-AA096D36BAEB}"/>
    <cellStyle name="Comma 2 2 2 3 3 4" xfId="327" xr:uid="{4D1E778F-84FA-4643-98A4-63B73E9EFA80}"/>
    <cellStyle name="Comma 2 2 2 3 3 4 2" xfId="832" xr:uid="{37C242D1-CC72-41CD-AD99-4310C055ECCE}"/>
    <cellStyle name="Comma 2 2 2 3 3 4 2 2" xfId="1843" xr:uid="{289369DB-DA75-4502-8315-8A3B560963B1}"/>
    <cellStyle name="Comma 2 2 2 3 3 4 2 2 2" xfId="3865" xr:uid="{50B33AB6-B7D9-4F1B-B5D2-8EFBE6B8E0E6}"/>
    <cellStyle name="Comma 2 2 2 3 3 4 2 2 2 2" xfId="7909" xr:uid="{6D088B94-EDE2-4F00-B1AC-AA145D4CF41B}"/>
    <cellStyle name="Comma 2 2 2 3 3 4 2 2 2 2 2" xfId="20041" xr:uid="{DEE8D433-46C7-4AC1-B968-4287DC0AFB4E}"/>
    <cellStyle name="Comma 2 2 2 3 3 4 2 2 2 2 2 2" xfId="44305" xr:uid="{91CC3DCB-8F2C-4DA8-A8D1-D83C35298501}"/>
    <cellStyle name="Comma 2 2 2 3 3 4 2 2 2 2 3" xfId="32173" xr:uid="{E50DAEF8-73AC-48CE-B109-34394A4F8F99}"/>
    <cellStyle name="Comma 2 2 2 3 3 4 2 2 2 3" xfId="11953" xr:uid="{DB937AB7-8364-4036-896B-2BB1D17C9AA0}"/>
    <cellStyle name="Comma 2 2 2 3 3 4 2 2 2 3 2" xfId="24085" xr:uid="{5A2CF898-1030-4F1C-BF3A-F8AB4CAF5946}"/>
    <cellStyle name="Comma 2 2 2 3 3 4 2 2 2 3 2 2" xfId="48349" xr:uid="{A0C97D4E-F758-4DF7-A75A-996EC8DEC4CE}"/>
    <cellStyle name="Comma 2 2 2 3 3 4 2 2 2 3 3" xfId="36217" xr:uid="{CBDD7C54-CD3B-474B-8D16-A8DD0EC84785}"/>
    <cellStyle name="Comma 2 2 2 3 3 4 2 2 2 4" xfId="15997" xr:uid="{5705DC7E-8EA4-4F3C-A35C-F206EE265F62}"/>
    <cellStyle name="Comma 2 2 2 3 3 4 2 2 2 4 2" xfId="40261" xr:uid="{D2069619-4813-4329-864D-1D81F5E7A31C}"/>
    <cellStyle name="Comma 2 2 2 3 3 4 2 2 2 5" xfId="28129" xr:uid="{FC54BB91-2AA8-488B-9913-13E25FDA49C7}"/>
    <cellStyle name="Comma 2 2 2 3 3 4 2 2 3" xfId="5887" xr:uid="{2022BE15-8E7A-44B5-85C9-727FF5C12BDC}"/>
    <cellStyle name="Comma 2 2 2 3 3 4 2 2 3 2" xfId="18019" xr:uid="{18AD3700-F4B9-496F-ADE4-7D73408D0D07}"/>
    <cellStyle name="Comma 2 2 2 3 3 4 2 2 3 2 2" xfId="42283" xr:uid="{23619AB9-64A1-4738-BCED-3D71F7AF5788}"/>
    <cellStyle name="Comma 2 2 2 3 3 4 2 2 3 3" xfId="30151" xr:uid="{9B6A617E-C89A-4354-B4EB-3DAD918BB8C0}"/>
    <cellStyle name="Comma 2 2 2 3 3 4 2 2 4" xfId="9931" xr:uid="{F3034889-9C55-472A-929E-F48DC05B2359}"/>
    <cellStyle name="Comma 2 2 2 3 3 4 2 2 4 2" xfId="22063" xr:uid="{8909F6F8-6ED9-4835-BBD9-223C477A99C8}"/>
    <cellStyle name="Comma 2 2 2 3 3 4 2 2 4 2 2" xfId="46327" xr:uid="{EAE29BA1-03AA-4814-8898-8F034C710956}"/>
    <cellStyle name="Comma 2 2 2 3 3 4 2 2 4 3" xfId="34195" xr:uid="{6FB15A17-2AAD-4426-826E-087A5CA854E9}"/>
    <cellStyle name="Comma 2 2 2 3 3 4 2 2 5" xfId="13975" xr:uid="{CE0B2306-97A3-4E4B-817B-0CD3D2F087A2}"/>
    <cellStyle name="Comma 2 2 2 3 3 4 2 2 5 2" xfId="38239" xr:uid="{27F87904-139E-4D1B-9675-379E0302924C}"/>
    <cellStyle name="Comma 2 2 2 3 3 4 2 2 6" xfId="26107" xr:uid="{BE65C950-13CE-47D7-A1A7-04FE71D77642}"/>
    <cellStyle name="Comma 2 2 2 3 3 4 2 3" xfId="2854" xr:uid="{9BA8A87D-1338-42A2-ADBB-C63451719DB1}"/>
    <cellStyle name="Comma 2 2 2 3 3 4 2 3 2" xfId="6898" xr:uid="{72221AA4-0A11-497D-B8A3-3CF185074B88}"/>
    <cellStyle name="Comma 2 2 2 3 3 4 2 3 2 2" xfId="19030" xr:uid="{12CE84D7-1821-4521-8F23-1EBD3BD38AF4}"/>
    <cellStyle name="Comma 2 2 2 3 3 4 2 3 2 2 2" xfId="43294" xr:uid="{7BA24B2E-B574-40A8-8D28-08D03139767B}"/>
    <cellStyle name="Comma 2 2 2 3 3 4 2 3 2 3" xfId="31162" xr:uid="{1369195B-FEEE-41FA-99ED-6FFDD5DD5924}"/>
    <cellStyle name="Comma 2 2 2 3 3 4 2 3 3" xfId="10942" xr:uid="{2B43A671-288C-4D31-A5D1-9F0CFE8C986D}"/>
    <cellStyle name="Comma 2 2 2 3 3 4 2 3 3 2" xfId="23074" xr:uid="{C62B712E-311B-45B6-A60A-39A27B77BCA2}"/>
    <cellStyle name="Comma 2 2 2 3 3 4 2 3 3 2 2" xfId="47338" xr:uid="{211E21A9-A15E-43E1-94D3-BEA269B718D0}"/>
    <cellStyle name="Comma 2 2 2 3 3 4 2 3 3 3" xfId="35206" xr:uid="{70F82535-80BA-4217-BF41-408DECC0151F}"/>
    <cellStyle name="Comma 2 2 2 3 3 4 2 3 4" xfId="14986" xr:uid="{DDB34BC3-6414-4313-99B4-A881621F824F}"/>
    <cellStyle name="Comma 2 2 2 3 3 4 2 3 4 2" xfId="39250" xr:uid="{C268FE4D-8F6C-4A46-8934-8071037DDB78}"/>
    <cellStyle name="Comma 2 2 2 3 3 4 2 3 5" xfId="27118" xr:uid="{8D42ACF1-269A-4AA9-BAAF-A801E56E6B44}"/>
    <cellStyle name="Comma 2 2 2 3 3 4 2 4" xfId="4876" xr:uid="{38C53964-DABA-43DF-B6D4-15064A779146}"/>
    <cellStyle name="Comma 2 2 2 3 3 4 2 4 2" xfId="17008" xr:uid="{3ADDC750-3358-493A-AB0E-3E9047334B5D}"/>
    <cellStyle name="Comma 2 2 2 3 3 4 2 4 2 2" xfId="41272" xr:uid="{C8F55D90-0F4F-485A-ADFA-6E5F354DE8D3}"/>
    <cellStyle name="Comma 2 2 2 3 3 4 2 4 3" xfId="29140" xr:uid="{5FE06850-B07C-4062-B5F4-3F0E642CAB00}"/>
    <cellStyle name="Comma 2 2 2 3 3 4 2 5" xfId="8920" xr:uid="{22DF3FC6-6412-41C7-A9D9-B20A772E2ACA}"/>
    <cellStyle name="Comma 2 2 2 3 3 4 2 5 2" xfId="21052" xr:uid="{83D0752E-F00B-46D4-B392-3F360E369C41}"/>
    <cellStyle name="Comma 2 2 2 3 3 4 2 5 2 2" xfId="45316" xr:uid="{D071C1F1-2F58-4B77-82DC-1511B4D73360}"/>
    <cellStyle name="Comma 2 2 2 3 3 4 2 5 3" xfId="33184" xr:uid="{A051FC97-E7DB-4619-8DDD-49A9B7332B3C}"/>
    <cellStyle name="Comma 2 2 2 3 3 4 2 6" xfId="12964" xr:uid="{F64E82E5-8811-40EA-B606-D00EAA1EDA52}"/>
    <cellStyle name="Comma 2 2 2 3 3 4 2 6 2" xfId="37228" xr:uid="{E5684C4B-48A8-4FF7-9EA9-D2387A026A4E}"/>
    <cellStyle name="Comma 2 2 2 3 3 4 2 7" xfId="25096" xr:uid="{C38C92E9-8F14-453F-B0DF-85CA8321EA29}"/>
    <cellStyle name="Comma 2 2 2 3 3 4 3" xfId="1338" xr:uid="{0339FFFA-1C28-49FA-9AB6-70F403E3E4E6}"/>
    <cellStyle name="Comma 2 2 2 3 3 4 3 2" xfId="3360" xr:uid="{511C71CF-B17B-4CCC-817B-D33C3E0EA5C0}"/>
    <cellStyle name="Comma 2 2 2 3 3 4 3 2 2" xfId="7404" xr:uid="{BAF37DA4-FDE0-4E41-80BF-F6F83868F891}"/>
    <cellStyle name="Comma 2 2 2 3 3 4 3 2 2 2" xfId="19536" xr:uid="{E87F7E4E-A284-4920-81EB-67C5D0ACD329}"/>
    <cellStyle name="Comma 2 2 2 3 3 4 3 2 2 2 2" xfId="43800" xr:uid="{194F0317-7912-4FE0-8912-2C3408D6C3DB}"/>
    <cellStyle name="Comma 2 2 2 3 3 4 3 2 2 3" xfId="31668" xr:uid="{A64B43B3-45DD-4A79-B885-3D38C2F7C17B}"/>
    <cellStyle name="Comma 2 2 2 3 3 4 3 2 3" xfId="11448" xr:uid="{A0164F20-74B3-45DB-BCB7-EB487B168908}"/>
    <cellStyle name="Comma 2 2 2 3 3 4 3 2 3 2" xfId="23580" xr:uid="{4BF5277B-4181-49E0-96C2-FDC8E4672175}"/>
    <cellStyle name="Comma 2 2 2 3 3 4 3 2 3 2 2" xfId="47844" xr:uid="{106BCAC1-2F1B-4D32-B7A0-693B89CAE392}"/>
    <cellStyle name="Comma 2 2 2 3 3 4 3 2 3 3" xfId="35712" xr:uid="{8BB9BDEC-5E5D-4547-87B8-1DF96B210500}"/>
    <cellStyle name="Comma 2 2 2 3 3 4 3 2 4" xfId="15492" xr:uid="{AC494687-0C43-4B5B-8198-5CF67AB1DDD1}"/>
    <cellStyle name="Comma 2 2 2 3 3 4 3 2 4 2" xfId="39756" xr:uid="{490E9FE7-49B8-4C51-B8C1-2B409CCC48F4}"/>
    <cellStyle name="Comma 2 2 2 3 3 4 3 2 5" xfId="27624" xr:uid="{BA7A1568-E12E-4C5C-909C-AAFF7DFAAC91}"/>
    <cellStyle name="Comma 2 2 2 3 3 4 3 3" xfId="5382" xr:uid="{075D1EB7-8470-4097-B124-71EC178F1574}"/>
    <cellStyle name="Comma 2 2 2 3 3 4 3 3 2" xfId="17514" xr:uid="{7B546227-C938-4880-86FF-69AEFE028FE9}"/>
    <cellStyle name="Comma 2 2 2 3 3 4 3 3 2 2" xfId="41778" xr:uid="{25C431E9-DAB0-446C-BEEA-21D567BFC716}"/>
    <cellStyle name="Comma 2 2 2 3 3 4 3 3 3" xfId="29646" xr:uid="{2044439A-753B-41F2-BC36-B17F47FFCEF7}"/>
    <cellStyle name="Comma 2 2 2 3 3 4 3 4" xfId="9426" xr:uid="{0A812490-5012-4698-AFEC-70470FBCDC2D}"/>
    <cellStyle name="Comma 2 2 2 3 3 4 3 4 2" xfId="21558" xr:uid="{CBD25DF4-FCCF-4D92-8D7D-D94CEF527651}"/>
    <cellStyle name="Comma 2 2 2 3 3 4 3 4 2 2" xfId="45822" xr:uid="{AC654B59-809E-4E71-961F-9CC26DB485F1}"/>
    <cellStyle name="Comma 2 2 2 3 3 4 3 4 3" xfId="33690" xr:uid="{138622D2-455E-41AC-81F6-E0D690CA901B}"/>
    <cellStyle name="Comma 2 2 2 3 3 4 3 5" xfId="13470" xr:uid="{5B86CB0E-C909-4EE9-B397-4AA75C8C30A1}"/>
    <cellStyle name="Comma 2 2 2 3 3 4 3 5 2" xfId="37734" xr:uid="{F8282096-232A-4565-9597-1921BAB2C2C4}"/>
    <cellStyle name="Comma 2 2 2 3 3 4 3 6" xfId="25602" xr:uid="{3B6935B4-ABF5-40E5-B25D-78B566152A22}"/>
    <cellStyle name="Comma 2 2 2 3 3 4 4" xfId="2349" xr:uid="{6F660BB9-366E-45D6-9281-63015C9AA416}"/>
    <cellStyle name="Comma 2 2 2 3 3 4 4 2" xfId="6393" xr:uid="{19BEE62B-6C79-4155-A167-E0ABCEF92263}"/>
    <cellStyle name="Comma 2 2 2 3 3 4 4 2 2" xfId="18525" xr:uid="{0428503E-2589-4CF6-9E6F-931F065F3FA9}"/>
    <cellStyle name="Comma 2 2 2 3 3 4 4 2 2 2" xfId="42789" xr:uid="{B497AA7D-F379-44EA-8B4C-A59E939C0844}"/>
    <cellStyle name="Comma 2 2 2 3 3 4 4 2 3" xfId="30657" xr:uid="{4FBC96AA-8AA9-4869-988A-1E59151641D9}"/>
    <cellStyle name="Comma 2 2 2 3 3 4 4 3" xfId="10437" xr:uid="{E106E167-9CC2-4393-B4F8-4DC5DE2D1D9D}"/>
    <cellStyle name="Comma 2 2 2 3 3 4 4 3 2" xfId="22569" xr:uid="{EDDF03A1-9197-4422-8641-D4D14A05F939}"/>
    <cellStyle name="Comma 2 2 2 3 3 4 4 3 2 2" xfId="46833" xr:uid="{4C7AFAE6-E0A8-48DA-B3E8-F87A0ACC0D08}"/>
    <cellStyle name="Comma 2 2 2 3 3 4 4 3 3" xfId="34701" xr:uid="{DABF8BDD-7582-497D-AEF8-0BB42450A52E}"/>
    <cellStyle name="Comma 2 2 2 3 3 4 4 4" xfId="14481" xr:uid="{6E7689A7-C975-4B0B-81EE-A30CA470F3A7}"/>
    <cellStyle name="Comma 2 2 2 3 3 4 4 4 2" xfId="38745" xr:uid="{DC24CFD4-F180-4859-A1CF-16D27D0C8FAF}"/>
    <cellStyle name="Comma 2 2 2 3 3 4 4 5" xfId="26613" xr:uid="{34610ABA-A13F-481D-9E7D-9A2474BF2EE7}"/>
    <cellStyle name="Comma 2 2 2 3 3 4 5" xfId="4371" xr:uid="{248ACC6F-239A-4C90-B3F4-53EDE672426F}"/>
    <cellStyle name="Comma 2 2 2 3 3 4 5 2" xfId="16503" xr:uid="{C39DE205-8485-440E-B425-0898CC2CC1DA}"/>
    <cellStyle name="Comma 2 2 2 3 3 4 5 2 2" xfId="40767" xr:uid="{74749B20-88A1-493E-90D7-DADC8758C761}"/>
    <cellStyle name="Comma 2 2 2 3 3 4 5 3" xfId="28635" xr:uid="{84290722-8FF5-4821-9D2A-00A3FF27204D}"/>
    <cellStyle name="Comma 2 2 2 3 3 4 6" xfId="8415" xr:uid="{288C16C5-AAD3-42AC-8706-1ADDEE4591FA}"/>
    <cellStyle name="Comma 2 2 2 3 3 4 6 2" xfId="20547" xr:uid="{6925F245-9887-422F-83F3-1FD8C9D9E8DB}"/>
    <cellStyle name="Comma 2 2 2 3 3 4 6 2 2" xfId="44811" xr:uid="{AA731006-718F-4E7D-B0FA-8CF04EA950A3}"/>
    <cellStyle name="Comma 2 2 2 3 3 4 6 3" xfId="32679" xr:uid="{2E98E6D7-9374-4353-AA84-4BA3D45E66CE}"/>
    <cellStyle name="Comma 2 2 2 3 3 4 7" xfId="12459" xr:uid="{BFF4C1D1-FFBB-4D47-AA60-53E122BF25F5}"/>
    <cellStyle name="Comma 2 2 2 3 3 4 7 2" xfId="36723" xr:uid="{96B8811C-E94B-45D6-9D8F-86D133E7BEA0}"/>
    <cellStyle name="Comma 2 2 2 3 3 4 8" xfId="24591" xr:uid="{71A23E42-C3B5-4950-9F1E-6068DDE9D68B}"/>
    <cellStyle name="Comma 2 2 2 3 3 5" xfId="579" xr:uid="{95FCD5E1-EFD1-4DDE-AABF-BB3251A5B1B2}"/>
    <cellStyle name="Comma 2 2 2 3 3 5 2" xfId="1590" xr:uid="{45C43F7B-840E-4294-807C-8C3C360B528C}"/>
    <cellStyle name="Comma 2 2 2 3 3 5 2 2" xfId="3612" xr:uid="{479BB048-8E80-4A84-B798-B011B698EB4B}"/>
    <cellStyle name="Comma 2 2 2 3 3 5 2 2 2" xfId="7656" xr:uid="{3FD22B5A-FC62-4E37-875A-1A9E9EC94F31}"/>
    <cellStyle name="Comma 2 2 2 3 3 5 2 2 2 2" xfId="19788" xr:uid="{1FFADF09-394C-4F66-B22E-5AE97C92E425}"/>
    <cellStyle name="Comma 2 2 2 3 3 5 2 2 2 2 2" xfId="44052" xr:uid="{CEC7C8FD-F096-4BBA-B809-C34EAF406D33}"/>
    <cellStyle name="Comma 2 2 2 3 3 5 2 2 2 3" xfId="31920" xr:uid="{FCF60BE8-B61B-47C4-B927-EDE5356292DD}"/>
    <cellStyle name="Comma 2 2 2 3 3 5 2 2 3" xfId="11700" xr:uid="{3131A11F-ABC2-4393-B86D-473AAD2EF4E8}"/>
    <cellStyle name="Comma 2 2 2 3 3 5 2 2 3 2" xfId="23832" xr:uid="{98CEC393-0576-4AE5-AF9D-FD4A1A2E9034}"/>
    <cellStyle name="Comma 2 2 2 3 3 5 2 2 3 2 2" xfId="48096" xr:uid="{11F265C9-E23D-4E2C-8523-4F7E779CADC0}"/>
    <cellStyle name="Comma 2 2 2 3 3 5 2 2 3 3" xfId="35964" xr:uid="{070D6E3C-8ECC-4572-A7FA-B16AD2E61C01}"/>
    <cellStyle name="Comma 2 2 2 3 3 5 2 2 4" xfId="15744" xr:uid="{92A408D2-B58C-4442-AFF9-D774B64771EE}"/>
    <cellStyle name="Comma 2 2 2 3 3 5 2 2 4 2" xfId="40008" xr:uid="{06CA0A21-8CD4-4009-B0F8-6AC37FDFEE3C}"/>
    <cellStyle name="Comma 2 2 2 3 3 5 2 2 5" xfId="27876" xr:uid="{0186506D-5B26-4CDB-9B8E-47A7E85A5AD8}"/>
    <cellStyle name="Comma 2 2 2 3 3 5 2 3" xfId="5634" xr:uid="{F79C09EF-E09F-420D-A0E5-43EB00EEF4FB}"/>
    <cellStyle name="Comma 2 2 2 3 3 5 2 3 2" xfId="17766" xr:uid="{08DFE350-14BB-4393-A5E2-0F1FBE23AE29}"/>
    <cellStyle name="Comma 2 2 2 3 3 5 2 3 2 2" xfId="42030" xr:uid="{1A98B8D0-B136-4795-9214-24143D1E0F20}"/>
    <cellStyle name="Comma 2 2 2 3 3 5 2 3 3" xfId="29898" xr:uid="{1F091456-3ACA-4ABE-9550-ACDCC5DC0BB5}"/>
    <cellStyle name="Comma 2 2 2 3 3 5 2 4" xfId="9678" xr:uid="{EC21408D-5A40-45B7-827D-C7B038357AD6}"/>
    <cellStyle name="Comma 2 2 2 3 3 5 2 4 2" xfId="21810" xr:uid="{D9F23764-FCC4-4DF4-AB24-00F5F779E0B3}"/>
    <cellStyle name="Comma 2 2 2 3 3 5 2 4 2 2" xfId="46074" xr:uid="{5379BDB1-3042-4DB0-858F-8E4694596220}"/>
    <cellStyle name="Comma 2 2 2 3 3 5 2 4 3" xfId="33942" xr:uid="{521D7AB0-62FC-4167-87FF-02D9EF06CE27}"/>
    <cellStyle name="Comma 2 2 2 3 3 5 2 5" xfId="13722" xr:uid="{324D3D97-08AA-4CF6-BF1E-6BD33AAC6323}"/>
    <cellStyle name="Comma 2 2 2 3 3 5 2 5 2" xfId="37986" xr:uid="{07B4D16C-C3FA-4461-BA3C-24ADAD2B18AB}"/>
    <cellStyle name="Comma 2 2 2 3 3 5 2 6" xfId="25854" xr:uid="{F0CF788E-4B57-4234-9F54-0DEC017D59DD}"/>
    <cellStyle name="Comma 2 2 2 3 3 5 3" xfId="2601" xr:uid="{E5F694C5-017E-4B86-AAAD-98ED9D4FFEDB}"/>
    <cellStyle name="Comma 2 2 2 3 3 5 3 2" xfId="6645" xr:uid="{564EF575-3CDC-4A8A-823A-37A545A45818}"/>
    <cellStyle name="Comma 2 2 2 3 3 5 3 2 2" xfId="18777" xr:uid="{0B5691EC-B149-46B7-A388-A93FA0728AD3}"/>
    <cellStyle name="Comma 2 2 2 3 3 5 3 2 2 2" xfId="43041" xr:uid="{F0EA602D-20A7-43A8-91F5-46310AC508BF}"/>
    <cellStyle name="Comma 2 2 2 3 3 5 3 2 3" xfId="30909" xr:uid="{43C0C6B3-87E3-4F1A-9018-BD2539375EDD}"/>
    <cellStyle name="Comma 2 2 2 3 3 5 3 3" xfId="10689" xr:uid="{EB9B5281-0F6B-4216-B359-4B2D71B17C8E}"/>
    <cellStyle name="Comma 2 2 2 3 3 5 3 3 2" xfId="22821" xr:uid="{CA4F66F8-F4FA-4131-A7CD-B0CFD0157BF9}"/>
    <cellStyle name="Comma 2 2 2 3 3 5 3 3 2 2" xfId="47085" xr:uid="{BE79B80F-A4A0-4279-A09F-74C046195601}"/>
    <cellStyle name="Comma 2 2 2 3 3 5 3 3 3" xfId="34953" xr:uid="{8D4466E5-DC88-4BAE-88DC-D652CACFB688}"/>
    <cellStyle name="Comma 2 2 2 3 3 5 3 4" xfId="14733" xr:uid="{2373FE01-9B2B-4D48-9F73-16D0CAA1FC56}"/>
    <cellStyle name="Comma 2 2 2 3 3 5 3 4 2" xfId="38997" xr:uid="{567FE3AB-1E0C-4AD1-839E-1E5B219C31DB}"/>
    <cellStyle name="Comma 2 2 2 3 3 5 3 5" xfId="26865" xr:uid="{D711CBF6-F6BB-410A-BB7F-DE8334071A10}"/>
    <cellStyle name="Comma 2 2 2 3 3 5 4" xfId="4623" xr:uid="{BF9FA09D-C164-4FF9-9FCD-EE79F7F54CB3}"/>
    <cellStyle name="Comma 2 2 2 3 3 5 4 2" xfId="16755" xr:uid="{D1D4DDDD-51EB-4E94-8FEA-8734DD41E655}"/>
    <cellStyle name="Comma 2 2 2 3 3 5 4 2 2" xfId="41019" xr:uid="{2208EC6C-F7E6-4A26-BC8B-6EBF3F720B7D}"/>
    <cellStyle name="Comma 2 2 2 3 3 5 4 3" xfId="28887" xr:uid="{FE30B667-9448-48A8-A336-32283B69C720}"/>
    <cellStyle name="Comma 2 2 2 3 3 5 5" xfId="8667" xr:uid="{6D95C32A-7025-4830-98E2-9CCC36AB999C}"/>
    <cellStyle name="Comma 2 2 2 3 3 5 5 2" xfId="20799" xr:uid="{21A1928E-B9C4-4B07-8166-06C80629204A}"/>
    <cellStyle name="Comma 2 2 2 3 3 5 5 2 2" xfId="45063" xr:uid="{28EECA9D-3FB3-400C-AE39-5452B60D018B}"/>
    <cellStyle name="Comma 2 2 2 3 3 5 5 3" xfId="32931" xr:uid="{C903DB22-A441-4EAD-BEBE-D58FE6E13A0F}"/>
    <cellStyle name="Comma 2 2 2 3 3 5 6" xfId="12711" xr:uid="{DFCE76AD-FB79-4592-8B83-534DF76AF4A0}"/>
    <cellStyle name="Comma 2 2 2 3 3 5 6 2" xfId="36975" xr:uid="{E5237291-AFA6-4637-B8E4-3FB49A068F91}"/>
    <cellStyle name="Comma 2 2 2 3 3 5 7" xfId="24843" xr:uid="{070B0FC1-6F0E-4C0C-B725-FD78C37E98EA}"/>
    <cellStyle name="Comma 2 2 2 3 3 6" xfId="1085" xr:uid="{926F8DC7-D97A-4B40-BE71-1DEFE0858467}"/>
    <cellStyle name="Comma 2 2 2 3 3 6 2" xfId="3107" xr:uid="{0BA8D4F7-A337-47B1-BFC6-1B0765FB4C11}"/>
    <cellStyle name="Comma 2 2 2 3 3 6 2 2" xfId="7151" xr:uid="{CF75A4C1-0FCB-4C0A-AD0D-574541E61BEC}"/>
    <cellStyle name="Comma 2 2 2 3 3 6 2 2 2" xfId="19283" xr:uid="{F4DA1F81-4331-4877-8990-4499360FB6C1}"/>
    <cellStyle name="Comma 2 2 2 3 3 6 2 2 2 2" xfId="43547" xr:uid="{E9CCB2CE-CD40-4374-84CA-48434DF7F465}"/>
    <cellStyle name="Comma 2 2 2 3 3 6 2 2 3" xfId="31415" xr:uid="{653CA858-63B1-47BC-9F80-94AFEC59F8C4}"/>
    <cellStyle name="Comma 2 2 2 3 3 6 2 3" xfId="11195" xr:uid="{B9EFDDAD-E422-4800-A14C-9FDB7FEFAF08}"/>
    <cellStyle name="Comma 2 2 2 3 3 6 2 3 2" xfId="23327" xr:uid="{D08C683B-F8FB-4C46-BCC2-E1752AF33F0C}"/>
    <cellStyle name="Comma 2 2 2 3 3 6 2 3 2 2" xfId="47591" xr:uid="{96D0DE52-DDA9-4DC6-AE9A-D6B49838E119}"/>
    <cellStyle name="Comma 2 2 2 3 3 6 2 3 3" xfId="35459" xr:uid="{500FCD47-DFA9-40BE-86EB-BC98CD6FA45B}"/>
    <cellStyle name="Comma 2 2 2 3 3 6 2 4" xfId="15239" xr:uid="{D7F9FE8E-FD08-4040-A80A-558E4FB35AFC}"/>
    <cellStyle name="Comma 2 2 2 3 3 6 2 4 2" xfId="39503" xr:uid="{DD66CF24-CAFD-44FB-9C42-BCF1BFCDF6A7}"/>
    <cellStyle name="Comma 2 2 2 3 3 6 2 5" xfId="27371" xr:uid="{FEFEEDE1-6A03-46DE-9A92-C1B7313467AA}"/>
    <cellStyle name="Comma 2 2 2 3 3 6 3" xfId="5129" xr:uid="{13940E08-FC5B-4F6C-AA95-9A5D028C6E09}"/>
    <cellStyle name="Comma 2 2 2 3 3 6 3 2" xfId="17261" xr:uid="{78B8543A-2812-4BBA-BE95-9ECB86D412EE}"/>
    <cellStyle name="Comma 2 2 2 3 3 6 3 2 2" xfId="41525" xr:uid="{C3F7330A-484B-44BE-BE8B-14CB02C1E628}"/>
    <cellStyle name="Comma 2 2 2 3 3 6 3 3" xfId="29393" xr:uid="{E3F69E15-8B27-4737-B247-13CF409C7302}"/>
    <cellStyle name="Comma 2 2 2 3 3 6 4" xfId="9173" xr:uid="{B9815C99-B7CC-48C7-884B-BC1BE1F41408}"/>
    <cellStyle name="Comma 2 2 2 3 3 6 4 2" xfId="21305" xr:uid="{328A4243-76AE-409A-B67E-1F82513D63B5}"/>
    <cellStyle name="Comma 2 2 2 3 3 6 4 2 2" xfId="45569" xr:uid="{2C716547-EFAC-4668-BDC4-A388780EE96B}"/>
    <cellStyle name="Comma 2 2 2 3 3 6 4 3" xfId="33437" xr:uid="{E6D9DA09-186A-401E-B81A-989260EE2F01}"/>
    <cellStyle name="Comma 2 2 2 3 3 6 5" xfId="13217" xr:uid="{96480F9C-B1C5-4157-A11A-8132FD96DFE2}"/>
    <cellStyle name="Comma 2 2 2 3 3 6 5 2" xfId="37481" xr:uid="{9B3B5A1D-14D2-4705-8D4A-1ADD84A59E4D}"/>
    <cellStyle name="Comma 2 2 2 3 3 6 6" xfId="25349" xr:uid="{B7DB9755-916D-4503-AC96-BA0D5ED523C7}"/>
    <cellStyle name="Comma 2 2 2 3 3 7" xfId="2096" xr:uid="{9E796DD3-D1B1-4AB4-97BF-4525A3252C05}"/>
    <cellStyle name="Comma 2 2 2 3 3 7 2" xfId="6140" xr:uid="{6FB32487-E510-4B3F-A0D5-2F97E773E06D}"/>
    <cellStyle name="Comma 2 2 2 3 3 7 2 2" xfId="18272" xr:uid="{6E40EA16-06A2-4265-9D7C-E64F426C2583}"/>
    <cellStyle name="Comma 2 2 2 3 3 7 2 2 2" xfId="42536" xr:uid="{ED8BD52C-642A-4594-A8FB-C16DD2FEE69D}"/>
    <cellStyle name="Comma 2 2 2 3 3 7 2 3" xfId="30404" xr:uid="{71C937C0-428F-4547-86F8-2DB4C7CFCC1C}"/>
    <cellStyle name="Comma 2 2 2 3 3 7 3" xfId="10184" xr:uid="{C04F8D61-E4A2-4310-B2BD-57BFCCCA2CED}"/>
    <cellStyle name="Comma 2 2 2 3 3 7 3 2" xfId="22316" xr:uid="{F947DCE4-9B78-41A3-ABD9-FB7C33E3789F}"/>
    <cellStyle name="Comma 2 2 2 3 3 7 3 2 2" xfId="46580" xr:uid="{9E78EA7D-C604-4436-B5CD-B152C1E1A92B}"/>
    <cellStyle name="Comma 2 2 2 3 3 7 3 3" xfId="34448" xr:uid="{07B2919F-0856-4718-A5FA-93208B309F7A}"/>
    <cellStyle name="Comma 2 2 2 3 3 7 4" xfId="14228" xr:uid="{E95EF735-F4FE-4DC8-8C68-2220AA945B30}"/>
    <cellStyle name="Comma 2 2 2 3 3 7 4 2" xfId="38492" xr:uid="{F33254EC-F0FA-49F3-AD3F-EAB7BD6E4B0D}"/>
    <cellStyle name="Comma 2 2 2 3 3 7 5" xfId="26360" xr:uid="{6115F566-572C-4D08-A3E7-5640790F824E}"/>
    <cellStyle name="Comma 2 2 2 3 3 8" xfId="4118" xr:uid="{EBEA85BE-9A5C-4310-A42F-CF6D51F69AE0}"/>
    <cellStyle name="Comma 2 2 2 3 3 8 2" xfId="16250" xr:uid="{C20E58D4-AFEE-4C15-9905-B4C4BD7CC132}"/>
    <cellStyle name="Comma 2 2 2 3 3 8 2 2" xfId="40514" xr:uid="{1EF6763B-2796-4596-B3BF-5170407B2051}"/>
    <cellStyle name="Comma 2 2 2 3 3 8 3" xfId="28382" xr:uid="{4C28BBC7-96DA-40E4-8C99-A4706F9C9EC4}"/>
    <cellStyle name="Comma 2 2 2 3 3 9" xfId="8162" xr:uid="{DAA981CC-F855-4499-8CD8-8A5473E57F38}"/>
    <cellStyle name="Comma 2 2 2 3 3 9 2" xfId="20294" xr:uid="{317C11FB-A4CF-47D9-ADF0-F745566DFE44}"/>
    <cellStyle name="Comma 2 2 2 3 3 9 2 2" xfId="44558" xr:uid="{F46E1153-0005-409C-AE00-997C83A8D265}"/>
    <cellStyle name="Comma 2 2 2 3 3 9 3" xfId="32426" xr:uid="{6DA7DB82-6E0F-4EA5-80E6-902FA83CC81D}"/>
    <cellStyle name="Comma 2 2 2 3 4" xfId="95" xr:uid="{49F39FA4-584C-439B-8E79-F81A75B28B59}"/>
    <cellStyle name="Comma 2 2 2 3 4 10" xfId="24359" xr:uid="{6B6964F7-03B2-410A-8D8D-9417037BA7D8}"/>
    <cellStyle name="Comma 2 2 2 3 4 2" xfId="221" xr:uid="{8AEC4479-2462-48C7-A6A6-DF01861DDFD6}"/>
    <cellStyle name="Comma 2 2 2 3 4 2 2" xfId="474" xr:uid="{5DBEF02C-4848-4664-A056-85C3DE0A8447}"/>
    <cellStyle name="Comma 2 2 2 3 4 2 2 2" xfId="979" xr:uid="{2417F411-5E85-4022-A5AB-247081CB9619}"/>
    <cellStyle name="Comma 2 2 2 3 4 2 2 2 2" xfId="1990" xr:uid="{E4DE04C9-3A6E-4927-9428-B16C89E0879F}"/>
    <cellStyle name="Comma 2 2 2 3 4 2 2 2 2 2" xfId="4012" xr:uid="{DD5C9B14-845D-46EC-93C3-E4570329713C}"/>
    <cellStyle name="Comma 2 2 2 3 4 2 2 2 2 2 2" xfId="8056" xr:uid="{C370ED16-199A-4F4E-8679-ADD78B7849CE}"/>
    <cellStyle name="Comma 2 2 2 3 4 2 2 2 2 2 2 2" xfId="20188" xr:uid="{415C0C98-2D2B-41E9-B15E-E428B05C2481}"/>
    <cellStyle name="Comma 2 2 2 3 4 2 2 2 2 2 2 2 2" xfId="44452" xr:uid="{BAAC829A-14EB-4550-94F3-CAF7DA2B82E8}"/>
    <cellStyle name="Comma 2 2 2 3 4 2 2 2 2 2 2 3" xfId="32320" xr:uid="{6E7EB4F8-77E9-40FA-A34E-BA2B4F917D48}"/>
    <cellStyle name="Comma 2 2 2 3 4 2 2 2 2 2 3" xfId="12100" xr:uid="{05C8BE23-AC54-48B2-ABBB-2EB3AF4B63D1}"/>
    <cellStyle name="Comma 2 2 2 3 4 2 2 2 2 2 3 2" xfId="24232" xr:uid="{DF137813-0260-485F-8973-279B4D5F5151}"/>
    <cellStyle name="Comma 2 2 2 3 4 2 2 2 2 2 3 2 2" xfId="48496" xr:uid="{2B482963-E5CB-4BC8-9A8A-C468D2B9C551}"/>
    <cellStyle name="Comma 2 2 2 3 4 2 2 2 2 2 3 3" xfId="36364" xr:uid="{BE9F646D-76E9-42D6-B644-CE9B6267F26B}"/>
    <cellStyle name="Comma 2 2 2 3 4 2 2 2 2 2 4" xfId="16144" xr:uid="{122FE46B-2787-46F0-A423-A3A8427E5C37}"/>
    <cellStyle name="Comma 2 2 2 3 4 2 2 2 2 2 4 2" xfId="40408" xr:uid="{082A6B26-9513-46EA-8669-8D84F8886F00}"/>
    <cellStyle name="Comma 2 2 2 3 4 2 2 2 2 2 5" xfId="28276" xr:uid="{60FF8B44-5994-469B-B1D5-A023BFAB0F04}"/>
    <cellStyle name="Comma 2 2 2 3 4 2 2 2 2 3" xfId="6034" xr:uid="{C7A39D49-AF57-42CC-A884-3D4D1733BF7A}"/>
    <cellStyle name="Comma 2 2 2 3 4 2 2 2 2 3 2" xfId="18166" xr:uid="{F1178146-E96E-402E-B488-4614D18AD0B2}"/>
    <cellStyle name="Comma 2 2 2 3 4 2 2 2 2 3 2 2" xfId="42430" xr:uid="{42A1A8A4-A71D-4C88-B811-256E48E5EFE7}"/>
    <cellStyle name="Comma 2 2 2 3 4 2 2 2 2 3 3" xfId="30298" xr:uid="{D8B9A375-EEAB-48BB-B48A-E8DC51C6844C}"/>
    <cellStyle name="Comma 2 2 2 3 4 2 2 2 2 4" xfId="10078" xr:uid="{C8596470-D87C-4144-9440-048D53FDE4FE}"/>
    <cellStyle name="Comma 2 2 2 3 4 2 2 2 2 4 2" xfId="22210" xr:uid="{2CBA819B-16D3-4BD5-849B-092792CEC664}"/>
    <cellStyle name="Comma 2 2 2 3 4 2 2 2 2 4 2 2" xfId="46474" xr:uid="{8A640CD9-CB7C-4F47-A313-4FD8AC852BDF}"/>
    <cellStyle name="Comma 2 2 2 3 4 2 2 2 2 4 3" xfId="34342" xr:uid="{0AC66FB4-EECB-4D06-89CA-A1D406A441B1}"/>
    <cellStyle name="Comma 2 2 2 3 4 2 2 2 2 5" xfId="14122" xr:uid="{64387C1B-CA5D-42E0-980D-5BDD25DF7A5F}"/>
    <cellStyle name="Comma 2 2 2 3 4 2 2 2 2 5 2" xfId="38386" xr:uid="{DF7E9A8D-7078-4543-B172-7FB636C2C6B2}"/>
    <cellStyle name="Comma 2 2 2 3 4 2 2 2 2 6" xfId="26254" xr:uid="{F106853B-FDCF-483F-B526-FBF890D31B5E}"/>
    <cellStyle name="Comma 2 2 2 3 4 2 2 2 3" xfId="3001" xr:uid="{15F62637-B6A9-4B38-8238-D3287EAAC3DB}"/>
    <cellStyle name="Comma 2 2 2 3 4 2 2 2 3 2" xfId="7045" xr:uid="{590BF125-B069-4D9F-B9AC-B53DEAE2B705}"/>
    <cellStyle name="Comma 2 2 2 3 4 2 2 2 3 2 2" xfId="19177" xr:uid="{E0B4FE23-79BD-4C3D-944E-A4952056CB7D}"/>
    <cellStyle name="Comma 2 2 2 3 4 2 2 2 3 2 2 2" xfId="43441" xr:uid="{11E53B0C-193E-472A-86DC-391B7B576A10}"/>
    <cellStyle name="Comma 2 2 2 3 4 2 2 2 3 2 3" xfId="31309" xr:uid="{C57E4C81-4029-4486-BD6A-C6FF146E232F}"/>
    <cellStyle name="Comma 2 2 2 3 4 2 2 2 3 3" xfId="11089" xr:uid="{D005DD28-011A-41C3-BB1D-1B96E637BD62}"/>
    <cellStyle name="Comma 2 2 2 3 4 2 2 2 3 3 2" xfId="23221" xr:uid="{151E4AA6-4C96-4AE7-810D-B2FBCA0A233D}"/>
    <cellStyle name="Comma 2 2 2 3 4 2 2 2 3 3 2 2" xfId="47485" xr:uid="{0BB693BD-659D-476F-83C5-A5D8778A8964}"/>
    <cellStyle name="Comma 2 2 2 3 4 2 2 2 3 3 3" xfId="35353" xr:uid="{565E5DCB-B377-46D7-A202-F2EFFB1813A9}"/>
    <cellStyle name="Comma 2 2 2 3 4 2 2 2 3 4" xfId="15133" xr:uid="{27B3227E-943C-4C18-9219-2F00135B6F34}"/>
    <cellStyle name="Comma 2 2 2 3 4 2 2 2 3 4 2" xfId="39397" xr:uid="{C096460A-DED5-422C-989A-DB15F748912E}"/>
    <cellStyle name="Comma 2 2 2 3 4 2 2 2 3 5" xfId="27265" xr:uid="{0FD8FF4C-5DFF-444E-9C67-53BB920EA150}"/>
    <cellStyle name="Comma 2 2 2 3 4 2 2 2 4" xfId="5023" xr:uid="{2816CC5A-AE7C-4012-A7BB-43A6090C3B81}"/>
    <cellStyle name="Comma 2 2 2 3 4 2 2 2 4 2" xfId="17155" xr:uid="{11D255FC-98CE-4ECD-AB14-E0FE722D473A}"/>
    <cellStyle name="Comma 2 2 2 3 4 2 2 2 4 2 2" xfId="41419" xr:uid="{7DCE6F91-2443-4DE4-BD3F-DBCC90CD9E58}"/>
    <cellStyle name="Comma 2 2 2 3 4 2 2 2 4 3" xfId="29287" xr:uid="{935E057B-E84F-44A8-A16C-8E9EC462B456}"/>
    <cellStyle name="Comma 2 2 2 3 4 2 2 2 5" xfId="9067" xr:uid="{D885FF1D-E4B7-4685-9B93-3487F1473940}"/>
    <cellStyle name="Comma 2 2 2 3 4 2 2 2 5 2" xfId="21199" xr:uid="{72493BA9-C472-401F-ACFE-8A1E2EA7B440}"/>
    <cellStyle name="Comma 2 2 2 3 4 2 2 2 5 2 2" xfId="45463" xr:uid="{EB532A2F-1FD1-41AB-8DFA-B787069E9690}"/>
    <cellStyle name="Comma 2 2 2 3 4 2 2 2 5 3" xfId="33331" xr:uid="{66D6ED05-0729-420D-9A0C-1BE99FDC594F}"/>
    <cellStyle name="Comma 2 2 2 3 4 2 2 2 6" xfId="13111" xr:uid="{33265683-4A3A-41FC-A35F-0A3DD30BEBBE}"/>
    <cellStyle name="Comma 2 2 2 3 4 2 2 2 6 2" xfId="37375" xr:uid="{C46CCD1E-9C32-4831-9677-1EA6FAA25639}"/>
    <cellStyle name="Comma 2 2 2 3 4 2 2 2 7" xfId="25243" xr:uid="{E6189FAD-2A73-461E-BFF8-EEC696877818}"/>
    <cellStyle name="Comma 2 2 2 3 4 2 2 3" xfId="1485" xr:uid="{0A39FD3E-7B67-4AB7-A753-2A58D2007B9B}"/>
    <cellStyle name="Comma 2 2 2 3 4 2 2 3 2" xfId="3507" xr:uid="{86FAF99E-1246-4DFD-8A95-CBD436A2C61A}"/>
    <cellStyle name="Comma 2 2 2 3 4 2 2 3 2 2" xfId="7551" xr:uid="{F66EAF34-63EC-4C6B-96D6-B0453F250D9A}"/>
    <cellStyle name="Comma 2 2 2 3 4 2 2 3 2 2 2" xfId="19683" xr:uid="{A2F52FFD-21F8-4F48-A136-3BCB4A98CAAE}"/>
    <cellStyle name="Comma 2 2 2 3 4 2 2 3 2 2 2 2" xfId="43947" xr:uid="{47DAC0DE-E50E-4070-8FFA-7C65A304D143}"/>
    <cellStyle name="Comma 2 2 2 3 4 2 2 3 2 2 3" xfId="31815" xr:uid="{9FA8FC76-CB42-47BA-94B1-F09F975071A3}"/>
    <cellStyle name="Comma 2 2 2 3 4 2 2 3 2 3" xfId="11595" xr:uid="{476F00C4-2422-4C56-B640-86566D4F4E87}"/>
    <cellStyle name="Comma 2 2 2 3 4 2 2 3 2 3 2" xfId="23727" xr:uid="{DBCF7F15-09C8-470E-AEA1-CFA2AC14CD9F}"/>
    <cellStyle name="Comma 2 2 2 3 4 2 2 3 2 3 2 2" xfId="47991" xr:uid="{5602F6EB-ADD4-4406-9DEF-B957D844F9EF}"/>
    <cellStyle name="Comma 2 2 2 3 4 2 2 3 2 3 3" xfId="35859" xr:uid="{A2E361D8-5ABF-422B-9AB7-C9ABC3EF10DE}"/>
    <cellStyle name="Comma 2 2 2 3 4 2 2 3 2 4" xfId="15639" xr:uid="{0B0F280D-5328-4B2B-AE92-824571587B8A}"/>
    <cellStyle name="Comma 2 2 2 3 4 2 2 3 2 4 2" xfId="39903" xr:uid="{AEA4547E-E554-4E4F-8875-CA28A89CDCBB}"/>
    <cellStyle name="Comma 2 2 2 3 4 2 2 3 2 5" xfId="27771" xr:uid="{27C6B11A-C9D1-464F-8E14-D12233FF818D}"/>
    <cellStyle name="Comma 2 2 2 3 4 2 2 3 3" xfId="5529" xr:uid="{031D6258-2DE8-40F8-A2D2-ED13B10F6612}"/>
    <cellStyle name="Comma 2 2 2 3 4 2 2 3 3 2" xfId="17661" xr:uid="{C6A157D8-D62D-45F9-BA55-DEBF7758E130}"/>
    <cellStyle name="Comma 2 2 2 3 4 2 2 3 3 2 2" xfId="41925" xr:uid="{C71185DF-563A-4049-9D55-97C3260FB18A}"/>
    <cellStyle name="Comma 2 2 2 3 4 2 2 3 3 3" xfId="29793" xr:uid="{2093E283-9F2F-4489-823A-BC26DEE4886F}"/>
    <cellStyle name="Comma 2 2 2 3 4 2 2 3 4" xfId="9573" xr:uid="{19C91F82-A8FC-4A76-B4AC-EA0B3D512AF0}"/>
    <cellStyle name="Comma 2 2 2 3 4 2 2 3 4 2" xfId="21705" xr:uid="{5C1EE999-5FEC-4912-829A-EAE41E4EF885}"/>
    <cellStyle name="Comma 2 2 2 3 4 2 2 3 4 2 2" xfId="45969" xr:uid="{6E5FD42F-4551-4DAD-9417-8E6CAF5CDDC7}"/>
    <cellStyle name="Comma 2 2 2 3 4 2 2 3 4 3" xfId="33837" xr:uid="{4FEC4625-4FD9-4260-BC5B-9C952948B713}"/>
    <cellStyle name="Comma 2 2 2 3 4 2 2 3 5" xfId="13617" xr:uid="{AB73575D-0342-4AB3-9799-F3C2C7AA1DC4}"/>
    <cellStyle name="Comma 2 2 2 3 4 2 2 3 5 2" xfId="37881" xr:uid="{31D9F901-DAFD-4A5D-91E3-D4C07DDA3499}"/>
    <cellStyle name="Comma 2 2 2 3 4 2 2 3 6" xfId="25749" xr:uid="{F0693953-66C4-4255-B81F-9959AA7935DA}"/>
    <cellStyle name="Comma 2 2 2 3 4 2 2 4" xfId="2496" xr:uid="{D44981ED-22CC-4D54-8810-517820F9AA09}"/>
    <cellStyle name="Comma 2 2 2 3 4 2 2 4 2" xfId="6540" xr:uid="{F6C167F1-6B1B-48D7-8F66-F53E857AA1DC}"/>
    <cellStyle name="Comma 2 2 2 3 4 2 2 4 2 2" xfId="18672" xr:uid="{9C324A60-21F7-472F-9935-CF71D53C61C8}"/>
    <cellStyle name="Comma 2 2 2 3 4 2 2 4 2 2 2" xfId="42936" xr:uid="{33700BF4-93B4-4B3B-A806-F1BEE331697A}"/>
    <cellStyle name="Comma 2 2 2 3 4 2 2 4 2 3" xfId="30804" xr:uid="{C99BE847-994D-42A8-B31B-9353ADA8F264}"/>
    <cellStyle name="Comma 2 2 2 3 4 2 2 4 3" xfId="10584" xr:uid="{A4FD3EDB-3813-428F-BCF2-BDF391013ABB}"/>
    <cellStyle name="Comma 2 2 2 3 4 2 2 4 3 2" xfId="22716" xr:uid="{AA5B5EED-95EE-4A28-B5B7-7F844F29A4B0}"/>
    <cellStyle name="Comma 2 2 2 3 4 2 2 4 3 2 2" xfId="46980" xr:uid="{66D67614-6234-440C-999F-5B515C6CF416}"/>
    <cellStyle name="Comma 2 2 2 3 4 2 2 4 3 3" xfId="34848" xr:uid="{40F5F28A-4B1E-432D-9333-0B6DA4932E72}"/>
    <cellStyle name="Comma 2 2 2 3 4 2 2 4 4" xfId="14628" xr:uid="{6AEAF96B-0A72-40FB-AED3-940280B9B766}"/>
    <cellStyle name="Comma 2 2 2 3 4 2 2 4 4 2" xfId="38892" xr:uid="{9EF9CD72-1833-454D-AAE4-504E1BF88CD8}"/>
    <cellStyle name="Comma 2 2 2 3 4 2 2 4 5" xfId="26760" xr:uid="{33615B42-F94B-4D48-B2D1-DF721C3F06EB}"/>
    <cellStyle name="Comma 2 2 2 3 4 2 2 5" xfId="4518" xr:uid="{413E7846-DB80-4BE9-9416-53E2F4B5A5A0}"/>
    <cellStyle name="Comma 2 2 2 3 4 2 2 5 2" xfId="16650" xr:uid="{C4C938C9-1FBA-4986-9497-BC5A45BBF503}"/>
    <cellStyle name="Comma 2 2 2 3 4 2 2 5 2 2" xfId="40914" xr:uid="{C3E17038-F72F-4220-B552-720F4F5C1C8C}"/>
    <cellStyle name="Comma 2 2 2 3 4 2 2 5 3" xfId="28782" xr:uid="{E8D05921-66EC-4741-B586-E4679AB1C4CE}"/>
    <cellStyle name="Comma 2 2 2 3 4 2 2 6" xfId="8562" xr:uid="{000A7E5F-AF0C-4430-AAD8-82247568B3D0}"/>
    <cellStyle name="Comma 2 2 2 3 4 2 2 6 2" xfId="20694" xr:uid="{6FFEBA0E-3B23-45D1-B594-DDA365413C89}"/>
    <cellStyle name="Comma 2 2 2 3 4 2 2 6 2 2" xfId="44958" xr:uid="{F44C358D-242B-4F82-8DA1-54F474250693}"/>
    <cellStyle name="Comma 2 2 2 3 4 2 2 6 3" xfId="32826" xr:uid="{D1DE71FD-9FFF-430B-94FD-ED9C429CE204}"/>
    <cellStyle name="Comma 2 2 2 3 4 2 2 7" xfId="12606" xr:uid="{411BD5F6-9192-441E-8614-79CD94BEEBDA}"/>
    <cellStyle name="Comma 2 2 2 3 4 2 2 7 2" xfId="36870" xr:uid="{074169F8-7892-4EDA-B676-3C3E2ACBF9A3}"/>
    <cellStyle name="Comma 2 2 2 3 4 2 2 8" xfId="24738" xr:uid="{89CFDF56-A285-4D2E-9C89-D54CA71B9E44}"/>
    <cellStyle name="Comma 2 2 2 3 4 2 3" xfId="726" xr:uid="{767BE8F1-F310-401C-B86D-7170C34EAC1F}"/>
    <cellStyle name="Comma 2 2 2 3 4 2 3 2" xfId="1737" xr:uid="{CF3572C1-BA06-4ACD-BC94-7EC3BE4AA77C}"/>
    <cellStyle name="Comma 2 2 2 3 4 2 3 2 2" xfId="3759" xr:uid="{317C22ED-9A69-4AE1-B5E0-93BAD99C2B97}"/>
    <cellStyle name="Comma 2 2 2 3 4 2 3 2 2 2" xfId="7803" xr:uid="{275635C8-48BE-4C16-A625-7F226EB8A8DF}"/>
    <cellStyle name="Comma 2 2 2 3 4 2 3 2 2 2 2" xfId="19935" xr:uid="{6AAF3B4D-BC97-4FA4-BDB9-1F6AED1F32DE}"/>
    <cellStyle name="Comma 2 2 2 3 4 2 3 2 2 2 2 2" xfId="44199" xr:uid="{70C59FA6-B73C-4267-AECB-6AC5E26FBE87}"/>
    <cellStyle name="Comma 2 2 2 3 4 2 3 2 2 2 3" xfId="32067" xr:uid="{39A30F05-54ED-40DD-BF35-B53D2CFED346}"/>
    <cellStyle name="Comma 2 2 2 3 4 2 3 2 2 3" xfId="11847" xr:uid="{22A581E3-8657-4C3A-98C1-290786656C50}"/>
    <cellStyle name="Comma 2 2 2 3 4 2 3 2 2 3 2" xfId="23979" xr:uid="{880C7817-B91D-498D-AECC-6B3F21DBDEDA}"/>
    <cellStyle name="Comma 2 2 2 3 4 2 3 2 2 3 2 2" xfId="48243" xr:uid="{3BD5E4C9-8E74-458D-A584-65069667BFCF}"/>
    <cellStyle name="Comma 2 2 2 3 4 2 3 2 2 3 3" xfId="36111" xr:uid="{047FBD06-E21E-48F5-838B-13DCBE822DB2}"/>
    <cellStyle name="Comma 2 2 2 3 4 2 3 2 2 4" xfId="15891" xr:uid="{223FCA66-98E1-487A-9544-2AC07C4C9FF5}"/>
    <cellStyle name="Comma 2 2 2 3 4 2 3 2 2 4 2" xfId="40155" xr:uid="{2DC03C4C-564B-40B8-8C8E-C680BB4A13C2}"/>
    <cellStyle name="Comma 2 2 2 3 4 2 3 2 2 5" xfId="28023" xr:uid="{7FC42B09-5A62-4361-8D21-0C62B0F515E5}"/>
    <cellStyle name="Comma 2 2 2 3 4 2 3 2 3" xfId="5781" xr:uid="{FAE49F8E-06BC-4427-AC40-F3E3FC7D7AB4}"/>
    <cellStyle name="Comma 2 2 2 3 4 2 3 2 3 2" xfId="17913" xr:uid="{A01124AD-AF23-47C2-880B-F72553972E02}"/>
    <cellStyle name="Comma 2 2 2 3 4 2 3 2 3 2 2" xfId="42177" xr:uid="{B7BE49AF-7220-4BFB-BDD0-BB57179D4936}"/>
    <cellStyle name="Comma 2 2 2 3 4 2 3 2 3 3" xfId="30045" xr:uid="{648B501D-D11D-4699-8A71-76883C67B317}"/>
    <cellStyle name="Comma 2 2 2 3 4 2 3 2 4" xfId="9825" xr:uid="{759A48C7-C2DE-4DD2-A061-D8EC3DF86865}"/>
    <cellStyle name="Comma 2 2 2 3 4 2 3 2 4 2" xfId="21957" xr:uid="{BF5D3090-2B46-4A34-A964-53F6827F92EB}"/>
    <cellStyle name="Comma 2 2 2 3 4 2 3 2 4 2 2" xfId="46221" xr:uid="{31D87D1F-DD65-4E5E-8E6E-C55BCD45C9B5}"/>
    <cellStyle name="Comma 2 2 2 3 4 2 3 2 4 3" xfId="34089" xr:uid="{E4F21FAE-AD13-4A98-918B-6CA6C6E83FCB}"/>
    <cellStyle name="Comma 2 2 2 3 4 2 3 2 5" xfId="13869" xr:uid="{D3EDAB08-8A32-458B-9897-5796C3538010}"/>
    <cellStyle name="Comma 2 2 2 3 4 2 3 2 5 2" xfId="38133" xr:uid="{46EDE626-B6D9-4650-AC3D-DE2CCC58FBB5}"/>
    <cellStyle name="Comma 2 2 2 3 4 2 3 2 6" xfId="26001" xr:uid="{67A55A15-9392-4174-A4A0-003625A42917}"/>
    <cellStyle name="Comma 2 2 2 3 4 2 3 3" xfId="2748" xr:uid="{81CD973F-2B58-48E7-959C-34BB609C499D}"/>
    <cellStyle name="Comma 2 2 2 3 4 2 3 3 2" xfId="6792" xr:uid="{FD925CA1-182E-45FF-9ABB-299FDA8718B5}"/>
    <cellStyle name="Comma 2 2 2 3 4 2 3 3 2 2" xfId="18924" xr:uid="{9CED52A7-2A0F-4E04-A9BE-B55D8C1410E0}"/>
    <cellStyle name="Comma 2 2 2 3 4 2 3 3 2 2 2" xfId="43188" xr:uid="{85BADC8D-5E13-4AE6-8B47-63BC47AED07E}"/>
    <cellStyle name="Comma 2 2 2 3 4 2 3 3 2 3" xfId="31056" xr:uid="{AFEC6F6C-9F02-4FD4-82A5-230E203F6822}"/>
    <cellStyle name="Comma 2 2 2 3 4 2 3 3 3" xfId="10836" xr:uid="{66173C44-B7BC-4368-8E66-FDC5CA0EACD4}"/>
    <cellStyle name="Comma 2 2 2 3 4 2 3 3 3 2" xfId="22968" xr:uid="{0402392D-749E-43F6-882B-EC47CA9BF1E1}"/>
    <cellStyle name="Comma 2 2 2 3 4 2 3 3 3 2 2" xfId="47232" xr:uid="{D6DAC8E8-AB0E-4745-ACD5-CCBA599947C1}"/>
    <cellStyle name="Comma 2 2 2 3 4 2 3 3 3 3" xfId="35100" xr:uid="{C6EDBA30-669D-4A44-AE35-8443E81E5305}"/>
    <cellStyle name="Comma 2 2 2 3 4 2 3 3 4" xfId="14880" xr:uid="{E7AF906C-52C0-489F-8A76-73A5083070EC}"/>
    <cellStyle name="Comma 2 2 2 3 4 2 3 3 4 2" xfId="39144" xr:uid="{3AA88EE1-8D1A-480C-984A-636668401068}"/>
    <cellStyle name="Comma 2 2 2 3 4 2 3 3 5" xfId="27012" xr:uid="{15DBE1AC-768F-4151-89ED-82502CAFA10C}"/>
    <cellStyle name="Comma 2 2 2 3 4 2 3 4" xfId="4770" xr:uid="{29A45E46-D41D-4C62-ADE6-3FFCEC5000DB}"/>
    <cellStyle name="Comma 2 2 2 3 4 2 3 4 2" xfId="16902" xr:uid="{F39E57EE-7ECE-413C-865A-E86A5308D70D}"/>
    <cellStyle name="Comma 2 2 2 3 4 2 3 4 2 2" xfId="41166" xr:uid="{96D6DBC5-3784-48A8-9964-012A7D9EF5DE}"/>
    <cellStyle name="Comma 2 2 2 3 4 2 3 4 3" xfId="29034" xr:uid="{362AD58E-E281-42D4-942C-0B34E18C6D9A}"/>
    <cellStyle name="Comma 2 2 2 3 4 2 3 5" xfId="8814" xr:uid="{9D9E0224-398A-447E-9A43-9AC2043B6976}"/>
    <cellStyle name="Comma 2 2 2 3 4 2 3 5 2" xfId="20946" xr:uid="{9C4B5B4C-BA92-4B95-B989-74093D9177F1}"/>
    <cellStyle name="Comma 2 2 2 3 4 2 3 5 2 2" xfId="45210" xr:uid="{96F0D862-EE46-43EA-9A59-D6B366309873}"/>
    <cellStyle name="Comma 2 2 2 3 4 2 3 5 3" xfId="33078" xr:uid="{D8AE2BBD-534C-4425-8555-28A57E89C92F}"/>
    <cellStyle name="Comma 2 2 2 3 4 2 3 6" xfId="12858" xr:uid="{EFD8A8F1-4636-4008-A252-8C3595D2E70E}"/>
    <cellStyle name="Comma 2 2 2 3 4 2 3 6 2" xfId="37122" xr:uid="{54112C0D-2DF4-44DF-99C0-124CA20AADC3}"/>
    <cellStyle name="Comma 2 2 2 3 4 2 3 7" xfId="24990" xr:uid="{383FBBE2-33B0-4A5D-81B3-38D759E2799E}"/>
    <cellStyle name="Comma 2 2 2 3 4 2 4" xfId="1232" xr:uid="{9D9C7927-1F03-4C3F-AF21-6BF57AB15915}"/>
    <cellStyle name="Comma 2 2 2 3 4 2 4 2" xfId="3254" xr:uid="{A317CF40-6181-45FF-9044-5A340B346B97}"/>
    <cellStyle name="Comma 2 2 2 3 4 2 4 2 2" xfId="7298" xr:uid="{45658A47-E97A-4F78-AA23-CCD98DC504E8}"/>
    <cellStyle name="Comma 2 2 2 3 4 2 4 2 2 2" xfId="19430" xr:uid="{76899245-C0B9-4463-8EF5-50D608972F74}"/>
    <cellStyle name="Comma 2 2 2 3 4 2 4 2 2 2 2" xfId="43694" xr:uid="{95FBA26B-5C2F-45C3-B6D7-9B4F1C05F0EF}"/>
    <cellStyle name="Comma 2 2 2 3 4 2 4 2 2 3" xfId="31562" xr:uid="{F7332525-2194-4F41-A1A5-E926473E0B2B}"/>
    <cellStyle name="Comma 2 2 2 3 4 2 4 2 3" xfId="11342" xr:uid="{A18F9F67-635E-4665-834A-66023D0B0E73}"/>
    <cellStyle name="Comma 2 2 2 3 4 2 4 2 3 2" xfId="23474" xr:uid="{57794043-831B-4F8F-8B5A-B960A123FA2C}"/>
    <cellStyle name="Comma 2 2 2 3 4 2 4 2 3 2 2" xfId="47738" xr:uid="{A1DE2956-A61A-4D17-9936-E2C41B0CA123}"/>
    <cellStyle name="Comma 2 2 2 3 4 2 4 2 3 3" xfId="35606" xr:uid="{F9A84260-0131-47D6-97C9-4AFE73EA8470}"/>
    <cellStyle name="Comma 2 2 2 3 4 2 4 2 4" xfId="15386" xr:uid="{21936D77-7174-4A9C-8A87-E9CDF64FE2DC}"/>
    <cellStyle name="Comma 2 2 2 3 4 2 4 2 4 2" xfId="39650" xr:uid="{DA8ADF0B-DD07-42A2-9BF1-5A20A9EAD7FF}"/>
    <cellStyle name="Comma 2 2 2 3 4 2 4 2 5" xfId="27518" xr:uid="{D6C3BB15-EE9A-4C33-9262-B56F7F81507F}"/>
    <cellStyle name="Comma 2 2 2 3 4 2 4 3" xfId="5276" xr:uid="{1CAA84E8-9317-4706-8463-C8E915EEC17C}"/>
    <cellStyle name="Comma 2 2 2 3 4 2 4 3 2" xfId="17408" xr:uid="{C265A62A-6FF6-48F3-B8C5-5C203A4FF82B}"/>
    <cellStyle name="Comma 2 2 2 3 4 2 4 3 2 2" xfId="41672" xr:uid="{B903E830-2E3C-4EB2-91D6-2BA8DE6E0056}"/>
    <cellStyle name="Comma 2 2 2 3 4 2 4 3 3" xfId="29540" xr:uid="{33B4437B-4402-4F1C-BFD0-B8E3A03C57B0}"/>
    <cellStyle name="Comma 2 2 2 3 4 2 4 4" xfId="9320" xr:uid="{C7C1B38D-EDBC-4D3B-8197-C8ACAF169E6D}"/>
    <cellStyle name="Comma 2 2 2 3 4 2 4 4 2" xfId="21452" xr:uid="{7AC93650-4FF6-4A33-B411-EA8D4ECAD123}"/>
    <cellStyle name="Comma 2 2 2 3 4 2 4 4 2 2" xfId="45716" xr:uid="{86B6B541-940E-4DB8-8944-B54B431ADCB7}"/>
    <cellStyle name="Comma 2 2 2 3 4 2 4 4 3" xfId="33584" xr:uid="{6EC77012-FC9A-4ACF-A792-B21D2D8F3064}"/>
    <cellStyle name="Comma 2 2 2 3 4 2 4 5" xfId="13364" xr:uid="{5969882C-7A3C-4BD1-AAAB-CCB4A7BB8948}"/>
    <cellStyle name="Comma 2 2 2 3 4 2 4 5 2" xfId="37628" xr:uid="{EF036E90-417B-412A-9BEB-2E4F0046F28E}"/>
    <cellStyle name="Comma 2 2 2 3 4 2 4 6" xfId="25496" xr:uid="{8457CD64-C0FF-4796-858B-6586406B6EC5}"/>
    <cellStyle name="Comma 2 2 2 3 4 2 5" xfId="2243" xr:uid="{4C5E303F-64BB-4793-8CB8-3769D8B43232}"/>
    <cellStyle name="Comma 2 2 2 3 4 2 5 2" xfId="6287" xr:uid="{7894C987-3C23-43DC-8817-6017808D30FA}"/>
    <cellStyle name="Comma 2 2 2 3 4 2 5 2 2" xfId="18419" xr:uid="{4E548E37-EB6C-458F-9CAD-C56EFF27E9DD}"/>
    <cellStyle name="Comma 2 2 2 3 4 2 5 2 2 2" xfId="42683" xr:uid="{E57F09EF-BFF0-49D0-B549-FB3565ECA07F}"/>
    <cellStyle name="Comma 2 2 2 3 4 2 5 2 3" xfId="30551" xr:uid="{1CB5C3D5-6683-4F4B-8230-D01959C9CD97}"/>
    <cellStyle name="Comma 2 2 2 3 4 2 5 3" xfId="10331" xr:uid="{83FC02B0-689F-47ED-B6EF-377FADA21811}"/>
    <cellStyle name="Comma 2 2 2 3 4 2 5 3 2" xfId="22463" xr:uid="{A152ABA7-C199-4103-B728-D95A077F1F64}"/>
    <cellStyle name="Comma 2 2 2 3 4 2 5 3 2 2" xfId="46727" xr:uid="{33BE7ADF-A57F-4544-BC34-CD42219C8E97}"/>
    <cellStyle name="Comma 2 2 2 3 4 2 5 3 3" xfId="34595" xr:uid="{B8E7B8E2-A792-4523-9440-3B2F61C3679B}"/>
    <cellStyle name="Comma 2 2 2 3 4 2 5 4" xfId="14375" xr:uid="{5CDC73D9-BACC-473E-AE02-263664EBD61A}"/>
    <cellStyle name="Comma 2 2 2 3 4 2 5 4 2" xfId="38639" xr:uid="{0AC36E41-F424-469F-9204-9400D8FA9B75}"/>
    <cellStyle name="Comma 2 2 2 3 4 2 5 5" xfId="26507" xr:uid="{15F5E1CC-6353-42EB-8B5E-26F2DBF5AAC0}"/>
    <cellStyle name="Comma 2 2 2 3 4 2 6" xfId="4265" xr:uid="{497547B0-46EA-4426-84DB-340A969B7966}"/>
    <cellStyle name="Comma 2 2 2 3 4 2 6 2" xfId="16397" xr:uid="{A86BF72C-F785-4CD3-A455-776231947913}"/>
    <cellStyle name="Comma 2 2 2 3 4 2 6 2 2" xfId="40661" xr:uid="{BF7544C7-D8DC-4EBF-90CC-7ADC8AC0E5B6}"/>
    <cellStyle name="Comma 2 2 2 3 4 2 6 3" xfId="28529" xr:uid="{3E547671-09AC-4E67-A6FB-74719468DBEA}"/>
    <cellStyle name="Comma 2 2 2 3 4 2 7" xfId="8309" xr:uid="{6E23F0D5-F1EB-4A9C-B709-2F689F435F0D}"/>
    <cellStyle name="Comma 2 2 2 3 4 2 7 2" xfId="20441" xr:uid="{5F4A7825-09DF-4448-A0D7-4F7DDB019B32}"/>
    <cellStyle name="Comma 2 2 2 3 4 2 7 2 2" xfId="44705" xr:uid="{F53FFB68-49B9-4B02-A623-C9E8301A4994}"/>
    <cellStyle name="Comma 2 2 2 3 4 2 7 3" xfId="32573" xr:uid="{59317037-B2B8-433A-B56E-FAE7E7E3083B}"/>
    <cellStyle name="Comma 2 2 2 3 4 2 8" xfId="12353" xr:uid="{8C580F2D-8D17-4B4F-A354-C5C1FA416797}"/>
    <cellStyle name="Comma 2 2 2 3 4 2 8 2" xfId="36617" xr:uid="{565D56E1-64AD-45E3-AF75-6596D5E98EB0}"/>
    <cellStyle name="Comma 2 2 2 3 4 2 9" xfId="24485" xr:uid="{B4E6FED8-C118-4D04-BC2E-77DB81B37F7D}"/>
    <cellStyle name="Comma 2 2 2 3 4 3" xfId="348" xr:uid="{73279E01-1243-4C46-A0C1-AC01237E7CCB}"/>
    <cellStyle name="Comma 2 2 2 3 4 3 2" xfId="853" xr:uid="{BC2A576E-9C9A-42B0-9326-8A6A7F0C01B9}"/>
    <cellStyle name="Comma 2 2 2 3 4 3 2 2" xfId="1864" xr:uid="{B4BE390C-420C-4F52-B640-7D04BE7C6BAB}"/>
    <cellStyle name="Comma 2 2 2 3 4 3 2 2 2" xfId="3886" xr:uid="{8DAA037E-6ECF-4DF9-B82B-308332E8EED9}"/>
    <cellStyle name="Comma 2 2 2 3 4 3 2 2 2 2" xfId="7930" xr:uid="{1E2567A9-AEB2-4D02-85C5-421FD27C979B}"/>
    <cellStyle name="Comma 2 2 2 3 4 3 2 2 2 2 2" xfId="20062" xr:uid="{4F14ED65-545C-4478-A40E-1A11D428A0FE}"/>
    <cellStyle name="Comma 2 2 2 3 4 3 2 2 2 2 2 2" xfId="44326" xr:uid="{8A8005AC-EC3C-4B4B-BA00-B01E16F89F33}"/>
    <cellStyle name="Comma 2 2 2 3 4 3 2 2 2 2 3" xfId="32194" xr:uid="{89A01AAA-BAA7-41D3-BAA4-0CD54AB8978C}"/>
    <cellStyle name="Comma 2 2 2 3 4 3 2 2 2 3" xfId="11974" xr:uid="{135BBAF1-5175-4FEE-B3B3-609CC57D725F}"/>
    <cellStyle name="Comma 2 2 2 3 4 3 2 2 2 3 2" xfId="24106" xr:uid="{59F1949F-28F6-4E9A-9629-2B9F7E3A32BB}"/>
    <cellStyle name="Comma 2 2 2 3 4 3 2 2 2 3 2 2" xfId="48370" xr:uid="{98CFD370-B128-4C72-B255-992D3A1B0DF3}"/>
    <cellStyle name="Comma 2 2 2 3 4 3 2 2 2 3 3" xfId="36238" xr:uid="{A226F6C1-F413-4783-9B0F-554677E8A078}"/>
    <cellStyle name="Comma 2 2 2 3 4 3 2 2 2 4" xfId="16018" xr:uid="{9FB70729-44F2-4BCD-A16F-2F72157C1385}"/>
    <cellStyle name="Comma 2 2 2 3 4 3 2 2 2 4 2" xfId="40282" xr:uid="{1D445131-2DD4-4014-91D6-BC5043B3D93C}"/>
    <cellStyle name="Comma 2 2 2 3 4 3 2 2 2 5" xfId="28150" xr:uid="{65465C3A-5139-460B-8559-B38C2E78698E}"/>
    <cellStyle name="Comma 2 2 2 3 4 3 2 2 3" xfId="5908" xr:uid="{767991F9-A990-4F46-B6B3-25D45FD7EFFC}"/>
    <cellStyle name="Comma 2 2 2 3 4 3 2 2 3 2" xfId="18040" xr:uid="{0BF370AF-9BAA-475A-8AD6-138FDE73B355}"/>
    <cellStyle name="Comma 2 2 2 3 4 3 2 2 3 2 2" xfId="42304" xr:uid="{CC17523C-E442-4DAF-A2EE-B8B52241A067}"/>
    <cellStyle name="Comma 2 2 2 3 4 3 2 2 3 3" xfId="30172" xr:uid="{82CC0729-3E2E-46FE-A08C-EB68D9F54B78}"/>
    <cellStyle name="Comma 2 2 2 3 4 3 2 2 4" xfId="9952" xr:uid="{B5D78EE9-9CE8-41EB-AD9C-05DF685859B1}"/>
    <cellStyle name="Comma 2 2 2 3 4 3 2 2 4 2" xfId="22084" xr:uid="{647DBDEC-17DE-4638-B623-285744F16717}"/>
    <cellStyle name="Comma 2 2 2 3 4 3 2 2 4 2 2" xfId="46348" xr:uid="{ADDCA00E-84A9-4CD6-A188-8F887A679E12}"/>
    <cellStyle name="Comma 2 2 2 3 4 3 2 2 4 3" xfId="34216" xr:uid="{75AB25C0-F871-4A56-88DE-C76AE99F96C2}"/>
    <cellStyle name="Comma 2 2 2 3 4 3 2 2 5" xfId="13996" xr:uid="{C7442DA2-DF7E-421B-8F1B-81CF56E79BF6}"/>
    <cellStyle name="Comma 2 2 2 3 4 3 2 2 5 2" xfId="38260" xr:uid="{58CAAF18-6AFF-4E6B-A56C-50CEFD2983DC}"/>
    <cellStyle name="Comma 2 2 2 3 4 3 2 2 6" xfId="26128" xr:uid="{CDCEF91E-34A1-4D0D-8C13-890A534FFF38}"/>
    <cellStyle name="Comma 2 2 2 3 4 3 2 3" xfId="2875" xr:uid="{A62136CE-2EF7-4DFA-99B2-1FEEED1C3848}"/>
    <cellStyle name="Comma 2 2 2 3 4 3 2 3 2" xfId="6919" xr:uid="{17F04550-9415-46F0-AD18-7F16BB116E19}"/>
    <cellStyle name="Comma 2 2 2 3 4 3 2 3 2 2" xfId="19051" xr:uid="{2404BB60-A0DC-4455-ADC6-A650B3D440A6}"/>
    <cellStyle name="Comma 2 2 2 3 4 3 2 3 2 2 2" xfId="43315" xr:uid="{B3B138F7-D34F-4AE7-9C5D-97560CC960C3}"/>
    <cellStyle name="Comma 2 2 2 3 4 3 2 3 2 3" xfId="31183" xr:uid="{8E57ABA5-48B5-4D34-B336-B5179C4F6683}"/>
    <cellStyle name="Comma 2 2 2 3 4 3 2 3 3" xfId="10963" xr:uid="{88F2FE36-7E8C-426F-BC15-B948A5C0DB6C}"/>
    <cellStyle name="Comma 2 2 2 3 4 3 2 3 3 2" xfId="23095" xr:uid="{016E7369-A4F0-4516-8419-9DB221ED8568}"/>
    <cellStyle name="Comma 2 2 2 3 4 3 2 3 3 2 2" xfId="47359" xr:uid="{73E305F4-8874-41DC-BD92-89F360563133}"/>
    <cellStyle name="Comma 2 2 2 3 4 3 2 3 3 3" xfId="35227" xr:uid="{D267CE1A-57A3-4874-A785-C2595A938078}"/>
    <cellStyle name="Comma 2 2 2 3 4 3 2 3 4" xfId="15007" xr:uid="{BD5DAC19-ACBD-41AB-BFC4-59C860F2E5E8}"/>
    <cellStyle name="Comma 2 2 2 3 4 3 2 3 4 2" xfId="39271" xr:uid="{0B784204-84E5-4133-A902-C6D587F8757A}"/>
    <cellStyle name="Comma 2 2 2 3 4 3 2 3 5" xfId="27139" xr:uid="{1B98952F-DBDC-46B7-9CA8-12DF8ED9F2C9}"/>
    <cellStyle name="Comma 2 2 2 3 4 3 2 4" xfId="4897" xr:uid="{AD7D4D29-97F6-404E-985F-AE00C7818DAB}"/>
    <cellStyle name="Comma 2 2 2 3 4 3 2 4 2" xfId="17029" xr:uid="{819DE890-B429-4EE7-8A9E-70D0BD90C5A3}"/>
    <cellStyle name="Comma 2 2 2 3 4 3 2 4 2 2" xfId="41293" xr:uid="{52CDC453-FE40-4B0E-A2AF-340A693E7770}"/>
    <cellStyle name="Comma 2 2 2 3 4 3 2 4 3" xfId="29161" xr:uid="{69B7577B-94F3-487B-B648-E2C958F019AE}"/>
    <cellStyle name="Comma 2 2 2 3 4 3 2 5" xfId="8941" xr:uid="{04D1420F-44AB-469A-9BF4-E24E7E06A42F}"/>
    <cellStyle name="Comma 2 2 2 3 4 3 2 5 2" xfId="21073" xr:uid="{E4C6B6C0-7AF4-4A1C-B037-B480196507F9}"/>
    <cellStyle name="Comma 2 2 2 3 4 3 2 5 2 2" xfId="45337" xr:uid="{8C4EF36B-BFC0-496E-846D-23D37EA977A0}"/>
    <cellStyle name="Comma 2 2 2 3 4 3 2 5 3" xfId="33205" xr:uid="{B8AFF0F8-622F-45EB-A4D0-5BDED6ECB6FB}"/>
    <cellStyle name="Comma 2 2 2 3 4 3 2 6" xfId="12985" xr:uid="{141A7D8D-9B3E-4756-8B53-1D2E41C22A4D}"/>
    <cellStyle name="Comma 2 2 2 3 4 3 2 6 2" xfId="37249" xr:uid="{23BFA769-6F6E-4B34-9476-B0D46C1BC6F5}"/>
    <cellStyle name="Comma 2 2 2 3 4 3 2 7" xfId="25117" xr:uid="{95267504-C13C-45FD-91FC-932A6B332C16}"/>
    <cellStyle name="Comma 2 2 2 3 4 3 3" xfId="1359" xr:uid="{9DF4705D-236B-41BF-BBDA-EB681A0975F8}"/>
    <cellStyle name="Comma 2 2 2 3 4 3 3 2" xfId="3381" xr:uid="{53BCA052-D41C-44D3-9C1C-557CBF4A48BB}"/>
    <cellStyle name="Comma 2 2 2 3 4 3 3 2 2" xfId="7425" xr:uid="{91DA3ED5-A989-4B08-BE3B-590FC2CAC1A1}"/>
    <cellStyle name="Comma 2 2 2 3 4 3 3 2 2 2" xfId="19557" xr:uid="{500FF36E-C8C5-49FF-9F95-F0C6ADCC9563}"/>
    <cellStyle name="Comma 2 2 2 3 4 3 3 2 2 2 2" xfId="43821" xr:uid="{4F5FD2CF-A7DB-43B1-94A4-1A95E6F9F3A0}"/>
    <cellStyle name="Comma 2 2 2 3 4 3 3 2 2 3" xfId="31689" xr:uid="{28475BB8-A30C-4E2D-9083-83B2843DA7F6}"/>
    <cellStyle name="Comma 2 2 2 3 4 3 3 2 3" xfId="11469" xr:uid="{8B90887F-A022-47ED-B3E1-0844D4334EBA}"/>
    <cellStyle name="Comma 2 2 2 3 4 3 3 2 3 2" xfId="23601" xr:uid="{ABB2A832-C777-40D2-A9B2-CC6E772364B9}"/>
    <cellStyle name="Comma 2 2 2 3 4 3 3 2 3 2 2" xfId="47865" xr:uid="{68945A9D-EBC3-4046-958C-4E6A81ED27D0}"/>
    <cellStyle name="Comma 2 2 2 3 4 3 3 2 3 3" xfId="35733" xr:uid="{43304251-89A6-4885-9715-8359D671EA48}"/>
    <cellStyle name="Comma 2 2 2 3 4 3 3 2 4" xfId="15513" xr:uid="{E628288E-FEAC-4D88-87B5-E9A331D9E60F}"/>
    <cellStyle name="Comma 2 2 2 3 4 3 3 2 4 2" xfId="39777" xr:uid="{990E2F99-3335-4AE5-98F9-6C1897266086}"/>
    <cellStyle name="Comma 2 2 2 3 4 3 3 2 5" xfId="27645" xr:uid="{436FB34A-A4D7-4F7C-93F2-D15A4DFF581F}"/>
    <cellStyle name="Comma 2 2 2 3 4 3 3 3" xfId="5403" xr:uid="{A96DB4AE-3192-41FB-A984-4388B09FC45C}"/>
    <cellStyle name="Comma 2 2 2 3 4 3 3 3 2" xfId="17535" xr:uid="{8157F337-2231-4016-86F7-A147DF0E7FE4}"/>
    <cellStyle name="Comma 2 2 2 3 4 3 3 3 2 2" xfId="41799" xr:uid="{965414A3-9097-40BD-9F43-EA1B0D1AE669}"/>
    <cellStyle name="Comma 2 2 2 3 4 3 3 3 3" xfId="29667" xr:uid="{D98982F0-CAC1-4054-A8B5-6A5C82023F58}"/>
    <cellStyle name="Comma 2 2 2 3 4 3 3 4" xfId="9447" xr:uid="{040BF13E-7F5D-4D3D-9957-2DE03D371C28}"/>
    <cellStyle name="Comma 2 2 2 3 4 3 3 4 2" xfId="21579" xr:uid="{156D11ED-47FA-4491-9021-3F030CD6CFC8}"/>
    <cellStyle name="Comma 2 2 2 3 4 3 3 4 2 2" xfId="45843" xr:uid="{0F1B4573-9A51-45BB-913D-5602EAB1B96F}"/>
    <cellStyle name="Comma 2 2 2 3 4 3 3 4 3" xfId="33711" xr:uid="{BEE9B366-9F17-4531-B0D6-BA7AE6E45745}"/>
    <cellStyle name="Comma 2 2 2 3 4 3 3 5" xfId="13491" xr:uid="{57956CBD-8711-417A-85DC-1599393C3357}"/>
    <cellStyle name="Comma 2 2 2 3 4 3 3 5 2" xfId="37755" xr:uid="{8CB59FEC-9876-40F9-A8DB-F80D3D6441C8}"/>
    <cellStyle name="Comma 2 2 2 3 4 3 3 6" xfId="25623" xr:uid="{A909640A-C0A6-4F30-97D7-5EA45F75828C}"/>
    <cellStyle name="Comma 2 2 2 3 4 3 4" xfId="2370" xr:uid="{230BA2C0-E996-4AE4-8A80-9F0717F5F610}"/>
    <cellStyle name="Comma 2 2 2 3 4 3 4 2" xfId="6414" xr:uid="{31FE519A-4F1B-466D-8BE1-2898750D95A3}"/>
    <cellStyle name="Comma 2 2 2 3 4 3 4 2 2" xfId="18546" xr:uid="{8579FC41-AA5C-4139-9212-8C704706FE87}"/>
    <cellStyle name="Comma 2 2 2 3 4 3 4 2 2 2" xfId="42810" xr:uid="{1ADD97F2-DE8C-4268-8C38-843AADB93CC3}"/>
    <cellStyle name="Comma 2 2 2 3 4 3 4 2 3" xfId="30678" xr:uid="{84D7C4FE-FE3E-42C6-8214-B987BDC6360F}"/>
    <cellStyle name="Comma 2 2 2 3 4 3 4 3" xfId="10458" xr:uid="{259ECE95-5FED-4318-A072-AB4AFED8B9D6}"/>
    <cellStyle name="Comma 2 2 2 3 4 3 4 3 2" xfId="22590" xr:uid="{863B1C92-B31A-4CE6-B004-BF547F30AF32}"/>
    <cellStyle name="Comma 2 2 2 3 4 3 4 3 2 2" xfId="46854" xr:uid="{25C07313-C72D-4E44-A2C6-6CAF47064E53}"/>
    <cellStyle name="Comma 2 2 2 3 4 3 4 3 3" xfId="34722" xr:uid="{592E2B16-7C5A-4103-A333-ECE8A4BE9837}"/>
    <cellStyle name="Comma 2 2 2 3 4 3 4 4" xfId="14502" xr:uid="{B0D17E0D-FB68-4874-9810-E9FE21B7BD65}"/>
    <cellStyle name="Comma 2 2 2 3 4 3 4 4 2" xfId="38766" xr:uid="{AC596EB1-ACA2-4141-A548-FB51B83592E5}"/>
    <cellStyle name="Comma 2 2 2 3 4 3 4 5" xfId="26634" xr:uid="{68A3E746-D14B-4C93-B3EF-F92A279BF5FE}"/>
    <cellStyle name="Comma 2 2 2 3 4 3 5" xfId="4392" xr:uid="{D8036E0D-617A-4EC1-B855-4980298C0DFA}"/>
    <cellStyle name="Comma 2 2 2 3 4 3 5 2" xfId="16524" xr:uid="{DEBDAA1F-9AED-4A3B-8C87-F276DDDC30CD}"/>
    <cellStyle name="Comma 2 2 2 3 4 3 5 2 2" xfId="40788" xr:uid="{FCBE144F-3D65-4C18-A19A-34C94121D3B3}"/>
    <cellStyle name="Comma 2 2 2 3 4 3 5 3" xfId="28656" xr:uid="{55E553CF-AA9B-483E-9254-8DF6198845A2}"/>
    <cellStyle name="Comma 2 2 2 3 4 3 6" xfId="8436" xr:uid="{5CDD7823-BBA4-45A7-B424-AEA85456C737}"/>
    <cellStyle name="Comma 2 2 2 3 4 3 6 2" xfId="20568" xr:uid="{868468FC-E292-4536-9429-6F82C7BAC35B}"/>
    <cellStyle name="Comma 2 2 2 3 4 3 6 2 2" xfId="44832" xr:uid="{704D1687-0D89-40D9-A59B-A03FCF1E1092}"/>
    <cellStyle name="Comma 2 2 2 3 4 3 6 3" xfId="32700" xr:uid="{169A868F-4A26-4AF7-9E01-04CDBEEDC8C0}"/>
    <cellStyle name="Comma 2 2 2 3 4 3 7" xfId="12480" xr:uid="{4A12C35E-F8BA-4490-B19A-2268DBDF8EF4}"/>
    <cellStyle name="Comma 2 2 2 3 4 3 7 2" xfId="36744" xr:uid="{0AF2E604-F400-4147-8141-2332D52C2966}"/>
    <cellStyle name="Comma 2 2 2 3 4 3 8" xfId="24612" xr:uid="{D9D0EA67-83C2-4055-9B6A-84952E3CA007}"/>
    <cellStyle name="Comma 2 2 2 3 4 4" xfId="600" xr:uid="{AC26DB6D-D35A-4FE8-ADFB-9B89FB438757}"/>
    <cellStyle name="Comma 2 2 2 3 4 4 2" xfId="1611" xr:uid="{BF960766-32CD-46D3-803D-3E7522B2CEC0}"/>
    <cellStyle name="Comma 2 2 2 3 4 4 2 2" xfId="3633" xr:uid="{6548DC6A-D2AF-4B39-AEA9-7E9CC18739D5}"/>
    <cellStyle name="Comma 2 2 2 3 4 4 2 2 2" xfId="7677" xr:uid="{D6796A70-670D-42AC-AF1F-5D723662BB65}"/>
    <cellStyle name="Comma 2 2 2 3 4 4 2 2 2 2" xfId="19809" xr:uid="{4B957F94-AD14-4C75-BEA3-F2834DA52372}"/>
    <cellStyle name="Comma 2 2 2 3 4 4 2 2 2 2 2" xfId="44073" xr:uid="{97DC955A-BEC3-4AFA-91EF-F3CE8A29C10D}"/>
    <cellStyle name="Comma 2 2 2 3 4 4 2 2 2 3" xfId="31941" xr:uid="{29924DD0-6A6D-485E-BAF0-6D9B3EDD7344}"/>
    <cellStyle name="Comma 2 2 2 3 4 4 2 2 3" xfId="11721" xr:uid="{22D3A0F2-516D-4630-BC5C-6A41FBB98EC4}"/>
    <cellStyle name="Comma 2 2 2 3 4 4 2 2 3 2" xfId="23853" xr:uid="{0F73A45B-A5B9-4D52-AD89-EC7031BB08E4}"/>
    <cellStyle name="Comma 2 2 2 3 4 4 2 2 3 2 2" xfId="48117" xr:uid="{20AB8A63-934C-4C1E-8A31-1CAD219EA22E}"/>
    <cellStyle name="Comma 2 2 2 3 4 4 2 2 3 3" xfId="35985" xr:uid="{D2C07B19-5E47-43B6-A2B2-AB28E83781FE}"/>
    <cellStyle name="Comma 2 2 2 3 4 4 2 2 4" xfId="15765" xr:uid="{FA2727D5-FC27-498C-BA82-E0C0A9AD5803}"/>
    <cellStyle name="Comma 2 2 2 3 4 4 2 2 4 2" xfId="40029" xr:uid="{0FF9A6D8-FC76-4243-BB7D-5139822D2685}"/>
    <cellStyle name="Comma 2 2 2 3 4 4 2 2 5" xfId="27897" xr:uid="{A5545B91-FA69-43E2-9519-1C3CC9D7BEE8}"/>
    <cellStyle name="Comma 2 2 2 3 4 4 2 3" xfId="5655" xr:uid="{73427004-6721-4595-97CF-4C88092E40F8}"/>
    <cellStyle name="Comma 2 2 2 3 4 4 2 3 2" xfId="17787" xr:uid="{445D0069-219A-485B-A040-C485C2E2FEB0}"/>
    <cellStyle name="Comma 2 2 2 3 4 4 2 3 2 2" xfId="42051" xr:uid="{6B891510-14EA-4D18-B962-8E10C6A48C55}"/>
    <cellStyle name="Comma 2 2 2 3 4 4 2 3 3" xfId="29919" xr:uid="{B89BCF52-C726-41CC-92AF-37437ABAF4D7}"/>
    <cellStyle name="Comma 2 2 2 3 4 4 2 4" xfId="9699" xr:uid="{8C409DD7-2E65-4478-AF94-A6EF240BF452}"/>
    <cellStyle name="Comma 2 2 2 3 4 4 2 4 2" xfId="21831" xr:uid="{7DED198C-5025-44CF-88AB-5306523B949E}"/>
    <cellStyle name="Comma 2 2 2 3 4 4 2 4 2 2" xfId="46095" xr:uid="{63E5987D-76A4-4E5B-B68C-E4FA5BB76454}"/>
    <cellStyle name="Comma 2 2 2 3 4 4 2 4 3" xfId="33963" xr:uid="{F25CB099-0718-4A2E-BBA9-2E54366ADC9E}"/>
    <cellStyle name="Comma 2 2 2 3 4 4 2 5" xfId="13743" xr:uid="{E57289A1-AC09-4702-A23E-ED13A6D9684D}"/>
    <cellStyle name="Comma 2 2 2 3 4 4 2 5 2" xfId="38007" xr:uid="{AA8F641B-5888-44DA-A780-901AE98C18F6}"/>
    <cellStyle name="Comma 2 2 2 3 4 4 2 6" xfId="25875" xr:uid="{08636230-D149-44AE-B9FD-E2EF65201B37}"/>
    <cellStyle name="Comma 2 2 2 3 4 4 3" xfId="2622" xr:uid="{DDE2AFEE-E991-4CA5-9B88-69A2C785DEA8}"/>
    <cellStyle name="Comma 2 2 2 3 4 4 3 2" xfId="6666" xr:uid="{4C9D55D0-2FCB-4805-BA8D-62337F6BD286}"/>
    <cellStyle name="Comma 2 2 2 3 4 4 3 2 2" xfId="18798" xr:uid="{9278B2EC-DEDF-4ADC-8E60-74DD5C3E6B9C}"/>
    <cellStyle name="Comma 2 2 2 3 4 4 3 2 2 2" xfId="43062" xr:uid="{8FB97628-6DFE-480D-B8E2-A7C499DF8365}"/>
    <cellStyle name="Comma 2 2 2 3 4 4 3 2 3" xfId="30930" xr:uid="{CB96E044-88F4-4D9D-9434-AFC7892D58A8}"/>
    <cellStyle name="Comma 2 2 2 3 4 4 3 3" xfId="10710" xr:uid="{3083920E-C458-4CF1-BD33-3565E4A79C1A}"/>
    <cellStyle name="Comma 2 2 2 3 4 4 3 3 2" xfId="22842" xr:uid="{0C52C115-B141-42F4-AE71-EA8F5CB41F09}"/>
    <cellStyle name="Comma 2 2 2 3 4 4 3 3 2 2" xfId="47106" xr:uid="{25796F52-79F5-49FA-9F26-57C86F9755B4}"/>
    <cellStyle name="Comma 2 2 2 3 4 4 3 3 3" xfId="34974" xr:uid="{C9D4403D-9925-4534-8AD4-6CE45F2505D2}"/>
    <cellStyle name="Comma 2 2 2 3 4 4 3 4" xfId="14754" xr:uid="{6E352230-3659-41C4-B9FE-0451D742EA2D}"/>
    <cellStyle name="Comma 2 2 2 3 4 4 3 4 2" xfId="39018" xr:uid="{C527D49D-1F90-4C21-9259-907441F558DB}"/>
    <cellStyle name="Comma 2 2 2 3 4 4 3 5" xfId="26886" xr:uid="{1D7FE2D7-0C3D-470B-83EE-FD7B8E01C91F}"/>
    <cellStyle name="Comma 2 2 2 3 4 4 4" xfId="4644" xr:uid="{B84D565B-CE58-4D86-9785-D3BB0AA77566}"/>
    <cellStyle name="Comma 2 2 2 3 4 4 4 2" xfId="16776" xr:uid="{81572268-9A27-4106-8935-7E7825132440}"/>
    <cellStyle name="Comma 2 2 2 3 4 4 4 2 2" xfId="41040" xr:uid="{FDA14214-8948-48BD-AFAE-C0C8A006F590}"/>
    <cellStyle name="Comma 2 2 2 3 4 4 4 3" xfId="28908" xr:uid="{E5A82F12-B1F6-4ABB-A628-C76E0A21DCCE}"/>
    <cellStyle name="Comma 2 2 2 3 4 4 5" xfId="8688" xr:uid="{E00BF350-FBDF-4780-8696-366F4D944F76}"/>
    <cellStyle name="Comma 2 2 2 3 4 4 5 2" xfId="20820" xr:uid="{B59964FA-1E19-46A6-AF9F-275AB479CB7E}"/>
    <cellStyle name="Comma 2 2 2 3 4 4 5 2 2" xfId="45084" xr:uid="{9F644A24-901A-4976-93A1-BA39EFB1FDEE}"/>
    <cellStyle name="Comma 2 2 2 3 4 4 5 3" xfId="32952" xr:uid="{806A58A6-9B16-40C0-8704-C7824E20DC05}"/>
    <cellStyle name="Comma 2 2 2 3 4 4 6" xfId="12732" xr:uid="{A76DC60A-AC52-498D-945F-0E56F9B9CD98}"/>
    <cellStyle name="Comma 2 2 2 3 4 4 6 2" xfId="36996" xr:uid="{961252CB-AE28-4267-A27E-41F91EC6ADBF}"/>
    <cellStyle name="Comma 2 2 2 3 4 4 7" xfId="24864" xr:uid="{FFC7DA93-6DA6-486C-8565-FF6D8DCB8A0F}"/>
    <cellStyle name="Comma 2 2 2 3 4 5" xfId="1106" xr:uid="{7484BAA3-F687-43DE-8D1D-34357584A03F}"/>
    <cellStyle name="Comma 2 2 2 3 4 5 2" xfId="3128" xr:uid="{37E18D49-BD7B-4AE7-A1AD-3BEC2B8A5ADC}"/>
    <cellStyle name="Comma 2 2 2 3 4 5 2 2" xfId="7172" xr:uid="{8C72C4E8-8AE6-472F-91AF-E51F1F36A1DF}"/>
    <cellStyle name="Comma 2 2 2 3 4 5 2 2 2" xfId="19304" xr:uid="{0696591A-66FD-47DE-9A7A-1CC202FA47D0}"/>
    <cellStyle name="Comma 2 2 2 3 4 5 2 2 2 2" xfId="43568" xr:uid="{C35503F7-A0DE-4C50-A174-04829D66F681}"/>
    <cellStyle name="Comma 2 2 2 3 4 5 2 2 3" xfId="31436" xr:uid="{AC52C537-ED3B-4455-BB08-101CB3BA5A3A}"/>
    <cellStyle name="Comma 2 2 2 3 4 5 2 3" xfId="11216" xr:uid="{D2428F59-48F6-413C-A0C8-BC79E13950DC}"/>
    <cellStyle name="Comma 2 2 2 3 4 5 2 3 2" xfId="23348" xr:uid="{5F65BF01-81D9-4E6E-85D1-2EFE83AACC7F}"/>
    <cellStyle name="Comma 2 2 2 3 4 5 2 3 2 2" xfId="47612" xr:uid="{550565CA-C3B4-4014-9D91-754B2870C5A3}"/>
    <cellStyle name="Comma 2 2 2 3 4 5 2 3 3" xfId="35480" xr:uid="{2BAE55AE-986F-4D44-9505-2F452EB1ED73}"/>
    <cellStyle name="Comma 2 2 2 3 4 5 2 4" xfId="15260" xr:uid="{A6A02706-90C9-41E1-ADD0-457F71FCC847}"/>
    <cellStyle name="Comma 2 2 2 3 4 5 2 4 2" xfId="39524" xr:uid="{54CA7308-612E-4D61-8D44-BD02228A50A1}"/>
    <cellStyle name="Comma 2 2 2 3 4 5 2 5" xfId="27392" xr:uid="{74018095-501C-427D-B0FB-F2D554FFE4F0}"/>
    <cellStyle name="Comma 2 2 2 3 4 5 3" xfId="5150" xr:uid="{5ADB649D-19E6-4E88-9AD4-71F5FEBB0F0B}"/>
    <cellStyle name="Comma 2 2 2 3 4 5 3 2" xfId="17282" xr:uid="{9588A255-3CE2-4904-B751-E920C3E41B2A}"/>
    <cellStyle name="Comma 2 2 2 3 4 5 3 2 2" xfId="41546" xr:uid="{FFA40E39-EF27-4DDA-A237-F253AC008F56}"/>
    <cellStyle name="Comma 2 2 2 3 4 5 3 3" xfId="29414" xr:uid="{EF54A9DB-E9C2-43A1-9DDE-82EC59EDCA3A}"/>
    <cellStyle name="Comma 2 2 2 3 4 5 4" xfId="9194" xr:uid="{C116383F-A36A-4CC1-A6F8-1FFAA0296810}"/>
    <cellStyle name="Comma 2 2 2 3 4 5 4 2" xfId="21326" xr:uid="{02F33585-EB40-48AD-B481-C208E5DE8958}"/>
    <cellStyle name="Comma 2 2 2 3 4 5 4 2 2" xfId="45590" xr:uid="{DDB22D0F-E924-420C-AFFC-6D80A01CB8BC}"/>
    <cellStyle name="Comma 2 2 2 3 4 5 4 3" xfId="33458" xr:uid="{27F10E95-05AE-4EFF-917D-00ADF5ECB68B}"/>
    <cellStyle name="Comma 2 2 2 3 4 5 5" xfId="13238" xr:uid="{CDC54122-9311-4F0A-A67E-470947B5AAAF}"/>
    <cellStyle name="Comma 2 2 2 3 4 5 5 2" xfId="37502" xr:uid="{521CCB22-3B26-40CE-819F-50CCBC2F4B13}"/>
    <cellStyle name="Comma 2 2 2 3 4 5 6" xfId="25370" xr:uid="{7CB77F80-0E1A-4348-ACFE-5B1CD610CCC1}"/>
    <cellStyle name="Comma 2 2 2 3 4 6" xfId="2117" xr:uid="{8FDB5151-2B23-4506-86A9-B79A3AFC08D8}"/>
    <cellStyle name="Comma 2 2 2 3 4 6 2" xfId="6161" xr:uid="{C6EE3BE5-BB6D-4EEF-9B85-BF7947A439EF}"/>
    <cellStyle name="Comma 2 2 2 3 4 6 2 2" xfId="18293" xr:uid="{A6245827-65B0-4B69-85EA-8EC337A3F9A1}"/>
    <cellStyle name="Comma 2 2 2 3 4 6 2 2 2" xfId="42557" xr:uid="{F3AFBF4E-3E16-4BA7-9728-FF692B39C020}"/>
    <cellStyle name="Comma 2 2 2 3 4 6 2 3" xfId="30425" xr:uid="{05AA9E3C-C56F-4AE7-A456-E3A733A1BA15}"/>
    <cellStyle name="Comma 2 2 2 3 4 6 3" xfId="10205" xr:uid="{B0A444E8-DC41-4C86-B69B-40B5566A26D3}"/>
    <cellStyle name="Comma 2 2 2 3 4 6 3 2" xfId="22337" xr:uid="{8AB40E75-CC9C-439D-A89A-879CB376B918}"/>
    <cellStyle name="Comma 2 2 2 3 4 6 3 2 2" xfId="46601" xr:uid="{6F97231A-7317-4C80-A906-7370DD009043}"/>
    <cellStyle name="Comma 2 2 2 3 4 6 3 3" xfId="34469" xr:uid="{915545FF-23AB-4F52-A51F-8D50F5EFF4C9}"/>
    <cellStyle name="Comma 2 2 2 3 4 6 4" xfId="14249" xr:uid="{97CA6F01-613D-4639-B9F9-9106F7BCBCF7}"/>
    <cellStyle name="Comma 2 2 2 3 4 6 4 2" xfId="38513" xr:uid="{6650B5C1-45EB-410B-AEF2-28E06392FDE0}"/>
    <cellStyle name="Comma 2 2 2 3 4 6 5" xfId="26381" xr:uid="{D4017ACD-281E-4079-8F18-D7E11F8C53EF}"/>
    <cellStyle name="Comma 2 2 2 3 4 7" xfId="4139" xr:uid="{64C98915-3D7B-4CA6-8CEF-E89BFD59C1EF}"/>
    <cellStyle name="Comma 2 2 2 3 4 7 2" xfId="16271" xr:uid="{C66C6CC8-E9D6-4180-9075-1A2E3184C205}"/>
    <cellStyle name="Comma 2 2 2 3 4 7 2 2" xfId="40535" xr:uid="{7E4369F3-300B-4045-AA1A-AB5DA0691D56}"/>
    <cellStyle name="Comma 2 2 2 3 4 7 3" xfId="28403" xr:uid="{D110FAC1-FC40-4476-8B14-C5B929B70059}"/>
    <cellStyle name="Comma 2 2 2 3 4 8" xfId="8183" xr:uid="{F96D5095-1878-4851-B7AB-8482B84406CA}"/>
    <cellStyle name="Comma 2 2 2 3 4 8 2" xfId="20315" xr:uid="{2AF15C04-8F21-43DD-BE84-24C1980BF25F}"/>
    <cellStyle name="Comma 2 2 2 3 4 8 2 2" xfId="44579" xr:uid="{8E12885C-9BF4-4DED-AF82-36C5785298E6}"/>
    <cellStyle name="Comma 2 2 2 3 4 8 3" xfId="32447" xr:uid="{3E4233CC-0B87-405E-ABB3-4B534B7A038D}"/>
    <cellStyle name="Comma 2 2 2 3 4 9" xfId="12227" xr:uid="{4388600B-8585-4D65-8088-FF2B70B8CCF7}"/>
    <cellStyle name="Comma 2 2 2 3 4 9 2" xfId="36491" xr:uid="{F918365D-8935-47E8-AE58-AC5568A5ABD5}"/>
    <cellStyle name="Comma 2 2 2 3 5" xfId="158" xr:uid="{9CA20A48-19E1-4F1E-A987-2C0809F0F7C7}"/>
    <cellStyle name="Comma 2 2 2 3 5 2" xfId="411" xr:uid="{B57CBB77-77FF-4005-B3DE-461E32CA0A1A}"/>
    <cellStyle name="Comma 2 2 2 3 5 2 2" xfId="916" xr:uid="{9F69FA89-CA85-47E7-83D6-3CEB4C7E6F16}"/>
    <cellStyle name="Comma 2 2 2 3 5 2 2 2" xfId="1927" xr:uid="{B6FD377E-F729-48B1-BF8F-3387C4DEF656}"/>
    <cellStyle name="Comma 2 2 2 3 5 2 2 2 2" xfId="3949" xr:uid="{F8BDB8A0-ABDE-472E-B106-1AD5B46DBABD}"/>
    <cellStyle name="Comma 2 2 2 3 5 2 2 2 2 2" xfId="7993" xr:uid="{C9407B88-52D4-48F7-97F4-48200806FA20}"/>
    <cellStyle name="Comma 2 2 2 3 5 2 2 2 2 2 2" xfId="20125" xr:uid="{AF60D7C8-2E89-4318-92F1-214CB7A70AB5}"/>
    <cellStyle name="Comma 2 2 2 3 5 2 2 2 2 2 2 2" xfId="44389" xr:uid="{2B252B8D-2C25-450F-AC2C-8823A5A7B137}"/>
    <cellStyle name="Comma 2 2 2 3 5 2 2 2 2 2 3" xfId="32257" xr:uid="{39D5BA44-C7F2-423E-9B4E-9A17BA829EFF}"/>
    <cellStyle name="Comma 2 2 2 3 5 2 2 2 2 3" xfId="12037" xr:uid="{EA007849-0BDA-4C56-ABD7-387CB58B7DBA}"/>
    <cellStyle name="Comma 2 2 2 3 5 2 2 2 2 3 2" xfId="24169" xr:uid="{DD315401-E7D3-4FCD-9A94-5E84731A14E7}"/>
    <cellStyle name="Comma 2 2 2 3 5 2 2 2 2 3 2 2" xfId="48433" xr:uid="{E0216B80-E958-4745-AF80-8296F21026F7}"/>
    <cellStyle name="Comma 2 2 2 3 5 2 2 2 2 3 3" xfId="36301" xr:uid="{87F5F009-523A-4CD1-8712-7B4C46F196F6}"/>
    <cellStyle name="Comma 2 2 2 3 5 2 2 2 2 4" xfId="16081" xr:uid="{C38109FD-3D7E-487F-9EF5-DF2E9192AAD8}"/>
    <cellStyle name="Comma 2 2 2 3 5 2 2 2 2 4 2" xfId="40345" xr:uid="{67956C7E-24D0-4C21-9849-CD983D6B91DE}"/>
    <cellStyle name="Comma 2 2 2 3 5 2 2 2 2 5" xfId="28213" xr:uid="{47EE06E8-3DB3-46C0-B682-B8BA0C0A0EEB}"/>
    <cellStyle name="Comma 2 2 2 3 5 2 2 2 3" xfId="5971" xr:uid="{7DFF609C-025D-45A1-A981-D3E48CB4FCB2}"/>
    <cellStyle name="Comma 2 2 2 3 5 2 2 2 3 2" xfId="18103" xr:uid="{DC340FEB-C663-40B7-8BAC-0478F82EEC1A}"/>
    <cellStyle name="Comma 2 2 2 3 5 2 2 2 3 2 2" xfId="42367" xr:uid="{7F9B79E3-682F-408E-863B-5686D5AC8A97}"/>
    <cellStyle name="Comma 2 2 2 3 5 2 2 2 3 3" xfId="30235" xr:uid="{8ACD7B9A-89A7-4056-94EF-00458E3F6AF5}"/>
    <cellStyle name="Comma 2 2 2 3 5 2 2 2 4" xfId="10015" xr:uid="{BA6A6786-C82F-48C5-9AAC-87537E75A601}"/>
    <cellStyle name="Comma 2 2 2 3 5 2 2 2 4 2" xfId="22147" xr:uid="{3050DFBB-2C68-400E-8A3E-3F33EAD11B5C}"/>
    <cellStyle name="Comma 2 2 2 3 5 2 2 2 4 2 2" xfId="46411" xr:uid="{D6001969-AB3E-4686-A1E1-DBFE0289AE15}"/>
    <cellStyle name="Comma 2 2 2 3 5 2 2 2 4 3" xfId="34279" xr:uid="{4248F1FF-A695-4F58-85D1-FCF1566CE2FC}"/>
    <cellStyle name="Comma 2 2 2 3 5 2 2 2 5" xfId="14059" xr:uid="{D869552F-5FF0-45B3-B3FF-D46918AFEEAC}"/>
    <cellStyle name="Comma 2 2 2 3 5 2 2 2 5 2" xfId="38323" xr:uid="{FA959D60-A27A-40D7-84F3-80C7363721C3}"/>
    <cellStyle name="Comma 2 2 2 3 5 2 2 2 6" xfId="26191" xr:uid="{1B46D704-89B4-4DEF-8891-E822152FBDB4}"/>
    <cellStyle name="Comma 2 2 2 3 5 2 2 3" xfId="2938" xr:uid="{66639D15-EF5A-41A5-B717-F5F11EDB975C}"/>
    <cellStyle name="Comma 2 2 2 3 5 2 2 3 2" xfId="6982" xr:uid="{C6DA2F6B-18F5-49DD-B217-8D17F974D0E9}"/>
    <cellStyle name="Comma 2 2 2 3 5 2 2 3 2 2" xfId="19114" xr:uid="{81B091E6-6F91-4979-A909-2508B011E757}"/>
    <cellStyle name="Comma 2 2 2 3 5 2 2 3 2 2 2" xfId="43378" xr:uid="{6AA92C13-9698-4F76-A4F9-8B8B9775EA4D}"/>
    <cellStyle name="Comma 2 2 2 3 5 2 2 3 2 3" xfId="31246" xr:uid="{1BA0161A-A28D-4043-A770-761E8537C335}"/>
    <cellStyle name="Comma 2 2 2 3 5 2 2 3 3" xfId="11026" xr:uid="{BE914BED-5712-45B1-9C07-7018D672FB27}"/>
    <cellStyle name="Comma 2 2 2 3 5 2 2 3 3 2" xfId="23158" xr:uid="{CE7A20BB-3DDE-425A-A67A-429440FC5AB9}"/>
    <cellStyle name="Comma 2 2 2 3 5 2 2 3 3 2 2" xfId="47422" xr:uid="{0325C2C9-FCD2-4ECC-9382-34B00A5680FB}"/>
    <cellStyle name="Comma 2 2 2 3 5 2 2 3 3 3" xfId="35290" xr:uid="{95DD58D3-369F-44D0-B434-CD6DACD1AE4F}"/>
    <cellStyle name="Comma 2 2 2 3 5 2 2 3 4" xfId="15070" xr:uid="{3C081D11-14B6-478C-ABE1-472C91BD349B}"/>
    <cellStyle name="Comma 2 2 2 3 5 2 2 3 4 2" xfId="39334" xr:uid="{9CD4E48C-B374-4BCD-B815-912339A405E5}"/>
    <cellStyle name="Comma 2 2 2 3 5 2 2 3 5" xfId="27202" xr:uid="{C63EA1E7-5D55-4775-A401-A73D1832430B}"/>
    <cellStyle name="Comma 2 2 2 3 5 2 2 4" xfId="4960" xr:uid="{BC2151F6-BA4D-41BA-9C7D-94CF8E9B272A}"/>
    <cellStyle name="Comma 2 2 2 3 5 2 2 4 2" xfId="17092" xr:uid="{CCA57748-F26C-495C-AE93-1CF48BC34FED}"/>
    <cellStyle name="Comma 2 2 2 3 5 2 2 4 2 2" xfId="41356" xr:uid="{D7D7E391-B8E8-498B-BEFC-0C92DF6726DA}"/>
    <cellStyle name="Comma 2 2 2 3 5 2 2 4 3" xfId="29224" xr:uid="{4B3300C5-0B53-439D-B4BC-7774145D91EF}"/>
    <cellStyle name="Comma 2 2 2 3 5 2 2 5" xfId="9004" xr:uid="{6409737E-13F8-45DC-9D68-AE1342C3A7D0}"/>
    <cellStyle name="Comma 2 2 2 3 5 2 2 5 2" xfId="21136" xr:uid="{CEABCB3F-5110-4056-93E6-BB4BFFCB501B}"/>
    <cellStyle name="Comma 2 2 2 3 5 2 2 5 2 2" xfId="45400" xr:uid="{1706BC1B-1B9D-4BAB-9ED2-9F191D6B90F5}"/>
    <cellStyle name="Comma 2 2 2 3 5 2 2 5 3" xfId="33268" xr:uid="{578081A8-6FDC-4ADA-A5BA-46134D92F6A7}"/>
    <cellStyle name="Comma 2 2 2 3 5 2 2 6" xfId="13048" xr:uid="{09BC42AD-74CA-4159-8EAD-4C349F1F2E08}"/>
    <cellStyle name="Comma 2 2 2 3 5 2 2 6 2" xfId="37312" xr:uid="{A6D0CEBB-D84B-4581-B6B9-A6F0CDA5C537}"/>
    <cellStyle name="Comma 2 2 2 3 5 2 2 7" xfId="25180" xr:uid="{A4CF60B4-ABBA-43B7-BA20-F9E9C32853EB}"/>
    <cellStyle name="Comma 2 2 2 3 5 2 3" xfId="1422" xr:uid="{D4ABB04A-14F2-4BFD-BD5A-F2D0D05F773D}"/>
    <cellStyle name="Comma 2 2 2 3 5 2 3 2" xfId="3444" xr:uid="{9F7A0577-F735-4A53-ACC1-9CD77EF82660}"/>
    <cellStyle name="Comma 2 2 2 3 5 2 3 2 2" xfId="7488" xr:uid="{E763EEC2-C424-48AB-A635-B06356203E1E}"/>
    <cellStyle name="Comma 2 2 2 3 5 2 3 2 2 2" xfId="19620" xr:uid="{0AB4EE18-CA5B-4ED9-8021-8255472395CB}"/>
    <cellStyle name="Comma 2 2 2 3 5 2 3 2 2 2 2" xfId="43884" xr:uid="{5A001630-E6A4-4A6A-A262-472CECFD1C7B}"/>
    <cellStyle name="Comma 2 2 2 3 5 2 3 2 2 3" xfId="31752" xr:uid="{440FB257-1865-488C-AC84-3E76A7A73F6F}"/>
    <cellStyle name="Comma 2 2 2 3 5 2 3 2 3" xfId="11532" xr:uid="{18A1950A-9426-4BDB-8918-87CDFD15A612}"/>
    <cellStyle name="Comma 2 2 2 3 5 2 3 2 3 2" xfId="23664" xr:uid="{17270EEE-B8E5-4B6D-A277-8D3AE26646C9}"/>
    <cellStyle name="Comma 2 2 2 3 5 2 3 2 3 2 2" xfId="47928" xr:uid="{2B4A4843-0270-48B9-AAE5-EF371BAE4595}"/>
    <cellStyle name="Comma 2 2 2 3 5 2 3 2 3 3" xfId="35796" xr:uid="{5C489DCB-5744-4B62-BA5B-9D211AB3165A}"/>
    <cellStyle name="Comma 2 2 2 3 5 2 3 2 4" xfId="15576" xr:uid="{CF393BBC-400C-468D-A801-BA03C81801C7}"/>
    <cellStyle name="Comma 2 2 2 3 5 2 3 2 4 2" xfId="39840" xr:uid="{45AA4F9D-0094-4D07-BFE7-3BDA6A51B869}"/>
    <cellStyle name="Comma 2 2 2 3 5 2 3 2 5" xfId="27708" xr:uid="{9DF604AB-D90C-47E0-8298-CF25A0BC82E7}"/>
    <cellStyle name="Comma 2 2 2 3 5 2 3 3" xfId="5466" xr:uid="{3C0419C6-9978-4E5A-A143-0CAF453E0C7D}"/>
    <cellStyle name="Comma 2 2 2 3 5 2 3 3 2" xfId="17598" xr:uid="{C3B1496B-8276-4EA6-AEAA-0454F093A95E}"/>
    <cellStyle name="Comma 2 2 2 3 5 2 3 3 2 2" xfId="41862" xr:uid="{5A9C2B9A-95AD-4BE2-B729-F89CEDEB8E37}"/>
    <cellStyle name="Comma 2 2 2 3 5 2 3 3 3" xfId="29730" xr:uid="{C204CEBD-B7C5-439F-8C36-B7C07DD88528}"/>
    <cellStyle name="Comma 2 2 2 3 5 2 3 4" xfId="9510" xr:uid="{E8790307-C114-44A5-B53E-4E2E6580CB3A}"/>
    <cellStyle name="Comma 2 2 2 3 5 2 3 4 2" xfId="21642" xr:uid="{76068041-5FE9-45A8-A7F2-C0F38EA74529}"/>
    <cellStyle name="Comma 2 2 2 3 5 2 3 4 2 2" xfId="45906" xr:uid="{79C3DB72-884C-4B15-AF1D-8549D7E9F713}"/>
    <cellStyle name="Comma 2 2 2 3 5 2 3 4 3" xfId="33774" xr:uid="{DB124782-1640-4562-9CEE-392DA523CAAE}"/>
    <cellStyle name="Comma 2 2 2 3 5 2 3 5" xfId="13554" xr:uid="{BA992E37-9166-448E-BAB6-9AFF3FBAA975}"/>
    <cellStyle name="Comma 2 2 2 3 5 2 3 5 2" xfId="37818" xr:uid="{7FF48E58-24DF-4B0F-9356-153E1A910112}"/>
    <cellStyle name="Comma 2 2 2 3 5 2 3 6" xfId="25686" xr:uid="{545FCCA5-3F14-4CED-8D4F-CAF6E6410F2E}"/>
    <cellStyle name="Comma 2 2 2 3 5 2 4" xfId="2433" xr:uid="{3BC7A0C1-ED2B-46E9-8F48-54C502A78273}"/>
    <cellStyle name="Comma 2 2 2 3 5 2 4 2" xfId="6477" xr:uid="{D1A56C7D-51F0-4CAA-8B98-9DB6F5846652}"/>
    <cellStyle name="Comma 2 2 2 3 5 2 4 2 2" xfId="18609" xr:uid="{B010BA56-32CF-4267-BC77-7B32D9479A2D}"/>
    <cellStyle name="Comma 2 2 2 3 5 2 4 2 2 2" xfId="42873" xr:uid="{DC056336-5FD0-429E-A49D-18FE368699CD}"/>
    <cellStyle name="Comma 2 2 2 3 5 2 4 2 3" xfId="30741" xr:uid="{7DF0D8C8-F5F1-4067-BFD5-956B73E5F7A0}"/>
    <cellStyle name="Comma 2 2 2 3 5 2 4 3" xfId="10521" xr:uid="{946DF03B-DB49-47DE-833D-8F3881971D29}"/>
    <cellStyle name="Comma 2 2 2 3 5 2 4 3 2" xfId="22653" xr:uid="{19AB5EF5-3ACE-4A0B-BC5E-6F55394A8B73}"/>
    <cellStyle name="Comma 2 2 2 3 5 2 4 3 2 2" xfId="46917" xr:uid="{95C4B365-E3F9-4A94-90FA-F21FEC745D53}"/>
    <cellStyle name="Comma 2 2 2 3 5 2 4 3 3" xfId="34785" xr:uid="{55FB731A-76A0-4BDA-B1DB-87AEFDAF2714}"/>
    <cellStyle name="Comma 2 2 2 3 5 2 4 4" xfId="14565" xr:uid="{7F91E391-AF29-4152-95BA-4436C6271DD1}"/>
    <cellStyle name="Comma 2 2 2 3 5 2 4 4 2" xfId="38829" xr:uid="{F9BB27D7-7B70-42D3-B9A1-A48021BCE07A}"/>
    <cellStyle name="Comma 2 2 2 3 5 2 4 5" xfId="26697" xr:uid="{5D4D8BFB-270A-437B-97B5-05E0B4377A57}"/>
    <cellStyle name="Comma 2 2 2 3 5 2 5" xfId="4455" xr:uid="{3DC4457C-C8FF-47D4-BB74-96F87569B60B}"/>
    <cellStyle name="Comma 2 2 2 3 5 2 5 2" xfId="16587" xr:uid="{CFD4B9CE-A596-4704-AC90-A5E9DC14DEC5}"/>
    <cellStyle name="Comma 2 2 2 3 5 2 5 2 2" xfId="40851" xr:uid="{88950A5D-1BD7-4ACB-9E5D-49A3ACE2A07D}"/>
    <cellStyle name="Comma 2 2 2 3 5 2 5 3" xfId="28719" xr:uid="{4051366E-0499-4DC9-A684-FB4F598F90B1}"/>
    <cellStyle name="Comma 2 2 2 3 5 2 6" xfId="8499" xr:uid="{3CE3749F-EDE4-4FFE-8505-F59BDC07A4D3}"/>
    <cellStyle name="Comma 2 2 2 3 5 2 6 2" xfId="20631" xr:uid="{59F6DF94-81A0-4143-9E02-A78527514B58}"/>
    <cellStyle name="Comma 2 2 2 3 5 2 6 2 2" xfId="44895" xr:uid="{8461432A-2448-4D5E-BDCE-2661F2FA98C3}"/>
    <cellStyle name="Comma 2 2 2 3 5 2 6 3" xfId="32763" xr:uid="{E2C5AFCE-41BE-4BA0-8B6F-482139ECFEA4}"/>
    <cellStyle name="Comma 2 2 2 3 5 2 7" xfId="12543" xr:uid="{FE65B9F5-FBAB-47C6-8D10-EB7446A27989}"/>
    <cellStyle name="Comma 2 2 2 3 5 2 7 2" xfId="36807" xr:uid="{D6B6C612-5796-42E6-AF08-39AF4358F56C}"/>
    <cellStyle name="Comma 2 2 2 3 5 2 8" xfId="24675" xr:uid="{B15FBCDB-8695-4C29-8335-FFB20973A06A}"/>
    <cellStyle name="Comma 2 2 2 3 5 3" xfId="663" xr:uid="{1D13F367-067C-4D60-8377-173572307F76}"/>
    <cellStyle name="Comma 2 2 2 3 5 3 2" xfId="1674" xr:uid="{9D85B4A9-5C18-43F3-B112-75193370192D}"/>
    <cellStyle name="Comma 2 2 2 3 5 3 2 2" xfId="3696" xr:uid="{98037E58-FFD3-4A27-B72A-FF14F8B7D150}"/>
    <cellStyle name="Comma 2 2 2 3 5 3 2 2 2" xfId="7740" xr:uid="{C99A1C33-DFB5-4B26-914E-D25FBA833DF0}"/>
    <cellStyle name="Comma 2 2 2 3 5 3 2 2 2 2" xfId="19872" xr:uid="{54E02244-77E5-4C23-9B17-AC6E972B4573}"/>
    <cellStyle name="Comma 2 2 2 3 5 3 2 2 2 2 2" xfId="44136" xr:uid="{A763CC59-CC83-422F-B2F5-69D2E8C1B6EE}"/>
    <cellStyle name="Comma 2 2 2 3 5 3 2 2 2 3" xfId="32004" xr:uid="{A35454D4-5B6A-4CAD-90AB-C1FB981150E5}"/>
    <cellStyle name="Comma 2 2 2 3 5 3 2 2 3" xfId="11784" xr:uid="{84444FBF-3107-4642-8C37-444768DCE636}"/>
    <cellStyle name="Comma 2 2 2 3 5 3 2 2 3 2" xfId="23916" xr:uid="{A7A74AF2-401F-4228-82D4-6A76D99A8DE4}"/>
    <cellStyle name="Comma 2 2 2 3 5 3 2 2 3 2 2" xfId="48180" xr:uid="{0C34446D-F246-44E0-A4DB-EE4FFE436B14}"/>
    <cellStyle name="Comma 2 2 2 3 5 3 2 2 3 3" xfId="36048" xr:uid="{90B90DBF-2510-47A1-959A-7B55E21BAC24}"/>
    <cellStyle name="Comma 2 2 2 3 5 3 2 2 4" xfId="15828" xr:uid="{5642FB3D-6BFD-4028-A215-4BA5EFA04BBE}"/>
    <cellStyle name="Comma 2 2 2 3 5 3 2 2 4 2" xfId="40092" xr:uid="{D1355927-9385-46F1-8E80-38261CC35336}"/>
    <cellStyle name="Comma 2 2 2 3 5 3 2 2 5" xfId="27960" xr:uid="{49B4CE4D-5CD6-422E-941E-4796B74414F6}"/>
    <cellStyle name="Comma 2 2 2 3 5 3 2 3" xfId="5718" xr:uid="{3DAEFA23-F065-4D42-A971-ECADD50AE4DD}"/>
    <cellStyle name="Comma 2 2 2 3 5 3 2 3 2" xfId="17850" xr:uid="{F4083182-2874-411B-A074-4C4B3A764188}"/>
    <cellStyle name="Comma 2 2 2 3 5 3 2 3 2 2" xfId="42114" xr:uid="{03545E71-1EAD-4C96-BCFA-AD68DBB9C225}"/>
    <cellStyle name="Comma 2 2 2 3 5 3 2 3 3" xfId="29982" xr:uid="{A33B8BB8-EEE1-4470-8608-2AA40D306184}"/>
    <cellStyle name="Comma 2 2 2 3 5 3 2 4" xfId="9762" xr:uid="{532B3FAE-B46A-4FD9-A16B-7B3AA6401868}"/>
    <cellStyle name="Comma 2 2 2 3 5 3 2 4 2" xfId="21894" xr:uid="{5C3778BE-AA39-40CA-B422-ADD3A17EC006}"/>
    <cellStyle name="Comma 2 2 2 3 5 3 2 4 2 2" xfId="46158" xr:uid="{2BB70BBF-778A-4085-9DC5-160BD1EB8BCB}"/>
    <cellStyle name="Comma 2 2 2 3 5 3 2 4 3" xfId="34026" xr:uid="{B9259C15-6CBE-4C1F-B504-61043BD6A773}"/>
    <cellStyle name="Comma 2 2 2 3 5 3 2 5" xfId="13806" xr:uid="{3ED2941B-2949-4946-8F65-19A7472AECE9}"/>
    <cellStyle name="Comma 2 2 2 3 5 3 2 5 2" xfId="38070" xr:uid="{5BB79EFC-744F-4CD6-9540-1131EA2D1F1A}"/>
    <cellStyle name="Comma 2 2 2 3 5 3 2 6" xfId="25938" xr:uid="{B1CE4C0D-6FA5-4740-8C97-3F4827813042}"/>
    <cellStyle name="Comma 2 2 2 3 5 3 3" xfId="2685" xr:uid="{58745EEA-F24E-4F40-9DF7-88919A0C8372}"/>
    <cellStyle name="Comma 2 2 2 3 5 3 3 2" xfId="6729" xr:uid="{0356707C-3607-41CC-A14B-E0B72D21E70B}"/>
    <cellStyle name="Comma 2 2 2 3 5 3 3 2 2" xfId="18861" xr:uid="{2DEB0954-5D0B-4EBB-A2AE-846ED8B9B6FB}"/>
    <cellStyle name="Comma 2 2 2 3 5 3 3 2 2 2" xfId="43125" xr:uid="{35F928B0-66F4-4409-B64E-7085BDA990CB}"/>
    <cellStyle name="Comma 2 2 2 3 5 3 3 2 3" xfId="30993" xr:uid="{FEAF70BE-5FE1-4924-B779-E0F7D6D7D66A}"/>
    <cellStyle name="Comma 2 2 2 3 5 3 3 3" xfId="10773" xr:uid="{BF14456F-7D7C-4180-8059-F2D83A0C4555}"/>
    <cellStyle name="Comma 2 2 2 3 5 3 3 3 2" xfId="22905" xr:uid="{80CEB31C-2036-4595-8AA4-8A553D43E377}"/>
    <cellStyle name="Comma 2 2 2 3 5 3 3 3 2 2" xfId="47169" xr:uid="{EABA23F7-8F4F-498D-8CC9-2123B3850614}"/>
    <cellStyle name="Comma 2 2 2 3 5 3 3 3 3" xfId="35037" xr:uid="{F1B73A92-C05C-424E-A56A-832BBD502FE5}"/>
    <cellStyle name="Comma 2 2 2 3 5 3 3 4" xfId="14817" xr:uid="{BFC1B473-B2B6-45F1-B692-AA73A0956883}"/>
    <cellStyle name="Comma 2 2 2 3 5 3 3 4 2" xfId="39081" xr:uid="{BB7E5BE6-5624-4624-B85A-3A8BB91DE3BD}"/>
    <cellStyle name="Comma 2 2 2 3 5 3 3 5" xfId="26949" xr:uid="{534FB5E8-7562-47FA-BD32-6E2F8C707716}"/>
    <cellStyle name="Comma 2 2 2 3 5 3 4" xfId="4707" xr:uid="{79D35D12-5197-4BE6-A8BB-26B7ECCFAADC}"/>
    <cellStyle name="Comma 2 2 2 3 5 3 4 2" xfId="16839" xr:uid="{AB1CAF6C-998A-4390-A37D-758D91D1795C}"/>
    <cellStyle name="Comma 2 2 2 3 5 3 4 2 2" xfId="41103" xr:uid="{41DCC168-C45A-4AB7-91D7-77E9A7E6E364}"/>
    <cellStyle name="Comma 2 2 2 3 5 3 4 3" xfId="28971" xr:uid="{CF63C59A-1B60-4296-83C7-33A9D0C38041}"/>
    <cellStyle name="Comma 2 2 2 3 5 3 5" xfId="8751" xr:uid="{80DD5FCF-F595-4CEA-B074-36547BE848C9}"/>
    <cellStyle name="Comma 2 2 2 3 5 3 5 2" xfId="20883" xr:uid="{B3B13C68-C43D-4369-93C6-2AED59F6773D}"/>
    <cellStyle name="Comma 2 2 2 3 5 3 5 2 2" xfId="45147" xr:uid="{7807BE6E-4539-46A7-BD5F-700A47F15099}"/>
    <cellStyle name="Comma 2 2 2 3 5 3 5 3" xfId="33015" xr:uid="{CEE3AB34-6A7C-494E-A8D0-C5F7EABFB78F}"/>
    <cellStyle name="Comma 2 2 2 3 5 3 6" xfId="12795" xr:uid="{FF28BF1E-73B5-4FCF-BB64-A1573D6B66EB}"/>
    <cellStyle name="Comma 2 2 2 3 5 3 6 2" xfId="37059" xr:uid="{D0A978BE-24DE-448F-AB28-130A4F235210}"/>
    <cellStyle name="Comma 2 2 2 3 5 3 7" xfId="24927" xr:uid="{0EC4AF28-6BA6-4D10-8FD3-7AD9DC760458}"/>
    <cellStyle name="Comma 2 2 2 3 5 4" xfId="1169" xr:uid="{69B014E2-8ADC-4B40-9A41-82E88C71AB45}"/>
    <cellStyle name="Comma 2 2 2 3 5 4 2" xfId="3191" xr:uid="{DB49AB8C-E694-4555-9638-5C41B05FCA2E}"/>
    <cellStyle name="Comma 2 2 2 3 5 4 2 2" xfId="7235" xr:uid="{D2113D68-7A76-4364-90FE-4FB76272C78F}"/>
    <cellStyle name="Comma 2 2 2 3 5 4 2 2 2" xfId="19367" xr:uid="{4815EEF7-21FC-4786-B2E0-593F71066D0A}"/>
    <cellStyle name="Comma 2 2 2 3 5 4 2 2 2 2" xfId="43631" xr:uid="{11ACF10A-922E-4D01-AA2A-958F0A254D74}"/>
    <cellStyle name="Comma 2 2 2 3 5 4 2 2 3" xfId="31499" xr:uid="{9BC9429E-1DC9-4AF8-B4B0-E81F83148327}"/>
    <cellStyle name="Comma 2 2 2 3 5 4 2 3" xfId="11279" xr:uid="{B3694D05-0205-4AE1-A5F2-43F703796A8C}"/>
    <cellStyle name="Comma 2 2 2 3 5 4 2 3 2" xfId="23411" xr:uid="{4B0BABB8-8DE9-4314-BA64-2D9F427EF455}"/>
    <cellStyle name="Comma 2 2 2 3 5 4 2 3 2 2" xfId="47675" xr:uid="{3CBDBC13-66BB-4ADB-A8C7-2F3B29722963}"/>
    <cellStyle name="Comma 2 2 2 3 5 4 2 3 3" xfId="35543" xr:uid="{6CC4FC39-5F1D-47DF-B135-775C4569DD18}"/>
    <cellStyle name="Comma 2 2 2 3 5 4 2 4" xfId="15323" xr:uid="{E3351021-767F-48B9-ACB0-EBDB2FBB6FE2}"/>
    <cellStyle name="Comma 2 2 2 3 5 4 2 4 2" xfId="39587" xr:uid="{BC78D62E-5F49-49E6-916C-6188D635CAB6}"/>
    <cellStyle name="Comma 2 2 2 3 5 4 2 5" xfId="27455" xr:uid="{EB62335C-B9EB-4454-BDD3-B4A75BED6084}"/>
    <cellStyle name="Comma 2 2 2 3 5 4 3" xfId="5213" xr:uid="{ABB2C747-E491-4547-94BB-051A4ED4B565}"/>
    <cellStyle name="Comma 2 2 2 3 5 4 3 2" xfId="17345" xr:uid="{4F9237BD-3721-4ECA-88EB-4DCDDE93F646}"/>
    <cellStyle name="Comma 2 2 2 3 5 4 3 2 2" xfId="41609" xr:uid="{923D1CA3-83DB-4D18-9FCC-BC6A968AAF36}"/>
    <cellStyle name="Comma 2 2 2 3 5 4 3 3" xfId="29477" xr:uid="{CC67D422-5427-45AF-9A77-340E7CC77833}"/>
    <cellStyle name="Comma 2 2 2 3 5 4 4" xfId="9257" xr:uid="{FDF12FE9-C8B5-433C-BAD3-8EEC8D322D1A}"/>
    <cellStyle name="Comma 2 2 2 3 5 4 4 2" xfId="21389" xr:uid="{B1057DCA-E5C4-44CD-8036-B3D6BF6E8E00}"/>
    <cellStyle name="Comma 2 2 2 3 5 4 4 2 2" xfId="45653" xr:uid="{AEF860A3-05B2-4409-9EDA-47CAFB1CF8EA}"/>
    <cellStyle name="Comma 2 2 2 3 5 4 4 3" xfId="33521" xr:uid="{7C4BD98E-DEE6-4F63-9EA9-B85B492C34CF}"/>
    <cellStyle name="Comma 2 2 2 3 5 4 5" xfId="13301" xr:uid="{DDF5F3A3-3613-4B48-BA94-DF0997A5141A}"/>
    <cellStyle name="Comma 2 2 2 3 5 4 5 2" xfId="37565" xr:uid="{ADEAA2F0-FD1C-4826-AC50-BE7ED2EC9C8E}"/>
    <cellStyle name="Comma 2 2 2 3 5 4 6" xfId="25433" xr:uid="{52EBEBAD-21B9-4F62-AC99-679AF893973D}"/>
    <cellStyle name="Comma 2 2 2 3 5 5" xfId="2180" xr:uid="{B18B9F06-65B4-4FD3-9913-117AB8F5E0E9}"/>
    <cellStyle name="Comma 2 2 2 3 5 5 2" xfId="6224" xr:uid="{BD849150-FC54-4DFD-9B38-E455A6D93809}"/>
    <cellStyle name="Comma 2 2 2 3 5 5 2 2" xfId="18356" xr:uid="{B34F5893-B3B5-474D-9350-D62AB7475286}"/>
    <cellStyle name="Comma 2 2 2 3 5 5 2 2 2" xfId="42620" xr:uid="{1861434D-96A8-46AC-A272-9DEEDB042A09}"/>
    <cellStyle name="Comma 2 2 2 3 5 5 2 3" xfId="30488" xr:uid="{9E2ADF6C-F626-433E-B12C-E52A54DD9856}"/>
    <cellStyle name="Comma 2 2 2 3 5 5 3" xfId="10268" xr:uid="{FB121E6C-FDEA-4D67-AFE3-E8746DB334BD}"/>
    <cellStyle name="Comma 2 2 2 3 5 5 3 2" xfId="22400" xr:uid="{B1E7A0BE-1D99-43D5-B202-12925F6FD87A}"/>
    <cellStyle name="Comma 2 2 2 3 5 5 3 2 2" xfId="46664" xr:uid="{9AA14BF4-10C5-4E65-A3D5-F5DFD6EFA99D}"/>
    <cellStyle name="Comma 2 2 2 3 5 5 3 3" xfId="34532" xr:uid="{5253104A-6A7E-44DB-AE70-0610F5807832}"/>
    <cellStyle name="Comma 2 2 2 3 5 5 4" xfId="14312" xr:uid="{BAFD0B0E-D320-4A89-912D-0512B520489F}"/>
    <cellStyle name="Comma 2 2 2 3 5 5 4 2" xfId="38576" xr:uid="{FADFCF34-D9A1-4D32-8E90-9E51E3F2D020}"/>
    <cellStyle name="Comma 2 2 2 3 5 5 5" xfId="26444" xr:uid="{A254D95E-805A-4E79-B0A2-2B71C5B26428}"/>
    <cellStyle name="Comma 2 2 2 3 5 6" xfId="4202" xr:uid="{55858CC5-CB77-47C1-B0C2-51D4E4CFB92E}"/>
    <cellStyle name="Comma 2 2 2 3 5 6 2" xfId="16334" xr:uid="{39AFD09A-F6C9-429B-AABC-28B68C7FB939}"/>
    <cellStyle name="Comma 2 2 2 3 5 6 2 2" xfId="40598" xr:uid="{A332DCC3-C117-4122-AC52-6380AD07D860}"/>
    <cellStyle name="Comma 2 2 2 3 5 6 3" xfId="28466" xr:uid="{5BA7AACE-3CFB-4C65-9F4C-A2EEAD3F1DD2}"/>
    <cellStyle name="Comma 2 2 2 3 5 7" xfId="8246" xr:uid="{81AC51BE-AF86-4ACA-B784-F578E51D633D}"/>
    <cellStyle name="Comma 2 2 2 3 5 7 2" xfId="20378" xr:uid="{23A792EE-DD0B-4BC2-B780-D9D8CF804E73}"/>
    <cellStyle name="Comma 2 2 2 3 5 7 2 2" xfId="44642" xr:uid="{44584CDD-5D18-480B-BB4D-8765BE1E3F4C}"/>
    <cellStyle name="Comma 2 2 2 3 5 7 3" xfId="32510" xr:uid="{0858EFED-FE6F-4830-9960-5ACF34938343}"/>
    <cellStyle name="Comma 2 2 2 3 5 8" xfId="12290" xr:uid="{093CEA57-F67F-4E25-AF15-1574D6B1E622}"/>
    <cellStyle name="Comma 2 2 2 3 5 8 2" xfId="36554" xr:uid="{D7530882-11C2-40D2-A1D5-75EC01E31D9A}"/>
    <cellStyle name="Comma 2 2 2 3 5 9" xfId="24422" xr:uid="{91A6450A-C4F7-4CAD-B214-030DBD0EDB58}"/>
    <cellStyle name="Comma 2 2 2 3 6" xfId="285" xr:uid="{F3CE5156-D962-4E10-8A86-29C6D5631B54}"/>
    <cellStyle name="Comma 2 2 2 3 6 2" xfId="790" xr:uid="{782F4396-83B3-4DC6-BDCF-3879611A024B}"/>
    <cellStyle name="Comma 2 2 2 3 6 2 2" xfId="1801" xr:uid="{12C709C3-D031-4F90-AE77-29C78582871E}"/>
    <cellStyle name="Comma 2 2 2 3 6 2 2 2" xfId="3823" xr:uid="{5EBAC0DC-FFD7-4F50-9E2C-C49ECC273D08}"/>
    <cellStyle name="Comma 2 2 2 3 6 2 2 2 2" xfId="7867" xr:uid="{58785988-1E83-40BE-8A53-3FCBA253171E}"/>
    <cellStyle name="Comma 2 2 2 3 6 2 2 2 2 2" xfId="19999" xr:uid="{8C464A3A-B9DE-4FA0-A488-579FAD615BDD}"/>
    <cellStyle name="Comma 2 2 2 3 6 2 2 2 2 2 2" xfId="44263" xr:uid="{727AA56D-DD34-4DB7-B58E-4BAB144D1D58}"/>
    <cellStyle name="Comma 2 2 2 3 6 2 2 2 2 3" xfId="32131" xr:uid="{67DDA00C-5868-4E50-9724-28D4630D5C7E}"/>
    <cellStyle name="Comma 2 2 2 3 6 2 2 2 3" xfId="11911" xr:uid="{549D54CC-6D31-499B-B9AE-33E8F775B40D}"/>
    <cellStyle name="Comma 2 2 2 3 6 2 2 2 3 2" xfId="24043" xr:uid="{D22A7445-0F93-45B9-AE47-6C64EC973E4D}"/>
    <cellStyle name="Comma 2 2 2 3 6 2 2 2 3 2 2" xfId="48307" xr:uid="{BF54D7CA-960F-4AF9-886C-2EAFFD10C89A}"/>
    <cellStyle name="Comma 2 2 2 3 6 2 2 2 3 3" xfId="36175" xr:uid="{A9E53023-8371-47CC-8455-00696CC1F928}"/>
    <cellStyle name="Comma 2 2 2 3 6 2 2 2 4" xfId="15955" xr:uid="{5D5254BB-349C-491B-80CF-3E1EB2A8AEF3}"/>
    <cellStyle name="Comma 2 2 2 3 6 2 2 2 4 2" xfId="40219" xr:uid="{54B1DB77-B66F-47BF-B9B9-A5FD46B0C1E6}"/>
    <cellStyle name="Comma 2 2 2 3 6 2 2 2 5" xfId="28087" xr:uid="{2F14DEC3-403E-48A4-A6B1-E9A34DDD6ADF}"/>
    <cellStyle name="Comma 2 2 2 3 6 2 2 3" xfId="5845" xr:uid="{8FF419A1-D36A-4D35-8B72-A2C129617648}"/>
    <cellStyle name="Comma 2 2 2 3 6 2 2 3 2" xfId="17977" xr:uid="{E9943961-FCCB-4D63-BFFD-60A80FFBF7E4}"/>
    <cellStyle name="Comma 2 2 2 3 6 2 2 3 2 2" xfId="42241" xr:uid="{2171F207-22CE-4C66-A8DB-0DC04AD8768C}"/>
    <cellStyle name="Comma 2 2 2 3 6 2 2 3 3" xfId="30109" xr:uid="{FB256F12-048B-4E61-A7EF-DA271D4EC26D}"/>
    <cellStyle name="Comma 2 2 2 3 6 2 2 4" xfId="9889" xr:uid="{F53D40D1-15C3-4C54-8491-F64BF6FD10FF}"/>
    <cellStyle name="Comma 2 2 2 3 6 2 2 4 2" xfId="22021" xr:uid="{44343BE4-22B1-41A5-A495-227835D42944}"/>
    <cellStyle name="Comma 2 2 2 3 6 2 2 4 2 2" xfId="46285" xr:uid="{F32AC6B0-7AF6-4BA5-A725-477F206F86E6}"/>
    <cellStyle name="Comma 2 2 2 3 6 2 2 4 3" xfId="34153" xr:uid="{130C67F6-39BF-4ED7-8C36-A1F5C24A2353}"/>
    <cellStyle name="Comma 2 2 2 3 6 2 2 5" xfId="13933" xr:uid="{5CEF7FAE-B1A0-4F69-BD72-F342439B5C8D}"/>
    <cellStyle name="Comma 2 2 2 3 6 2 2 5 2" xfId="38197" xr:uid="{5EB8E5DE-FA16-4DE8-9C15-49D2D2E91C6C}"/>
    <cellStyle name="Comma 2 2 2 3 6 2 2 6" xfId="26065" xr:uid="{69346669-D6F0-4C4A-B950-94BF3DDD53DC}"/>
    <cellStyle name="Comma 2 2 2 3 6 2 3" xfId="2812" xr:uid="{5CC94E0F-6E53-4585-8E96-1AF86B2D4DDD}"/>
    <cellStyle name="Comma 2 2 2 3 6 2 3 2" xfId="6856" xr:uid="{CCD894DA-2F3C-4E61-9635-C26FE8D17D9B}"/>
    <cellStyle name="Comma 2 2 2 3 6 2 3 2 2" xfId="18988" xr:uid="{6DF24CF1-FDC9-4157-A206-363F055E7652}"/>
    <cellStyle name="Comma 2 2 2 3 6 2 3 2 2 2" xfId="43252" xr:uid="{4F3D10EF-5D39-4E06-B193-06C35888B12E}"/>
    <cellStyle name="Comma 2 2 2 3 6 2 3 2 3" xfId="31120" xr:uid="{F161DBBB-59EE-4FBC-8681-FD628C8E022D}"/>
    <cellStyle name="Comma 2 2 2 3 6 2 3 3" xfId="10900" xr:uid="{7E1C7B8F-C3EE-4F3F-A0C7-DF5234068529}"/>
    <cellStyle name="Comma 2 2 2 3 6 2 3 3 2" xfId="23032" xr:uid="{3127A206-7C79-4160-A04D-159746AABAE8}"/>
    <cellStyle name="Comma 2 2 2 3 6 2 3 3 2 2" xfId="47296" xr:uid="{CCD707BA-37C4-40F2-9793-E29DC89DCF00}"/>
    <cellStyle name="Comma 2 2 2 3 6 2 3 3 3" xfId="35164" xr:uid="{B1B7E478-F212-47B3-B1A4-5DB64A6120BE}"/>
    <cellStyle name="Comma 2 2 2 3 6 2 3 4" xfId="14944" xr:uid="{DDE3EADA-3636-44EA-AB82-5DC161C0950E}"/>
    <cellStyle name="Comma 2 2 2 3 6 2 3 4 2" xfId="39208" xr:uid="{F03D48A8-0243-493A-970F-7FED2B6C608F}"/>
    <cellStyle name="Comma 2 2 2 3 6 2 3 5" xfId="27076" xr:uid="{D7A4B3D6-F536-423C-A217-0CF32FC40F32}"/>
    <cellStyle name="Comma 2 2 2 3 6 2 4" xfId="4834" xr:uid="{F932BCF2-3A79-4C51-A00E-9CDEE8971F26}"/>
    <cellStyle name="Comma 2 2 2 3 6 2 4 2" xfId="16966" xr:uid="{AF3D7BCB-E5B4-4972-B4FA-72210422B2CC}"/>
    <cellStyle name="Comma 2 2 2 3 6 2 4 2 2" xfId="41230" xr:uid="{0DDA8EE0-DD7F-47B1-815D-C2FDB9B95953}"/>
    <cellStyle name="Comma 2 2 2 3 6 2 4 3" xfId="29098" xr:uid="{9DB6F368-B835-48F2-A5FF-646B694B56EF}"/>
    <cellStyle name="Comma 2 2 2 3 6 2 5" xfId="8878" xr:uid="{1EA6ABF7-DCF0-41CE-9E11-D0500A511DF4}"/>
    <cellStyle name="Comma 2 2 2 3 6 2 5 2" xfId="21010" xr:uid="{74AB8F3B-23BB-4B71-A350-5E90248E757C}"/>
    <cellStyle name="Comma 2 2 2 3 6 2 5 2 2" xfId="45274" xr:uid="{974DCD8F-A997-456D-818D-FA89333BB270}"/>
    <cellStyle name="Comma 2 2 2 3 6 2 5 3" xfId="33142" xr:uid="{1BEC78FE-84F7-4292-844F-824EF891DFC2}"/>
    <cellStyle name="Comma 2 2 2 3 6 2 6" xfId="12922" xr:uid="{44AA4180-7BEF-4DA1-9F35-6B540CE2371A}"/>
    <cellStyle name="Comma 2 2 2 3 6 2 6 2" xfId="37186" xr:uid="{2557935B-59EC-4AAC-A68C-0D9861C14A15}"/>
    <cellStyle name="Comma 2 2 2 3 6 2 7" xfId="25054" xr:uid="{5DEEBBBC-473D-42C3-A44A-21ECC7E1C5D2}"/>
    <cellStyle name="Comma 2 2 2 3 6 3" xfId="1296" xr:uid="{53F4AF45-989C-4C8E-910E-1270242A2D4A}"/>
    <cellStyle name="Comma 2 2 2 3 6 3 2" xfId="3318" xr:uid="{68578DD1-A58A-4363-93A1-5F0A41958B95}"/>
    <cellStyle name="Comma 2 2 2 3 6 3 2 2" xfId="7362" xr:uid="{98981084-0536-410A-80E6-2C8FBB1A4C1D}"/>
    <cellStyle name="Comma 2 2 2 3 6 3 2 2 2" xfId="19494" xr:uid="{EFC17D9B-B0FC-4655-9CF4-9A001DB1D395}"/>
    <cellStyle name="Comma 2 2 2 3 6 3 2 2 2 2" xfId="43758" xr:uid="{675706E7-8194-4B6A-8258-1E3ED45A54B5}"/>
    <cellStyle name="Comma 2 2 2 3 6 3 2 2 3" xfId="31626" xr:uid="{B8A6BA74-FEBB-4E87-995F-118E852615A4}"/>
    <cellStyle name="Comma 2 2 2 3 6 3 2 3" xfId="11406" xr:uid="{343DE42F-1BA3-4D4A-ADD1-92AF43B97B7E}"/>
    <cellStyle name="Comma 2 2 2 3 6 3 2 3 2" xfId="23538" xr:uid="{3A232F5D-6652-474D-9D5E-DB6D6A34AC85}"/>
    <cellStyle name="Comma 2 2 2 3 6 3 2 3 2 2" xfId="47802" xr:uid="{1274C3FC-CAE5-4952-91ED-88022F7B9E9D}"/>
    <cellStyle name="Comma 2 2 2 3 6 3 2 3 3" xfId="35670" xr:uid="{867CBD12-6286-4839-8E00-F5AD7CF649D5}"/>
    <cellStyle name="Comma 2 2 2 3 6 3 2 4" xfId="15450" xr:uid="{F9B1252D-BAA3-49FC-A185-D4CDC81583EF}"/>
    <cellStyle name="Comma 2 2 2 3 6 3 2 4 2" xfId="39714" xr:uid="{215CD77A-CB40-44F3-87AA-52CA0575B7F5}"/>
    <cellStyle name="Comma 2 2 2 3 6 3 2 5" xfId="27582" xr:uid="{260B9DED-89E7-4DFB-9F03-D81D6BA78B51}"/>
    <cellStyle name="Comma 2 2 2 3 6 3 3" xfId="5340" xr:uid="{574BE94E-B628-4C06-A2D9-1185D69F08B4}"/>
    <cellStyle name="Comma 2 2 2 3 6 3 3 2" xfId="17472" xr:uid="{58077BDA-3C70-40C1-BA86-54DB325526E2}"/>
    <cellStyle name="Comma 2 2 2 3 6 3 3 2 2" xfId="41736" xr:uid="{98D55E59-917C-4A90-9D22-DE938037E8D4}"/>
    <cellStyle name="Comma 2 2 2 3 6 3 3 3" xfId="29604" xr:uid="{0E0F825E-FAC5-4AA2-8050-9A0A0F0CC9A8}"/>
    <cellStyle name="Comma 2 2 2 3 6 3 4" xfId="9384" xr:uid="{6950D348-9DAD-4739-8905-936B6CAEE438}"/>
    <cellStyle name="Comma 2 2 2 3 6 3 4 2" xfId="21516" xr:uid="{36C47FBF-E7E3-4914-BF9D-42406DF3E97A}"/>
    <cellStyle name="Comma 2 2 2 3 6 3 4 2 2" xfId="45780" xr:uid="{A7FF5572-8AD0-45E7-9A66-CA602DE613C4}"/>
    <cellStyle name="Comma 2 2 2 3 6 3 4 3" xfId="33648" xr:uid="{6739FA15-66B4-4D14-88DE-3080A1EABFEE}"/>
    <cellStyle name="Comma 2 2 2 3 6 3 5" xfId="13428" xr:uid="{782D0C51-0D5E-4EA1-BAE2-418E69113017}"/>
    <cellStyle name="Comma 2 2 2 3 6 3 5 2" xfId="37692" xr:uid="{E778CFF0-A659-49B1-B222-0C3EAF2EA1DB}"/>
    <cellStyle name="Comma 2 2 2 3 6 3 6" xfId="25560" xr:uid="{70BF687C-AB12-4371-B9CA-17DE4FE03086}"/>
    <cellStyle name="Comma 2 2 2 3 6 4" xfId="2307" xr:uid="{F997F199-CF6C-4D5D-882E-6E0313896975}"/>
    <cellStyle name="Comma 2 2 2 3 6 4 2" xfId="6351" xr:uid="{7E5099E9-C5F0-4D18-814C-80C57AB37FE5}"/>
    <cellStyle name="Comma 2 2 2 3 6 4 2 2" xfId="18483" xr:uid="{E20F52AA-F9FB-404B-ABA7-8CB2C3D9BD62}"/>
    <cellStyle name="Comma 2 2 2 3 6 4 2 2 2" xfId="42747" xr:uid="{DC9E811E-393D-4B03-A0D8-136B60CD5C98}"/>
    <cellStyle name="Comma 2 2 2 3 6 4 2 3" xfId="30615" xr:uid="{516CFC40-ACB5-4357-9CA1-20EA1DC194B4}"/>
    <cellStyle name="Comma 2 2 2 3 6 4 3" xfId="10395" xr:uid="{2A521BCF-84EF-4DD3-B754-E48AD397AAE6}"/>
    <cellStyle name="Comma 2 2 2 3 6 4 3 2" xfId="22527" xr:uid="{66CA317E-8FA5-4D57-B7CA-453869D3FA51}"/>
    <cellStyle name="Comma 2 2 2 3 6 4 3 2 2" xfId="46791" xr:uid="{46AC400E-53EF-47E0-84C4-FE1A0927E988}"/>
    <cellStyle name="Comma 2 2 2 3 6 4 3 3" xfId="34659" xr:uid="{594F119C-2E50-4C42-96A5-FC64A42C8F19}"/>
    <cellStyle name="Comma 2 2 2 3 6 4 4" xfId="14439" xr:uid="{AB552F91-C7E1-44D5-B01A-D89028894BAE}"/>
    <cellStyle name="Comma 2 2 2 3 6 4 4 2" xfId="38703" xr:uid="{1BAFA73F-9C43-4138-BC70-3A54A4B72761}"/>
    <cellStyle name="Comma 2 2 2 3 6 4 5" xfId="26571" xr:uid="{F3B3C2B4-236D-465D-A835-9C0A6C1C99C1}"/>
    <cellStyle name="Comma 2 2 2 3 6 5" xfId="4329" xr:uid="{0E094AA2-6765-4085-B698-B5FE31BCB0B3}"/>
    <cellStyle name="Comma 2 2 2 3 6 5 2" xfId="16461" xr:uid="{EB091F6E-F1F3-47A3-A7EB-2645ABAF5D4D}"/>
    <cellStyle name="Comma 2 2 2 3 6 5 2 2" xfId="40725" xr:uid="{20456E21-B4F9-49EE-9862-1278F4F4A945}"/>
    <cellStyle name="Comma 2 2 2 3 6 5 3" xfId="28593" xr:uid="{5AB9D4FA-655D-4919-814D-1EB064B83E69}"/>
    <cellStyle name="Comma 2 2 2 3 6 6" xfId="8373" xr:uid="{B29ABA02-2A45-492D-904B-4EFA0936163A}"/>
    <cellStyle name="Comma 2 2 2 3 6 6 2" xfId="20505" xr:uid="{496542D2-E587-4F9B-A501-1E25EF36990E}"/>
    <cellStyle name="Comma 2 2 2 3 6 6 2 2" xfId="44769" xr:uid="{D4DA6DBA-364B-4BF0-BA2A-D5FCD9C8181A}"/>
    <cellStyle name="Comma 2 2 2 3 6 6 3" xfId="32637" xr:uid="{890C8D59-E2A9-456F-B4C2-014EC6B2357D}"/>
    <cellStyle name="Comma 2 2 2 3 6 7" xfId="12417" xr:uid="{D7A228E6-4ACE-4F59-806D-49A6A758F998}"/>
    <cellStyle name="Comma 2 2 2 3 6 7 2" xfId="36681" xr:uid="{C9E6B3CF-0616-418F-AA6A-8A30582066E7}"/>
    <cellStyle name="Comma 2 2 2 3 6 8" xfId="24549" xr:uid="{59132537-E6C9-4828-B4AE-0CCEC2FB2260}"/>
    <cellStyle name="Comma 2 2 2 3 7" xfId="537" xr:uid="{A69716AC-412D-4D0A-901A-3875C40EDD1E}"/>
    <cellStyle name="Comma 2 2 2 3 7 2" xfId="1548" xr:uid="{1F62B02B-F65C-4372-AA0C-D3BEB9D8032B}"/>
    <cellStyle name="Comma 2 2 2 3 7 2 2" xfId="3570" xr:uid="{AAE10129-D2D5-4408-8744-249A254DDBCD}"/>
    <cellStyle name="Comma 2 2 2 3 7 2 2 2" xfId="7614" xr:uid="{D5079B7B-401A-4585-A350-E766F2AF9BDB}"/>
    <cellStyle name="Comma 2 2 2 3 7 2 2 2 2" xfId="19746" xr:uid="{4409E54A-FB73-4066-9866-93A5A684DA76}"/>
    <cellStyle name="Comma 2 2 2 3 7 2 2 2 2 2" xfId="44010" xr:uid="{06CCF915-A792-425B-850B-3FFDF523F2D7}"/>
    <cellStyle name="Comma 2 2 2 3 7 2 2 2 3" xfId="31878" xr:uid="{6DC8097B-6BEF-4936-9A5F-4A20E342094C}"/>
    <cellStyle name="Comma 2 2 2 3 7 2 2 3" xfId="11658" xr:uid="{E5FF01A0-FC10-44D9-B294-5E2A6C184814}"/>
    <cellStyle name="Comma 2 2 2 3 7 2 2 3 2" xfId="23790" xr:uid="{F20A8048-D5C6-4DB6-A38B-B09387E70284}"/>
    <cellStyle name="Comma 2 2 2 3 7 2 2 3 2 2" xfId="48054" xr:uid="{3CBE3F42-464E-46C4-8726-D48824573DAF}"/>
    <cellStyle name="Comma 2 2 2 3 7 2 2 3 3" xfId="35922" xr:uid="{16D14BA3-B246-4D1D-A40F-D3B96EDFF241}"/>
    <cellStyle name="Comma 2 2 2 3 7 2 2 4" xfId="15702" xr:uid="{7EC4A8D5-604E-40BB-B55C-953A5FCEC772}"/>
    <cellStyle name="Comma 2 2 2 3 7 2 2 4 2" xfId="39966" xr:uid="{77D73A21-9477-4C21-B659-F80C37413A91}"/>
    <cellStyle name="Comma 2 2 2 3 7 2 2 5" xfId="27834" xr:uid="{4E71903D-0D6F-4641-95AE-B5F930531BEE}"/>
    <cellStyle name="Comma 2 2 2 3 7 2 3" xfId="5592" xr:uid="{84123888-6D52-4765-A005-5F8850D99C6D}"/>
    <cellStyle name="Comma 2 2 2 3 7 2 3 2" xfId="17724" xr:uid="{D4DCF41B-EEC0-4CC7-B7AD-0871969F3953}"/>
    <cellStyle name="Comma 2 2 2 3 7 2 3 2 2" xfId="41988" xr:uid="{F9ECADCA-0A74-4931-8587-6F10CA1F9E54}"/>
    <cellStyle name="Comma 2 2 2 3 7 2 3 3" xfId="29856" xr:uid="{00A823C6-2DAD-491A-AC8D-3116E232BB31}"/>
    <cellStyle name="Comma 2 2 2 3 7 2 4" xfId="9636" xr:uid="{5706E089-5997-4D99-8D8E-135B06AAE327}"/>
    <cellStyle name="Comma 2 2 2 3 7 2 4 2" xfId="21768" xr:uid="{BF5401D9-4115-45B0-A4A4-FF6D1BB922C9}"/>
    <cellStyle name="Comma 2 2 2 3 7 2 4 2 2" xfId="46032" xr:uid="{4CF547D2-9AE4-4592-A5F7-80EF41BBB23B}"/>
    <cellStyle name="Comma 2 2 2 3 7 2 4 3" xfId="33900" xr:uid="{B25868D3-1484-4588-BC6F-8CB6FCB24844}"/>
    <cellStyle name="Comma 2 2 2 3 7 2 5" xfId="13680" xr:uid="{0B2EBB40-B7E8-42A7-BEE8-3E70D129BEFA}"/>
    <cellStyle name="Comma 2 2 2 3 7 2 5 2" xfId="37944" xr:uid="{1E809E30-8E52-4571-B4BF-7AA5E6DE8CBE}"/>
    <cellStyle name="Comma 2 2 2 3 7 2 6" xfId="25812" xr:uid="{4CB2910F-AB1A-4B04-AE27-8F79194EAC9E}"/>
    <cellStyle name="Comma 2 2 2 3 7 3" xfId="2559" xr:uid="{24CBB018-BDB8-4D21-88B9-DFC6CA9329D5}"/>
    <cellStyle name="Comma 2 2 2 3 7 3 2" xfId="6603" xr:uid="{190EAA70-D09B-430A-A126-8AE2A5117DC6}"/>
    <cellStyle name="Comma 2 2 2 3 7 3 2 2" xfId="18735" xr:uid="{A9127B0E-F3B0-428D-BEAA-E21B7468BC64}"/>
    <cellStyle name="Comma 2 2 2 3 7 3 2 2 2" xfId="42999" xr:uid="{C255FB31-8170-4347-9087-CB3CE1BBD8D5}"/>
    <cellStyle name="Comma 2 2 2 3 7 3 2 3" xfId="30867" xr:uid="{3B486F43-8112-41D9-B837-419DF7BC344D}"/>
    <cellStyle name="Comma 2 2 2 3 7 3 3" xfId="10647" xr:uid="{6139B921-B0DF-45C3-B0A7-E8CF50DD2474}"/>
    <cellStyle name="Comma 2 2 2 3 7 3 3 2" xfId="22779" xr:uid="{1B225604-81C4-4E66-8B18-D0CA34ABB0EB}"/>
    <cellStyle name="Comma 2 2 2 3 7 3 3 2 2" xfId="47043" xr:uid="{CEC40597-1492-43B4-A14E-1A9A87731381}"/>
    <cellStyle name="Comma 2 2 2 3 7 3 3 3" xfId="34911" xr:uid="{B6274909-1444-4936-A1B5-FE161A359509}"/>
    <cellStyle name="Comma 2 2 2 3 7 3 4" xfId="14691" xr:uid="{57CECE0C-4676-41DD-8E12-838769E4BCE5}"/>
    <cellStyle name="Comma 2 2 2 3 7 3 4 2" xfId="38955" xr:uid="{1A6A9064-06E6-468F-9AE2-58BF48EF4F5E}"/>
    <cellStyle name="Comma 2 2 2 3 7 3 5" xfId="26823" xr:uid="{51B2549C-F655-477F-BB3C-2F4BA1A2B30A}"/>
    <cellStyle name="Comma 2 2 2 3 7 4" xfId="4581" xr:uid="{0BC6BFAF-A17E-4BF3-96F2-7DECC2B0B745}"/>
    <cellStyle name="Comma 2 2 2 3 7 4 2" xfId="16713" xr:uid="{EEACC1E6-8614-4653-B9EC-8FFC9FAA4348}"/>
    <cellStyle name="Comma 2 2 2 3 7 4 2 2" xfId="40977" xr:uid="{C6DA43A7-00CB-4E96-A8DB-A055EEBAC55E}"/>
    <cellStyle name="Comma 2 2 2 3 7 4 3" xfId="28845" xr:uid="{6682BA2F-7101-41F6-8D8D-C3964D8EF53B}"/>
    <cellStyle name="Comma 2 2 2 3 7 5" xfId="8625" xr:uid="{BE17E952-028E-4B4A-AB02-FEB5ACBB0610}"/>
    <cellStyle name="Comma 2 2 2 3 7 5 2" xfId="20757" xr:uid="{C4F83C2C-CC5A-4433-A365-810C61CD88D8}"/>
    <cellStyle name="Comma 2 2 2 3 7 5 2 2" xfId="45021" xr:uid="{8E85083D-CC70-465C-B779-1FA023E186ED}"/>
    <cellStyle name="Comma 2 2 2 3 7 5 3" xfId="32889" xr:uid="{D4D236A0-3CF7-4A66-946E-F0E6B1C3FC7E}"/>
    <cellStyle name="Comma 2 2 2 3 7 6" xfId="12669" xr:uid="{54334598-01CA-43C8-A47A-F61D38A1DAD3}"/>
    <cellStyle name="Comma 2 2 2 3 7 6 2" xfId="36933" xr:uid="{6AA63BA2-3777-4A04-AAD9-86CE8302E960}"/>
    <cellStyle name="Comma 2 2 2 3 7 7" xfId="24801" xr:uid="{4FF380EB-B245-46C1-9D0B-2BBBA77EEADA}"/>
    <cellStyle name="Comma 2 2 2 3 8" xfId="1043" xr:uid="{C3E157ED-E567-4FE7-9A00-460B52E44109}"/>
    <cellStyle name="Comma 2 2 2 3 8 2" xfId="3065" xr:uid="{A64F33CA-3885-4BD2-8C54-416B7B9D2982}"/>
    <cellStyle name="Comma 2 2 2 3 8 2 2" xfId="7109" xr:uid="{AE0B56DA-701E-4694-8250-903DB3270F1E}"/>
    <cellStyle name="Comma 2 2 2 3 8 2 2 2" xfId="19241" xr:uid="{408F3EC9-AE68-4E9E-9F33-C55E9A7EF844}"/>
    <cellStyle name="Comma 2 2 2 3 8 2 2 2 2" xfId="43505" xr:uid="{A80CFBA5-928D-4886-B45D-2E7C6B8748AA}"/>
    <cellStyle name="Comma 2 2 2 3 8 2 2 3" xfId="31373" xr:uid="{78099A4B-26B8-41F7-B31F-CD618A353B08}"/>
    <cellStyle name="Comma 2 2 2 3 8 2 3" xfId="11153" xr:uid="{6E2CAA2A-4ED9-4995-9503-1215E1FEC3B0}"/>
    <cellStyle name="Comma 2 2 2 3 8 2 3 2" xfId="23285" xr:uid="{F1491B82-4A47-48C3-8E3D-0814C63059B4}"/>
    <cellStyle name="Comma 2 2 2 3 8 2 3 2 2" xfId="47549" xr:uid="{4C0ECBBC-5FC6-4A09-AF6C-0AF7316F386C}"/>
    <cellStyle name="Comma 2 2 2 3 8 2 3 3" xfId="35417" xr:uid="{8339C8CA-4E68-4ABB-8BE6-890C48D0CFA2}"/>
    <cellStyle name="Comma 2 2 2 3 8 2 4" xfId="15197" xr:uid="{91684F63-D912-426C-9C1E-D79D198955C3}"/>
    <cellStyle name="Comma 2 2 2 3 8 2 4 2" xfId="39461" xr:uid="{048D5C23-9E0C-4AE0-9733-72D4F9C0FEE3}"/>
    <cellStyle name="Comma 2 2 2 3 8 2 5" xfId="27329" xr:uid="{6E73D82E-75AC-4792-A062-6661289E00CF}"/>
    <cellStyle name="Comma 2 2 2 3 8 3" xfId="5087" xr:uid="{0BA80B15-5B64-4CD8-A6CD-FE3F5C29E0FC}"/>
    <cellStyle name="Comma 2 2 2 3 8 3 2" xfId="17219" xr:uid="{9C412C64-F592-49AB-8B0D-AB4C62D8C6FA}"/>
    <cellStyle name="Comma 2 2 2 3 8 3 2 2" xfId="41483" xr:uid="{0C20C4A6-25FF-452E-99C1-AD9942EA8054}"/>
    <cellStyle name="Comma 2 2 2 3 8 3 3" xfId="29351" xr:uid="{9E3ED830-9EFA-4C90-BFDF-8180C3EAE834}"/>
    <cellStyle name="Comma 2 2 2 3 8 4" xfId="9131" xr:uid="{FEFFA910-1654-406B-B552-753E3C89664B}"/>
    <cellStyle name="Comma 2 2 2 3 8 4 2" xfId="21263" xr:uid="{7BBAFF76-0D57-4EEC-B8C1-4FFA57A5F182}"/>
    <cellStyle name="Comma 2 2 2 3 8 4 2 2" xfId="45527" xr:uid="{99CDE2A4-ACE3-4331-A894-009067ED9E9D}"/>
    <cellStyle name="Comma 2 2 2 3 8 4 3" xfId="33395" xr:uid="{08FF0CA9-E1F1-473B-BEF7-821316C8BF5D}"/>
    <cellStyle name="Comma 2 2 2 3 8 5" xfId="13175" xr:uid="{5D90DC49-72D1-4306-841D-7F118BECBF83}"/>
    <cellStyle name="Comma 2 2 2 3 8 5 2" xfId="37439" xr:uid="{A46A9ACC-2B7C-4DE0-860F-B4E803D5C759}"/>
    <cellStyle name="Comma 2 2 2 3 8 6" xfId="25307" xr:uid="{A2456F19-CEDF-492B-B70B-A75A0275828D}"/>
    <cellStyle name="Comma 2 2 2 3 9" xfId="2054" xr:uid="{D98D94EE-ACF2-486B-847F-D26FD7D81E0F}"/>
    <cellStyle name="Comma 2 2 2 3 9 2" xfId="6098" xr:uid="{FDFBDF98-E908-413A-BF65-54CF8A50A652}"/>
    <cellStyle name="Comma 2 2 2 3 9 2 2" xfId="18230" xr:uid="{E1C160AA-15A4-4F53-91E3-054F1031B94F}"/>
    <cellStyle name="Comma 2 2 2 3 9 2 2 2" xfId="42494" xr:uid="{6245B407-C6B4-4F25-8B7E-76095B273BA1}"/>
    <cellStyle name="Comma 2 2 2 3 9 2 3" xfId="30362" xr:uid="{32C7AC02-0068-46F6-9F6F-F6A63615A551}"/>
    <cellStyle name="Comma 2 2 2 3 9 3" xfId="10142" xr:uid="{4F35164C-2CB8-4A87-A0A9-26C4267DADCA}"/>
    <cellStyle name="Comma 2 2 2 3 9 3 2" xfId="22274" xr:uid="{DC123360-65E8-4D08-855C-926C037AE780}"/>
    <cellStyle name="Comma 2 2 2 3 9 3 2 2" xfId="46538" xr:uid="{B5F940E9-1294-4E1D-848A-19100B14799B}"/>
    <cellStyle name="Comma 2 2 2 3 9 3 3" xfId="34406" xr:uid="{DC6F43FC-3AF1-4C3A-82F9-7A877C46A183}"/>
    <cellStyle name="Comma 2 2 2 3 9 4" xfId="14186" xr:uid="{003A21C2-3759-43A3-ADE6-27F0D377DDCC}"/>
    <cellStyle name="Comma 2 2 2 3 9 4 2" xfId="38450" xr:uid="{900072B4-8EE9-4ABC-BA59-88CE276F68CD}"/>
    <cellStyle name="Comma 2 2 2 3 9 5" xfId="26318" xr:uid="{A458C1BA-2488-47D4-AA1E-049A03CD74CE}"/>
    <cellStyle name="Comma 2 2 2 4" xfId="42" xr:uid="{06BF3865-5D64-4CE0-908E-D063F04CC8A5}"/>
    <cellStyle name="Comma 2 2 2 4 10" xfId="12174" xr:uid="{1A63F4F3-2CCC-4713-BF51-B760722C8A99}"/>
    <cellStyle name="Comma 2 2 2 4 10 2" xfId="36438" xr:uid="{5BD1B644-4ACA-4254-A0DB-A5FF0577D3E7}"/>
    <cellStyle name="Comma 2 2 2 4 11" xfId="24306" xr:uid="{91CCF7C6-7773-4443-A35C-2F463D850631}"/>
    <cellStyle name="Comma 2 2 2 4 2" xfId="105" xr:uid="{337016A0-98CD-4942-B71C-903D4C151428}"/>
    <cellStyle name="Comma 2 2 2 4 2 10" xfId="24369" xr:uid="{96915F88-FFF6-4445-BB11-D2C8F62AF8F1}"/>
    <cellStyle name="Comma 2 2 2 4 2 2" xfId="231" xr:uid="{D3FBE2E9-D485-4CED-90C5-D1AFC6AA4E40}"/>
    <cellStyle name="Comma 2 2 2 4 2 2 2" xfId="484" xr:uid="{E6C7F7AF-7107-4E09-8B59-A5678752E392}"/>
    <cellStyle name="Comma 2 2 2 4 2 2 2 2" xfId="989" xr:uid="{90536FF8-18F1-489A-AEFC-A857CAB70528}"/>
    <cellStyle name="Comma 2 2 2 4 2 2 2 2 2" xfId="2000" xr:uid="{661EC52E-40E7-4269-B0D2-F0DAB6E1C11F}"/>
    <cellStyle name="Comma 2 2 2 4 2 2 2 2 2 2" xfId="4022" xr:uid="{5F975670-7DFB-4D34-8958-7F319A06D730}"/>
    <cellStyle name="Comma 2 2 2 4 2 2 2 2 2 2 2" xfId="8066" xr:uid="{F72C8BAF-3920-430E-A3D7-10C3454183C5}"/>
    <cellStyle name="Comma 2 2 2 4 2 2 2 2 2 2 2 2" xfId="20198" xr:uid="{61B0E1D5-0EA3-4CAE-BA46-A217CF550277}"/>
    <cellStyle name="Comma 2 2 2 4 2 2 2 2 2 2 2 2 2" xfId="44462" xr:uid="{3F2C7EB2-4160-487B-8058-3748E1E93E50}"/>
    <cellStyle name="Comma 2 2 2 4 2 2 2 2 2 2 2 3" xfId="32330" xr:uid="{0CD68B2E-9D40-4187-9C96-E60507DC9BF2}"/>
    <cellStyle name="Comma 2 2 2 4 2 2 2 2 2 2 3" xfId="12110" xr:uid="{EF9DC0BA-DF4A-488A-B973-40A7BDB0573A}"/>
    <cellStyle name="Comma 2 2 2 4 2 2 2 2 2 2 3 2" xfId="24242" xr:uid="{D432089F-FA1E-4E9E-8D44-CF7BBEFD056E}"/>
    <cellStyle name="Comma 2 2 2 4 2 2 2 2 2 2 3 2 2" xfId="48506" xr:uid="{9F2994E1-C8CF-4F69-9481-5062C10A0549}"/>
    <cellStyle name="Comma 2 2 2 4 2 2 2 2 2 2 3 3" xfId="36374" xr:uid="{A73DCB1A-6A6C-4893-B95D-F8115D5D8B27}"/>
    <cellStyle name="Comma 2 2 2 4 2 2 2 2 2 2 4" xfId="16154" xr:uid="{8F02A9D8-1A3F-4C40-A16A-64D5427B836B}"/>
    <cellStyle name="Comma 2 2 2 4 2 2 2 2 2 2 4 2" xfId="40418" xr:uid="{6A308219-74E3-4B1B-B528-921ED23EDAA8}"/>
    <cellStyle name="Comma 2 2 2 4 2 2 2 2 2 2 5" xfId="28286" xr:uid="{B82E250E-CAA0-4A8C-8906-4F04F13664A6}"/>
    <cellStyle name="Comma 2 2 2 4 2 2 2 2 2 3" xfId="6044" xr:uid="{D99C7DFF-E963-4D2A-ACBE-D206D818D907}"/>
    <cellStyle name="Comma 2 2 2 4 2 2 2 2 2 3 2" xfId="18176" xr:uid="{9F2C35FE-E61A-481D-AD26-D41D4DB9A70F}"/>
    <cellStyle name="Comma 2 2 2 4 2 2 2 2 2 3 2 2" xfId="42440" xr:uid="{1BD8500F-89B0-4C20-B4FA-9D815DB30879}"/>
    <cellStyle name="Comma 2 2 2 4 2 2 2 2 2 3 3" xfId="30308" xr:uid="{243CE87F-28AA-488A-A9D1-92C8E2AB77B9}"/>
    <cellStyle name="Comma 2 2 2 4 2 2 2 2 2 4" xfId="10088" xr:uid="{4433847B-9BAA-4A5D-B571-FCEA8AE64FBB}"/>
    <cellStyle name="Comma 2 2 2 4 2 2 2 2 2 4 2" xfId="22220" xr:uid="{0B18468E-E08E-4C6D-8E3D-E4D40AAB332A}"/>
    <cellStyle name="Comma 2 2 2 4 2 2 2 2 2 4 2 2" xfId="46484" xr:uid="{2B1D5456-C6D0-44CD-BC61-AD27F593F108}"/>
    <cellStyle name="Comma 2 2 2 4 2 2 2 2 2 4 3" xfId="34352" xr:uid="{04722652-792C-4F81-8FE0-A6816719E617}"/>
    <cellStyle name="Comma 2 2 2 4 2 2 2 2 2 5" xfId="14132" xr:uid="{2E9D187B-73B8-48B2-806A-B7A32B018CB7}"/>
    <cellStyle name="Comma 2 2 2 4 2 2 2 2 2 5 2" xfId="38396" xr:uid="{CE8EAE51-AC58-4E69-9FF4-8FB8FB1D4E8E}"/>
    <cellStyle name="Comma 2 2 2 4 2 2 2 2 2 6" xfId="26264" xr:uid="{465A2007-E539-4F27-9309-F3E59E204D5C}"/>
    <cellStyle name="Comma 2 2 2 4 2 2 2 2 3" xfId="3011" xr:uid="{162C9424-E79C-4B21-8D1B-5BA77B51DDDA}"/>
    <cellStyle name="Comma 2 2 2 4 2 2 2 2 3 2" xfId="7055" xr:uid="{5E641A69-0946-4DF7-A077-CD03C8363FCB}"/>
    <cellStyle name="Comma 2 2 2 4 2 2 2 2 3 2 2" xfId="19187" xr:uid="{83FF6605-B41C-4A77-976F-E807710F76A0}"/>
    <cellStyle name="Comma 2 2 2 4 2 2 2 2 3 2 2 2" xfId="43451" xr:uid="{797909E9-D2FC-45C7-97CF-5D5F2563616F}"/>
    <cellStyle name="Comma 2 2 2 4 2 2 2 2 3 2 3" xfId="31319" xr:uid="{E8C7EA38-3B88-4DDD-AD4A-22A8CB83A0B2}"/>
    <cellStyle name="Comma 2 2 2 4 2 2 2 2 3 3" xfId="11099" xr:uid="{6F0D285F-330B-44AC-9D03-99C8FE74C4C5}"/>
    <cellStyle name="Comma 2 2 2 4 2 2 2 2 3 3 2" xfId="23231" xr:uid="{F9F0BC3E-AB92-4AB3-9177-A1CEEDC4D452}"/>
    <cellStyle name="Comma 2 2 2 4 2 2 2 2 3 3 2 2" xfId="47495" xr:uid="{4E2AF58D-B25E-47CB-9D24-2C186E66D05F}"/>
    <cellStyle name="Comma 2 2 2 4 2 2 2 2 3 3 3" xfId="35363" xr:uid="{96306CD4-4EE9-43A2-959C-E579F70649B9}"/>
    <cellStyle name="Comma 2 2 2 4 2 2 2 2 3 4" xfId="15143" xr:uid="{FE5D5E94-43F1-4D7B-9718-48A968BAF8C9}"/>
    <cellStyle name="Comma 2 2 2 4 2 2 2 2 3 4 2" xfId="39407" xr:uid="{98DF118A-C6F9-4546-833D-ECB8CDBB5E4B}"/>
    <cellStyle name="Comma 2 2 2 4 2 2 2 2 3 5" xfId="27275" xr:uid="{9F167911-AA80-433E-8A2C-17DA261F4F93}"/>
    <cellStyle name="Comma 2 2 2 4 2 2 2 2 4" xfId="5033" xr:uid="{79E15EF6-8C90-48E0-AA10-C64C64699F48}"/>
    <cellStyle name="Comma 2 2 2 4 2 2 2 2 4 2" xfId="17165" xr:uid="{2069C51A-BF3E-4E8B-ADE8-A52DCA2436F1}"/>
    <cellStyle name="Comma 2 2 2 4 2 2 2 2 4 2 2" xfId="41429" xr:uid="{A56BA27C-4C74-4926-AEB4-4525DC697F2D}"/>
    <cellStyle name="Comma 2 2 2 4 2 2 2 2 4 3" xfId="29297" xr:uid="{77A3BDBA-F87F-4343-9BDE-054CE6C41615}"/>
    <cellStyle name="Comma 2 2 2 4 2 2 2 2 5" xfId="9077" xr:uid="{0E5DFE85-F56C-4A74-BD42-8E8C94CE7345}"/>
    <cellStyle name="Comma 2 2 2 4 2 2 2 2 5 2" xfId="21209" xr:uid="{543B4E78-2704-438C-BC69-73CA5ED4C174}"/>
    <cellStyle name="Comma 2 2 2 4 2 2 2 2 5 2 2" xfId="45473" xr:uid="{380FA2AB-B1D6-4905-B81E-61C45DC47DF8}"/>
    <cellStyle name="Comma 2 2 2 4 2 2 2 2 5 3" xfId="33341" xr:uid="{8355557E-9697-4FD5-9457-3373B5E9A83C}"/>
    <cellStyle name="Comma 2 2 2 4 2 2 2 2 6" xfId="13121" xr:uid="{A8125F5C-5FD6-4459-91EB-8E8CDFBF47A1}"/>
    <cellStyle name="Comma 2 2 2 4 2 2 2 2 6 2" xfId="37385" xr:uid="{2E628E6E-C254-42DB-940D-732EC15171E2}"/>
    <cellStyle name="Comma 2 2 2 4 2 2 2 2 7" xfId="25253" xr:uid="{E42081F8-4D29-4324-ABDE-A9612CE07245}"/>
    <cellStyle name="Comma 2 2 2 4 2 2 2 3" xfId="1495" xr:uid="{01D55CBD-F213-4591-8D91-2B6BABB40215}"/>
    <cellStyle name="Comma 2 2 2 4 2 2 2 3 2" xfId="3517" xr:uid="{78CB3434-4CAE-4235-9EB2-4427A201588F}"/>
    <cellStyle name="Comma 2 2 2 4 2 2 2 3 2 2" xfId="7561" xr:uid="{730E61E2-888E-429E-AE20-5CCD4606A414}"/>
    <cellStyle name="Comma 2 2 2 4 2 2 2 3 2 2 2" xfId="19693" xr:uid="{CA84E890-D261-4983-80BB-218D6AC5B218}"/>
    <cellStyle name="Comma 2 2 2 4 2 2 2 3 2 2 2 2" xfId="43957" xr:uid="{CB6D1D76-F0AB-4B47-BAB0-00BD7FDDFE71}"/>
    <cellStyle name="Comma 2 2 2 4 2 2 2 3 2 2 3" xfId="31825" xr:uid="{9E279C60-677B-40B4-8062-35B61F7B28E2}"/>
    <cellStyle name="Comma 2 2 2 4 2 2 2 3 2 3" xfId="11605" xr:uid="{3B1EECE4-CCB6-435F-A407-2566E824018B}"/>
    <cellStyle name="Comma 2 2 2 4 2 2 2 3 2 3 2" xfId="23737" xr:uid="{BE282B4F-FAC5-4910-9598-3338745DECBE}"/>
    <cellStyle name="Comma 2 2 2 4 2 2 2 3 2 3 2 2" xfId="48001" xr:uid="{EB6BC2A5-DDE6-4448-8B43-6B32CBAAE8ED}"/>
    <cellStyle name="Comma 2 2 2 4 2 2 2 3 2 3 3" xfId="35869" xr:uid="{6ED2F993-D952-48BC-BAA9-3F733917C454}"/>
    <cellStyle name="Comma 2 2 2 4 2 2 2 3 2 4" xfId="15649" xr:uid="{0AED4A6D-5DF7-40D8-98DE-511048F5EAEE}"/>
    <cellStyle name="Comma 2 2 2 4 2 2 2 3 2 4 2" xfId="39913" xr:uid="{A1D62A52-3985-414D-B2CF-6C673481F43C}"/>
    <cellStyle name="Comma 2 2 2 4 2 2 2 3 2 5" xfId="27781" xr:uid="{08BF0CD7-D173-4ACD-945D-D23F5A37571A}"/>
    <cellStyle name="Comma 2 2 2 4 2 2 2 3 3" xfId="5539" xr:uid="{769B3D43-FF44-4F86-BF13-B984198DCFCD}"/>
    <cellStyle name="Comma 2 2 2 4 2 2 2 3 3 2" xfId="17671" xr:uid="{3E46D828-2FB4-46B9-BCE1-13E3D18981C8}"/>
    <cellStyle name="Comma 2 2 2 4 2 2 2 3 3 2 2" xfId="41935" xr:uid="{FA4BB7C2-3A76-4F01-BDEC-6E3535C94285}"/>
    <cellStyle name="Comma 2 2 2 4 2 2 2 3 3 3" xfId="29803" xr:uid="{23F24186-598F-401F-8CE2-C2A84F933D80}"/>
    <cellStyle name="Comma 2 2 2 4 2 2 2 3 4" xfId="9583" xr:uid="{924ECEFF-2594-4B92-90D1-3FD10304276A}"/>
    <cellStyle name="Comma 2 2 2 4 2 2 2 3 4 2" xfId="21715" xr:uid="{58C5F816-B37D-44D2-AA15-BE25ACBD789C}"/>
    <cellStyle name="Comma 2 2 2 4 2 2 2 3 4 2 2" xfId="45979" xr:uid="{960232D8-A0BB-4EC8-89E3-E1D6EAA07BEA}"/>
    <cellStyle name="Comma 2 2 2 4 2 2 2 3 4 3" xfId="33847" xr:uid="{28093853-A4DD-480B-8605-66B74D8C1A39}"/>
    <cellStyle name="Comma 2 2 2 4 2 2 2 3 5" xfId="13627" xr:uid="{C10F29DB-9960-40B3-8E5C-EA6168555A43}"/>
    <cellStyle name="Comma 2 2 2 4 2 2 2 3 5 2" xfId="37891" xr:uid="{23498DBF-4C1A-4AF6-B53B-340E1C834D50}"/>
    <cellStyle name="Comma 2 2 2 4 2 2 2 3 6" xfId="25759" xr:uid="{7D35143E-8B99-449C-875F-94478D18B298}"/>
    <cellStyle name="Comma 2 2 2 4 2 2 2 4" xfId="2506" xr:uid="{1246DCB9-F0C8-40F4-A330-EAA9FD7D071A}"/>
    <cellStyle name="Comma 2 2 2 4 2 2 2 4 2" xfId="6550" xr:uid="{FFA22992-F122-4FBA-978D-8E90AEEC24CB}"/>
    <cellStyle name="Comma 2 2 2 4 2 2 2 4 2 2" xfId="18682" xr:uid="{3FD5B101-2ED0-4138-98D6-663BCDA5E27D}"/>
    <cellStyle name="Comma 2 2 2 4 2 2 2 4 2 2 2" xfId="42946" xr:uid="{7E141BFE-3312-4DB4-B031-4A80834C9BE3}"/>
    <cellStyle name="Comma 2 2 2 4 2 2 2 4 2 3" xfId="30814" xr:uid="{C0054821-7742-4D71-833E-4A8F4F5B115D}"/>
    <cellStyle name="Comma 2 2 2 4 2 2 2 4 3" xfId="10594" xr:uid="{A8C0F323-1520-4A4A-AB84-9DC5DF482C21}"/>
    <cellStyle name="Comma 2 2 2 4 2 2 2 4 3 2" xfId="22726" xr:uid="{924C7A2F-BA28-44CE-95DE-CCFBDDA18798}"/>
    <cellStyle name="Comma 2 2 2 4 2 2 2 4 3 2 2" xfId="46990" xr:uid="{84986F75-B89C-404B-81AA-3FE2798BF979}"/>
    <cellStyle name="Comma 2 2 2 4 2 2 2 4 3 3" xfId="34858" xr:uid="{154DDF32-6132-4479-83C3-4BB9CDE95042}"/>
    <cellStyle name="Comma 2 2 2 4 2 2 2 4 4" xfId="14638" xr:uid="{54DF7CB9-1111-4834-BDAC-13F723321029}"/>
    <cellStyle name="Comma 2 2 2 4 2 2 2 4 4 2" xfId="38902" xr:uid="{9FFAE56A-8FC5-44BA-AAB5-E0F612D53762}"/>
    <cellStyle name="Comma 2 2 2 4 2 2 2 4 5" xfId="26770" xr:uid="{464ED8D3-3B92-4DB7-A97A-81EFE7F78B41}"/>
    <cellStyle name="Comma 2 2 2 4 2 2 2 5" xfId="4528" xr:uid="{BABB1DE1-1358-4701-A280-9E39BD7D6986}"/>
    <cellStyle name="Comma 2 2 2 4 2 2 2 5 2" xfId="16660" xr:uid="{D6E7792F-F4FA-4C94-A1C0-BBF6E0D057BF}"/>
    <cellStyle name="Comma 2 2 2 4 2 2 2 5 2 2" xfId="40924" xr:uid="{AA97F2C9-682F-4A26-B30A-6772087CBB64}"/>
    <cellStyle name="Comma 2 2 2 4 2 2 2 5 3" xfId="28792" xr:uid="{673EBA76-11E8-491E-9A35-E98B1193B514}"/>
    <cellStyle name="Comma 2 2 2 4 2 2 2 6" xfId="8572" xr:uid="{FCC91D16-FEFF-4B32-B792-7AFA7479D926}"/>
    <cellStyle name="Comma 2 2 2 4 2 2 2 6 2" xfId="20704" xr:uid="{2770B779-CB31-47D1-A83E-82CE9E88D1E7}"/>
    <cellStyle name="Comma 2 2 2 4 2 2 2 6 2 2" xfId="44968" xr:uid="{07B3B1B3-97CC-4AB6-ACC9-1F698AC0118E}"/>
    <cellStyle name="Comma 2 2 2 4 2 2 2 6 3" xfId="32836" xr:uid="{AD9E096B-8075-458E-B2BE-622F05AF81EC}"/>
    <cellStyle name="Comma 2 2 2 4 2 2 2 7" xfId="12616" xr:uid="{6403DDD6-0E16-479C-882F-12F44130F11D}"/>
    <cellStyle name="Comma 2 2 2 4 2 2 2 7 2" xfId="36880" xr:uid="{D7573F21-ABDA-4412-904B-7A608190A5FB}"/>
    <cellStyle name="Comma 2 2 2 4 2 2 2 8" xfId="24748" xr:uid="{9BE63138-0A83-4F8C-BBEB-45A352D1C5E4}"/>
    <cellStyle name="Comma 2 2 2 4 2 2 3" xfId="736" xr:uid="{D11104E0-2095-47C9-9A32-5CAFA9256739}"/>
    <cellStyle name="Comma 2 2 2 4 2 2 3 2" xfId="1747" xr:uid="{5241DC35-3F71-447A-8209-C6FC748B4F8C}"/>
    <cellStyle name="Comma 2 2 2 4 2 2 3 2 2" xfId="3769" xr:uid="{0608AA97-49B2-48D1-956F-E67AB4B23132}"/>
    <cellStyle name="Comma 2 2 2 4 2 2 3 2 2 2" xfId="7813" xr:uid="{A2E6E2BA-803E-4D71-976E-5CCFD8A50D77}"/>
    <cellStyle name="Comma 2 2 2 4 2 2 3 2 2 2 2" xfId="19945" xr:uid="{F5B139FE-72F7-4C78-9CDF-D2F885E1A821}"/>
    <cellStyle name="Comma 2 2 2 4 2 2 3 2 2 2 2 2" xfId="44209" xr:uid="{FFF2098A-081F-473E-8D67-F38EA5D8B8D7}"/>
    <cellStyle name="Comma 2 2 2 4 2 2 3 2 2 2 3" xfId="32077" xr:uid="{D8B39C97-BF09-450A-8304-F695B1F0C451}"/>
    <cellStyle name="Comma 2 2 2 4 2 2 3 2 2 3" xfId="11857" xr:uid="{CB1C27B7-DFC1-48FB-85B8-40136B0D51FC}"/>
    <cellStyle name="Comma 2 2 2 4 2 2 3 2 2 3 2" xfId="23989" xr:uid="{603C53BB-9514-4A96-8F26-633B321D5E44}"/>
    <cellStyle name="Comma 2 2 2 4 2 2 3 2 2 3 2 2" xfId="48253" xr:uid="{BAB37EDE-2643-4488-8487-A2BF7A03B8C5}"/>
    <cellStyle name="Comma 2 2 2 4 2 2 3 2 2 3 3" xfId="36121" xr:uid="{6B691BF4-D05E-45BD-854E-992FEEAFAE1E}"/>
    <cellStyle name="Comma 2 2 2 4 2 2 3 2 2 4" xfId="15901" xr:uid="{34ADCB38-05DA-446A-8D69-02CC419FB7AE}"/>
    <cellStyle name="Comma 2 2 2 4 2 2 3 2 2 4 2" xfId="40165" xr:uid="{0DBA256C-3F19-4F74-94B7-EDC0F6E61AEF}"/>
    <cellStyle name="Comma 2 2 2 4 2 2 3 2 2 5" xfId="28033" xr:uid="{E80D8643-7FCD-4304-B80B-854D73FDB038}"/>
    <cellStyle name="Comma 2 2 2 4 2 2 3 2 3" xfId="5791" xr:uid="{4DCE0402-444A-4564-B6D7-3FDA7DAFD461}"/>
    <cellStyle name="Comma 2 2 2 4 2 2 3 2 3 2" xfId="17923" xr:uid="{5F47A9B2-40A2-419A-8C36-7B01CEB69E93}"/>
    <cellStyle name="Comma 2 2 2 4 2 2 3 2 3 2 2" xfId="42187" xr:uid="{7EBC6241-E8A2-4402-B661-1EC1F5748003}"/>
    <cellStyle name="Comma 2 2 2 4 2 2 3 2 3 3" xfId="30055" xr:uid="{9527B547-8F0F-4230-AEC5-B7BBC31C05EE}"/>
    <cellStyle name="Comma 2 2 2 4 2 2 3 2 4" xfId="9835" xr:uid="{1762DD9D-36EB-478E-902D-F2A190B3C3CB}"/>
    <cellStyle name="Comma 2 2 2 4 2 2 3 2 4 2" xfId="21967" xr:uid="{8B08235E-735D-4391-8E2B-61FB702EEAD9}"/>
    <cellStyle name="Comma 2 2 2 4 2 2 3 2 4 2 2" xfId="46231" xr:uid="{B7373C29-9740-447B-A96C-F70B9B9F097D}"/>
    <cellStyle name="Comma 2 2 2 4 2 2 3 2 4 3" xfId="34099" xr:uid="{D3B53F76-6123-4CB7-B72C-089CF7FEDB7D}"/>
    <cellStyle name="Comma 2 2 2 4 2 2 3 2 5" xfId="13879" xr:uid="{B246FFF1-FD94-4DAB-B1B0-8DF42C308A83}"/>
    <cellStyle name="Comma 2 2 2 4 2 2 3 2 5 2" xfId="38143" xr:uid="{9D1613F4-84AA-45A6-B811-E76CE8226C57}"/>
    <cellStyle name="Comma 2 2 2 4 2 2 3 2 6" xfId="26011" xr:uid="{FD4CFC25-4C50-4385-A4C7-11C55786E0A3}"/>
    <cellStyle name="Comma 2 2 2 4 2 2 3 3" xfId="2758" xr:uid="{522D38D2-D27D-4E19-957F-1426560D65EB}"/>
    <cellStyle name="Comma 2 2 2 4 2 2 3 3 2" xfId="6802" xr:uid="{EB46DFD0-B308-4B06-AE73-528DAC7F1876}"/>
    <cellStyle name="Comma 2 2 2 4 2 2 3 3 2 2" xfId="18934" xr:uid="{8D569613-FD98-4B10-88FB-9CEB09C30197}"/>
    <cellStyle name="Comma 2 2 2 4 2 2 3 3 2 2 2" xfId="43198" xr:uid="{0B60C6AB-2EEB-4101-9E91-FBB69FB7A022}"/>
    <cellStyle name="Comma 2 2 2 4 2 2 3 3 2 3" xfId="31066" xr:uid="{FCB14D75-A99B-4D46-8222-B6DC1627A960}"/>
    <cellStyle name="Comma 2 2 2 4 2 2 3 3 3" xfId="10846" xr:uid="{E5EED5AE-59FF-4B89-A42E-A35E0B94631F}"/>
    <cellStyle name="Comma 2 2 2 4 2 2 3 3 3 2" xfId="22978" xr:uid="{A449171A-ACB2-4EC0-8077-E0BC10F515A2}"/>
    <cellStyle name="Comma 2 2 2 4 2 2 3 3 3 2 2" xfId="47242" xr:uid="{BE68ED8E-C37D-4635-B2CB-67321F0C302C}"/>
    <cellStyle name="Comma 2 2 2 4 2 2 3 3 3 3" xfId="35110" xr:uid="{B4EFEAF2-0E37-49E7-87BA-3EFB163D089E}"/>
    <cellStyle name="Comma 2 2 2 4 2 2 3 3 4" xfId="14890" xr:uid="{81EE2DBA-107A-4B13-ABC2-0DAD5C6007A4}"/>
    <cellStyle name="Comma 2 2 2 4 2 2 3 3 4 2" xfId="39154" xr:uid="{95EF9284-A230-4428-8806-BBE06785060C}"/>
    <cellStyle name="Comma 2 2 2 4 2 2 3 3 5" xfId="27022" xr:uid="{26B09538-1276-4A51-A255-C4190FF14EF6}"/>
    <cellStyle name="Comma 2 2 2 4 2 2 3 4" xfId="4780" xr:uid="{9B6D3558-2582-4573-8B60-706DC923BA05}"/>
    <cellStyle name="Comma 2 2 2 4 2 2 3 4 2" xfId="16912" xr:uid="{6E640A5C-94DD-456C-B3E2-8EA7CF31FBD1}"/>
    <cellStyle name="Comma 2 2 2 4 2 2 3 4 2 2" xfId="41176" xr:uid="{DA9C27D6-2D2C-455F-AE6A-7037E83FEEA7}"/>
    <cellStyle name="Comma 2 2 2 4 2 2 3 4 3" xfId="29044" xr:uid="{73D170BB-2AA1-4E76-9825-611F31D07DCE}"/>
    <cellStyle name="Comma 2 2 2 4 2 2 3 5" xfId="8824" xr:uid="{013EBCB2-EC07-4C97-BAA7-563954D0999A}"/>
    <cellStyle name="Comma 2 2 2 4 2 2 3 5 2" xfId="20956" xr:uid="{F57D717B-98DC-4FF9-B774-01AA9C731E01}"/>
    <cellStyle name="Comma 2 2 2 4 2 2 3 5 2 2" xfId="45220" xr:uid="{DE91C2A2-834F-4FF4-95AE-2E8B541395F9}"/>
    <cellStyle name="Comma 2 2 2 4 2 2 3 5 3" xfId="33088" xr:uid="{06619EDA-8A36-4E3D-890A-698F5D2104F9}"/>
    <cellStyle name="Comma 2 2 2 4 2 2 3 6" xfId="12868" xr:uid="{93E5FF59-3396-4140-AA09-69E7A9491A75}"/>
    <cellStyle name="Comma 2 2 2 4 2 2 3 6 2" xfId="37132" xr:uid="{8678B4B1-CA56-4889-8DCE-B002FC7D00E1}"/>
    <cellStyle name="Comma 2 2 2 4 2 2 3 7" xfId="25000" xr:uid="{5FE2245D-2CCF-42B1-9F54-5221909C65D9}"/>
    <cellStyle name="Comma 2 2 2 4 2 2 4" xfId="1242" xr:uid="{7D0C856D-7C9E-454D-882E-5F1FE7B667E3}"/>
    <cellStyle name="Comma 2 2 2 4 2 2 4 2" xfId="3264" xr:uid="{F2E6426F-92E2-45AE-93E2-638CDD35CDDB}"/>
    <cellStyle name="Comma 2 2 2 4 2 2 4 2 2" xfId="7308" xr:uid="{4C3CF27B-1069-4738-8B2F-F75B72F76877}"/>
    <cellStyle name="Comma 2 2 2 4 2 2 4 2 2 2" xfId="19440" xr:uid="{5609DAE1-1198-42F6-8969-29947FC7E5A0}"/>
    <cellStyle name="Comma 2 2 2 4 2 2 4 2 2 2 2" xfId="43704" xr:uid="{D8DEC39C-0715-4502-8660-E2B823BF51A9}"/>
    <cellStyle name="Comma 2 2 2 4 2 2 4 2 2 3" xfId="31572" xr:uid="{58D19924-8BCA-4423-BCE8-F7C897EAC097}"/>
    <cellStyle name="Comma 2 2 2 4 2 2 4 2 3" xfId="11352" xr:uid="{5ED3CBC3-D944-40DB-84C5-41810E70EBC2}"/>
    <cellStyle name="Comma 2 2 2 4 2 2 4 2 3 2" xfId="23484" xr:uid="{6ABFE20F-3625-423B-8D55-A627C9D775E6}"/>
    <cellStyle name="Comma 2 2 2 4 2 2 4 2 3 2 2" xfId="47748" xr:uid="{62361E5D-1774-4085-9A30-F579484926F9}"/>
    <cellStyle name="Comma 2 2 2 4 2 2 4 2 3 3" xfId="35616" xr:uid="{5D8299B6-FEC6-4F7C-BCD5-EDED42A19CA0}"/>
    <cellStyle name="Comma 2 2 2 4 2 2 4 2 4" xfId="15396" xr:uid="{A75F21CA-AAEA-481B-B207-8515747DBB09}"/>
    <cellStyle name="Comma 2 2 2 4 2 2 4 2 4 2" xfId="39660" xr:uid="{A1EB268E-10F3-4B7C-B773-9FA62A35B112}"/>
    <cellStyle name="Comma 2 2 2 4 2 2 4 2 5" xfId="27528" xr:uid="{7DCCE631-C442-4AAE-A2CC-30F7F64D02CF}"/>
    <cellStyle name="Comma 2 2 2 4 2 2 4 3" xfId="5286" xr:uid="{7E04FEDB-FA47-4C56-89E6-518FD5916E10}"/>
    <cellStyle name="Comma 2 2 2 4 2 2 4 3 2" xfId="17418" xr:uid="{565FD8B4-3481-4730-9657-9FE7DC5608F0}"/>
    <cellStyle name="Comma 2 2 2 4 2 2 4 3 2 2" xfId="41682" xr:uid="{3E2825CA-84E6-4A0B-8C4F-BE5092532BE9}"/>
    <cellStyle name="Comma 2 2 2 4 2 2 4 3 3" xfId="29550" xr:uid="{40FABE4E-D093-4F0C-A68E-C26B20774F35}"/>
    <cellStyle name="Comma 2 2 2 4 2 2 4 4" xfId="9330" xr:uid="{C687757D-9900-4AF9-9A7D-C1F35C7B2271}"/>
    <cellStyle name="Comma 2 2 2 4 2 2 4 4 2" xfId="21462" xr:uid="{88E03393-E6CB-406E-A6CB-6841F2DB794A}"/>
    <cellStyle name="Comma 2 2 2 4 2 2 4 4 2 2" xfId="45726" xr:uid="{FB216590-8E78-4A09-9F96-B7CB49EC5367}"/>
    <cellStyle name="Comma 2 2 2 4 2 2 4 4 3" xfId="33594" xr:uid="{8CAD95DB-7641-4A0D-B20E-57345EC2FA70}"/>
    <cellStyle name="Comma 2 2 2 4 2 2 4 5" xfId="13374" xr:uid="{1AB5531F-C45D-4C64-96E0-AC94E44259F2}"/>
    <cellStyle name="Comma 2 2 2 4 2 2 4 5 2" xfId="37638" xr:uid="{AEE15D74-51A8-41A3-A5F7-A921642DE581}"/>
    <cellStyle name="Comma 2 2 2 4 2 2 4 6" xfId="25506" xr:uid="{1326F6AD-8E50-4C8A-952B-C4980E0705D2}"/>
    <cellStyle name="Comma 2 2 2 4 2 2 5" xfId="2253" xr:uid="{B8FA488D-25FD-487A-B7C8-66472C90F371}"/>
    <cellStyle name="Comma 2 2 2 4 2 2 5 2" xfId="6297" xr:uid="{0D781B54-4537-455B-BF9F-AEFD85EDE1AB}"/>
    <cellStyle name="Comma 2 2 2 4 2 2 5 2 2" xfId="18429" xr:uid="{1FA3CBB5-9B3B-474A-9FE2-6585CACB94DA}"/>
    <cellStyle name="Comma 2 2 2 4 2 2 5 2 2 2" xfId="42693" xr:uid="{623A0E87-FA72-41C5-866B-A8842C6E45D9}"/>
    <cellStyle name="Comma 2 2 2 4 2 2 5 2 3" xfId="30561" xr:uid="{237F0CFE-E089-401A-85CD-681F1642D879}"/>
    <cellStyle name="Comma 2 2 2 4 2 2 5 3" xfId="10341" xr:uid="{876C0CEF-8B6F-4C95-9DCD-A474BA526ACF}"/>
    <cellStyle name="Comma 2 2 2 4 2 2 5 3 2" xfId="22473" xr:uid="{351A050E-CED8-40AF-97F8-91B1D1792FE0}"/>
    <cellStyle name="Comma 2 2 2 4 2 2 5 3 2 2" xfId="46737" xr:uid="{64AB526B-0B58-41DA-984A-338720DB2030}"/>
    <cellStyle name="Comma 2 2 2 4 2 2 5 3 3" xfId="34605" xr:uid="{1A00BC6F-9D94-496E-8882-3AE50C5A3214}"/>
    <cellStyle name="Comma 2 2 2 4 2 2 5 4" xfId="14385" xr:uid="{6881B5D4-6B8C-4B66-BA3B-ED951F760F77}"/>
    <cellStyle name="Comma 2 2 2 4 2 2 5 4 2" xfId="38649" xr:uid="{A2C28B42-6AA2-47D2-AB71-6482DFAF15CA}"/>
    <cellStyle name="Comma 2 2 2 4 2 2 5 5" xfId="26517" xr:uid="{FA5BA591-1012-4D1B-9915-26AE1EE069FA}"/>
    <cellStyle name="Comma 2 2 2 4 2 2 6" xfId="4275" xr:uid="{A521CEAB-E49F-4158-8889-086343B2FEEF}"/>
    <cellStyle name="Comma 2 2 2 4 2 2 6 2" xfId="16407" xr:uid="{65A923BA-C964-43A4-A230-20C0B82DA863}"/>
    <cellStyle name="Comma 2 2 2 4 2 2 6 2 2" xfId="40671" xr:uid="{A2B53306-3B0C-42CD-957D-4131062C7901}"/>
    <cellStyle name="Comma 2 2 2 4 2 2 6 3" xfId="28539" xr:uid="{F555E394-05E4-4954-B2F5-FB2EF6B139CE}"/>
    <cellStyle name="Comma 2 2 2 4 2 2 7" xfId="8319" xr:uid="{AD8D81CF-10A3-48CE-B8B6-957D7D4C722C}"/>
    <cellStyle name="Comma 2 2 2 4 2 2 7 2" xfId="20451" xr:uid="{C0E71480-FB8E-44F1-A7D1-508F7DD95F78}"/>
    <cellStyle name="Comma 2 2 2 4 2 2 7 2 2" xfId="44715" xr:uid="{1B2B06CA-CF03-49F2-BDD2-676AAD084E96}"/>
    <cellStyle name="Comma 2 2 2 4 2 2 7 3" xfId="32583" xr:uid="{D22DD4BD-B555-45DD-8F51-B29E3E6A6187}"/>
    <cellStyle name="Comma 2 2 2 4 2 2 8" xfId="12363" xr:uid="{DFD20090-4EA7-4DE6-9C75-CB890FC67F58}"/>
    <cellStyle name="Comma 2 2 2 4 2 2 8 2" xfId="36627" xr:uid="{4D2D3722-8E2C-4ED4-AB62-CB8DA34107B5}"/>
    <cellStyle name="Comma 2 2 2 4 2 2 9" xfId="24495" xr:uid="{9B445AD3-2AEC-4BAB-A761-676EBC896F01}"/>
    <cellStyle name="Comma 2 2 2 4 2 3" xfId="358" xr:uid="{7E62234B-B615-42A9-85A4-F673CDF1CBD5}"/>
    <cellStyle name="Comma 2 2 2 4 2 3 2" xfId="863" xr:uid="{A80D56C5-6A10-4478-B466-99E13174B16F}"/>
    <cellStyle name="Comma 2 2 2 4 2 3 2 2" xfId="1874" xr:uid="{A7863BC5-CBA3-47A3-AD29-FEFE88CBC7EE}"/>
    <cellStyle name="Comma 2 2 2 4 2 3 2 2 2" xfId="3896" xr:uid="{0CB33936-DD57-4BE6-A6C0-789B9FCCFE66}"/>
    <cellStyle name="Comma 2 2 2 4 2 3 2 2 2 2" xfId="7940" xr:uid="{570F21A5-1688-4277-AB78-A65670CDAB30}"/>
    <cellStyle name="Comma 2 2 2 4 2 3 2 2 2 2 2" xfId="20072" xr:uid="{F2857CC6-9029-4CDE-BA5A-AF39B92559E2}"/>
    <cellStyle name="Comma 2 2 2 4 2 3 2 2 2 2 2 2" xfId="44336" xr:uid="{6E5A36AC-82F0-400A-94DA-892F573B80AD}"/>
    <cellStyle name="Comma 2 2 2 4 2 3 2 2 2 2 3" xfId="32204" xr:uid="{6FA62D88-3EF7-4660-9E56-BEA15F2BBF9C}"/>
    <cellStyle name="Comma 2 2 2 4 2 3 2 2 2 3" xfId="11984" xr:uid="{096FDF4B-CD5A-4051-AE94-397AD0265C6B}"/>
    <cellStyle name="Comma 2 2 2 4 2 3 2 2 2 3 2" xfId="24116" xr:uid="{B6800246-EF9C-4CEE-85AD-403B02779494}"/>
    <cellStyle name="Comma 2 2 2 4 2 3 2 2 2 3 2 2" xfId="48380" xr:uid="{7E8205A2-75E6-4933-8721-18043ECB370E}"/>
    <cellStyle name="Comma 2 2 2 4 2 3 2 2 2 3 3" xfId="36248" xr:uid="{FBCBD324-2AC8-482D-B1F5-4DEF18388F7A}"/>
    <cellStyle name="Comma 2 2 2 4 2 3 2 2 2 4" xfId="16028" xr:uid="{924BEEDF-026D-4817-9A34-FAED60A34B33}"/>
    <cellStyle name="Comma 2 2 2 4 2 3 2 2 2 4 2" xfId="40292" xr:uid="{7D61740B-670A-4DA7-8036-F5665CD4E968}"/>
    <cellStyle name="Comma 2 2 2 4 2 3 2 2 2 5" xfId="28160" xr:uid="{B96FC4B7-354F-44BB-A8C9-D59D092F60AD}"/>
    <cellStyle name="Comma 2 2 2 4 2 3 2 2 3" xfId="5918" xr:uid="{CF9F3503-2A7D-486C-BD18-06059F46410A}"/>
    <cellStyle name="Comma 2 2 2 4 2 3 2 2 3 2" xfId="18050" xr:uid="{D235DB36-B7E7-4715-885A-F16B71015759}"/>
    <cellStyle name="Comma 2 2 2 4 2 3 2 2 3 2 2" xfId="42314" xr:uid="{483B742F-3B20-4F36-A99E-C8555A33D129}"/>
    <cellStyle name="Comma 2 2 2 4 2 3 2 2 3 3" xfId="30182" xr:uid="{6E11DE07-7FE4-4D0E-A637-A9E810675581}"/>
    <cellStyle name="Comma 2 2 2 4 2 3 2 2 4" xfId="9962" xr:uid="{98A8CEF6-2B0A-4C6A-AA32-0FE0191C36F9}"/>
    <cellStyle name="Comma 2 2 2 4 2 3 2 2 4 2" xfId="22094" xr:uid="{B62DC5EC-D5F1-45B7-8A84-BB908A54F67C}"/>
    <cellStyle name="Comma 2 2 2 4 2 3 2 2 4 2 2" xfId="46358" xr:uid="{4571C278-3CB2-491A-8DAB-EF642A66ACF4}"/>
    <cellStyle name="Comma 2 2 2 4 2 3 2 2 4 3" xfId="34226" xr:uid="{23FADE8B-085D-47EE-8C0D-59D472BF459D}"/>
    <cellStyle name="Comma 2 2 2 4 2 3 2 2 5" xfId="14006" xr:uid="{875360B6-657B-487C-9F3D-281ADC0B91E8}"/>
    <cellStyle name="Comma 2 2 2 4 2 3 2 2 5 2" xfId="38270" xr:uid="{7AFF8D85-1D02-48B3-85C2-81E1DF326BB3}"/>
    <cellStyle name="Comma 2 2 2 4 2 3 2 2 6" xfId="26138" xr:uid="{807BFF3D-3483-48A0-A75A-AC98874EC1C5}"/>
    <cellStyle name="Comma 2 2 2 4 2 3 2 3" xfId="2885" xr:uid="{73599C84-5F21-491C-BC11-BCDCDC33DDC2}"/>
    <cellStyle name="Comma 2 2 2 4 2 3 2 3 2" xfId="6929" xr:uid="{D5FBAEFF-4032-48DF-862D-F9FD3871B3CF}"/>
    <cellStyle name="Comma 2 2 2 4 2 3 2 3 2 2" xfId="19061" xr:uid="{FDC9EFC3-8A13-4C7A-9C37-E9F55E0517E1}"/>
    <cellStyle name="Comma 2 2 2 4 2 3 2 3 2 2 2" xfId="43325" xr:uid="{4B86717C-1340-4D6A-8026-4583679CE80D}"/>
    <cellStyle name="Comma 2 2 2 4 2 3 2 3 2 3" xfId="31193" xr:uid="{8EFD78B5-8355-443D-87CA-DB6C9BC8A8AD}"/>
    <cellStyle name="Comma 2 2 2 4 2 3 2 3 3" xfId="10973" xr:uid="{29DE9315-AD12-4E31-8C9D-A327DA9C79A7}"/>
    <cellStyle name="Comma 2 2 2 4 2 3 2 3 3 2" xfId="23105" xr:uid="{7F8A9AB1-4296-41EA-AE4B-A5A9B89DD227}"/>
    <cellStyle name="Comma 2 2 2 4 2 3 2 3 3 2 2" xfId="47369" xr:uid="{D1D7769F-5820-4BEC-AB7E-A91C06FB04A8}"/>
    <cellStyle name="Comma 2 2 2 4 2 3 2 3 3 3" xfId="35237" xr:uid="{FC70B4EB-2DF6-4D94-829D-485CD5BDEDE4}"/>
    <cellStyle name="Comma 2 2 2 4 2 3 2 3 4" xfId="15017" xr:uid="{0D4B66F1-641E-408A-9BDD-B5BE08CA642A}"/>
    <cellStyle name="Comma 2 2 2 4 2 3 2 3 4 2" xfId="39281" xr:uid="{C542FA02-6064-4064-92F1-7C48E471C9C3}"/>
    <cellStyle name="Comma 2 2 2 4 2 3 2 3 5" xfId="27149" xr:uid="{410A3640-111C-4E8F-8FD5-61F480349242}"/>
    <cellStyle name="Comma 2 2 2 4 2 3 2 4" xfId="4907" xr:uid="{03C7A751-74B2-40FE-AF97-466D7FF5DC6D}"/>
    <cellStyle name="Comma 2 2 2 4 2 3 2 4 2" xfId="17039" xr:uid="{7455B4B8-227F-4091-A1E3-69F509DC11B8}"/>
    <cellStyle name="Comma 2 2 2 4 2 3 2 4 2 2" xfId="41303" xr:uid="{A03CF9AE-53AC-4200-BB70-4D20FA33D6A7}"/>
    <cellStyle name="Comma 2 2 2 4 2 3 2 4 3" xfId="29171" xr:uid="{3811EE9C-C2D1-4D38-9B2E-A0170C2D34F7}"/>
    <cellStyle name="Comma 2 2 2 4 2 3 2 5" xfId="8951" xr:uid="{132D759A-A380-4C3C-9A5E-B71B640233C4}"/>
    <cellStyle name="Comma 2 2 2 4 2 3 2 5 2" xfId="21083" xr:uid="{1D1E583A-9DFD-4FD9-B42F-3C4AB2267AD1}"/>
    <cellStyle name="Comma 2 2 2 4 2 3 2 5 2 2" xfId="45347" xr:uid="{70C8EFE4-F9DA-4920-9AF3-59D4D82ED871}"/>
    <cellStyle name="Comma 2 2 2 4 2 3 2 5 3" xfId="33215" xr:uid="{AA3CACC8-CB0F-417A-994F-710388AB8AB7}"/>
    <cellStyle name="Comma 2 2 2 4 2 3 2 6" xfId="12995" xr:uid="{ED0F778C-086C-45D2-8345-38BABF7D0F0E}"/>
    <cellStyle name="Comma 2 2 2 4 2 3 2 6 2" xfId="37259" xr:uid="{FDE9EBF6-30CF-4D0C-B7F5-7E01FE03FA71}"/>
    <cellStyle name="Comma 2 2 2 4 2 3 2 7" xfId="25127" xr:uid="{85E3AF3D-22F4-4BC1-898A-0F2B0E3C047C}"/>
    <cellStyle name="Comma 2 2 2 4 2 3 3" xfId="1369" xr:uid="{914D0804-90BB-41ED-B34E-352361AA87E5}"/>
    <cellStyle name="Comma 2 2 2 4 2 3 3 2" xfId="3391" xr:uid="{A1AFDF05-3B28-4258-8B46-0B346A750D1C}"/>
    <cellStyle name="Comma 2 2 2 4 2 3 3 2 2" xfId="7435" xr:uid="{A7AF166B-ABA2-4E88-B633-8A0325CAB7E6}"/>
    <cellStyle name="Comma 2 2 2 4 2 3 3 2 2 2" xfId="19567" xr:uid="{5925540A-BB54-4003-8551-DB7BFB06F023}"/>
    <cellStyle name="Comma 2 2 2 4 2 3 3 2 2 2 2" xfId="43831" xr:uid="{B140528F-D2F6-47E9-A129-3C53F594BE56}"/>
    <cellStyle name="Comma 2 2 2 4 2 3 3 2 2 3" xfId="31699" xr:uid="{3F56F47E-67D1-4C40-B5C4-FCA3F25D845B}"/>
    <cellStyle name="Comma 2 2 2 4 2 3 3 2 3" xfId="11479" xr:uid="{CD949858-DA56-47AD-AAB0-D737002FE1B3}"/>
    <cellStyle name="Comma 2 2 2 4 2 3 3 2 3 2" xfId="23611" xr:uid="{AD65F14E-A2E9-4965-8391-1113C5D89FEF}"/>
    <cellStyle name="Comma 2 2 2 4 2 3 3 2 3 2 2" xfId="47875" xr:uid="{C785A8DD-0485-4E8A-9D06-1C03B9D9B810}"/>
    <cellStyle name="Comma 2 2 2 4 2 3 3 2 3 3" xfId="35743" xr:uid="{34C9880A-FB29-43B1-98A2-FEC273AD2B8F}"/>
    <cellStyle name="Comma 2 2 2 4 2 3 3 2 4" xfId="15523" xr:uid="{D6296A11-C7F0-402B-BE4F-D6E46144BA45}"/>
    <cellStyle name="Comma 2 2 2 4 2 3 3 2 4 2" xfId="39787" xr:uid="{3B0B3BBC-EFAB-4D51-AEB0-A2C5E2A5678A}"/>
    <cellStyle name="Comma 2 2 2 4 2 3 3 2 5" xfId="27655" xr:uid="{752AF7B3-9DEB-479F-99B3-CC2ED9708207}"/>
    <cellStyle name="Comma 2 2 2 4 2 3 3 3" xfId="5413" xr:uid="{2E94E95A-A42F-448E-8768-8715CECFCCAC}"/>
    <cellStyle name="Comma 2 2 2 4 2 3 3 3 2" xfId="17545" xr:uid="{92E07331-9397-4F2B-8A40-D501F872325B}"/>
    <cellStyle name="Comma 2 2 2 4 2 3 3 3 2 2" xfId="41809" xr:uid="{F2C333E8-5ACC-4B52-A275-17AE2BAF6B54}"/>
    <cellStyle name="Comma 2 2 2 4 2 3 3 3 3" xfId="29677" xr:uid="{A69743A4-6CB0-47D2-A0C8-8EB3E3AE66E9}"/>
    <cellStyle name="Comma 2 2 2 4 2 3 3 4" xfId="9457" xr:uid="{A07E7740-214F-4A2C-BB73-80340244DD20}"/>
    <cellStyle name="Comma 2 2 2 4 2 3 3 4 2" xfId="21589" xr:uid="{D0467BAA-D7F6-4173-85CF-9F0D20B6D732}"/>
    <cellStyle name="Comma 2 2 2 4 2 3 3 4 2 2" xfId="45853" xr:uid="{82BED2B2-03B6-4851-8AC8-5BF6C262613A}"/>
    <cellStyle name="Comma 2 2 2 4 2 3 3 4 3" xfId="33721" xr:uid="{37E0FE4A-3E73-4264-A51D-C61D169C9619}"/>
    <cellStyle name="Comma 2 2 2 4 2 3 3 5" xfId="13501" xr:uid="{DD56717D-DDC0-4655-A2BF-E6A28FA68C7A}"/>
    <cellStyle name="Comma 2 2 2 4 2 3 3 5 2" xfId="37765" xr:uid="{8E5FDF3C-4026-40C5-BD19-3E25757EF28D}"/>
    <cellStyle name="Comma 2 2 2 4 2 3 3 6" xfId="25633" xr:uid="{54FD3DD8-E945-4C45-8F34-43056F2B9B5E}"/>
    <cellStyle name="Comma 2 2 2 4 2 3 4" xfId="2380" xr:uid="{8C98C6E1-612B-4EAB-91B9-AEDFB86F3E5F}"/>
    <cellStyle name="Comma 2 2 2 4 2 3 4 2" xfId="6424" xr:uid="{38B50745-65D0-4AAE-8B5A-BA6B6D3F6BC7}"/>
    <cellStyle name="Comma 2 2 2 4 2 3 4 2 2" xfId="18556" xr:uid="{D5BFB36C-1014-4410-A6F2-6EF03F211B60}"/>
    <cellStyle name="Comma 2 2 2 4 2 3 4 2 2 2" xfId="42820" xr:uid="{B030844B-22F2-4703-B3A1-DD07DA515744}"/>
    <cellStyle name="Comma 2 2 2 4 2 3 4 2 3" xfId="30688" xr:uid="{119E9BE8-1BB8-4AD0-9858-3C951676CE7F}"/>
    <cellStyle name="Comma 2 2 2 4 2 3 4 3" xfId="10468" xr:uid="{D702C7C7-F450-4AD1-80BB-C1CFABDAACB0}"/>
    <cellStyle name="Comma 2 2 2 4 2 3 4 3 2" xfId="22600" xr:uid="{39485E0C-1172-4C60-BA38-951DAC083CEC}"/>
    <cellStyle name="Comma 2 2 2 4 2 3 4 3 2 2" xfId="46864" xr:uid="{BF173199-681E-490A-AF0D-4BE810641BBB}"/>
    <cellStyle name="Comma 2 2 2 4 2 3 4 3 3" xfId="34732" xr:uid="{8C7B1EB9-82A4-40A1-826C-AA87F2F26581}"/>
    <cellStyle name="Comma 2 2 2 4 2 3 4 4" xfId="14512" xr:uid="{A3557DD0-EA78-4B6E-919C-4B28E54D70C7}"/>
    <cellStyle name="Comma 2 2 2 4 2 3 4 4 2" xfId="38776" xr:uid="{88B0184A-6DD1-45F4-AF3F-17DE0E61FB3E}"/>
    <cellStyle name="Comma 2 2 2 4 2 3 4 5" xfId="26644" xr:uid="{233639EA-A885-46D9-BE20-C14AF66E06E0}"/>
    <cellStyle name="Comma 2 2 2 4 2 3 5" xfId="4402" xr:uid="{EB69AA60-884A-42CA-BB24-8698E7D7B467}"/>
    <cellStyle name="Comma 2 2 2 4 2 3 5 2" xfId="16534" xr:uid="{59A4237E-F4C3-4078-9771-C550563AA2D4}"/>
    <cellStyle name="Comma 2 2 2 4 2 3 5 2 2" xfId="40798" xr:uid="{11D9F275-C6E7-49B1-9BB5-166B6D8A6FB3}"/>
    <cellStyle name="Comma 2 2 2 4 2 3 5 3" xfId="28666" xr:uid="{404A91AD-9805-4D72-B235-5D73B5B4503F}"/>
    <cellStyle name="Comma 2 2 2 4 2 3 6" xfId="8446" xr:uid="{B28C8780-2DC9-41FF-AC65-A5FA81A02250}"/>
    <cellStyle name="Comma 2 2 2 4 2 3 6 2" xfId="20578" xr:uid="{FC3A98AB-EB47-4F6A-9958-3BA86930675C}"/>
    <cellStyle name="Comma 2 2 2 4 2 3 6 2 2" xfId="44842" xr:uid="{254B17D9-916E-4728-9BB8-A8726E78B297}"/>
    <cellStyle name="Comma 2 2 2 4 2 3 6 3" xfId="32710" xr:uid="{86AB441D-A86E-41B4-AB43-EB6B27870B86}"/>
    <cellStyle name="Comma 2 2 2 4 2 3 7" xfId="12490" xr:uid="{321312F4-8D6A-46DF-A400-25CCA279D6B8}"/>
    <cellStyle name="Comma 2 2 2 4 2 3 7 2" xfId="36754" xr:uid="{68219E14-5D77-4AED-B241-716C7D56DB47}"/>
    <cellStyle name="Comma 2 2 2 4 2 3 8" xfId="24622" xr:uid="{939359CC-D966-4C3D-8EA9-3A0BA00BC931}"/>
    <cellStyle name="Comma 2 2 2 4 2 4" xfId="610" xr:uid="{F0E64B16-5A99-4D93-88B0-B81C135D6614}"/>
    <cellStyle name="Comma 2 2 2 4 2 4 2" xfId="1621" xr:uid="{2BF94BCD-BF2E-4650-B2D1-9E0B03BDF119}"/>
    <cellStyle name="Comma 2 2 2 4 2 4 2 2" xfId="3643" xr:uid="{3739BC9F-264D-4A18-92BD-1D08521948A5}"/>
    <cellStyle name="Comma 2 2 2 4 2 4 2 2 2" xfId="7687" xr:uid="{4B8EF87F-BE63-49B8-BB8A-7EEEDEBD9EC5}"/>
    <cellStyle name="Comma 2 2 2 4 2 4 2 2 2 2" xfId="19819" xr:uid="{049A7CE2-445D-44AA-AFC7-0005E8073155}"/>
    <cellStyle name="Comma 2 2 2 4 2 4 2 2 2 2 2" xfId="44083" xr:uid="{5096E2FF-E0B5-4E3D-812A-8FEA677993B7}"/>
    <cellStyle name="Comma 2 2 2 4 2 4 2 2 2 3" xfId="31951" xr:uid="{DB99FBFA-E8F2-4FB2-8B93-18F2301BEA7D}"/>
    <cellStyle name="Comma 2 2 2 4 2 4 2 2 3" xfId="11731" xr:uid="{7ABB5B4E-5E56-458F-B34F-EE69F48A5616}"/>
    <cellStyle name="Comma 2 2 2 4 2 4 2 2 3 2" xfId="23863" xr:uid="{A66589F7-AE3C-4085-B809-64BCA9803FAE}"/>
    <cellStyle name="Comma 2 2 2 4 2 4 2 2 3 2 2" xfId="48127" xr:uid="{67871FD5-A78E-41EE-B4F8-47CBD88A9C7F}"/>
    <cellStyle name="Comma 2 2 2 4 2 4 2 2 3 3" xfId="35995" xr:uid="{ECA6D9BE-867E-467D-A660-3F88E88EC687}"/>
    <cellStyle name="Comma 2 2 2 4 2 4 2 2 4" xfId="15775" xr:uid="{92BECE7A-1B13-45ED-9DC7-A7631367BC10}"/>
    <cellStyle name="Comma 2 2 2 4 2 4 2 2 4 2" xfId="40039" xr:uid="{4F2B3B72-F25B-40D7-B532-9D8D2F1225B6}"/>
    <cellStyle name="Comma 2 2 2 4 2 4 2 2 5" xfId="27907" xr:uid="{0393DCEA-4BB5-41D5-B047-6156112C0976}"/>
    <cellStyle name="Comma 2 2 2 4 2 4 2 3" xfId="5665" xr:uid="{2FDD8427-BB67-4126-9014-9A14BA86E94D}"/>
    <cellStyle name="Comma 2 2 2 4 2 4 2 3 2" xfId="17797" xr:uid="{B39626E9-CE37-48A6-9024-E54E18A41EAA}"/>
    <cellStyle name="Comma 2 2 2 4 2 4 2 3 2 2" xfId="42061" xr:uid="{65C65FD1-E85B-48C7-B385-C71A69A7F1B4}"/>
    <cellStyle name="Comma 2 2 2 4 2 4 2 3 3" xfId="29929" xr:uid="{C1237043-5A8F-464F-853F-FB68433E41C8}"/>
    <cellStyle name="Comma 2 2 2 4 2 4 2 4" xfId="9709" xr:uid="{F3E147AE-5980-4BFE-8B64-5C888D992BC9}"/>
    <cellStyle name="Comma 2 2 2 4 2 4 2 4 2" xfId="21841" xr:uid="{C634344E-EFF0-4487-8686-8216953D9F58}"/>
    <cellStyle name="Comma 2 2 2 4 2 4 2 4 2 2" xfId="46105" xr:uid="{490BE484-06BA-4BA1-9B5E-B015C62A9C81}"/>
    <cellStyle name="Comma 2 2 2 4 2 4 2 4 3" xfId="33973" xr:uid="{9B31393E-C528-4405-BA36-4C6B50D3BED9}"/>
    <cellStyle name="Comma 2 2 2 4 2 4 2 5" xfId="13753" xr:uid="{81AE65BB-E13D-4D9F-B2A4-682801ACAB22}"/>
    <cellStyle name="Comma 2 2 2 4 2 4 2 5 2" xfId="38017" xr:uid="{CD334742-AF00-434F-B9A9-79D96050473A}"/>
    <cellStyle name="Comma 2 2 2 4 2 4 2 6" xfId="25885" xr:uid="{5DE86314-0E69-43E9-A1D0-C56DA16B145C}"/>
    <cellStyle name="Comma 2 2 2 4 2 4 3" xfId="2632" xr:uid="{6F97A6A8-1EF5-4FA0-8DE8-CBD7F32DA9C8}"/>
    <cellStyle name="Comma 2 2 2 4 2 4 3 2" xfId="6676" xr:uid="{6509228B-D1B1-49D4-8F8A-538C2EA5F7E7}"/>
    <cellStyle name="Comma 2 2 2 4 2 4 3 2 2" xfId="18808" xr:uid="{64852A8D-BD78-4B0A-B5B3-B8C5E02A35E8}"/>
    <cellStyle name="Comma 2 2 2 4 2 4 3 2 2 2" xfId="43072" xr:uid="{F7870CB4-EF07-4129-9FE6-B2E81D41D557}"/>
    <cellStyle name="Comma 2 2 2 4 2 4 3 2 3" xfId="30940" xr:uid="{10341EB9-AB9A-479A-B613-947FEFD98910}"/>
    <cellStyle name="Comma 2 2 2 4 2 4 3 3" xfId="10720" xr:uid="{EB7F8198-F73B-406C-B638-10CDAE2DC93F}"/>
    <cellStyle name="Comma 2 2 2 4 2 4 3 3 2" xfId="22852" xr:uid="{8790174E-EB82-43A4-9244-69CF890FCDA9}"/>
    <cellStyle name="Comma 2 2 2 4 2 4 3 3 2 2" xfId="47116" xr:uid="{1C760216-D8C5-4640-963D-166002437983}"/>
    <cellStyle name="Comma 2 2 2 4 2 4 3 3 3" xfId="34984" xr:uid="{A1E50776-EC7D-4AA0-9357-F0A349FD7E26}"/>
    <cellStyle name="Comma 2 2 2 4 2 4 3 4" xfId="14764" xr:uid="{1B20C5E6-EA46-49AC-8BB8-FC04DBD0B2DA}"/>
    <cellStyle name="Comma 2 2 2 4 2 4 3 4 2" xfId="39028" xr:uid="{014F2001-05F1-472C-9289-F0D45F8E36DB}"/>
    <cellStyle name="Comma 2 2 2 4 2 4 3 5" xfId="26896" xr:uid="{AF65522A-4890-4792-AD66-98FDBB80E690}"/>
    <cellStyle name="Comma 2 2 2 4 2 4 4" xfId="4654" xr:uid="{36C37652-51B1-4342-83C3-B095CBF9594D}"/>
    <cellStyle name="Comma 2 2 2 4 2 4 4 2" xfId="16786" xr:uid="{08664269-8112-448C-8EBA-88549A19255A}"/>
    <cellStyle name="Comma 2 2 2 4 2 4 4 2 2" xfId="41050" xr:uid="{D47DBE21-0A5A-4C9C-909E-71E1AC553B1A}"/>
    <cellStyle name="Comma 2 2 2 4 2 4 4 3" xfId="28918" xr:uid="{B9C7EC8D-CA80-4933-A2FE-D9E64B8AD73B}"/>
    <cellStyle name="Comma 2 2 2 4 2 4 5" xfId="8698" xr:uid="{F2337A3A-855C-4AB4-9AB3-F92BD9043BEE}"/>
    <cellStyle name="Comma 2 2 2 4 2 4 5 2" xfId="20830" xr:uid="{A47C62C2-E64D-43F2-B275-6DA09F125C7E}"/>
    <cellStyle name="Comma 2 2 2 4 2 4 5 2 2" xfId="45094" xr:uid="{FAAB2EBC-F67F-4E0D-AC1E-93152226834A}"/>
    <cellStyle name="Comma 2 2 2 4 2 4 5 3" xfId="32962" xr:uid="{B064461C-FCB7-4F17-B52B-CDCB100980E9}"/>
    <cellStyle name="Comma 2 2 2 4 2 4 6" xfId="12742" xr:uid="{A6390866-C1C4-47D7-A480-F75BF7372372}"/>
    <cellStyle name="Comma 2 2 2 4 2 4 6 2" xfId="37006" xr:uid="{B53CB354-2B70-4AE9-9084-FB4511A7B22B}"/>
    <cellStyle name="Comma 2 2 2 4 2 4 7" xfId="24874" xr:uid="{A5C96472-D996-4191-9768-9F5493595CE8}"/>
    <cellStyle name="Comma 2 2 2 4 2 5" xfId="1116" xr:uid="{61E411ED-6438-4CA0-8FF0-2EF8446E7DF9}"/>
    <cellStyle name="Comma 2 2 2 4 2 5 2" xfId="3138" xr:uid="{456B450D-59E1-4613-9BDC-17FA701FB3BE}"/>
    <cellStyle name="Comma 2 2 2 4 2 5 2 2" xfId="7182" xr:uid="{5C66CC79-C856-47F0-B9BC-32A163590DD2}"/>
    <cellStyle name="Comma 2 2 2 4 2 5 2 2 2" xfId="19314" xr:uid="{4BD78FD1-5ED6-4E59-96BB-426B66D38A42}"/>
    <cellStyle name="Comma 2 2 2 4 2 5 2 2 2 2" xfId="43578" xr:uid="{AFAFEF44-611F-446E-8569-AEBD86EEB9D6}"/>
    <cellStyle name="Comma 2 2 2 4 2 5 2 2 3" xfId="31446" xr:uid="{30E812F9-F5E9-487F-8291-22D3C4C2F46E}"/>
    <cellStyle name="Comma 2 2 2 4 2 5 2 3" xfId="11226" xr:uid="{D67B232B-C78B-4D89-B2C4-A91A20BDA746}"/>
    <cellStyle name="Comma 2 2 2 4 2 5 2 3 2" xfId="23358" xr:uid="{D24B29BF-52CA-4CE6-B769-06D222CC8970}"/>
    <cellStyle name="Comma 2 2 2 4 2 5 2 3 2 2" xfId="47622" xr:uid="{9952D6B8-9925-4EEE-A669-C6EDFA69A0A8}"/>
    <cellStyle name="Comma 2 2 2 4 2 5 2 3 3" xfId="35490" xr:uid="{669A8040-A6BE-4843-9756-5992A801FE0C}"/>
    <cellStyle name="Comma 2 2 2 4 2 5 2 4" xfId="15270" xr:uid="{D95898AF-875F-4FC3-B8CF-DB8A11223CAD}"/>
    <cellStyle name="Comma 2 2 2 4 2 5 2 4 2" xfId="39534" xr:uid="{B8282865-606B-4361-859D-898329DB2DD1}"/>
    <cellStyle name="Comma 2 2 2 4 2 5 2 5" xfId="27402" xr:uid="{22371AFB-5CE3-454B-A3D8-BA0285A03134}"/>
    <cellStyle name="Comma 2 2 2 4 2 5 3" xfId="5160" xr:uid="{046F9F5D-71A5-4793-8039-8F14F0379672}"/>
    <cellStyle name="Comma 2 2 2 4 2 5 3 2" xfId="17292" xr:uid="{FA74E410-76D6-4878-AFFB-9E8C6EE49ED1}"/>
    <cellStyle name="Comma 2 2 2 4 2 5 3 2 2" xfId="41556" xr:uid="{AC72F0A5-9C28-460D-BD09-0FCB826F4ED8}"/>
    <cellStyle name="Comma 2 2 2 4 2 5 3 3" xfId="29424" xr:uid="{572CD15C-9B91-48FB-98B8-9413E3B400A4}"/>
    <cellStyle name="Comma 2 2 2 4 2 5 4" xfId="9204" xr:uid="{46826B5D-1389-4A66-9A03-1771C58A15BB}"/>
    <cellStyle name="Comma 2 2 2 4 2 5 4 2" xfId="21336" xr:uid="{94637969-EE08-4450-82F7-B8DBCC6213A8}"/>
    <cellStyle name="Comma 2 2 2 4 2 5 4 2 2" xfId="45600" xr:uid="{326C4370-097E-49CC-B4B3-ECCBC4DEEE4C}"/>
    <cellStyle name="Comma 2 2 2 4 2 5 4 3" xfId="33468" xr:uid="{5DF32CDE-7353-41BF-9EC3-9AC1DE5C1374}"/>
    <cellStyle name="Comma 2 2 2 4 2 5 5" xfId="13248" xr:uid="{BFF64E69-49C8-496E-8BD8-750F97D28A8E}"/>
    <cellStyle name="Comma 2 2 2 4 2 5 5 2" xfId="37512" xr:uid="{5E7ADE5F-8F0C-4DE9-9B56-4CC1C4744FB7}"/>
    <cellStyle name="Comma 2 2 2 4 2 5 6" xfId="25380" xr:uid="{F93E91E6-5469-473F-9088-1624247A9798}"/>
    <cellStyle name="Comma 2 2 2 4 2 6" xfId="2127" xr:uid="{02A2A9DA-A6AB-4DDE-894A-B9082CC2A6B5}"/>
    <cellStyle name="Comma 2 2 2 4 2 6 2" xfId="6171" xr:uid="{5997813C-21EE-4494-B44E-E488EC6A33F6}"/>
    <cellStyle name="Comma 2 2 2 4 2 6 2 2" xfId="18303" xr:uid="{D0DB6EDE-6FE6-4B06-B5CA-E481E8B16EE2}"/>
    <cellStyle name="Comma 2 2 2 4 2 6 2 2 2" xfId="42567" xr:uid="{3F9DB41B-0A9B-4382-9D1A-6A48D62421B2}"/>
    <cellStyle name="Comma 2 2 2 4 2 6 2 3" xfId="30435" xr:uid="{0197D030-CDC5-475B-A66C-C418F3657BEA}"/>
    <cellStyle name="Comma 2 2 2 4 2 6 3" xfId="10215" xr:uid="{6B04A6C6-33C2-4283-AC64-728C5680D7B0}"/>
    <cellStyle name="Comma 2 2 2 4 2 6 3 2" xfId="22347" xr:uid="{3AFAE9A5-A073-468A-81BA-DA9A05B594F6}"/>
    <cellStyle name="Comma 2 2 2 4 2 6 3 2 2" xfId="46611" xr:uid="{2FF87E90-3073-44BD-84BE-CBDE36DFE28E}"/>
    <cellStyle name="Comma 2 2 2 4 2 6 3 3" xfId="34479" xr:uid="{68AC7713-ECA6-400C-8C70-B38438613CDD}"/>
    <cellStyle name="Comma 2 2 2 4 2 6 4" xfId="14259" xr:uid="{0E8AE6F4-D7E4-45CB-9A10-32F640DCCE2C}"/>
    <cellStyle name="Comma 2 2 2 4 2 6 4 2" xfId="38523" xr:uid="{5CCBF710-4CDD-45F2-AE47-5E7B317B1DAD}"/>
    <cellStyle name="Comma 2 2 2 4 2 6 5" xfId="26391" xr:uid="{BF4F60DC-8118-485F-947E-90709CD3A5B2}"/>
    <cellStyle name="Comma 2 2 2 4 2 7" xfId="4149" xr:uid="{E1F82C57-92BE-4DED-BD4D-ECE2B63A4BE4}"/>
    <cellStyle name="Comma 2 2 2 4 2 7 2" xfId="16281" xr:uid="{D1108BE1-4BB4-4472-9A92-BB6988728910}"/>
    <cellStyle name="Comma 2 2 2 4 2 7 2 2" xfId="40545" xr:uid="{6760D9C9-D10B-46FA-9E4B-CCB93A1B0FC1}"/>
    <cellStyle name="Comma 2 2 2 4 2 7 3" xfId="28413" xr:uid="{79F747E9-7305-4A3F-A0EB-9C38321D4600}"/>
    <cellStyle name="Comma 2 2 2 4 2 8" xfId="8193" xr:uid="{84AAACE6-AF45-4D29-8FF2-CB4C9BDEFA77}"/>
    <cellStyle name="Comma 2 2 2 4 2 8 2" xfId="20325" xr:uid="{F8D04CA8-8BCA-48B3-AEFA-DDEA0461DCBB}"/>
    <cellStyle name="Comma 2 2 2 4 2 8 2 2" xfId="44589" xr:uid="{7ABF36C4-9129-4642-80F9-08D58D7B3CB1}"/>
    <cellStyle name="Comma 2 2 2 4 2 8 3" xfId="32457" xr:uid="{5800B806-A41C-406D-AF5B-5E9AAE677A43}"/>
    <cellStyle name="Comma 2 2 2 4 2 9" xfId="12237" xr:uid="{312577A9-EB62-4FBD-980F-16DEB927AAA9}"/>
    <cellStyle name="Comma 2 2 2 4 2 9 2" xfId="36501" xr:uid="{D2A6946A-FF1F-48C6-A301-44B135FBBA21}"/>
    <cellStyle name="Comma 2 2 2 4 3" xfId="168" xr:uid="{99EE4174-1201-4D3C-997D-6CAF3E526A8E}"/>
    <cellStyle name="Comma 2 2 2 4 3 2" xfId="421" xr:uid="{D2404B7D-C89E-4181-8C07-C05CA1187B4A}"/>
    <cellStyle name="Comma 2 2 2 4 3 2 2" xfId="926" xr:uid="{EDA89976-B4B1-473F-82F3-A23DE1618D2E}"/>
    <cellStyle name="Comma 2 2 2 4 3 2 2 2" xfId="1937" xr:uid="{4148A50E-7958-459A-959A-809BDF34F8BE}"/>
    <cellStyle name="Comma 2 2 2 4 3 2 2 2 2" xfId="3959" xr:uid="{5CA2B3AD-4259-41F5-9007-D8BCA03D177F}"/>
    <cellStyle name="Comma 2 2 2 4 3 2 2 2 2 2" xfId="8003" xr:uid="{8409C544-19CE-47CC-9B7C-5310C59B4D2F}"/>
    <cellStyle name="Comma 2 2 2 4 3 2 2 2 2 2 2" xfId="20135" xr:uid="{F35601BA-E42E-4F1F-914B-3F705BB2D179}"/>
    <cellStyle name="Comma 2 2 2 4 3 2 2 2 2 2 2 2" xfId="44399" xr:uid="{92E87DCF-CA63-419C-9BDA-12111B3A1003}"/>
    <cellStyle name="Comma 2 2 2 4 3 2 2 2 2 2 3" xfId="32267" xr:uid="{E043624E-214F-4363-BBC1-56E9724C2020}"/>
    <cellStyle name="Comma 2 2 2 4 3 2 2 2 2 3" xfId="12047" xr:uid="{CEA94A49-2D23-4208-B3AF-7BD1338506FC}"/>
    <cellStyle name="Comma 2 2 2 4 3 2 2 2 2 3 2" xfId="24179" xr:uid="{AABEF0EB-187C-497B-B2E8-4D9570D75EA1}"/>
    <cellStyle name="Comma 2 2 2 4 3 2 2 2 2 3 2 2" xfId="48443" xr:uid="{05EAE68A-B4A7-4EFB-8740-020D8AC9CFEE}"/>
    <cellStyle name="Comma 2 2 2 4 3 2 2 2 2 3 3" xfId="36311" xr:uid="{C2F95693-CB3B-4037-9E1D-FC1834E07874}"/>
    <cellStyle name="Comma 2 2 2 4 3 2 2 2 2 4" xfId="16091" xr:uid="{E619B20C-0475-4528-9A92-EC3977B970EE}"/>
    <cellStyle name="Comma 2 2 2 4 3 2 2 2 2 4 2" xfId="40355" xr:uid="{C1708959-6B20-4676-AFF6-3D97E5015D16}"/>
    <cellStyle name="Comma 2 2 2 4 3 2 2 2 2 5" xfId="28223" xr:uid="{BF9730E4-6934-4E34-805A-23518665E870}"/>
    <cellStyle name="Comma 2 2 2 4 3 2 2 2 3" xfId="5981" xr:uid="{86415DE5-A01D-4BC1-A41F-26B21C9BFA4E}"/>
    <cellStyle name="Comma 2 2 2 4 3 2 2 2 3 2" xfId="18113" xr:uid="{84376F37-9079-4DF3-9984-E012CAC50A9B}"/>
    <cellStyle name="Comma 2 2 2 4 3 2 2 2 3 2 2" xfId="42377" xr:uid="{24C69A09-008E-4783-BC22-F44EC143F937}"/>
    <cellStyle name="Comma 2 2 2 4 3 2 2 2 3 3" xfId="30245" xr:uid="{6F7B0BE3-52E4-44D1-BB78-F682BB4A01E3}"/>
    <cellStyle name="Comma 2 2 2 4 3 2 2 2 4" xfId="10025" xr:uid="{F044BB4F-7913-4334-90DF-211138531DBE}"/>
    <cellStyle name="Comma 2 2 2 4 3 2 2 2 4 2" xfId="22157" xr:uid="{44C0141A-93F5-4FCB-AA31-7F9C009B2657}"/>
    <cellStyle name="Comma 2 2 2 4 3 2 2 2 4 2 2" xfId="46421" xr:uid="{AFBDEF22-8334-4745-B227-F2D725C11471}"/>
    <cellStyle name="Comma 2 2 2 4 3 2 2 2 4 3" xfId="34289" xr:uid="{372283A3-995A-4E2C-958A-5261A4ADD6BD}"/>
    <cellStyle name="Comma 2 2 2 4 3 2 2 2 5" xfId="14069" xr:uid="{8921D6D6-1202-413F-A740-D47ABB247D2E}"/>
    <cellStyle name="Comma 2 2 2 4 3 2 2 2 5 2" xfId="38333" xr:uid="{7A3F73A1-AE81-4B7F-83EE-A0028F578CFF}"/>
    <cellStyle name="Comma 2 2 2 4 3 2 2 2 6" xfId="26201" xr:uid="{823445C0-0E69-48B2-8E1B-D44FDAEC9EC7}"/>
    <cellStyle name="Comma 2 2 2 4 3 2 2 3" xfId="2948" xr:uid="{92064530-6024-4642-B4BA-544934E56161}"/>
    <cellStyle name="Comma 2 2 2 4 3 2 2 3 2" xfId="6992" xr:uid="{1DAC91A3-B36B-44FD-B412-39014BB7EA6E}"/>
    <cellStyle name="Comma 2 2 2 4 3 2 2 3 2 2" xfId="19124" xr:uid="{483B3FCC-83DE-496D-84E0-F505EEF6AA99}"/>
    <cellStyle name="Comma 2 2 2 4 3 2 2 3 2 2 2" xfId="43388" xr:uid="{BEBCDB28-A608-4291-9BED-6EBF9A42F402}"/>
    <cellStyle name="Comma 2 2 2 4 3 2 2 3 2 3" xfId="31256" xr:uid="{B498909A-DAC5-476B-A0E5-4973BCE3F455}"/>
    <cellStyle name="Comma 2 2 2 4 3 2 2 3 3" xfId="11036" xr:uid="{DF304CA3-C1EE-484B-8DCB-1CEB266B6D96}"/>
    <cellStyle name="Comma 2 2 2 4 3 2 2 3 3 2" xfId="23168" xr:uid="{8220A433-CF2F-447E-A7AC-F87344E374A6}"/>
    <cellStyle name="Comma 2 2 2 4 3 2 2 3 3 2 2" xfId="47432" xr:uid="{F955BBFD-9452-465F-87CC-CFE44F9E1B23}"/>
    <cellStyle name="Comma 2 2 2 4 3 2 2 3 3 3" xfId="35300" xr:uid="{E647BE3C-D4B8-4A16-BBAC-17E937769BBA}"/>
    <cellStyle name="Comma 2 2 2 4 3 2 2 3 4" xfId="15080" xr:uid="{7BF33DAD-7B30-46BA-8125-016869BD777F}"/>
    <cellStyle name="Comma 2 2 2 4 3 2 2 3 4 2" xfId="39344" xr:uid="{1FB3D8C1-4008-4D7E-9877-F70970F04363}"/>
    <cellStyle name="Comma 2 2 2 4 3 2 2 3 5" xfId="27212" xr:uid="{CA7B8250-4E9C-4382-8993-5DB661530D36}"/>
    <cellStyle name="Comma 2 2 2 4 3 2 2 4" xfId="4970" xr:uid="{679D9D0C-AAC5-4E31-8375-D4B52EF541BF}"/>
    <cellStyle name="Comma 2 2 2 4 3 2 2 4 2" xfId="17102" xr:uid="{05356FFB-460C-49A6-9412-06D5E29B9825}"/>
    <cellStyle name="Comma 2 2 2 4 3 2 2 4 2 2" xfId="41366" xr:uid="{437CB8BF-4128-4A83-9E19-E0B897D2B151}"/>
    <cellStyle name="Comma 2 2 2 4 3 2 2 4 3" xfId="29234" xr:uid="{F09C924D-861D-4F6D-8E55-19FC2560ED79}"/>
    <cellStyle name="Comma 2 2 2 4 3 2 2 5" xfId="9014" xr:uid="{720969AA-1E8D-4F3A-91A1-50472456791B}"/>
    <cellStyle name="Comma 2 2 2 4 3 2 2 5 2" xfId="21146" xr:uid="{F0261B27-4D1B-4070-A97E-72EBA152FF06}"/>
    <cellStyle name="Comma 2 2 2 4 3 2 2 5 2 2" xfId="45410" xr:uid="{8DCEDBBC-CC23-4729-A183-E0769D2A7BD7}"/>
    <cellStyle name="Comma 2 2 2 4 3 2 2 5 3" xfId="33278" xr:uid="{1C0077C1-2441-4E00-A2F2-F77E75FB3437}"/>
    <cellStyle name="Comma 2 2 2 4 3 2 2 6" xfId="13058" xr:uid="{52918FB6-BC52-4F4E-A4FF-08F2F1057D48}"/>
    <cellStyle name="Comma 2 2 2 4 3 2 2 6 2" xfId="37322" xr:uid="{5288751A-66B1-4839-B623-2ECED7A5EBEB}"/>
    <cellStyle name="Comma 2 2 2 4 3 2 2 7" xfId="25190" xr:uid="{B0892FD9-37CA-4F62-AB98-A5FAFD85C2A4}"/>
    <cellStyle name="Comma 2 2 2 4 3 2 3" xfId="1432" xr:uid="{898EDEBC-D1F4-488D-847E-641D142F5088}"/>
    <cellStyle name="Comma 2 2 2 4 3 2 3 2" xfId="3454" xr:uid="{1F1C0BCF-284B-48F5-B151-2C815265FA3C}"/>
    <cellStyle name="Comma 2 2 2 4 3 2 3 2 2" xfId="7498" xr:uid="{93FECAF2-05AD-4FD8-9EA9-15C4931D1571}"/>
    <cellStyle name="Comma 2 2 2 4 3 2 3 2 2 2" xfId="19630" xr:uid="{C716E505-3DC0-497A-A43E-28AA882BDAA8}"/>
    <cellStyle name="Comma 2 2 2 4 3 2 3 2 2 2 2" xfId="43894" xr:uid="{911BD6DA-A675-489A-A5CC-F1B5D5AD020D}"/>
    <cellStyle name="Comma 2 2 2 4 3 2 3 2 2 3" xfId="31762" xr:uid="{6CEE0AF1-BA77-4886-8B75-936A690EE601}"/>
    <cellStyle name="Comma 2 2 2 4 3 2 3 2 3" xfId="11542" xr:uid="{A88B074C-D7D5-4DE9-BFC1-E39E431E0176}"/>
    <cellStyle name="Comma 2 2 2 4 3 2 3 2 3 2" xfId="23674" xr:uid="{F83433C2-6C2E-47C3-98A8-DDB15BBA38F4}"/>
    <cellStyle name="Comma 2 2 2 4 3 2 3 2 3 2 2" xfId="47938" xr:uid="{5424DF05-2EBA-4F7E-A3C0-158DC8FA1A82}"/>
    <cellStyle name="Comma 2 2 2 4 3 2 3 2 3 3" xfId="35806" xr:uid="{5711D287-2426-44D2-AAC4-66817C75CCF6}"/>
    <cellStyle name="Comma 2 2 2 4 3 2 3 2 4" xfId="15586" xr:uid="{D1AF1BB2-C45A-42A9-ABA6-BB30764DB549}"/>
    <cellStyle name="Comma 2 2 2 4 3 2 3 2 4 2" xfId="39850" xr:uid="{7E43113C-211F-4080-904E-0ED8244354DF}"/>
    <cellStyle name="Comma 2 2 2 4 3 2 3 2 5" xfId="27718" xr:uid="{3F460A87-8DEF-49D6-955C-B3C8935BA7F4}"/>
    <cellStyle name="Comma 2 2 2 4 3 2 3 3" xfId="5476" xr:uid="{1D34B387-4EC3-4B8E-8B91-59C3373335CE}"/>
    <cellStyle name="Comma 2 2 2 4 3 2 3 3 2" xfId="17608" xr:uid="{89453CDB-F0F2-4DB9-BF0E-C7B3162C5E6C}"/>
    <cellStyle name="Comma 2 2 2 4 3 2 3 3 2 2" xfId="41872" xr:uid="{B775A483-23D2-4305-B1BE-0E1345C97139}"/>
    <cellStyle name="Comma 2 2 2 4 3 2 3 3 3" xfId="29740" xr:uid="{1517872F-97D3-4A78-8F48-019AB373ECF2}"/>
    <cellStyle name="Comma 2 2 2 4 3 2 3 4" xfId="9520" xr:uid="{4425C951-DE8A-41F7-9B8A-D7888B6B7877}"/>
    <cellStyle name="Comma 2 2 2 4 3 2 3 4 2" xfId="21652" xr:uid="{0D46324B-2A38-4678-B350-921A4A17884C}"/>
    <cellStyle name="Comma 2 2 2 4 3 2 3 4 2 2" xfId="45916" xr:uid="{4E15E408-4D25-49A7-A9C8-F5E9B47EB14D}"/>
    <cellStyle name="Comma 2 2 2 4 3 2 3 4 3" xfId="33784" xr:uid="{EC42FE56-A2FE-45AA-AB16-7A0CA0F72698}"/>
    <cellStyle name="Comma 2 2 2 4 3 2 3 5" xfId="13564" xr:uid="{AC4DD457-223F-4891-A49F-A3C0598F388D}"/>
    <cellStyle name="Comma 2 2 2 4 3 2 3 5 2" xfId="37828" xr:uid="{3A6D9F79-5B7E-444E-955F-AFED5D66A7B6}"/>
    <cellStyle name="Comma 2 2 2 4 3 2 3 6" xfId="25696" xr:uid="{BB80E701-EBEE-421C-B42C-A976989D3EC9}"/>
    <cellStyle name="Comma 2 2 2 4 3 2 4" xfId="2443" xr:uid="{35086EDE-27BA-4D6B-9B84-59515B2BE104}"/>
    <cellStyle name="Comma 2 2 2 4 3 2 4 2" xfId="6487" xr:uid="{E878CA78-A708-4655-AC13-DBE85EEBA4E4}"/>
    <cellStyle name="Comma 2 2 2 4 3 2 4 2 2" xfId="18619" xr:uid="{2AEBEFBD-7753-4817-B331-BE93B8AE8926}"/>
    <cellStyle name="Comma 2 2 2 4 3 2 4 2 2 2" xfId="42883" xr:uid="{022A2882-82E2-4569-A05B-20291BC76240}"/>
    <cellStyle name="Comma 2 2 2 4 3 2 4 2 3" xfId="30751" xr:uid="{F6792CCD-AEA8-4250-894E-2DB6BF93DB1C}"/>
    <cellStyle name="Comma 2 2 2 4 3 2 4 3" xfId="10531" xr:uid="{B20DF40C-DE09-4A17-82A9-1BFC6F79BC84}"/>
    <cellStyle name="Comma 2 2 2 4 3 2 4 3 2" xfId="22663" xr:uid="{34E2CA2B-A273-440B-BE8A-BCB3BF4283DC}"/>
    <cellStyle name="Comma 2 2 2 4 3 2 4 3 2 2" xfId="46927" xr:uid="{1C3B2AB1-93BE-4DDC-86F9-FB6B00B294ED}"/>
    <cellStyle name="Comma 2 2 2 4 3 2 4 3 3" xfId="34795" xr:uid="{1DD44E28-8101-4BC5-BF83-DB9E0C951075}"/>
    <cellStyle name="Comma 2 2 2 4 3 2 4 4" xfId="14575" xr:uid="{4A6BFE0A-54BE-44C3-9244-7321608C6F26}"/>
    <cellStyle name="Comma 2 2 2 4 3 2 4 4 2" xfId="38839" xr:uid="{2199C13A-BAC8-4418-A054-A7E333B82C99}"/>
    <cellStyle name="Comma 2 2 2 4 3 2 4 5" xfId="26707" xr:uid="{31D76A00-DE16-4DB4-B858-C0306CBC934D}"/>
    <cellStyle name="Comma 2 2 2 4 3 2 5" xfId="4465" xr:uid="{4FD38A28-6998-44F5-A6F1-03FA06ADC3F1}"/>
    <cellStyle name="Comma 2 2 2 4 3 2 5 2" xfId="16597" xr:uid="{ACED461A-6C55-49E5-B353-437B0593504C}"/>
    <cellStyle name="Comma 2 2 2 4 3 2 5 2 2" xfId="40861" xr:uid="{32155E61-2491-445B-B6EE-3137DE215A5F}"/>
    <cellStyle name="Comma 2 2 2 4 3 2 5 3" xfId="28729" xr:uid="{4F8AF880-249A-4FB5-B19F-78D410C6CF42}"/>
    <cellStyle name="Comma 2 2 2 4 3 2 6" xfId="8509" xr:uid="{30E6F167-BB91-463C-A6A0-10C89E0DDDD9}"/>
    <cellStyle name="Comma 2 2 2 4 3 2 6 2" xfId="20641" xr:uid="{2060D4D3-820F-4CCD-8B59-CD2CE6F49F2D}"/>
    <cellStyle name="Comma 2 2 2 4 3 2 6 2 2" xfId="44905" xr:uid="{715AD731-954C-42D1-9F71-14F58740ACC2}"/>
    <cellStyle name="Comma 2 2 2 4 3 2 6 3" xfId="32773" xr:uid="{3306A9D3-96B5-4534-A7D8-33E9A311DEEF}"/>
    <cellStyle name="Comma 2 2 2 4 3 2 7" xfId="12553" xr:uid="{ABE2A827-1D27-4223-B169-196458D9F230}"/>
    <cellStyle name="Comma 2 2 2 4 3 2 7 2" xfId="36817" xr:uid="{28D7A72F-2F82-49A9-8FB3-6CEC55A3193C}"/>
    <cellStyle name="Comma 2 2 2 4 3 2 8" xfId="24685" xr:uid="{9EF37D3B-BD21-402E-A317-F6E1036D1B41}"/>
    <cellStyle name="Comma 2 2 2 4 3 3" xfId="673" xr:uid="{65CCED83-651F-4222-870E-05855AC59ADE}"/>
    <cellStyle name="Comma 2 2 2 4 3 3 2" xfId="1684" xr:uid="{FC9A087D-D45F-4478-9497-D351A2A79FAA}"/>
    <cellStyle name="Comma 2 2 2 4 3 3 2 2" xfId="3706" xr:uid="{E2AE644D-D051-4D8E-9E76-B4E117972162}"/>
    <cellStyle name="Comma 2 2 2 4 3 3 2 2 2" xfId="7750" xr:uid="{9436BB95-0B4B-45FB-8AFE-DB10F3FEBC6E}"/>
    <cellStyle name="Comma 2 2 2 4 3 3 2 2 2 2" xfId="19882" xr:uid="{3E78C8F8-36E3-4186-885D-E37B42DB80B1}"/>
    <cellStyle name="Comma 2 2 2 4 3 3 2 2 2 2 2" xfId="44146" xr:uid="{013E38D1-CC19-44C6-97BA-4ECAB73BDF97}"/>
    <cellStyle name="Comma 2 2 2 4 3 3 2 2 2 3" xfId="32014" xr:uid="{63535BFC-7DEA-401A-94AD-3563F0E2E992}"/>
    <cellStyle name="Comma 2 2 2 4 3 3 2 2 3" xfId="11794" xr:uid="{3F6A1359-28EE-4F49-B846-656509E8F68D}"/>
    <cellStyle name="Comma 2 2 2 4 3 3 2 2 3 2" xfId="23926" xr:uid="{7D5DD2D9-B4F7-4C97-88D5-A89E366E5286}"/>
    <cellStyle name="Comma 2 2 2 4 3 3 2 2 3 2 2" xfId="48190" xr:uid="{26BCAF18-6934-4AC6-ABC2-FECB120C26FC}"/>
    <cellStyle name="Comma 2 2 2 4 3 3 2 2 3 3" xfId="36058" xr:uid="{D5351DF1-123A-4B28-85FB-C6B0ABA5B063}"/>
    <cellStyle name="Comma 2 2 2 4 3 3 2 2 4" xfId="15838" xr:uid="{38CC4249-E06A-4EEE-A014-457DCA33774E}"/>
    <cellStyle name="Comma 2 2 2 4 3 3 2 2 4 2" xfId="40102" xr:uid="{8C74559D-D6C6-43A1-BB7D-488DD716F0EE}"/>
    <cellStyle name="Comma 2 2 2 4 3 3 2 2 5" xfId="27970" xr:uid="{703253F8-14D7-4549-AE49-B843E1E04BDD}"/>
    <cellStyle name="Comma 2 2 2 4 3 3 2 3" xfId="5728" xr:uid="{096814D5-44AE-4CFC-8391-2BCEFDA013C5}"/>
    <cellStyle name="Comma 2 2 2 4 3 3 2 3 2" xfId="17860" xr:uid="{B5089FC7-9FA1-41C9-B9FA-9B559DE0D919}"/>
    <cellStyle name="Comma 2 2 2 4 3 3 2 3 2 2" xfId="42124" xr:uid="{DDE3C014-F73C-4504-864E-B1B418B70628}"/>
    <cellStyle name="Comma 2 2 2 4 3 3 2 3 3" xfId="29992" xr:uid="{DCF674D1-2D81-4767-8652-562CC555F5D1}"/>
    <cellStyle name="Comma 2 2 2 4 3 3 2 4" xfId="9772" xr:uid="{6A438B9C-86D0-4654-BEB8-105B062E066B}"/>
    <cellStyle name="Comma 2 2 2 4 3 3 2 4 2" xfId="21904" xr:uid="{5F01C32B-44EF-4EE4-B153-05A1E0D5C284}"/>
    <cellStyle name="Comma 2 2 2 4 3 3 2 4 2 2" xfId="46168" xr:uid="{664CA6D4-4824-4029-9F2D-420648196474}"/>
    <cellStyle name="Comma 2 2 2 4 3 3 2 4 3" xfId="34036" xr:uid="{D9F51425-1BA4-4BBE-9CCC-5BA17CF9D0D8}"/>
    <cellStyle name="Comma 2 2 2 4 3 3 2 5" xfId="13816" xr:uid="{345838FF-9E32-4DAF-ABC3-60DD6BD14419}"/>
    <cellStyle name="Comma 2 2 2 4 3 3 2 5 2" xfId="38080" xr:uid="{19493067-9EEC-4727-A52C-2265A426BFAB}"/>
    <cellStyle name="Comma 2 2 2 4 3 3 2 6" xfId="25948" xr:uid="{9158D422-C1D7-4EF5-87D7-800C5807721C}"/>
    <cellStyle name="Comma 2 2 2 4 3 3 3" xfId="2695" xr:uid="{7C334960-9660-437F-B5E0-E5FCD7480E5C}"/>
    <cellStyle name="Comma 2 2 2 4 3 3 3 2" xfId="6739" xr:uid="{910F3272-74E2-4715-A769-E2F7C166A6A0}"/>
    <cellStyle name="Comma 2 2 2 4 3 3 3 2 2" xfId="18871" xr:uid="{B65EA22B-0B83-4604-B36E-08778734FCF6}"/>
    <cellStyle name="Comma 2 2 2 4 3 3 3 2 2 2" xfId="43135" xr:uid="{934AB2B6-9839-4ED8-803C-148E94D7A0DA}"/>
    <cellStyle name="Comma 2 2 2 4 3 3 3 2 3" xfId="31003" xr:uid="{BED05A98-7F84-4C17-BB2F-85E2EA69E908}"/>
    <cellStyle name="Comma 2 2 2 4 3 3 3 3" xfId="10783" xr:uid="{D24BBEB7-A76D-4D6D-9279-33AE2F65DD53}"/>
    <cellStyle name="Comma 2 2 2 4 3 3 3 3 2" xfId="22915" xr:uid="{31193A58-C4C5-43EC-91E1-06614AB5FBAD}"/>
    <cellStyle name="Comma 2 2 2 4 3 3 3 3 2 2" xfId="47179" xr:uid="{015CA799-2BC9-4B22-B8E0-6E743E5BDD3D}"/>
    <cellStyle name="Comma 2 2 2 4 3 3 3 3 3" xfId="35047" xr:uid="{5D41175C-1DF8-455A-B081-9127F83900BA}"/>
    <cellStyle name="Comma 2 2 2 4 3 3 3 4" xfId="14827" xr:uid="{E55CBFEE-1933-478E-BF98-BDCADB94F64D}"/>
    <cellStyle name="Comma 2 2 2 4 3 3 3 4 2" xfId="39091" xr:uid="{5C0720CB-D21B-4FA9-803F-644FFAB26C10}"/>
    <cellStyle name="Comma 2 2 2 4 3 3 3 5" xfId="26959" xr:uid="{27E75A76-6EB6-45EF-B264-E25A0AB58697}"/>
    <cellStyle name="Comma 2 2 2 4 3 3 4" xfId="4717" xr:uid="{1A32A891-28AD-4017-88EA-A911C0728F45}"/>
    <cellStyle name="Comma 2 2 2 4 3 3 4 2" xfId="16849" xr:uid="{2BC9D768-C8B8-4CB5-926B-7C6B899B9DD9}"/>
    <cellStyle name="Comma 2 2 2 4 3 3 4 2 2" xfId="41113" xr:uid="{4D59EBCB-9FA5-4B56-8912-4FF78B8E7FF4}"/>
    <cellStyle name="Comma 2 2 2 4 3 3 4 3" xfId="28981" xr:uid="{71C91237-63ED-4CCB-92DF-7CE12A1FDCC6}"/>
    <cellStyle name="Comma 2 2 2 4 3 3 5" xfId="8761" xr:uid="{7AB4A3A6-D11A-4DAD-91F6-DAA0A2A2AC61}"/>
    <cellStyle name="Comma 2 2 2 4 3 3 5 2" xfId="20893" xr:uid="{6499FE36-E001-45E2-B618-9AEFD0967F2B}"/>
    <cellStyle name="Comma 2 2 2 4 3 3 5 2 2" xfId="45157" xr:uid="{A2FFEB02-1D96-4502-A8CF-C52CB7C272E0}"/>
    <cellStyle name="Comma 2 2 2 4 3 3 5 3" xfId="33025" xr:uid="{D7CE1614-FDCD-4309-B6EE-82E30AD4CCC6}"/>
    <cellStyle name="Comma 2 2 2 4 3 3 6" xfId="12805" xr:uid="{8C9180BE-EEB3-41B0-872F-6A4342B41AC3}"/>
    <cellStyle name="Comma 2 2 2 4 3 3 6 2" xfId="37069" xr:uid="{C39764A9-1B35-469A-A481-0FF37B6605DE}"/>
    <cellStyle name="Comma 2 2 2 4 3 3 7" xfId="24937" xr:uid="{A98312B2-5CF4-4A6A-8159-60C3A0DA20DE}"/>
    <cellStyle name="Comma 2 2 2 4 3 4" xfId="1179" xr:uid="{0A551BF1-A186-487C-A220-08CD281C5F6B}"/>
    <cellStyle name="Comma 2 2 2 4 3 4 2" xfId="3201" xr:uid="{A1A2C87C-B009-48BA-934D-67BF95897A48}"/>
    <cellStyle name="Comma 2 2 2 4 3 4 2 2" xfId="7245" xr:uid="{AEAF253F-BBAD-4BD3-BC70-FD56B357E345}"/>
    <cellStyle name="Comma 2 2 2 4 3 4 2 2 2" xfId="19377" xr:uid="{E9A95F43-F1F8-4D06-85DD-85444EA1427D}"/>
    <cellStyle name="Comma 2 2 2 4 3 4 2 2 2 2" xfId="43641" xr:uid="{DA82F84C-C50F-49AE-98AB-38CB4D9999A5}"/>
    <cellStyle name="Comma 2 2 2 4 3 4 2 2 3" xfId="31509" xr:uid="{B8CB8A77-C8A1-4921-B469-C42EE5E009AD}"/>
    <cellStyle name="Comma 2 2 2 4 3 4 2 3" xfId="11289" xr:uid="{9CC57324-73CF-4A9A-AB91-2ED72AF2A722}"/>
    <cellStyle name="Comma 2 2 2 4 3 4 2 3 2" xfId="23421" xr:uid="{1DE4959A-E56B-4731-B755-18D9E10120BE}"/>
    <cellStyle name="Comma 2 2 2 4 3 4 2 3 2 2" xfId="47685" xr:uid="{65C18B58-83C2-413D-B492-948D3B4D0EFD}"/>
    <cellStyle name="Comma 2 2 2 4 3 4 2 3 3" xfId="35553" xr:uid="{CC07A6F9-B53E-4A07-8E70-562F7CD1C835}"/>
    <cellStyle name="Comma 2 2 2 4 3 4 2 4" xfId="15333" xr:uid="{B3EA91F3-62E8-4A17-90B7-C04AA99829C0}"/>
    <cellStyle name="Comma 2 2 2 4 3 4 2 4 2" xfId="39597" xr:uid="{C28F3745-9307-4DF0-802B-F1C3C881C281}"/>
    <cellStyle name="Comma 2 2 2 4 3 4 2 5" xfId="27465" xr:uid="{B73FB81B-872A-460D-AEC3-14238F4A52B9}"/>
    <cellStyle name="Comma 2 2 2 4 3 4 3" xfId="5223" xr:uid="{9BCAA3EC-9B4F-43EF-AB4C-54D1DC38888E}"/>
    <cellStyle name="Comma 2 2 2 4 3 4 3 2" xfId="17355" xr:uid="{5328864F-B460-4F89-A2DA-7D955273936F}"/>
    <cellStyle name="Comma 2 2 2 4 3 4 3 2 2" xfId="41619" xr:uid="{AA86144D-35F8-49FA-AFF0-A291BB410FBC}"/>
    <cellStyle name="Comma 2 2 2 4 3 4 3 3" xfId="29487" xr:uid="{0E80AF99-567B-4C75-BBAF-1312017EDB73}"/>
    <cellStyle name="Comma 2 2 2 4 3 4 4" xfId="9267" xr:uid="{FBB1ADD3-082B-414B-AEB5-BAF705DE4B74}"/>
    <cellStyle name="Comma 2 2 2 4 3 4 4 2" xfId="21399" xr:uid="{AE39AC3A-A0C5-4D84-8C8E-E36DC3971067}"/>
    <cellStyle name="Comma 2 2 2 4 3 4 4 2 2" xfId="45663" xr:uid="{E56A7925-226A-4D4F-B170-3CFACEBE6C2B}"/>
    <cellStyle name="Comma 2 2 2 4 3 4 4 3" xfId="33531" xr:uid="{F359791E-497E-46E1-B57F-6DD23DB2F721}"/>
    <cellStyle name="Comma 2 2 2 4 3 4 5" xfId="13311" xr:uid="{4701BF98-EF34-495C-BCF2-398ABAAF53F1}"/>
    <cellStyle name="Comma 2 2 2 4 3 4 5 2" xfId="37575" xr:uid="{EE4FEDC1-0926-406A-85F8-AF844BC6761A}"/>
    <cellStyle name="Comma 2 2 2 4 3 4 6" xfId="25443" xr:uid="{BBFC0C8C-F908-4C23-9C63-6F42EEC59F49}"/>
    <cellStyle name="Comma 2 2 2 4 3 5" xfId="2190" xr:uid="{0FAEE428-9C74-4E72-BEA0-1E24CE8F4A9B}"/>
    <cellStyle name="Comma 2 2 2 4 3 5 2" xfId="6234" xr:uid="{EF392B5A-0583-4303-A4D7-27F64676E616}"/>
    <cellStyle name="Comma 2 2 2 4 3 5 2 2" xfId="18366" xr:uid="{817C3C2B-2D48-4A23-B504-8AE1FBCD8618}"/>
    <cellStyle name="Comma 2 2 2 4 3 5 2 2 2" xfId="42630" xr:uid="{D9369F93-DAD3-4F20-9850-9D73C8007824}"/>
    <cellStyle name="Comma 2 2 2 4 3 5 2 3" xfId="30498" xr:uid="{4DD44580-F134-44F2-8ACA-7B36CB4B6346}"/>
    <cellStyle name="Comma 2 2 2 4 3 5 3" xfId="10278" xr:uid="{BFC6C19A-6D00-4999-AB6C-5B381823E755}"/>
    <cellStyle name="Comma 2 2 2 4 3 5 3 2" xfId="22410" xr:uid="{FFAB8162-B98D-4C65-8B86-51F1CCF6D0CB}"/>
    <cellStyle name="Comma 2 2 2 4 3 5 3 2 2" xfId="46674" xr:uid="{A5481F2D-6621-4FDC-A5F6-0E3B35CF7D51}"/>
    <cellStyle name="Comma 2 2 2 4 3 5 3 3" xfId="34542" xr:uid="{3832A30D-3C0F-458A-9DF7-05363E92C9B3}"/>
    <cellStyle name="Comma 2 2 2 4 3 5 4" xfId="14322" xr:uid="{C798D920-D25B-4476-87A9-72DD5C86D99B}"/>
    <cellStyle name="Comma 2 2 2 4 3 5 4 2" xfId="38586" xr:uid="{73C48378-CADA-4891-8421-0CC0D104A390}"/>
    <cellStyle name="Comma 2 2 2 4 3 5 5" xfId="26454" xr:uid="{DC72AB52-8237-4D57-8879-1C8818A6B8D3}"/>
    <cellStyle name="Comma 2 2 2 4 3 6" xfId="4212" xr:uid="{EC2D3510-D06E-41E7-ACC2-A678C6622159}"/>
    <cellStyle name="Comma 2 2 2 4 3 6 2" xfId="16344" xr:uid="{3798F10A-3466-43B3-9315-A0A89FA647A8}"/>
    <cellStyle name="Comma 2 2 2 4 3 6 2 2" xfId="40608" xr:uid="{7A1AEF27-137E-4F9F-A073-F4CF45A32B5F}"/>
    <cellStyle name="Comma 2 2 2 4 3 6 3" xfId="28476" xr:uid="{CB0B8A4E-F91E-4470-919E-8E059B9A040C}"/>
    <cellStyle name="Comma 2 2 2 4 3 7" xfId="8256" xr:uid="{0A8E6AFC-3BA4-47CF-98B8-F6B360A1D2A3}"/>
    <cellStyle name="Comma 2 2 2 4 3 7 2" xfId="20388" xr:uid="{9BF8C1A4-F8F5-468C-9A61-19B126487C92}"/>
    <cellStyle name="Comma 2 2 2 4 3 7 2 2" xfId="44652" xr:uid="{373B9459-5FA2-47E1-B4EE-8BDBA2FB0929}"/>
    <cellStyle name="Comma 2 2 2 4 3 7 3" xfId="32520" xr:uid="{D9468DA2-CCFF-4F80-8906-E99F598FBECC}"/>
    <cellStyle name="Comma 2 2 2 4 3 8" xfId="12300" xr:uid="{67C4E670-AA09-4664-A5F3-A9D03743E52D}"/>
    <cellStyle name="Comma 2 2 2 4 3 8 2" xfId="36564" xr:uid="{8DCCDD32-DAA3-4A96-A1EE-7CEE01122F57}"/>
    <cellStyle name="Comma 2 2 2 4 3 9" xfId="24432" xr:uid="{89D6CB73-F2E1-4230-807C-1D8736A60D0D}"/>
    <cellStyle name="Comma 2 2 2 4 4" xfId="295" xr:uid="{558C68EF-A098-4B1F-B73B-8836CACC0D2B}"/>
    <cellStyle name="Comma 2 2 2 4 4 2" xfId="800" xr:uid="{5D8D5A93-B343-4B26-85EF-DB4C97C0B1B4}"/>
    <cellStyle name="Comma 2 2 2 4 4 2 2" xfId="1811" xr:uid="{31EA07AE-4BEA-4B38-8FE4-CD42BE34A3BD}"/>
    <cellStyle name="Comma 2 2 2 4 4 2 2 2" xfId="3833" xr:uid="{C633BA28-4524-4FDA-AD3E-BDE8880A6E9B}"/>
    <cellStyle name="Comma 2 2 2 4 4 2 2 2 2" xfId="7877" xr:uid="{0BC87F8B-8059-401D-9D36-EA4AD1541368}"/>
    <cellStyle name="Comma 2 2 2 4 4 2 2 2 2 2" xfId="20009" xr:uid="{3621B1D1-447E-4558-83ED-1B47B2EBE399}"/>
    <cellStyle name="Comma 2 2 2 4 4 2 2 2 2 2 2" xfId="44273" xr:uid="{AD9F19F7-7EEE-46B9-AF31-0FBFA6EFA3EF}"/>
    <cellStyle name="Comma 2 2 2 4 4 2 2 2 2 3" xfId="32141" xr:uid="{96278E82-E3ED-4BF0-958F-5F81357DEB76}"/>
    <cellStyle name="Comma 2 2 2 4 4 2 2 2 3" xfId="11921" xr:uid="{FD3FFB7F-56A5-4A59-B0AD-FED07AE4A736}"/>
    <cellStyle name="Comma 2 2 2 4 4 2 2 2 3 2" xfId="24053" xr:uid="{A6F2ECAB-B3DE-49FF-B71D-11BA8EB9E0CF}"/>
    <cellStyle name="Comma 2 2 2 4 4 2 2 2 3 2 2" xfId="48317" xr:uid="{774E2403-5B22-4011-A547-8CF1DFAB8BA8}"/>
    <cellStyle name="Comma 2 2 2 4 4 2 2 2 3 3" xfId="36185" xr:uid="{F4A87C27-E338-4DFF-954D-ED023A38528B}"/>
    <cellStyle name="Comma 2 2 2 4 4 2 2 2 4" xfId="15965" xr:uid="{CEEA23BC-EB0F-472F-B560-B998EEBDDEB5}"/>
    <cellStyle name="Comma 2 2 2 4 4 2 2 2 4 2" xfId="40229" xr:uid="{ABD303B5-57E5-443B-9A6A-05AA246BC5C1}"/>
    <cellStyle name="Comma 2 2 2 4 4 2 2 2 5" xfId="28097" xr:uid="{FE1312B8-3CE7-493C-8C41-9F304334319D}"/>
    <cellStyle name="Comma 2 2 2 4 4 2 2 3" xfId="5855" xr:uid="{CA8CE324-2A7E-4B32-9B2A-900727200B6A}"/>
    <cellStyle name="Comma 2 2 2 4 4 2 2 3 2" xfId="17987" xr:uid="{21314E98-90F3-4B42-A478-9BCEBAFA1523}"/>
    <cellStyle name="Comma 2 2 2 4 4 2 2 3 2 2" xfId="42251" xr:uid="{27F8E9E9-8972-4398-BAB6-BE4C21DD170F}"/>
    <cellStyle name="Comma 2 2 2 4 4 2 2 3 3" xfId="30119" xr:uid="{B815B55B-D561-48B2-8EE7-4CB73201469C}"/>
    <cellStyle name="Comma 2 2 2 4 4 2 2 4" xfId="9899" xr:uid="{687A51F3-ADDB-475C-B6AE-B05733C19EDD}"/>
    <cellStyle name="Comma 2 2 2 4 4 2 2 4 2" xfId="22031" xr:uid="{EDF7B376-A0F1-47C4-85B0-DDD8C1AD7C37}"/>
    <cellStyle name="Comma 2 2 2 4 4 2 2 4 2 2" xfId="46295" xr:uid="{ABC09AA5-DD2E-4380-9E07-5F4E6B44C9A7}"/>
    <cellStyle name="Comma 2 2 2 4 4 2 2 4 3" xfId="34163" xr:uid="{BD429797-25C1-4A8A-A1EF-899F60921BED}"/>
    <cellStyle name="Comma 2 2 2 4 4 2 2 5" xfId="13943" xr:uid="{C27C9F77-61DB-4868-956E-B1425335F3E7}"/>
    <cellStyle name="Comma 2 2 2 4 4 2 2 5 2" xfId="38207" xr:uid="{9744A3C0-C953-4A0B-AE5C-B8E7C2F4C1AA}"/>
    <cellStyle name="Comma 2 2 2 4 4 2 2 6" xfId="26075" xr:uid="{669CE14B-B8B2-4667-AE29-B4F0EDC405E8}"/>
    <cellStyle name="Comma 2 2 2 4 4 2 3" xfId="2822" xr:uid="{F6C360BC-32AC-485A-B5EC-844FA9071336}"/>
    <cellStyle name="Comma 2 2 2 4 4 2 3 2" xfId="6866" xr:uid="{5DEC71A9-C9FD-44C4-B5EC-07F1ACA289F8}"/>
    <cellStyle name="Comma 2 2 2 4 4 2 3 2 2" xfId="18998" xr:uid="{3B4D0FF6-7A68-42D1-ADEB-393CBCFF8F33}"/>
    <cellStyle name="Comma 2 2 2 4 4 2 3 2 2 2" xfId="43262" xr:uid="{54847CBF-D4FF-4EE1-9F94-0A70A8AA7B99}"/>
    <cellStyle name="Comma 2 2 2 4 4 2 3 2 3" xfId="31130" xr:uid="{6B91C673-84B7-4761-B8EF-DC933A6B201F}"/>
    <cellStyle name="Comma 2 2 2 4 4 2 3 3" xfId="10910" xr:uid="{72B7BC5B-B4CE-4197-BF55-ADEBFF9D7E2A}"/>
    <cellStyle name="Comma 2 2 2 4 4 2 3 3 2" xfId="23042" xr:uid="{84A03D3C-B6F0-4EFC-9A1D-C2FECB3922BC}"/>
    <cellStyle name="Comma 2 2 2 4 4 2 3 3 2 2" xfId="47306" xr:uid="{6BDF3A59-BC00-4155-823F-2679861291FF}"/>
    <cellStyle name="Comma 2 2 2 4 4 2 3 3 3" xfId="35174" xr:uid="{8263CDED-62F9-4CB9-8A46-41C65179FE38}"/>
    <cellStyle name="Comma 2 2 2 4 4 2 3 4" xfId="14954" xr:uid="{34A4E9D7-FC2A-4D88-BCDA-5B5077957A78}"/>
    <cellStyle name="Comma 2 2 2 4 4 2 3 4 2" xfId="39218" xr:uid="{D0620163-96B5-409E-A214-5EA7B3112460}"/>
    <cellStyle name="Comma 2 2 2 4 4 2 3 5" xfId="27086" xr:uid="{0A7680DA-5969-4CE2-BC56-1EF5E429D2AE}"/>
    <cellStyle name="Comma 2 2 2 4 4 2 4" xfId="4844" xr:uid="{EACA715E-C8DD-4070-8CAF-5BDEBA2A747E}"/>
    <cellStyle name="Comma 2 2 2 4 4 2 4 2" xfId="16976" xr:uid="{5D7AFA79-1C27-4D92-92A6-123D3CA627F8}"/>
    <cellStyle name="Comma 2 2 2 4 4 2 4 2 2" xfId="41240" xr:uid="{119394B2-AB8C-4C71-A1B0-75DAD5F875BD}"/>
    <cellStyle name="Comma 2 2 2 4 4 2 4 3" xfId="29108" xr:uid="{39C474ED-238A-4FFA-92F8-0345F6F1B737}"/>
    <cellStyle name="Comma 2 2 2 4 4 2 5" xfId="8888" xr:uid="{F8185BC0-4B17-443C-B177-8A035C3DAD9C}"/>
    <cellStyle name="Comma 2 2 2 4 4 2 5 2" xfId="21020" xr:uid="{C9F4D337-AF92-4B04-B262-3195F0570B9B}"/>
    <cellStyle name="Comma 2 2 2 4 4 2 5 2 2" xfId="45284" xr:uid="{B1F77D52-EA3B-4AC5-A332-7FF148CF7489}"/>
    <cellStyle name="Comma 2 2 2 4 4 2 5 3" xfId="33152" xr:uid="{8FA5B24B-EA50-4B01-8A49-6C11B65526F3}"/>
    <cellStyle name="Comma 2 2 2 4 4 2 6" xfId="12932" xr:uid="{2B9994EF-AACD-470F-881E-4E75D3C29476}"/>
    <cellStyle name="Comma 2 2 2 4 4 2 6 2" xfId="37196" xr:uid="{7385A7C7-0371-41B4-AD1D-F68086B52AEB}"/>
    <cellStyle name="Comma 2 2 2 4 4 2 7" xfId="25064" xr:uid="{9174B259-6A61-4246-AD50-7BD59072B2F1}"/>
    <cellStyle name="Comma 2 2 2 4 4 3" xfId="1306" xr:uid="{86423814-BAD4-47BC-87E0-80E8D775A4F9}"/>
    <cellStyle name="Comma 2 2 2 4 4 3 2" xfId="3328" xr:uid="{6713CA04-6826-43B5-93E9-F55E3BBE9865}"/>
    <cellStyle name="Comma 2 2 2 4 4 3 2 2" xfId="7372" xr:uid="{6E4142B9-051E-4A38-B392-C84D81249C3B}"/>
    <cellStyle name="Comma 2 2 2 4 4 3 2 2 2" xfId="19504" xr:uid="{0957A223-A114-4E6A-B9D2-96FFDF0764B0}"/>
    <cellStyle name="Comma 2 2 2 4 4 3 2 2 2 2" xfId="43768" xr:uid="{D4ED55C0-B118-44E3-B17B-30E47ED0F33B}"/>
    <cellStyle name="Comma 2 2 2 4 4 3 2 2 3" xfId="31636" xr:uid="{13E0C123-1B70-47B3-B919-D60FA806C4FC}"/>
    <cellStyle name="Comma 2 2 2 4 4 3 2 3" xfId="11416" xr:uid="{B7CE0F92-165B-4680-9276-7A14BB083AD5}"/>
    <cellStyle name="Comma 2 2 2 4 4 3 2 3 2" xfId="23548" xr:uid="{84A36E4A-F4C4-421F-B15C-E413AE641D9C}"/>
    <cellStyle name="Comma 2 2 2 4 4 3 2 3 2 2" xfId="47812" xr:uid="{69E262A6-1E7E-4FDA-83DC-04653C45EE42}"/>
    <cellStyle name="Comma 2 2 2 4 4 3 2 3 3" xfId="35680" xr:uid="{63AFE326-31EA-4012-B7B1-F343D6EECF33}"/>
    <cellStyle name="Comma 2 2 2 4 4 3 2 4" xfId="15460" xr:uid="{BA65A286-771B-40DF-80D4-00D4D5F1A04D}"/>
    <cellStyle name="Comma 2 2 2 4 4 3 2 4 2" xfId="39724" xr:uid="{B2E455D3-5668-483E-8116-6FB1613AF9F8}"/>
    <cellStyle name="Comma 2 2 2 4 4 3 2 5" xfId="27592" xr:uid="{C7335DE7-8DBE-47BC-8218-C92C32312C0D}"/>
    <cellStyle name="Comma 2 2 2 4 4 3 3" xfId="5350" xr:uid="{7718AC5F-46FE-4596-AF74-70A38004310E}"/>
    <cellStyle name="Comma 2 2 2 4 4 3 3 2" xfId="17482" xr:uid="{77C5D9D3-D968-4283-997C-5FBC7C26BCA4}"/>
    <cellStyle name="Comma 2 2 2 4 4 3 3 2 2" xfId="41746" xr:uid="{1E87D937-373A-4E88-BF2F-03FE3B30798D}"/>
    <cellStyle name="Comma 2 2 2 4 4 3 3 3" xfId="29614" xr:uid="{6CBD98E6-0247-4786-BD5F-E183E7035A8E}"/>
    <cellStyle name="Comma 2 2 2 4 4 3 4" xfId="9394" xr:uid="{DC18D1A9-FE15-435D-B5BB-EA8F8E5EA013}"/>
    <cellStyle name="Comma 2 2 2 4 4 3 4 2" xfId="21526" xr:uid="{130BBD93-7429-485C-B266-FEEF726F0B5F}"/>
    <cellStyle name="Comma 2 2 2 4 4 3 4 2 2" xfId="45790" xr:uid="{38B8A446-339A-4067-825E-CC8F5756EDB5}"/>
    <cellStyle name="Comma 2 2 2 4 4 3 4 3" xfId="33658" xr:uid="{F73156DA-E7FA-43D6-8E23-904B3E1C46C3}"/>
    <cellStyle name="Comma 2 2 2 4 4 3 5" xfId="13438" xr:uid="{296C6FC6-7703-4A0C-A718-3EBBD7D6F55E}"/>
    <cellStyle name="Comma 2 2 2 4 4 3 5 2" xfId="37702" xr:uid="{0E20A9D6-6EE2-4195-9057-9D28828DC83D}"/>
    <cellStyle name="Comma 2 2 2 4 4 3 6" xfId="25570" xr:uid="{0C267AF3-338E-4A86-AE16-C4F7121075CD}"/>
    <cellStyle name="Comma 2 2 2 4 4 4" xfId="2317" xr:uid="{694236D7-A0FD-450A-9E55-4E779844D081}"/>
    <cellStyle name="Comma 2 2 2 4 4 4 2" xfId="6361" xr:uid="{0B68A794-F8D3-45BD-95F0-3E03C22D1964}"/>
    <cellStyle name="Comma 2 2 2 4 4 4 2 2" xfId="18493" xr:uid="{8DF96327-DF47-4EF3-BEBE-5CB773A0C6A7}"/>
    <cellStyle name="Comma 2 2 2 4 4 4 2 2 2" xfId="42757" xr:uid="{28E0DD49-182E-4C18-B475-9784915CB351}"/>
    <cellStyle name="Comma 2 2 2 4 4 4 2 3" xfId="30625" xr:uid="{E35C9ABB-F7EC-4D94-8835-FD63024953A6}"/>
    <cellStyle name="Comma 2 2 2 4 4 4 3" xfId="10405" xr:uid="{5D70DFF0-2C13-4ECF-8903-D82184AD578A}"/>
    <cellStyle name="Comma 2 2 2 4 4 4 3 2" xfId="22537" xr:uid="{03068D79-B7E7-4FA5-A1BF-9F2319F6FEB7}"/>
    <cellStyle name="Comma 2 2 2 4 4 4 3 2 2" xfId="46801" xr:uid="{D73223A9-1109-4E0D-8A49-15351449798E}"/>
    <cellStyle name="Comma 2 2 2 4 4 4 3 3" xfId="34669" xr:uid="{736514C3-7CF0-4BED-A272-5EEF36E7D0C8}"/>
    <cellStyle name="Comma 2 2 2 4 4 4 4" xfId="14449" xr:uid="{36AA1F74-A492-407C-89D8-C1FB5D4E6B34}"/>
    <cellStyle name="Comma 2 2 2 4 4 4 4 2" xfId="38713" xr:uid="{2C24617E-B9B9-4641-8006-4983D9BE711F}"/>
    <cellStyle name="Comma 2 2 2 4 4 4 5" xfId="26581" xr:uid="{4EB04FEB-7F91-4A4F-A37B-845C1D7FC9B3}"/>
    <cellStyle name="Comma 2 2 2 4 4 5" xfId="4339" xr:uid="{A66310B1-211E-4403-B529-E5F14EE57609}"/>
    <cellStyle name="Comma 2 2 2 4 4 5 2" xfId="16471" xr:uid="{65A05A24-FC54-4989-8ADA-1E4C82A45901}"/>
    <cellStyle name="Comma 2 2 2 4 4 5 2 2" xfId="40735" xr:uid="{E45E30AD-DF61-43C2-8A04-DA7E70742E39}"/>
    <cellStyle name="Comma 2 2 2 4 4 5 3" xfId="28603" xr:uid="{24663EFD-4BDA-4383-9449-926C8ED73B3D}"/>
    <cellStyle name="Comma 2 2 2 4 4 6" xfId="8383" xr:uid="{7B18BB87-0A5F-48D0-BEDA-9D281980F0BE}"/>
    <cellStyle name="Comma 2 2 2 4 4 6 2" xfId="20515" xr:uid="{4C289C92-D395-4D98-9669-776D4A10C24E}"/>
    <cellStyle name="Comma 2 2 2 4 4 6 2 2" xfId="44779" xr:uid="{96745F2D-3245-468E-830C-E23F313EE52D}"/>
    <cellStyle name="Comma 2 2 2 4 4 6 3" xfId="32647" xr:uid="{7F4F8F0A-CF1F-4637-83E3-FED0EE140886}"/>
    <cellStyle name="Comma 2 2 2 4 4 7" xfId="12427" xr:uid="{2BCE81EF-40D5-4144-99FD-2183C4087D22}"/>
    <cellStyle name="Comma 2 2 2 4 4 7 2" xfId="36691" xr:uid="{94F9F7D0-C6EF-4581-BEFA-768FF571C7EF}"/>
    <cellStyle name="Comma 2 2 2 4 4 8" xfId="24559" xr:uid="{09847B5E-7DE0-45C7-88D3-46E5E1F4E7FB}"/>
    <cellStyle name="Comma 2 2 2 4 5" xfId="547" xr:uid="{83F30A28-E625-471B-8D64-B5C2E19511EB}"/>
    <cellStyle name="Comma 2 2 2 4 5 2" xfId="1558" xr:uid="{EE4DA5DE-17FE-4A86-BE59-DC00C1E2F396}"/>
    <cellStyle name="Comma 2 2 2 4 5 2 2" xfId="3580" xr:uid="{8BDDCEAC-5CB4-40EE-89A8-2CBA588836D1}"/>
    <cellStyle name="Comma 2 2 2 4 5 2 2 2" xfId="7624" xr:uid="{7F822524-D0EE-44E3-B478-6D2AA1807E3E}"/>
    <cellStyle name="Comma 2 2 2 4 5 2 2 2 2" xfId="19756" xr:uid="{BE90374A-6CF1-4251-BF0D-B4CD70DE0CB3}"/>
    <cellStyle name="Comma 2 2 2 4 5 2 2 2 2 2" xfId="44020" xr:uid="{BF3FDAF9-F8B5-4788-BC12-5CFEF476CDA6}"/>
    <cellStyle name="Comma 2 2 2 4 5 2 2 2 3" xfId="31888" xr:uid="{D4C5B232-3266-4C2B-A0C5-2A64B2466DA3}"/>
    <cellStyle name="Comma 2 2 2 4 5 2 2 3" xfId="11668" xr:uid="{E822BAB6-C2E4-4376-A5F2-3011A7996355}"/>
    <cellStyle name="Comma 2 2 2 4 5 2 2 3 2" xfId="23800" xr:uid="{989C9199-E3AB-4F23-9D3E-3F4647C41E7C}"/>
    <cellStyle name="Comma 2 2 2 4 5 2 2 3 2 2" xfId="48064" xr:uid="{26AD9E18-CC43-476F-B891-0A68D373267D}"/>
    <cellStyle name="Comma 2 2 2 4 5 2 2 3 3" xfId="35932" xr:uid="{1DB7B198-14EE-4B16-B4FE-6645E4BD8727}"/>
    <cellStyle name="Comma 2 2 2 4 5 2 2 4" xfId="15712" xr:uid="{D47E6093-02F4-4FAA-8B7A-0E4F9A18A8AB}"/>
    <cellStyle name="Comma 2 2 2 4 5 2 2 4 2" xfId="39976" xr:uid="{7D051B4B-2493-4730-B5A5-AFE73552DF4F}"/>
    <cellStyle name="Comma 2 2 2 4 5 2 2 5" xfId="27844" xr:uid="{2F6F2D5A-1B99-4431-AF63-4B589352F5CB}"/>
    <cellStyle name="Comma 2 2 2 4 5 2 3" xfId="5602" xr:uid="{6308D59D-0C99-4C1E-A917-B58626EAC3B5}"/>
    <cellStyle name="Comma 2 2 2 4 5 2 3 2" xfId="17734" xr:uid="{9C0FA18B-243C-430B-965C-F3CBC07D4102}"/>
    <cellStyle name="Comma 2 2 2 4 5 2 3 2 2" xfId="41998" xr:uid="{A544EA7A-590C-4350-B5E0-4AB3B11F2BBB}"/>
    <cellStyle name="Comma 2 2 2 4 5 2 3 3" xfId="29866" xr:uid="{AFA10866-950A-411F-87B3-D1882A926950}"/>
    <cellStyle name="Comma 2 2 2 4 5 2 4" xfId="9646" xr:uid="{52269C54-291D-4B61-9497-3FE6ECABFBF1}"/>
    <cellStyle name="Comma 2 2 2 4 5 2 4 2" xfId="21778" xr:uid="{4B7C7264-61EA-432B-A555-8EB083B67D2C}"/>
    <cellStyle name="Comma 2 2 2 4 5 2 4 2 2" xfId="46042" xr:uid="{F5700CB9-80EA-4862-9FDF-54ECCD367ED4}"/>
    <cellStyle name="Comma 2 2 2 4 5 2 4 3" xfId="33910" xr:uid="{ADC4A714-E7E5-4CD0-8E22-D0E60861EB63}"/>
    <cellStyle name="Comma 2 2 2 4 5 2 5" xfId="13690" xr:uid="{5574F521-B21F-4BFC-A755-C8152D062E08}"/>
    <cellStyle name="Comma 2 2 2 4 5 2 5 2" xfId="37954" xr:uid="{75B76D45-BE77-4D52-A5E8-3117F23765E7}"/>
    <cellStyle name="Comma 2 2 2 4 5 2 6" xfId="25822" xr:uid="{370F838C-7259-4249-9362-1A7C850F3EB8}"/>
    <cellStyle name="Comma 2 2 2 4 5 3" xfId="2569" xr:uid="{10893C5A-2FCD-49D7-9E37-182AA436B361}"/>
    <cellStyle name="Comma 2 2 2 4 5 3 2" xfId="6613" xr:uid="{E6A0EE50-A582-47D8-9AC2-252F6C51067D}"/>
    <cellStyle name="Comma 2 2 2 4 5 3 2 2" xfId="18745" xr:uid="{8311DE3F-FF78-4E48-B3FC-21F9B8E4BE90}"/>
    <cellStyle name="Comma 2 2 2 4 5 3 2 2 2" xfId="43009" xr:uid="{FD03DB5B-4432-4946-8F03-3BC88BDACEA9}"/>
    <cellStyle name="Comma 2 2 2 4 5 3 2 3" xfId="30877" xr:uid="{955739FF-AA5D-4110-828A-BA9AD5F01839}"/>
    <cellStyle name="Comma 2 2 2 4 5 3 3" xfId="10657" xr:uid="{1B9B977B-CA9D-47C4-B9C8-9FDC2590EB0E}"/>
    <cellStyle name="Comma 2 2 2 4 5 3 3 2" xfId="22789" xr:uid="{3F11FED2-5A36-499B-B475-8FE9513DEDC9}"/>
    <cellStyle name="Comma 2 2 2 4 5 3 3 2 2" xfId="47053" xr:uid="{67EA8B2B-6884-41DB-AB3D-D594ED17D70D}"/>
    <cellStyle name="Comma 2 2 2 4 5 3 3 3" xfId="34921" xr:uid="{459D145E-0FDE-4C9E-9A51-BE8D02B8762C}"/>
    <cellStyle name="Comma 2 2 2 4 5 3 4" xfId="14701" xr:uid="{E11DF141-C57E-4C25-8119-38A9C97DC5C9}"/>
    <cellStyle name="Comma 2 2 2 4 5 3 4 2" xfId="38965" xr:uid="{7D92BF56-1856-4C34-98C1-C9EE52220FF1}"/>
    <cellStyle name="Comma 2 2 2 4 5 3 5" xfId="26833" xr:uid="{D29BD666-7710-4605-BA6F-6B38CA7B67A3}"/>
    <cellStyle name="Comma 2 2 2 4 5 4" xfId="4591" xr:uid="{A2E2F405-D1F7-4FC6-A405-A60F1025356E}"/>
    <cellStyle name="Comma 2 2 2 4 5 4 2" xfId="16723" xr:uid="{0F7F0612-73E5-43D9-B5AB-099C5989551A}"/>
    <cellStyle name="Comma 2 2 2 4 5 4 2 2" xfId="40987" xr:uid="{269731B7-9178-4E2B-AD2D-78E9FAFDCD88}"/>
    <cellStyle name="Comma 2 2 2 4 5 4 3" xfId="28855" xr:uid="{FB2EF1F6-FDD6-46FA-A89E-0C826DE10318}"/>
    <cellStyle name="Comma 2 2 2 4 5 5" xfId="8635" xr:uid="{68892145-F678-4A58-93E1-7E3F00B78BF1}"/>
    <cellStyle name="Comma 2 2 2 4 5 5 2" xfId="20767" xr:uid="{16C8E0B1-83B1-4F55-8421-5695306D45B8}"/>
    <cellStyle name="Comma 2 2 2 4 5 5 2 2" xfId="45031" xr:uid="{B5C16110-2E95-45D7-9B2E-2A85495DF955}"/>
    <cellStyle name="Comma 2 2 2 4 5 5 3" xfId="32899" xr:uid="{84627E98-6C80-42ED-A1E7-C1B4A15F9CC3}"/>
    <cellStyle name="Comma 2 2 2 4 5 6" xfId="12679" xr:uid="{D3429A72-6D2C-432A-9F4F-F054E6607A15}"/>
    <cellStyle name="Comma 2 2 2 4 5 6 2" xfId="36943" xr:uid="{5AA8D01D-3C98-4EA7-8E3D-D6C2478BC63D}"/>
    <cellStyle name="Comma 2 2 2 4 5 7" xfId="24811" xr:uid="{0F371A6A-7D00-4E27-BB7F-6A95F015E1FE}"/>
    <cellStyle name="Comma 2 2 2 4 6" xfId="1053" xr:uid="{25CA164F-B78A-4DBF-B380-6A04734851DE}"/>
    <cellStyle name="Comma 2 2 2 4 6 2" xfId="3075" xr:uid="{099E16CE-88A6-4525-91BD-3D45C7F16213}"/>
    <cellStyle name="Comma 2 2 2 4 6 2 2" xfId="7119" xr:uid="{D152B70D-2F1D-4F29-9916-937E0869DC46}"/>
    <cellStyle name="Comma 2 2 2 4 6 2 2 2" xfId="19251" xr:uid="{5D6712CE-4611-480F-A704-7055E8AA291F}"/>
    <cellStyle name="Comma 2 2 2 4 6 2 2 2 2" xfId="43515" xr:uid="{4A75E28F-32FB-41B3-ACD4-F34FEAC7A58A}"/>
    <cellStyle name="Comma 2 2 2 4 6 2 2 3" xfId="31383" xr:uid="{F41D66AB-AA1B-4F2D-82E2-78B108BE38E1}"/>
    <cellStyle name="Comma 2 2 2 4 6 2 3" xfId="11163" xr:uid="{8C0AAB2A-C02C-4D5B-A1A7-E3A34DEFC914}"/>
    <cellStyle name="Comma 2 2 2 4 6 2 3 2" xfId="23295" xr:uid="{032A346F-2AA3-4122-9192-34B59DC53A69}"/>
    <cellStyle name="Comma 2 2 2 4 6 2 3 2 2" xfId="47559" xr:uid="{938C11D2-02CC-44CF-9F1B-4DF1AAE3A72E}"/>
    <cellStyle name="Comma 2 2 2 4 6 2 3 3" xfId="35427" xr:uid="{8E80BA09-1FC6-4213-BF2C-8D3582C6534E}"/>
    <cellStyle name="Comma 2 2 2 4 6 2 4" xfId="15207" xr:uid="{5382D416-32E1-4F9F-A10C-3C5FCB848E47}"/>
    <cellStyle name="Comma 2 2 2 4 6 2 4 2" xfId="39471" xr:uid="{4BC393FB-9085-4492-B3D5-94EF49755A29}"/>
    <cellStyle name="Comma 2 2 2 4 6 2 5" xfId="27339" xr:uid="{CD0C9A13-8928-4C1C-A45D-7B87414F7257}"/>
    <cellStyle name="Comma 2 2 2 4 6 3" xfId="5097" xr:uid="{1FD977D7-4AA5-4206-9EC6-B196C583AA54}"/>
    <cellStyle name="Comma 2 2 2 4 6 3 2" xfId="17229" xr:uid="{A81D08C5-CFA8-4004-A20D-63FEAF3829E5}"/>
    <cellStyle name="Comma 2 2 2 4 6 3 2 2" xfId="41493" xr:uid="{6D009A4B-702A-479F-8BE1-705B75A678D7}"/>
    <cellStyle name="Comma 2 2 2 4 6 3 3" xfId="29361" xr:uid="{E297F702-5B79-42BD-A168-C47A55233A5F}"/>
    <cellStyle name="Comma 2 2 2 4 6 4" xfId="9141" xr:uid="{F750EBD0-F03A-47A8-86D2-162ACDF18B9F}"/>
    <cellStyle name="Comma 2 2 2 4 6 4 2" xfId="21273" xr:uid="{958E9297-55B7-4D2D-8415-167E6E73C6A3}"/>
    <cellStyle name="Comma 2 2 2 4 6 4 2 2" xfId="45537" xr:uid="{856BE627-1D58-4A29-B7E6-F47DC55A0ED9}"/>
    <cellStyle name="Comma 2 2 2 4 6 4 3" xfId="33405" xr:uid="{754CC366-75F9-4375-AC8B-6F8B29E1B08A}"/>
    <cellStyle name="Comma 2 2 2 4 6 5" xfId="13185" xr:uid="{59CB1947-B92A-4E02-B786-F8F08BC55DF7}"/>
    <cellStyle name="Comma 2 2 2 4 6 5 2" xfId="37449" xr:uid="{5FFBB10C-616F-4D4D-B610-52FF30D05F65}"/>
    <cellStyle name="Comma 2 2 2 4 6 6" xfId="25317" xr:uid="{75D040AB-0AED-4AA9-8717-FD4E77B63CF5}"/>
    <cellStyle name="Comma 2 2 2 4 7" xfId="2064" xr:uid="{970D570C-DF82-4EB6-BF02-7480ED7F44A4}"/>
    <cellStyle name="Comma 2 2 2 4 7 2" xfId="6108" xr:uid="{15D04C2A-9119-40AD-A57C-DBF0B39B9896}"/>
    <cellStyle name="Comma 2 2 2 4 7 2 2" xfId="18240" xr:uid="{B78DC9DB-75E5-4E46-B5F1-86B6345A0F8C}"/>
    <cellStyle name="Comma 2 2 2 4 7 2 2 2" xfId="42504" xr:uid="{E1CCC195-D5A5-4EEC-BB23-90C3E9E9ADD9}"/>
    <cellStyle name="Comma 2 2 2 4 7 2 3" xfId="30372" xr:uid="{39EEAB24-77F1-4135-934E-6841FEBAD165}"/>
    <cellStyle name="Comma 2 2 2 4 7 3" xfId="10152" xr:uid="{509FAC8E-5601-4AC1-892A-9F3CF984ABCE}"/>
    <cellStyle name="Comma 2 2 2 4 7 3 2" xfId="22284" xr:uid="{F38293E2-2C9D-4C7F-81DA-E6B7D17CDAD4}"/>
    <cellStyle name="Comma 2 2 2 4 7 3 2 2" xfId="46548" xr:uid="{3540C299-215A-417C-BFEC-9A200DDCB74D}"/>
    <cellStyle name="Comma 2 2 2 4 7 3 3" xfId="34416" xr:uid="{4D4136A4-5904-4BDB-B189-2420C7A6D518}"/>
    <cellStyle name="Comma 2 2 2 4 7 4" xfId="14196" xr:uid="{7FCD3BB2-F403-4749-A43F-2D681FA7A6D2}"/>
    <cellStyle name="Comma 2 2 2 4 7 4 2" xfId="38460" xr:uid="{1DA13C9C-A047-4318-96C9-AB5307A1B79C}"/>
    <cellStyle name="Comma 2 2 2 4 7 5" xfId="26328" xr:uid="{4C9FA8FB-F2E0-4B3F-A479-74DC3E961B5D}"/>
    <cellStyle name="Comma 2 2 2 4 8" xfId="4086" xr:uid="{0E2CFCAA-633F-4AAE-97F7-FAC31AD14517}"/>
    <cellStyle name="Comma 2 2 2 4 8 2" xfId="16218" xr:uid="{C8C5ECC3-92B2-4F8D-9158-7EA87845244D}"/>
    <cellStyle name="Comma 2 2 2 4 8 2 2" xfId="40482" xr:uid="{0A3998AA-31BE-488A-94A4-8C63D0B3178F}"/>
    <cellStyle name="Comma 2 2 2 4 8 3" xfId="28350" xr:uid="{CFF42C50-73C1-46F5-9B54-AD1805FFBF1E}"/>
    <cellStyle name="Comma 2 2 2 4 9" xfId="8130" xr:uid="{1449DBAE-F6DB-41C9-B01C-648C28D4EACB}"/>
    <cellStyle name="Comma 2 2 2 4 9 2" xfId="20262" xr:uid="{A560478E-3BDB-4476-B3A1-38775359EDD8}"/>
    <cellStyle name="Comma 2 2 2 4 9 2 2" xfId="44526" xr:uid="{B54F6B0F-9901-4CB5-B215-FA5E868FC40B}"/>
    <cellStyle name="Comma 2 2 2 4 9 3" xfId="32394" xr:uid="{DB35B92D-2E18-48E4-B6A8-ACA46EA2B2CF}"/>
    <cellStyle name="Comma 2 2 2 5" xfId="63" xr:uid="{50C6A2AF-A52E-471A-A2E2-097B9A2B795C}"/>
    <cellStyle name="Comma 2 2 2 5 10" xfId="12195" xr:uid="{C9812149-E90F-4534-83C8-56B6147B4898}"/>
    <cellStyle name="Comma 2 2 2 5 10 2" xfId="36459" xr:uid="{B864C0A1-18B7-4616-AD5C-E725F577207D}"/>
    <cellStyle name="Comma 2 2 2 5 11" xfId="24327" xr:uid="{2CE51C9F-068C-4668-AF67-050E55C2511D}"/>
    <cellStyle name="Comma 2 2 2 5 2" xfId="126" xr:uid="{6DD35638-09E7-4201-8EC2-1DD4978B3222}"/>
    <cellStyle name="Comma 2 2 2 5 2 10" xfId="24390" xr:uid="{D2269F08-9B45-4A71-8BB8-B3396DD41846}"/>
    <cellStyle name="Comma 2 2 2 5 2 2" xfId="252" xr:uid="{CACAB90E-C4F5-47DB-9EC6-362B4D15518B}"/>
    <cellStyle name="Comma 2 2 2 5 2 2 2" xfId="505" xr:uid="{688F4B53-23F6-4600-A8C0-7D422655182F}"/>
    <cellStyle name="Comma 2 2 2 5 2 2 2 2" xfId="1010" xr:uid="{DE9F942B-E91A-4628-B80D-6868A8EDABDC}"/>
    <cellStyle name="Comma 2 2 2 5 2 2 2 2 2" xfId="2021" xr:uid="{D783C07D-68A1-407B-B180-116504F6820C}"/>
    <cellStyle name="Comma 2 2 2 5 2 2 2 2 2 2" xfId="4043" xr:uid="{EA4E6A4C-7B1A-4150-B3A0-BF9BA3C7BCAE}"/>
    <cellStyle name="Comma 2 2 2 5 2 2 2 2 2 2 2" xfId="8087" xr:uid="{FF3D08B2-4612-4AF9-B63E-EDB3D8AA18F3}"/>
    <cellStyle name="Comma 2 2 2 5 2 2 2 2 2 2 2 2" xfId="20219" xr:uid="{769DD908-1311-4B41-B72B-ABD16106FAC1}"/>
    <cellStyle name="Comma 2 2 2 5 2 2 2 2 2 2 2 2 2" xfId="44483" xr:uid="{0C74EFE9-57A6-468C-955C-EBAF30514211}"/>
    <cellStyle name="Comma 2 2 2 5 2 2 2 2 2 2 2 3" xfId="32351" xr:uid="{A29315D2-EA0F-4086-B6E9-9805722A1B25}"/>
    <cellStyle name="Comma 2 2 2 5 2 2 2 2 2 2 3" xfId="12131" xr:uid="{7D607EE9-F968-495F-8A0D-36C1120069F4}"/>
    <cellStyle name="Comma 2 2 2 5 2 2 2 2 2 2 3 2" xfId="24263" xr:uid="{A53801EB-0F77-4DF9-931E-43E007BD6C1F}"/>
    <cellStyle name="Comma 2 2 2 5 2 2 2 2 2 2 3 2 2" xfId="48527" xr:uid="{540AEBE5-C9D0-4BF0-AFED-9C785A27B135}"/>
    <cellStyle name="Comma 2 2 2 5 2 2 2 2 2 2 3 3" xfId="36395" xr:uid="{0F1DAE7E-2C10-435F-A57C-A2C901DA8E07}"/>
    <cellStyle name="Comma 2 2 2 5 2 2 2 2 2 2 4" xfId="16175" xr:uid="{71BAFF9D-9657-498B-938A-6387E7ED9B1C}"/>
    <cellStyle name="Comma 2 2 2 5 2 2 2 2 2 2 4 2" xfId="40439" xr:uid="{938B10E7-0C04-47FC-8AB2-128D34921661}"/>
    <cellStyle name="Comma 2 2 2 5 2 2 2 2 2 2 5" xfId="28307" xr:uid="{6807AB41-E1A2-46BA-872C-5BAF9F77C2EA}"/>
    <cellStyle name="Comma 2 2 2 5 2 2 2 2 2 3" xfId="6065" xr:uid="{FA005E7C-D705-4261-9DFB-E7A0AFC21D2A}"/>
    <cellStyle name="Comma 2 2 2 5 2 2 2 2 2 3 2" xfId="18197" xr:uid="{5F4EDB6D-741A-49E7-AF47-1FBF44323365}"/>
    <cellStyle name="Comma 2 2 2 5 2 2 2 2 2 3 2 2" xfId="42461" xr:uid="{09A58BBF-443C-446B-84F8-8015C9A2D0CD}"/>
    <cellStyle name="Comma 2 2 2 5 2 2 2 2 2 3 3" xfId="30329" xr:uid="{F743B5F3-A623-4467-B9DD-3178B9A4631D}"/>
    <cellStyle name="Comma 2 2 2 5 2 2 2 2 2 4" xfId="10109" xr:uid="{047D53A1-5A1B-4B68-9633-B06A6798CB3F}"/>
    <cellStyle name="Comma 2 2 2 5 2 2 2 2 2 4 2" xfId="22241" xr:uid="{FB99778C-6799-4057-ACFD-399C2D46C9C9}"/>
    <cellStyle name="Comma 2 2 2 5 2 2 2 2 2 4 2 2" xfId="46505" xr:uid="{4007528F-D07F-42F6-92D3-4D4EA35E859B}"/>
    <cellStyle name="Comma 2 2 2 5 2 2 2 2 2 4 3" xfId="34373" xr:uid="{3B71B844-BCAC-40D1-A1DE-D76F0E0B88D3}"/>
    <cellStyle name="Comma 2 2 2 5 2 2 2 2 2 5" xfId="14153" xr:uid="{2F28A47D-344F-4DFF-B940-130A98A2F8B7}"/>
    <cellStyle name="Comma 2 2 2 5 2 2 2 2 2 5 2" xfId="38417" xr:uid="{8172869A-2342-4DB0-B18E-69028B21C1AD}"/>
    <cellStyle name="Comma 2 2 2 5 2 2 2 2 2 6" xfId="26285" xr:uid="{1C7C2B8B-5965-4519-ABBB-59EF3592E31F}"/>
    <cellStyle name="Comma 2 2 2 5 2 2 2 2 3" xfId="3032" xr:uid="{5B4E69B7-9B2A-4460-B1B8-3366D16FFAA1}"/>
    <cellStyle name="Comma 2 2 2 5 2 2 2 2 3 2" xfId="7076" xr:uid="{8346FEDF-42FD-48B1-BC2E-8368E43537E0}"/>
    <cellStyle name="Comma 2 2 2 5 2 2 2 2 3 2 2" xfId="19208" xr:uid="{D7889F9E-BDFB-4B63-A3D7-D33B931AB4C4}"/>
    <cellStyle name="Comma 2 2 2 5 2 2 2 2 3 2 2 2" xfId="43472" xr:uid="{67A4E5C8-00AE-4209-AF46-5C4E46723643}"/>
    <cellStyle name="Comma 2 2 2 5 2 2 2 2 3 2 3" xfId="31340" xr:uid="{E67EA827-1869-480C-B983-6BC156B1BD7C}"/>
    <cellStyle name="Comma 2 2 2 5 2 2 2 2 3 3" xfId="11120" xr:uid="{20641DA7-9271-4AED-BD6A-E62463749432}"/>
    <cellStyle name="Comma 2 2 2 5 2 2 2 2 3 3 2" xfId="23252" xr:uid="{8FE0B1B3-714A-43D7-B65C-1E4B57A0E801}"/>
    <cellStyle name="Comma 2 2 2 5 2 2 2 2 3 3 2 2" xfId="47516" xr:uid="{6EF8A7A1-FC63-4434-8108-F8687D26B8FD}"/>
    <cellStyle name="Comma 2 2 2 5 2 2 2 2 3 3 3" xfId="35384" xr:uid="{3AD86015-8ADC-4835-94AF-D3FC74825652}"/>
    <cellStyle name="Comma 2 2 2 5 2 2 2 2 3 4" xfId="15164" xr:uid="{55F0C9A0-07F0-46C8-9AD8-BF11BF9BB100}"/>
    <cellStyle name="Comma 2 2 2 5 2 2 2 2 3 4 2" xfId="39428" xr:uid="{D50BA7C6-FF8F-46DE-BD07-3E87C434AA33}"/>
    <cellStyle name="Comma 2 2 2 5 2 2 2 2 3 5" xfId="27296" xr:uid="{94968784-34DF-4549-8599-B247F1241622}"/>
    <cellStyle name="Comma 2 2 2 5 2 2 2 2 4" xfId="5054" xr:uid="{C927C644-883D-44EE-9F5F-C7312C122B84}"/>
    <cellStyle name="Comma 2 2 2 5 2 2 2 2 4 2" xfId="17186" xr:uid="{DFE36DF7-4BC0-4501-982D-4C14CE6F3560}"/>
    <cellStyle name="Comma 2 2 2 5 2 2 2 2 4 2 2" xfId="41450" xr:uid="{22975EA2-E41F-46ED-A218-CE85197470D9}"/>
    <cellStyle name="Comma 2 2 2 5 2 2 2 2 4 3" xfId="29318" xr:uid="{0F49B131-8428-4905-9B7E-2A83F1DE67AA}"/>
    <cellStyle name="Comma 2 2 2 5 2 2 2 2 5" xfId="9098" xr:uid="{AB24910F-1903-4159-9B29-74AC26C5AA9C}"/>
    <cellStyle name="Comma 2 2 2 5 2 2 2 2 5 2" xfId="21230" xr:uid="{2CDE7E08-D49B-47C2-BBB3-0095D18B2582}"/>
    <cellStyle name="Comma 2 2 2 5 2 2 2 2 5 2 2" xfId="45494" xr:uid="{AC366ACF-0EA7-4BB2-ADE2-DFDA528C67BE}"/>
    <cellStyle name="Comma 2 2 2 5 2 2 2 2 5 3" xfId="33362" xr:uid="{36051CD5-2A10-43CD-85E2-E69F7A5A51A5}"/>
    <cellStyle name="Comma 2 2 2 5 2 2 2 2 6" xfId="13142" xr:uid="{7F863BCC-BF8C-4CB8-8B04-9F1C708B4FD8}"/>
    <cellStyle name="Comma 2 2 2 5 2 2 2 2 6 2" xfId="37406" xr:uid="{4CC5CC53-C393-4C6B-9713-D4D0856631CD}"/>
    <cellStyle name="Comma 2 2 2 5 2 2 2 2 7" xfId="25274" xr:uid="{B88AC89F-B359-4F96-BAD8-7F4020346B25}"/>
    <cellStyle name="Comma 2 2 2 5 2 2 2 3" xfId="1516" xr:uid="{A56081A8-41EF-425E-A7FF-8DAE22EFE80A}"/>
    <cellStyle name="Comma 2 2 2 5 2 2 2 3 2" xfId="3538" xr:uid="{E61CB3A5-F94C-4444-92F9-70479FCD32C8}"/>
    <cellStyle name="Comma 2 2 2 5 2 2 2 3 2 2" xfId="7582" xr:uid="{8FD6793C-59B3-484E-B481-08F4B6DBFD3C}"/>
    <cellStyle name="Comma 2 2 2 5 2 2 2 3 2 2 2" xfId="19714" xr:uid="{AF1CE36A-048E-403F-B2BA-FD5E6AC5341C}"/>
    <cellStyle name="Comma 2 2 2 5 2 2 2 3 2 2 2 2" xfId="43978" xr:uid="{CC189F07-EC01-4B4E-99CE-B380B35E9ED8}"/>
    <cellStyle name="Comma 2 2 2 5 2 2 2 3 2 2 3" xfId="31846" xr:uid="{19D19A00-099A-4995-84F9-22EED6A1F029}"/>
    <cellStyle name="Comma 2 2 2 5 2 2 2 3 2 3" xfId="11626" xr:uid="{D2B4B67F-4D3F-4EF8-A13E-48764DE0AAF2}"/>
    <cellStyle name="Comma 2 2 2 5 2 2 2 3 2 3 2" xfId="23758" xr:uid="{0B954B8B-2F61-4CCB-9558-C9909DA27B30}"/>
    <cellStyle name="Comma 2 2 2 5 2 2 2 3 2 3 2 2" xfId="48022" xr:uid="{C6F1709E-D002-42A3-8C8E-FAAE9579986F}"/>
    <cellStyle name="Comma 2 2 2 5 2 2 2 3 2 3 3" xfId="35890" xr:uid="{AB5CBE92-73EF-49BA-AA7D-B6D15E3E76EE}"/>
    <cellStyle name="Comma 2 2 2 5 2 2 2 3 2 4" xfId="15670" xr:uid="{E2F41513-427E-400D-86A8-F90CB405FC9E}"/>
    <cellStyle name="Comma 2 2 2 5 2 2 2 3 2 4 2" xfId="39934" xr:uid="{B248F210-D25D-453A-96E9-BE21ABF048A9}"/>
    <cellStyle name="Comma 2 2 2 5 2 2 2 3 2 5" xfId="27802" xr:uid="{104432E0-03A2-428A-BBB0-7D738705D407}"/>
    <cellStyle name="Comma 2 2 2 5 2 2 2 3 3" xfId="5560" xr:uid="{E4187982-DDBF-428A-90CA-706BE913D68F}"/>
    <cellStyle name="Comma 2 2 2 5 2 2 2 3 3 2" xfId="17692" xr:uid="{6C21C3CC-6395-4EBC-BC15-60ACC1409DA0}"/>
    <cellStyle name="Comma 2 2 2 5 2 2 2 3 3 2 2" xfId="41956" xr:uid="{191B5EF6-33CB-47E1-B14A-86DDF1EEA8DD}"/>
    <cellStyle name="Comma 2 2 2 5 2 2 2 3 3 3" xfId="29824" xr:uid="{F94CC1C6-D290-45A0-B84D-3EE74AC3C46D}"/>
    <cellStyle name="Comma 2 2 2 5 2 2 2 3 4" xfId="9604" xr:uid="{5F945E84-E46F-42BB-8E78-59B613FF75AE}"/>
    <cellStyle name="Comma 2 2 2 5 2 2 2 3 4 2" xfId="21736" xr:uid="{1A99A27F-2BC9-413F-A660-D7E97A154C6C}"/>
    <cellStyle name="Comma 2 2 2 5 2 2 2 3 4 2 2" xfId="46000" xr:uid="{49CE993B-D6CC-44AF-9D60-07A5C993F7CD}"/>
    <cellStyle name="Comma 2 2 2 5 2 2 2 3 4 3" xfId="33868" xr:uid="{20916B81-58BF-4DCA-B248-C595485A0419}"/>
    <cellStyle name="Comma 2 2 2 5 2 2 2 3 5" xfId="13648" xr:uid="{03CD4A36-F4A4-4D1D-B2B2-1F4CFD62E97B}"/>
    <cellStyle name="Comma 2 2 2 5 2 2 2 3 5 2" xfId="37912" xr:uid="{87C39E5E-D1B3-48D6-A8B2-0B7326FCFB3D}"/>
    <cellStyle name="Comma 2 2 2 5 2 2 2 3 6" xfId="25780" xr:uid="{BB117A90-5481-4086-B269-7791C864B7A4}"/>
    <cellStyle name="Comma 2 2 2 5 2 2 2 4" xfId="2527" xr:uid="{AA2746EF-18B9-4BCA-A921-8BAF299DB0FC}"/>
    <cellStyle name="Comma 2 2 2 5 2 2 2 4 2" xfId="6571" xr:uid="{33443E9F-7E77-46A5-A000-ED1DA3BF896B}"/>
    <cellStyle name="Comma 2 2 2 5 2 2 2 4 2 2" xfId="18703" xr:uid="{2C694BCE-1D4F-4CA4-8C8B-CC21CA765D8F}"/>
    <cellStyle name="Comma 2 2 2 5 2 2 2 4 2 2 2" xfId="42967" xr:uid="{AA43B6A4-8018-4028-B455-1F6A6E7CD454}"/>
    <cellStyle name="Comma 2 2 2 5 2 2 2 4 2 3" xfId="30835" xr:uid="{7FD4A79C-1BE4-4832-A656-3C6D60FE6E25}"/>
    <cellStyle name="Comma 2 2 2 5 2 2 2 4 3" xfId="10615" xr:uid="{7EF8F173-3F69-4654-AE78-40E55F13E7A8}"/>
    <cellStyle name="Comma 2 2 2 5 2 2 2 4 3 2" xfId="22747" xr:uid="{D5C38A8B-E299-4104-988A-535A579DFD51}"/>
    <cellStyle name="Comma 2 2 2 5 2 2 2 4 3 2 2" xfId="47011" xr:uid="{B49F4076-9015-41D9-B9D5-091FC66FE881}"/>
    <cellStyle name="Comma 2 2 2 5 2 2 2 4 3 3" xfId="34879" xr:uid="{D275B2EC-8E8E-42A7-AD31-0F4E15DC2BDB}"/>
    <cellStyle name="Comma 2 2 2 5 2 2 2 4 4" xfId="14659" xr:uid="{CBC11FA7-CD7B-41DF-A4E1-AB1494F656A0}"/>
    <cellStyle name="Comma 2 2 2 5 2 2 2 4 4 2" xfId="38923" xr:uid="{9B44401D-2ABE-441E-BB02-CAC02F8C610A}"/>
    <cellStyle name="Comma 2 2 2 5 2 2 2 4 5" xfId="26791" xr:uid="{CEA1BA9B-C1A6-4C15-BEDC-2F74B67ADBB3}"/>
    <cellStyle name="Comma 2 2 2 5 2 2 2 5" xfId="4549" xr:uid="{1002E297-0471-45CD-A246-6B2860840289}"/>
    <cellStyle name="Comma 2 2 2 5 2 2 2 5 2" xfId="16681" xr:uid="{713AD8ED-ED00-4F20-B64F-A2B16D43E269}"/>
    <cellStyle name="Comma 2 2 2 5 2 2 2 5 2 2" xfId="40945" xr:uid="{B9AE1FC9-CABD-4371-A968-9E03CE67A65D}"/>
    <cellStyle name="Comma 2 2 2 5 2 2 2 5 3" xfId="28813" xr:uid="{1013DC53-8D7A-47E1-8EAB-59141F94400D}"/>
    <cellStyle name="Comma 2 2 2 5 2 2 2 6" xfId="8593" xr:uid="{8E7D01B6-B7C7-43D2-89E6-860C1F9BE21C}"/>
    <cellStyle name="Comma 2 2 2 5 2 2 2 6 2" xfId="20725" xr:uid="{71591595-55AA-4D6B-A2D0-107DEDD4ED7A}"/>
    <cellStyle name="Comma 2 2 2 5 2 2 2 6 2 2" xfId="44989" xr:uid="{C4A62364-C7DB-4E2B-B823-F6C506E3F667}"/>
    <cellStyle name="Comma 2 2 2 5 2 2 2 6 3" xfId="32857" xr:uid="{002419E8-F225-4505-9566-55100FCD91D6}"/>
    <cellStyle name="Comma 2 2 2 5 2 2 2 7" xfId="12637" xr:uid="{C33CA518-0588-4610-B4B1-DE8615F6FD3F}"/>
    <cellStyle name="Comma 2 2 2 5 2 2 2 7 2" xfId="36901" xr:uid="{0B47BD32-3E55-4F87-B175-EEFCCE78BB9F}"/>
    <cellStyle name="Comma 2 2 2 5 2 2 2 8" xfId="24769" xr:uid="{33B3E084-AA64-4333-B7CD-6D5CE9AB6E4B}"/>
    <cellStyle name="Comma 2 2 2 5 2 2 3" xfId="757" xr:uid="{912D7B11-F5A3-4674-AC5B-F1DA6F8B66AB}"/>
    <cellStyle name="Comma 2 2 2 5 2 2 3 2" xfId="1768" xr:uid="{B1A7052B-C468-42F2-8170-D37E44820294}"/>
    <cellStyle name="Comma 2 2 2 5 2 2 3 2 2" xfId="3790" xr:uid="{60396341-9A01-4476-A869-0F5CC0105F1F}"/>
    <cellStyle name="Comma 2 2 2 5 2 2 3 2 2 2" xfId="7834" xr:uid="{58898202-40A6-413B-B1E2-DF57579DB646}"/>
    <cellStyle name="Comma 2 2 2 5 2 2 3 2 2 2 2" xfId="19966" xr:uid="{41AB5BE0-CFAD-48E4-B0E6-A10702BE6F59}"/>
    <cellStyle name="Comma 2 2 2 5 2 2 3 2 2 2 2 2" xfId="44230" xr:uid="{C07D75C7-847F-424F-9D52-A11D1EF7C4DF}"/>
    <cellStyle name="Comma 2 2 2 5 2 2 3 2 2 2 3" xfId="32098" xr:uid="{5DBF3192-05B4-4233-BD2E-82167081BE79}"/>
    <cellStyle name="Comma 2 2 2 5 2 2 3 2 2 3" xfId="11878" xr:uid="{C9147190-EC4B-4AD0-AEE0-A1BEE325945F}"/>
    <cellStyle name="Comma 2 2 2 5 2 2 3 2 2 3 2" xfId="24010" xr:uid="{386584B6-9ED5-4595-A1C8-490B20E468F7}"/>
    <cellStyle name="Comma 2 2 2 5 2 2 3 2 2 3 2 2" xfId="48274" xr:uid="{94253B0E-CD52-47D8-9C66-39B3DBB702E2}"/>
    <cellStyle name="Comma 2 2 2 5 2 2 3 2 2 3 3" xfId="36142" xr:uid="{F21AC828-B8C6-4490-B1B1-68F1DED38392}"/>
    <cellStyle name="Comma 2 2 2 5 2 2 3 2 2 4" xfId="15922" xr:uid="{C5D72DFA-C75A-45A1-8587-6880228EFFDB}"/>
    <cellStyle name="Comma 2 2 2 5 2 2 3 2 2 4 2" xfId="40186" xr:uid="{25052348-A989-4482-9EA1-83C4BFA750DC}"/>
    <cellStyle name="Comma 2 2 2 5 2 2 3 2 2 5" xfId="28054" xr:uid="{3F71531E-BE54-46F1-B264-5DC5DD24627F}"/>
    <cellStyle name="Comma 2 2 2 5 2 2 3 2 3" xfId="5812" xr:uid="{35DF4801-19A4-49DC-9433-75D67D03AAFF}"/>
    <cellStyle name="Comma 2 2 2 5 2 2 3 2 3 2" xfId="17944" xr:uid="{BF17F9E7-C090-4599-A117-FC6F6C150696}"/>
    <cellStyle name="Comma 2 2 2 5 2 2 3 2 3 2 2" xfId="42208" xr:uid="{ECB90FE0-F28F-4674-8E4D-38F491DA3443}"/>
    <cellStyle name="Comma 2 2 2 5 2 2 3 2 3 3" xfId="30076" xr:uid="{2DE285BB-E5D6-40FE-A81A-0BC1C496E2C9}"/>
    <cellStyle name="Comma 2 2 2 5 2 2 3 2 4" xfId="9856" xr:uid="{E2294CFB-49D7-4386-A90A-EC2BF49AF409}"/>
    <cellStyle name="Comma 2 2 2 5 2 2 3 2 4 2" xfId="21988" xr:uid="{57658293-06C5-4416-90F1-256AB3AE4A42}"/>
    <cellStyle name="Comma 2 2 2 5 2 2 3 2 4 2 2" xfId="46252" xr:uid="{8E474D21-CF91-4AFD-8E93-335BE1FC9921}"/>
    <cellStyle name="Comma 2 2 2 5 2 2 3 2 4 3" xfId="34120" xr:uid="{48C22E79-FE35-48F4-B3B1-8353C8954269}"/>
    <cellStyle name="Comma 2 2 2 5 2 2 3 2 5" xfId="13900" xr:uid="{ADCC5588-C735-4A61-97B0-FC768BB096F7}"/>
    <cellStyle name="Comma 2 2 2 5 2 2 3 2 5 2" xfId="38164" xr:uid="{24082D02-8240-45AD-9E26-64502186238A}"/>
    <cellStyle name="Comma 2 2 2 5 2 2 3 2 6" xfId="26032" xr:uid="{CAFAFD2C-B872-48DB-B02F-1D4AEF651517}"/>
    <cellStyle name="Comma 2 2 2 5 2 2 3 3" xfId="2779" xr:uid="{C0CE8C6F-23F8-44FC-8A43-150A707847D0}"/>
    <cellStyle name="Comma 2 2 2 5 2 2 3 3 2" xfId="6823" xr:uid="{0FEEDBED-1A23-4FAE-8391-5E6FA551653D}"/>
    <cellStyle name="Comma 2 2 2 5 2 2 3 3 2 2" xfId="18955" xr:uid="{028A9F8B-DA70-4B74-8A86-2B94FE345994}"/>
    <cellStyle name="Comma 2 2 2 5 2 2 3 3 2 2 2" xfId="43219" xr:uid="{6C6E9CEC-2586-4646-9799-EF26F6D34557}"/>
    <cellStyle name="Comma 2 2 2 5 2 2 3 3 2 3" xfId="31087" xr:uid="{8BB1AC52-7B5D-4E8F-BDEA-FFCE952EDB42}"/>
    <cellStyle name="Comma 2 2 2 5 2 2 3 3 3" xfId="10867" xr:uid="{81D90299-3F56-4DB5-B12D-122092C64349}"/>
    <cellStyle name="Comma 2 2 2 5 2 2 3 3 3 2" xfId="22999" xr:uid="{4DA910F7-749C-4233-AA59-5B57ED892142}"/>
    <cellStyle name="Comma 2 2 2 5 2 2 3 3 3 2 2" xfId="47263" xr:uid="{125FA32F-03FC-4F1F-8354-A0864873973B}"/>
    <cellStyle name="Comma 2 2 2 5 2 2 3 3 3 3" xfId="35131" xr:uid="{E380A33B-01D9-40B8-9A9C-4EFD55FD1482}"/>
    <cellStyle name="Comma 2 2 2 5 2 2 3 3 4" xfId="14911" xr:uid="{42566372-63D0-4D8F-A38E-C31A8D35ADEB}"/>
    <cellStyle name="Comma 2 2 2 5 2 2 3 3 4 2" xfId="39175" xr:uid="{B32DEF34-B82B-457C-90C3-8EEA0CC645A8}"/>
    <cellStyle name="Comma 2 2 2 5 2 2 3 3 5" xfId="27043" xr:uid="{27665461-28C2-4EAE-9B81-957A8A6C0F7E}"/>
    <cellStyle name="Comma 2 2 2 5 2 2 3 4" xfId="4801" xr:uid="{BCEECEFA-433B-4B98-A952-98151A39741D}"/>
    <cellStyle name="Comma 2 2 2 5 2 2 3 4 2" xfId="16933" xr:uid="{7FE1CA46-2CA1-42EB-853C-2D7373BA5C5A}"/>
    <cellStyle name="Comma 2 2 2 5 2 2 3 4 2 2" xfId="41197" xr:uid="{399E6138-C647-46BB-903D-0BEDDAAFC361}"/>
    <cellStyle name="Comma 2 2 2 5 2 2 3 4 3" xfId="29065" xr:uid="{81AD1235-8DA3-42B3-844F-420F237B2075}"/>
    <cellStyle name="Comma 2 2 2 5 2 2 3 5" xfId="8845" xr:uid="{7914FFF9-F93D-4E4B-BAD8-15A1B41BAFCF}"/>
    <cellStyle name="Comma 2 2 2 5 2 2 3 5 2" xfId="20977" xr:uid="{0E63218C-F9A3-441C-8597-CDCF63EB0EEA}"/>
    <cellStyle name="Comma 2 2 2 5 2 2 3 5 2 2" xfId="45241" xr:uid="{FB568427-0672-4540-BB0F-4AD40D2A17C3}"/>
    <cellStyle name="Comma 2 2 2 5 2 2 3 5 3" xfId="33109" xr:uid="{019967EA-5DCE-4E12-A2D7-8218E99AADED}"/>
    <cellStyle name="Comma 2 2 2 5 2 2 3 6" xfId="12889" xr:uid="{CF113411-688F-4CCB-82B2-BBE7321D91BF}"/>
    <cellStyle name="Comma 2 2 2 5 2 2 3 6 2" xfId="37153" xr:uid="{53CFCFFB-5D18-47E3-8B22-067044386C42}"/>
    <cellStyle name="Comma 2 2 2 5 2 2 3 7" xfId="25021" xr:uid="{3EF5F868-A0C6-4AEC-819A-46132EC5C1F4}"/>
    <cellStyle name="Comma 2 2 2 5 2 2 4" xfId="1263" xr:uid="{00F35518-4206-4764-87BF-4350C72BA0EE}"/>
    <cellStyle name="Comma 2 2 2 5 2 2 4 2" xfId="3285" xr:uid="{2A412D5F-6340-4382-AD17-8451E1542870}"/>
    <cellStyle name="Comma 2 2 2 5 2 2 4 2 2" xfId="7329" xr:uid="{F0DC1D3D-231E-4ECD-82A9-1028B08BFBD4}"/>
    <cellStyle name="Comma 2 2 2 5 2 2 4 2 2 2" xfId="19461" xr:uid="{9A9BEF4C-1E6D-4C7D-91D8-C06E7A3ED18E}"/>
    <cellStyle name="Comma 2 2 2 5 2 2 4 2 2 2 2" xfId="43725" xr:uid="{A0E87E86-4C83-45E0-9F92-16A3D194B839}"/>
    <cellStyle name="Comma 2 2 2 5 2 2 4 2 2 3" xfId="31593" xr:uid="{74F6E4B9-15B9-4A13-BCCC-473532A510CC}"/>
    <cellStyle name="Comma 2 2 2 5 2 2 4 2 3" xfId="11373" xr:uid="{C49D0E46-A0CC-4C98-AAA3-A328CF27B232}"/>
    <cellStyle name="Comma 2 2 2 5 2 2 4 2 3 2" xfId="23505" xr:uid="{46BF0EE9-1AA4-4CFA-80A7-BB7AA62EAA61}"/>
    <cellStyle name="Comma 2 2 2 5 2 2 4 2 3 2 2" xfId="47769" xr:uid="{01AD9E8E-B34D-4FC3-B080-5B885157562A}"/>
    <cellStyle name="Comma 2 2 2 5 2 2 4 2 3 3" xfId="35637" xr:uid="{BECF9230-D184-44C8-B0C8-A3425F17DE81}"/>
    <cellStyle name="Comma 2 2 2 5 2 2 4 2 4" xfId="15417" xr:uid="{0881363C-0A6E-48CF-AE9A-47E5FA6E3F08}"/>
    <cellStyle name="Comma 2 2 2 5 2 2 4 2 4 2" xfId="39681" xr:uid="{889F87F8-D7A9-4AEE-BFF0-496EC783B3A6}"/>
    <cellStyle name="Comma 2 2 2 5 2 2 4 2 5" xfId="27549" xr:uid="{B5AC8DEF-90A8-40C3-8357-AB813640F872}"/>
    <cellStyle name="Comma 2 2 2 5 2 2 4 3" xfId="5307" xr:uid="{B208ABF8-AA90-4AC3-992B-07BBC78257FC}"/>
    <cellStyle name="Comma 2 2 2 5 2 2 4 3 2" xfId="17439" xr:uid="{32C60879-62FC-4868-9CB8-AE8D1A4DC8B4}"/>
    <cellStyle name="Comma 2 2 2 5 2 2 4 3 2 2" xfId="41703" xr:uid="{23E041FC-C4C3-40BB-A431-8F3B7777341C}"/>
    <cellStyle name="Comma 2 2 2 5 2 2 4 3 3" xfId="29571" xr:uid="{B89AB456-F2AE-41B2-BC7F-B88FD7C3D869}"/>
    <cellStyle name="Comma 2 2 2 5 2 2 4 4" xfId="9351" xr:uid="{8F89FEC2-CAF4-49C0-9D32-930F2BD3C7AC}"/>
    <cellStyle name="Comma 2 2 2 5 2 2 4 4 2" xfId="21483" xr:uid="{ABB69241-75D0-4832-B375-FE07C1F02687}"/>
    <cellStyle name="Comma 2 2 2 5 2 2 4 4 2 2" xfId="45747" xr:uid="{DF38160B-245C-492A-946D-425C8F8EF097}"/>
    <cellStyle name="Comma 2 2 2 5 2 2 4 4 3" xfId="33615" xr:uid="{7DDBD084-EBCB-413B-8E76-7E38BE04E677}"/>
    <cellStyle name="Comma 2 2 2 5 2 2 4 5" xfId="13395" xr:uid="{B83D840C-828A-4D27-8BD8-03073B1B94B0}"/>
    <cellStyle name="Comma 2 2 2 5 2 2 4 5 2" xfId="37659" xr:uid="{43425C11-C490-4C63-9A55-954D7263365B}"/>
    <cellStyle name="Comma 2 2 2 5 2 2 4 6" xfId="25527" xr:uid="{1A61450A-FBB4-406F-B7BD-9E325D4170F5}"/>
    <cellStyle name="Comma 2 2 2 5 2 2 5" xfId="2274" xr:uid="{A90B2E31-893D-4638-AC2F-3389DA75A126}"/>
    <cellStyle name="Comma 2 2 2 5 2 2 5 2" xfId="6318" xr:uid="{7CDD510B-417E-4C80-A624-7F3268D5A56B}"/>
    <cellStyle name="Comma 2 2 2 5 2 2 5 2 2" xfId="18450" xr:uid="{977A5954-9695-4523-B0FA-2D6031370EB9}"/>
    <cellStyle name="Comma 2 2 2 5 2 2 5 2 2 2" xfId="42714" xr:uid="{A28C6E34-A599-418F-9E28-0974BDF14D60}"/>
    <cellStyle name="Comma 2 2 2 5 2 2 5 2 3" xfId="30582" xr:uid="{2432970F-7A69-4B40-8A5A-2220DB7267E1}"/>
    <cellStyle name="Comma 2 2 2 5 2 2 5 3" xfId="10362" xr:uid="{9A5A6403-DF9E-4562-9508-ED8B953C2354}"/>
    <cellStyle name="Comma 2 2 2 5 2 2 5 3 2" xfId="22494" xr:uid="{33DA0C69-06F1-48F1-BABC-B25F93A2B7EA}"/>
    <cellStyle name="Comma 2 2 2 5 2 2 5 3 2 2" xfId="46758" xr:uid="{2A09BB26-4C78-48D8-BDB7-62443180AE94}"/>
    <cellStyle name="Comma 2 2 2 5 2 2 5 3 3" xfId="34626" xr:uid="{88875DED-0D45-4DBD-BA8E-179D915F7857}"/>
    <cellStyle name="Comma 2 2 2 5 2 2 5 4" xfId="14406" xr:uid="{CE8B7BFA-5D11-4C4C-88BD-3645556671D0}"/>
    <cellStyle name="Comma 2 2 2 5 2 2 5 4 2" xfId="38670" xr:uid="{CEEB3AEB-24E0-47A7-AF20-88A2A4ED9B58}"/>
    <cellStyle name="Comma 2 2 2 5 2 2 5 5" xfId="26538" xr:uid="{62070DA6-F2D0-4DEA-BA1D-DBF6D39965C7}"/>
    <cellStyle name="Comma 2 2 2 5 2 2 6" xfId="4296" xr:uid="{EAC00342-D589-4114-9BD2-AB5662425680}"/>
    <cellStyle name="Comma 2 2 2 5 2 2 6 2" xfId="16428" xr:uid="{E135BECC-364D-4C58-917D-93934E1143C3}"/>
    <cellStyle name="Comma 2 2 2 5 2 2 6 2 2" xfId="40692" xr:uid="{6075D70F-B61B-4A00-8754-F082AD6A5A53}"/>
    <cellStyle name="Comma 2 2 2 5 2 2 6 3" xfId="28560" xr:uid="{13E90518-506C-4FA4-8105-B678BE5E246F}"/>
    <cellStyle name="Comma 2 2 2 5 2 2 7" xfId="8340" xr:uid="{20EDA857-FA3E-415F-9133-B235F579FF5E}"/>
    <cellStyle name="Comma 2 2 2 5 2 2 7 2" xfId="20472" xr:uid="{3EB335F1-BF64-4953-8D5A-348ABBA037CA}"/>
    <cellStyle name="Comma 2 2 2 5 2 2 7 2 2" xfId="44736" xr:uid="{8DE9BBD1-6D58-4DAF-AB29-D2611E48D5A6}"/>
    <cellStyle name="Comma 2 2 2 5 2 2 7 3" xfId="32604" xr:uid="{6CDE4BC0-18A5-466E-8322-C36E0A688DCC}"/>
    <cellStyle name="Comma 2 2 2 5 2 2 8" xfId="12384" xr:uid="{D8A4AF89-0C6C-4144-997D-AD4799C247E5}"/>
    <cellStyle name="Comma 2 2 2 5 2 2 8 2" xfId="36648" xr:uid="{2B69BBA4-FDB0-45BF-8484-B6933CF065FE}"/>
    <cellStyle name="Comma 2 2 2 5 2 2 9" xfId="24516" xr:uid="{5ADAA223-A150-4694-90B7-4F50456AB70E}"/>
    <cellStyle name="Comma 2 2 2 5 2 3" xfId="379" xr:uid="{1BB3ECFE-8C99-4AE5-BF29-29E26FF5888A}"/>
    <cellStyle name="Comma 2 2 2 5 2 3 2" xfId="884" xr:uid="{80EB0E76-B333-4FA5-9F8B-2C7470006776}"/>
    <cellStyle name="Comma 2 2 2 5 2 3 2 2" xfId="1895" xr:uid="{76D0F73D-55B8-4EF4-8207-8C776C96A74D}"/>
    <cellStyle name="Comma 2 2 2 5 2 3 2 2 2" xfId="3917" xr:uid="{3D167968-2093-424F-8050-36C93CE1CBED}"/>
    <cellStyle name="Comma 2 2 2 5 2 3 2 2 2 2" xfId="7961" xr:uid="{9BD364C7-AAE4-4C52-883C-A3851E2E6C84}"/>
    <cellStyle name="Comma 2 2 2 5 2 3 2 2 2 2 2" xfId="20093" xr:uid="{ED6AAFC7-E99C-4EC5-A1F3-C2D1993D5415}"/>
    <cellStyle name="Comma 2 2 2 5 2 3 2 2 2 2 2 2" xfId="44357" xr:uid="{02F1E66F-B036-47EF-BA77-EF94A098F97C}"/>
    <cellStyle name="Comma 2 2 2 5 2 3 2 2 2 2 3" xfId="32225" xr:uid="{7EC115D5-2C17-4815-B142-A5C2A1317732}"/>
    <cellStyle name="Comma 2 2 2 5 2 3 2 2 2 3" xfId="12005" xr:uid="{CD880AAB-525E-48B7-8D62-B6FCBE53C5FB}"/>
    <cellStyle name="Comma 2 2 2 5 2 3 2 2 2 3 2" xfId="24137" xr:uid="{BE84A50A-7398-4C0F-9645-C818121770FC}"/>
    <cellStyle name="Comma 2 2 2 5 2 3 2 2 2 3 2 2" xfId="48401" xr:uid="{4AAE6FBB-9917-4418-B033-DFE5735EA80A}"/>
    <cellStyle name="Comma 2 2 2 5 2 3 2 2 2 3 3" xfId="36269" xr:uid="{DBDAD168-4B7B-42AF-BD49-8AF99F1E0AED}"/>
    <cellStyle name="Comma 2 2 2 5 2 3 2 2 2 4" xfId="16049" xr:uid="{90886C3A-F000-4434-9045-3232B67B0E85}"/>
    <cellStyle name="Comma 2 2 2 5 2 3 2 2 2 4 2" xfId="40313" xr:uid="{E7ACCEFD-4917-430A-9238-5C75001A0AD3}"/>
    <cellStyle name="Comma 2 2 2 5 2 3 2 2 2 5" xfId="28181" xr:uid="{5B46D93F-0307-4502-9422-22BD5E528337}"/>
    <cellStyle name="Comma 2 2 2 5 2 3 2 2 3" xfId="5939" xr:uid="{4AE618AE-45C5-46E6-BBA0-642B2D89C211}"/>
    <cellStyle name="Comma 2 2 2 5 2 3 2 2 3 2" xfId="18071" xr:uid="{3ABFE843-0D80-4DE8-82D1-AC5015DBC520}"/>
    <cellStyle name="Comma 2 2 2 5 2 3 2 2 3 2 2" xfId="42335" xr:uid="{0E901212-D925-4208-960F-078367B4FCB0}"/>
    <cellStyle name="Comma 2 2 2 5 2 3 2 2 3 3" xfId="30203" xr:uid="{622A8B63-612D-4A5B-8A19-5C5BCF03351E}"/>
    <cellStyle name="Comma 2 2 2 5 2 3 2 2 4" xfId="9983" xr:uid="{9490BE9A-63A6-46EB-88D7-9E3AB8BE21FA}"/>
    <cellStyle name="Comma 2 2 2 5 2 3 2 2 4 2" xfId="22115" xr:uid="{7524B10E-7655-4B9E-8F3B-3FD7E4437F9A}"/>
    <cellStyle name="Comma 2 2 2 5 2 3 2 2 4 2 2" xfId="46379" xr:uid="{1388EEAA-880E-46A3-9F65-26293EDA0C36}"/>
    <cellStyle name="Comma 2 2 2 5 2 3 2 2 4 3" xfId="34247" xr:uid="{2A656EC3-A542-4B46-BDB1-EBEA92973084}"/>
    <cellStyle name="Comma 2 2 2 5 2 3 2 2 5" xfId="14027" xr:uid="{F0D9B605-A46D-43B6-AFEB-B20196542B05}"/>
    <cellStyle name="Comma 2 2 2 5 2 3 2 2 5 2" xfId="38291" xr:uid="{6A8E2877-6D7F-4314-BECC-884D2B24ACCE}"/>
    <cellStyle name="Comma 2 2 2 5 2 3 2 2 6" xfId="26159" xr:uid="{6AC20DB5-A55C-439D-B166-BB07A45D82F4}"/>
    <cellStyle name="Comma 2 2 2 5 2 3 2 3" xfId="2906" xr:uid="{FD2F47CB-F5B9-42F0-9316-24B48953B692}"/>
    <cellStyle name="Comma 2 2 2 5 2 3 2 3 2" xfId="6950" xr:uid="{57EE38F9-E365-42EC-BD00-9497848CD343}"/>
    <cellStyle name="Comma 2 2 2 5 2 3 2 3 2 2" xfId="19082" xr:uid="{D6ED30EC-58CB-452C-BDDA-56144F685633}"/>
    <cellStyle name="Comma 2 2 2 5 2 3 2 3 2 2 2" xfId="43346" xr:uid="{7E64D610-1B22-4CE3-BF13-E0A44A9D8301}"/>
    <cellStyle name="Comma 2 2 2 5 2 3 2 3 2 3" xfId="31214" xr:uid="{80F335BF-8C34-4E78-8BF7-26F967CADEAB}"/>
    <cellStyle name="Comma 2 2 2 5 2 3 2 3 3" xfId="10994" xr:uid="{06DA516A-B84B-44A4-8C7C-6C0544B0CB81}"/>
    <cellStyle name="Comma 2 2 2 5 2 3 2 3 3 2" xfId="23126" xr:uid="{7F39F59D-BD46-401B-98CA-E146A5B1F536}"/>
    <cellStyle name="Comma 2 2 2 5 2 3 2 3 3 2 2" xfId="47390" xr:uid="{901AB03C-972D-4EBE-81D1-06A8B2F4A14C}"/>
    <cellStyle name="Comma 2 2 2 5 2 3 2 3 3 3" xfId="35258" xr:uid="{4F376751-30A4-4FAB-ADE9-B4F2B7A2A373}"/>
    <cellStyle name="Comma 2 2 2 5 2 3 2 3 4" xfId="15038" xr:uid="{7E48EDD9-4D93-4DD2-84D2-28687BDE84DD}"/>
    <cellStyle name="Comma 2 2 2 5 2 3 2 3 4 2" xfId="39302" xr:uid="{32084EE6-A307-4CF1-96B2-B395CD76A512}"/>
    <cellStyle name="Comma 2 2 2 5 2 3 2 3 5" xfId="27170" xr:uid="{34764FFA-0F70-4076-8A06-951058F6CAC9}"/>
    <cellStyle name="Comma 2 2 2 5 2 3 2 4" xfId="4928" xr:uid="{9E73E0FF-E5E9-4383-8379-3C2EA1F05FFA}"/>
    <cellStyle name="Comma 2 2 2 5 2 3 2 4 2" xfId="17060" xr:uid="{9327FC8A-CFF5-4ECD-A3AD-DA3EE5FD3369}"/>
    <cellStyle name="Comma 2 2 2 5 2 3 2 4 2 2" xfId="41324" xr:uid="{DE63E595-283F-4449-A429-65213C46F984}"/>
    <cellStyle name="Comma 2 2 2 5 2 3 2 4 3" xfId="29192" xr:uid="{B4BE65E0-A4AE-422A-AACA-AC9A6EEB620B}"/>
    <cellStyle name="Comma 2 2 2 5 2 3 2 5" xfId="8972" xr:uid="{5DAF45F6-DE92-4B50-8670-C7689ACE1BE5}"/>
    <cellStyle name="Comma 2 2 2 5 2 3 2 5 2" xfId="21104" xr:uid="{F158D05E-6450-403D-B36C-4F4EFB379230}"/>
    <cellStyle name="Comma 2 2 2 5 2 3 2 5 2 2" xfId="45368" xr:uid="{B54442C1-0355-47F9-B14A-5FA0D181C30C}"/>
    <cellStyle name="Comma 2 2 2 5 2 3 2 5 3" xfId="33236" xr:uid="{532A6D73-17EB-48B1-BCCF-F4FAF8C565C2}"/>
    <cellStyle name="Comma 2 2 2 5 2 3 2 6" xfId="13016" xr:uid="{3365303D-D189-4A55-B55F-7BE5AD079C75}"/>
    <cellStyle name="Comma 2 2 2 5 2 3 2 6 2" xfId="37280" xr:uid="{B0EE3FF0-69DD-4B75-A690-53311607B13F}"/>
    <cellStyle name="Comma 2 2 2 5 2 3 2 7" xfId="25148" xr:uid="{1F66CBA0-4F19-498E-AB90-FEA43C565E4B}"/>
    <cellStyle name="Comma 2 2 2 5 2 3 3" xfId="1390" xr:uid="{C19F04EA-79D6-4F10-A762-9E97F75C0F0C}"/>
    <cellStyle name="Comma 2 2 2 5 2 3 3 2" xfId="3412" xr:uid="{910ECBAD-071E-472D-B720-69744D62DC99}"/>
    <cellStyle name="Comma 2 2 2 5 2 3 3 2 2" xfId="7456" xr:uid="{2AB9C340-D81C-4863-AAC6-F28547B50A4F}"/>
    <cellStyle name="Comma 2 2 2 5 2 3 3 2 2 2" xfId="19588" xr:uid="{033B09FA-37C5-4EA0-A6E2-3B4AAE764441}"/>
    <cellStyle name="Comma 2 2 2 5 2 3 3 2 2 2 2" xfId="43852" xr:uid="{8E63A29B-89D5-4F6F-8E3A-85BB98210DC1}"/>
    <cellStyle name="Comma 2 2 2 5 2 3 3 2 2 3" xfId="31720" xr:uid="{55EF600E-1980-4E01-8C5F-D8F0E497D67C}"/>
    <cellStyle name="Comma 2 2 2 5 2 3 3 2 3" xfId="11500" xr:uid="{C8D09681-7AD3-408C-9801-2F5E566E7A65}"/>
    <cellStyle name="Comma 2 2 2 5 2 3 3 2 3 2" xfId="23632" xr:uid="{6AD6E408-242C-4DAA-9AEC-FBF9E70EFF6C}"/>
    <cellStyle name="Comma 2 2 2 5 2 3 3 2 3 2 2" xfId="47896" xr:uid="{4BD2B979-B103-4A0F-9F7E-3D522690167D}"/>
    <cellStyle name="Comma 2 2 2 5 2 3 3 2 3 3" xfId="35764" xr:uid="{2FB148D9-17AD-463A-BEEA-1B28BCD2F41A}"/>
    <cellStyle name="Comma 2 2 2 5 2 3 3 2 4" xfId="15544" xr:uid="{FF846D6A-2EF6-480C-900B-9C47E3DC3F64}"/>
    <cellStyle name="Comma 2 2 2 5 2 3 3 2 4 2" xfId="39808" xr:uid="{8BBC83EE-E4AC-447A-ACE8-EE635C4AA628}"/>
    <cellStyle name="Comma 2 2 2 5 2 3 3 2 5" xfId="27676" xr:uid="{7E654894-2C19-4510-829D-83390EF8298D}"/>
    <cellStyle name="Comma 2 2 2 5 2 3 3 3" xfId="5434" xr:uid="{F6C12A45-CEF3-4363-B7B8-F56AA1099987}"/>
    <cellStyle name="Comma 2 2 2 5 2 3 3 3 2" xfId="17566" xr:uid="{F8363694-5E96-40E9-A1C6-1A48237514B2}"/>
    <cellStyle name="Comma 2 2 2 5 2 3 3 3 2 2" xfId="41830" xr:uid="{F47297AC-66E7-4442-99AB-5E53896C4DA8}"/>
    <cellStyle name="Comma 2 2 2 5 2 3 3 3 3" xfId="29698" xr:uid="{147C8957-BF23-4FEB-980B-792A1FD331ED}"/>
    <cellStyle name="Comma 2 2 2 5 2 3 3 4" xfId="9478" xr:uid="{5BD8E132-4650-4BF3-813D-5440CE16AF55}"/>
    <cellStyle name="Comma 2 2 2 5 2 3 3 4 2" xfId="21610" xr:uid="{68F3B5F8-7D31-4CC8-8F11-1C6504070D2A}"/>
    <cellStyle name="Comma 2 2 2 5 2 3 3 4 2 2" xfId="45874" xr:uid="{A55D6042-250C-44E1-80B1-328A80EFFE21}"/>
    <cellStyle name="Comma 2 2 2 5 2 3 3 4 3" xfId="33742" xr:uid="{DC7C0E9D-2580-4963-8C75-F50CF7738276}"/>
    <cellStyle name="Comma 2 2 2 5 2 3 3 5" xfId="13522" xr:uid="{727B1391-148B-41FE-85F4-7981860613F5}"/>
    <cellStyle name="Comma 2 2 2 5 2 3 3 5 2" xfId="37786" xr:uid="{E862B4CD-B295-453C-860C-1BFE65D574DE}"/>
    <cellStyle name="Comma 2 2 2 5 2 3 3 6" xfId="25654" xr:uid="{3612BFB5-3541-4F4A-B8B5-83E122C4B468}"/>
    <cellStyle name="Comma 2 2 2 5 2 3 4" xfId="2401" xr:uid="{45165AA9-3633-41A7-8397-B11A246C5CB4}"/>
    <cellStyle name="Comma 2 2 2 5 2 3 4 2" xfId="6445" xr:uid="{95159438-2057-457A-8F1E-F2284FAF52C3}"/>
    <cellStyle name="Comma 2 2 2 5 2 3 4 2 2" xfId="18577" xr:uid="{8BB2E91E-CAF8-4B08-979E-0D99DF5EF622}"/>
    <cellStyle name="Comma 2 2 2 5 2 3 4 2 2 2" xfId="42841" xr:uid="{C0B12286-8520-4DD1-85B5-6E79751B2DE6}"/>
    <cellStyle name="Comma 2 2 2 5 2 3 4 2 3" xfId="30709" xr:uid="{1BAAF7E0-C65A-4F47-8589-4DB6D6A0A707}"/>
    <cellStyle name="Comma 2 2 2 5 2 3 4 3" xfId="10489" xr:uid="{C74ACE61-EFFC-4C6A-9DEE-933BCD63AF0D}"/>
    <cellStyle name="Comma 2 2 2 5 2 3 4 3 2" xfId="22621" xr:uid="{E7A352AB-C958-4195-9C19-B013E8D5ADE7}"/>
    <cellStyle name="Comma 2 2 2 5 2 3 4 3 2 2" xfId="46885" xr:uid="{19470A7B-5996-4B65-9581-C5E3417E4004}"/>
    <cellStyle name="Comma 2 2 2 5 2 3 4 3 3" xfId="34753" xr:uid="{B2D7D440-0870-4284-82AE-382F9BCDCB84}"/>
    <cellStyle name="Comma 2 2 2 5 2 3 4 4" xfId="14533" xr:uid="{AF357E93-5C08-4479-BB54-0F7D91FF7CD1}"/>
    <cellStyle name="Comma 2 2 2 5 2 3 4 4 2" xfId="38797" xr:uid="{444176FF-B5CD-46C5-852F-B108DC7B4B3C}"/>
    <cellStyle name="Comma 2 2 2 5 2 3 4 5" xfId="26665" xr:uid="{8F6F49F5-921B-4A7C-AE9F-FDA2CDCACBAC}"/>
    <cellStyle name="Comma 2 2 2 5 2 3 5" xfId="4423" xr:uid="{1447591F-257E-4B8E-9745-4951D5F33503}"/>
    <cellStyle name="Comma 2 2 2 5 2 3 5 2" xfId="16555" xr:uid="{37F49425-38A5-4854-8E6F-2F997ED30D70}"/>
    <cellStyle name="Comma 2 2 2 5 2 3 5 2 2" xfId="40819" xr:uid="{27C94DE2-6630-40FD-96B6-20524BE58CC3}"/>
    <cellStyle name="Comma 2 2 2 5 2 3 5 3" xfId="28687" xr:uid="{83A4DA5C-1298-4CED-8E2B-A891EF0DF74F}"/>
    <cellStyle name="Comma 2 2 2 5 2 3 6" xfId="8467" xr:uid="{D025EACF-7A5C-4599-AD86-B3E3BBF04BEC}"/>
    <cellStyle name="Comma 2 2 2 5 2 3 6 2" xfId="20599" xr:uid="{1F58A299-3DC6-40C7-B65C-FDDD73E4C1E4}"/>
    <cellStyle name="Comma 2 2 2 5 2 3 6 2 2" xfId="44863" xr:uid="{734D4547-6745-46D1-8B0B-0F228C1E2A8E}"/>
    <cellStyle name="Comma 2 2 2 5 2 3 6 3" xfId="32731" xr:uid="{8157BF72-4EA1-4F61-8DD4-D1AC3BE118E7}"/>
    <cellStyle name="Comma 2 2 2 5 2 3 7" xfId="12511" xr:uid="{E99BCF5B-C270-4601-8B75-FA24B063FEEF}"/>
    <cellStyle name="Comma 2 2 2 5 2 3 7 2" xfId="36775" xr:uid="{71356A48-C0D5-4095-81F7-40DBE8335062}"/>
    <cellStyle name="Comma 2 2 2 5 2 3 8" xfId="24643" xr:uid="{BD4C9A75-8B96-4AFD-AB60-C72753540B4F}"/>
    <cellStyle name="Comma 2 2 2 5 2 4" xfId="631" xr:uid="{395ED600-A82E-43B1-A635-D3109063F38A}"/>
    <cellStyle name="Comma 2 2 2 5 2 4 2" xfId="1642" xr:uid="{EFA2A404-6304-43E1-AEAD-C38A5221FA5D}"/>
    <cellStyle name="Comma 2 2 2 5 2 4 2 2" xfId="3664" xr:uid="{EBFD8888-D275-4854-A0D4-CDC4E1C44A3C}"/>
    <cellStyle name="Comma 2 2 2 5 2 4 2 2 2" xfId="7708" xr:uid="{949E8EC4-08DF-46E7-8FB5-AC9871403F81}"/>
    <cellStyle name="Comma 2 2 2 5 2 4 2 2 2 2" xfId="19840" xr:uid="{D29B36B4-F1D4-43E8-9BA1-D512EF14F3DE}"/>
    <cellStyle name="Comma 2 2 2 5 2 4 2 2 2 2 2" xfId="44104" xr:uid="{282E3C96-2F9C-4AC3-A129-419D16F41C00}"/>
    <cellStyle name="Comma 2 2 2 5 2 4 2 2 2 3" xfId="31972" xr:uid="{5F2F1C47-BC51-4937-9F19-9E4E5853EAD1}"/>
    <cellStyle name="Comma 2 2 2 5 2 4 2 2 3" xfId="11752" xr:uid="{7A7ABB36-5D67-4504-A9DC-B31C9248F25F}"/>
    <cellStyle name="Comma 2 2 2 5 2 4 2 2 3 2" xfId="23884" xr:uid="{3E09BFF6-F44F-46D8-B020-D0D782E2070D}"/>
    <cellStyle name="Comma 2 2 2 5 2 4 2 2 3 2 2" xfId="48148" xr:uid="{9F41D086-9B28-4D06-B91F-79A824EACDDA}"/>
    <cellStyle name="Comma 2 2 2 5 2 4 2 2 3 3" xfId="36016" xr:uid="{29268B36-74D0-463C-AEEE-1B4D764989E1}"/>
    <cellStyle name="Comma 2 2 2 5 2 4 2 2 4" xfId="15796" xr:uid="{8CC35830-04A0-4037-B3FA-6E1571727B8E}"/>
    <cellStyle name="Comma 2 2 2 5 2 4 2 2 4 2" xfId="40060" xr:uid="{22F69828-1700-4359-A180-807D376DEDE1}"/>
    <cellStyle name="Comma 2 2 2 5 2 4 2 2 5" xfId="27928" xr:uid="{E17718E5-52C6-4237-AD09-443364BD94A9}"/>
    <cellStyle name="Comma 2 2 2 5 2 4 2 3" xfId="5686" xr:uid="{5B6DB9F9-ED5E-4B16-854C-957BBFE229DC}"/>
    <cellStyle name="Comma 2 2 2 5 2 4 2 3 2" xfId="17818" xr:uid="{0F7668B7-F645-47EB-AFEA-7D35C24AD446}"/>
    <cellStyle name="Comma 2 2 2 5 2 4 2 3 2 2" xfId="42082" xr:uid="{B21FDFCC-8402-45D3-BF89-3C2C04D919BB}"/>
    <cellStyle name="Comma 2 2 2 5 2 4 2 3 3" xfId="29950" xr:uid="{15BD2709-6638-4983-8BF1-6D21A1C7D4A2}"/>
    <cellStyle name="Comma 2 2 2 5 2 4 2 4" xfId="9730" xr:uid="{DCFE7D8A-F456-47BF-9861-B919B556303B}"/>
    <cellStyle name="Comma 2 2 2 5 2 4 2 4 2" xfId="21862" xr:uid="{E853261E-2E5F-4911-A1C3-5FD587EDBA7E}"/>
    <cellStyle name="Comma 2 2 2 5 2 4 2 4 2 2" xfId="46126" xr:uid="{C5CB97C2-7A40-44CD-8305-62248637E7C7}"/>
    <cellStyle name="Comma 2 2 2 5 2 4 2 4 3" xfId="33994" xr:uid="{866D3DFA-12CD-443D-A043-03DDA0708F7F}"/>
    <cellStyle name="Comma 2 2 2 5 2 4 2 5" xfId="13774" xr:uid="{AA8D07D0-18A8-4291-A0CE-0F88323DF330}"/>
    <cellStyle name="Comma 2 2 2 5 2 4 2 5 2" xfId="38038" xr:uid="{1D1F65AF-2332-44D9-AD92-724CFB85AB31}"/>
    <cellStyle name="Comma 2 2 2 5 2 4 2 6" xfId="25906" xr:uid="{CA0EA67D-039A-4FC8-82D8-B94D8CC96735}"/>
    <cellStyle name="Comma 2 2 2 5 2 4 3" xfId="2653" xr:uid="{80B1364C-0F23-4250-9B78-94F5FC25BB5F}"/>
    <cellStyle name="Comma 2 2 2 5 2 4 3 2" xfId="6697" xr:uid="{49DBE495-7638-4512-A3AB-14085A940548}"/>
    <cellStyle name="Comma 2 2 2 5 2 4 3 2 2" xfId="18829" xr:uid="{D25317AC-8185-40EE-A31B-F875E0F31D07}"/>
    <cellStyle name="Comma 2 2 2 5 2 4 3 2 2 2" xfId="43093" xr:uid="{DC250CE9-E490-409D-9694-61732C7F4B7D}"/>
    <cellStyle name="Comma 2 2 2 5 2 4 3 2 3" xfId="30961" xr:uid="{7915AD75-170A-4BB9-B09F-CBA9BEA6C4A2}"/>
    <cellStyle name="Comma 2 2 2 5 2 4 3 3" xfId="10741" xr:uid="{0C79B21F-A257-4C25-B3E6-F423E77B85FF}"/>
    <cellStyle name="Comma 2 2 2 5 2 4 3 3 2" xfId="22873" xr:uid="{0E911522-3CD9-427B-A9CB-A5087287D7D2}"/>
    <cellStyle name="Comma 2 2 2 5 2 4 3 3 2 2" xfId="47137" xr:uid="{57ADA911-4841-41C0-8851-015AE7216B2E}"/>
    <cellStyle name="Comma 2 2 2 5 2 4 3 3 3" xfId="35005" xr:uid="{2894E365-68D6-4448-B86D-A6C37D5C1490}"/>
    <cellStyle name="Comma 2 2 2 5 2 4 3 4" xfId="14785" xr:uid="{4B769F82-1506-4D12-86C2-9403EB6CD166}"/>
    <cellStyle name="Comma 2 2 2 5 2 4 3 4 2" xfId="39049" xr:uid="{E26519B1-015A-48E3-8757-A50C0E5613D4}"/>
    <cellStyle name="Comma 2 2 2 5 2 4 3 5" xfId="26917" xr:uid="{BD3638B1-AAD9-46C2-A2A2-8CA102429472}"/>
    <cellStyle name="Comma 2 2 2 5 2 4 4" xfId="4675" xr:uid="{91CB75EA-570E-4D6D-BD04-492011F33F66}"/>
    <cellStyle name="Comma 2 2 2 5 2 4 4 2" xfId="16807" xr:uid="{6AC9F979-0408-43E1-BAF6-6E7A9B9D8F60}"/>
    <cellStyle name="Comma 2 2 2 5 2 4 4 2 2" xfId="41071" xr:uid="{EB7FA85C-6571-4010-860E-FFACF5B288A5}"/>
    <cellStyle name="Comma 2 2 2 5 2 4 4 3" xfId="28939" xr:uid="{58B0DDC2-D6FC-4790-A5EC-FD5E3D1847F6}"/>
    <cellStyle name="Comma 2 2 2 5 2 4 5" xfId="8719" xr:uid="{710EE072-8202-4873-B15D-03EB7359EFBA}"/>
    <cellStyle name="Comma 2 2 2 5 2 4 5 2" xfId="20851" xr:uid="{C3C3EAEF-345C-42B2-B797-D8DFBF410358}"/>
    <cellStyle name="Comma 2 2 2 5 2 4 5 2 2" xfId="45115" xr:uid="{9F8F0B4A-00D8-4D71-9F98-2344A7E446AB}"/>
    <cellStyle name="Comma 2 2 2 5 2 4 5 3" xfId="32983" xr:uid="{C0C1059B-82F7-47C3-B477-998F23FEB8C8}"/>
    <cellStyle name="Comma 2 2 2 5 2 4 6" xfId="12763" xr:uid="{4ACBD48A-A424-4036-8371-E193A48C4A2C}"/>
    <cellStyle name="Comma 2 2 2 5 2 4 6 2" xfId="37027" xr:uid="{15D24971-C801-4326-A0D4-A9B37E2F5D8E}"/>
    <cellStyle name="Comma 2 2 2 5 2 4 7" xfId="24895" xr:uid="{CC6B17CD-0580-4CFE-A47D-0F2E33866035}"/>
    <cellStyle name="Comma 2 2 2 5 2 5" xfId="1137" xr:uid="{AF553DB5-1FEB-49E3-8496-8A9FA64F7C9A}"/>
    <cellStyle name="Comma 2 2 2 5 2 5 2" xfId="3159" xr:uid="{1A337F02-D4A9-4272-ABAB-CCF41CEE1213}"/>
    <cellStyle name="Comma 2 2 2 5 2 5 2 2" xfId="7203" xr:uid="{2FD99548-92AC-4C5E-AD0C-7006E4B97EF6}"/>
    <cellStyle name="Comma 2 2 2 5 2 5 2 2 2" xfId="19335" xr:uid="{6B96E75F-DEB4-459C-8C59-D4415A583FB2}"/>
    <cellStyle name="Comma 2 2 2 5 2 5 2 2 2 2" xfId="43599" xr:uid="{9E9A6E1F-D7B3-4AF0-AD7F-A3909BB9A581}"/>
    <cellStyle name="Comma 2 2 2 5 2 5 2 2 3" xfId="31467" xr:uid="{C467F87E-C6D2-4318-B20D-29C52BA5B193}"/>
    <cellStyle name="Comma 2 2 2 5 2 5 2 3" xfId="11247" xr:uid="{7344509E-6524-4910-A91C-1CB0C98CF986}"/>
    <cellStyle name="Comma 2 2 2 5 2 5 2 3 2" xfId="23379" xr:uid="{63B4276F-F8B6-4E51-91F6-C2F06A6A1B17}"/>
    <cellStyle name="Comma 2 2 2 5 2 5 2 3 2 2" xfId="47643" xr:uid="{1B3939A4-9C49-43A6-8F50-296BBBE6FFF6}"/>
    <cellStyle name="Comma 2 2 2 5 2 5 2 3 3" xfId="35511" xr:uid="{6A073731-8A37-426D-A9AA-0AE32FF7C546}"/>
    <cellStyle name="Comma 2 2 2 5 2 5 2 4" xfId="15291" xr:uid="{3EBAE154-706A-4024-B76C-CD7C1DE1D3DB}"/>
    <cellStyle name="Comma 2 2 2 5 2 5 2 4 2" xfId="39555" xr:uid="{B699E5F9-59EC-456E-BE94-8966532D854A}"/>
    <cellStyle name="Comma 2 2 2 5 2 5 2 5" xfId="27423" xr:uid="{C4C7681C-46E6-4151-9107-6E425BA02C3E}"/>
    <cellStyle name="Comma 2 2 2 5 2 5 3" xfId="5181" xr:uid="{21FA3C31-A80D-4E2C-8D0D-85E86AE5E0FD}"/>
    <cellStyle name="Comma 2 2 2 5 2 5 3 2" xfId="17313" xr:uid="{8C21D0AE-D6D9-4212-A2AB-567D40B8FD8D}"/>
    <cellStyle name="Comma 2 2 2 5 2 5 3 2 2" xfId="41577" xr:uid="{32A6DE72-AE86-4267-8471-1CAC4DFB2902}"/>
    <cellStyle name="Comma 2 2 2 5 2 5 3 3" xfId="29445" xr:uid="{817B0544-0A23-410D-8BA7-70496B397221}"/>
    <cellStyle name="Comma 2 2 2 5 2 5 4" xfId="9225" xr:uid="{4E4EDDCB-6703-41F8-B474-B23B2E527568}"/>
    <cellStyle name="Comma 2 2 2 5 2 5 4 2" xfId="21357" xr:uid="{986666A4-BEA0-4069-8FF5-FC1294565DC4}"/>
    <cellStyle name="Comma 2 2 2 5 2 5 4 2 2" xfId="45621" xr:uid="{525DF035-FFC5-4C6C-9B6A-684142569EAC}"/>
    <cellStyle name="Comma 2 2 2 5 2 5 4 3" xfId="33489" xr:uid="{8B6BB1EF-3C50-43A6-A140-64C26B6B6C8C}"/>
    <cellStyle name="Comma 2 2 2 5 2 5 5" xfId="13269" xr:uid="{66DFDB76-070B-497F-AB31-BA2ED6879265}"/>
    <cellStyle name="Comma 2 2 2 5 2 5 5 2" xfId="37533" xr:uid="{C17D84FA-91DF-4953-8AC6-835694DACB1B}"/>
    <cellStyle name="Comma 2 2 2 5 2 5 6" xfId="25401" xr:uid="{8853B8BF-45DB-4CFC-9591-4F308F501F67}"/>
    <cellStyle name="Comma 2 2 2 5 2 6" xfId="2148" xr:uid="{D3565C66-4C6A-4839-A00B-1EA5E8CD29E5}"/>
    <cellStyle name="Comma 2 2 2 5 2 6 2" xfId="6192" xr:uid="{962EE9A1-DC33-4819-B0D1-E3486BF8749F}"/>
    <cellStyle name="Comma 2 2 2 5 2 6 2 2" xfId="18324" xr:uid="{77E838D3-E294-4DD1-BF82-37512A025B65}"/>
    <cellStyle name="Comma 2 2 2 5 2 6 2 2 2" xfId="42588" xr:uid="{5DAB94C3-8758-4BCA-8CF3-BD80D16B29A8}"/>
    <cellStyle name="Comma 2 2 2 5 2 6 2 3" xfId="30456" xr:uid="{8867771E-6D7B-46B4-A301-E2AC130B1A6B}"/>
    <cellStyle name="Comma 2 2 2 5 2 6 3" xfId="10236" xr:uid="{2D129F55-9A47-4D49-9D48-5E37401CF3C3}"/>
    <cellStyle name="Comma 2 2 2 5 2 6 3 2" xfId="22368" xr:uid="{49BF1998-2665-4C77-9F48-588ACF5FC112}"/>
    <cellStyle name="Comma 2 2 2 5 2 6 3 2 2" xfId="46632" xr:uid="{337FAD5D-7A91-478D-BD12-FC7C295B7A53}"/>
    <cellStyle name="Comma 2 2 2 5 2 6 3 3" xfId="34500" xr:uid="{CA04389D-6C5E-410F-81FA-B65E9E20B3B5}"/>
    <cellStyle name="Comma 2 2 2 5 2 6 4" xfId="14280" xr:uid="{52304E1B-74CF-45DF-B8FC-C7CE5ADCE672}"/>
    <cellStyle name="Comma 2 2 2 5 2 6 4 2" xfId="38544" xr:uid="{3C071C82-A4EA-4417-98B6-6AAC4332D909}"/>
    <cellStyle name="Comma 2 2 2 5 2 6 5" xfId="26412" xr:uid="{6D673025-4632-4326-B9FA-3508E6E97376}"/>
    <cellStyle name="Comma 2 2 2 5 2 7" xfId="4170" xr:uid="{CAA945C0-F97A-4FDB-B22B-EFA4D82FB411}"/>
    <cellStyle name="Comma 2 2 2 5 2 7 2" xfId="16302" xr:uid="{F9543F31-AA87-4E44-80D3-6FCD2FD4D473}"/>
    <cellStyle name="Comma 2 2 2 5 2 7 2 2" xfId="40566" xr:uid="{45B558D1-3442-4CA1-BDCA-DC09A6611D82}"/>
    <cellStyle name="Comma 2 2 2 5 2 7 3" xfId="28434" xr:uid="{3EED74F9-0AF5-44A1-A4D4-756A24BB0340}"/>
    <cellStyle name="Comma 2 2 2 5 2 8" xfId="8214" xr:uid="{37488E90-6EDC-4BC4-8891-ED0612B42710}"/>
    <cellStyle name="Comma 2 2 2 5 2 8 2" xfId="20346" xr:uid="{850E8364-7DEB-483D-9AF8-65F908EF47C7}"/>
    <cellStyle name="Comma 2 2 2 5 2 8 2 2" xfId="44610" xr:uid="{C5466FD7-C084-44AF-984F-8DBE550CDDE7}"/>
    <cellStyle name="Comma 2 2 2 5 2 8 3" xfId="32478" xr:uid="{DC268CF2-869E-4D9A-9CD2-A0749BD3747C}"/>
    <cellStyle name="Comma 2 2 2 5 2 9" xfId="12258" xr:uid="{5E42D3C5-32B5-47F5-A040-BB85DD9348C7}"/>
    <cellStyle name="Comma 2 2 2 5 2 9 2" xfId="36522" xr:uid="{15B61A3C-7731-4311-A266-424D5545AFA6}"/>
    <cellStyle name="Comma 2 2 2 5 3" xfId="189" xr:uid="{67EE54D0-D761-4F0B-875B-6F2C8B29C271}"/>
    <cellStyle name="Comma 2 2 2 5 3 2" xfId="442" xr:uid="{3429142B-8444-4BBD-A455-388AD6C7BA36}"/>
    <cellStyle name="Comma 2 2 2 5 3 2 2" xfId="947" xr:uid="{91BA975E-1725-4404-B40C-35065862245D}"/>
    <cellStyle name="Comma 2 2 2 5 3 2 2 2" xfId="1958" xr:uid="{5F8BD40C-7B70-4306-9133-FF541CAD3D9C}"/>
    <cellStyle name="Comma 2 2 2 5 3 2 2 2 2" xfId="3980" xr:uid="{AE596011-F570-4C38-B4F0-5F4D3B4BFB90}"/>
    <cellStyle name="Comma 2 2 2 5 3 2 2 2 2 2" xfId="8024" xr:uid="{0F11D8E5-71C8-452E-8083-AA0F77DEAB44}"/>
    <cellStyle name="Comma 2 2 2 5 3 2 2 2 2 2 2" xfId="20156" xr:uid="{5469D8BD-FA54-43D0-9428-2E3CBEB48A73}"/>
    <cellStyle name="Comma 2 2 2 5 3 2 2 2 2 2 2 2" xfId="44420" xr:uid="{4DBA3AA4-11D3-4922-A51E-7A9CF73342A1}"/>
    <cellStyle name="Comma 2 2 2 5 3 2 2 2 2 2 3" xfId="32288" xr:uid="{49AA1283-8047-4BF2-9AF4-7CDDB5FB1660}"/>
    <cellStyle name="Comma 2 2 2 5 3 2 2 2 2 3" xfId="12068" xr:uid="{46810249-2E79-42CC-8CB9-282453476D11}"/>
    <cellStyle name="Comma 2 2 2 5 3 2 2 2 2 3 2" xfId="24200" xr:uid="{EF648B42-5533-4A52-BD38-452AF173A087}"/>
    <cellStyle name="Comma 2 2 2 5 3 2 2 2 2 3 2 2" xfId="48464" xr:uid="{AFF8CBB8-E932-453D-B156-37326C6677FB}"/>
    <cellStyle name="Comma 2 2 2 5 3 2 2 2 2 3 3" xfId="36332" xr:uid="{9F41C69F-FB00-4140-85E2-12846EA466B3}"/>
    <cellStyle name="Comma 2 2 2 5 3 2 2 2 2 4" xfId="16112" xr:uid="{DDBEBE37-0839-4028-B15E-CC4F2BFC4D69}"/>
    <cellStyle name="Comma 2 2 2 5 3 2 2 2 2 4 2" xfId="40376" xr:uid="{025A04D4-D598-47A4-B505-0288FED063C8}"/>
    <cellStyle name="Comma 2 2 2 5 3 2 2 2 2 5" xfId="28244" xr:uid="{3C213124-024B-413F-A14B-56EC17A6EB5C}"/>
    <cellStyle name="Comma 2 2 2 5 3 2 2 2 3" xfId="6002" xr:uid="{46C931DF-374E-4671-8792-DC6547E1AB11}"/>
    <cellStyle name="Comma 2 2 2 5 3 2 2 2 3 2" xfId="18134" xr:uid="{A86C5B00-1212-47D3-B1FB-9DD3F51232DE}"/>
    <cellStyle name="Comma 2 2 2 5 3 2 2 2 3 2 2" xfId="42398" xr:uid="{410458EA-F7B0-4D28-8784-F8C8B6FA13B4}"/>
    <cellStyle name="Comma 2 2 2 5 3 2 2 2 3 3" xfId="30266" xr:uid="{FD5CE5EB-D859-4590-8367-A182D82B2D31}"/>
    <cellStyle name="Comma 2 2 2 5 3 2 2 2 4" xfId="10046" xr:uid="{AA610D0A-34D6-4548-8275-9FCC6C6D714C}"/>
    <cellStyle name="Comma 2 2 2 5 3 2 2 2 4 2" xfId="22178" xr:uid="{931BA4F5-9772-416E-8840-40C0B3CADFDF}"/>
    <cellStyle name="Comma 2 2 2 5 3 2 2 2 4 2 2" xfId="46442" xr:uid="{5D6046A4-204B-4811-A262-4946AB839AA4}"/>
    <cellStyle name="Comma 2 2 2 5 3 2 2 2 4 3" xfId="34310" xr:uid="{5ED3BB02-BCE4-4513-870B-06FA512BFDE2}"/>
    <cellStyle name="Comma 2 2 2 5 3 2 2 2 5" xfId="14090" xr:uid="{3756C437-D5DB-4C12-939E-ED356AEAB4F9}"/>
    <cellStyle name="Comma 2 2 2 5 3 2 2 2 5 2" xfId="38354" xr:uid="{2F0515A6-44E7-4C3E-8743-E798FD9D525A}"/>
    <cellStyle name="Comma 2 2 2 5 3 2 2 2 6" xfId="26222" xr:uid="{EF6A7CC5-CDDF-4537-A4BA-D3A48FD42B53}"/>
    <cellStyle name="Comma 2 2 2 5 3 2 2 3" xfId="2969" xr:uid="{39C4EF09-92E1-4F4A-9132-8960A4630F48}"/>
    <cellStyle name="Comma 2 2 2 5 3 2 2 3 2" xfId="7013" xr:uid="{241301C7-A047-4FF3-B4B4-66C1E40EB727}"/>
    <cellStyle name="Comma 2 2 2 5 3 2 2 3 2 2" xfId="19145" xr:uid="{7F834D73-DDA5-4AB5-88A3-FB44305A5243}"/>
    <cellStyle name="Comma 2 2 2 5 3 2 2 3 2 2 2" xfId="43409" xr:uid="{F4EF8E35-9CD7-4610-97B4-E13C8D809065}"/>
    <cellStyle name="Comma 2 2 2 5 3 2 2 3 2 3" xfId="31277" xr:uid="{82ACC0A9-B37D-45CE-A6AF-5B5497D43B53}"/>
    <cellStyle name="Comma 2 2 2 5 3 2 2 3 3" xfId="11057" xr:uid="{61833335-34F6-4334-B250-B5C4CA32AB21}"/>
    <cellStyle name="Comma 2 2 2 5 3 2 2 3 3 2" xfId="23189" xr:uid="{7D7D5CAC-BBF4-4BED-83F9-B0D25982D007}"/>
    <cellStyle name="Comma 2 2 2 5 3 2 2 3 3 2 2" xfId="47453" xr:uid="{D3D9A872-6530-4A2C-9D62-B0CACFAB1573}"/>
    <cellStyle name="Comma 2 2 2 5 3 2 2 3 3 3" xfId="35321" xr:uid="{2A2B83ED-538B-4958-B50C-AFB8846FE6BE}"/>
    <cellStyle name="Comma 2 2 2 5 3 2 2 3 4" xfId="15101" xr:uid="{960C7593-D8A7-4F88-AAC4-F9D777ACF4F2}"/>
    <cellStyle name="Comma 2 2 2 5 3 2 2 3 4 2" xfId="39365" xr:uid="{1104D20F-F6AF-49AF-90B6-0B9FC6B8EA2C}"/>
    <cellStyle name="Comma 2 2 2 5 3 2 2 3 5" xfId="27233" xr:uid="{32D1CF2D-3F68-41C8-9B97-8FDF06D5FD79}"/>
    <cellStyle name="Comma 2 2 2 5 3 2 2 4" xfId="4991" xr:uid="{DA1F59E7-E029-4EC7-8CDF-6A178456FC1D}"/>
    <cellStyle name="Comma 2 2 2 5 3 2 2 4 2" xfId="17123" xr:uid="{649CC16B-BD22-4E72-97BB-2F936BF558B5}"/>
    <cellStyle name="Comma 2 2 2 5 3 2 2 4 2 2" xfId="41387" xr:uid="{DF5FDE9A-5C33-49B8-B732-BC1046D27B71}"/>
    <cellStyle name="Comma 2 2 2 5 3 2 2 4 3" xfId="29255" xr:uid="{9EEB1EC5-87A0-479E-90A5-6E8FAD3F4970}"/>
    <cellStyle name="Comma 2 2 2 5 3 2 2 5" xfId="9035" xr:uid="{E647377E-4528-4A3A-B9D8-0C2A2ABFED61}"/>
    <cellStyle name="Comma 2 2 2 5 3 2 2 5 2" xfId="21167" xr:uid="{925ABBE0-007F-4CB6-BDAC-85C31023315A}"/>
    <cellStyle name="Comma 2 2 2 5 3 2 2 5 2 2" xfId="45431" xr:uid="{8463FE99-41F7-41BA-99E1-6CA319E39EA7}"/>
    <cellStyle name="Comma 2 2 2 5 3 2 2 5 3" xfId="33299" xr:uid="{ACEAD0AD-F7DD-4B51-A467-F9720895AE1C}"/>
    <cellStyle name="Comma 2 2 2 5 3 2 2 6" xfId="13079" xr:uid="{70D849D2-0873-476C-BB7B-D943C4741C4D}"/>
    <cellStyle name="Comma 2 2 2 5 3 2 2 6 2" xfId="37343" xr:uid="{7F2A5C7E-EC8B-4F5C-8A0C-6D3B508CD473}"/>
    <cellStyle name="Comma 2 2 2 5 3 2 2 7" xfId="25211" xr:uid="{AB81657E-7D58-494C-B2F8-D43DB0E0FB3F}"/>
    <cellStyle name="Comma 2 2 2 5 3 2 3" xfId="1453" xr:uid="{3277161C-1D46-408C-AD57-44200302140E}"/>
    <cellStyle name="Comma 2 2 2 5 3 2 3 2" xfId="3475" xr:uid="{7E25E660-4DE4-4C16-A71C-08134F72E375}"/>
    <cellStyle name="Comma 2 2 2 5 3 2 3 2 2" xfId="7519" xr:uid="{D5C7ACAB-C54C-4E4A-92FD-F84456B5E679}"/>
    <cellStyle name="Comma 2 2 2 5 3 2 3 2 2 2" xfId="19651" xr:uid="{5FC45A64-977A-464A-89FB-284A9192B308}"/>
    <cellStyle name="Comma 2 2 2 5 3 2 3 2 2 2 2" xfId="43915" xr:uid="{DB159A7A-28FA-4816-A0A8-D120B2E75B54}"/>
    <cellStyle name="Comma 2 2 2 5 3 2 3 2 2 3" xfId="31783" xr:uid="{1A35C35C-9435-476C-9C3E-DD7E6F6EB184}"/>
    <cellStyle name="Comma 2 2 2 5 3 2 3 2 3" xfId="11563" xr:uid="{D9B4C1CF-4A57-46FA-B6FE-04568C87E102}"/>
    <cellStyle name="Comma 2 2 2 5 3 2 3 2 3 2" xfId="23695" xr:uid="{EEA9B75F-0ED6-4C03-B1DA-F0A8860328E8}"/>
    <cellStyle name="Comma 2 2 2 5 3 2 3 2 3 2 2" xfId="47959" xr:uid="{11C3EFC2-3AE7-4BF8-828A-4E9758126AA6}"/>
    <cellStyle name="Comma 2 2 2 5 3 2 3 2 3 3" xfId="35827" xr:uid="{1A6B984D-2192-4A42-8D36-7EAB72A45E31}"/>
    <cellStyle name="Comma 2 2 2 5 3 2 3 2 4" xfId="15607" xr:uid="{8016D946-DF26-4947-A00B-1D51C19FE6C5}"/>
    <cellStyle name="Comma 2 2 2 5 3 2 3 2 4 2" xfId="39871" xr:uid="{07347C1F-2B35-4AED-9C33-886074324BFC}"/>
    <cellStyle name="Comma 2 2 2 5 3 2 3 2 5" xfId="27739" xr:uid="{4D253519-FC22-4B44-864F-C041782902C4}"/>
    <cellStyle name="Comma 2 2 2 5 3 2 3 3" xfId="5497" xr:uid="{E65443CE-0E14-4CB2-B365-BED70938FB15}"/>
    <cellStyle name="Comma 2 2 2 5 3 2 3 3 2" xfId="17629" xr:uid="{E6083D0E-1F5A-48DE-8C71-08A0108F28FE}"/>
    <cellStyle name="Comma 2 2 2 5 3 2 3 3 2 2" xfId="41893" xr:uid="{10E7C5C4-920A-4625-9790-D654CA046B93}"/>
    <cellStyle name="Comma 2 2 2 5 3 2 3 3 3" xfId="29761" xr:uid="{B4052632-E58A-4AE6-B770-74DB0A77A672}"/>
    <cellStyle name="Comma 2 2 2 5 3 2 3 4" xfId="9541" xr:uid="{53A268D4-F270-4456-9FB3-490DB3C142FD}"/>
    <cellStyle name="Comma 2 2 2 5 3 2 3 4 2" xfId="21673" xr:uid="{519211F9-AD24-4D21-826F-5AC4A80145C7}"/>
    <cellStyle name="Comma 2 2 2 5 3 2 3 4 2 2" xfId="45937" xr:uid="{2A76056D-5368-4EDD-8D9C-A70A814E7BB3}"/>
    <cellStyle name="Comma 2 2 2 5 3 2 3 4 3" xfId="33805" xr:uid="{1A97D43D-496C-4509-BEBF-D0A2382C114F}"/>
    <cellStyle name="Comma 2 2 2 5 3 2 3 5" xfId="13585" xr:uid="{ABCCA4E8-368C-467B-A3EC-E0B77C26644E}"/>
    <cellStyle name="Comma 2 2 2 5 3 2 3 5 2" xfId="37849" xr:uid="{DECB9B3E-0458-42A7-8024-FD6DD0EF0EE5}"/>
    <cellStyle name="Comma 2 2 2 5 3 2 3 6" xfId="25717" xr:uid="{16416F42-D76E-4C9D-B7EB-AD5133FCA32D}"/>
    <cellStyle name="Comma 2 2 2 5 3 2 4" xfId="2464" xr:uid="{D8E94EF0-D21F-42C8-B2E3-5786B2DCEC3C}"/>
    <cellStyle name="Comma 2 2 2 5 3 2 4 2" xfId="6508" xr:uid="{EE36C79C-631B-4B4B-8FCE-D5EB614506E2}"/>
    <cellStyle name="Comma 2 2 2 5 3 2 4 2 2" xfId="18640" xr:uid="{42AF9216-7D46-44A0-8906-8401EE2F04B0}"/>
    <cellStyle name="Comma 2 2 2 5 3 2 4 2 2 2" xfId="42904" xr:uid="{5EB83ACB-8002-458C-BD83-8FE444940A64}"/>
    <cellStyle name="Comma 2 2 2 5 3 2 4 2 3" xfId="30772" xr:uid="{05182E05-228D-4E3A-83A7-9A3FBB922A46}"/>
    <cellStyle name="Comma 2 2 2 5 3 2 4 3" xfId="10552" xr:uid="{47DE7470-3FDF-420D-9641-5132D4F5A703}"/>
    <cellStyle name="Comma 2 2 2 5 3 2 4 3 2" xfId="22684" xr:uid="{F7D269D3-6FB0-4D20-BEF2-3420AEAD74DC}"/>
    <cellStyle name="Comma 2 2 2 5 3 2 4 3 2 2" xfId="46948" xr:uid="{28748191-798D-4F9F-8ADF-278573A1034D}"/>
    <cellStyle name="Comma 2 2 2 5 3 2 4 3 3" xfId="34816" xr:uid="{2054897D-C69C-4048-A04E-5C86B7627427}"/>
    <cellStyle name="Comma 2 2 2 5 3 2 4 4" xfId="14596" xr:uid="{9DE4FA51-29C8-4A0D-8EB2-052BBFB8AEC8}"/>
    <cellStyle name="Comma 2 2 2 5 3 2 4 4 2" xfId="38860" xr:uid="{6A7327D5-1840-4F8A-9D79-2E64B5F552D4}"/>
    <cellStyle name="Comma 2 2 2 5 3 2 4 5" xfId="26728" xr:uid="{22945D89-5ACD-491D-8E4B-4B3D6FA90442}"/>
    <cellStyle name="Comma 2 2 2 5 3 2 5" xfId="4486" xr:uid="{C3B7092E-3522-4C90-81D6-1F34740491F6}"/>
    <cellStyle name="Comma 2 2 2 5 3 2 5 2" xfId="16618" xr:uid="{8C4BA09C-CF61-4970-BE19-10E2402794DC}"/>
    <cellStyle name="Comma 2 2 2 5 3 2 5 2 2" xfId="40882" xr:uid="{A2611955-4690-478B-AFA8-5C6D8B99FB2F}"/>
    <cellStyle name="Comma 2 2 2 5 3 2 5 3" xfId="28750" xr:uid="{FA58BA93-17BA-46FB-BFFB-C2349A259EA6}"/>
    <cellStyle name="Comma 2 2 2 5 3 2 6" xfId="8530" xr:uid="{1162F4D9-5A5C-4370-B236-2447A8ED253B}"/>
    <cellStyle name="Comma 2 2 2 5 3 2 6 2" xfId="20662" xr:uid="{2F9D3220-9435-45B2-A44D-0B9FD4E668D5}"/>
    <cellStyle name="Comma 2 2 2 5 3 2 6 2 2" xfId="44926" xr:uid="{1A33E41B-FFDF-4FDF-BB49-912F7D58B3AD}"/>
    <cellStyle name="Comma 2 2 2 5 3 2 6 3" xfId="32794" xr:uid="{C4CE00AB-CA3D-4664-9205-740ADB30A07D}"/>
    <cellStyle name="Comma 2 2 2 5 3 2 7" xfId="12574" xr:uid="{E9E9563E-A268-4E26-8776-B19E05ED6BCE}"/>
    <cellStyle name="Comma 2 2 2 5 3 2 7 2" xfId="36838" xr:uid="{84F634E1-F5F9-49B8-825C-5D369B973408}"/>
    <cellStyle name="Comma 2 2 2 5 3 2 8" xfId="24706" xr:uid="{E6B328E9-B72F-4BF9-B409-A63EF8AE8AAC}"/>
    <cellStyle name="Comma 2 2 2 5 3 3" xfId="694" xr:uid="{6ADF8FC9-33F3-488D-B000-05E42F71C9A9}"/>
    <cellStyle name="Comma 2 2 2 5 3 3 2" xfId="1705" xr:uid="{77E4F4C1-1C22-4EF7-A794-27DF9D7F5FCC}"/>
    <cellStyle name="Comma 2 2 2 5 3 3 2 2" xfId="3727" xr:uid="{6D977F14-705E-4F9B-94DE-AAA407561C19}"/>
    <cellStyle name="Comma 2 2 2 5 3 3 2 2 2" xfId="7771" xr:uid="{6697DF76-36C6-4183-B4CA-37301024F562}"/>
    <cellStyle name="Comma 2 2 2 5 3 3 2 2 2 2" xfId="19903" xr:uid="{D30AB680-D538-481B-8AAF-F51165693C9F}"/>
    <cellStyle name="Comma 2 2 2 5 3 3 2 2 2 2 2" xfId="44167" xr:uid="{297153D5-22EC-4531-B39D-B1E72C9C92D9}"/>
    <cellStyle name="Comma 2 2 2 5 3 3 2 2 2 3" xfId="32035" xr:uid="{B7250EC2-5249-41DC-A5DF-CD5FBDEB9EDC}"/>
    <cellStyle name="Comma 2 2 2 5 3 3 2 2 3" xfId="11815" xr:uid="{DF922231-ABAE-44B1-9B1A-57B60BC0DD4D}"/>
    <cellStyle name="Comma 2 2 2 5 3 3 2 2 3 2" xfId="23947" xr:uid="{1D213C5D-24F5-46B8-82C6-AC0A1209D0F4}"/>
    <cellStyle name="Comma 2 2 2 5 3 3 2 2 3 2 2" xfId="48211" xr:uid="{14B6C08D-CC79-40CE-B6B4-4CB3773935CD}"/>
    <cellStyle name="Comma 2 2 2 5 3 3 2 2 3 3" xfId="36079" xr:uid="{3053F68E-6934-4B76-A6E9-FA405AFBBCD8}"/>
    <cellStyle name="Comma 2 2 2 5 3 3 2 2 4" xfId="15859" xr:uid="{9C40114E-F3B4-4FFC-9A60-1F27753E5580}"/>
    <cellStyle name="Comma 2 2 2 5 3 3 2 2 4 2" xfId="40123" xr:uid="{9F70A494-8B42-4615-912F-DBF0F0B6344C}"/>
    <cellStyle name="Comma 2 2 2 5 3 3 2 2 5" xfId="27991" xr:uid="{BBE102F1-D622-4D4B-B31E-24625DEDCC80}"/>
    <cellStyle name="Comma 2 2 2 5 3 3 2 3" xfId="5749" xr:uid="{B48A9CE4-75FE-4CAC-A163-FFDEC96D4CB4}"/>
    <cellStyle name="Comma 2 2 2 5 3 3 2 3 2" xfId="17881" xr:uid="{591A2172-6EA6-485B-A2F4-66E2636C58B7}"/>
    <cellStyle name="Comma 2 2 2 5 3 3 2 3 2 2" xfId="42145" xr:uid="{A9F8033B-FAE0-451C-BD76-F2642CF9B9FC}"/>
    <cellStyle name="Comma 2 2 2 5 3 3 2 3 3" xfId="30013" xr:uid="{6BAAB8E8-AF44-4BB7-91F8-FC6E80C65D0D}"/>
    <cellStyle name="Comma 2 2 2 5 3 3 2 4" xfId="9793" xr:uid="{7133AD9F-9A5A-4098-93A8-0F92BED5E3A1}"/>
    <cellStyle name="Comma 2 2 2 5 3 3 2 4 2" xfId="21925" xr:uid="{EFC8218D-47F6-4253-A058-FAB6E4387AF2}"/>
    <cellStyle name="Comma 2 2 2 5 3 3 2 4 2 2" xfId="46189" xr:uid="{71DA511B-20B9-4BC1-87A4-EAE34B6337F7}"/>
    <cellStyle name="Comma 2 2 2 5 3 3 2 4 3" xfId="34057" xr:uid="{957F8835-A956-416C-8363-F3B1E5D7828E}"/>
    <cellStyle name="Comma 2 2 2 5 3 3 2 5" xfId="13837" xr:uid="{AAA28875-0B22-472D-9DAB-F17B4DBAD516}"/>
    <cellStyle name="Comma 2 2 2 5 3 3 2 5 2" xfId="38101" xr:uid="{7F748DCF-7AAE-4D7A-9D9F-4A631F54ACD3}"/>
    <cellStyle name="Comma 2 2 2 5 3 3 2 6" xfId="25969" xr:uid="{56864B00-2236-40DA-849A-886C7BA1C5E6}"/>
    <cellStyle name="Comma 2 2 2 5 3 3 3" xfId="2716" xr:uid="{D7B3F740-7DEA-4DB2-A96A-FCF8C7C9A2A7}"/>
    <cellStyle name="Comma 2 2 2 5 3 3 3 2" xfId="6760" xr:uid="{C7B2C9DF-8046-41E8-A583-E5DD4FB968C8}"/>
    <cellStyle name="Comma 2 2 2 5 3 3 3 2 2" xfId="18892" xr:uid="{32011ADC-CDEB-46AF-BE01-8CBE4E357F3B}"/>
    <cellStyle name="Comma 2 2 2 5 3 3 3 2 2 2" xfId="43156" xr:uid="{152690E4-BF2F-4AC0-A2E4-43C6FCE1F71E}"/>
    <cellStyle name="Comma 2 2 2 5 3 3 3 2 3" xfId="31024" xr:uid="{325B3E4E-4333-4231-98D7-1109A5B82FF2}"/>
    <cellStyle name="Comma 2 2 2 5 3 3 3 3" xfId="10804" xr:uid="{AAA5E2EA-E44C-4794-A3DE-02C5FCBEB358}"/>
    <cellStyle name="Comma 2 2 2 5 3 3 3 3 2" xfId="22936" xr:uid="{2F970F0A-04C4-4527-B2D1-5070291B5CD5}"/>
    <cellStyle name="Comma 2 2 2 5 3 3 3 3 2 2" xfId="47200" xr:uid="{CDFDDD93-9505-4B6E-BF34-0C89D80D022E}"/>
    <cellStyle name="Comma 2 2 2 5 3 3 3 3 3" xfId="35068" xr:uid="{4C63F970-E61F-4962-B633-4ABE529813DE}"/>
    <cellStyle name="Comma 2 2 2 5 3 3 3 4" xfId="14848" xr:uid="{35EAF2CC-6606-44EA-8C8B-DE8F2E52BFC8}"/>
    <cellStyle name="Comma 2 2 2 5 3 3 3 4 2" xfId="39112" xr:uid="{C538D72C-99A3-4007-AA5B-97D7A631817B}"/>
    <cellStyle name="Comma 2 2 2 5 3 3 3 5" xfId="26980" xr:uid="{72A763E5-84F5-4199-94E6-23F98BDB7D21}"/>
    <cellStyle name="Comma 2 2 2 5 3 3 4" xfId="4738" xr:uid="{5DC1E4CC-D919-48C2-9D53-C7B99D86A628}"/>
    <cellStyle name="Comma 2 2 2 5 3 3 4 2" xfId="16870" xr:uid="{82AB749C-A4C2-4017-8752-DF5482C90F6F}"/>
    <cellStyle name="Comma 2 2 2 5 3 3 4 2 2" xfId="41134" xr:uid="{284BFC72-3583-41C2-897E-C89447F6F440}"/>
    <cellStyle name="Comma 2 2 2 5 3 3 4 3" xfId="29002" xr:uid="{601F425A-C59A-44A0-AB7E-F2C16C761BFC}"/>
    <cellStyle name="Comma 2 2 2 5 3 3 5" xfId="8782" xr:uid="{6A62993E-CEDE-4D96-A53A-93DA57DC8510}"/>
    <cellStyle name="Comma 2 2 2 5 3 3 5 2" xfId="20914" xr:uid="{CA640988-1252-4982-B98D-12A09C8CFE0F}"/>
    <cellStyle name="Comma 2 2 2 5 3 3 5 2 2" xfId="45178" xr:uid="{D2E6BE9B-F4D7-4109-B734-E67D55C0D9C4}"/>
    <cellStyle name="Comma 2 2 2 5 3 3 5 3" xfId="33046" xr:uid="{60174631-8273-4A2E-8C97-BF1CE34CDDB8}"/>
    <cellStyle name="Comma 2 2 2 5 3 3 6" xfId="12826" xr:uid="{10BE832C-7A11-4B5A-8AF4-427BFBC49D31}"/>
    <cellStyle name="Comma 2 2 2 5 3 3 6 2" xfId="37090" xr:uid="{C1D7CA3A-DC8E-4B52-81A9-2A2FC84722C8}"/>
    <cellStyle name="Comma 2 2 2 5 3 3 7" xfId="24958" xr:uid="{2FFACD08-839B-4D5A-A1E7-2A3C3D231EBA}"/>
    <cellStyle name="Comma 2 2 2 5 3 4" xfId="1200" xr:uid="{B81C91FD-DDCF-4814-B900-5EC404EE72B9}"/>
    <cellStyle name="Comma 2 2 2 5 3 4 2" xfId="3222" xr:uid="{F1C549AC-197E-4A34-9EA8-913A98511103}"/>
    <cellStyle name="Comma 2 2 2 5 3 4 2 2" xfId="7266" xr:uid="{3AF5562E-7BF2-446C-B8BA-9D2DD8B6D3D2}"/>
    <cellStyle name="Comma 2 2 2 5 3 4 2 2 2" xfId="19398" xr:uid="{396D4DA3-7BA1-47C7-B8CF-CC0D52A03969}"/>
    <cellStyle name="Comma 2 2 2 5 3 4 2 2 2 2" xfId="43662" xr:uid="{EBFCC716-9CDF-4FAF-9BD3-8C98301920F6}"/>
    <cellStyle name="Comma 2 2 2 5 3 4 2 2 3" xfId="31530" xr:uid="{502CFED9-5525-46DE-8B01-E286870C1A41}"/>
    <cellStyle name="Comma 2 2 2 5 3 4 2 3" xfId="11310" xr:uid="{413D628D-98E3-419B-87A6-0C010CF016C4}"/>
    <cellStyle name="Comma 2 2 2 5 3 4 2 3 2" xfId="23442" xr:uid="{044C7758-DD82-46A3-93F6-8A49B77C21BD}"/>
    <cellStyle name="Comma 2 2 2 5 3 4 2 3 2 2" xfId="47706" xr:uid="{F4C71D51-031D-48FA-A3FF-6FFC6ACD5AC0}"/>
    <cellStyle name="Comma 2 2 2 5 3 4 2 3 3" xfId="35574" xr:uid="{5D9828FC-E2B1-48ED-AAA5-328834C1F0B2}"/>
    <cellStyle name="Comma 2 2 2 5 3 4 2 4" xfId="15354" xr:uid="{5E16ACD7-5067-4E30-9491-E8EBBAC4C93C}"/>
    <cellStyle name="Comma 2 2 2 5 3 4 2 4 2" xfId="39618" xr:uid="{D4C3EFE4-95FD-4239-A08C-11E7FB1DD6E5}"/>
    <cellStyle name="Comma 2 2 2 5 3 4 2 5" xfId="27486" xr:uid="{D8F8FC58-05F2-4973-82AB-703C1E6FA384}"/>
    <cellStyle name="Comma 2 2 2 5 3 4 3" xfId="5244" xr:uid="{F074B186-134C-4FB5-93CC-462A1706C4F8}"/>
    <cellStyle name="Comma 2 2 2 5 3 4 3 2" xfId="17376" xr:uid="{64B715FA-670F-4961-BEEE-6B8D4B80225E}"/>
    <cellStyle name="Comma 2 2 2 5 3 4 3 2 2" xfId="41640" xr:uid="{58C0B9E6-619E-400E-98B7-4E2C598D613F}"/>
    <cellStyle name="Comma 2 2 2 5 3 4 3 3" xfId="29508" xr:uid="{C652BA48-836C-4951-BE6F-0177B0080E20}"/>
    <cellStyle name="Comma 2 2 2 5 3 4 4" xfId="9288" xr:uid="{CFCC1613-9F6D-411C-98DD-2FEDC20D7167}"/>
    <cellStyle name="Comma 2 2 2 5 3 4 4 2" xfId="21420" xr:uid="{D095B2EA-E8FF-4B13-B105-AD560CE9C711}"/>
    <cellStyle name="Comma 2 2 2 5 3 4 4 2 2" xfId="45684" xr:uid="{9D918813-93CF-4704-B18C-92366757F17B}"/>
    <cellStyle name="Comma 2 2 2 5 3 4 4 3" xfId="33552" xr:uid="{AF160FC0-4232-4BE4-AF70-07B9B3A179CA}"/>
    <cellStyle name="Comma 2 2 2 5 3 4 5" xfId="13332" xr:uid="{B2438564-7A2C-4963-A496-668D25AE54DE}"/>
    <cellStyle name="Comma 2 2 2 5 3 4 5 2" xfId="37596" xr:uid="{B363B345-4CA2-495A-A1A5-2B6FE8E71594}"/>
    <cellStyle name="Comma 2 2 2 5 3 4 6" xfId="25464" xr:uid="{1C4B2BE3-BCC3-446D-BE35-D8350A1AAD4F}"/>
    <cellStyle name="Comma 2 2 2 5 3 5" xfId="2211" xr:uid="{1CB26896-36BC-4D45-90AD-AF77B983FDCB}"/>
    <cellStyle name="Comma 2 2 2 5 3 5 2" xfId="6255" xr:uid="{C4E82851-1E54-4C76-AEBB-F3F1A6C2CB6E}"/>
    <cellStyle name="Comma 2 2 2 5 3 5 2 2" xfId="18387" xr:uid="{FD7277C4-D744-4332-A560-D9C0628D89E7}"/>
    <cellStyle name="Comma 2 2 2 5 3 5 2 2 2" xfId="42651" xr:uid="{BDA72135-223F-496E-8231-A2A1CA06A135}"/>
    <cellStyle name="Comma 2 2 2 5 3 5 2 3" xfId="30519" xr:uid="{D576F313-F764-446F-8D1F-9F92BB0E052B}"/>
    <cellStyle name="Comma 2 2 2 5 3 5 3" xfId="10299" xr:uid="{499F2E79-A97E-455E-AB8C-496241B0B522}"/>
    <cellStyle name="Comma 2 2 2 5 3 5 3 2" xfId="22431" xr:uid="{54645178-B271-43DA-9BFC-E05E9DA2EC4E}"/>
    <cellStyle name="Comma 2 2 2 5 3 5 3 2 2" xfId="46695" xr:uid="{BE4B2875-4831-4557-98FF-57FE09E68562}"/>
    <cellStyle name="Comma 2 2 2 5 3 5 3 3" xfId="34563" xr:uid="{2E41975B-E3AF-492C-BE2D-B6E34E8DC673}"/>
    <cellStyle name="Comma 2 2 2 5 3 5 4" xfId="14343" xr:uid="{59292C4A-C0F5-4BA3-BDF3-02F3E36D98FD}"/>
    <cellStyle name="Comma 2 2 2 5 3 5 4 2" xfId="38607" xr:uid="{69BDDE66-52E4-4FF5-BAFD-4E82DF84DEAB}"/>
    <cellStyle name="Comma 2 2 2 5 3 5 5" xfId="26475" xr:uid="{32893FED-7AA6-4A45-A5A7-54E7D8642A49}"/>
    <cellStyle name="Comma 2 2 2 5 3 6" xfId="4233" xr:uid="{1AE62D3A-4031-4374-BB3D-DB31A5A4A789}"/>
    <cellStyle name="Comma 2 2 2 5 3 6 2" xfId="16365" xr:uid="{C7C45A33-902B-4F20-BD8A-7E735A6D2CE4}"/>
    <cellStyle name="Comma 2 2 2 5 3 6 2 2" xfId="40629" xr:uid="{AEA81AE1-4D01-4458-A18E-EB820988724D}"/>
    <cellStyle name="Comma 2 2 2 5 3 6 3" xfId="28497" xr:uid="{3F455940-AD89-499A-91D4-8F78728D0FEA}"/>
    <cellStyle name="Comma 2 2 2 5 3 7" xfId="8277" xr:uid="{C17F6005-CB82-4BBF-9EDC-2D459EC72872}"/>
    <cellStyle name="Comma 2 2 2 5 3 7 2" xfId="20409" xr:uid="{653CD16D-4C5C-466E-83FC-64963CC8B717}"/>
    <cellStyle name="Comma 2 2 2 5 3 7 2 2" xfId="44673" xr:uid="{4302CEC0-6259-4CE1-9950-3E5C761B0A76}"/>
    <cellStyle name="Comma 2 2 2 5 3 7 3" xfId="32541" xr:uid="{A9059BF6-218D-4A2A-A6B5-C5F416EF3E4C}"/>
    <cellStyle name="Comma 2 2 2 5 3 8" xfId="12321" xr:uid="{675E69B7-DD6B-4ECC-B1E5-873598A6B5EE}"/>
    <cellStyle name="Comma 2 2 2 5 3 8 2" xfId="36585" xr:uid="{30F3D925-A1C8-467E-977C-19012357070E}"/>
    <cellStyle name="Comma 2 2 2 5 3 9" xfId="24453" xr:uid="{A0CA862D-153E-417F-9D36-E3B37DDE076B}"/>
    <cellStyle name="Comma 2 2 2 5 4" xfId="316" xr:uid="{42460D7F-4690-415B-8B09-7D6ED4E33BB1}"/>
    <cellStyle name="Comma 2 2 2 5 4 2" xfId="821" xr:uid="{5622FCD8-E48C-43B2-8136-F5FDD35B3B9F}"/>
    <cellStyle name="Comma 2 2 2 5 4 2 2" xfId="1832" xr:uid="{62A46F2C-E3C8-4153-811E-3651B64B6201}"/>
    <cellStyle name="Comma 2 2 2 5 4 2 2 2" xfId="3854" xr:uid="{D56DBB5A-A7F0-4CDE-9847-7B13D5810905}"/>
    <cellStyle name="Comma 2 2 2 5 4 2 2 2 2" xfId="7898" xr:uid="{C7170E7D-F493-4268-A5EE-6CE237C50641}"/>
    <cellStyle name="Comma 2 2 2 5 4 2 2 2 2 2" xfId="20030" xr:uid="{E4FEC00C-69AA-42BC-8026-B5A6E2F386BD}"/>
    <cellStyle name="Comma 2 2 2 5 4 2 2 2 2 2 2" xfId="44294" xr:uid="{BC0554D7-7FEC-412D-A341-E6F37DE68769}"/>
    <cellStyle name="Comma 2 2 2 5 4 2 2 2 2 3" xfId="32162" xr:uid="{358F5FD0-4CBC-43A7-9D45-A7713E5E6E1E}"/>
    <cellStyle name="Comma 2 2 2 5 4 2 2 2 3" xfId="11942" xr:uid="{9E3F965E-B874-43C9-BD5A-7C72CF3E9EF4}"/>
    <cellStyle name="Comma 2 2 2 5 4 2 2 2 3 2" xfId="24074" xr:uid="{2BEFAED2-AD94-46A0-A0E9-75EDFF80893F}"/>
    <cellStyle name="Comma 2 2 2 5 4 2 2 2 3 2 2" xfId="48338" xr:uid="{6775A366-CAC1-4D3A-A139-FDD65DED3C47}"/>
    <cellStyle name="Comma 2 2 2 5 4 2 2 2 3 3" xfId="36206" xr:uid="{B57B331E-A674-4DE5-969B-7570F94D9DC6}"/>
    <cellStyle name="Comma 2 2 2 5 4 2 2 2 4" xfId="15986" xr:uid="{C72C8657-F265-434A-B0D3-D9439402950B}"/>
    <cellStyle name="Comma 2 2 2 5 4 2 2 2 4 2" xfId="40250" xr:uid="{29183306-935B-4DA9-B8BE-39F7F8635579}"/>
    <cellStyle name="Comma 2 2 2 5 4 2 2 2 5" xfId="28118" xr:uid="{DEABD6D4-D2A5-4062-9ABC-D56D915436CE}"/>
    <cellStyle name="Comma 2 2 2 5 4 2 2 3" xfId="5876" xr:uid="{AA8235C8-248A-4669-AB13-C55E688EF6A8}"/>
    <cellStyle name="Comma 2 2 2 5 4 2 2 3 2" xfId="18008" xr:uid="{C8D96A3A-28B9-4CB6-B01B-AC83BEF8BDC3}"/>
    <cellStyle name="Comma 2 2 2 5 4 2 2 3 2 2" xfId="42272" xr:uid="{E186C6CB-7482-46CF-B42E-4204A3396575}"/>
    <cellStyle name="Comma 2 2 2 5 4 2 2 3 3" xfId="30140" xr:uid="{C0F7C518-42FD-4DFD-A3FA-136841CA3E9D}"/>
    <cellStyle name="Comma 2 2 2 5 4 2 2 4" xfId="9920" xr:uid="{BEF0CF81-D007-4F9E-8F5C-EF0EAEBF2B91}"/>
    <cellStyle name="Comma 2 2 2 5 4 2 2 4 2" xfId="22052" xr:uid="{B96AEFD2-AA1F-4D43-9BB9-F958A48CDB6E}"/>
    <cellStyle name="Comma 2 2 2 5 4 2 2 4 2 2" xfId="46316" xr:uid="{914DBB6B-3CD7-4130-96AD-54C248DAEB6F}"/>
    <cellStyle name="Comma 2 2 2 5 4 2 2 4 3" xfId="34184" xr:uid="{AA3D1F14-85E5-4588-8DFE-60C6ED137C5E}"/>
    <cellStyle name="Comma 2 2 2 5 4 2 2 5" xfId="13964" xr:uid="{0F71EE3E-AFED-4644-891D-02543BDE398C}"/>
    <cellStyle name="Comma 2 2 2 5 4 2 2 5 2" xfId="38228" xr:uid="{86BAE2FD-1BB4-4D65-9CEB-7C5630C2E224}"/>
    <cellStyle name="Comma 2 2 2 5 4 2 2 6" xfId="26096" xr:uid="{F823B36F-4B58-41BF-BE5E-0E81C5DDA415}"/>
    <cellStyle name="Comma 2 2 2 5 4 2 3" xfId="2843" xr:uid="{5CB64C39-52C6-4CE0-AD4A-FC0EE25B49DA}"/>
    <cellStyle name="Comma 2 2 2 5 4 2 3 2" xfId="6887" xr:uid="{B422B75E-5361-40B4-8D34-3E7F3CF512B3}"/>
    <cellStyle name="Comma 2 2 2 5 4 2 3 2 2" xfId="19019" xr:uid="{200B2694-4348-4CEA-A3D9-BAB80DC547E9}"/>
    <cellStyle name="Comma 2 2 2 5 4 2 3 2 2 2" xfId="43283" xr:uid="{F507FC52-DEBD-45D1-8E9F-1828463A9AE7}"/>
    <cellStyle name="Comma 2 2 2 5 4 2 3 2 3" xfId="31151" xr:uid="{DF5C9E38-C0AF-46CC-921C-08C25652B878}"/>
    <cellStyle name="Comma 2 2 2 5 4 2 3 3" xfId="10931" xr:uid="{8552503F-4262-4F36-A289-472223A1BB7B}"/>
    <cellStyle name="Comma 2 2 2 5 4 2 3 3 2" xfId="23063" xr:uid="{0BA4B075-B030-40EA-A740-26A0301B5E3E}"/>
    <cellStyle name="Comma 2 2 2 5 4 2 3 3 2 2" xfId="47327" xr:uid="{7C19A408-E7EE-49F6-8C25-0446B785AC84}"/>
    <cellStyle name="Comma 2 2 2 5 4 2 3 3 3" xfId="35195" xr:uid="{246BD80B-E94C-497E-B1CA-C0BBEDC0FA1E}"/>
    <cellStyle name="Comma 2 2 2 5 4 2 3 4" xfId="14975" xr:uid="{1D59C2DD-5649-4DD7-B1E8-A20C81139233}"/>
    <cellStyle name="Comma 2 2 2 5 4 2 3 4 2" xfId="39239" xr:uid="{3F17DD46-BFF1-4109-B9C7-7F3714907615}"/>
    <cellStyle name="Comma 2 2 2 5 4 2 3 5" xfId="27107" xr:uid="{9054C195-6BD3-4058-8F35-6A587BD4DC55}"/>
    <cellStyle name="Comma 2 2 2 5 4 2 4" xfId="4865" xr:uid="{FD20FA77-FBB7-443E-AE46-F8B1C768C274}"/>
    <cellStyle name="Comma 2 2 2 5 4 2 4 2" xfId="16997" xr:uid="{723DF7F1-49D6-4441-AA1E-1948BFAC1A45}"/>
    <cellStyle name="Comma 2 2 2 5 4 2 4 2 2" xfId="41261" xr:uid="{428B056F-0574-42F6-B3A7-F7C0C03319D1}"/>
    <cellStyle name="Comma 2 2 2 5 4 2 4 3" xfId="29129" xr:uid="{80485FE3-2124-4C57-B1F2-14ED175598B8}"/>
    <cellStyle name="Comma 2 2 2 5 4 2 5" xfId="8909" xr:uid="{95E64BA2-3872-426C-927E-0C117F91C53A}"/>
    <cellStyle name="Comma 2 2 2 5 4 2 5 2" xfId="21041" xr:uid="{D124F7D2-F834-4645-8E58-8551EE483172}"/>
    <cellStyle name="Comma 2 2 2 5 4 2 5 2 2" xfId="45305" xr:uid="{1190E3EC-0B59-41E4-869E-33D586CD148A}"/>
    <cellStyle name="Comma 2 2 2 5 4 2 5 3" xfId="33173" xr:uid="{7C53E3EE-BF6E-4B16-917A-25A4FCC63813}"/>
    <cellStyle name="Comma 2 2 2 5 4 2 6" xfId="12953" xr:uid="{BB435B47-C09A-4ED1-92F7-60C606B88402}"/>
    <cellStyle name="Comma 2 2 2 5 4 2 6 2" xfId="37217" xr:uid="{F497C7D1-2D94-4544-9606-7F91F5420AAF}"/>
    <cellStyle name="Comma 2 2 2 5 4 2 7" xfId="25085" xr:uid="{46FE2BC0-9DC1-4915-9E8A-A9E356AD2A07}"/>
    <cellStyle name="Comma 2 2 2 5 4 3" xfId="1327" xr:uid="{0A18758C-B238-48B7-8301-29951DBDC54F}"/>
    <cellStyle name="Comma 2 2 2 5 4 3 2" xfId="3349" xr:uid="{E3CC643C-9B0D-4764-BDA8-636D6BEB5427}"/>
    <cellStyle name="Comma 2 2 2 5 4 3 2 2" xfId="7393" xr:uid="{7B0DF1FF-BCF7-4585-AE4A-4C083A8B32B2}"/>
    <cellStyle name="Comma 2 2 2 5 4 3 2 2 2" xfId="19525" xr:uid="{7460D629-7C01-418B-B12B-370270C9482B}"/>
    <cellStyle name="Comma 2 2 2 5 4 3 2 2 2 2" xfId="43789" xr:uid="{890E8C01-5C8D-49C1-9DE4-0F82EC210984}"/>
    <cellStyle name="Comma 2 2 2 5 4 3 2 2 3" xfId="31657" xr:uid="{0BDC3ADC-60BC-4BC0-8548-A78BA98243D9}"/>
    <cellStyle name="Comma 2 2 2 5 4 3 2 3" xfId="11437" xr:uid="{29556A14-2925-4E4B-962F-32226B2CD62C}"/>
    <cellStyle name="Comma 2 2 2 5 4 3 2 3 2" xfId="23569" xr:uid="{13D22233-FDC6-4F77-83BA-AD0EA75A38EB}"/>
    <cellStyle name="Comma 2 2 2 5 4 3 2 3 2 2" xfId="47833" xr:uid="{7C7BE856-A4BB-4074-B75F-838D93577706}"/>
    <cellStyle name="Comma 2 2 2 5 4 3 2 3 3" xfId="35701" xr:uid="{C673F623-D418-4C5F-9118-00A96F95992B}"/>
    <cellStyle name="Comma 2 2 2 5 4 3 2 4" xfId="15481" xr:uid="{BAFBA7F1-2AC1-451A-BAD0-DB9BF91A97EF}"/>
    <cellStyle name="Comma 2 2 2 5 4 3 2 4 2" xfId="39745" xr:uid="{1F191290-76E4-4EB5-B29D-91D4764FAC6F}"/>
    <cellStyle name="Comma 2 2 2 5 4 3 2 5" xfId="27613" xr:uid="{A1D25B34-1500-4322-B393-70EF13FB98C6}"/>
    <cellStyle name="Comma 2 2 2 5 4 3 3" xfId="5371" xr:uid="{744559DF-4C6B-4973-9CCD-A0C87E11A35A}"/>
    <cellStyle name="Comma 2 2 2 5 4 3 3 2" xfId="17503" xr:uid="{237D879F-16E2-4287-A232-4E7F79180921}"/>
    <cellStyle name="Comma 2 2 2 5 4 3 3 2 2" xfId="41767" xr:uid="{3172FFAE-8DF1-4A07-9F0A-9B1A82300431}"/>
    <cellStyle name="Comma 2 2 2 5 4 3 3 3" xfId="29635" xr:uid="{80B33569-6E5A-4EF7-8D45-60B2189AE140}"/>
    <cellStyle name="Comma 2 2 2 5 4 3 4" xfId="9415" xr:uid="{3D3D06F3-C321-4EB3-8EF7-D5492BA0B846}"/>
    <cellStyle name="Comma 2 2 2 5 4 3 4 2" xfId="21547" xr:uid="{9FB14A5B-303F-474B-BFD9-11918E8561B3}"/>
    <cellStyle name="Comma 2 2 2 5 4 3 4 2 2" xfId="45811" xr:uid="{CD182676-6B02-488A-A384-2D909B04B646}"/>
    <cellStyle name="Comma 2 2 2 5 4 3 4 3" xfId="33679" xr:uid="{C5E6C3CD-7126-4801-988D-FC25E3C45E16}"/>
    <cellStyle name="Comma 2 2 2 5 4 3 5" xfId="13459" xr:uid="{4CF852AE-52EC-425C-BD4C-4AE3AB22ED29}"/>
    <cellStyle name="Comma 2 2 2 5 4 3 5 2" xfId="37723" xr:uid="{10246D90-0E74-41BB-8B71-E0D2101DD361}"/>
    <cellStyle name="Comma 2 2 2 5 4 3 6" xfId="25591" xr:uid="{9094AAAD-A152-4906-83FA-4A258C60592A}"/>
    <cellStyle name="Comma 2 2 2 5 4 4" xfId="2338" xr:uid="{381A685C-898D-4C98-AB40-69589E25E00B}"/>
    <cellStyle name="Comma 2 2 2 5 4 4 2" xfId="6382" xr:uid="{99823F86-02BD-4B23-AD2D-085D6BF27B17}"/>
    <cellStyle name="Comma 2 2 2 5 4 4 2 2" xfId="18514" xr:uid="{6BB3ADF8-5EF1-4822-9B4D-5A4FF57FA66A}"/>
    <cellStyle name="Comma 2 2 2 5 4 4 2 2 2" xfId="42778" xr:uid="{F048F027-08B7-46B3-BB2C-E11BCC60CC8F}"/>
    <cellStyle name="Comma 2 2 2 5 4 4 2 3" xfId="30646" xr:uid="{4E770A80-2ACB-4A7B-818F-B70C7EEA799A}"/>
    <cellStyle name="Comma 2 2 2 5 4 4 3" xfId="10426" xr:uid="{F8141871-74F5-4E69-AB0F-5A2A0FCA7CB3}"/>
    <cellStyle name="Comma 2 2 2 5 4 4 3 2" xfId="22558" xr:uid="{B59C7708-ACCC-4B9B-BCD2-E4666905542F}"/>
    <cellStyle name="Comma 2 2 2 5 4 4 3 2 2" xfId="46822" xr:uid="{CD4FB86B-F9CA-471A-B8E8-F6C189B3880F}"/>
    <cellStyle name="Comma 2 2 2 5 4 4 3 3" xfId="34690" xr:uid="{485577CC-93F0-4940-91BC-BA675523A75B}"/>
    <cellStyle name="Comma 2 2 2 5 4 4 4" xfId="14470" xr:uid="{531C43BC-8FB8-47CD-8C10-3509DC2E2419}"/>
    <cellStyle name="Comma 2 2 2 5 4 4 4 2" xfId="38734" xr:uid="{FB052C4C-E523-4AD5-B199-3C1B98CE94B4}"/>
    <cellStyle name="Comma 2 2 2 5 4 4 5" xfId="26602" xr:uid="{543C41FA-322F-47FA-8535-0104863A48B8}"/>
    <cellStyle name="Comma 2 2 2 5 4 5" xfId="4360" xr:uid="{2173903D-79F5-4279-9310-FA6422414CAE}"/>
    <cellStyle name="Comma 2 2 2 5 4 5 2" xfId="16492" xr:uid="{478A4CC8-5024-4DCB-A4E4-B26C4FDFE8E5}"/>
    <cellStyle name="Comma 2 2 2 5 4 5 2 2" xfId="40756" xr:uid="{2C64A6FD-20B2-4D11-8F07-C544922D7F0C}"/>
    <cellStyle name="Comma 2 2 2 5 4 5 3" xfId="28624" xr:uid="{B27AD4B5-371C-48AF-BCE8-B0D5A6F73FEA}"/>
    <cellStyle name="Comma 2 2 2 5 4 6" xfId="8404" xr:uid="{513A52D2-97C2-4B52-8A9E-C9E6CAA7E091}"/>
    <cellStyle name="Comma 2 2 2 5 4 6 2" xfId="20536" xr:uid="{B6A63640-62B6-4CD0-89C5-E85BB9A93805}"/>
    <cellStyle name="Comma 2 2 2 5 4 6 2 2" xfId="44800" xr:uid="{915C4E06-36EC-4913-A1EE-628FF9DF1D60}"/>
    <cellStyle name="Comma 2 2 2 5 4 6 3" xfId="32668" xr:uid="{5F749F80-AC5A-414C-BE84-1EE9AFFD2AB8}"/>
    <cellStyle name="Comma 2 2 2 5 4 7" xfId="12448" xr:uid="{663EB0D8-CC73-448F-B599-BFB4653AD91F}"/>
    <cellStyle name="Comma 2 2 2 5 4 7 2" xfId="36712" xr:uid="{C0CF5DB9-0705-4174-AD2F-B8F429C52009}"/>
    <cellStyle name="Comma 2 2 2 5 4 8" xfId="24580" xr:uid="{C2DF4D47-C3E7-4A9E-AAA5-BBC0DE6E7E11}"/>
    <cellStyle name="Comma 2 2 2 5 5" xfId="568" xr:uid="{6D7F8AAC-F81D-44D1-8767-12C536FA9DA3}"/>
    <cellStyle name="Comma 2 2 2 5 5 2" xfId="1579" xr:uid="{2D7983FD-17E2-47EE-8F3C-7E095E562592}"/>
    <cellStyle name="Comma 2 2 2 5 5 2 2" xfId="3601" xr:uid="{B0E6EDE1-1D91-40C8-BCE3-5576C8523650}"/>
    <cellStyle name="Comma 2 2 2 5 5 2 2 2" xfId="7645" xr:uid="{9722027D-BDE7-41C1-870C-6EBEC6702B6C}"/>
    <cellStyle name="Comma 2 2 2 5 5 2 2 2 2" xfId="19777" xr:uid="{0C7E84B7-FC76-4F60-92D7-7AFFE7F5A0EA}"/>
    <cellStyle name="Comma 2 2 2 5 5 2 2 2 2 2" xfId="44041" xr:uid="{B8A6DD2C-7786-488D-ADB1-DD869D9D7694}"/>
    <cellStyle name="Comma 2 2 2 5 5 2 2 2 3" xfId="31909" xr:uid="{0258EC2F-EEC7-4B2C-827B-555EA64423C0}"/>
    <cellStyle name="Comma 2 2 2 5 5 2 2 3" xfId="11689" xr:uid="{A56EAAF4-C824-4F0C-A688-5FE8370F74D8}"/>
    <cellStyle name="Comma 2 2 2 5 5 2 2 3 2" xfId="23821" xr:uid="{F7FDBE96-8D5D-418A-ABAD-FF5CD9CFB75B}"/>
    <cellStyle name="Comma 2 2 2 5 5 2 2 3 2 2" xfId="48085" xr:uid="{929AC204-B72C-45F2-A164-8D8B0DF5AF52}"/>
    <cellStyle name="Comma 2 2 2 5 5 2 2 3 3" xfId="35953" xr:uid="{33ED8806-2351-490E-99C8-DB35DE9D17F2}"/>
    <cellStyle name="Comma 2 2 2 5 5 2 2 4" xfId="15733" xr:uid="{BF228706-9547-4F5C-A08D-3292B2DA50DF}"/>
    <cellStyle name="Comma 2 2 2 5 5 2 2 4 2" xfId="39997" xr:uid="{91B9C49C-5234-4F07-9EFC-C76E34C50461}"/>
    <cellStyle name="Comma 2 2 2 5 5 2 2 5" xfId="27865" xr:uid="{28BA349D-FF9B-44A5-954E-45606B50B26E}"/>
    <cellStyle name="Comma 2 2 2 5 5 2 3" xfId="5623" xr:uid="{284B3956-0492-4B10-A390-B3550782C1DF}"/>
    <cellStyle name="Comma 2 2 2 5 5 2 3 2" xfId="17755" xr:uid="{FEB223C6-E95E-433A-BFC0-83970F194185}"/>
    <cellStyle name="Comma 2 2 2 5 5 2 3 2 2" xfId="42019" xr:uid="{6506A8D2-2C8A-402B-8BD2-8BFBC803CB85}"/>
    <cellStyle name="Comma 2 2 2 5 5 2 3 3" xfId="29887" xr:uid="{57378AD2-C808-4F45-B7AD-177FBB230910}"/>
    <cellStyle name="Comma 2 2 2 5 5 2 4" xfId="9667" xr:uid="{260F1CB6-E8C5-4A90-BF40-B7CEE3ED3BE6}"/>
    <cellStyle name="Comma 2 2 2 5 5 2 4 2" xfId="21799" xr:uid="{BE601FEA-7870-4BCD-AB00-BA967E6A9C64}"/>
    <cellStyle name="Comma 2 2 2 5 5 2 4 2 2" xfId="46063" xr:uid="{4E3D5D1C-F5F1-401C-BBA9-8023C280D4F2}"/>
    <cellStyle name="Comma 2 2 2 5 5 2 4 3" xfId="33931" xr:uid="{C360A0EF-529E-4571-9DC1-2E9E7597B150}"/>
    <cellStyle name="Comma 2 2 2 5 5 2 5" xfId="13711" xr:uid="{F3A2C319-A0D9-4907-B8A4-40F1C532A28C}"/>
    <cellStyle name="Comma 2 2 2 5 5 2 5 2" xfId="37975" xr:uid="{5F8B4246-68E9-4D9A-9BF7-D32703B68A8C}"/>
    <cellStyle name="Comma 2 2 2 5 5 2 6" xfId="25843" xr:uid="{33D0CD51-2F62-4EE3-85DA-FEF55618C8DC}"/>
    <cellStyle name="Comma 2 2 2 5 5 3" xfId="2590" xr:uid="{625D682E-B559-4BEE-B9BA-42974A9670C8}"/>
    <cellStyle name="Comma 2 2 2 5 5 3 2" xfId="6634" xr:uid="{11AB10D0-D606-481D-BCF3-E006CBA4BBD6}"/>
    <cellStyle name="Comma 2 2 2 5 5 3 2 2" xfId="18766" xr:uid="{D2F11D21-F447-48D3-9BEA-EF059C39A5FC}"/>
    <cellStyle name="Comma 2 2 2 5 5 3 2 2 2" xfId="43030" xr:uid="{3CB6753A-83F7-4FF1-9E22-E3D1AFD27459}"/>
    <cellStyle name="Comma 2 2 2 5 5 3 2 3" xfId="30898" xr:uid="{63F882AC-838B-4577-887B-2B7FAAE787AC}"/>
    <cellStyle name="Comma 2 2 2 5 5 3 3" xfId="10678" xr:uid="{8E3FF9E3-C62A-4AF9-BCC9-5A7DE8BB95D2}"/>
    <cellStyle name="Comma 2 2 2 5 5 3 3 2" xfId="22810" xr:uid="{8482EDF9-1814-4EE6-98B1-4FFBC38BB09F}"/>
    <cellStyle name="Comma 2 2 2 5 5 3 3 2 2" xfId="47074" xr:uid="{DD1802FC-65E5-4518-A97E-9DA92361CC5E}"/>
    <cellStyle name="Comma 2 2 2 5 5 3 3 3" xfId="34942" xr:uid="{AE575AFC-2309-4273-A22E-0926298BF077}"/>
    <cellStyle name="Comma 2 2 2 5 5 3 4" xfId="14722" xr:uid="{53D6CBF3-B105-4508-8928-0F521926B35F}"/>
    <cellStyle name="Comma 2 2 2 5 5 3 4 2" xfId="38986" xr:uid="{FB9DC7A3-66A8-447A-9D0A-BE7C5D9881AF}"/>
    <cellStyle name="Comma 2 2 2 5 5 3 5" xfId="26854" xr:uid="{B3AA47B8-C225-41BD-96FD-DC91488B6441}"/>
    <cellStyle name="Comma 2 2 2 5 5 4" xfId="4612" xr:uid="{7A8DEC2F-5525-4C93-9633-004B743086A6}"/>
    <cellStyle name="Comma 2 2 2 5 5 4 2" xfId="16744" xr:uid="{B65194C0-2D59-4FD4-BF08-C8088F126B27}"/>
    <cellStyle name="Comma 2 2 2 5 5 4 2 2" xfId="41008" xr:uid="{CE73685E-762C-48EC-ABF1-68BF92BB8A13}"/>
    <cellStyle name="Comma 2 2 2 5 5 4 3" xfId="28876" xr:uid="{0CCBA960-A654-47C4-A6B9-1B93A661E5C9}"/>
    <cellStyle name="Comma 2 2 2 5 5 5" xfId="8656" xr:uid="{221720AE-3D18-47E5-942E-859998C78844}"/>
    <cellStyle name="Comma 2 2 2 5 5 5 2" xfId="20788" xr:uid="{D54FF105-A6F4-4ECA-8518-E9ED50AC0B80}"/>
    <cellStyle name="Comma 2 2 2 5 5 5 2 2" xfId="45052" xr:uid="{3CA86FE9-F4E0-4E13-98FF-1569EF93EB97}"/>
    <cellStyle name="Comma 2 2 2 5 5 5 3" xfId="32920" xr:uid="{7C4F4F81-9A4B-41C4-8986-EEFB44E9A98D}"/>
    <cellStyle name="Comma 2 2 2 5 5 6" xfId="12700" xr:uid="{E376A359-CB64-4BEA-BC3F-A8DC0ACC25ED}"/>
    <cellStyle name="Comma 2 2 2 5 5 6 2" xfId="36964" xr:uid="{57E18123-8694-4F96-9665-57D113A65343}"/>
    <cellStyle name="Comma 2 2 2 5 5 7" xfId="24832" xr:uid="{8992EA6F-3F0D-4DF3-92A8-420D90AB990F}"/>
    <cellStyle name="Comma 2 2 2 5 6" xfId="1074" xr:uid="{B97248F5-BD45-41D1-9818-1254356353E3}"/>
    <cellStyle name="Comma 2 2 2 5 6 2" xfId="3096" xr:uid="{D95B9979-6020-48DF-8099-5A773B66F347}"/>
    <cellStyle name="Comma 2 2 2 5 6 2 2" xfId="7140" xr:uid="{23F70A9A-40C8-461F-9797-A229A19EDE6D}"/>
    <cellStyle name="Comma 2 2 2 5 6 2 2 2" xfId="19272" xr:uid="{13179AE4-15ED-4D78-A62D-91E64E7EE1C0}"/>
    <cellStyle name="Comma 2 2 2 5 6 2 2 2 2" xfId="43536" xr:uid="{0859E57E-AEA2-4110-AEAC-E144A795F831}"/>
    <cellStyle name="Comma 2 2 2 5 6 2 2 3" xfId="31404" xr:uid="{10E68BA1-B815-44A3-A831-6DB3DD398675}"/>
    <cellStyle name="Comma 2 2 2 5 6 2 3" xfId="11184" xr:uid="{1F6E5158-F80B-4400-BB92-642EB82BF30F}"/>
    <cellStyle name="Comma 2 2 2 5 6 2 3 2" xfId="23316" xr:uid="{5B38885A-C076-4148-91F8-C7C1C6CACCCE}"/>
    <cellStyle name="Comma 2 2 2 5 6 2 3 2 2" xfId="47580" xr:uid="{E04B1F47-B215-43F0-9A88-E1D38844D6A8}"/>
    <cellStyle name="Comma 2 2 2 5 6 2 3 3" xfId="35448" xr:uid="{2B3C378E-8257-4685-ADD8-66D4116B1C2E}"/>
    <cellStyle name="Comma 2 2 2 5 6 2 4" xfId="15228" xr:uid="{B97D6EA8-6B65-46A1-A7C8-CE81841F35ED}"/>
    <cellStyle name="Comma 2 2 2 5 6 2 4 2" xfId="39492" xr:uid="{F9C026E3-BBCC-497E-B507-2A97ECC2C4F5}"/>
    <cellStyle name="Comma 2 2 2 5 6 2 5" xfId="27360" xr:uid="{E547DDF9-189F-4DD0-A389-E57F63FDCAEB}"/>
    <cellStyle name="Comma 2 2 2 5 6 3" xfId="5118" xr:uid="{12849B9E-8153-43A3-AD6B-C4B755D71274}"/>
    <cellStyle name="Comma 2 2 2 5 6 3 2" xfId="17250" xr:uid="{5C9F7481-6075-498A-A20F-1236F7AF018C}"/>
    <cellStyle name="Comma 2 2 2 5 6 3 2 2" xfId="41514" xr:uid="{473B1332-DC0E-49E3-A980-ADCBAB0D165C}"/>
    <cellStyle name="Comma 2 2 2 5 6 3 3" xfId="29382" xr:uid="{B1305D30-F0D9-4B0E-B57B-A16C1D052780}"/>
    <cellStyle name="Comma 2 2 2 5 6 4" xfId="9162" xr:uid="{9A851BE4-6515-455E-8078-63EDC4B89290}"/>
    <cellStyle name="Comma 2 2 2 5 6 4 2" xfId="21294" xr:uid="{5A309881-DC77-4112-983F-47C486EE8EB7}"/>
    <cellStyle name="Comma 2 2 2 5 6 4 2 2" xfId="45558" xr:uid="{35D8706D-8054-476D-B977-6052347956E3}"/>
    <cellStyle name="Comma 2 2 2 5 6 4 3" xfId="33426" xr:uid="{78CFD124-56B4-423D-AF5D-0A32618AAEFB}"/>
    <cellStyle name="Comma 2 2 2 5 6 5" xfId="13206" xr:uid="{67EDC7EC-2677-4F8A-9CAC-C81799EB5C8B}"/>
    <cellStyle name="Comma 2 2 2 5 6 5 2" xfId="37470" xr:uid="{870491CA-9F17-434C-B033-E80D784B9F60}"/>
    <cellStyle name="Comma 2 2 2 5 6 6" xfId="25338" xr:uid="{3A54AF72-BB8B-4068-A1F2-631E9647762B}"/>
    <cellStyle name="Comma 2 2 2 5 7" xfId="2085" xr:uid="{B1266150-25B2-47E5-BC80-F6C2F74626A1}"/>
    <cellStyle name="Comma 2 2 2 5 7 2" xfId="6129" xr:uid="{613C7A36-7D86-485B-AEF7-30CC72B7261C}"/>
    <cellStyle name="Comma 2 2 2 5 7 2 2" xfId="18261" xr:uid="{3453CAD7-6292-4C8E-A267-0603CF9853E7}"/>
    <cellStyle name="Comma 2 2 2 5 7 2 2 2" xfId="42525" xr:uid="{82B18F5D-E42F-4218-95A8-62E01CAE9473}"/>
    <cellStyle name="Comma 2 2 2 5 7 2 3" xfId="30393" xr:uid="{8887C490-C937-4E27-B971-747F822CBDA0}"/>
    <cellStyle name="Comma 2 2 2 5 7 3" xfId="10173" xr:uid="{6FB18A97-7DFD-4607-90D1-42F398360741}"/>
    <cellStyle name="Comma 2 2 2 5 7 3 2" xfId="22305" xr:uid="{9D40F806-F694-45EC-B446-1B7363234593}"/>
    <cellStyle name="Comma 2 2 2 5 7 3 2 2" xfId="46569" xr:uid="{A4748721-2CE9-4AB6-BDEE-4EC1CF786451}"/>
    <cellStyle name="Comma 2 2 2 5 7 3 3" xfId="34437" xr:uid="{81314AB0-3CDB-4F85-9FE2-945B87B87B4C}"/>
    <cellStyle name="Comma 2 2 2 5 7 4" xfId="14217" xr:uid="{6498ACAD-9967-4607-AF84-9B26E686EE5C}"/>
    <cellStyle name="Comma 2 2 2 5 7 4 2" xfId="38481" xr:uid="{FB6A2889-6F87-407D-999C-E932FE59B300}"/>
    <cellStyle name="Comma 2 2 2 5 7 5" xfId="26349" xr:uid="{BE55F9C2-C2B3-463D-9A73-2D3A0BED3846}"/>
    <cellStyle name="Comma 2 2 2 5 8" xfId="4107" xr:uid="{8BEEB63E-4623-449E-8A7C-26F1438E1BDC}"/>
    <cellStyle name="Comma 2 2 2 5 8 2" xfId="16239" xr:uid="{4D6D467F-05B7-4F7C-A00C-6BF7EB8173BF}"/>
    <cellStyle name="Comma 2 2 2 5 8 2 2" xfId="40503" xr:uid="{D9CFA5B3-8A4F-4240-86F9-4A4940352C66}"/>
    <cellStyle name="Comma 2 2 2 5 8 3" xfId="28371" xr:uid="{97D4B1A6-98BD-4680-BE63-AAF9733FEF2F}"/>
    <cellStyle name="Comma 2 2 2 5 9" xfId="8151" xr:uid="{98C1B167-AADF-4D5E-B619-A1AB9A6EF631}"/>
    <cellStyle name="Comma 2 2 2 5 9 2" xfId="20283" xr:uid="{F9AD14F5-B575-41E7-9CFA-80BD78A91AF8}"/>
    <cellStyle name="Comma 2 2 2 5 9 2 2" xfId="44547" xr:uid="{7213170D-5850-4DD4-866B-520AC3C3802E}"/>
    <cellStyle name="Comma 2 2 2 5 9 3" xfId="32415" xr:uid="{3EE4B95C-A146-42AB-A909-9AA3B3F4C156}"/>
    <cellStyle name="Comma 2 2 2 6" xfId="84" xr:uid="{28A4A0A5-9EBF-40A0-983C-62678536C563}"/>
    <cellStyle name="Comma 2 2 2 6 10" xfId="24348" xr:uid="{D0E1B616-9B7F-4BA1-BBF9-01E9E29AD567}"/>
    <cellStyle name="Comma 2 2 2 6 2" xfId="210" xr:uid="{CC492833-A12C-4777-BD34-095C18F3D93D}"/>
    <cellStyle name="Comma 2 2 2 6 2 2" xfId="463" xr:uid="{0D24ED69-DB9B-4E9D-A24A-E35FF00C9E05}"/>
    <cellStyle name="Comma 2 2 2 6 2 2 2" xfId="968" xr:uid="{7CE50089-BDD9-4D4C-A87B-5315BEA92A04}"/>
    <cellStyle name="Comma 2 2 2 6 2 2 2 2" xfId="1979" xr:uid="{641F593B-B4B0-4BF6-A969-D87FD54C3F2E}"/>
    <cellStyle name="Comma 2 2 2 6 2 2 2 2 2" xfId="4001" xr:uid="{D4A57CFB-62D8-4C51-A17A-DAE5F5C9C177}"/>
    <cellStyle name="Comma 2 2 2 6 2 2 2 2 2 2" xfId="8045" xr:uid="{32D1B4D8-2751-4856-85EB-C0825A2002E8}"/>
    <cellStyle name="Comma 2 2 2 6 2 2 2 2 2 2 2" xfId="20177" xr:uid="{FE189876-B853-42C1-8A4F-97A9D0096D3B}"/>
    <cellStyle name="Comma 2 2 2 6 2 2 2 2 2 2 2 2" xfId="44441" xr:uid="{5A81907E-D605-4D8A-BDD4-AA7ECAADA2EF}"/>
    <cellStyle name="Comma 2 2 2 6 2 2 2 2 2 2 3" xfId="32309" xr:uid="{89464C04-C51F-425A-A5F8-A4A2CCB25A0E}"/>
    <cellStyle name="Comma 2 2 2 6 2 2 2 2 2 3" xfId="12089" xr:uid="{F9A06705-7525-47A4-B0AD-4650CE943E1B}"/>
    <cellStyle name="Comma 2 2 2 6 2 2 2 2 2 3 2" xfId="24221" xr:uid="{F2A2850B-8918-40A2-82A3-2B81A5A928D9}"/>
    <cellStyle name="Comma 2 2 2 6 2 2 2 2 2 3 2 2" xfId="48485" xr:uid="{F60672CE-8FF4-4F29-B66C-5AF3C9F28749}"/>
    <cellStyle name="Comma 2 2 2 6 2 2 2 2 2 3 3" xfId="36353" xr:uid="{B8995FA9-1742-4B87-A67B-AA1295BDE8B4}"/>
    <cellStyle name="Comma 2 2 2 6 2 2 2 2 2 4" xfId="16133" xr:uid="{789DE917-1D3B-42B7-B9FD-2453EF533AF5}"/>
    <cellStyle name="Comma 2 2 2 6 2 2 2 2 2 4 2" xfId="40397" xr:uid="{48544E23-F89C-4DAE-99C3-C6ADCB6626E5}"/>
    <cellStyle name="Comma 2 2 2 6 2 2 2 2 2 5" xfId="28265" xr:uid="{F8867FD9-80A3-4015-A827-E7C179076C39}"/>
    <cellStyle name="Comma 2 2 2 6 2 2 2 2 3" xfId="6023" xr:uid="{95863317-5959-4C73-8CD3-B3A4FBFB50CE}"/>
    <cellStyle name="Comma 2 2 2 6 2 2 2 2 3 2" xfId="18155" xr:uid="{6F03F4E7-E8D2-409A-A5F3-C4AFEB860112}"/>
    <cellStyle name="Comma 2 2 2 6 2 2 2 2 3 2 2" xfId="42419" xr:uid="{F8F4ED38-843F-4591-B95A-0355D2B9FFBB}"/>
    <cellStyle name="Comma 2 2 2 6 2 2 2 2 3 3" xfId="30287" xr:uid="{319DA791-4212-4755-B57D-3F3DFD06335E}"/>
    <cellStyle name="Comma 2 2 2 6 2 2 2 2 4" xfId="10067" xr:uid="{92D05FDB-21D9-49DC-8031-7C671373D0D0}"/>
    <cellStyle name="Comma 2 2 2 6 2 2 2 2 4 2" xfId="22199" xr:uid="{3F0F8874-3843-456D-BD26-EB4513E1298C}"/>
    <cellStyle name="Comma 2 2 2 6 2 2 2 2 4 2 2" xfId="46463" xr:uid="{E17E3706-0FD4-4E2B-A300-C998B1E8A881}"/>
    <cellStyle name="Comma 2 2 2 6 2 2 2 2 4 3" xfId="34331" xr:uid="{448C4C58-FBA0-46CB-97FD-B2CDF83CA418}"/>
    <cellStyle name="Comma 2 2 2 6 2 2 2 2 5" xfId="14111" xr:uid="{96B81E55-06FD-45DE-B632-A7809B18A1F0}"/>
    <cellStyle name="Comma 2 2 2 6 2 2 2 2 5 2" xfId="38375" xr:uid="{44E1D823-CE7D-4A7A-BF21-2F89397504F4}"/>
    <cellStyle name="Comma 2 2 2 6 2 2 2 2 6" xfId="26243" xr:uid="{5BA14593-6306-4E6B-B5D6-B53A402BA5B0}"/>
    <cellStyle name="Comma 2 2 2 6 2 2 2 3" xfId="2990" xr:uid="{1D6A06C6-AA4A-4AE9-A940-530E5D0A635E}"/>
    <cellStyle name="Comma 2 2 2 6 2 2 2 3 2" xfId="7034" xr:uid="{8D87564B-FDE5-4D26-B2D3-CE8B4FBAB4B7}"/>
    <cellStyle name="Comma 2 2 2 6 2 2 2 3 2 2" xfId="19166" xr:uid="{A06060D8-6D5A-4D48-8C04-57B712198B9F}"/>
    <cellStyle name="Comma 2 2 2 6 2 2 2 3 2 2 2" xfId="43430" xr:uid="{40096734-1EF3-45C6-B916-5AB79FEDA0CA}"/>
    <cellStyle name="Comma 2 2 2 6 2 2 2 3 2 3" xfId="31298" xr:uid="{DE73E701-4EF8-4603-BFD6-E7BC879F8DA5}"/>
    <cellStyle name="Comma 2 2 2 6 2 2 2 3 3" xfId="11078" xr:uid="{A0908AE7-8DC3-4196-A69C-386D26B154B5}"/>
    <cellStyle name="Comma 2 2 2 6 2 2 2 3 3 2" xfId="23210" xr:uid="{3C50A34A-A5EA-4304-83EE-EFAD3628043B}"/>
    <cellStyle name="Comma 2 2 2 6 2 2 2 3 3 2 2" xfId="47474" xr:uid="{86B37DB3-7D0C-4C8B-8CF0-97BA5EA654DC}"/>
    <cellStyle name="Comma 2 2 2 6 2 2 2 3 3 3" xfId="35342" xr:uid="{3A0B568A-FE57-45C6-AE82-47A5336B30F3}"/>
    <cellStyle name="Comma 2 2 2 6 2 2 2 3 4" xfId="15122" xr:uid="{1ABDD9F3-EC67-4082-B8D1-C3A98A1F3919}"/>
    <cellStyle name="Comma 2 2 2 6 2 2 2 3 4 2" xfId="39386" xr:uid="{1A7E5A5D-A7CD-48B8-AAED-CBEA2C381CF3}"/>
    <cellStyle name="Comma 2 2 2 6 2 2 2 3 5" xfId="27254" xr:uid="{1C9BB606-96AF-4802-9444-348C58D799E6}"/>
    <cellStyle name="Comma 2 2 2 6 2 2 2 4" xfId="5012" xr:uid="{24A7A26D-3704-4FC3-9D83-905157CF1F59}"/>
    <cellStyle name="Comma 2 2 2 6 2 2 2 4 2" xfId="17144" xr:uid="{2477F656-1C52-4889-BA61-1DEB091CF4E7}"/>
    <cellStyle name="Comma 2 2 2 6 2 2 2 4 2 2" xfId="41408" xr:uid="{7FBECD75-CAE9-49B5-8E19-42D305A23D3E}"/>
    <cellStyle name="Comma 2 2 2 6 2 2 2 4 3" xfId="29276" xr:uid="{0D7674D3-3E9C-4FD1-B212-983E552F8A28}"/>
    <cellStyle name="Comma 2 2 2 6 2 2 2 5" xfId="9056" xr:uid="{1182256B-28F6-4340-BE86-137704D01EE1}"/>
    <cellStyle name="Comma 2 2 2 6 2 2 2 5 2" xfId="21188" xr:uid="{940FB2F4-F4F6-474F-A3A6-C9E38D49374C}"/>
    <cellStyle name="Comma 2 2 2 6 2 2 2 5 2 2" xfId="45452" xr:uid="{EBA9A3D4-4AD6-4DD3-A53D-D40F2512888B}"/>
    <cellStyle name="Comma 2 2 2 6 2 2 2 5 3" xfId="33320" xr:uid="{2725DAFB-5815-4D02-A071-588076A73837}"/>
    <cellStyle name="Comma 2 2 2 6 2 2 2 6" xfId="13100" xr:uid="{4C7AF677-2E8B-429C-948D-29FDE401801E}"/>
    <cellStyle name="Comma 2 2 2 6 2 2 2 6 2" xfId="37364" xr:uid="{501D3C93-4859-4B30-92C0-DAAE64FA46A2}"/>
    <cellStyle name="Comma 2 2 2 6 2 2 2 7" xfId="25232" xr:uid="{FBEFDB61-D5BD-49C7-9451-F02E9100BEFC}"/>
    <cellStyle name="Comma 2 2 2 6 2 2 3" xfId="1474" xr:uid="{15AC2D1C-5560-49D2-91B1-4EDAB932A95C}"/>
    <cellStyle name="Comma 2 2 2 6 2 2 3 2" xfId="3496" xr:uid="{92298DDF-4AD1-44ED-BE0B-26BBE37A50A4}"/>
    <cellStyle name="Comma 2 2 2 6 2 2 3 2 2" xfId="7540" xr:uid="{0E6FAF4C-F0FC-4738-9E44-404684527066}"/>
    <cellStyle name="Comma 2 2 2 6 2 2 3 2 2 2" xfId="19672" xr:uid="{0067CC40-4A90-405D-BF85-75BBA7CD548B}"/>
    <cellStyle name="Comma 2 2 2 6 2 2 3 2 2 2 2" xfId="43936" xr:uid="{FF151675-513B-44E5-8993-5BA43EA32B2F}"/>
    <cellStyle name="Comma 2 2 2 6 2 2 3 2 2 3" xfId="31804" xr:uid="{CAAA4636-AD64-42F4-87DF-83B3A08175B7}"/>
    <cellStyle name="Comma 2 2 2 6 2 2 3 2 3" xfId="11584" xr:uid="{9B9D4A15-B8C1-431A-ACAD-BE91667511DD}"/>
    <cellStyle name="Comma 2 2 2 6 2 2 3 2 3 2" xfId="23716" xr:uid="{C145166D-F9AD-47F8-A46D-7D6046625D45}"/>
    <cellStyle name="Comma 2 2 2 6 2 2 3 2 3 2 2" xfId="47980" xr:uid="{6BEEB4B0-470C-4C38-BF02-AF1F0DBBE9E0}"/>
    <cellStyle name="Comma 2 2 2 6 2 2 3 2 3 3" xfId="35848" xr:uid="{F734C69C-2131-492B-A20E-FE5A686A9075}"/>
    <cellStyle name="Comma 2 2 2 6 2 2 3 2 4" xfId="15628" xr:uid="{37753E3F-DF5D-4836-9F98-2A54465D06B6}"/>
    <cellStyle name="Comma 2 2 2 6 2 2 3 2 4 2" xfId="39892" xr:uid="{9F15BECE-55F5-4511-BE08-3664CC5A350A}"/>
    <cellStyle name="Comma 2 2 2 6 2 2 3 2 5" xfId="27760" xr:uid="{E7DD6731-5F3B-414E-8ECA-C9B1D3F4BDC9}"/>
    <cellStyle name="Comma 2 2 2 6 2 2 3 3" xfId="5518" xr:uid="{8633AAD2-F10E-4AD2-8176-920C258AD879}"/>
    <cellStyle name="Comma 2 2 2 6 2 2 3 3 2" xfId="17650" xr:uid="{34C48E12-915E-413C-B78A-F71E7FFD5D59}"/>
    <cellStyle name="Comma 2 2 2 6 2 2 3 3 2 2" xfId="41914" xr:uid="{B962EC9E-10A4-4E2B-8DAB-E13D4FEF4A33}"/>
    <cellStyle name="Comma 2 2 2 6 2 2 3 3 3" xfId="29782" xr:uid="{0BCDB5BF-8C33-4245-9C79-43877B4F87FE}"/>
    <cellStyle name="Comma 2 2 2 6 2 2 3 4" xfId="9562" xr:uid="{8029A168-EDDC-49F1-836A-7A93FBFA9A17}"/>
    <cellStyle name="Comma 2 2 2 6 2 2 3 4 2" xfId="21694" xr:uid="{EF62AE4A-34DC-4CBF-B286-31E0A9A00E45}"/>
    <cellStyle name="Comma 2 2 2 6 2 2 3 4 2 2" xfId="45958" xr:uid="{46559FEC-77ED-4F6A-983A-BE6A69F59583}"/>
    <cellStyle name="Comma 2 2 2 6 2 2 3 4 3" xfId="33826" xr:uid="{0BEEAB95-1753-4F2D-A497-AD6A2F2A39E4}"/>
    <cellStyle name="Comma 2 2 2 6 2 2 3 5" xfId="13606" xr:uid="{4F1B4AA3-6975-46CA-B9A0-5BB7CC464CC7}"/>
    <cellStyle name="Comma 2 2 2 6 2 2 3 5 2" xfId="37870" xr:uid="{4F765D7F-DABF-49CE-B9BD-ADA42C5F08FB}"/>
    <cellStyle name="Comma 2 2 2 6 2 2 3 6" xfId="25738" xr:uid="{7F1DD9E4-AFF2-42DC-87FB-5F7A8790698B}"/>
    <cellStyle name="Comma 2 2 2 6 2 2 4" xfId="2485" xr:uid="{EE7AC779-1DB9-461D-B8A8-B5203E3C941F}"/>
    <cellStyle name="Comma 2 2 2 6 2 2 4 2" xfId="6529" xr:uid="{436B3CE0-D1D9-48F7-B9CF-A7834FC00CBF}"/>
    <cellStyle name="Comma 2 2 2 6 2 2 4 2 2" xfId="18661" xr:uid="{2490693F-C7FB-4912-BD2D-C35F493D47C7}"/>
    <cellStyle name="Comma 2 2 2 6 2 2 4 2 2 2" xfId="42925" xr:uid="{D3BAC5DB-0E1A-4A06-8451-6D150A506E3A}"/>
    <cellStyle name="Comma 2 2 2 6 2 2 4 2 3" xfId="30793" xr:uid="{159985BD-3926-4079-AA9A-211BDEACEDFB}"/>
    <cellStyle name="Comma 2 2 2 6 2 2 4 3" xfId="10573" xr:uid="{E07090C0-1E77-43C5-8778-F9BA4F7B31A4}"/>
    <cellStyle name="Comma 2 2 2 6 2 2 4 3 2" xfId="22705" xr:uid="{EB67AB9F-A1D3-4EA0-84A6-535D5B8A6AFF}"/>
    <cellStyle name="Comma 2 2 2 6 2 2 4 3 2 2" xfId="46969" xr:uid="{D7357F8E-E65F-4E6B-8B68-56F21C0A3FCC}"/>
    <cellStyle name="Comma 2 2 2 6 2 2 4 3 3" xfId="34837" xr:uid="{293861B4-735A-4FCB-943D-1C8E24043B2F}"/>
    <cellStyle name="Comma 2 2 2 6 2 2 4 4" xfId="14617" xr:uid="{39CDB05F-B62D-4E91-A80B-9B02BF47C4F4}"/>
    <cellStyle name="Comma 2 2 2 6 2 2 4 4 2" xfId="38881" xr:uid="{F69454DE-B30A-4D5B-ADBC-552651A03429}"/>
    <cellStyle name="Comma 2 2 2 6 2 2 4 5" xfId="26749" xr:uid="{2A166795-D2DF-41A2-8AD0-B75C9A2A441C}"/>
    <cellStyle name="Comma 2 2 2 6 2 2 5" xfId="4507" xr:uid="{C1849B6A-FD97-4952-B434-7CBF390C11BC}"/>
    <cellStyle name="Comma 2 2 2 6 2 2 5 2" xfId="16639" xr:uid="{6FA72DF2-1F67-4CB4-B50A-E186020D4BA8}"/>
    <cellStyle name="Comma 2 2 2 6 2 2 5 2 2" xfId="40903" xr:uid="{3BE9AA0E-5862-4D7C-95E7-57A94A400966}"/>
    <cellStyle name="Comma 2 2 2 6 2 2 5 3" xfId="28771" xr:uid="{AB2EB60E-637D-41F1-9364-4C2A0D4D668A}"/>
    <cellStyle name="Comma 2 2 2 6 2 2 6" xfId="8551" xr:uid="{B89A6433-6EF8-4E99-9DDB-6B0D24CC1825}"/>
    <cellStyle name="Comma 2 2 2 6 2 2 6 2" xfId="20683" xr:uid="{0E47A57F-E34C-4EF0-A3C9-BC6F6DE35330}"/>
    <cellStyle name="Comma 2 2 2 6 2 2 6 2 2" xfId="44947" xr:uid="{F3782F3E-3847-48F6-B555-68C56676B1ED}"/>
    <cellStyle name="Comma 2 2 2 6 2 2 6 3" xfId="32815" xr:uid="{4966E756-FEF3-46B4-ADF1-6D472075B7F8}"/>
    <cellStyle name="Comma 2 2 2 6 2 2 7" xfId="12595" xr:uid="{6DA6D040-C6D2-4BE1-9075-40044126330E}"/>
    <cellStyle name="Comma 2 2 2 6 2 2 7 2" xfId="36859" xr:uid="{16A6065A-FD5F-41DC-A1A3-908319D0F7A4}"/>
    <cellStyle name="Comma 2 2 2 6 2 2 8" xfId="24727" xr:uid="{83D283EE-78E4-4510-9F70-A6F6317D4F11}"/>
    <cellStyle name="Comma 2 2 2 6 2 3" xfId="715" xr:uid="{009B48DE-F2FF-4B4A-A09A-BBD1436FADA0}"/>
    <cellStyle name="Comma 2 2 2 6 2 3 2" xfId="1726" xr:uid="{A0D1FCF5-AEEA-4BEE-8BF9-B35AAC182032}"/>
    <cellStyle name="Comma 2 2 2 6 2 3 2 2" xfId="3748" xr:uid="{FEB6DCD1-15AC-4D34-AE0F-F9ECA21990E7}"/>
    <cellStyle name="Comma 2 2 2 6 2 3 2 2 2" xfId="7792" xr:uid="{0994C97D-81BD-4A13-8AB4-E9AD92C23F37}"/>
    <cellStyle name="Comma 2 2 2 6 2 3 2 2 2 2" xfId="19924" xr:uid="{B6AD6795-96FD-4ED4-A2D6-AA31AF18868B}"/>
    <cellStyle name="Comma 2 2 2 6 2 3 2 2 2 2 2" xfId="44188" xr:uid="{953BC879-38D0-499A-8E2B-B6524D5BB2CB}"/>
    <cellStyle name="Comma 2 2 2 6 2 3 2 2 2 3" xfId="32056" xr:uid="{B5948F5D-977F-4A2F-9B51-47D86E8A9046}"/>
    <cellStyle name="Comma 2 2 2 6 2 3 2 2 3" xfId="11836" xr:uid="{137BC9F1-1803-4DE3-BE07-8B17AC7562C6}"/>
    <cellStyle name="Comma 2 2 2 6 2 3 2 2 3 2" xfId="23968" xr:uid="{33C4FBB4-BAFA-4600-874B-A124CF3CA34C}"/>
    <cellStyle name="Comma 2 2 2 6 2 3 2 2 3 2 2" xfId="48232" xr:uid="{AA88ECF3-1671-4DCB-8D1B-C93B553326A3}"/>
    <cellStyle name="Comma 2 2 2 6 2 3 2 2 3 3" xfId="36100" xr:uid="{3D49632F-D206-4562-B40A-DD8DF1DDB255}"/>
    <cellStyle name="Comma 2 2 2 6 2 3 2 2 4" xfId="15880" xr:uid="{BB37A615-C202-4DAA-A017-2AA62FB7330B}"/>
    <cellStyle name="Comma 2 2 2 6 2 3 2 2 4 2" xfId="40144" xr:uid="{775CD678-EFAF-455D-B032-3FF8DCB708A1}"/>
    <cellStyle name="Comma 2 2 2 6 2 3 2 2 5" xfId="28012" xr:uid="{4D55BD9F-E807-44FA-86F4-EE45FE356302}"/>
    <cellStyle name="Comma 2 2 2 6 2 3 2 3" xfId="5770" xr:uid="{87B356EE-67FE-4E0D-82F6-50E446FAF7F6}"/>
    <cellStyle name="Comma 2 2 2 6 2 3 2 3 2" xfId="17902" xr:uid="{FCB1C24D-880C-4B3E-B260-D2EA47AFDAAF}"/>
    <cellStyle name="Comma 2 2 2 6 2 3 2 3 2 2" xfId="42166" xr:uid="{E4581208-79FC-44F1-81A8-54B104BAA7B1}"/>
    <cellStyle name="Comma 2 2 2 6 2 3 2 3 3" xfId="30034" xr:uid="{EE0DDCA9-0AC1-4593-927F-012F97E4D157}"/>
    <cellStyle name="Comma 2 2 2 6 2 3 2 4" xfId="9814" xr:uid="{4B9FA46E-D483-47B7-88D2-701E6824B5F8}"/>
    <cellStyle name="Comma 2 2 2 6 2 3 2 4 2" xfId="21946" xr:uid="{B3C3CDC6-32DB-4F56-B2A2-AB84A8B9C9E7}"/>
    <cellStyle name="Comma 2 2 2 6 2 3 2 4 2 2" xfId="46210" xr:uid="{BB58B61A-2998-4EA4-B21A-2386EF59716D}"/>
    <cellStyle name="Comma 2 2 2 6 2 3 2 4 3" xfId="34078" xr:uid="{68F9B3AA-2F77-405B-8238-D8E5EE5DD5FE}"/>
    <cellStyle name="Comma 2 2 2 6 2 3 2 5" xfId="13858" xr:uid="{2BFC649C-37FB-4B91-985E-D76A48530255}"/>
    <cellStyle name="Comma 2 2 2 6 2 3 2 5 2" xfId="38122" xr:uid="{677B8DAB-0981-4075-AE2D-5AEA4C412B66}"/>
    <cellStyle name="Comma 2 2 2 6 2 3 2 6" xfId="25990" xr:uid="{F53387FF-7129-4F35-AF16-9888F9255C72}"/>
    <cellStyle name="Comma 2 2 2 6 2 3 3" xfId="2737" xr:uid="{24246DF8-6AAB-4DF1-9C1A-F23DAC58B56B}"/>
    <cellStyle name="Comma 2 2 2 6 2 3 3 2" xfId="6781" xr:uid="{442DC1B9-34C3-4109-B44D-D7916877A167}"/>
    <cellStyle name="Comma 2 2 2 6 2 3 3 2 2" xfId="18913" xr:uid="{457EA47D-DDF5-4AE8-B144-FE48E5040B27}"/>
    <cellStyle name="Comma 2 2 2 6 2 3 3 2 2 2" xfId="43177" xr:uid="{5F844F32-5280-41E1-A4FC-B2A6EE28D5DA}"/>
    <cellStyle name="Comma 2 2 2 6 2 3 3 2 3" xfId="31045" xr:uid="{95A793EA-84E2-4852-B931-3F23A887DC96}"/>
    <cellStyle name="Comma 2 2 2 6 2 3 3 3" xfId="10825" xr:uid="{37F89458-A54F-432F-A9E5-6E7B971E05BA}"/>
    <cellStyle name="Comma 2 2 2 6 2 3 3 3 2" xfId="22957" xr:uid="{21E53434-A380-4E90-9F7D-A0289E819D30}"/>
    <cellStyle name="Comma 2 2 2 6 2 3 3 3 2 2" xfId="47221" xr:uid="{55E39C4C-1D4A-4F9F-9694-7A2CFA7A9A22}"/>
    <cellStyle name="Comma 2 2 2 6 2 3 3 3 3" xfId="35089" xr:uid="{E1501416-38E5-4732-9DCA-C78EA06B31FB}"/>
    <cellStyle name="Comma 2 2 2 6 2 3 3 4" xfId="14869" xr:uid="{64AD33BD-313F-422C-98F9-4A80305BDF97}"/>
    <cellStyle name="Comma 2 2 2 6 2 3 3 4 2" xfId="39133" xr:uid="{DF634910-0D86-4C7F-81DD-AB64A5854A77}"/>
    <cellStyle name="Comma 2 2 2 6 2 3 3 5" xfId="27001" xr:uid="{A2241587-7167-4CB9-9514-B6A335617389}"/>
    <cellStyle name="Comma 2 2 2 6 2 3 4" xfId="4759" xr:uid="{9F2E062A-83DC-4DDB-AC3B-DBE84643EC5C}"/>
    <cellStyle name="Comma 2 2 2 6 2 3 4 2" xfId="16891" xr:uid="{A99C9A69-AD48-4557-83BC-46F47A64DE1C}"/>
    <cellStyle name="Comma 2 2 2 6 2 3 4 2 2" xfId="41155" xr:uid="{CB606C01-7B5E-44B4-A610-75829EFF2164}"/>
    <cellStyle name="Comma 2 2 2 6 2 3 4 3" xfId="29023" xr:uid="{30C8EBF0-0F0A-40AA-AFC9-DBCE20351D46}"/>
    <cellStyle name="Comma 2 2 2 6 2 3 5" xfId="8803" xr:uid="{71907435-D8E4-4D37-B4F1-6BCFD4C2A3F0}"/>
    <cellStyle name="Comma 2 2 2 6 2 3 5 2" xfId="20935" xr:uid="{A3D7BC7A-4982-4FE3-A981-2988D95E9BB5}"/>
    <cellStyle name="Comma 2 2 2 6 2 3 5 2 2" xfId="45199" xr:uid="{63E42403-7EAC-4363-AFAF-F48CBA7972E0}"/>
    <cellStyle name="Comma 2 2 2 6 2 3 5 3" xfId="33067" xr:uid="{48731AF2-A922-44E7-B0A6-CB9D3BE34891}"/>
    <cellStyle name="Comma 2 2 2 6 2 3 6" xfId="12847" xr:uid="{3A640FA3-A1B9-45C0-9E30-E6C949F56714}"/>
    <cellStyle name="Comma 2 2 2 6 2 3 6 2" xfId="37111" xr:uid="{86F66AED-1921-4B58-BBF0-FC378B3EFE3F}"/>
    <cellStyle name="Comma 2 2 2 6 2 3 7" xfId="24979" xr:uid="{581F7561-A523-4459-BE90-7BDFAB3EE721}"/>
    <cellStyle name="Comma 2 2 2 6 2 4" xfId="1221" xr:uid="{01E08369-CCF2-44CC-B6A8-89088EAF8AAE}"/>
    <cellStyle name="Comma 2 2 2 6 2 4 2" xfId="3243" xr:uid="{A85FEF58-05FD-4D7F-B398-D01B1DDE1D89}"/>
    <cellStyle name="Comma 2 2 2 6 2 4 2 2" xfId="7287" xr:uid="{99C87392-AAA7-4684-9913-21E17DFC2489}"/>
    <cellStyle name="Comma 2 2 2 6 2 4 2 2 2" xfId="19419" xr:uid="{12013BDB-1118-46D7-843D-5E985EFD196E}"/>
    <cellStyle name="Comma 2 2 2 6 2 4 2 2 2 2" xfId="43683" xr:uid="{4A458CB4-E726-4079-BFA6-1E518ABFB225}"/>
    <cellStyle name="Comma 2 2 2 6 2 4 2 2 3" xfId="31551" xr:uid="{616EF482-6A35-4A1A-BDC6-3BE3B1D17C94}"/>
    <cellStyle name="Comma 2 2 2 6 2 4 2 3" xfId="11331" xr:uid="{939899B6-DC11-45CA-BCF5-38301229DAAF}"/>
    <cellStyle name="Comma 2 2 2 6 2 4 2 3 2" xfId="23463" xr:uid="{4B4728B8-2B14-4ABC-8D34-99CA7D0F8B70}"/>
    <cellStyle name="Comma 2 2 2 6 2 4 2 3 2 2" xfId="47727" xr:uid="{0FD2B9BE-7814-4DC8-BA44-E1798681EF1A}"/>
    <cellStyle name="Comma 2 2 2 6 2 4 2 3 3" xfId="35595" xr:uid="{6F227097-58F5-4337-B748-B822E58CC5EB}"/>
    <cellStyle name="Comma 2 2 2 6 2 4 2 4" xfId="15375" xr:uid="{AA39D841-C955-4871-8C18-949E74B4CE82}"/>
    <cellStyle name="Comma 2 2 2 6 2 4 2 4 2" xfId="39639" xr:uid="{ABBCBC97-67A7-4C0D-B799-0841DFDA60ED}"/>
    <cellStyle name="Comma 2 2 2 6 2 4 2 5" xfId="27507" xr:uid="{F0E524F4-8C83-4077-AC39-E15E9C0A735F}"/>
    <cellStyle name="Comma 2 2 2 6 2 4 3" xfId="5265" xr:uid="{A173D5A2-F21B-473E-B0AA-267EAD73D085}"/>
    <cellStyle name="Comma 2 2 2 6 2 4 3 2" xfId="17397" xr:uid="{9B4BED53-84CB-4208-9FC6-B484AAA2455E}"/>
    <cellStyle name="Comma 2 2 2 6 2 4 3 2 2" xfId="41661" xr:uid="{42E2722E-4B16-445D-A587-DDFAA0F2DFB4}"/>
    <cellStyle name="Comma 2 2 2 6 2 4 3 3" xfId="29529" xr:uid="{A74CE8E9-6940-4EB2-BE41-0054AA7CCE31}"/>
    <cellStyle name="Comma 2 2 2 6 2 4 4" xfId="9309" xr:uid="{B4F8D0DE-724A-4375-BAE7-CE7887C66D6A}"/>
    <cellStyle name="Comma 2 2 2 6 2 4 4 2" xfId="21441" xr:uid="{6F0EEEE5-8AD1-40C1-954A-AA4DC7B15536}"/>
    <cellStyle name="Comma 2 2 2 6 2 4 4 2 2" xfId="45705" xr:uid="{44BBD3B0-F67E-49EA-B0BB-256FDFABB658}"/>
    <cellStyle name="Comma 2 2 2 6 2 4 4 3" xfId="33573" xr:uid="{F03392BA-2EFC-439A-A3BC-0F7313B31FA6}"/>
    <cellStyle name="Comma 2 2 2 6 2 4 5" xfId="13353" xr:uid="{E36A5246-4D48-43DA-B542-35EFCC4FE253}"/>
    <cellStyle name="Comma 2 2 2 6 2 4 5 2" xfId="37617" xr:uid="{BF40CD06-B8CE-4228-B876-5C2D8187812F}"/>
    <cellStyle name="Comma 2 2 2 6 2 4 6" xfId="25485" xr:uid="{FC5A7F9C-0D3E-4A8C-824A-42215AE55333}"/>
    <cellStyle name="Comma 2 2 2 6 2 5" xfId="2232" xr:uid="{E4A46D02-B352-4FFB-9F9C-5D70BAC89486}"/>
    <cellStyle name="Comma 2 2 2 6 2 5 2" xfId="6276" xr:uid="{3DFA59DE-4F5B-4A86-BB85-4B9EBB40C984}"/>
    <cellStyle name="Comma 2 2 2 6 2 5 2 2" xfId="18408" xr:uid="{B81674B1-6A1D-4C62-974A-4B65CCCA1747}"/>
    <cellStyle name="Comma 2 2 2 6 2 5 2 2 2" xfId="42672" xr:uid="{BEEC50E2-1F29-452A-AD1C-926910E5B7AC}"/>
    <cellStyle name="Comma 2 2 2 6 2 5 2 3" xfId="30540" xr:uid="{CB90D7F3-AD82-4B9B-9624-B0D71AC7D997}"/>
    <cellStyle name="Comma 2 2 2 6 2 5 3" xfId="10320" xr:uid="{08F72C36-8673-4F9A-8F72-E029BF4E00ED}"/>
    <cellStyle name="Comma 2 2 2 6 2 5 3 2" xfId="22452" xr:uid="{543BEB5E-D5E1-4866-AECC-13F21BE6478F}"/>
    <cellStyle name="Comma 2 2 2 6 2 5 3 2 2" xfId="46716" xr:uid="{D6129864-D397-4EAA-99CF-36C08C2CE8C8}"/>
    <cellStyle name="Comma 2 2 2 6 2 5 3 3" xfId="34584" xr:uid="{CB70FA8C-CB5A-4FC9-9A09-1DD756263E0A}"/>
    <cellStyle name="Comma 2 2 2 6 2 5 4" xfId="14364" xr:uid="{AEE2700B-00B8-4870-9EC6-330A18FB637A}"/>
    <cellStyle name="Comma 2 2 2 6 2 5 4 2" xfId="38628" xr:uid="{0E0BD1C1-177C-4766-BDF6-655E7A7DEED3}"/>
    <cellStyle name="Comma 2 2 2 6 2 5 5" xfId="26496" xr:uid="{111EAB26-938D-4ABA-AB30-B75676D40969}"/>
    <cellStyle name="Comma 2 2 2 6 2 6" xfId="4254" xr:uid="{1B4F9249-39D0-48E8-A93D-839FE5A10603}"/>
    <cellStyle name="Comma 2 2 2 6 2 6 2" xfId="16386" xr:uid="{4E2AA845-1CEC-4F83-BBA8-F43B4E130B3C}"/>
    <cellStyle name="Comma 2 2 2 6 2 6 2 2" xfId="40650" xr:uid="{09638EF1-7624-40C3-B52D-A1BED7424C73}"/>
    <cellStyle name="Comma 2 2 2 6 2 6 3" xfId="28518" xr:uid="{75CE873D-8FF8-48DA-A476-019875AB8E92}"/>
    <cellStyle name="Comma 2 2 2 6 2 7" xfId="8298" xr:uid="{E149C221-CD5A-446A-A840-A24B96C83DA2}"/>
    <cellStyle name="Comma 2 2 2 6 2 7 2" xfId="20430" xr:uid="{19A919DD-35AF-4E60-823D-480CCB8BD377}"/>
    <cellStyle name="Comma 2 2 2 6 2 7 2 2" xfId="44694" xr:uid="{678E6EB7-26CE-4CE6-B386-1F9CF6C6D7D3}"/>
    <cellStyle name="Comma 2 2 2 6 2 7 3" xfId="32562" xr:uid="{8F1B630C-AF74-4B19-977D-913AEC25EF18}"/>
    <cellStyle name="Comma 2 2 2 6 2 8" xfId="12342" xr:uid="{30692AF0-CEE1-4AD3-AEC7-591E0315188E}"/>
    <cellStyle name="Comma 2 2 2 6 2 8 2" xfId="36606" xr:uid="{4529F0DF-F046-40EC-81FE-564F4FBCA583}"/>
    <cellStyle name="Comma 2 2 2 6 2 9" xfId="24474" xr:uid="{03B28486-010F-4973-8074-B96BE8352023}"/>
    <cellStyle name="Comma 2 2 2 6 3" xfId="337" xr:uid="{B25C30CD-DCB3-4F79-A20B-EAA362260F41}"/>
    <cellStyle name="Comma 2 2 2 6 3 2" xfId="842" xr:uid="{5EA605EB-EFAE-4DD1-8304-9A68EB6DFC21}"/>
    <cellStyle name="Comma 2 2 2 6 3 2 2" xfId="1853" xr:uid="{E3398E86-7164-4420-A640-F0C173154329}"/>
    <cellStyle name="Comma 2 2 2 6 3 2 2 2" xfId="3875" xr:uid="{AEFA666F-568D-4720-98F5-BDC87E5E81F0}"/>
    <cellStyle name="Comma 2 2 2 6 3 2 2 2 2" xfId="7919" xr:uid="{4091845C-B1BB-4D33-A496-D84D7F78FBDD}"/>
    <cellStyle name="Comma 2 2 2 6 3 2 2 2 2 2" xfId="20051" xr:uid="{D3CBA231-DEA6-48CA-9640-7454181C913D}"/>
    <cellStyle name="Comma 2 2 2 6 3 2 2 2 2 2 2" xfId="44315" xr:uid="{DD4195AC-C20B-4443-A59D-55B03E015EFB}"/>
    <cellStyle name="Comma 2 2 2 6 3 2 2 2 2 3" xfId="32183" xr:uid="{32F7E6B0-2C7C-4000-A9E0-21A1B9D82502}"/>
    <cellStyle name="Comma 2 2 2 6 3 2 2 2 3" xfId="11963" xr:uid="{19780C53-AB0B-47EE-9F22-91D402F29CFB}"/>
    <cellStyle name="Comma 2 2 2 6 3 2 2 2 3 2" xfId="24095" xr:uid="{58226211-11B4-4217-B380-16561DCC9226}"/>
    <cellStyle name="Comma 2 2 2 6 3 2 2 2 3 2 2" xfId="48359" xr:uid="{657BBAB4-1418-41BE-AACD-434346F19D6E}"/>
    <cellStyle name="Comma 2 2 2 6 3 2 2 2 3 3" xfId="36227" xr:uid="{2DB9990F-5273-429A-86FF-0FAEE68576BE}"/>
    <cellStyle name="Comma 2 2 2 6 3 2 2 2 4" xfId="16007" xr:uid="{62C517B0-CEA1-41EC-9A45-77D3919188DC}"/>
    <cellStyle name="Comma 2 2 2 6 3 2 2 2 4 2" xfId="40271" xr:uid="{C141D629-4F96-43FC-BAC6-832AC63E72A4}"/>
    <cellStyle name="Comma 2 2 2 6 3 2 2 2 5" xfId="28139" xr:uid="{B1894920-7B36-4DE0-B92E-AE1A1CBD52CF}"/>
    <cellStyle name="Comma 2 2 2 6 3 2 2 3" xfId="5897" xr:uid="{9C53EB85-2FE9-44C4-91D4-3C53A0324DB0}"/>
    <cellStyle name="Comma 2 2 2 6 3 2 2 3 2" xfId="18029" xr:uid="{82C8F14E-88D5-4A99-BF0D-09784DD01BB0}"/>
    <cellStyle name="Comma 2 2 2 6 3 2 2 3 2 2" xfId="42293" xr:uid="{1D9887BD-BFB1-433A-8B75-E260C19311D1}"/>
    <cellStyle name="Comma 2 2 2 6 3 2 2 3 3" xfId="30161" xr:uid="{A6D873F1-3562-418F-9CFC-F2020017B2DF}"/>
    <cellStyle name="Comma 2 2 2 6 3 2 2 4" xfId="9941" xr:uid="{EB981CE4-CF36-4504-9CA6-B3DF7F5E3FA8}"/>
    <cellStyle name="Comma 2 2 2 6 3 2 2 4 2" xfId="22073" xr:uid="{F7632684-8C61-4846-A6C5-0569B350CAB3}"/>
    <cellStyle name="Comma 2 2 2 6 3 2 2 4 2 2" xfId="46337" xr:uid="{74AD19D5-6001-4309-A1A9-3732B6FE19F4}"/>
    <cellStyle name="Comma 2 2 2 6 3 2 2 4 3" xfId="34205" xr:uid="{0B65C194-F57B-4342-A7AF-61B731C1C956}"/>
    <cellStyle name="Comma 2 2 2 6 3 2 2 5" xfId="13985" xr:uid="{A1CEF13E-EB5B-4B59-B859-F5E80E6AB35B}"/>
    <cellStyle name="Comma 2 2 2 6 3 2 2 5 2" xfId="38249" xr:uid="{0ADD1D4C-DD68-4A6F-8AB0-EBA9ABB08D7D}"/>
    <cellStyle name="Comma 2 2 2 6 3 2 2 6" xfId="26117" xr:uid="{6D7AD062-C12F-4E14-8377-3CF3FE0641BE}"/>
    <cellStyle name="Comma 2 2 2 6 3 2 3" xfId="2864" xr:uid="{F6D9B216-11F4-4E6E-AFE7-7EE11BBDE932}"/>
    <cellStyle name="Comma 2 2 2 6 3 2 3 2" xfId="6908" xr:uid="{71E0A57F-E5EF-450C-85F0-36E26DAF9E0B}"/>
    <cellStyle name="Comma 2 2 2 6 3 2 3 2 2" xfId="19040" xr:uid="{0D044F45-975E-411D-93C2-2ACE42AEDBA1}"/>
    <cellStyle name="Comma 2 2 2 6 3 2 3 2 2 2" xfId="43304" xr:uid="{EF509345-F672-497A-B7DA-2391660AF27A}"/>
    <cellStyle name="Comma 2 2 2 6 3 2 3 2 3" xfId="31172" xr:uid="{AC66DB0B-6BCE-4FB9-B4F8-3CDA50B8D51F}"/>
    <cellStyle name="Comma 2 2 2 6 3 2 3 3" xfId="10952" xr:uid="{E5DA8AE8-8988-4106-B8FF-40827E2A8C60}"/>
    <cellStyle name="Comma 2 2 2 6 3 2 3 3 2" xfId="23084" xr:uid="{0566EE04-DEE2-44C4-A78A-4FD5B4E66BD7}"/>
    <cellStyle name="Comma 2 2 2 6 3 2 3 3 2 2" xfId="47348" xr:uid="{EC3D4BFA-AF35-48B4-9512-934B700C367B}"/>
    <cellStyle name="Comma 2 2 2 6 3 2 3 3 3" xfId="35216" xr:uid="{420E48CE-2763-488B-88EA-2832E98081B6}"/>
    <cellStyle name="Comma 2 2 2 6 3 2 3 4" xfId="14996" xr:uid="{6EB59639-DF51-4397-8395-4256C97EBE64}"/>
    <cellStyle name="Comma 2 2 2 6 3 2 3 4 2" xfId="39260" xr:uid="{3C43F95D-88C1-47B9-B0A6-2166C26ED0E3}"/>
    <cellStyle name="Comma 2 2 2 6 3 2 3 5" xfId="27128" xr:uid="{FB073E6C-56F3-4100-B00A-3970B33CB61B}"/>
    <cellStyle name="Comma 2 2 2 6 3 2 4" xfId="4886" xr:uid="{E0CCC735-4A2B-4AB4-94EE-A4CC63F8853A}"/>
    <cellStyle name="Comma 2 2 2 6 3 2 4 2" xfId="17018" xr:uid="{D5BFBBE2-B0BD-40D2-85BF-DC9F98C3BB43}"/>
    <cellStyle name="Comma 2 2 2 6 3 2 4 2 2" xfId="41282" xr:uid="{7B21BDC3-C39F-4AC9-A9E8-E92A7F7FD5E4}"/>
    <cellStyle name="Comma 2 2 2 6 3 2 4 3" xfId="29150" xr:uid="{9BD89A3B-F727-4CB7-A00F-9D1EA72E9213}"/>
    <cellStyle name="Comma 2 2 2 6 3 2 5" xfId="8930" xr:uid="{9451555F-FC3B-4EE4-8653-1F534E8729B9}"/>
    <cellStyle name="Comma 2 2 2 6 3 2 5 2" xfId="21062" xr:uid="{A26D7535-7ADA-46A3-8819-DDE32DC5F9FB}"/>
    <cellStyle name="Comma 2 2 2 6 3 2 5 2 2" xfId="45326" xr:uid="{C39D9ABB-A997-4718-B898-ADA7C3FEC74E}"/>
    <cellStyle name="Comma 2 2 2 6 3 2 5 3" xfId="33194" xr:uid="{11C5709E-2905-4C03-B2E6-2D60A996ED58}"/>
    <cellStyle name="Comma 2 2 2 6 3 2 6" xfId="12974" xr:uid="{D6BFDA1B-CB33-404B-AAF8-CFEDAC054C18}"/>
    <cellStyle name="Comma 2 2 2 6 3 2 6 2" xfId="37238" xr:uid="{1C1BF2E9-F582-4B69-80BB-05D82D3E2561}"/>
    <cellStyle name="Comma 2 2 2 6 3 2 7" xfId="25106" xr:uid="{85B375D1-6EC7-4A4B-AE62-C97773FF2338}"/>
    <cellStyle name="Comma 2 2 2 6 3 3" xfId="1348" xr:uid="{825523E4-2034-4A94-AD52-896DF9D642B7}"/>
    <cellStyle name="Comma 2 2 2 6 3 3 2" xfId="3370" xr:uid="{F4487DC8-A951-4DDF-8156-6563C408AEC9}"/>
    <cellStyle name="Comma 2 2 2 6 3 3 2 2" xfId="7414" xr:uid="{A844F3CF-61DC-4917-8DD2-22759F1ABAA6}"/>
    <cellStyle name="Comma 2 2 2 6 3 3 2 2 2" xfId="19546" xr:uid="{11AA6726-F06A-4E7C-84A4-D1C07D71D78B}"/>
    <cellStyle name="Comma 2 2 2 6 3 3 2 2 2 2" xfId="43810" xr:uid="{611D6EA3-ED7D-4C41-9725-A982B753130A}"/>
    <cellStyle name="Comma 2 2 2 6 3 3 2 2 3" xfId="31678" xr:uid="{08D7E640-92BD-47AD-BA1C-8FC2D6FA044A}"/>
    <cellStyle name="Comma 2 2 2 6 3 3 2 3" xfId="11458" xr:uid="{AC8B7178-2156-452E-9E69-F3D21B266CBF}"/>
    <cellStyle name="Comma 2 2 2 6 3 3 2 3 2" xfId="23590" xr:uid="{3763AF5C-61D1-49FC-80AA-1234B333711D}"/>
    <cellStyle name="Comma 2 2 2 6 3 3 2 3 2 2" xfId="47854" xr:uid="{69ABF615-4E45-44B6-8109-62ABDDFFADB4}"/>
    <cellStyle name="Comma 2 2 2 6 3 3 2 3 3" xfId="35722" xr:uid="{6BF77E3A-D8F4-4A0D-A482-A9BFF092ABF0}"/>
    <cellStyle name="Comma 2 2 2 6 3 3 2 4" xfId="15502" xr:uid="{E85462DD-68BE-417E-A7EE-4735EC45B500}"/>
    <cellStyle name="Comma 2 2 2 6 3 3 2 4 2" xfId="39766" xr:uid="{5F7127B6-D636-4C94-93B3-1449CD414A0C}"/>
    <cellStyle name="Comma 2 2 2 6 3 3 2 5" xfId="27634" xr:uid="{BEE67F60-F702-4A63-97DA-ABFCA4374D96}"/>
    <cellStyle name="Comma 2 2 2 6 3 3 3" xfId="5392" xr:uid="{26D24D32-F98D-455A-98AC-610A51699176}"/>
    <cellStyle name="Comma 2 2 2 6 3 3 3 2" xfId="17524" xr:uid="{11D33B18-2759-45B2-A1B4-9CF71E5814EA}"/>
    <cellStyle name="Comma 2 2 2 6 3 3 3 2 2" xfId="41788" xr:uid="{0F48946F-9933-4622-AB52-FE220513B873}"/>
    <cellStyle name="Comma 2 2 2 6 3 3 3 3" xfId="29656" xr:uid="{EAA4224A-117B-4811-9E4D-6A1FC5BC980B}"/>
    <cellStyle name="Comma 2 2 2 6 3 3 4" xfId="9436" xr:uid="{5C94C713-B632-40E8-A0D4-729E6EA9CEAE}"/>
    <cellStyle name="Comma 2 2 2 6 3 3 4 2" xfId="21568" xr:uid="{2BBF6985-7503-4B90-943C-346FC2269D6F}"/>
    <cellStyle name="Comma 2 2 2 6 3 3 4 2 2" xfId="45832" xr:uid="{04DAF0FA-DDFC-4B63-B184-5BD7C94D10C0}"/>
    <cellStyle name="Comma 2 2 2 6 3 3 4 3" xfId="33700" xr:uid="{910C34D4-29B6-42EF-8C18-E5B5252249CA}"/>
    <cellStyle name="Comma 2 2 2 6 3 3 5" xfId="13480" xr:uid="{5C0F0579-5F0A-413F-AF6C-1066C6CFD2FF}"/>
    <cellStyle name="Comma 2 2 2 6 3 3 5 2" xfId="37744" xr:uid="{6DF5110C-AA74-4691-ABA7-2C02A750D70E}"/>
    <cellStyle name="Comma 2 2 2 6 3 3 6" xfId="25612" xr:uid="{B2474137-2A39-40DF-BB42-F33FC6A1360A}"/>
    <cellStyle name="Comma 2 2 2 6 3 4" xfId="2359" xr:uid="{D033339F-B1ED-49AE-B3E4-12AA9AA8E49A}"/>
    <cellStyle name="Comma 2 2 2 6 3 4 2" xfId="6403" xr:uid="{A188AFF3-F0D8-4A30-9BDD-102D0EE92858}"/>
    <cellStyle name="Comma 2 2 2 6 3 4 2 2" xfId="18535" xr:uid="{8AEE0A0F-8256-4611-A459-89123C2E1132}"/>
    <cellStyle name="Comma 2 2 2 6 3 4 2 2 2" xfId="42799" xr:uid="{E08AE3FF-0742-410F-9FDB-6A3EAEE11BB3}"/>
    <cellStyle name="Comma 2 2 2 6 3 4 2 3" xfId="30667" xr:uid="{107C492A-098E-49B8-9564-5ED92D36DC53}"/>
    <cellStyle name="Comma 2 2 2 6 3 4 3" xfId="10447" xr:uid="{F7866344-0C53-45E7-AD94-E6279E4BEF1D}"/>
    <cellStyle name="Comma 2 2 2 6 3 4 3 2" xfId="22579" xr:uid="{D488BBD3-9138-4B53-A347-9FDEAA0B2751}"/>
    <cellStyle name="Comma 2 2 2 6 3 4 3 2 2" xfId="46843" xr:uid="{438DB5DB-C162-49B6-9FF0-5CBB19F6BF23}"/>
    <cellStyle name="Comma 2 2 2 6 3 4 3 3" xfId="34711" xr:uid="{DF876F67-F9BE-45AD-A1C7-1B97BBFA752E}"/>
    <cellStyle name="Comma 2 2 2 6 3 4 4" xfId="14491" xr:uid="{3E354EFA-84D5-4ADE-939C-333A27610FA2}"/>
    <cellStyle name="Comma 2 2 2 6 3 4 4 2" xfId="38755" xr:uid="{46CA574B-3E25-4FE0-8283-8556B3020418}"/>
    <cellStyle name="Comma 2 2 2 6 3 4 5" xfId="26623" xr:uid="{00A93BFF-1951-4BBF-B392-E87E95061DBC}"/>
    <cellStyle name="Comma 2 2 2 6 3 5" xfId="4381" xr:uid="{3C2B7ECA-42F4-412F-B5E0-76E9A9BCE968}"/>
    <cellStyle name="Comma 2 2 2 6 3 5 2" xfId="16513" xr:uid="{45F3BD5E-E124-47FA-83A9-1BCC1628CEDB}"/>
    <cellStyle name="Comma 2 2 2 6 3 5 2 2" xfId="40777" xr:uid="{E63A8D8C-0066-45A4-88C0-E8FC661FE211}"/>
    <cellStyle name="Comma 2 2 2 6 3 5 3" xfId="28645" xr:uid="{7D406721-0B35-4276-9822-F5BD876CC156}"/>
    <cellStyle name="Comma 2 2 2 6 3 6" xfId="8425" xr:uid="{62CBD579-006C-48E5-875F-688811FBB712}"/>
    <cellStyle name="Comma 2 2 2 6 3 6 2" xfId="20557" xr:uid="{A8D7736E-E55F-4EF6-92DA-6CEC4F064747}"/>
    <cellStyle name="Comma 2 2 2 6 3 6 2 2" xfId="44821" xr:uid="{FB5332AA-906A-4C7E-BA5C-1D484AA26418}"/>
    <cellStyle name="Comma 2 2 2 6 3 6 3" xfId="32689" xr:uid="{61F79741-A1D8-4DC6-B99B-17CB3D8F7494}"/>
    <cellStyle name="Comma 2 2 2 6 3 7" xfId="12469" xr:uid="{14BEC155-2C80-407F-AEDB-C41A254F91AD}"/>
    <cellStyle name="Comma 2 2 2 6 3 7 2" xfId="36733" xr:uid="{81C4C85B-0C54-4EB3-B8E4-46017A8C2A1A}"/>
    <cellStyle name="Comma 2 2 2 6 3 8" xfId="24601" xr:uid="{A7FC4260-0D5A-4475-B38E-EEC9DA918C22}"/>
    <cellStyle name="Comma 2 2 2 6 4" xfId="589" xr:uid="{586C6824-D980-47C9-8D60-BE79C7B21E03}"/>
    <cellStyle name="Comma 2 2 2 6 4 2" xfId="1600" xr:uid="{415CE14A-09C1-411C-B39D-2D67756B65C7}"/>
    <cellStyle name="Comma 2 2 2 6 4 2 2" xfId="3622" xr:uid="{4B5BBCA3-074B-4010-88F9-EAFB732B199E}"/>
    <cellStyle name="Comma 2 2 2 6 4 2 2 2" xfId="7666" xr:uid="{06F9F168-2FC1-432B-9DF8-41B6D8F8EA7E}"/>
    <cellStyle name="Comma 2 2 2 6 4 2 2 2 2" xfId="19798" xr:uid="{BE1650D1-9576-4CBC-B0C9-22FCE2A6E3DD}"/>
    <cellStyle name="Comma 2 2 2 6 4 2 2 2 2 2" xfId="44062" xr:uid="{14503EAB-695B-4E0A-86DE-38224E677340}"/>
    <cellStyle name="Comma 2 2 2 6 4 2 2 2 3" xfId="31930" xr:uid="{D49D4678-475B-41F0-8E30-E2E579546DA8}"/>
    <cellStyle name="Comma 2 2 2 6 4 2 2 3" xfId="11710" xr:uid="{3443411A-6DAD-4977-8933-C21CA9041808}"/>
    <cellStyle name="Comma 2 2 2 6 4 2 2 3 2" xfId="23842" xr:uid="{F0C0A2AE-DD1F-4A40-8B27-213BB1916C79}"/>
    <cellStyle name="Comma 2 2 2 6 4 2 2 3 2 2" xfId="48106" xr:uid="{C665B3DA-2D76-43D3-84AC-B3AC6E6249D9}"/>
    <cellStyle name="Comma 2 2 2 6 4 2 2 3 3" xfId="35974" xr:uid="{3703124A-02A5-4F26-83CF-740B738FA97F}"/>
    <cellStyle name="Comma 2 2 2 6 4 2 2 4" xfId="15754" xr:uid="{96950BB8-BE28-4624-AFA7-C3C20695668A}"/>
    <cellStyle name="Comma 2 2 2 6 4 2 2 4 2" xfId="40018" xr:uid="{B2472F46-FEC3-43EF-A7A9-383B6D6F59D6}"/>
    <cellStyle name="Comma 2 2 2 6 4 2 2 5" xfId="27886" xr:uid="{8746A1E5-92B2-4744-9BAE-1EC08765A663}"/>
    <cellStyle name="Comma 2 2 2 6 4 2 3" xfId="5644" xr:uid="{C7DDE535-49A5-45A6-8993-2833AFF9FCF2}"/>
    <cellStyle name="Comma 2 2 2 6 4 2 3 2" xfId="17776" xr:uid="{C66F0959-F72E-4E33-A87D-36528AB4544A}"/>
    <cellStyle name="Comma 2 2 2 6 4 2 3 2 2" xfId="42040" xr:uid="{81CF8D3E-CB00-4CDB-9733-FB3052CF5DFD}"/>
    <cellStyle name="Comma 2 2 2 6 4 2 3 3" xfId="29908" xr:uid="{1EDDAE47-E920-4BF1-970B-16080080C781}"/>
    <cellStyle name="Comma 2 2 2 6 4 2 4" xfId="9688" xr:uid="{9A0E71B8-3D1C-415F-BF66-4E692CD82231}"/>
    <cellStyle name="Comma 2 2 2 6 4 2 4 2" xfId="21820" xr:uid="{0A2CE082-AC87-41B0-A34F-04E483347307}"/>
    <cellStyle name="Comma 2 2 2 6 4 2 4 2 2" xfId="46084" xr:uid="{917A1C4C-BDF3-4248-9909-2C8AEE47E678}"/>
    <cellStyle name="Comma 2 2 2 6 4 2 4 3" xfId="33952" xr:uid="{5D32E3DB-4030-4A8B-9B3B-61D7DE492AD0}"/>
    <cellStyle name="Comma 2 2 2 6 4 2 5" xfId="13732" xr:uid="{76632105-1D57-4E4D-A7C2-8990B54B0CD4}"/>
    <cellStyle name="Comma 2 2 2 6 4 2 5 2" xfId="37996" xr:uid="{741EAF01-B4E5-49EF-A4CD-F2E4091EE1E0}"/>
    <cellStyle name="Comma 2 2 2 6 4 2 6" xfId="25864" xr:uid="{C818B152-A796-464B-851C-A3E2AC291D6E}"/>
    <cellStyle name="Comma 2 2 2 6 4 3" xfId="2611" xr:uid="{0AC0D7EB-8856-4B17-BCF7-FB0BD92F82A3}"/>
    <cellStyle name="Comma 2 2 2 6 4 3 2" xfId="6655" xr:uid="{0A6F3736-0871-47D0-AC14-D39FCDEAB5F9}"/>
    <cellStyle name="Comma 2 2 2 6 4 3 2 2" xfId="18787" xr:uid="{EAFD09BF-DB06-4559-8699-55E69E91112D}"/>
    <cellStyle name="Comma 2 2 2 6 4 3 2 2 2" xfId="43051" xr:uid="{7D03B7D9-4C66-445F-AD2D-D1F0363250C3}"/>
    <cellStyle name="Comma 2 2 2 6 4 3 2 3" xfId="30919" xr:uid="{225165CB-A1AB-4D4E-B826-EB5BF8A1E159}"/>
    <cellStyle name="Comma 2 2 2 6 4 3 3" xfId="10699" xr:uid="{0803178F-6789-471E-ACAF-8DA8C3705148}"/>
    <cellStyle name="Comma 2 2 2 6 4 3 3 2" xfId="22831" xr:uid="{96E9717E-3810-4F2C-B3DA-A5C0C86E160B}"/>
    <cellStyle name="Comma 2 2 2 6 4 3 3 2 2" xfId="47095" xr:uid="{A786BCB5-564C-4FAF-AC46-BFE80F25DA63}"/>
    <cellStyle name="Comma 2 2 2 6 4 3 3 3" xfId="34963" xr:uid="{CA0A0122-80DC-48A8-AD0C-729067A7DD69}"/>
    <cellStyle name="Comma 2 2 2 6 4 3 4" xfId="14743" xr:uid="{34586A2E-0B26-48B9-8B49-B9E86326FF23}"/>
    <cellStyle name="Comma 2 2 2 6 4 3 4 2" xfId="39007" xr:uid="{96E11CC1-7B80-4F7D-A567-A3AC0F79BC79}"/>
    <cellStyle name="Comma 2 2 2 6 4 3 5" xfId="26875" xr:uid="{6E2AFBA8-774C-43E8-8AD4-FCF187A03C11}"/>
    <cellStyle name="Comma 2 2 2 6 4 4" xfId="4633" xr:uid="{C393C57C-F099-4D85-8A81-663CFA85C0FE}"/>
    <cellStyle name="Comma 2 2 2 6 4 4 2" xfId="16765" xr:uid="{D6B1DF48-4372-4C22-8E56-5AAE53E1028B}"/>
    <cellStyle name="Comma 2 2 2 6 4 4 2 2" xfId="41029" xr:uid="{6D498B8C-A64C-485F-92D1-495820E0C979}"/>
    <cellStyle name="Comma 2 2 2 6 4 4 3" xfId="28897" xr:uid="{5DF13814-0F84-4D6B-9966-52BA6C75FBE9}"/>
    <cellStyle name="Comma 2 2 2 6 4 5" xfId="8677" xr:uid="{65797B01-5AD1-471E-8C2F-86873CAF3C99}"/>
    <cellStyle name="Comma 2 2 2 6 4 5 2" xfId="20809" xr:uid="{CF7A5A87-8380-4A23-A24E-D8221893BA67}"/>
    <cellStyle name="Comma 2 2 2 6 4 5 2 2" xfId="45073" xr:uid="{A54E5AE9-DA7F-4A98-AB27-4845875730A2}"/>
    <cellStyle name="Comma 2 2 2 6 4 5 3" xfId="32941" xr:uid="{340C88E8-F693-4F3C-BAF3-3A4B66D6A8A9}"/>
    <cellStyle name="Comma 2 2 2 6 4 6" xfId="12721" xr:uid="{87F94A0E-A297-4002-A744-8C2E28F4ABC0}"/>
    <cellStyle name="Comma 2 2 2 6 4 6 2" xfId="36985" xr:uid="{5B6F554F-C999-4E40-8D6B-52DE28259C34}"/>
    <cellStyle name="Comma 2 2 2 6 4 7" xfId="24853" xr:uid="{E3A06592-4D5B-441F-BB35-F45BD9CD9B03}"/>
    <cellStyle name="Comma 2 2 2 6 5" xfId="1095" xr:uid="{5A1A04D9-D27A-4AFE-B926-6D9DDB5F4227}"/>
    <cellStyle name="Comma 2 2 2 6 5 2" xfId="3117" xr:uid="{5906B17E-FD71-47BA-8182-A38AE5710D97}"/>
    <cellStyle name="Comma 2 2 2 6 5 2 2" xfId="7161" xr:uid="{287257C0-B3DC-4B36-A56A-32D5DDF95103}"/>
    <cellStyle name="Comma 2 2 2 6 5 2 2 2" xfId="19293" xr:uid="{53D7E4E6-65B8-40CD-B707-8F2DB589B4F2}"/>
    <cellStyle name="Comma 2 2 2 6 5 2 2 2 2" xfId="43557" xr:uid="{E31E0D8F-C36E-48B8-9A36-2C7842D5C310}"/>
    <cellStyle name="Comma 2 2 2 6 5 2 2 3" xfId="31425" xr:uid="{4290FCB4-EF9F-426B-9730-3535A5F30A97}"/>
    <cellStyle name="Comma 2 2 2 6 5 2 3" xfId="11205" xr:uid="{F8575C95-26C6-442C-9460-2E8C95C14929}"/>
    <cellStyle name="Comma 2 2 2 6 5 2 3 2" xfId="23337" xr:uid="{EA166E0E-04A4-4FAA-8796-C70292A40510}"/>
    <cellStyle name="Comma 2 2 2 6 5 2 3 2 2" xfId="47601" xr:uid="{4B9080C4-9E48-4BEA-A4CD-2F65191287B0}"/>
    <cellStyle name="Comma 2 2 2 6 5 2 3 3" xfId="35469" xr:uid="{B8A866D2-335A-47E1-9DCF-EB4148805826}"/>
    <cellStyle name="Comma 2 2 2 6 5 2 4" xfId="15249" xr:uid="{B8108034-04F5-4386-A53D-D2CA66BCEBD0}"/>
    <cellStyle name="Comma 2 2 2 6 5 2 4 2" xfId="39513" xr:uid="{1EFF3F16-6931-4990-A049-7619F9CCE6C6}"/>
    <cellStyle name="Comma 2 2 2 6 5 2 5" xfId="27381" xr:uid="{1B4E3F69-9059-49E2-8DC7-8B23D02B400C}"/>
    <cellStyle name="Comma 2 2 2 6 5 3" xfId="5139" xr:uid="{A52E3A88-9DD1-4C70-8F3C-82474788A2D2}"/>
    <cellStyle name="Comma 2 2 2 6 5 3 2" xfId="17271" xr:uid="{C15FA3C4-C7D9-4F6D-9A11-9BC925F7A2C2}"/>
    <cellStyle name="Comma 2 2 2 6 5 3 2 2" xfId="41535" xr:uid="{CEF17648-2B6B-43A0-AD66-07333A034B76}"/>
    <cellStyle name="Comma 2 2 2 6 5 3 3" xfId="29403" xr:uid="{BB4AA561-8AD6-4A3F-B205-77C1ACCF5100}"/>
    <cellStyle name="Comma 2 2 2 6 5 4" xfId="9183" xr:uid="{8FD3B959-8CEC-46C2-B9E1-4F8B12D28ADF}"/>
    <cellStyle name="Comma 2 2 2 6 5 4 2" xfId="21315" xr:uid="{39147188-720A-4279-A9E3-CBDE0202A8F1}"/>
    <cellStyle name="Comma 2 2 2 6 5 4 2 2" xfId="45579" xr:uid="{782D2779-FE31-4AA2-A20F-965F1B34783C}"/>
    <cellStyle name="Comma 2 2 2 6 5 4 3" xfId="33447" xr:uid="{7C71F23F-4E4E-4921-B385-7062AB099AA7}"/>
    <cellStyle name="Comma 2 2 2 6 5 5" xfId="13227" xr:uid="{9D8BBC5D-3010-4F7A-BE70-43A4FFC41815}"/>
    <cellStyle name="Comma 2 2 2 6 5 5 2" xfId="37491" xr:uid="{EA0758D0-1401-486B-BBC9-9D5D224B608F}"/>
    <cellStyle name="Comma 2 2 2 6 5 6" xfId="25359" xr:uid="{A5AF17C0-684D-4FAE-8052-63F0B1C6ED15}"/>
    <cellStyle name="Comma 2 2 2 6 6" xfId="2106" xr:uid="{77E08BF4-63B6-4499-A2F5-BF62CB7A235A}"/>
    <cellStyle name="Comma 2 2 2 6 6 2" xfId="6150" xr:uid="{53700F2A-CC65-4661-B4D9-FFFBD19B29F7}"/>
    <cellStyle name="Comma 2 2 2 6 6 2 2" xfId="18282" xr:uid="{F3855E8B-4E95-4D28-A857-D525727E360C}"/>
    <cellStyle name="Comma 2 2 2 6 6 2 2 2" xfId="42546" xr:uid="{608FB7B3-CB5D-4AD2-BA6A-F0E0FC96645C}"/>
    <cellStyle name="Comma 2 2 2 6 6 2 3" xfId="30414" xr:uid="{42E32FA2-F671-40DE-A320-18CEE768F02D}"/>
    <cellStyle name="Comma 2 2 2 6 6 3" xfId="10194" xr:uid="{78B912AE-31A8-4FA3-83E5-42A50EC6F294}"/>
    <cellStyle name="Comma 2 2 2 6 6 3 2" xfId="22326" xr:uid="{D3C870FB-8E8E-4D03-8DC4-E205FA3C5BF5}"/>
    <cellStyle name="Comma 2 2 2 6 6 3 2 2" xfId="46590" xr:uid="{E6F72152-3E6F-432C-BD2B-F223C5E954D1}"/>
    <cellStyle name="Comma 2 2 2 6 6 3 3" xfId="34458" xr:uid="{442F2A3E-22E3-4574-B4FD-66CBCD7C89A6}"/>
    <cellStyle name="Comma 2 2 2 6 6 4" xfId="14238" xr:uid="{4B7FF1A6-136F-4C89-9F1F-168ADB3F6EC8}"/>
    <cellStyle name="Comma 2 2 2 6 6 4 2" xfId="38502" xr:uid="{503D7FB7-099D-4266-9F05-F9ADDA3CBD44}"/>
    <cellStyle name="Comma 2 2 2 6 6 5" xfId="26370" xr:uid="{3B2DF1A2-CD02-43AD-A5A7-B2E45C131E95}"/>
    <cellStyle name="Comma 2 2 2 6 7" xfId="4128" xr:uid="{E843F394-C81D-4DD6-A4F5-94D53D244C8A}"/>
    <cellStyle name="Comma 2 2 2 6 7 2" xfId="16260" xr:uid="{0A888FC0-0D96-42BF-9DD3-910E23C49580}"/>
    <cellStyle name="Comma 2 2 2 6 7 2 2" xfId="40524" xr:uid="{27448D1A-5BCE-4D9C-9747-EDD64DFE6B70}"/>
    <cellStyle name="Comma 2 2 2 6 7 3" xfId="28392" xr:uid="{DDF68AAB-F8CB-42E5-AAD0-B5F261CE77FF}"/>
    <cellStyle name="Comma 2 2 2 6 8" xfId="8172" xr:uid="{19991DC1-324F-457C-B746-2E7A5C0BD6B7}"/>
    <cellStyle name="Comma 2 2 2 6 8 2" xfId="20304" xr:uid="{66286C6E-0121-4982-8D8F-86DC0452355D}"/>
    <cellStyle name="Comma 2 2 2 6 8 2 2" xfId="44568" xr:uid="{003E1A02-E72D-4F7D-A90C-7C01652D2387}"/>
    <cellStyle name="Comma 2 2 2 6 8 3" xfId="32436" xr:uid="{137307D2-5EBF-4D44-8860-92F05EBD5F38}"/>
    <cellStyle name="Comma 2 2 2 6 9" xfId="12216" xr:uid="{9BE5B05C-54B4-4E39-BE3F-215A6DA2860F}"/>
    <cellStyle name="Comma 2 2 2 6 9 2" xfId="36480" xr:uid="{5C62AA82-94D8-4527-A92C-7FBC2DCDA236}"/>
    <cellStyle name="Comma 2 2 2 7" xfId="147" xr:uid="{BCC1BF30-5D5E-44F1-BF8F-0E2EAAC83582}"/>
    <cellStyle name="Comma 2 2 2 7 2" xfId="400" xr:uid="{7F7FEEBC-AE36-4696-8849-CB77B014408C}"/>
    <cellStyle name="Comma 2 2 2 7 2 2" xfId="905" xr:uid="{25A4A459-20FA-46CB-8CD9-23E561A35909}"/>
    <cellStyle name="Comma 2 2 2 7 2 2 2" xfId="1916" xr:uid="{1419EF6C-B327-4166-B82E-55765FB9D15B}"/>
    <cellStyle name="Comma 2 2 2 7 2 2 2 2" xfId="3938" xr:uid="{AF43F089-FE6B-4C9D-A9BE-83A643D2C54E}"/>
    <cellStyle name="Comma 2 2 2 7 2 2 2 2 2" xfId="7982" xr:uid="{54AEEE4F-E413-403B-8A19-4AF80628A32C}"/>
    <cellStyle name="Comma 2 2 2 7 2 2 2 2 2 2" xfId="20114" xr:uid="{E8070B8F-EF2C-4ADA-8CE7-05D54318185F}"/>
    <cellStyle name="Comma 2 2 2 7 2 2 2 2 2 2 2" xfId="44378" xr:uid="{B82B5F9B-FCC6-426E-9630-F6701B99998A}"/>
    <cellStyle name="Comma 2 2 2 7 2 2 2 2 2 3" xfId="32246" xr:uid="{20C1ABE0-AAA5-43E5-A559-32063BE27EBA}"/>
    <cellStyle name="Comma 2 2 2 7 2 2 2 2 3" xfId="12026" xr:uid="{CF482E66-0BC2-4838-8585-097E5702DE5E}"/>
    <cellStyle name="Comma 2 2 2 7 2 2 2 2 3 2" xfId="24158" xr:uid="{50A356D0-08C8-4183-BBB1-8B138AB714CE}"/>
    <cellStyle name="Comma 2 2 2 7 2 2 2 2 3 2 2" xfId="48422" xr:uid="{05D5C12B-170A-4480-8C9A-B41A7C85AF3A}"/>
    <cellStyle name="Comma 2 2 2 7 2 2 2 2 3 3" xfId="36290" xr:uid="{63FF4CD8-97F7-4349-8F7B-AD0C39219E5E}"/>
    <cellStyle name="Comma 2 2 2 7 2 2 2 2 4" xfId="16070" xr:uid="{78E99D47-87A1-4874-A237-A58AFA7C18AC}"/>
    <cellStyle name="Comma 2 2 2 7 2 2 2 2 4 2" xfId="40334" xr:uid="{83EA6DD9-208E-41A9-B442-975071F47408}"/>
    <cellStyle name="Comma 2 2 2 7 2 2 2 2 5" xfId="28202" xr:uid="{DF9B1BB6-347E-4CD4-9B89-F1B9BCC4E28B}"/>
    <cellStyle name="Comma 2 2 2 7 2 2 2 3" xfId="5960" xr:uid="{0F2DF600-3CF2-401A-89C7-9743406C6CBB}"/>
    <cellStyle name="Comma 2 2 2 7 2 2 2 3 2" xfId="18092" xr:uid="{AB9AFB75-10D2-4764-A942-5702898A8627}"/>
    <cellStyle name="Comma 2 2 2 7 2 2 2 3 2 2" xfId="42356" xr:uid="{2FFE4D4A-F804-4718-960A-51E85FED59FD}"/>
    <cellStyle name="Comma 2 2 2 7 2 2 2 3 3" xfId="30224" xr:uid="{C428AF2A-00F5-4CF2-83C5-6F4BA9D71BFF}"/>
    <cellStyle name="Comma 2 2 2 7 2 2 2 4" xfId="10004" xr:uid="{E1CD3C75-D6D7-4BDA-A8BC-33CD6EC8CBA9}"/>
    <cellStyle name="Comma 2 2 2 7 2 2 2 4 2" xfId="22136" xr:uid="{4A7071D2-0FFE-4F98-A2DE-E2BD44008787}"/>
    <cellStyle name="Comma 2 2 2 7 2 2 2 4 2 2" xfId="46400" xr:uid="{2BA6C92E-C9D7-442C-887E-8067F19749A4}"/>
    <cellStyle name="Comma 2 2 2 7 2 2 2 4 3" xfId="34268" xr:uid="{B9395112-7BE5-467D-B5B5-1158F9CA13B9}"/>
    <cellStyle name="Comma 2 2 2 7 2 2 2 5" xfId="14048" xr:uid="{9DBD0CB3-9523-422E-A242-CC3EF4D5CC0B}"/>
    <cellStyle name="Comma 2 2 2 7 2 2 2 5 2" xfId="38312" xr:uid="{AAB158E2-C122-4E5F-AE01-BF31FFBE3A66}"/>
    <cellStyle name="Comma 2 2 2 7 2 2 2 6" xfId="26180" xr:uid="{2C212749-8565-44C1-A8C7-C35F2D64FF77}"/>
    <cellStyle name="Comma 2 2 2 7 2 2 3" xfId="2927" xr:uid="{431B650D-20CD-4A71-B1F0-68C0607B40B9}"/>
    <cellStyle name="Comma 2 2 2 7 2 2 3 2" xfId="6971" xr:uid="{8CECCAB3-24A6-47C4-B0A3-DDFE6B5B27F0}"/>
    <cellStyle name="Comma 2 2 2 7 2 2 3 2 2" xfId="19103" xr:uid="{6B4E90C7-E705-4E3D-A65A-7184979AD63C}"/>
    <cellStyle name="Comma 2 2 2 7 2 2 3 2 2 2" xfId="43367" xr:uid="{D7EECC76-B754-4A47-9EF6-A23EC87F6A7B}"/>
    <cellStyle name="Comma 2 2 2 7 2 2 3 2 3" xfId="31235" xr:uid="{2692DFF6-46C5-4A61-BAC6-B0325C49C375}"/>
    <cellStyle name="Comma 2 2 2 7 2 2 3 3" xfId="11015" xr:uid="{DAB20A3B-1F4C-4F49-8052-792112053A9F}"/>
    <cellStyle name="Comma 2 2 2 7 2 2 3 3 2" xfId="23147" xr:uid="{BE07EB29-9F0C-4A61-B612-54BB53CB003A}"/>
    <cellStyle name="Comma 2 2 2 7 2 2 3 3 2 2" xfId="47411" xr:uid="{E15448E6-320E-4EEA-8BE1-D541588450BE}"/>
    <cellStyle name="Comma 2 2 2 7 2 2 3 3 3" xfId="35279" xr:uid="{321FBEFE-6C63-4327-88AE-77F8FA41E56B}"/>
    <cellStyle name="Comma 2 2 2 7 2 2 3 4" xfId="15059" xr:uid="{8E94CF1D-6DEE-48F9-BBDE-F1D825F3FD6E}"/>
    <cellStyle name="Comma 2 2 2 7 2 2 3 4 2" xfId="39323" xr:uid="{F9C370DD-CD29-4EB0-A384-CC50968A0736}"/>
    <cellStyle name="Comma 2 2 2 7 2 2 3 5" xfId="27191" xr:uid="{DE2C9C16-D886-4540-AA56-733CEF3F091D}"/>
    <cellStyle name="Comma 2 2 2 7 2 2 4" xfId="4949" xr:uid="{A9FBE180-E636-4172-92AE-4C959F32859C}"/>
    <cellStyle name="Comma 2 2 2 7 2 2 4 2" xfId="17081" xr:uid="{8FBBAE16-60B8-4306-9275-E5A74483B98C}"/>
    <cellStyle name="Comma 2 2 2 7 2 2 4 2 2" xfId="41345" xr:uid="{76E91951-D822-4AF6-887D-594F332619CE}"/>
    <cellStyle name="Comma 2 2 2 7 2 2 4 3" xfId="29213" xr:uid="{A46A643F-BCC6-423B-9D5A-47A5AB468A26}"/>
    <cellStyle name="Comma 2 2 2 7 2 2 5" xfId="8993" xr:uid="{343AEC81-D713-45B9-A495-8DC87C9B0C5E}"/>
    <cellStyle name="Comma 2 2 2 7 2 2 5 2" xfId="21125" xr:uid="{22D8C23B-F3B0-4D69-96C7-76D5B9BE5662}"/>
    <cellStyle name="Comma 2 2 2 7 2 2 5 2 2" xfId="45389" xr:uid="{828E03A6-25C5-4C52-9B68-4425163A415B}"/>
    <cellStyle name="Comma 2 2 2 7 2 2 5 3" xfId="33257" xr:uid="{D0E0F1FC-64FD-472A-A409-E48F7E708450}"/>
    <cellStyle name="Comma 2 2 2 7 2 2 6" xfId="13037" xr:uid="{1051B42A-1812-46DB-A2F8-5E521B7BDC7B}"/>
    <cellStyle name="Comma 2 2 2 7 2 2 6 2" xfId="37301" xr:uid="{52E63FAE-8D03-4F67-B94B-699CF2E71469}"/>
    <cellStyle name="Comma 2 2 2 7 2 2 7" xfId="25169" xr:uid="{8778C8CF-91F5-4EC4-9264-D9AE33796611}"/>
    <cellStyle name="Comma 2 2 2 7 2 3" xfId="1411" xr:uid="{3C78A025-D30B-4DF0-9CE5-DA2CC1173E31}"/>
    <cellStyle name="Comma 2 2 2 7 2 3 2" xfId="3433" xr:uid="{E27B1BF5-48C1-4B71-887C-17EAF0297EBC}"/>
    <cellStyle name="Comma 2 2 2 7 2 3 2 2" xfId="7477" xr:uid="{A25EA83E-D3B9-499A-B941-476190372C98}"/>
    <cellStyle name="Comma 2 2 2 7 2 3 2 2 2" xfId="19609" xr:uid="{EEC9C1D2-5BB4-4EC7-89E5-BBD8347C908B}"/>
    <cellStyle name="Comma 2 2 2 7 2 3 2 2 2 2" xfId="43873" xr:uid="{4BBC37A9-A239-4B86-B121-D4AD36188100}"/>
    <cellStyle name="Comma 2 2 2 7 2 3 2 2 3" xfId="31741" xr:uid="{57B24DC4-96E9-4878-9A3C-C7D5D0DF3A87}"/>
    <cellStyle name="Comma 2 2 2 7 2 3 2 3" xfId="11521" xr:uid="{8C14B9BD-60C1-4345-A223-7CE824B87E33}"/>
    <cellStyle name="Comma 2 2 2 7 2 3 2 3 2" xfId="23653" xr:uid="{F720AAD7-05F3-4191-84CE-DAE7BFEFFE5B}"/>
    <cellStyle name="Comma 2 2 2 7 2 3 2 3 2 2" xfId="47917" xr:uid="{680CC33D-763E-49CA-BBFD-5F2C3A2E2BB9}"/>
    <cellStyle name="Comma 2 2 2 7 2 3 2 3 3" xfId="35785" xr:uid="{ABFB6F43-6746-4797-AE64-7981173A28CE}"/>
    <cellStyle name="Comma 2 2 2 7 2 3 2 4" xfId="15565" xr:uid="{623F6C75-B392-40F6-BC49-E630B20D7EEC}"/>
    <cellStyle name="Comma 2 2 2 7 2 3 2 4 2" xfId="39829" xr:uid="{68D65326-251E-4C9C-AE91-5E1CD809769E}"/>
    <cellStyle name="Comma 2 2 2 7 2 3 2 5" xfId="27697" xr:uid="{FE6370E7-DCBC-47F9-AF39-EE0EDACE3D78}"/>
    <cellStyle name="Comma 2 2 2 7 2 3 3" xfId="5455" xr:uid="{8956B3B5-210C-40C0-9DA1-6A31DCD124AD}"/>
    <cellStyle name="Comma 2 2 2 7 2 3 3 2" xfId="17587" xr:uid="{3ADC704F-5850-40A4-BDB7-177FF2C4A003}"/>
    <cellStyle name="Comma 2 2 2 7 2 3 3 2 2" xfId="41851" xr:uid="{24FC803F-0647-40B4-9B35-D2BF94D75A8E}"/>
    <cellStyle name="Comma 2 2 2 7 2 3 3 3" xfId="29719" xr:uid="{ED224B1B-5A2D-4BFD-B8CE-C0EC72E92F81}"/>
    <cellStyle name="Comma 2 2 2 7 2 3 4" xfId="9499" xr:uid="{DD9D5DDE-9179-45E5-A54F-2E3A0EB61884}"/>
    <cellStyle name="Comma 2 2 2 7 2 3 4 2" xfId="21631" xr:uid="{65057BEE-C5BF-4F5D-A616-1C1C7799C42E}"/>
    <cellStyle name="Comma 2 2 2 7 2 3 4 2 2" xfId="45895" xr:uid="{D3AC3B4A-5FBD-4EAB-9315-9104DD834FDA}"/>
    <cellStyle name="Comma 2 2 2 7 2 3 4 3" xfId="33763" xr:uid="{86E416A1-4645-4AEA-BE1F-918FCC13918C}"/>
    <cellStyle name="Comma 2 2 2 7 2 3 5" xfId="13543" xr:uid="{26CFAE13-3DD0-4543-9DB5-7CD5A87230E8}"/>
    <cellStyle name="Comma 2 2 2 7 2 3 5 2" xfId="37807" xr:uid="{5E7043CA-5A15-49B0-9C90-5D9C0DE7C484}"/>
    <cellStyle name="Comma 2 2 2 7 2 3 6" xfId="25675" xr:uid="{36B6F8E0-BAD7-4FCD-A954-1A3AE3D363B1}"/>
    <cellStyle name="Comma 2 2 2 7 2 4" xfId="2422" xr:uid="{E8DE675F-953C-4226-9DF2-2C0A3DD95E84}"/>
    <cellStyle name="Comma 2 2 2 7 2 4 2" xfId="6466" xr:uid="{B6C09441-B9CC-4268-8D7F-B3F193521E77}"/>
    <cellStyle name="Comma 2 2 2 7 2 4 2 2" xfId="18598" xr:uid="{4D96BD86-A99B-4381-9F74-0DFD741A1FE7}"/>
    <cellStyle name="Comma 2 2 2 7 2 4 2 2 2" xfId="42862" xr:uid="{8D0A20C9-17C2-457A-BFE2-944A0424FB19}"/>
    <cellStyle name="Comma 2 2 2 7 2 4 2 3" xfId="30730" xr:uid="{61475D36-2A7C-41A5-976E-F06698772DEC}"/>
    <cellStyle name="Comma 2 2 2 7 2 4 3" xfId="10510" xr:uid="{3FF48B1C-8348-4254-A5A9-ECCE56E9DBA7}"/>
    <cellStyle name="Comma 2 2 2 7 2 4 3 2" xfId="22642" xr:uid="{02C271FB-9547-45D5-8ED8-F693B1C1E7BA}"/>
    <cellStyle name="Comma 2 2 2 7 2 4 3 2 2" xfId="46906" xr:uid="{48A70FC7-670A-438A-B770-FE75CAFBDA59}"/>
    <cellStyle name="Comma 2 2 2 7 2 4 3 3" xfId="34774" xr:uid="{4F6C5AAD-AED1-40EB-989A-7B1076087187}"/>
    <cellStyle name="Comma 2 2 2 7 2 4 4" xfId="14554" xr:uid="{2CDA6B5C-90A6-4542-8AFC-B2CB5BF2E703}"/>
    <cellStyle name="Comma 2 2 2 7 2 4 4 2" xfId="38818" xr:uid="{6659161C-5EBC-41B7-B4D6-14D7D923C09E}"/>
    <cellStyle name="Comma 2 2 2 7 2 4 5" xfId="26686" xr:uid="{41078213-097F-4397-8A0A-22A415C0BF02}"/>
    <cellStyle name="Comma 2 2 2 7 2 5" xfId="4444" xr:uid="{723CB1B4-88B8-49CF-95F8-61C43861BCCC}"/>
    <cellStyle name="Comma 2 2 2 7 2 5 2" xfId="16576" xr:uid="{F9A7AADF-78F7-4F58-BC2E-FC38730FD831}"/>
    <cellStyle name="Comma 2 2 2 7 2 5 2 2" xfId="40840" xr:uid="{04051533-9D33-4856-892A-0D3F3146F968}"/>
    <cellStyle name="Comma 2 2 2 7 2 5 3" xfId="28708" xr:uid="{155A4D7B-CE94-43D1-A013-C3DE533DC41F}"/>
    <cellStyle name="Comma 2 2 2 7 2 6" xfId="8488" xr:uid="{09C26885-E236-42DF-A44F-E2FC6C4FADBE}"/>
    <cellStyle name="Comma 2 2 2 7 2 6 2" xfId="20620" xr:uid="{BF50B1F6-7432-46A6-AC78-8922F9B4A423}"/>
    <cellStyle name="Comma 2 2 2 7 2 6 2 2" xfId="44884" xr:uid="{1128B74F-8EB9-40EA-BA3F-EF2CC103EDD4}"/>
    <cellStyle name="Comma 2 2 2 7 2 6 3" xfId="32752" xr:uid="{D1F77759-0107-4FE2-ACEC-01AE71983EC5}"/>
    <cellStyle name="Comma 2 2 2 7 2 7" xfId="12532" xr:uid="{7066019B-FD84-45DA-A6B9-C297801C3A70}"/>
    <cellStyle name="Comma 2 2 2 7 2 7 2" xfId="36796" xr:uid="{4F37F82B-58D5-432A-8A76-EE6FEC5D41E5}"/>
    <cellStyle name="Comma 2 2 2 7 2 8" xfId="24664" xr:uid="{050592B5-016E-40D7-B728-84DC9773535F}"/>
    <cellStyle name="Comma 2 2 2 7 3" xfId="652" xr:uid="{AB33D54B-A93A-4BC2-B654-08D7E94E60B0}"/>
    <cellStyle name="Comma 2 2 2 7 3 2" xfId="1663" xr:uid="{4BA62159-A533-4CAD-B565-9DC23D17AFDA}"/>
    <cellStyle name="Comma 2 2 2 7 3 2 2" xfId="3685" xr:uid="{4955B455-3560-4A01-8B7B-AA863F2AF501}"/>
    <cellStyle name="Comma 2 2 2 7 3 2 2 2" xfId="7729" xr:uid="{4E689307-9852-4F0B-AC70-5B37D81146C8}"/>
    <cellStyle name="Comma 2 2 2 7 3 2 2 2 2" xfId="19861" xr:uid="{4CF59D53-C810-4D6E-B69D-2CCAF72D21B4}"/>
    <cellStyle name="Comma 2 2 2 7 3 2 2 2 2 2" xfId="44125" xr:uid="{E3F7392D-B113-4AFE-A6A6-48161B946418}"/>
    <cellStyle name="Comma 2 2 2 7 3 2 2 2 3" xfId="31993" xr:uid="{80779729-8CB1-4269-BCA1-B7801962E14A}"/>
    <cellStyle name="Comma 2 2 2 7 3 2 2 3" xfId="11773" xr:uid="{DB3EF9D7-AA11-45DD-B9C8-6FED5D46BE33}"/>
    <cellStyle name="Comma 2 2 2 7 3 2 2 3 2" xfId="23905" xr:uid="{BBF6F6E0-5459-41F3-8467-5C02B2CCDC18}"/>
    <cellStyle name="Comma 2 2 2 7 3 2 2 3 2 2" xfId="48169" xr:uid="{759ED0BD-188D-44CE-8EF8-9BF2E03A07FA}"/>
    <cellStyle name="Comma 2 2 2 7 3 2 2 3 3" xfId="36037" xr:uid="{78D02FE1-4F92-4D55-8E1A-666DFEDC0C6F}"/>
    <cellStyle name="Comma 2 2 2 7 3 2 2 4" xfId="15817" xr:uid="{EE866513-88A3-4F9D-AE66-A3C2411131D5}"/>
    <cellStyle name="Comma 2 2 2 7 3 2 2 4 2" xfId="40081" xr:uid="{2F66C51D-B5FD-4934-B2EA-323EB809722D}"/>
    <cellStyle name="Comma 2 2 2 7 3 2 2 5" xfId="27949" xr:uid="{927BEC08-49E1-4A9B-9D8D-8934F44FFE74}"/>
    <cellStyle name="Comma 2 2 2 7 3 2 3" xfId="5707" xr:uid="{B677900F-BC9A-4120-941C-3B0B9694BEC5}"/>
    <cellStyle name="Comma 2 2 2 7 3 2 3 2" xfId="17839" xr:uid="{B1FCE460-FA96-4802-A8B7-977B45DC287D}"/>
    <cellStyle name="Comma 2 2 2 7 3 2 3 2 2" xfId="42103" xr:uid="{F39BBA43-7733-4773-93EE-3FFD1A98138C}"/>
    <cellStyle name="Comma 2 2 2 7 3 2 3 3" xfId="29971" xr:uid="{BF5EF571-1C71-4387-B578-F2BF1C60BC6F}"/>
    <cellStyle name="Comma 2 2 2 7 3 2 4" xfId="9751" xr:uid="{BB404A4F-BC54-48D2-862F-C14BF714D336}"/>
    <cellStyle name="Comma 2 2 2 7 3 2 4 2" xfId="21883" xr:uid="{1AAF1DE7-854B-4E21-B02B-37B32F6E279C}"/>
    <cellStyle name="Comma 2 2 2 7 3 2 4 2 2" xfId="46147" xr:uid="{1D225443-B785-4621-8686-A56E5DFEA026}"/>
    <cellStyle name="Comma 2 2 2 7 3 2 4 3" xfId="34015" xr:uid="{EBF32B62-A304-46E7-BD5B-73D6620CF4FA}"/>
    <cellStyle name="Comma 2 2 2 7 3 2 5" xfId="13795" xr:uid="{97493C67-2947-4C36-8E10-9C58B6D3A231}"/>
    <cellStyle name="Comma 2 2 2 7 3 2 5 2" xfId="38059" xr:uid="{13265276-4D8D-4779-8FFF-F4EFCB19300B}"/>
    <cellStyle name="Comma 2 2 2 7 3 2 6" xfId="25927" xr:uid="{3F50F7B3-0AB1-442C-9C21-C6A2126C1A84}"/>
    <cellStyle name="Comma 2 2 2 7 3 3" xfId="2674" xr:uid="{E29FCC5A-53B9-4A3B-B00C-73409E8453D4}"/>
    <cellStyle name="Comma 2 2 2 7 3 3 2" xfId="6718" xr:uid="{E564D2DF-26C6-47A0-9395-3069C0229ACC}"/>
    <cellStyle name="Comma 2 2 2 7 3 3 2 2" xfId="18850" xr:uid="{93396908-6D8D-4FA3-9F1F-57A60DE46F4F}"/>
    <cellStyle name="Comma 2 2 2 7 3 3 2 2 2" xfId="43114" xr:uid="{A0ADB4CE-0CE1-413B-AA5A-AD7090BE6FDC}"/>
    <cellStyle name="Comma 2 2 2 7 3 3 2 3" xfId="30982" xr:uid="{A7040345-F9A8-40D9-9755-A3F9B74CD4DC}"/>
    <cellStyle name="Comma 2 2 2 7 3 3 3" xfId="10762" xr:uid="{87C5F349-C66C-47AA-AE05-A15EE7172BD8}"/>
    <cellStyle name="Comma 2 2 2 7 3 3 3 2" xfId="22894" xr:uid="{CC7A7A80-2B0F-47B6-B0CB-2D8B43150F88}"/>
    <cellStyle name="Comma 2 2 2 7 3 3 3 2 2" xfId="47158" xr:uid="{00C1B5F5-8926-424C-886B-76E279E4CFEB}"/>
    <cellStyle name="Comma 2 2 2 7 3 3 3 3" xfId="35026" xr:uid="{28E81D0C-BA61-4616-A073-2F10602BC4B6}"/>
    <cellStyle name="Comma 2 2 2 7 3 3 4" xfId="14806" xr:uid="{AFE259B8-A5E8-4B1E-926F-8127E174BC94}"/>
    <cellStyle name="Comma 2 2 2 7 3 3 4 2" xfId="39070" xr:uid="{D5F955CB-1CF3-4363-B4DD-D2134BFA5B19}"/>
    <cellStyle name="Comma 2 2 2 7 3 3 5" xfId="26938" xr:uid="{3565C077-0222-4E06-9DE3-FFBAF4EFAAB6}"/>
    <cellStyle name="Comma 2 2 2 7 3 4" xfId="4696" xr:uid="{A31E39FB-6F2C-411D-8AB5-8C370111F44D}"/>
    <cellStyle name="Comma 2 2 2 7 3 4 2" xfId="16828" xr:uid="{76F0131D-F075-4915-94EB-E1E289ACB972}"/>
    <cellStyle name="Comma 2 2 2 7 3 4 2 2" xfId="41092" xr:uid="{E5A24B95-5C11-4EC5-A9BE-096B94AD7C2A}"/>
    <cellStyle name="Comma 2 2 2 7 3 4 3" xfId="28960" xr:uid="{FB75781F-ACDC-4F52-9C53-B21724397D6C}"/>
    <cellStyle name="Comma 2 2 2 7 3 5" xfId="8740" xr:uid="{A94F5502-BD18-4B93-BACA-398C2B272AFA}"/>
    <cellStyle name="Comma 2 2 2 7 3 5 2" xfId="20872" xr:uid="{EFFB683A-2F20-4F18-8FB5-7353472BBE86}"/>
    <cellStyle name="Comma 2 2 2 7 3 5 2 2" xfId="45136" xr:uid="{B85451A6-F156-477D-A205-DE31D25B1835}"/>
    <cellStyle name="Comma 2 2 2 7 3 5 3" xfId="33004" xr:uid="{5E299362-297B-44A0-8046-87321212CB58}"/>
    <cellStyle name="Comma 2 2 2 7 3 6" xfId="12784" xr:uid="{7788A945-246F-44F0-ADEA-0735F5F13BA0}"/>
    <cellStyle name="Comma 2 2 2 7 3 6 2" xfId="37048" xr:uid="{7AA932BC-A4D7-4DBA-B252-F1E8C7CA10AD}"/>
    <cellStyle name="Comma 2 2 2 7 3 7" xfId="24916" xr:uid="{9DDEE4E3-08A1-43A5-B5F4-AC2AB42C798D}"/>
    <cellStyle name="Comma 2 2 2 7 4" xfId="1158" xr:uid="{BD7BDB52-4811-4629-B864-691E6D173FCB}"/>
    <cellStyle name="Comma 2 2 2 7 4 2" xfId="3180" xr:uid="{4288AB42-726F-4E4A-A068-FB087FB38F31}"/>
    <cellStyle name="Comma 2 2 2 7 4 2 2" xfId="7224" xr:uid="{39F47AA1-1CA3-42B0-B546-070F94769BC6}"/>
    <cellStyle name="Comma 2 2 2 7 4 2 2 2" xfId="19356" xr:uid="{D953A803-9400-4E5F-B086-0479AB3B4B86}"/>
    <cellStyle name="Comma 2 2 2 7 4 2 2 2 2" xfId="43620" xr:uid="{02F6362E-4AB0-40A0-AE13-51BEA63C971D}"/>
    <cellStyle name="Comma 2 2 2 7 4 2 2 3" xfId="31488" xr:uid="{1D387917-1507-4A42-B8C6-4ECFACCD4318}"/>
    <cellStyle name="Comma 2 2 2 7 4 2 3" xfId="11268" xr:uid="{AE0C984B-8A39-4DA8-88F0-DD13AC7F75DE}"/>
    <cellStyle name="Comma 2 2 2 7 4 2 3 2" xfId="23400" xr:uid="{43F51734-CDD6-4849-AEFE-589D9D1E5EDD}"/>
    <cellStyle name="Comma 2 2 2 7 4 2 3 2 2" xfId="47664" xr:uid="{3A217510-4A81-45A8-87D4-A8BC5477D1E0}"/>
    <cellStyle name="Comma 2 2 2 7 4 2 3 3" xfId="35532" xr:uid="{91BACAAC-C98F-49FC-9146-29B58B2FD8BF}"/>
    <cellStyle name="Comma 2 2 2 7 4 2 4" xfId="15312" xr:uid="{85AA98B1-CF2D-44A7-BE13-96E3F5AF2170}"/>
    <cellStyle name="Comma 2 2 2 7 4 2 4 2" xfId="39576" xr:uid="{E258B4A2-4844-4DB8-AB17-63CF56CEFDEE}"/>
    <cellStyle name="Comma 2 2 2 7 4 2 5" xfId="27444" xr:uid="{9B5BFAAA-9023-4C0E-BDD6-C7410C0882C9}"/>
    <cellStyle name="Comma 2 2 2 7 4 3" xfId="5202" xr:uid="{D93E698C-5EB0-44DC-AAD6-3221829BABFC}"/>
    <cellStyle name="Comma 2 2 2 7 4 3 2" xfId="17334" xr:uid="{E3E5E104-656D-4879-9CE3-BCCCFB8A4E3F}"/>
    <cellStyle name="Comma 2 2 2 7 4 3 2 2" xfId="41598" xr:uid="{8F19E20A-1B45-4CAD-9653-445B2A08C637}"/>
    <cellStyle name="Comma 2 2 2 7 4 3 3" xfId="29466" xr:uid="{0749F573-B261-486A-8D80-7A578D20140D}"/>
    <cellStyle name="Comma 2 2 2 7 4 4" xfId="9246" xr:uid="{9DDB2870-AEA2-4E1D-A412-7132B132D86D}"/>
    <cellStyle name="Comma 2 2 2 7 4 4 2" xfId="21378" xr:uid="{71D84E26-B56F-47DC-BCBF-69D2CD35097E}"/>
    <cellStyle name="Comma 2 2 2 7 4 4 2 2" xfId="45642" xr:uid="{B695497F-5ABC-43EB-9791-74DC9666D94D}"/>
    <cellStyle name="Comma 2 2 2 7 4 4 3" xfId="33510" xr:uid="{5A211E2E-BBBA-402D-8B12-6D7FD63DA22C}"/>
    <cellStyle name="Comma 2 2 2 7 4 5" xfId="13290" xr:uid="{792AF3E9-86DD-4D12-9AE6-903563245A67}"/>
    <cellStyle name="Comma 2 2 2 7 4 5 2" xfId="37554" xr:uid="{06D5EFA8-8555-468A-AE31-865BD7B7C0E4}"/>
    <cellStyle name="Comma 2 2 2 7 4 6" xfId="25422" xr:uid="{050379F6-75E7-410D-BFA3-7642C9E0D96C}"/>
    <cellStyle name="Comma 2 2 2 7 5" xfId="2169" xr:uid="{6D8993AA-65EF-4D6C-BDEE-01AB0142EDCB}"/>
    <cellStyle name="Comma 2 2 2 7 5 2" xfId="6213" xr:uid="{060890D0-3DA9-4179-A4A3-1DAC0AED8DA9}"/>
    <cellStyle name="Comma 2 2 2 7 5 2 2" xfId="18345" xr:uid="{3DBAEA52-8820-4C85-B7B3-2D5B7DC211EE}"/>
    <cellStyle name="Comma 2 2 2 7 5 2 2 2" xfId="42609" xr:uid="{A9D7B6A6-D6CF-4C62-98EB-5E88D82A9C67}"/>
    <cellStyle name="Comma 2 2 2 7 5 2 3" xfId="30477" xr:uid="{754E020F-69C5-44E6-A738-65BECEF7D15D}"/>
    <cellStyle name="Comma 2 2 2 7 5 3" xfId="10257" xr:uid="{8150CDAE-2340-4BEB-A7F5-5C00C4E86577}"/>
    <cellStyle name="Comma 2 2 2 7 5 3 2" xfId="22389" xr:uid="{60CFC2BB-A711-48C2-A0D9-D357CF262259}"/>
    <cellStyle name="Comma 2 2 2 7 5 3 2 2" xfId="46653" xr:uid="{224E3565-3DBA-4253-80C5-8A62B0B03491}"/>
    <cellStyle name="Comma 2 2 2 7 5 3 3" xfId="34521" xr:uid="{D203CED4-5BE1-4310-865B-CB046C484AF6}"/>
    <cellStyle name="Comma 2 2 2 7 5 4" xfId="14301" xr:uid="{34C87950-F411-45AF-9499-5E09DAF43523}"/>
    <cellStyle name="Comma 2 2 2 7 5 4 2" xfId="38565" xr:uid="{2B876EF1-8457-4E81-81F0-802197E1A471}"/>
    <cellStyle name="Comma 2 2 2 7 5 5" xfId="26433" xr:uid="{83C35416-4D0E-4FB1-A0FD-F10095C7D7A2}"/>
    <cellStyle name="Comma 2 2 2 7 6" xfId="4191" xr:uid="{2D6F1B84-8F0F-4A4F-88DE-96389C6D4F43}"/>
    <cellStyle name="Comma 2 2 2 7 6 2" xfId="16323" xr:uid="{78F5A9E8-80AC-4A64-B0F2-D9B95AC6C3D6}"/>
    <cellStyle name="Comma 2 2 2 7 6 2 2" xfId="40587" xr:uid="{57F29B34-161D-43E6-937C-AFAECB920D85}"/>
    <cellStyle name="Comma 2 2 2 7 6 3" xfId="28455" xr:uid="{1F21A6B2-C4C4-4D83-808E-AAA7735FDA5C}"/>
    <cellStyle name="Comma 2 2 2 7 7" xfId="8235" xr:uid="{E833FAC1-CF6F-4704-BF49-25785A9818B3}"/>
    <cellStyle name="Comma 2 2 2 7 7 2" xfId="20367" xr:uid="{478BE9FD-4A23-4786-9B28-1EC6E16BD887}"/>
    <cellStyle name="Comma 2 2 2 7 7 2 2" xfId="44631" xr:uid="{6550DEED-A8C6-4606-BE81-9FF4A3D0A9DF}"/>
    <cellStyle name="Comma 2 2 2 7 7 3" xfId="32499" xr:uid="{9233103D-CC1B-4C5E-A30D-71EE46E499E1}"/>
    <cellStyle name="Comma 2 2 2 7 8" xfId="12279" xr:uid="{A8EE6486-E65B-4297-8092-78688F26484E}"/>
    <cellStyle name="Comma 2 2 2 7 8 2" xfId="36543" xr:uid="{8BAB0BB3-A706-4928-8357-128696F882FD}"/>
    <cellStyle name="Comma 2 2 2 7 9" xfId="24411" xr:uid="{9FF122A0-EC32-4CA6-AE60-E1A2B4129AF2}"/>
    <cellStyle name="Comma 2 2 2 8" xfId="274" xr:uid="{65FE6B3E-2181-4E03-A658-8DE91A942C9E}"/>
    <cellStyle name="Comma 2 2 2 8 2" xfId="779" xr:uid="{4B0EF26D-74EE-4201-BC4C-9768C390EFE4}"/>
    <cellStyle name="Comma 2 2 2 8 2 2" xfId="1790" xr:uid="{5455632B-3F8E-4EFE-9DF4-F6394E3A90D5}"/>
    <cellStyle name="Comma 2 2 2 8 2 2 2" xfId="3812" xr:uid="{52C19D1E-5F78-423C-8A4D-C3CC21D380B6}"/>
    <cellStyle name="Comma 2 2 2 8 2 2 2 2" xfId="7856" xr:uid="{3F34A36C-CAD3-4646-A207-2F5713E1DDC3}"/>
    <cellStyle name="Comma 2 2 2 8 2 2 2 2 2" xfId="19988" xr:uid="{DEE88D77-7E5C-4B05-9D38-9646178B3DCF}"/>
    <cellStyle name="Comma 2 2 2 8 2 2 2 2 2 2" xfId="44252" xr:uid="{5F55C5A3-710E-4CA6-A42C-376DECE6E242}"/>
    <cellStyle name="Comma 2 2 2 8 2 2 2 2 3" xfId="32120" xr:uid="{164D86B9-B69D-47F3-9BDE-8FF0D9EF1A11}"/>
    <cellStyle name="Comma 2 2 2 8 2 2 2 3" xfId="11900" xr:uid="{403B924D-F02A-4309-BD6F-154C38529FC2}"/>
    <cellStyle name="Comma 2 2 2 8 2 2 2 3 2" xfId="24032" xr:uid="{23C7D73B-312F-4ADA-B164-9874A0DF1631}"/>
    <cellStyle name="Comma 2 2 2 8 2 2 2 3 2 2" xfId="48296" xr:uid="{DCA27D78-0EC1-4BEC-B798-F2751D56703B}"/>
    <cellStyle name="Comma 2 2 2 8 2 2 2 3 3" xfId="36164" xr:uid="{9950EA4C-BD7C-4AF1-AF09-EAD9E94CC904}"/>
    <cellStyle name="Comma 2 2 2 8 2 2 2 4" xfId="15944" xr:uid="{847C1F37-34B3-4148-B91F-699BC1EA440E}"/>
    <cellStyle name="Comma 2 2 2 8 2 2 2 4 2" xfId="40208" xr:uid="{D5350768-FDE8-4946-AC5A-00C1F546711F}"/>
    <cellStyle name="Comma 2 2 2 8 2 2 2 5" xfId="28076" xr:uid="{4BE0DC1A-8C7D-4486-BD37-E934074846ED}"/>
    <cellStyle name="Comma 2 2 2 8 2 2 3" xfId="5834" xr:uid="{0EC6BE68-F976-4C27-91E2-4A7DD41AECCD}"/>
    <cellStyle name="Comma 2 2 2 8 2 2 3 2" xfId="17966" xr:uid="{FB0FE91A-A6D6-4A0A-BA50-47379E6674EE}"/>
    <cellStyle name="Comma 2 2 2 8 2 2 3 2 2" xfId="42230" xr:uid="{4D42A91E-B1B7-4A52-A25A-89706982BEED}"/>
    <cellStyle name="Comma 2 2 2 8 2 2 3 3" xfId="30098" xr:uid="{D3B023E4-99E9-4394-965D-EFC376B5E950}"/>
    <cellStyle name="Comma 2 2 2 8 2 2 4" xfId="9878" xr:uid="{48124C71-2378-46B1-8CA6-AE1CB5CE1B6A}"/>
    <cellStyle name="Comma 2 2 2 8 2 2 4 2" xfId="22010" xr:uid="{D23012FD-DC09-4D53-BA0F-66903E8AD833}"/>
    <cellStyle name="Comma 2 2 2 8 2 2 4 2 2" xfId="46274" xr:uid="{12918BA2-7A59-4DA5-8C87-8D6C7F65E21A}"/>
    <cellStyle name="Comma 2 2 2 8 2 2 4 3" xfId="34142" xr:uid="{0AA94898-5943-41EC-A2B7-49A6BECD78C0}"/>
    <cellStyle name="Comma 2 2 2 8 2 2 5" xfId="13922" xr:uid="{5110558C-0474-4AF7-A366-8251C8D4E191}"/>
    <cellStyle name="Comma 2 2 2 8 2 2 5 2" xfId="38186" xr:uid="{E25775BB-697D-4AE2-AD6E-803D0AEB76E5}"/>
    <cellStyle name="Comma 2 2 2 8 2 2 6" xfId="26054" xr:uid="{E5A3FC51-2450-496F-A47F-E3E3776857AA}"/>
    <cellStyle name="Comma 2 2 2 8 2 3" xfId="2801" xr:uid="{4CFA7A13-373C-4D07-9620-9F4183CBD472}"/>
    <cellStyle name="Comma 2 2 2 8 2 3 2" xfId="6845" xr:uid="{C1157D34-2778-4784-AFC2-25554B3E1E89}"/>
    <cellStyle name="Comma 2 2 2 8 2 3 2 2" xfId="18977" xr:uid="{6002CCD7-02AF-4B82-8724-5D8C090E47BC}"/>
    <cellStyle name="Comma 2 2 2 8 2 3 2 2 2" xfId="43241" xr:uid="{9403463C-DB2B-423B-84AE-085233416612}"/>
    <cellStyle name="Comma 2 2 2 8 2 3 2 3" xfId="31109" xr:uid="{73E08358-3B33-4F79-BC59-28BA3AEF854A}"/>
    <cellStyle name="Comma 2 2 2 8 2 3 3" xfId="10889" xr:uid="{BA4D82E0-ED8F-4068-90D2-96EC9B83C398}"/>
    <cellStyle name="Comma 2 2 2 8 2 3 3 2" xfId="23021" xr:uid="{1BE20B1A-9256-4B86-A036-88EBC136C852}"/>
    <cellStyle name="Comma 2 2 2 8 2 3 3 2 2" xfId="47285" xr:uid="{C8E562BE-4336-4515-B656-E3BF4F2C6AFE}"/>
    <cellStyle name="Comma 2 2 2 8 2 3 3 3" xfId="35153" xr:uid="{77F47A7C-E814-4A7A-A36D-84A84E471174}"/>
    <cellStyle name="Comma 2 2 2 8 2 3 4" xfId="14933" xr:uid="{137D3CA5-3F46-43B0-B7B4-F2E5A9A314C4}"/>
    <cellStyle name="Comma 2 2 2 8 2 3 4 2" xfId="39197" xr:uid="{EAED0F72-148D-4791-87D6-8E8E0E0987CB}"/>
    <cellStyle name="Comma 2 2 2 8 2 3 5" xfId="27065" xr:uid="{840E4D0D-1CE0-435D-A6F7-5BFF82AB90D7}"/>
    <cellStyle name="Comma 2 2 2 8 2 4" xfId="4823" xr:uid="{80C1B1FA-F258-4668-AF65-E6117666FC64}"/>
    <cellStyle name="Comma 2 2 2 8 2 4 2" xfId="16955" xr:uid="{F3906520-090A-43FE-9162-2FD536DB29F0}"/>
    <cellStyle name="Comma 2 2 2 8 2 4 2 2" xfId="41219" xr:uid="{93F9EE8C-E801-4FF1-B2BE-42F48C621F05}"/>
    <cellStyle name="Comma 2 2 2 8 2 4 3" xfId="29087" xr:uid="{63FD7E5D-CAFC-4A60-B778-A72A26680BF4}"/>
    <cellStyle name="Comma 2 2 2 8 2 5" xfId="8867" xr:uid="{87812AD9-4AE4-4D69-90BE-03D171AC4C77}"/>
    <cellStyle name="Comma 2 2 2 8 2 5 2" xfId="20999" xr:uid="{426320C0-AB62-49B0-8343-03171E8B586C}"/>
    <cellStyle name="Comma 2 2 2 8 2 5 2 2" xfId="45263" xr:uid="{395293DF-4C88-4C5B-B7BC-4E98A7789A1A}"/>
    <cellStyle name="Comma 2 2 2 8 2 5 3" xfId="33131" xr:uid="{237A14EF-9D97-4E03-9D8B-F4821F9C16F2}"/>
    <cellStyle name="Comma 2 2 2 8 2 6" xfId="12911" xr:uid="{AD3E9283-C355-4BCB-A083-CFCC8CCF050E}"/>
    <cellStyle name="Comma 2 2 2 8 2 6 2" xfId="37175" xr:uid="{23C1CC78-9B3B-4A5E-B8BD-E5EB383CA85D}"/>
    <cellStyle name="Comma 2 2 2 8 2 7" xfId="25043" xr:uid="{CA81B51A-8899-4FCF-974D-3899C0C0E49E}"/>
    <cellStyle name="Comma 2 2 2 8 3" xfId="1285" xr:uid="{C2E99529-4496-4A76-9376-4AC62EA0EB28}"/>
    <cellStyle name="Comma 2 2 2 8 3 2" xfId="3307" xr:uid="{2E0972BF-CE6E-4CF7-8CC3-88E920BBF08D}"/>
    <cellStyle name="Comma 2 2 2 8 3 2 2" xfId="7351" xr:uid="{06A25E07-3720-4884-9589-A95A9B4CDECD}"/>
    <cellStyle name="Comma 2 2 2 8 3 2 2 2" xfId="19483" xr:uid="{5E08ECD0-A4DF-4F3A-ADE9-25A096EFBE76}"/>
    <cellStyle name="Comma 2 2 2 8 3 2 2 2 2" xfId="43747" xr:uid="{17CFD4CB-5A6C-43A9-AAC6-4E22995BC8DE}"/>
    <cellStyle name="Comma 2 2 2 8 3 2 2 3" xfId="31615" xr:uid="{21170547-693B-4736-AFD4-AFCA0C9AFB63}"/>
    <cellStyle name="Comma 2 2 2 8 3 2 3" xfId="11395" xr:uid="{8C5F968C-D9F2-42D9-9101-EFDE82E872B5}"/>
    <cellStyle name="Comma 2 2 2 8 3 2 3 2" xfId="23527" xr:uid="{5D4CD71D-4A0F-4956-82A9-8336B6D858D0}"/>
    <cellStyle name="Comma 2 2 2 8 3 2 3 2 2" xfId="47791" xr:uid="{C95E59A7-8556-4A15-ACC1-9D7EBE1DF9FA}"/>
    <cellStyle name="Comma 2 2 2 8 3 2 3 3" xfId="35659" xr:uid="{B1460256-7B5E-435C-A3FC-D6340BAD4A55}"/>
    <cellStyle name="Comma 2 2 2 8 3 2 4" xfId="15439" xr:uid="{DE3577D0-8255-4887-8315-36DC8200663A}"/>
    <cellStyle name="Comma 2 2 2 8 3 2 4 2" xfId="39703" xr:uid="{2A1A1EB9-1EEB-4DD0-A6A7-5F7806FA97D1}"/>
    <cellStyle name="Comma 2 2 2 8 3 2 5" xfId="27571" xr:uid="{04A08AAB-AAD3-4663-8842-C324A635C17C}"/>
    <cellStyle name="Comma 2 2 2 8 3 3" xfId="5329" xr:uid="{C4594001-C594-42D0-B54E-22E18C4E602B}"/>
    <cellStyle name="Comma 2 2 2 8 3 3 2" xfId="17461" xr:uid="{B138F9B8-3175-421F-B9F8-4D62943E8F9D}"/>
    <cellStyle name="Comma 2 2 2 8 3 3 2 2" xfId="41725" xr:uid="{100F35E7-436C-4282-8F5D-6592E12AF37F}"/>
    <cellStyle name="Comma 2 2 2 8 3 3 3" xfId="29593" xr:uid="{46969F73-4843-4DFD-A271-17AB5AC93CE2}"/>
    <cellStyle name="Comma 2 2 2 8 3 4" xfId="9373" xr:uid="{41AF9CF2-5B5B-4F45-B7B6-F8A8718AA765}"/>
    <cellStyle name="Comma 2 2 2 8 3 4 2" xfId="21505" xr:uid="{E6F09A63-EF60-44B2-B0D9-D39B282A259C}"/>
    <cellStyle name="Comma 2 2 2 8 3 4 2 2" xfId="45769" xr:uid="{CB0D7F5A-9331-4BD7-BC8F-BBD0FE9E55D6}"/>
    <cellStyle name="Comma 2 2 2 8 3 4 3" xfId="33637" xr:uid="{D8A82FC1-82C6-4731-B71C-9025F89BA861}"/>
    <cellStyle name="Comma 2 2 2 8 3 5" xfId="13417" xr:uid="{21A10F59-3A03-4782-95C1-6EAD22EEB25D}"/>
    <cellStyle name="Comma 2 2 2 8 3 5 2" xfId="37681" xr:uid="{833F3459-F27B-4D0C-B453-F65FC4DE2B8F}"/>
    <cellStyle name="Comma 2 2 2 8 3 6" xfId="25549" xr:uid="{DE8A4F02-9BC8-4818-ABBF-68AA36FE8DDF}"/>
    <cellStyle name="Comma 2 2 2 8 4" xfId="2296" xr:uid="{ACC0D273-14C0-453A-A66D-90F311CB328F}"/>
    <cellStyle name="Comma 2 2 2 8 4 2" xfId="6340" xr:uid="{18E8DC1C-0C03-45CF-BDBB-2CBC1ED90A23}"/>
    <cellStyle name="Comma 2 2 2 8 4 2 2" xfId="18472" xr:uid="{52229018-C687-4B6C-B727-771E1F71A0B3}"/>
    <cellStyle name="Comma 2 2 2 8 4 2 2 2" xfId="42736" xr:uid="{8FA131E5-B8A8-4717-9F78-479FFBE2D84D}"/>
    <cellStyle name="Comma 2 2 2 8 4 2 3" xfId="30604" xr:uid="{4677302C-B696-4C59-AEEE-87CB1AFAB0EC}"/>
    <cellStyle name="Comma 2 2 2 8 4 3" xfId="10384" xr:uid="{B7C76AAD-236E-497D-A7F9-FE0F88A767EA}"/>
    <cellStyle name="Comma 2 2 2 8 4 3 2" xfId="22516" xr:uid="{B2CAB9AA-211C-4248-9929-6A60137809B6}"/>
    <cellStyle name="Comma 2 2 2 8 4 3 2 2" xfId="46780" xr:uid="{0E64A9A6-356E-4612-A063-348574411EF8}"/>
    <cellStyle name="Comma 2 2 2 8 4 3 3" xfId="34648" xr:uid="{94912008-E401-49D5-BD77-80046DFD2985}"/>
    <cellStyle name="Comma 2 2 2 8 4 4" xfId="14428" xr:uid="{BF574184-CA57-4F18-A4BB-95375CA2E78E}"/>
    <cellStyle name="Comma 2 2 2 8 4 4 2" xfId="38692" xr:uid="{62BC4D1A-E8EC-4DB6-9BF5-BD045C6B0C54}"/>
    <cellStyle name="Comma 2 2 2 8 4 5" xfId="26560" xr:uid="{F24978A9-4F75-4C99-A6B1-C23EB7836ECC}"/>
    <cellStyle name="Comma 2 2 2 8 5" xfId="4318" xr:uid="{953024D0-3595-4FBE-A067-F2524F57712A}"/>
    <cellStyle name="Comma 2 2 2 8 5 2" xfId="16450" xr:uid="{356FC129-141F-4903-9BBA-5E257EB3C367}"/>
    <cellStyle name="Comma 2 2 2 8 5 2 2" xfId="40714" xr:uid="{AF458FB0-FE3F-4523-A4A7-5A4BB01334FF}"/>
    <cellStyle name="Comma 2 2 2 8 5 3" xfId="28582" xr:uid="{99F1D2A1-999B-4543-8582-E38048AB2837}"/>
    <cellStyle name="Comma 2 2 2 8 6" xfId="8362" xr:uid="{8A8A8D8C-26D9-4919-942F-C7AC161611D1}"/>
    <cellStyle name="Comma 2 2 2 8 6 2" xfId="20494" xr:uid="{D656020F-6D90-4934-B320-7A964B8707BC}"/>
    <cellStyle name="Comma 2 2 2 8 6 2 2" xfId="44758" xr:uid="{C67FC1C2-19A0-4453-A077-A6FF0923C4D7}"/>
    <cellStyle name="Comma 2 2 2 8 6 3" xfId="32626" xr:uid="{BF699FBC-1C8D-43F4-9435-A18C954DAB4F}"/>
    <cellStyle name="Comma 2 2 2 8 7" xfId="12406" xr:uid="{36ADFE15-CAC7-472C-8462-D77F332F05AB}"/>
    <cellStyle name="Comma 2 2 2 8 7 2" xfId="36670" xr:uid="{01A768E7-8022-4D85-B46B-88503899E8A3}"/>
    <cellStyle name="Comma 2 2 2 8 8" xfId="24538" xr:uid="{48AC44AA-4F1E-42F9-B18A-57AED9C261D5}"/>
    <cellStyle name="Comma 2 2 2 9" xfId="526" xr:uid="{2B871E48-323F-47CF-9F28-5CF174AC4B27}"/>
    <cellStyle name="Comma 2 2 2 9 2" xfId="1537" xr:uid="{EEBEEF0F-6157-483F-BFE0-DF3953F09ABF}"/>
    <cellStyle name="Comma 2 2 2 9 2 2" xfId="3559" xr:uid="{7690399B-7DC8-43C9-865A-018954A118C2}"/>
    <cellStyle name="Comma 2 2 2 9 2 2 2" xfId="7603" xr:uid="{1DA5B124-F537-480F-9D9B-BD17E6FC9F81}"/>
    <cellStyle name="Comma 2 2 2 9 2 2 2 2" xfId="19735" xr:uid="{2BE97D2C-0132-4731-AF22-79B20D7CB6A9}"/>
    <cellStyle name="Comma 2 2 2 9 2 2 2 2 2" xfId="43999" xr:uid="{73B1DED8-36BB-4D54-AA4F-1AABB20EB20C}"/>
    <cellStyle name="Comma 2 2 2 9 2 2 2 3" xfId="31867" xr:uid="{0E284965-CC0E-4902-9E17-0A172B9AD56E}"/>
    <cellStyle name="Comma 2 2 2 9 2 2 3" xfId="11647" xr:uid="{10A5A2D3-0425-429F-96AE-E3C6BDF45061}"/>
    <cellStyle name="Comma 2 2 2 9 2 2 3 2" xfId="23779" xr:uid="{6A8B3761-7012-4317-9B26-A602EFFE8A76}"/>
    <cellStyle name="Comma 2 2 2 9 2 2 3 2 2" xfId="48043" xr:uid="{E2436019-A613-496F-9C9C-C81A2095581D}"/>
    <cellStyle name="Comma 2 2 2 9 2 2 3 3" xfId="35911" xr:uid="{3009CD14-F287-4279-969D-04005604C499}"/>
    <cellStyle name="Comma 2 2 2 9 2 2 4" xfId="15691" xr:uid="{F1E54DDB-A3F8-4A91-B6D2-08BC2A77C774}"/>
    <cellStyle name="Comma 2 2 2 9 2 2 4 2" xfId="39955" xr:uid="{EDEB35DF-E821-485D-BC95-C9CA53FC1F0B}"/>
    <cellStyle name="Comma 2 2 2 9 2 2 5" xfId="27823" xr:uid="{12B6C5D6-2BE2-4C1A-8A91-57F41DAFA237}"/>
    <cellStyle name="Comma 2 2 2 9 2 3" xfId="5581" xr:uid="{4DA43C69-BCDC-4AC3-AEC6-A534E04471AF}"/>
    <cellStyle name="Comma 2 2 2 9 2 3 2" xfId="17713" xr:uid="{5FE5014D-1404-4F03-AAD0-BD82D92D8A48}"/>
    <cellStyle name="Comma 2 2 2 9 2 3 2 2" xfId="41977" xr:uid="{07695F5C-4E72-4E46-8D85-7B779D27D397}"/>
    <cellStyle name="Comma 2 2 2 9 2 3 3" xfId="29845" xr:uid="{9DAB5B3B-B675-4DDD-8BA2-BC1BF467AD05}"/>
    <cellStyle name="Comma 2 2 2 9 2 4" xfId="9625" xr:uid="{8BA6F03A-1C7F-4544-B2A6-BFE59693EAA8}"/>
    <cellStyle name="Comma 2 2 2 9 2 4 2" xfId="21757" xr:uid="{BD16FDF2-17A6-484C-8ABE-C7F73BB1F340}"/>
    <cellStyle name="Comma 2 2 2 9 2 4 2 2" xfId="46021" xr:uid="{CFF845DB-E5EA-4939-8795-3B7402A0BE61}"/>
    <cellStyle name="Comma 2 2 2 9 2 4 3" xfId="33889" xr:uid="{EDA0DD31-0A69-4E43-A76C-6EE18C47115C}"/>
    <cellStyle name="Comma 2 2 2 9 2 5" xfId="13669" xr:uid="{84881CD2-B53D-4699-89B1-53BC1A305B76}"/>
    <cellStyle name="Comma 2 2 2 9 2 5 2" xfId="37933" xr:uid="{676C2797-58C7-4B3A-904C-24122E1BF8BB}"/>
    <cellStyle name="Comma 2 2 2 9 2 6" xfId="25801" xr:uid="{738408CA-8A71-442C-86EC-AF0BC3835C3D}"/>
    <cellStyle name="Comma 2 2 2 9 3" xfId="2548" xr:uid="{2408FEC4-8E73-4735-A931-797C71C3D5C5}"/>
    <cellStyle name="Comma 2 2 2 9 3 2" xfId="6592" xr:uid="{E56F4E3B-161E-44E5-A94A-17AF5F36B6F8}"/>
    <cellStyle name="Comma 2 2 2 9 3 2 2" xfId="18724" xr:uid="{D2C5CF26-3576-401E-A5F0-6ABE4CF44E40}"/>
    <cellStyle name="Comma 2 2 2 9 3 2 2 2" xfId="42988" xr:uid="{CF1E2C29-F8DE-40F7-9D33-19DF085442B6}"/>
    <cellStyle name="Comma 2 2 2 9 3 2 3" xfId="30856" xr:uid="{03DE1E25-7AF1-4785-BC03-25763E5775C8}"/>
    <cellStyle name="Comma 2 2 2 9 3 3" xfId="10636" xr:uid="{41E52CBA-99B9-46BE-8AB1-4411948D8F33}"/>
    <cellStyle name="Comma 2 2 2 9 3 3 2" xfId="22768" xr:uid="{F17BB0BF-BD38-42E6-9168-DC41D3D00394}"/>
    <cellStyle name="Comma 2 2 2 9 3 3 2 2" xfId="47032" xr:uid="{76B2151F-4387-4A59-93C2-014086405894}"/>
    <cellStyle name="Comma 2 2 2 9 3 3 3" xfId="34900" xr:uid="{D3E5168E-BD1F-40B2-88E4-00F55FBF6068}"/>
    <cellStyle name="Comma 2 2 2 9 3 4" xfId="14680" xr:uid="{5EE4503C-4951-4CF0-BCFF-5EB90B5999CF}"/>
    <cellStyle name="Comma 2 2 2 9 3 4 2" xfId="38944" xr:uid="{F5807F82-6487-46FB-AD9B-9CC3DDB16C62}"/>
    <cellStyle name="Comma 2 2 2 9 3 5" xfId="26812" xr:uid="{128BE067-3401-46B9-A8C5-0DD11B6E8D47}"/>
    <cellStyle name="Comma 2 2 2 9 4" xfId="4570" xr:uid="{5033BCCA-5EDC-48BD-8F43-728E93F56A1C}"/>
    <cellStyle name="Comma 2 2 2 9 4 2" xfId="16702" xr:uid="{F83BC48B-CF68-400B-84AE-6CABD98DC9C0}"/>
    <cellStyle name="Comma 2 2 2 9 4 2 2" xfId="40966" xr:uid="{8FC672FC-C4DA-4EE5-817A-E8EC83E219B3}"/>
    <cellStyle name="Comma 2 2 2 9 4 3" xfId="28834" xr:uid="{0E221063-45B0-4C64-9BB7-3C3B29A7090B}"/>
    <cellStyle name="Comma 2 2 2 9 5" xfId="8614" xr:uid="{D3FF7C83-2F42-491F-9D96-F4CBF04C9C76}"/>
    <cellStyle name="Comma 2 2 2 9 5 2" xfId="20746" xr:uid="{669099DF-D4F3-4C9B-8C60-F09E59FF3012}"/>
    <cellStyle name="Comma 2 2 2 9 5 2 2" xfId="45010" xr:uid="{57BA2D28-BAF3-491C-A1F4-7C1219BE5F48}"/>
    <cellStyle name="Comma 2 2 2 9 5 3" xfId="32878" xr:uid="{CC377A5C-75ED-464E-BDAC-F21F56236BB6}"/>
    <cellStyle name="Comma 2 2 2 9 6" xfId="12658" xr:uid="{008393B1-C243-44BA-9C65-0466F5290A5F}"/>
    <cellStyle name="Comma 2 2 2 9 6 2" xfId="36922" xr:uid="{5A2F72B9-F44F-4AA1-90A3-C849322764F0}"/>
    <cellStyle name="Comma 2 2 2 9 7" xfId="24790" xr:uid="{2FF52C98-AFC5-4DE2-BC3F-64CDD7B04589}"/>
    <cellStyle name="Comma 2 2 20" xfId="48547" xr:uid="{B489E2DB-223C-4D15-A392-26D9E3F4817E}"/>
    <cellStyle name="Comma 2 2 21" xfId="48548" xr:uid="{F4EB4175-CF81-4B52-AA98-3075BFAC3F3B}"/>
    <cellStyle name="Comma 2 2 22" xfId="48549" xr:uid="{1DFA0461-38B7-4A9A-B74A-AD5036D6CAF2}"/>
    <cellStyle name="Comma 2 2 23" xfId="48550" xr:uid="{244FF61C-73FB-4800-9AC5-537B947EBE09}"/>
    <cellStyle name="Comma 2 2 24" xfId="48551" xr:uid="{08B453D9-03DE-41DA-9282-6D8B95E0087A}"/>
    <cellStyle name="Comma 2 2 24 10" xfId="48569" xr:uid="{4C0CDBB1-9425-49E9-8C41-83B5F1617B7C}"/>
    <cellStyle name="Comma 2 2 24 11" xfId="48571" xr:uid="{500E6A71-83AE-470B-9573-1E6F80B4DC89}"/>
    <cellStyle name="Comma 2 2 24 12" xfId="48573" xr:uid="{040B70F0-6456-4583-8D9F-98693ADC1512}"/>
    <cellStyle name="Comma 2 2 24 13" xfId="48575" xr:uid="{10ACE79C-8E2B-4A06-9A3A-A8C43AC68647}"/>
    <cellStyle name="Comma 2 2 24 14" xfId="48577" xr:uid="{B29CF918-2B0F-4386-936A-077C778C2C9D}"/>
    <cellStyle name="Comma 2 2 24 15" xfId="48579" xr:uid="{DCF6FF23-AE1A-484E-900A-CF58B4DD2404}"/>
    <cellStyle name="Comma 2 2 24 16" xfId="48581" xr:uid="{E5F66BE4-C3EC-499B-B31D-66C90BAFE4EA}"/>
    <cellStyle name="Comma 2 2 24 17" xfId="48583" xr:uid="{D7F4FABB-112E-46EC-AB23-27479A7795C7}"/>
    <cellStyle name="Comma 2 2 24 18" xfId="48585" xr:uid="{1C281D3D-28E5-433B-BE37-B80CA7F00133}"/>
    <cellStyle name="Comma 2 2 24 19" xfId="48587" xr:uid="{29C766A8-B95B-45D1-9DDD-2B23E9018905}"/>
    <cellStyle name="Comma 2 2 24 2" xfId="48553" xr:uid="{0D972EBA-FC00-42D3-BED5-CE01AA672F30}"/>
    <cellStyle name="Comma 2 2 24 20" xfId="48589" xr:uid="{C6AC635A-9609-40D9-8DF3-6B7515163033}"/>
    <cellStyle name="Comma 2 2 24 21" xfId="48591" xr:uid="{B84AB7D2-DCD7-49A9-A551-F1504ABD8A47}"/>
    <cellStyle name="Comma 2 2 24 22" xfId="48593" xr:uid="{8C6CB0A5-1E9A-4F46-A81B-7D34265CD7E7}"/>
    <cellStyle name="Comma 2 2 24 23" xfId="48595" xr:uid="{9FEA2C18-41BF-43EB-BAD7-628AE985211B}"/>
    <cellStyle name="Comma 2 2 24 24" xfId="48597" xr:uid="{59541EBE-9C5B-4D2F-A41D-44C34A88D4ED}"/>
    <cellStyle name="Comma 2 2 24 25" xfId="48599" xr:uid="{D7FD6F48-CB31-4831-B48F-F7AC8C68AC56}"/>
    <cellStyle name="Comma 2 2 24 26" xfId="48601" xr:uid="{1DEE1103-14DC-456C-A910-9D4C78D0A0FC}"/>
    <cellStyle name="Comma 2 2 24 27" xfId="48603" xr:uid="{870176F5-465D-442F-B56E-53B86FE35744}"/>
    <cellStyle name="Comma 2 2 24 28" xfId="48605" xr:uid="{3FF9F877-2BAF-4786-8CE5-0024D877342B}"/>
    <cellStyle name="Comma 2 2 24 29" xfId="48607" xr:uid="{BD145804-ABEC-4B27-90F0-546304EB21B3}"/>
    <cellStyle name="Comma 2 2 24 3" xfId="48555" xr:uid="{BAA6354A-EF28-4673-B626-51723EF8159D}"/>
    <cellStyle name="Comma 2 2 24 30" xfId="48609" xr:uid="{84B0998B-F081-4DDD-8E51-E03D9F860FAA}"/>
    <cellStyle name="Comma 2 2 24 4" xfId="48557" xr:uid="{393160C8-D747-4776-B788-7E0459BCC421}"/>
    <cellStyle name="Comma 2 2 24 5" xfId="48559" xr:uid="{63DE2711-DDFC-471F-8C2E-06C0026F715E}"/>
    <cellStyle name="Comma 2 2 24 6" xfId="48561" xr:uid="{D2B983FF-29AA-46EA-AD74-008DBEB3A750}"/>
    <cellStyle name="Comma 2 2 24 7" xfId="48563" xr:uid="{9A52F296-45B4-4E8E-9A57-BAB2D2549564}"/>
    <cellStyle name="Comma 2 2 24 8" xfId="48565" xr:uid="{7A849BFA-C288-4C4A-8623-444793660EC7}"/>
    <cellStyle name="Comma 2 2 24 9" xfId="48567" xr:uid="{8ECE89B1-13FC-4180-AEFB-F21CE359E019}"/>
    <cellStyle name="Comma 2 2 25" xfId="48552" xr:uid="{956DAA95-08FF-4902-B924-C8274543C766}"/>
    <cellStyle name="Comma 2 2 26" xfId="48554" xr:uid="{D966165B-0926-47EA-A5EC-E5C9F128865A}"/>
    <cellStyle name="Comma 2 2 27" xfId="48556" xr:uid="{AD1BC69A-2105-4BD2-AE9F-7B4B265E3BEB}"/>
    <cellStyle name="Comma 2 2 28" xfId="48558" xr:uid="{E53C7CE7-DF2A-423D-9428-A602448617E3}"/>
    <cellStyle name="Comma 2 2 29" xfId="48560" xr:uid="{02A69C03-79B9-4EDB-89BF-02A7504D5089}"/>
    <cellStyle name="Comma 2 2 3" xfId="22" xr:uid="{D44A97B1-A744-456D-A35D-76F8C0EF76D3}"/>
    <cellStyle name="Comma 2 2 3 10" xfId="2045" xr:uid="{444719B0-1C85-4DF0-B91B-6F2F4F7BD61B}"/>
    <cellStyle name="Comma 2 2 3 10 2" xfId="6089" xr:uid="{67FA61CB-CAAA-4A72-AD04-115558CB9D1A}"/>
    <cellStyle name="Comma 2 2 3 10 2 2" xfId="18221" xr:uid="{A943B196-8390-4F40-9D55-1BB8C989232E}"/>
    <cellStyle name="Comma 2 2 3 10 2 2 2" xfId="42485" xr:uid="{4802FAAA-CD98-49CE-9BEF-95166E869BBE}"/>
    <cellStyle name="Comma 2 2 3 10 2 3" xfId="30353" xr:uid="{94CAF645-0029-43BD-96BB-F1FA5EB02CA0}"/>
    <cellStyle name="Comma 2 2 3 10 3" xfId="10133" xr:uid="{D9706817-8D62-4AC5-B4F5-9FB3071F6B7D}"/>
    <cellStyle name="Comma 2 2 3 10 3 2" xfId="22265" xr:uid="{EB4CD929-BCD9-4AAF-9004-7D2C8A0A9CD7}"/>
    <cellStyle name="Comma 2 2 3 10 3 2 2" xfId="46529" xr:uid="{BA759860-C2BD-471F-B906-B15775702CFE}"/>
    <cellStyle name="Comma 2 2 3 10 3 3" xfId="34397" xr:uid="{FFAC3465-B55F-4C8A-87CE-0FCC7C0BCAF7}"/>
    <cellStyle name="Comma 2 2 3 10 4" xfId="14177" xr:uid="{A909278E-1C26-4019-B3B5-0CBBA1FDC800}"/>
    <cellStyle name="Comma 2 2 3 10 4 2" xfId="38441" xr:uid="{FD36F9B1-F3CB-450B-8EA9-5136F4E037AE}"/>
    <cellStyle name="Comma 2 2 3 10 5" xfId="26309" xr:uid="{40B2F892-6BA3-4D10-9265-3F63E756D1EA}"/>
    <cellStyle name="Comma 2 2 3 11" xfId="4067" xr:uid="{29E88301-CD05-4B08-8666-C7A4CF291994}"/>
    <cellStyle name="Comma 2 2 3 11 2" xfId="16199" xr:uid="{65059531-4DB9-41FC-9704-E5E5CC2469D0}"/>
    <cellStyle name="Comma 2 2 3 11 2 2" xfId="40463" xr:uid="{37B728F7-9179-4C40-BB9F-5826F81142CF}"/>
    <cellStyle name="Comma 2 2 3 11 3" xfId="28331" xr:uid="{48881C34-3E69-4A63-BBD5-81C748D64DAD}"/>
    <cellStyle name="Comma 2 2 3 12" xfId="8111" xr:uid="{4662EBC6-3188-4461-B46F-0A7F0ABFF39F}"/>
    <cellStyle name="Comma 2 2 3 12 2" xfId="20243" xr:uid="{25C4279B-11DE-44B0-B114-1417420A7F70}"/>
    <cellStyle name="Comma 2 2 3 12 2 2" xfId="44507" xr:uid="{2B0B64D8-D971-494B-A9AD-B792DB77E74E}"/>
    <cellStyle name="Comma 2 2 3 12 3" xfId="32375" xr:uid="{34DD06D4-CDC3-4FE7-9358-EDF6137D65E7}"/>
    <cellStyle name="Comma 2 2 3 13" xfId="12155" xr:uid="{F9C31D6F-953B-4DB6-8CE6-38EEF96C12BC}"/>
    <cellStyle name="Comma 2 2 3 13 2" xfId="36419" xr:uid="{D7F07D01-D41D-41F7-BAE2-1D0ED5966C4E}"/>
    <cellStyle name="Comma 2 2 3 14" xfId="24287" xr:uid="{E5F6CDFE-3297-458D-8B44-B715F8C9EF38}"/>
    <cellStyle name="Comma 2 2 3 2" xfId="34" xr:uid="{B5CF8035-8FEE-439B-9633-6DD54E70E304}"/>
    <cellStyle name="Comma 2 2 3 2 10" xfId="4078" xr:uid="{6B6E77A2-6907-4396-BD2F-4B4872374C11}"/>
    <cellStyle name="Comma 2 2 3 2 10 2" xfId="16210" xr:uid="{43E7B2A4-A099-4A2A-9221-37312400CCE8}"/>
    <cellStyle name="Comma 2 2 3 2 10 2 2" xfId="40474" xr:uid="{2BDF50C2-3ADB-40FA-B873-7332E4C21BE0}"/>
    <cellStyle name="Comma 2 2 3 2 10 3" xfId="28342" xr:uid="{68961B29-CD20-4F41-B499-285BCB22939C}"/>
    <cellStyle name="Comma 2 2 3 2 11" xfId="8122" xr:uid="{63FE1A6D-E51F-44F5-BF44-4D4401A4A894}"/>
    <cellStyle name="Comma 2 2 3 2 11 2" xfId="20254" xr:uid="{C239F79C-7641-4AB9-9E93-92C37EEBEB0C}"/>
    <cellStyle name="Comma 2 2 3 2 11 2 2" xfId="44518" xr:uid="{935CD18A-AFB4-44AA-AA72-A4DAE8C73B2F}"/>
    <cellStyle name="Comma 2 2 3 2 11 3" xfId="32386" xr:uid="{8746CE04-A839-48C1-A952-035368C1C10E}"/>
    <cellStyle name="Comma 2 2 3 2 12" xfId="12166" xr:uid="{5AB72A63-32B2-42EF-80BF-D5583F76DC51}"/>
    <cellStyle name="Comma 2 2 3 2 12 2" xfId="36430" xr:uid="{27400FF2-96DC-41D7-A562-2857930838D0}"/>
    <cellStyle name="Comma 2 2 3 2 13" xfId="24298" xr:uid="{2AA036EB-FCB7-4C70-9C93-9A43F9F74003}"/>
    <cellStyle name="Comma 2 2 3 2 2" xfId="55" xr:uid="{D2A24775-16BB-45C1-9F7D-A5D5CB5448B6}"/>
    <cellStyle name="Comma 2 2 3 2 2 10" xfId="12187" xr:uid="{AEA7EDE5-9DF0-46D3-818E-846CA63B6C50}"/>
    <cellStyle name="Comma 2 2 3 2 2 10 2" xfId="36451" xr:uid="{9B755E60-894D-4E85-881D-D66CA7038E9A}"/>
    <cellStyle name="Comma 2 2 3 2 2 11" xfId="24319" xr:uid="{E0E32D15-4486-4E29-864C-C0864B226E69}"/>
    <cellStyle name="Comma 2 2 3 2 2 2" xfId="118" xr:uid="{E9ACE195-C587-46FE-8FA7-A50DDA74E3AF}"/>
    <cellStyle name="Comma 2 2 3 2 2 2 10" xfId="24382" xr:uid="{7CF38B4C-D0CB-4314-9999-C8368C2A6E76}"/>
    <cellStyle name="Comma 2 2 3 2 2 2 2" xfId="244" xr:uid="{384E3A9A-EB6A-47BE-80B5-3A358F02CE71}"/>
    <cellStyle name="Comma 2 2 3 2 2 2 2 2" xfId="497" xr:uid="{E0D114A6-DD1E-4169-804B-97BABCC91560}"/>
    <cellStyle name="Comma 2 2 3 2 2 2 2 2 2" xfId="1002" xr:uid="{3A2BCF0F-A002-4E52-A7B9-A291D06D2DC6}"/>
    <cellStyle name="Comma 2 2 3 2 2 2 2 2 2 2" xfId="2013" xr:uid="{6F6F34C0-1EA2-44AF-8C95-39C3EA9086E7}"/>
    <cellStyle name="Comma 2 2 3 2 2 2 2 2 2 2 2" xfId="4035" xr:uid="{AA633FD8-7D52-435D-A326-1D52AB7F062D}"/>
    <cellStyle name="Comma 2 2 3 2 2 2 2 2 2 2 2 2" xfId="8079" xr:uid="{847D7A3C-5F28-4068-8370-B2A35A99CEEB}"/>
    <cellStyle name="Comma 2 2 3 2 2 2 2 2 2 2 2 2 2" xfId="20211" xr:uid="{9B89810F-2E5A-4EAC-8D53-7325B624E6DF}"/>
    <cellStyle name="Comma 2 2 3 2 2 2 2 2 2 2 2 2 2 2" xfId="44475" xr:uid="{226183ED-4C90-4B8B-880C-5A305B22080F}"/>
    <cellStyle name="Comma 2 2 3 2 2 2 2 2 2 2 2 2 3" xfId="32343" xr:uid="{9B9B70ED-54C1-4454-848E-3954CB80AB3E}"/>
    <cellStyle name="Comma 2 2 3 2 2 2 2 2 2 2 2 3" xfId="12123" xr:uid="{75005CEC-17E8-4359-9BB2-2C7122DB3DC4}"/>
    <cellStyle name="Comma 2 2 3 2 2 2 2 2 2 2 2 3 2" xfId="24255" xr:uid="{14CB3FC8-AD6F-46A0-8EED-D087CF14E688}"/>
    <cellStyle name="Comma 2 2 3 2 2 2 2 2 2 2 2 3 2 2" xfId="48519" xr:uid="{822C56D0-C9F5-4093-90FC-F12AB2698695}"/>
    <cellStyle name="Comma 2 2 3 2 2 2 2 2 2 2 2 3 3" xfId="36387" xr:uid="{F9D08531-91DC-44BE-A408-B747D24F32FB}"/>
    <cellStyle name="Comma 2 2 3 2 2 2 2 2 2 2 2 4" xfId="16167" xr:uid="{3A4B5A4D-2277-4A4E-9988-0E8CCA060724}"/>
    <cellStyle name="Comma 2 2 3 2 2 2 2 2 2 2 2 4 2" xfId="40431" xr:uid="{350B1B53-6BA4-4AC9-8F3F-6EA4C4AEA5D7}"/>
    <cellStyle name="Comma 2 2 3 2 2 2 2 2 2 2 2 5" xfId="28299" xr:uid="{C82D65B1-D2D5-4144-A44C-DE337199B57A}"/>
    <cellStyle name="Comma 2 2 3 2 2 2 2 2 2 2 3" xfId="6057" xr:uid="{7C20FE24-360C-4ADE-9826-2C32654EFD27}"/>
    <cellStyle name="Comma 2 2 3 2 2 2 2 2 2 2 3 2" xfId="18189" xr:uid="{15B41B0C-3FA7-481D-9043-A8D543D525C6}"/>
    <cellStyle name="Comma 2 2 3 2 2 2 2 2 2 2 3 2 2" xfId="42453" xr:uid="{600AA9CC-B81B-482B-BB4C-88AE084BE235}"/>
    <cellStyle name="Comma 2 2 3 2 2 2 2 2 2 2 3 3" xfId="30321" xr:uid="{590B634F-DB87-4E1B-A3A3-43AFA344BE42}"/>
    <cellStyle name="Comma 2 2 3 2 2 2 2 2 2 2 4" xfId="10101" xr:uid="{73B16C80-BE62-4D28-A9EE-21915C1A0C84}"/>
    <cellStyle name="Comma 2 2 3 2 2 2 2 2 2 2 4 2" xfId="22233" xr:uid="{92E57B09-E23B-4A0A-B742-2681B1744DFE}"/>
    <cellStyle name="Comma 2 2 3 2 2 2 2 2 2 2 4 2 2" xfId="46497" xr:uid="{33B7D2BC-1278-4335-ADC8-1E3072CC65C4}"/>
    <cellStyle name="Comma 2 2 3 2 2 2 2 2 2 2 4 3" xfId="34365" xr:uid="{25CA9903-B308-475D-8C05-8394DED521C8}"/>
    <cellStyle name="Comma 2 2 3 2 2 2 2 2 2 2 5" xfId="14145" xr:uid="{3B3D2C7C-4E02-4C00-BC99-44478A214AD8}"/>
    <cellStyle name="Comma 2 2 3 2 2 2 2 2 2 2 5 2" xfId="38409" xr:uid="{2E3997BA-8624-4179-AB21-E54DE9BEDD12}"/>
    <cellStyle name="Comma 2 2 3 2 2 2 2 2 2 2 6" xfId="26277" xr:uid="{A554883A-CA3B-4984-B445-23B506ECEAC3}"/>
    <cellStyle name="Comma 2 2 3 2 2 2 2 2 2 3" xfId="3024" xr:uid="{5D6382A2-A84A-42EC-B600-353BBE00202F}"/>
    <cellStyle name="Comma 2 2 3 2 2 2 2 2 2 3 2" xfId="7068" xr:uid="{BC3B593A-9951-446E-8C5C-0964AC862D85}"/>
    <cellStyle name="Comma 2 2 3 2 2 2 2 2 2 3 2 2" xfId="19200" xr:uid="{93A9A0E8-C41F-4E3A-97D2-C135C4D4B270}"/>
    <cellStyle name="Comma 2 2 3 2 2 2 2 2 2 3 2 2 2" xfId="43464" xr:uid="{4FFAB160-63AF-4B97-A61C-98D5AF52AB01}"/>
    <cellStyle name="Comma 2 2 3 2 2 2 2 2 2 3 2 3" xfId="31332" xr:uid="{385CA63F-81DD-46F3-8AE1-A714C47EA130}"/>
    <cellStyle name="Comma 2 2 3 2 2 2 2 2 2 3 3" xfId="11112" xr:uid="{6ECF7AD6-A277-47E9-888F-31CB8007AD46}"/>
    <cellStyle name="Comma 2 2 3 2 2 2 2 2 2 3 3 2" xfId="23244" xr:uid="{181A0967-F3FC-4F49-8D7A-464C35357909}"/>
    <cellStyle name="Comma 2 2 3 2 2 2 2 2 2 3 3 2 2" xfId="47508" xr:uid="{1F0AFF72-EB2C-49B5-B625-E7C6232BDDB1}"/>
    <cellStyle name="Comma 2 2 3 2 2 2 2 2 2 3 3 3" xfId="35376" xr:uid="{BE87D778-DF23-4CB1-8DF8-DEC1FC7EFD96}"/>
    <cellStyle name="Comma 2 2 3 2 2 2 2 2 2 3 4" xfId="15156" xr:uid="{FF367FC7-B4C8-4928-A689-8FF89FE1318B}"/>
    <cellStyle name="Comma 2 2 3 2 2 2 2 2 2 3 4 2" xfId="39420" xr:uid="{0877D2C6-6FD7-492D-A3E9-06DA89E154B6}"/>
    <cellStyle name="Comma 2 2 3 2 2 2 2 2 2 3 5" xfId="27288" xr:uid="{5119D6D2-4D08-4518-8EB8-5D39E09EDA8D}"/>
    <cellStyle name="Comma 2 2 3 2 2 2 2 2 2 4" xfId="5046" xr:uid="{81FF12E1-6AF6-4014-9F23-047A35956BD1}"/>
    <cellStyle name="Comma 2 2 3 2 2 2 2 2 2 4 2" xfId="17178" xr:uid="{1EB3E49B-4FD4-46C3-AA4F-E04DB5AFD950}"/>
    <cellStyle name="Comma 2 2 3 2 2 2 2 2 2 4 2 2" xfId="41442" xr:uid="{9B1A52EA-6487-4918-A165-EC278B12652B}"/>
    <cellStyle name="Comma 2 2 3 2 2 2 2 2 2 4 3" xfId="29310" xr:uid="{A0CEB83A-10D5-4A3C-9E57-F6367A24CCD9}"/>
    <cellStyle name="Comma 2 2 3 2 2 2 2 2 2 5" xfId="9090" xr:uid="{D5CC182B-87BB-4391-941F-2F39EA4EE216}"/>
    <cellStyle name="Comma 2 2 3 2 2 2 2 2 2 5 2" xfId="21222" xr:uid="{748E5B48-A36B-44F6-8848-C2BDDE454011}"/>
    <cellStyle name="Comma 2 2 3 2 2 2 2 2 2 5 2 2" xfId="45486" xr:uid="{8477E38A-3F48-4B97-BF4A-6F156E51350A}"/>
    <cellStyle name="Comma 2 2 3 2 2 2 2 2 2 5 3" xfId="33354" xr:uid="{3AFA5CF3-0EE4-419D-AA5B-6CD84307BD14}"/>
    <cellStyle name="Comma 2 2 3 2 2 2 2 2 2 6" xfId="13134" xr:uid="{15D3E552-924A-4076-8B98-5332EB5E8014}"/>
    <cellStyle name="Comma 2 2 3 2 2 2 2 2 2 6 2" xfId="37398" xr:uid="{14638F0C-24E8-4BD6-8284-D0355E02B8E7}"/>
    <cellStyle name="Comma 2 2 3 2 2 2 2 2 2 7" xfId="25266" xr:uid="{F666EEAA-103F-4598-87B0-68C73102A60B}"/>
    <cellStyle name="Comma 2 2 3 2 2 2 2 2 3" xfId="1508" xr:uid="{B9A22EC7-C87A-418C-A59D-8EB3EE5CF3B3}"/>
    <cellStyle name="Comma 2 2 3 2 2 2 2 2 3 2" xfId="3530" xr:uid="{545BF30A-6F40-4995-BF83-3D52DF6372CF}"/>
    <cellStyle name="Comma 2 2 3 2 2 2 2 2 3 2 2" xfId="7574" xr:uid="{12B17ACC-5C30-464A-B9BF-62C55446BAB9}"/>
    <cellStyle name="Comma 2 2 3 2 2 2 2 2 3 2 2 2" xfId="19706" xr:uid="{6A108AAF-BE07-44D4-9E2F-C8DE0E89FCB0}"/>
    <cellStyle name="Comma 2 2 3 2 2 2 2 2 3 2 2 2 2" xfId="43970" xr:uid="{6994C528-B3E9-4091-A52E-E12719F7445F}"/>
    <cellStyle name="Comma 2 2 3 2 2 2 2 2 3 2 2 3" xfId="31838" xr:uid="{B273888E-AB05-4B92-B12A-010CF652F507}"/>
    <cellStyle name="Comma 2 2 3 2 2 2 2 2 3 2 3" xfId="11618" xr:uid="{99CA21D1-15AA-4795-BBAB-9506FE230D8C}"/>
    <cellStyle name="Comma 2 2 3 2 2 2 2 2 3 2 3 2" xfId="23750" xr:uid="{0C23DBE8-0EBC-4C05-A3D3-2718F30655CB}"/>
    <cellStyle name="Comma 2 2 3 2 2 2 2 2 3 2 3 2 2" xfId="48014" xr:uid="{694169FC-0F6C-4F28-9C1B-E70A3099988C}"/>
    <cellStyle name="Comma 2 2 3 2 2 2 2 2 3 2 3 3" xfId="35882" xr:uid="{C4251612-C203-4CDF-A19E-06A6D2EEE6B1}"/>
    <cellStyle name="Comma 2 2 3 2 2 2 2 2 3 2 4" xfId="15662" xr:uid="{1A0D1DF7-E790-4338-BA0C-3193C25A6F7D}"/>
    <cellStyle name="Comma 2 2 3 2 2 2 2 2 3 2 4 2" xfId="39926" xr:uid="{C744C1F5-E4F9-492B-87DB-BDB5BF05224D}"/>
    <cellStyle name="Comma 2 2 3 2 2 2 2 2 3 2 5" xfId="27794" xr:uid="{E4E06B3D-EAA0-4F18-BC2F-0CA0278B8065}"/>
    <cellStyle name="Comma 2 2 3 2 2 2 2 2 3 3" xfId="5552" xr:uid="{04824DFD-F3B0-40FC-B940-7E9E15FD735E}"/>
    <cellStyle name="Comma 2 2 3 2 2 2 2 2 3 3 2" xfId="17684" xr:uid="{E2836AA8-3FED-4322-A821-FE2907BBEBFF}"/>
    <cellStyle name="Comma 2 2 3 2 2 2 2 2 3 3 2 2" xfId="41948" xr:uid="{3A04844E-7AE1-4301-9336-D6C0973D216D}"/>
    <cellStyle name="Comma 2 2 3 2 2 2 2 2 3 3 3" xfId="29816" xr:uid="{CCC3E399-81D1-41A1-A60B-A9DCFE5395D0}"/>
    <cellStyle name="Comma 2 2 3 2 2 2 2 2 3 4" xfId="9596" xr:uid="{51DC70F4-AB03-434D-8BC2-9C6C0B048CF9}"/>
    <cellStyle name="Comma 2 2 3 2 2 2 2 2 3 4 2" xfId="21728" xr:uid="{D576E384-970E-43AD-9055-E5743EE28223}"/>
    <cellStyle name="Comma 2 2 3 2 2 2 2 2 3 4 2 2" xfId="45992" xr:uid="{25CFA81E-A859-423F-B20A-A365305287C2}"/>
    <cellStyle name="Comma 2 2 3 2 2 2 2 2 3 4 3" xfId="33860" xr:uid="{1649DFA9-231D-4A87-8113-AAB09CDEEC6F}"/>
    <cellStyle name="Comma 2 2 3 2 2 2 2 2 3 5" xfId="13640" xr:uid="{DFDDA176-33CE-47A1-AB47-0CC5E701E1B8}"/>
    <cellStyle name="Comma 2 2 3 2 2 2 2 2 3 5 2" xfId="37904" xr:uid="{2F682DD2-27A7-43B4-A57B-172F7A2D610A}"/>
    <cellStyle name="Comma 2 2 3 2 2 2 2 2 3 6" xfId="25772" xr:uid="{15185E70-E0A2-46D5-96AC-BFF07CB776E1}"/>
    <cellStyle name="Comma 2 2 3 2 2 2 2 2 4" xfId="2519" xr:uid="{D5DCFF12-BAE7-4640-9DE1-C59F9C4C3A21}"/>
    <cellStyle name="Comma 2 2 3 2 2 2 2 2 4 2" xfId="6563" xr:uid="{A67A87A6-F83D-4785-AE58-9794C72336B8}"/>
    <cellStyle name="Comma 2 2 3 2 2 2 2 2 4 2 2" xfId="18695" xr:uid="{10EE12C0-44BA-4C3E-A393-FE027102969E}"/>
    <cellStyle name="Comma 2 2 3 2 2 2 2 2 4 2 2 2" xfId="42959" xr:uid="{EFD433AC-EF8F-4FA4-9B76-4C6DC4FE21F9}"/>
    <cellStyle name="Comma 2 2 3 2 2 2 2 2 4 2 3" xfId="30827" xr:uid="{ED0135B9-75FB-42BA-8A89-21C3E1875D58}"/>
    <cellStyle name="Comma 2 2 3 2 2 2 2 2 4 3" xfId="10607" xr:uid="{AD5AD9D0-A3E4-4F5B-B352-D9AE3648CF3A}"/>
    <cellStyle name="Comma 2 2 3 2 2 2 2 2 4 3 2" xfId="22739" xr:uid="{D3A51BC4-A5F6-4144-90FF-FE50C2B30901}"/>
    <cellStyle name="Comma 2 2 3 2 2 2 2 2 4 3 2 2" xfId="47003" xr:uid="{CFC2DC22-0034-43D6-AB77-FF88B26A2937}"/>
    <cellStyle name="Comma 2 2 3 2 2 2 2 2 4 3 3" xfId="34871" xr:uid="{DAAC128D-9956-46C7-AAE7-A2223CE4F040}"/>
    <cellStyle name="Comma 2 2 3 2 2 2 2 2 4 4" xfId="14651" xr:uid="{91868533-584C-4F13-8741-3E7B9E198911}"/>
    <cellStyle name="Comma 2 2 3 2 2 2 2 2 4 4 2" xfId="38915" xr:uid="{39A3593D-CBD4-4F23-B360-E6A2DA7E766E}"/>
    <cellStyle name="Comma 2 2 3 2 2 2 2 2 4 5" xfId="26783" xr:uid="{4D4295BE-3D53-41B7-AD34-68BE2AECE2B8}"/>
    <cellStyle name="Comma 2 2 3 2 2 2 2 2 5" xfId="4541" xr:uid="{1EB4D62B-6A71-4B67-8BF6-85EB3DA8E7B3}"/>
    <cellStyle name="Comma 2 2 3 2 2 2 2 2 5 2" xfId="16673" xr:uid="{EA0299D7-ECD9-4C18-BE25-1EA7F672E2F4}"/>
    <cellStyle name="Comma 2 2 3 2 2 2 2 2 5 2 2" xfId="40937" xr:uid="{FB08963D-0A0C-4FAC-A672-7258A1820407}"/>
    <cellStyle name="Comma 2 2 3 2 2 2 2 2 5 3" xfId="28805" xr:uid="{B2ACA58B-1023-4475-AA9F-CCF0CC71582C}"/>
    <cellStyle name="Comma 2 2 3 2 2 2 2 2 6" xfId="8585" xr:uid="{90337E52-508C-44F7-B7A3-A27D6C866B2E}"/>
    <cellStyle name="Comma 2 2 3 2 2 2 2 2 6 2" xfId="20717" xr:uid="{39736007-E466-4896-AC30-830D2BA31192}"/>
    <cellStyle name="Comma 2 2 3 2 2 2 2 2 6 2 2" xfId="44981" xr:uid="{519E6169-82C9-4075-9C96-2696C42E4DC3}"/>
    <cellStyle name="Comma 2 2 3 2 2 2 2 2 6 3" xfId="32849" xr:uid="{97AF74AD-BB4A-4DD6-B675-CB9D4B0DFE60}"/>
    <cellStyle name="Comma 2 2 3 2 2 2 2 2 7" xfId="12629" xr:uid="{9588630E-95B3-4C8E-B8FD-66787160D0B5}"/>
    <cellStyle name="Comma 2 2 3 2 2 2 2 2 7 2" xfId="36893" xr:uid="{1A764487-7643-4D97-B445-B8C91350BF20}"/>
    <cellStyle name="Comma 2 2 3 2 2 2 2 2 8" xfId="24761" xr:uid="{9C80362F-E81D-45FC-A6E6-DF3E0AA82D9B}"/>
    <cellStyle name="Comma 2 2 3 2 2 2 2 3" xfId="749" xr:uid="{7A82089E-1DD2-40BE-A437-8211B6B25291}"/>
    <cellStyle name="Comma 2 2 3 2 2 2 2 3 2" xfId="1760" xr:uid="{A90B9B55-25F7-4AAD-AB67-8545A89443E8}"/>
    <cellStyle name="Comma 2 2 3 2 2 2 2 3 2 2" xfId="3782" xr:uid="{DDB228AA-F361-4CCB-A1FA-5F16849DCB06}"/>
    <cellStyle name="Comma 2 2 3 2 2 2 2 3 2 2 2" xfId="7826" xr:uid="{09CBA8E8-B27C-4632-A2BA-AF59526EF8D9}"/>
    <cellStyle name="Comma 2 2 3 2 2 2 2 3 2 2 2 2" xfId="19958" xr:uid="{24D4C0F9-91A7-4C12-8E83-E6BCACD3B3EB}"/>
    <cellStyle name="Comma 2 2 3 2 2 2 2 3 2 2 2 2 2" xfId="44222" xr:uid="{D92018B8-E53F-4896-AC9E-622EF00F135E}"/>
    <cellStyle name="Comma 2 2 3 2 2 2 2 3 2 2 2 3" xfId="32090" xr:uid="{B276E321-06B2-4906-8D4C-4AE69A6E116E}"/>
    <cellStyle name="Comma 2 2 3 2 2 2 2 3 2 2 3" xfId="11870" xr:uid="{759B112F-36B3-4405-8472-0D6D3898802D}"/>
    <cellStyle name="Comma 2 2 3 2 2 2 2 3 2 2 3 2" xfId="24002" xr:uid="{E0788FC8-40CF-4535-94C8-51AC6385B598}"/>
    <cellStyle name="Comma 2 2 3 2 2 2 2 3 2 2 3 2 2" xfId="48266" xr:uid="{A5F2CF74-73B8-4E4A-A937-3A9717AD78AF}"/>
    <cellStyle name="Comma 2 2 3 2 2 2 2 3 2 2 3 3" xfId="36134" xr:uid="{0BA01B0B-BA06-4CCA-8250-4A6793045289}"/>
    <cellStyle name="Comma 2 2 3 2 2 2 2 3 2 2 4" xfId="15914" xr:uid="{1D388B71-6A12-43D8-8A03-FA3F6B589473}"/>
    <cellStyle name="Comma 2 2 3 2 2 2 2 3 2 2 4 2" xfId="40178" xr:uid="{D12A0736-A7B3-4603-83DA-8286E850E6D6}"/>
    <cellStyle name="Comma 2 2 3 2 2 2 2 3 2 2 5" xfId="28046" xr:uid="{4B3F47F4-996A-4490-B69F-F45C051A0F1D}"/>
    <cellStyle name="Comma 2 2 3 2 2 2 2 3 2 3" xfId="5804" xr:uid="{1EEA468E-B740-4557-91B7-733AD3AE0223}"/>
    <cellStyle name="Comma 2 2 3 2 2 2 2 3 2 3 2" xfId="17936" xr:uid="{5691B4EE-B45C-4DFC-9B73-8915176090A7}"/>
    <cellStyle name="Comma 2 2 3 2 2 2 2 3 2 3 2 2" xfId="42200" xr:uid="{3AF7E662-B867-415C-BFD2-BAABCA025AE4}"/>
    <cellStyle name="Comma 2 2 3 2 2 2 2 3 2 3 3" xfId="30068" xr:uid="{62CF46C7-6523-48D0-A895-6FC26A9C5247}"/>
    <cellStyle name="Comma 2 2 3 2 2 2 2 3 2 4" xfId="9848" xr:uid="{D03FAF2D-EA9D-48DA-9E67-05E72F4A8241}"/>
    <cellStyle name="Comma 2 2 3 2 2 2 2 3 2 4 2" xfId="21980" xr:uid="{F3D08ECA-06BE-4473-875B-E4110938DD8B}"/>
    <cellStyle name="Comma 2 2 3 2 2 2 2 3 2 4 2 2" xfId="46244" xr:uid="{44C7EEAD-F06E-43C4-B54A-08BCB24E2B61}"/>
    <cellStyle name="Comma 2 2 3 2 2 2 2 3 2 4 3" xfId="34112" xr:uid="{4122DDA1-2EB0-41FD-8FE3-C1497D4A588E}"/>
    <cellStyle name="Comma 2 2 3 2 2 2 2 3 2 5" xfId="13892" xr:uid="{A5921645-8FD4-4C1E-B6F8-E088C7AFD8EB}"/>
    <cellStyle name="Comma 2 2 3 2 2 2 2 3 2 5 2" xfId="38156" xr:uid="{B6697313-B194-48E0-BFCB-69DF1BD207F0}"/>
    <cellStyle name="Comma 2 2 3 2 2 2 2 3 2 6" xfId="26024" xr:uid="{AB460FB5-67F1-4A9B-B478-DA386732F0E9}"/>
    <cellStyle name="Comma 2 2 3 2 2 2 2 3 3" xfId="2771" xr:uid="{C1B45F4B-17E5-4C53-B5B9-CE3C9F10EC4D}"/>
    <cellStyle name="Comma 2 2 3 2 2 2 2 3 3 2" xfId="6815" xr:uid="{0B58C33B-9967-46F4-A317-37A6408FCCD6}"/>
    <cellStyle name="Comma 2 2 3 2 2 2 2 3 3 2 2" xfId="18947" xr:uid="{31019933-C5D7-4D49-AAD4-1730A2F9A900}"/>
    <cellStyle name="Comma 2 2 3 2 2 2 2 3 3 2 2 2" xfId="43211" xr:uid="{28D32F2F-D61A-4A53-A19F-EA349004ED58}"/>
    <cellStyle name="Comma 2 2 3 2 2 2 2 3 3 2 3" xfId="31079" xr:uid="{D75EB39C-0777-40F0-99DE-1D401D33C6C0}"/>
    <cellStyle name="Comma 2 2 3 2 2 2 2 3 3 3" xfId="10859" xr:uid="{60702D39-0A4E-454A-8B58-75BA7372946A}"/>
    <cellStyle name="Comma 2 2 3 2 2 2 2 3 3 3 2" xfId="22991" xr:uid="{AAC02AC1-F38A-4BCE-AF8F-8708F9A5DEF1}"/>
    <cellStyle name="Comma 2 2 3 2 2 2 2 3 3 3 2 2" xfId="47255" xr:uid="{4163A287-76DD-4094-A039-B536DB35FA0C}"/>
    <cellStyle name="Comma 2 2 3 2 2 2 2 3 3 3 3" xfId="35123" xr:uid="{423D3EF2-EFEA-4CC8-882F-C3CA55E30D5C}"/>
    <cellStyle name="Comma 2 2 3 2 2 2 2 3 3 4" xfId="14903" xr:uid="{681AA72D-E510-4E37-BAF5-8F1256B0641F}"/>
    <cellStyle name="Comma 2 2 3 2 2 2 2 3 3 4 2" xfId="39167" xr:uid="{43D3B51D-CD85-49EE-BC69-7A701F16B0C4}"/>
    <cellStyle name="Comma 2 2 3 2 2 2 2 3 3 5" xfId="27035" xr:uid="{4B10ECD1-4B4A-49CC-90C1-1AC5B289AD95}"/>
    <cellStyle name="Comma 2 2 3 2 2 2 2 3 4" xfId="4793" xr:uid="{461AEF63-285D-46D6-BFC6-AD92FF30DA3F}"/>
    <cellStyle name="Comma 2 2 3 2 2 2 2 3 4 2" xfId="16925" xr:uid="{FFFE876E-5345-4B11-9F48-B85FA59F6658}"/>
    <cellStyle name="Comma 2 2 3 2 2 2 2 3 4 2 2" xfId="41189" xr:uid="{8E1AEF20-B980-4430-9845-15809017F55B}"/>
    <cellStyle name="Comma 2 2 3 2 2 2 2 3 4 3" xfId="29057" xr:uid="{E65FE145-4397-4B7E-8507-67C335005A66}"/>
    <cellStyle name="Comma 2 2 3 2 2 2 2 3 5" xfId="8837" xr:uid="{9D1866A6-ABFC-40A4-842E-1554290ED93F}"/>
    <cellStyle name="Comma 2 2 3 2 2 2 2 3 5 2" xfId="20969" xr:uid="{CD41C6FC-9AC0-4C39-992C-A99FF61AB50F}"/>
    <cellStyle name="Comma 2 2 3 2 2 2 2 3 5 2 2" xfId="45233" xr:uid="{FBC3F4C7-3466-4B33-B239-6BE33D77BFFA}"/>
    <cellStyle name="Comma 2 2 3 2 2 2 2 3 5 3" xfId="33101" xr:uid="{461411CA-020B-429A-9B67-BFDF10A9D713}"/>
    <cellStyle name="Comma 2 2 3 2 2 2 2 3 6" xfId="12881" xr:uid="{623CBCBA-054A-489F-BE43-48940CCF8C4D}"/>
    <cellStyle name="Comma 2 2 3 2 2 2 2 3 6 2" xfId="37145" xr:uid="{B42C95E6-2850-4E5A-9A28-9B14336CD2F4}"/>
    <cellStyle name="Comma 2 2 3 2 2 2 2 3 7" xfId="25013" xr:uid="{FE3E9188-B0DB-40DA-8582-79529246450A}"/>
    <cellStyle name="Comma 2 2 3 2 2 2 2 4" xfId="1255" xr:uid="{CD35E12B-BC9E-4ADD-AC27-D4F4BEB60915}"/>
    <cellStyle name="Comma 2 2 3 2 2 2 2 4 2" xfId="3277" xr:uid="{6099F4FF-0BD4-4EB5-8F6F-6EE8A0F72BB5}"/>
    <cellStyle name="Comma 2 2 3 2 2 2 2 4 2 2" xfId="7321" xr:uid="{0DDCA543-9EA1-4AA5-9BC0-245B20124458}"/>
    <cellStyle name="Comma 2 2 3 2 2 2 2 4 2 2 2" xfId="19453" xr:uid="{4EE0F958-1D19-408E-B2B6-77BDD51B0BB8}"/>
    <cellStyle name="Comma 2 2 3 2 2 2 2 4 2 2 2 2" xfId="43717" xr:uid="{14BD2EAB-E8E9-492E-B448-60C94A56B859}"/>
    <cellStyle name="Comma 2 2 3 2 2 2 2 4 2 2 3" xfId="31585" xr:uid="{0C063741-298D-45E4-9544-605FE03A4436}"/>
    <cellStyle name="Comma 2 2 3 2 2 2 2 4 2 3" xfId="11365" xr:uid="{4D5DAE23-3813-4BAD-9F0E-BC072315FF09}"/>
    <cellStyle name="Comma 2 2 3 2 2 2 2 4 2 3 2" xfId="23497" xr:uid="{334A9F45-5D8D-4AD8-BA60-E5D256AD0A60}"/>
    <cellStyle name="Comma 2 2 3 2 2 2 2 4 2 3 2 2" xfId="47761" xr:uid="{42987010-FDB1-4AE0-A22B-2311308AB02F}"/>
    <cellStyle name="Comma 2 2 3 2 2 2 2 4 2 3 3" xfId="35629" xr:uid="{23527567-77BB-4D52-9E15-6B53000CCC05}"/>
    <cellStyle name="Comma 2 2 3 2 2 2 2 4 2 4" xfId="15409" xr:uid="{D91079A6-5235-45D5-A51C-3612DB764226}"/>
    <cellStyle name="Comma 2 2 3 2 2 2 2 4 2 4 2" xfId="39673" xr:uid="{596343E5-41CA-4701-A494-A3FD5147A1CF}"/>
    <cellStyle name="Comma 2 2 3 2 2 2 2 4 2 5" xfId="27541" xr:uid="{9F9BAA66-363A-4EE5-A4E7-C1B23B05E2F1}"/>
    <cellStyle name="Comma 2 2 3 2 2 2 2 4 3" xfId="5299" xr:uid="{80F8870F-E07F-4EB1-A094-C6C0503DF36C}"/>
    <cellStyle name="Comma 2 2 3 2 2 2 2 4 3 2" xfId="17431" xr:uid="{21B9DEEB-A8E2-45AE-8522-5A0650DB522B}"/>
    <cellStyle name="Comma 2 2 3 2 2 2 2 4 3 2 2" xfId="41695" xr:uid="{1EEA74A5-2497-4957-8CA5-4E576FB6414F}"/>
    <cellStyle name="Comma 2 2 3 2 2 2 2 4 3 3" xfId="29563" xr:uid="{0FBC1EBF-CC9A-4893-A8F4-1B2081620716}"/>
    <cellStyle name="Comma 2 2 3 2 2 2 2 4 4" xfId="9343" xr:uid="{22810A4B-B2E3-43CD-B0F6-2DB38DB599CF}"/>
    <cellStyle name="Comma 2 2 3 2 2 2 2 4 4 2" xfId="21475" xr:uid="{13EF088E-C2C3-4011-9B72-27B1AF148C21}"/>
    <cellStyle name="Comma 2 2 3 2 2 2 2 4 4 2 2" xfId="45739" xr:uid="{04A666A8-1704-4816-B7C0-A2FCA8714146}"/>
    <cellStyle name="Comma 2 2 3 2 2 2 2 4 4 3" xfId="33607" xr:uid="{1D48E55F-FBDD-4C0A-AF41-6089AEB03A0E}"/>
    <cellStyle name="Comma 2 2 3 2 2 2 2 4 5" xfId="13387" xr:uid="{CCD67CB5-CF76-453A-B87E-939A4CDCEEB5}"/>
    <cellStyle name="Comma 2 2 3 2 2 2 2 4 5 2" xfId="37651" xr:uid="{E6CBCDB7-F8F9-4790-9FE4-C19945FA129B}"/>
    <cellStyle name="Comma 2 2 3 2 2 2 2 4 6" xfId="25519" xr:uid="{A32A1EBF-6A4C-40EE-A464-1554A004EB59}"/>
    <cellStyle name="Comma 2 2 3 2 2 2 2 5" xfId="2266" xr:uid="{1F2BB1DB-34C7-4D37-8196-0A1F35712B4B}"/>
    <cellStyle name="Comma 2 2 3 2 2 2 2 5 2" xfId="6310" xr:uid="{CCDAE5DE-FAE7-418C-9EFE-CA363CF86AB0}"/>
    <cellStyle name="Comma 2 2 3 2 2 2 2 5 2 2" xfId="18442" xr:uid="{4FD6D476-9B76-4F5A-8E01-98026B7AFF65}"/>
    <cellStyle name="Comma 2 2 3 2 2 2 2 5 2 2 2" xfId="42706" xr:uid="{3BCDCFE2-DB0B-4AA8-92C9-4D87B471C531}"/>
    <cellStyle name="Comma 2 2 3 2 2 2 2 5 2 3" xfId="30574" xr:uid="{09DB0B7E-9E52-4346-B24F-DBCFB15DAAF8}"/>
    <cellStyle name="Comma 2 2 3 2 2 2 2 5 3" xfId="10354" xr:uid="{D8E0CFD9-6649-4CAE-BBC9-66C3937DC70A}"/>
    <cellStyle name="Comma 2 2 3 2 2 2 2 5 3 2" xfId="22486" xr:uid="{D7C20B1F-3C1A-45E2-9CC5-705CE0B6C83C}"/>
    <cellStyle name="Comma 2 2 3 2 2 2 2 5 3 2 2" xfId="46750" xr:uid="{D2FB34ED-33E2-4580-BC02-931DEEA96B0F}"/>
    <cellStyle name="Comma 2 2 3 2 2 2 2 5 3 3" xfId="34618" xr:uid="{C08804F1-AB37-4561-A9E1-3ADEAF100B54}"/>
    <cellStyle name="Comma 2 2 3 2 2 2 2 5 4" xfId="14398" xr:uid="{9A84CC26-BBA6-407B-BFD7-D831C9D1C1F6}"/>
    <cellStyle name="Comma 2 2 3 2 2 2 2 5 4 2" xfId="38662" xr:uid="{8C6C4585-C947-4613-9FB1-1D55521B129D}"/>
    <cellStyle name="Comma 2 2 3 2 2 2 2 5 5" xfId="26530" xr:uid="{34D625BD-A6E1-48A0-9A38-4EBBD5C60275}"/>
    <cellStyle name="Comma 2 2 3 2 2 2 2 6" xfId="4288" xr:uid="{478D9BBF-C340-4D09-AA03-7E6B429C87D9}"/>
    <cellStyle name="Comma 2 2 3 2 2 2 2 6 2" xfId="16420" xr:uid="{11FCC443-739B-47D0-8849-37DE50091D36}"/>
    <cellStyle name="Comma 2 2 3 2 2 2 2 6 2 2" xfId="40684" xr:uid="{A41AD5D2-722B-4792-AA6F-C31A3933ECD7}"/>
    <cellStyle name="Comma 2 2 3 2 2 2 2 6 3" xfId="28552" xr:uid="{CBBDEC94-E2FA-469D-B732-D52E4F05AA3C}"/>
    <cellStyle name="Comma 2 2 3 2 2 2 2 7" xfId="8332" xr:uid="{0FAF5C43-5DD2-4573-9FCE-8AB883EA9789}"/>
    <cellStyle name="Comma 2 2 3 2 2 2 2 7 2" xfId="20464" xr:uid="{02394B76-8EF5-4D73-91E1-1CF644F06C1E}"/>
    <cellStyle name="Comma 2 2 3 2 2 2 2 7 2 2" xfId="44728" xr:uid="{B35B2251-2C0A-451F-90DF-9265D5ADCE49}"/>
    <cellStyle name="Comma 2 2 3 2 2 2 2 7 3" xfId="32596" xr:uid="{739EC9C1-4BA1-4C7C-BE7A-17E6EAEF99EC}"/>
    <cellStyle name="Comma 2 2 3 2 2 2 2 8" xfId="12376" xr:uid="{12293BBB-AF3E-4BA3-9391-EDB043D3E8CB}"/>
    <cellStyle name="Comma 2 2 3 2 2 2 2 8 2" xfId="36640" xr:uid="{1AA1C1C0-28D6-41AC-98E2-47D6079DADEC}"/>
    <cellStyle name="Comma 2 2 3 2 2 2 2 9" xfId="24508" xr:uid="{9E863632-CAF2-474F-982E-8FC6488F5A72}"/>
    <cellStyle name="Comma 2 2 3 2 2 2 3" xfId="371" xr:uid="{7C0B0578-9460-48AA-93DE-4F443B7BBD8B}"/>
    <cellStyle name="Comma 2 2 3 2 2 2 3 2" xfId="876" xr:uid="{12FD3A1C-92C4-4A75-B132-A514BD6805CC}"/>
    <cellStyle name="Comma 2 2 3 2 2 2 3 2 2" xfId="1887" xr:uid="{99076F9F-3E85-4BB4-86CB-4D4AF5CE80BE}"/>
    <cellStyle name="Comma 2 2 3 2 2 2 3 2 2 2" xfId="3909" xr:uid="{81DD8E40-FFA6-4679-A860-77050AC5969F}"/>
    <cellStyle name="Comma 2 2 3 2 2 2 3 2 2 2 2" xfId="7953" xr:uid="{E9EB8926-DF4F-451A-BD14-5B4AF3D6F453}"/>
    <cellStyle name="Comma 2 2 3 2 2 2 3 2 2 2 2 2" xfId="20085" xr:uid="{2932AA3E-D48B-41E5-BA50-971D99857BC8}"/>
    <cellStyle name="Comma 2 2 3 2 2 2 3 2 2 2 2 2 2" xfId="44349" xr:uid="{D8CF47AD-5E08-480F-B4CC-2D3681CD6A92}"/>
    <cellStyle name="Comma 2 2 3 2 2 2 3 2 2 2 2 3" xfId="32217" xr:uid="{B74A92BC-CE6B-4F65-9C6C-4D0B20592747}"/>
    <cellStyle name="Comma 2 2 3 2 2 2 3 2 2 2 3" xfId="11997" xr:uid="{2A66D0BB-1EA3-4CB9-8435-845D46A50E78}"/>
    <cellStyle name="Comma 2 2 3 2 2 2 3 2 2 2 3 2" xfId="24129" xr:uid="{E50B6901-D450-4D1F-A383-CDDB21597F01}"/>
    <cellStyle name="Comma 2 2 3 2 2 2 3 2 2 2 3 2 2" xfId="48393" xr:uid="{186A1145-7C8F-43B1-9A73-2D47C781CF9C}"/>
    <cellStyle name="Comma 2 2 3 2 2 2 3 2 2 2 3 3" xfId="36261" xr:uid="{84095E2E-CDD2-45A6-AB3E-02119C1361DA}"/>
    <cellStyle name="Comma 2 2 3 2 2 2 3 2 2 2 4" xfId="16041" xr:uid="{4F1D4398-1E9A-4089-B6D0-440695695A50}"/>
    <cellStyle name="Comma 2 2 3 2 2 2 3 2 2 2 4 2" xfId="40305" xr:uid="{39AFFBC6-D2E7-43E5-8644-2E083E50420B}"/>
    <cellStyle name="Comma 2 2 3 2 2 2 3 2 2 2 5" xfId="28173" xr:uid="{C9928E1F-E715-446F-9FBB-409F62FDB7A9}"/>
    <cellStyle name="Comma 2 2 3 2 2 2 3 2 2 3" xfId="5931" xr:uid="{218BAE00-F1B3-4563-A8EA-DD791A131FB4}"/>
    <cellStyle name="Comma 2 2 3 2 2 2 3 2 2 3 2" xfId="18063" xr:uid="{C95BD0B0-E4F8-4403-A269-B3FF9A411DCC}"/>
    <cellStyle name="Comma 2 2 3 2 2 2 3 2 2 3 2 2" xfId="42327" xr:uid="{067D9EAB-6BB2-4322-8574-913D0D135B61}"/>
    <cellStyle name="Comma 2 2 3 2 2 2 3 2 2 3 3" xfId="30195" xr:uid="{866C7A56-1A03-4B70-B078-CA7630C68552}"/>
    <cellStyle name="Comma 2 2 3 2 2 2 3 2 2 4" xfId="9975" xr:uid="{7763E67A-233E-4460-93B8-7D0A676B1D6B}"/>
    <cellStyle name="Comma 2 2 3 2 2 2 3 2 2 4 2" xfId="22107" xr:uid="{4A1D8040-34ED-438D-8B9C-C6B33C461532}"/>
    <cellStyle name="Comma 2 2 3 2 2 2 3 2 2 4 2 2" xfId="46371" xr:uid="{9ADF9452-F1CC-4E1A-AB43-6A70A56FC852}"/>
    <cellStyle name="Comma 2 2 3 2 2 2 3 2 2 4 3" xfId="34239" xr:uid="{E99F46C1-E6B6-401A-9C07-0952228973FD}"/>
    <cellStyle name="Comma 2 2 3 2 2 2 3 2 2 5" xfId="14019" xr:uid="{2BD790C2-7619-400E-89AE-C6147C2136F6}"/>
    <cellStyle name="Comma 2 2 3 2 2 2 3 2 2 5 2" xfId="38283" xr:uid="{E0A5B95D-D327-49BE-9C9F-72AF519EEF81}"/>
    <cellStyle name="Comma 2 2 3 2 2 2 3 2 2 6" xfId="26151" xr:uid="{62EFF809-525B-4431-BA77-EC2A64D4F9F1}"/>
    <cellStyle name="Comma 2 2 3 2 2 2 3 2 3" xfId="2898" xr:uid="{8E79C123-8B66-4D4A-B22E-2F84E3A5BDA6}"/>
    <cellStyle name="Comma 2 2 3 2 2 2 3 2 3 2" xfId="6942" xr:uid="{E5371092-2B04-4172-957F-181636D2DCFC}"/>
    <cellStyle name="Comma 2 2 3 2 2 2 3 2 3 2 2" xfId="19074" xr:uid="{505F8B89-E4BD-447B-8270-3C4E08B9DE7E}"/>
    <cellStyle name="Comma 2 2 3 2 2 2 3 2 3 2 2 2" xfId="43338" xr:uid="{DAB7E54E-E0EA-4AB2-AB8A-09DF7A9DDB6A}"/>
    <cellStyle name="Comma 2 2 3 2 2 2 3 2 3 2 3" xfId="31206" xr:uid="{25C551E4-F44D-498B-8E3F-3068F4E4C6F6}"/>
    <cellStyle name="Comma 2 2 3 2 2 2 3 2 3 3" xfId="10986" xr:uid="{6FD92AAB-C2DA-439E-BD21-124F7A0695F3}"/>
    <cellStyle name="Comma 2 2 3 2 2 2 3 2 3 3 2" xfId="23118" xr:uid="{B354BFB5-51FE-4733-B8E1-24B0A6FCA2D4}"/>
    <cellStyle name="Comma 2 2 3 2 2 2 3 2 3 3 2 2" xfId="47382" xr:uid="{7A76B7BA-B415-47D2-B222-CA80D8998733}"/>
    <cellStyle name="Comma 2 2 3 2 2 2 3 2 3 3 3" xfId="35250" xr:uid="{A23A9699-3CA3-4CBB-BDF4-543FD777796D}"/>
    <cellStyle name="Comma 2 2 3 2 2 2 3 2 3 4" xfId="15030" xr:uid="{C1E5557D-937A-407B-B5A7-62738AA18B8F}"/>
    <cellStyle name="Comma 2 2 3 2 2 2 3 2 3 4 2" xfId="39294" xr:uid="{2D5AF479-11F5-4808-B6C7-320F83FB6F57}"/>
    <cellStyle name="Comma 2 2 3 2 2 2 3 2 3 5" xfId="27162" xr:uid="{20F319C6-C1F0-4636-AE36-8F9C96A6BF08}"/>
    <cellStyle name="Comma 2 2 3 2 2 2 3 2 4" xfId="4920" xr:uid="{3036DF9C-F58F-4930-BE35-8DBA6B899006}"/>
    <cellStyle name="Comma 2 2 3 2 2 2 3 2 4 2" xfId="17052" xr:uid="{BFD908AC-5A3E-4E47-B022-8D998C98E7DB}"/>
    <cellStyle name="Comma 2 2 3 2 2 2 3 2 4 2 2" xfId="41316" xr:uid="{03062E1B-54D3-4F3F-B28A-C9EA4A4147A5}"/>
    <cellStyle name="Comma 2 2 3 2 2 2 3 2 4 3" xfId="29184" xr:uid="{3BCE9E48-5A03-451C-9398-1C8F98DECF7E}"/>
    <cellStyle name="Comma 2 2 3 2 2 2 3 2 5" xfId="8964" xr:uid="{79635E7D-66B5-4AAB-94DD-04A6BCB891CC}"/>
    <cellStyle name="Comma 2 2 3 2 2 2 3 2 5 2" xfId="21096" xr:uid="{CBF21ACB-2A04-43EB-90FB-7CF5C282D581}"/>
    <cellStyle name="Comma 2 2 3 2 2 2 3 2 5 2 2" xfId="45360" xr:uid="{6C616B9A-B6D7-493A-A265-77B94F345242}"/>
    <cellStyle name="Comma 2 2 3 2 2 2 3 2 5 3" xfId="33228" xr:uid="{844D0FB9-50C6-4775-8204-55ADF55D1B85}"/>
    <cellStyle name="Comma 2 2 3 2 2 2 3 2 6" xfId="13008" xr:uid="{9D417DA7-C9DD-4130-B28A-D264CF00B424}"/>
    <cellStyle name="Comma 2 2 3 2 2 2 3 2 6 2" xfId="37272" xr:uid="{46252B74-A9C2-40C6-A724-DB779D7772FC}"/>
    <cellStyle name="Comma 2 2 3 2 2 2 3 2 7" xfId="25140" xr:uid="{65545EA4-0459-4261-A7E1-36D0F8558219}"/>
    <cellStyle name="Comma 2 2 3 2 2 2 3 3" xfId="1382" xr:uid="{B27F6AE1-E95D-423D-AE77-8C41CE97F155}"/>
    <cellStyle name="Comma 2 2 3 2 2 2 3 3 2" xfId="3404" xr:uid="{1BBD2863-6599-452F-958B-B793B9D566B5}"/>
    <cellStyle name="Comma 2 2 3 2 2 2 3 3 2 2" xfId="7448" xr:uid="{EACF8B15-71F1-40CD-8980-FB31F23CE6FA}"/>
    <cellStyle name="Comma 2 2 3 2 2 2 3 3 2 2 2" xfId="19580" xr:uid="{AAD9E96B-C8C9-41D8-9957-E0EE50D54BAB}"/>
    <cellStyle name="Comma 2 2 3 2 2 2 3 3 2 2 2 2" xfId="43844" xr:uid="{126DE2EB-CA06-4037-AD17-DCCCCCB205F8}"/>
    <cellStyle name="Comma 2 2 3 2 2 2 3 3 2 2 3" xfId="31712" xr:uid="{2F657AA1-C596-4213-A35B-6F5E50165FC7}"/>
    <cellStyle name="Comma 2 2 3 2 2 2 3 3 2 3" xfId="11492" xr:uid="{0D97B63B-0B70-45EF-8AA7-587C92B5B842}"/>
    <cellStyle name="Comma 2 2 3 2 2 2 3 3 2 3 2" xfId="23624" xr:uid="{BC729133-E8FD-4DA8-8B1A-0E15806B72AC}"/>
    <cellStyle name="Comma 2 2 3 2 2 2 3 3 2 3 2 2" xfId="47888" xr:uid="{BE070336-B858-4DD7-8620-1E51C99C70E5}"/>
    <cellStyle name="Comma 2 2 3 2 2 2 3 3 2 3 3" xfId="35756" xr:uid="{88430BF2-59D9-4FA3-8A45-979FD736E737}"/>
    <cellStyle name="Comma 2 2 3 2 2 2 3 3 2 4" xfId="15536" xr:uid="{487987B9-F76D-4EE6-9253-E44EABB61A62}"/>
    <cellStyle name="Comma 2 2 3 2 2 2 3 3 2 4 2" xfId="39800" xr:uid="{5A175545-B9AB-4398-9585-764DB18A84F6}"/>
    <cellStyle name="Comma 2 2 3 2 2 2 3 3 2 5" xfId="27668" xr:uid="{05C9254C-FA06-4233-B387-654DFDA68A78}"/>
    <cellStyle name="Comma 2 2 3 2 2 2 3 3 3" xfId="5426" xr:uid="{4601298C-12F5-4E27-8949-953313F9AC7C}"/>
    <cellStyle name="Comma 2 2 3 2 2 2 3 3 3 2" xfId="17558" xr:uid="{3BB16336-BC07-4B38-B53E-9AB4AD74DCBC}"/>
    <cellStyle name="Comma 2 2 3 2 2 2 3 3 3 2 2" xfId="41822" xr:uid="{FE223842-678E-40BB-A705-20377A3233CE}"/>
    <cellStyle name="Comma 2 2 3 2 2 2 3 3 3 3" xfId="29690" xr:uid="{A365B233-BC81-4293-A522-8A6BB9C0A093}"/>
    <cellStyle name="Comma 2 2 3 2 2 2 3 3 4" xfId="9470" xr:uid="{647B6DB4-0D8F-48D6-B372-EE4362D5EE8C}"/>
    <cellStyle name="Comma 2 2 3 2 2 2 3 3 4 2" xfId="21602" xr:uid="{54514A14-390C-4D51-A248-8FC57E23DE42}"/>
    <cellStyle name="Comma 2 2 3 2 2 2 3 3 4 2 2" xfId="45866" xr:uid="{27C4D505-D13A-4906-8335-FE61D8DAC381}"/>
    <cellStyle name="Comma 2 2 3 2 2 2 3 3 4 3" xfId="33734" xr:uid="{732CE40F-8F4E-451C-912D-6A78E2F33C19}"/>
    <cellStyle name="Comma 2 2 3 2 2 2 3 3 5" xfId="13514" xr:uid="{29D91F84-4AB8-4460-9159-F00297E77878}"/>
    <cellStyle name="Comma 2 2 3 2 2 2 3 3 5 2" xfId="37778" xr:uid="{22649DEE-5981-4004-8296-32D915E17C4E}"/>
    <cellStyle name="Comma 2 2 3 2 2 2 3 3 6" xfId="25646" xr:uid="{3DC16395-6BAC-4305-9216-304D9673355E}"/>
    <cellStyle name="Comma 2 2 3 2 2 2 3 4" xfId="2393" xr:uid="{DB19C0EE-4FAA-41C2-882D-B55B8036464A}"/>
    <cellStyle name="Comma 2 2 3 2 2 2 3 4 2" xfId="6437" xr:uid="{3BEF5806-F13D-4B16-A570-B24793DEB680}"/>
    <cellStyle name="Comma 2 2 3 2 2 2 3 4 2 2" xfId="18569" xr:uid="{A3E7B756-ECEB-43E7-A81E-9FC279776A5F}"/>
    <cellStyle name="Comma 2 2 3 2 2 2 3 4 2 2 2" xfId="42833" xr:uid="{97514B42-F3ED-459C-ADB9-A92F2DF992FE}"/>
    <cellStyle name="Comma 2 2 3 2 2 2 3 4 2 3" xfId="30701" xr:uid="{72C0A4B7-200A-4291-982C-4468A85B1629}"/>
    <cellStyle name="Comma 2 2 3 2 2 2 3 4 3" xfId="10481" xr:uid="{2B9DA87B-63A7-476B-BADE-33FE04400949}"/>
    <cellStyle name="Comma 2 2 3 2 2 2 3 4 3 2" xfId="22613" xr:uid="{9A2D7CBE-D886-423C-9C9B-9115A1588806}"/>
    <cellStyle name="Comma 2 2 3 2 2 2 3 4 3 2 2" xfId="46877" xr:uid="{B3E1E2BC-71C3-4400-ADA9-EBC6D18E79AD}"/>
    <cellStyle name="Comma 2 2 3 2 2 2 3 4 3 3" xfId="34745" xr:uid="{D20E0D05-840F-4AE4-B037-DBE151E6FB4C}"/>
    <cellStyle name="Comma 2 2 3 2 2 2 3 4 4" xfId="14525" xr:uid="{CDF1B1AE-B171-4D7C-8844-51875EBF29AD}"/>
    <cellStyle name="Comma 2 2 3 2 2 2 3 4 4 2" xfId="38789" xr:uid="{58C2072E-CB58-49FF-A3E6-B59751D40DC9}"/>
    <cellStyle name="Comma 2 2 3 2 2 2 3 4 5" xfId="26657" xr:uid="{F1E6601E-7F9B-4054-B649-FE085231C017}"/>
    <cellStyle name="Comma 2 2 3 2 2 2 3 5" xfId="4415" xr:uid="{C5BA1628-8EA9-4C50-BBA5-40B2830FCFF7}"/>
    <cellStyle name="Comma 2 2 3 2 2 2 3 5 2" xfId="16547" xr:uid="{C60FF1B6-CBF3-4312-935E-DC0A39A94066}"/>
    <cellStyle name="Comma 2 2 3 2 2 2 3 5 2 2" xfId="40811" xr:uid="{91AFE35B-9478-458D-AB48-5EEAB4203807}"/>
    <cellStyle name="Comma 2 2 3 2 2 2 3 5 3" xfId="28679" xr:uid="{39464C28-1A45-4CB6-8760-496C51A82281}"/>
    <cellStyle name="Comma 2 2 3 2 2 2 3 6" xfId="8459" xr:uid="{81DE4DF3-E37B-409D-999C-C8ED6B67155E}"/>
    <cellStyle name="Comma 2 2 3 2 2 2 3 6 2" xfId="20591" xr:uid="{50618D3D-77B0-4E8D-B79D-6D3F7B306213}"/>
    <cellStyle name="Comma 2 2 3 2 2 2 3 6 2 2" xfId="44855" xr:uid="{385B72A1-38AF-4BA0-86DF-1DDFFB8D75BF}"/>
    <cellStyle name="Comma 2 2 3 2 2 2 3 6 3" xfId="32723" xr:uid="{6A48F1EC-88B0-4814-A7B3-9F803FAC6654}"/>
    <cellStyle name="Comma 2 2 3 2 2 2 3 7" xfId="12503" xr:uid="{AEF14C6E-2240-4364-81FD-F466C633414F}"/>
    <cellStyle name="Comma 2 2 3 2 2 2 3 7 2" xfId="36767" xr:uid="{AF0155E7-0DE6-46D6-B8A8-3728209CEEED}"/>
    <cellStyle name="Comma 2 2 3 2 2 2 3 8" xfId="24635" xr:uid="{C9461A78-74D9-46C1-A318-E638C770DBE2}"/>
    <cellStyle name="Comma 2 2 3 2 2 2 4" xfId="623" xr:uid="{BAC7A030-D72E-467D-93EC-5CA06A767C2A}"/>
    <cellStyle name="Comma 2 2 3 2 2 2 4 2" xfId="1634" xr:uid="{9E7794B9-7B04-4D69-9B4F-48C777C8E4BE}"/>
    <cellStyle name="Comma 2 2 3 2 2 2 4 2 2" xfId="3656" xr:uid="{C4DBF4E7-D42C-4452-9DE7-E3B02FD0F829}"/>
    <cellStyle name="Comma 2 2 3 2 2 2 4 2 2 2" xfId="7700" xr:uid="{CBF4E0F8-025B-441F-8888-3FC8C32D9AEF}"/>
    <cellStyle name="Comma 2 2 3 2 2 2 4 2 2 2 2" xfId="19832" xr:uid="{5EFFF008-D3EB-460D-BFF9-552FFBD44DA8}"/>
    <cellStyle name="Comma 2 2 3 2 2 2 4 2 2 2 2 2" xfId="44096" xr:uid="{5A9E86D8-92B2-4423-A29C-BE1289C383E8}"/>
    <cellStyle name="Comma 2 2 3 2 2 2 4 2 2 2 3" xfId="31964" xr:uid="{63CF2903-A62C-4913-BDD8-8D291B304DF6}"/>
    <cellStyle name="Comma 2 2 3 2 2 2 4 2 2 3" xfId="11744" xr:uid="{C03990CF-968C-4B12-8BE3-1AFBB508EA75}"/>
    <cellStyle name="Comma 2 2 3 2 2 2 4 2 2 3 2" xfId="23876" xr:uid="{4F61AC7D-B5FA-4A80-AA1E-B16E81323702}"/>
    <cellStyle name="Comma 2 2 3 2 2 2 4 2 2 3 2 2" xfId="48140" xr:uid="{6286ADAF-714B-4BB3-B4F6-666DF35A682D}"/>
    <cellStyle name="Comma 2 2 3 2 2 2 4 2 2 3 3" xfId="36008" xr:uid="{8C15B8D5-CD8F-4A9C-885D-61574A75C06A}"/>
    <cellStyle name="Comma 2 2 3 2 2 2 4 2 2 4" xfId="15788" xr:uid="{8B853848-9FE0-4E80-905E-921CA322BB2F}"/>
    <cellStyle name="Comma 2 2 3 2 2 2 4 2 2 4 2" xfId="40052" xr:uid="{36BEA44A-88E7-492B-A91E-40CE4BA4DBF2}"/>
    <cellStyle name="Comma 2 2 3 2 2 2 4 2 2 5" xfId="27920" xr:uid="{ECF34D1A-3735-471B-82FD-C2B6B07D92D5}"/>
    <cellStyle name="Comma 2 2 3 2 2 2 4 2 3" xfId="5678" xr:uid="{98992241-31D8-4600-BE7D-DA65E373DA4C}"/>
    <cellStyle name="Comma 2 2 3 2 2 2 4 2 3 2" xfId="17810" xr:uid="{C6E31DB6-9EA9-4484-A108-DBB87211C56A}"/>
    <cellStyle name="Comma 2 2 3 2 2 2 4 2 3 2 2" xfId="42074" xr:uid="{2947F185-9463-4FA5-BE6F-0DCECF197681}"/>
    <cellStyle name="Comma 2 2 3 2 2 2 4 2 3 3" xfId="29942" xr:uid="{9D8D8F9E-EF6C-480B-BD2C-FAE56EE32DB1}"/>
    <cellStyle name="Comma 2 2 3 2 2 2 4 2 4" xfId="9722" xr:uid="{4F2525ED-978E-4903-9D3F-298250DC086E}"/>
    <cellStyle name="Comma 2 2 3 2 2 2 4 2 4 2" xfId="21854" xr:uid="{F2E9CAA7-6C94-448F-B5E9-93789760DADF}"/>
    <cellStyle name="Comma 2 2 3 2 2 2 4 2 4 2 2" xfId="46118" xr:uid="{F9C43823-7F01-4AAD-B8EB-A19F32670518}"/>
    <cellStyle name="Comma 2 2 3 2 2 2 4 2 4 3" xfId="33986" xr:uid="{010E27E5-C9AF-4603-B66B-80A8480AE1F0}"/>
    <cellStyle name="Comma 2 2 3 2 2 2 4 2 5" xfId="13766" xr:uid="{D7203B6A-489F-4CDB-8119-CA7B421855BF}"/>
    <cellStyle name="Comma 2 2 3 2 2 2 4 2 5 2" xfId="38030" xr:uid="{6347671D-99F8-44E8-95B9-FF494BE5CC41}"/>
    <cellStyle name="Comma 2 2 3 2 2 2 4 2 6" xfId="25898" xr:uid="{72094CF3-1BC1-472A-A97D-A664D4BEF7CA}"/>
    <cellStyle name="Comma 2 2 3 2 2 2 4 3" xfId="2645" xr:uid="{2ECFC101-1230-4218-8C79-67C56ABD7AEB}"/>
    <cellStyle name="Comma 2 2 3 2 2 2 4 3 2" xfId="6689" xr:uid="{2AB79EAD-2C6B-4452-B2FA-C4AFA093C1A8}"/>
    <cellStyle name="Comma 2 2 3 2 2 2 4 3 2 2" xfId="18821" xr:uid="{AE766FE8-E79B-4741-85A6-CDA9F997B218}"/>
    <cellStyle name="Comma 2 2 3 2 2 2 4 3 2 2 2" xfId="43085" xr:uid="{1A12C987-5364-4A9F-8561-F34E8B3091A6}"/>
    <cellStyle name="Comma 2 2 3 2 2 2 4 3 2 3" xfId="30953" xr:uid="{3C4A16FD-1309-4DD0-9074-5BCD7551848D}"/>
    <cellStyle name="Comma 2 2 3 2 2 2 4 3 3" xfId="10733" xr:uid="{B546F5A0-7CAE-46F0-A56F-F4BA3F3CFF31}"/>
    <cellStyle name="Comma 2 2 3 2 2 2 4 3 3 2" xfId="22865" xr:uid="{F396D7B2-CDFA-450B-9F6B-6DDDDD28FBA3}"/>
    <cellStyle name="Comma 2 2 3 2 2 2 4 3 3 2 2" xfId="47129" xr:uid="{5D0E2165-2EEF-485B-8878-D1CBA776A302}"/>
    <cellStyle name="Comma 2 2 3 2 2 2 4 3 3 3" xfId="34997" xr:uid="{866308DB-9CD6-4915-9129-49ABCBB67A15}"/>
    <cellStyle name="Comma 2 2 3 2 2 2 4 3 4" xfId="14777" xr:uid="{F119A690-A36A-43D8-8A78-371634AB8675}"/>
    <cellStyle name="Comma 2 2 3 2 2 2 4 3 4 2" xfId="39041" xr:uid="{45922EDB-FCEB-4804-A5D7-3F0C6E22AC03}"/>
    <cellStyle name="Comma 2 2 3 2 2 2 4 3 5" xfId="26909" xr:uid="{20AA8D51-5512-4224-963B-9929C59784C2}"/>
    <cellStyle name="Comma 2 2 3 2 2 2 4 4" xfId="4667" xr:uid="{81B88373-6895-4908-B532-5042F98019E6}"/>
    <cellStyle name="Comma 2 2 3 2 2 2 4 4 2" xfId="16799" xr:uid="{D6CF345F-1839-41CF-A07E-3E97C7E66E8B}"/>
    <cellStyle name="Comma 2 2 3 2 2 2 4 4 2 2" xfId="41063" xr:uid="{6B2B39A0-1FDD-45B5-A99F-95EB0C28BE64}"/>
    <cellStyle name="Comma 2 2 3 2 2 2 4 4 3" xfId="28931" xr:uid="{A10270CC-6A0B-4211-81C8-863643989935}"/>
    <cellStyle name="Comma 2 2 3 2 2 2 4 5" xfId="8711" xr:uid="{5FA04B74-34F9-4F2B-85FC-79350044A142}"/>
    <cellStyle name="Comma 2 2 3 2 2 2 4 5 2" xfId="20843" xr:uid="{6A57280C-C2F8-4373-8F52-69A66FE49CFE}"/>
    <cellStyle name="Comma 2 2 3 2 2 2 4 5 2 2" xfId="45107" xr:uid="{EFFD688F-5401-4CF2-92D5-4B00AD2363FA}"/>
    <cellStyle name="Comma 2 2 3 2 2 2 4 5 3" xfId="32975" xr:uid="{6A739961-BD2B-4143-B205-02B74AAB055B}"/>
    <cellStyle name="Comma 2 2 3 2 2 2 4 6" xfId="12755" xr:uid="{48F2A199-681B-48A5-BFCA-CA7C2E0EB3E6}"/>
    <cellStyle name="Comma 2 2 3 2 2 2 4 6 2" xfId="37019" xr:uid="{73929A67-756C-416A-BD6C-9A1E9D19036C}"/>
    <cellStyle name="Comma 2 2 3 2 2 2 4 7" xfId="24887" xr:uid="{E89B3AA6-5E95-40EE-9DB8-60E98E1E2C45}"/>
    <cellStyle name="Comma 2 2 3 2 2 2 5" xfId="1129" xr:uid="{E1B9FFBC-CB22-4C68-A8A7-C127FD543094}"/>
    <cellStyle name="Comma 2 2 3 2 2 2 5 2" xfId="3151" xr:uid="{83943875-62B4-4A4B-ADF4-8606FADC2DCB}"/>
    <cellStyle name="Comma 2 2 3 2 2 2 5 2 2" xfId="7195" xr:uid="{35DF2E59-1149-4C3C-9798-25166E0E72B9}"/>
    <cellStyle name="Comma 2 2 3 2 2 2 5 2 2 2" xfId="19327" xr:uid="{6AB1E4BF-88DB-438F-9759-67FF29AB0E79}"/>
    <cellStyle name="Comma 2 2 3 2 2 2 5 2 2 2 2" xfId="43591" xr:uid="{D2E28160-E11C-41FC-9492-7C71CB7D5D3D}"/>
    <cellStyle name="Comma 2 2 3 2 2 2 5 2 2 3" xfId="31459" xr:uid="{294C9257-24EC-4796-A181-8AFF849F4921}"/>
    <cellStyle name="Comma 2 2 3 2 2 2 5 2 3" xfId="11239" xr:uid="{8DFD743A-E59C-4576-9B7D-45CC684B321D}"/>
    <cellStyle name="Comma 2 2 3 2 2 2 5 2 3 2" xfId="23371" xr:uid="{FDC0DD72-9F47-45F3-9176-87BB4C29BE44}"/>
    <cellStyle name="Comma 2 2 3 2 2 2 5 2 3 2 2" xfId="47635" xr:uid="{81E794E1-A3AF-4180-AE68-E1DEDD736FEE}"/>
    <cellStyle name="Comma 2 2 3 2 2 2 5 2 3 3" xfId="35503" xr:uid="{8D944050-C03C-4BA0-BFC2-ED5FD4E0CA85}"/>
    <cellStyle name="Comma 2 2 3 2 2 2 5 2 4" xfId="15283" xr:uid="{AABCA15F-0334-4030-81A2-69EE74706C2F}"/>
    <cellStyle name="Comma 2 2 3 2 2 2 5 2 4 2" xfId="39547" xr:uid="{630E5B72-8635-4ADE-BCEA-78B0F0E8456F}"/>
    <cellStyle name="Comma 2 2 3 2 2 2 5 2 5" xfId="27415" xr:uid="{F3B6820D-5A0A-41BB-9BAA-165429A1EF3F}"/>
    <cellStyle name="Comma 2 2 3 2 2 2 5 3" xfId="5173" xr:uid="{3EE760BA-B728-4C1D-BDB9-45326477FC73}"/>
    <cellStyle name="Comma 2 2 3 2 2 2 5 3 2" xfId="17305" xr:uid="{F412BBEA-BE0D-4C3C-8F6B-36D6BA2A5784}"/>
    <cellStyle name="Comma 2 2 3 2 2 2 5 3 2 2" xfId="41569" xr:uid="{8AD3429B-F3EA-432A-9D8A-E777D93A6B6E}"/>
    <cellStyle name="Comma 2 2 3 2 2 2 5 3 3" xfId="29437" xr:uid="{DB206352-4119-4826-84D1-A9506DB83992}"/>
    <cellStyle name="Comma 2 2 3 2 2 2 5 4" xfId="9217" xr:uid="{DA967E0C-D1BC-4910-8B86-A0577326FCC6}"/>
    <cellStyle name="Comma 2 2 3 2 2 2 5 4 2" xfId="21349" xr:uid="{3EC08D5B-0FC9-4F3A-B0D7-DD7ACCDE157B}"/>
    <cellStyle name="Comma 2 2 3 2 2 2 5 4 2 2" xfId="45613" xr:uid="{C49E69B1-A568-4FB9-977E-C84E469A2E1E}"/>
    <cellStyle name="Comma 2 2 3 2 2 2 5 4 3" xfId="33481" xr:uid="{C89B42E4-6AB1-48F9-84DB-C337BE5D6F0C}"/>
    <cellStyle name="Comma 2 2 3 2 2 2 5 5" xfId="13261" xr:uid="{2A2ADA57-E649-4F48-8E0B-5DC473F438CA}"/>
    <cellStyle name="Comma 2 2 3 2 2 2 5 5 2" xfId="37525" xr:uid="{FB2C06A3-AA05-433B-A7A7-EA0FC1250CB9}"/>
    <cellStyle name="Comma 2 2 3 2 2 2 5 6" xfId="25393" xr:uid="{CA6D0BAC-066D-409E-8645-EF17B1A92CA1}"/>
    <cellStyle name="Comma 2 2 3 2 2 2 6" xfId="2140" xr:uid="{EB3EC1C3-6734-4196-8BA6-CFCA7DF13C5E}"/>
    <cellStyle name="Comma 2 2 3 2 2 2 6 2" xfId="6184" xr:uid="{6C32EB42-F680-497E-8B99-C4ABFE5F3560}"/>
    <cellStyle name="Comma 2 2 3 2 2 2 6 2 2" xfId="18316" xr:uid="{36E0EF94-9E44-4F3F-9409-FAB9657A3318}"/>
    <cellStyle name="Comma 2 2 3 2 2 2 6 2 2 2" xfId="42580" xr:uid="{F86592A7-007C-4AE3-8F70-E63C20BEB33F}"/>
    <cellStyle name="Comma 2 2 3 2 2 2 6 2 3" xfId="30448" xr:uid="{3B127AD5-C247-4058-AB54-8F37F11C78CB}"/>
    <cellStyle name="Comma 2 2 3 2 2 2 6 3" xfId="10228" xr:uid="{5CE684D0-FF4E-4505-8808-F8173BA488DB}"/>
    <cellStyle name="Comma 2 2 3 2 2 2 6 3 2" xfId="22360" xr:uid="{541E4A19-5594-4406-BFC9-A4BA4E120F68}"/>
    <cellStyle name="Comma 2 2 3 2 2 2 6 3 2 2" xfId="46624" xr:uid="{E125A9FF-FDFC-4E3C-8B07-4216BF04EBCF}"/>
    <cellStyle name="Comma 2 2 3 2 2 2 6 3 3" xfId="34492" xr:uid="{BE341C6F-023F-4929-BD5D-AA0C6B7C9018}"/>
    <cellStyle name="Comma 2 2 3 2 2 2 6 4" xfId="14272" xr:uid="{9B96F606-4D63-4CE4-89E6-BA92AE022B1D}"/>
    <cellStyle name="Comma 2 2 3 2 2 2 6 4 2" xfId="38536" xr:uid="{DD878108-971D-4E1E-B63D-836524857430}"/>
    <cellStyle name="Comma 2 2 3 2 2 2 6 5" xfId="26404" xr:uid="{2B123692-CDBF-405D-A603-85682CBB8834}"/>
    <cellStyle name="Comma 2 2 3 2 2 2 7" xfId="4162" xr:uid="{87C8108B-13D9-4F74-8B0B-54E1CFA6A272}"/>
    <cellStyle name="Comma 2 2 3 2 2 2 7 2" xfId="16294" xr:uid="{924F0307-FB4B-4DD1-9B61-09AC9C7F92E2}"/>
    <cellStyle name="Comma 2 2 3 2 2 2 7 2 2" xfId="40558" xr:uid="{AC140625-D301-43A7-BA54-7626E336A3BD}"/>
    <cellStyle name="Comma 2 2 3 2 2 2 7 3" xfId="28426" xr:uid="{20AE41DC-ACD9-40E5-A316-D56989286DCD}"/>
    <cellStyle name="Comma 2 2 3 2 2 2 8" xfId="8206" xr:uid="{971ECC40-EEAF-4C6B-AB0A-49BF8ACBF9B2}"/>
    <cellStyle name="Comma 2 2 3 2 2 2 8 2" xfId="20338" xr:uid="{2C493709-0688-49AD-90AB-8CC458585F8D}"/>
    <cellStyle name="Comma 2 2 3 2 2 2 8 2 2" xfId="44602" xr:uid="{A209D6AC-014A-4E95-A1A6-7591E7A1B719}"/>
    <cellStyle name="Comma 2 2 3 2 2 2 8 3" xfId="32470" xr:uid="{A9A8DC5E-D60A-4ED7-8695-BAC67160A70D}"/>
    <cellStyle name="Comma 2 2 3 2 2 2 9" xfId="12250" xr:uid="{76A84367-9479-4268-957F-40D0AC2B8710}"/>
    <cellStyle name="Comma 2 2 3 2 2 2 9 2" xfId="36514" xr:uid="{90689C12-5AC4-4FC5-9008-1988FA8BD822}"/>
    <cellStyle name="Comma 2 2 3 2 2 3" xfId="181" xr:uid="{FAEB59F2-DE45-4C18-8D02-679CC2020C1F}"/>
    <cellStyle name="Comma 2 2 3 2 2 3 2" xfId="434" xr:uid="{B21387CD-D33D-48BE-B226-291265226B7E}"/>
    <cellStyle name="Comma 2 2 3 2 2 3 2 2" xfId="939" xr:uid="{035CF23C-4F0A-4A2C-87F7-DF0C5644DC0C}"/>
    <cellStyle name="Comma 2 2 3 2 2 3 2 2 2" xfId="1950" xr:uid="{C6AC913A-E92B-486D-B493-1170B2E7092B}"/>
    <cellStyle name="Comma 2 2 3 2 2 3 2 2 2 2" xfId="3972" xr:uid="{273703B4-31B1-483D-88FB-6A5DFE348E73}"/>
    <cellStyle name="Comma 2 2 3 2 2 3 2 2 2 2 2" xfId="8016" xr:uid="{DEAA7E5A-076A-403E-8806-4D56982B46A1}"/>
    <cellStyle name="Comma 2 2 3 2 2 3 2 2 2 2 2 2" xfId="20148" xr:uid="{31565D4C-20D8-4FBD-BB2B-140E0135B6B6}"/>
    <cellStyle name="Comma 2 2 3 2 2 3 2 2 2 2 2 2 2" xfId="44412" xr:uid="{26887D5F-E6FC-4D9C-81E0-BF570AAD7491}"/>
    <cellStyle name="Comma 2 2 3 2 2 3 2 2 2 2 2 3" xfId="32280" xr:uid="{EAE018C3-21A2-4A59-AF2F-7DFD369ED20D}"/>
    <cellStyle name="Comma 2 2 3 2 2 3 2 2 2 2 3" xfId="12060" xr:uid="{C3424DA3-EB50-4912-BE04-CFC089C65CE5}"/>
    <cellStyle name="Comma 2 2 3 2 2 3 2 2 2 2 3 2" xfId="24192" xr:uid="{F5C21A86-F0E1-4193-BC59-5AF75D0E12F5}"/>
    <cellStyle name="Comma 2 2 3 2 2 3 2 2 2 2 3 2 2" xfId="48456" xr:uid="{CA64F6DD-2B6C-41FC-8B16-C9620771BC3D}"/>
    <cellStyle name="Comma 2 2 3 2 2 3 2 2 2 2 3 3" xfId="36324" xr:uid="{251746C0-6FB3-4F77-859F-972CD51FF320}"/>
    <cellStyle name="Comma 2 2 3 2 2 3 2 2 2 2 4" xfId="16104" xr:uid="{1A70769D-92DC-4B57-9DE1-106477948314}"/>
    <cellStyle name="Comma 2 2 3 2 2 3 2 2 2 2 4 2" xfId="40368" xr:uid="{0FEC1DFF-E40D-4D17-8163-4DAC4F9400B7}"/>
    <cellStyle name="Comma 2 2 3 2 2 3 2 2 2 2 5" xfId="28236" xr:uid="{936B148F-8A88-43E1-84CB-472BD2D1A4F6}"/>
    <cellStyle name="Comma 2 2 3 2 2 3 2 2 2 3" xfId="5994" xr:uid="{046D395D-2281-44FF-BC4A-CF8AAE396DBA}"/>
    <cellStyle name="Comma 2 2 3 2 2 3 2 2 2 3 2" xfId="18126" xr:uid="{1BB9892A-28C4-42EE-80F8-FF88791E8F04}"/>
    <cellStyle name="Comma 2 2 3 2 2 3 2 2 2 3 2 2" xfId="42390" xr:uid="{C75BBB06-A6EF-47DC-9C75-47800FB6FEAC}"/>
    <cellStyle name="Comma 2 2 3 2 2 3 2 2 2 3 3" xfId="30258" xr:uid="{61D3A0CC-1579-40C0-8335-3AA98365B435}"/>
    <cellStyle name="Comma 2 2 3 2 2 3 2 2 2 4" xfId="10038" xr:uid="{644E930F-C855-4C52-9158-C6F684B18932}"/>
    <cellStyle name="Comma 2 2 3 2 2 3 2 2 2 4 2" xfId="22170" xr:uid="{6F01A1F1-C203-4FB8-86A9-509F1AF32E86}"/>
    <cellStyle name="Comma 2 2 3 2 2 3 2 2 2 4 2 2" xfId="46434" xr:uid="{015AFD13-46AD-43F7-AA98-19DE66AA5894}"/>
    <cellStyle name="Comma 2 2 3 2 2 3 2 2 2 4 3" xfId="34302" xr:uid="{B4E7BF33-6245-423D-8C43-BFF6A197CB0F}"/>
    <cellStyle name="Comma 2 2 3 2 2 3 2 2 2 5" xfId="14082" xr:uid="{11F077C2-0DAE-4110-9030-BFBD38053FF5}"/>
    <cellStyle name="Comma 2 2 3 2 2 3 2 2 2 5 2" xfId="38346" xr:uid="{873D80E4-BA06-45D1-9399-5943A8806506}"/>
    <cellStyle name="Comma 2 2 3 2 2 3 2 2 2 6" xfId="26214" xr:uid="{0C1D5269-BA1F-43EB-9E2C-F1FE07E21520}"/>
    <cellStyle name="Comma 2 2 3 2 2 3 2 2 3" xfId="2961" xr:uid="{2FD1F0E8-5A3D-4675-8510-F8F72686F4F6}"/>
    <cellStyle name="Comma 2 2 3 2 2 3 2 2 3 2" xfId="7005" xr:uid="{FF010B20-531D-4175-9653-2CFAB3646E26}"/>
    <cellStyle name="Comma 2 2 3 2 2 3 2 2 3 2 2" xfId="19137" xr:uid="{7C249658-F42B-45E3-B7B4-F4923F88B1AB}"/>
    <cellStyle name="Comma 2 2 3 2 2 3 2 2 3 2 2 2" xfId="43401" xr:uid="{DF7DDB43-7A97-4A0A-B7DD-BE4EE636E5C8}"/>
    <cellStyle name="Comma 2 2 3 2 2 3 2 2 3 2 3" xfId="31269" xr:uid="{43990917-0441-49EA-8167-FC483FEA9D9D}"/>
    <cellStyle name="Comma 2 2 3 2 2 3 2 2 3 3" xfId="11049" xr:uid="{DCCE6335-349F-4B73-B871-61B84C3A3C27}"/>
    <cellStyle name="Comma 2 2 3 2 2 3 2 2 3 3 2" xfId="23181" xr:uid="{7E147A5B-8997-4C83-A1B8-34C62061E3D7}"/>
    <cellStyle name="Comma 2 2 3 2 2 3 2 2 3 3 2 2" xfId="47445" xr:uid="{E5369167-7900-4181-BAC5-DF3995674209}"/>
    <cellStyle name="Comma 2 2 3 2 2 3 2 2 3 3 3" xfId="35313" xr:uid="{01848B00-E0E2-44EC-AA0D-111DA1A3AAD4}"/>
    <cellStyle name="Comma 2 2 3 2 2 3 2 2 3 4" xfId="15093" xr:uid="{ED0D338F-300E-4487-81BA-B0CD01931E34}"/>
    <cellStyle name="Comma 2 2 3 2 2 3 2 2 3 4 2" xfId="39357" xr:uid="{00ABF6F9-1B0E-40CA-BD1A-357C205C90E9}"/>
    <cellStyle name="Comma 2 2 3 2 2 3 2 2 3 5" xfId="27225" xr:uid="{487366B6-5739-4994-8E7D-7940D62A99C5}"/>
    <cellStyle name="Comma 2 2 3 2 2 3 2 2 4" xfId="4983" xr:uid="{5911B728-B6B3-496F-9B90-19119A684650}"/>
    <cellStyle name="Comma 2 2 3 2 2 3 2 2 4 2" xfId="17115" xr:uid="{48154521-0D49-4499-A19B-68F6A565D24C}"/>
    <cellStyle name="Comma 2 2 3 2 2 3 2 2 4 2 2" xfId="41379" xr:uid="{12525276-7C55-47DE-A46C-841B5AE18D51}"/>
    <cellStyle name="Comma 2 2 3 2 2 3 2 2 4 3" xfId="29247" xr:uid="{A9745815-2D40-4339-84B6-A527F6CBCC4D}"/>
    <cellStyle name="Comma 2 2 3 2 2 3 2 2 5" xfId="9027" xr:uid="{D379CA42-71B3-4119-8A18-7D0F76662119}"/>
    <cellStyle name="Comma 2 2 3 2 2 3 2 2 5 2" xfId="21159" xr:uid="{27F854C3-8421-440A-951F-02F307AA796F}"/>
    <cellStyle name="Comma 2 2 3 2 2 3 2 2 5 2 2" xfId="45423" xr:uid="{3E7C706A-BCD8-4F4E-BF8D-69442D47B026}"/>
    <cellStyle name="Comma 2 2 3 2 2 3 2 2 5 3" xfId="33291" xr:uid="{6244A919-9B65-413C-9215-C844E27D5F9D}"/>
    <cellStyle name="Comma 2 2 3 2 2 3 2 2 6" xfId="13071" xr:uid="{9782D9DB-D0F9-4046-90A4-EA8A11E1F016}"/>
    <cellStyle name="Comma 2 2 3 2 2 3 2 2 6 2" xfId="37335" xr:uid="{6F449FC3-7A72-43ED-A499-0AEF21AC4A38}"/>
    <cellStyle name="Comma 2 2 3 2 2 3 2 2 7" xfId="25203" xr:uid="{B79D86F3-4A46-4E59-AAE1-83518A580688}"/>
    <cellStyle name="Comma 2 2 3 2 2 3 2 3" xfId="1445" xr:uid="{1DEFE7F6-E70C-49CE-9AB8-8E5DDD7F3960}"/>
    <cellStyle name="Comma 2 2 3 2 2 3 2 3 2" xfId="3467" xr:uid="{F18A71FB-04A2-4EA4-8827-E142CE312CB6}"/>
    <cellStyle name="Comma 2 2 3 2 2 3 2 3 2 2" xfId="7511" xr:uid="{6FE98953-262F-4B5C-93C6-2BA9CAC0AC12}"/>
    <cellStyle name="Comma 2 2 3 2 2 3 2 3 2 2 2" xfId="19643" xr:uid="{6EB74E04-67E6-4F59-9D06-BD6CA51CDE73}"/>
    <cellStyle name="Comma 2 2 3 2 2 3 2 3 2 2 2 2" xfId="43907" xr:uid="{DD947E0F-B4A9-4A08-9783-1FC221D4377E}"/>
    <cellStyle name="Comma 2 2 3 2 2 3 2 3 2 2 3" xfId="31775" xr:uid="{F29E9B8F-0468-40FA-ACCB-51ABA1F2CE56}"/>
    <cellStyle name="Comma 2 2 3 2 2 3 2 3 2 3" xfId="11555" xr:uid="{379C04D2-553C-4B91-9A92-2FB6C6193F01}"/>
    <cellStyle name="Comma 2 2 3 2 2 3 2 3 2 3 2" xfId="23687" xr:uid="{199CCBD4-3924-4CA2-AD3F-7DA7141BC0E3}"/>
    <cellStyle name="Comma 2 2 3 2 2 3 2 3 2 3 2 2" xfId="47951" xr:uid="{3E5B1AD0-8C36-4920-99F8-099A985C8513}"/>
    <cellStyle name="Comma 2 2 3 2 2 3 2 3 2 3 3" xfId="35819" xr:uid="{2603DF0D-FBC9-436C-BF5A-491DF20BBEFD}"/>
    <cellStyle name="Comma 2 2 3 2 2 3 2 3 2 4" xfId="15599" xr:uid="{35383201-EA0C-4249-8157-F28505441FBD}"/>
    <cellStyle name="Comma 2 2 3 2 2 3 2 3 2 4 2" xfId="39863" xr:uid="{E6336472-43A9-4D6D-845F-939C64C2DED4}"/>
    <cellStyle name="Comma 2 2 3 2 2 3 2 3 2 5" xfId="27731" xr:uid="{48A5296B-D457-4983-BC13-9C0EC40EEC00}"/>
    <cellStyle name="Comma 2 2 3 2 2 3 2 3 3" xfId="5489" xr:uid="{A47B692A-C97F-4146-8667-EB858F8801AA}"/>
    <cellStyle name="Comma 2 2 3 2 2 3 2 3 3 2" xfId="17621" xr:uid="{1020DC2B-B551-49C2-B8C0-A69847D6FDB7}"/>
    <cellStyle name="Comma 2 2 3 2 2 3 2 3 3 2 2" xfId="41885" xr:uid="{AC809FA7-616D-4643-BA42-14EB98D44D9C}"/>
    <cellStyle name="Comma 2 2 3 2 2 3 2 3 3 3" xfId="29753" xr:uid="{C33B072B-36F9-42D1-8915-CC34A1936B68}"/>
    <cellStyle name="Comma 2 2 3 2 2 3 2 3 4" xfId="9533" xr:uid="{48534B86-CEBF-4859-ACBE-1219D254499B}"/>
    <cellStyle name="Comma 2 2 3 2 2 3 2 3 4 2" xfId="21665" xr:uid="{8E987545-28B8-4B28-9E8B-016A78DE2DDA}"/>
    <cellStyle name="Comma 2 2 3 2 2 3 2 3 4 2 2" xfId="45929" xr:uid="{BB70DECE-6B7B-4FCE-902A-29DA8883403D}"/>
    <cellStyle name="Comma 2 2 3 2 2 3 2 3 4 3" xfId="33797" xr:uid="{24BF2344-2770-4A4E-81E0-50FAB5A4D3BA}"/>
    <cellStyle name="Comma 2 2 3 2 2 3 2 3 5" xfId="13577" xr:uid="{B80D627C-4C5F-40B3-A8F8-3659B9701E5F}"/>
    <cellStyle name="Comma 2 2 3 2 2 3 2 3 5 2" xfId="37841" xr:uid="{32FF1E65-742F-45AE-899C-5A0670999C1E}"/>
    <cellStyle name="Comma 2 2 3 2 2 3 2 3 6" xfId="25709" xr:uid="{B4327CC4-61EE-4C0B-891B-322D0144371D}"/>
    <cellStyle name="Comma 2 2 3 2 2 3 2 4" xfId="2456" xr:uid="{CD6CE8EB-8303-4542-B5E1-992CBDCF5BDA}"/>
    <cellStyle name="Comma 2 2 3 2 2 3 2 4 2" xfId="6500" xr:uid="{B68E6AE6-EC48-41BC-B22E-6948ED30FA52}"/>
    <cellStyle name="Comma 2 2 3 2 2 3 2 4 2 2" xfId="18632" xr:uid="{3C86DBA9-E60A-4056-AC64-6CEDF9EE617A}"/>
    <cellStyle name="Comma 2 2 3 2 2 3 2 4 2 2 2" xfId="42896" xr:uid="{D2F51853-95D5-448F-8F11-2D458AB23ED0}"/>
    <cellStyle name="Comma 2 2 3 2 2 3 2 4 2 3" xfId="30764" xr:uid="{1629A16A-467E-4A74-88E0-29790AC16440}"/>
    <cellStyle name="Comma 2 2 3 2 2 3 2 4 3" xfId="10544" xr:uid="{0C071FB1-AD34-4ECE-A604-7A75018010EA}"/>
    <cellStyle name="Comma 2 2 3 2 2 3 2 4 3 2" xfId="22676" xr:uid="{0D651E31-AC24-41FE-8A0C-5FBDF450D16D}"/>
    <cellStyle name="Comma 2 2 3 2 2 3 2 4 3 2 2" xfId="46940" xr:uid="{CCB559BC-D878-4982-858B-3EB6B1661410}"/>
    <cellStyle name="Comma 2 2 3 2 2 3 2 4 3 3" xfId="34808" xr:uid="{F666BE5B-A642-4B5D-8899-ABD6CF9AE663}"/>
    <cellStyle name="Comma 2 2 3 2 2 3 2 4 4" xfId="14588" xr:uid="{F4BA2CDA-FC02-4221-B677-A476ADAC42B5}"/>
    <cellStyle name="Comma 2 2 3 2 2 3 2 4 4 2" xfId="38852" xr:uid="{DE3C796B-2B7B-4BFA-A4B5-09BA4A60F957}"/>
    <cellStyle name="Comma 2 2 3 2 2 3 2 4 5" xfId="26720" xr:uid="{15BD64A9-E1A4-4802-B444-4215B7A2B8F6}"/>
    <cellStyle name="Comma 2 2 3 2 2 3 2 5" xfId="4478" xr:uid="{619EEF59-FA9D-4B70-B0FF-067A82BB6307}"/>
    <cellStyle name="Comma 2 2 3 2 2 3 2 5 2" xfId="16610" xr:uid="{98B53A4F-7B29-4BE1-995C-7699E3E4497E}"/>
    <cellStyle name="Comma 2 2 3 2 2 3 2 5 2 2" xfId="40874" xr:uid="{AD62765A-A113-4A04-B0CE-965789C0558D}"/>
    <cellStyle name="Comma 2 2 3 2 2 3 2 5 3" xfId="28742" xr:uid="{F964051D-5166-4491-8258-3261240BB273}"/>
    <cellStyle name="Comma 2 2 3 2 2 3 2 6" xfId="8522" xr:uid="{C5480D0B-A43F-4A64-A953-97B271DD0BF1}"/>
    <cellStyle name="Comma 2 2 3 2 2 3 2 6 2" xfId="20654" xr:uid="{374C65D5-82CE-40E0-BD2B-C6234577E788}"/>
    <cellStyle name="Comma 2 2 3 2 2 3 2 6 2 2" xfId="44918" xr:uid="{D78965CD-5457-404E-84A7-A063F62A5B1E}"/>
    <cellStyle name="Comma 2 2 3 2 2 3 2 6 3" xfId="32786" xr:uid="{1D2B216B-6113-4A9E-B87C-5A66687FA69B}"/>
    <cellStyle name="Comma 2 2 3 2 2 3 2 7" xfId="12566" xr:uid="{51C2599C-5703-4B9F-A7FE-23B9C9CE0703}"/>
    <cellStyle name="Comma 2 2 3 2 2 3 2 7 2" xfId="36830" xr:uid="{F40F787D-60A7-4D7B-8BF0-25BB9718CC36}"/>
    <cellStyle name="Comma 2 2 3 2 2 3 2 8" xfId="24698" xr:uid="{4C56382F-95DD-4E06-8722-52DE879F72D1}"/>
    <cellStyle name="Comma 2 2 3 2 2 3 3" xfId="686" xr:uid="{B2F612BE-C511-4E66-8C61-205F2F78D4BC}"/>
    <cellStyle name="Comma 2 2 3 2 2 3 3 2" xfId="1697" xr:uid="{EFAE0BC6-7A24-42B8-A2CA-44376D5E535B}"/>
    <cellStyle name="Comma 2 2 3 2 2 3 3 2 2" xfId="3719" xr:uid="{D5C0DCC9-A2E9-4BEA-B939-D8A508B6B50E}"/>
    <cellStyle name="Comma 2 2 3 2 2 3 3 2 2 2" xfId="7763" xr:uid="{2020C83F-375D-49A2-9591-6CFE7A87564A}"/>
    <cellStyle name="Comma 2 2 3 2 2 3 3 2 2 2 2" xfId="19895" xr:uid="{58339437-0D43-44C9-9C4B-51DA6314AAB2}"/>
    <cellStyle name="Comma 2 2 3 2 2 3 3 2 2 2 2 2" xfId="44159" xr:uid="{F7F34F6B-0219-4C0F-9CA3-332919B67D38}"/>
    <cellStyle name="Comma 2 2 3 2 2 3 3 2 2 2 3" xfId="32027" xr:uid="{AEF2EC04-EB43-4362-BBCE-B8F7FCB239B4}"/>
    <cellStyle name="Comma 2 2 3 2 2 3 3 2 2 3" xfId="11807" xr:uid="{44520180-B5B4-4B67-89CB-2D66A28D18CF}"/>
    <cellStyle name="Comma 2 2 3 2 2 3 3 2 2 3 2" xfId="23939" xr:uid="{40B98215-4FFD-4318-8736-58BB76CBF984}"/>
    <cellStyle name="Comma 2 2 3 2 2 3 3 2 2 3 2 2" xfId="48203" xr:uid="{04495ABD-BD55-462E-934D-D4356F5EF85B}"/>
    <cellStyle name="Comma 2 2 3 2 2 3 3 2 2 3 3" xfId="36071" xr:uid="{86B8C657-32F0-4C20-90A9-848AEBEA555B}"/>
    <cellStyle name="Comma 2 2 3 2 2 3 3 2 2 4" xfId="15851" xr:uid="{1957E731-6ED8-4D49-91E1-657F75A92CAA}"/>
    <cellStyle name="Comma 2 2 3 2 2 3 3 2 2 4 2" xfId="40115" xr:uid="{5C6DDCC7-F1F1-4577-9DD3-2D5280625044}"/>
    <cellStyle name="Comma 2 2 3 2 2 3 3 2 2 5" xfId="27983" xr:uid="{73D84D84-20B9-4E5A-B50D-3CD8F3D26747}"/>
    <cellStyle name="Comma 2 2 3 2 2 3 3 2 3" xfId="5741" xr:uid="{624B590C-6D18-4E67-AD1D-FA921C4EC46A}"/>
    <cellStyle name="Comma 2 2 3 2 2 3 3 2 3 2" xfId="17873" xr:uid="{00201D9C-1795-4AC8-AC8D-799905F51FA0}"/>
    <cellStyle name="Comma 2 2 3 2 2 3 3 2 3 2 2" xfId="42137" xr:uid="{48B39341-BF78-48EF-967F-FD9EBA8B7A63}"/>
    <cellStyle name="Comma 2 2 3 2 2 3 3 2 3 3" xfId="30005" xr:uid="{56BC87D9-2AB9-4276-BFDB-C7515F947597}"/>
    <cellStyle name="Comma 2 2 3 2 2 3 3 2 4" xfId="9785" xr:uid="{739B0188-D0CF-486E-BD0C-36A84BDA1E23}"/>
    <cellStyle name="Comma 2 2 3 2 2 3 3 2 4 2" xfId="21917" xr:uid="{64F9CB69-1D69-43C5-9DBA-B26638E6E106}"/>
    <cellStyle name="Comma 2 2 3 2 2 3 3 2 4 2 2" xfId="46181" xr:uid="{007C5CDD-C1F0-473D-85BD-8B627926F3C7}"/>
    <cellStyle name="Comma 2 2 3 2 2 3 3 2 4 3" xfId="34049" xr:uid="{A8BB9292-AD6C-4697-8E84-320D3777516C}"/>
    <cellStyle name="Comma 2 2 3 2 2 3 3 2 5" xfId="13829" xr:uid="{6819F41F-9F84-41E8-A81E-5F28394C9E34}"/>
    <cellStyle name="Comma 2 2 3 2 2 3 3 2 5 2" xfId="38093" xr:uid="{7183144C-276C-419E-863B-19A0E34E1585}"/>
    <cellStyle name="Comma 2 2 3 2 2 3 3 2 6" xfId="25961" xr:uid="{EA9C2F61-5E4B-4D40-AF98-BC7E08122A12}"/>
    <cellStyle name="Comma 2 2 3 2 2 3 3 3" xfId="2708" xr:uid="{63150DEE-0915-46EA-BC7D-6333407E8FA4}"/>
    <cellStyle name="Comma 2 2 3 2 2 3 3 3 2" xfId="6752" xr:uid="{C1F0DA53-6B7D-447E-850A-F07D6CAA76A6}"/>
    <cellStyle name="Comma 2 2 3 2 2 3 3 3 2 2" xfId="18884" xr:uid="{4C7E72D9-68CA-4A11-AE23-645D3D25A171}"/>
    <cellStyle name="Comma 2 2 3 2 2 3 3 3 2 2 2" xfId="43148" xr:uid="{0653DBB7-B60A-4DB5-9C1F-AC851A3C34F7}"/>
    <cellStyle name="Comma 2 2 3 2 2 3 3 3 2 3" xfId="31016" xr:uid="{F2B3ACC4-E43C-4A5B-98BA-6C7A8965E496}"/>
    <cellStyle name="Comma 2 2 3 2 2 3 3 3 3" xfId="10796" xr:uid="{40532ECF-1E65-4BA9-89BC-28C7667F0395}"/>
    <cellStyle name="Comma 2 2 3 2 2 3 3 3 3 2" xfId="22928" xr:uid="{F7FE843F-6BA6-402C-B151-405E0BB8789D}"/>
    <cellStyle name="Comma 2 2 3 2 2 3 3 3 3 2 2" xfId="47192" xr:uid="{53D449A9-8319-412A-AF80-112170ED1094}"/>
    <cellStyle name="Comma 2 2 3 2 2 3 3 3 3 3" xfId="35060" xr:uid="{AA621D3C-AD02-43E8-9AAA-958D9F6B26C6}"/>
    <cellStyle name="Comma 2 2 3 2 2 3 3 3 4" xfId="14840" xr:uid="{023EAB4E-5F04-468B-8417-125F79DF088B}"/>
    <cellStyle name="Comma 2 2 3 2 2 3 3 3 4 2" xfId="39104" xr:uid="{294492B8-8D2F-40C7-8019-42287A9C3A65}"/>
    <cellStyle name="Comma 2 2 3 2 2 3 3 3 5" xfId="26972" xr:uid="{BE790485-C19C-45A1-9505-A71A2E452BC2}"/>
    <cellStyle name="Comma 2 2 3 2 2 3 3 4" xfId="4730" xr:uid="{C86CEB23-FE9D-4686-8076-52809C37DADA}"/>
    <cellStyle name="Comma 2 2 3 2 2 3 3 4 2" xfId="16862" xr:uid="{93114E82-0D0D-41F0-B674-3B42E24CF846}"/>
    <cellStyle name="Comma 2 2 3 2 2 3 3 4 2 2" xfId="41126" xr:uid="{4E3DA053-74F8-44E0-82CC-92A0A14E9732}"/>
    <cellStyle name="Comma 2 2 3 2 2 3 3 4 3" xfId="28994" xr:uid="{FB51371D-CC1F-465B-886F-7027B3EB3AA7}"/>
    <cellStyle name="Comma 2 2 3 2 2 3 3 5" xfId="8774" xr:uid="{DFB3A1C4-E6A5-48FD-9A83-0FE45BE62E80}"/>
    <cellStyle name="Comma 2 2 3 2 2 3 3 5 2" xfId="20906" xr:uid="{3D8BDF16-B57B-483E-B36A-B19C14889A9A}"/>
    <cellStyle name="Comma 2 2 3 2 2 3 3 5 2 2" xfId="45170" xr:uid="{78806CB6-9D24-46FF-8D84-C25E1863DEA8}"/>
    <cellStyle name="Comma 2 2 3 2 2 3 3 5 3" xfId="33038" xr:uid="{0F2B7E86-3684-4D01-B610-779CC0A01BB9}"/>
    <cellStyle name="Comma 2 2 3 2 2 3 3 6" xfId="12818" xr:uid="{1ED1FB1E-4D8F-43B7-9536-6BF210014FCD}"/>
    <cellStyle name="Comma 2 2 3 2 2 3 3 6 2" xfId="37082" xr:uid="{28741FFC-B589-41D5-826D-11AE04B8506F}"/>
    <cellStyle name="Comma 2 2 3 2 2 3 3 7" xfId="24950" xr:uid="{E26B0D7C-46D2-4E77-8F83-265D4654B14B}"/>
    <cellStyle name="Comma 2 2 3 2 2 3 4" xfId="1192" xr:uid="{AF6240B6-5CB9-4757-B756-33B75F87E5E6}"/>
    <cellStyle name="Comma 2 2 3 2 2 3 4 2" xfId="3214" xr:uid="{58C33968-209A-4933-B9E5-5BA2BAB5A29F}"/>
    <cellStyle name="Comma 2 2 3 2 2 3 4 2 2" xfId="7258" xr:uid="{8774A65A-3E7B-4665-8735-7F0DCF489C3C}"/>
    <cellStyle name="Comma 2 2 3 2 2 3 4 2 2 2" xfId="19390" xr:uid="{92CF0372-9AF5-42C1-B949-5FE156FE89D1}"/>
    <cellStyle name="Comma 2 2 3 2 2 3 4 2 2 2 2" xfId="43654" xr:uid="{9C1C111D-D3EF-41FD-A570-3C0EC195E090}"/>
    <cellStyle name="Comma 2 2 3 2 2 3 4 2 2 3" xfId="31522" xr:uid="{BF021AE7-201B-4BEC-AB7E-FCDB3EF8F04B}"/>
    <cellStyle name="Comma 2 2 3 2 2 3 4 2 3" xfId="11302" xr:uid="{FBDF7D5C-912E-404F-B0A6-9201985A8860}"/>
    <cellStyle name="Comma 2 2 3 2 2 3 4 2 3 2" xfId="23434" xr:uid="{08571C4D-348E-40A7-BA21-BA880418032A}"/>
    <cellStyle name="Comma 2 2 3 2 2 3 4 2 3 2 2" xfId="47698" xr:uid="{EB5CD451-124C-43DD-9AE9-C9E2236C9E77}"/>
    <cellStyle name="Comma 2 2 3 2 2 3 4 2 3 3" xfId="35566" xr:uid="{BB5184FF-A7E3-4F81-B555-55E9543AB554}"/>
    <cellStyle name="Comma 2 2 3 2 2 3 4 2 4" xfId="15346" xr:uid="{5AD24F03-F831-4BFC-8CA4-F2145AF98D53}"/>
    <cellStyle name="Comma 2 2 3 2 2 3 4 2 4 2" xfId="39610" xr:uid="{7BB6ED81-A0E3-437B-A9A7-22EB58FD36F7}"/>
    <cellStyle name="Comma 2 2 3 2 2 3 4 2 5" xfId="27478" xr:uid="{57198782-0299-4D21-873F-69AA3CF6E819}"/>
    <cellStyle name="Comma 2 2 3 2 2 3 4 3" xfId="5236" xr:uid="{05CD06C0-4695-458B-B377-DF47226D4F51}"/>
    <cellStyle name="Comma 2 2 3 2 2 3 4 3 2" xfId="17368" xr:uid="{2ACB90DB-81F8-4801-912A-FB62B2A54DBE}"/>
    <cellStyle name="Comma 2 2 3 2 2 3 4 3 2 2" xfId="41632" xr:uid="{629E3E3B-4B8D-4CF0-8C79-A338CC4A3859}"/>
    <cellStyle name="Comma 2 2 3 2 2 3 4 3 3" xfId="29500" xr:uid="{3793417C-8AE5-4283-882C-4AA82F4CD1F6}"/>
    <cellStyle name="Comma 2 2 3 2 2 3 4 4" xfId="9280" xr:uid="{9AB6B20E-9A0B-483B-872A-0E1EF647D521}"/>
    <cellStyle name="Comma 2 2 3 2 2 3 4 4 2" xfId="21412" xr:uid="{79DB098F-08A6-4CFD-92EC-81F6F9E58330}"/>
    <cellStyle name="Comma 2 2 3 2 2 3 4 4 2 2" xfId="45676" xr:uid="{E411103A-5668-4C58-B5BA-EF0BD079EB99}"/>
    <cellStyle name="Comma 2 2 3 2 2 3 4 4 3" xfId="33544" xr:uid="{BCFBD97B-031D-4C99-84D2-685A6DC89B33}"/>
    <cellStyle name="Comma 2 2 3 2 2 3 4 5" xfId="13324" xr:uid="{49B5B7E8-967F-4186-A96E-AFC9F7D79A39}"/>
    <cellStyle name="Comma 2 2 3 2 2 3 4 5 2" xfId="37588" xr:uid="{1BFC161B-7266-46D5-BAED-4CCDD039A97A}"/>
    <cellStyle name="Comma 2 2 3 2 2 3 4 6" xfId="25456" xr:uid="{2D6D4981-3F73-4EEF-BAA6-71DFE6FD141A}"/>
    <cellStyle name="Comma 2 2 3 2 2 3 5" xfId="2203" xr:uid="{88E7E720-FCDE-4C28-A8EC-487747369D51}"/>
    <cellStyle name="Comma 2 2 3 2 2 3 5 2" xfId="6247" xr:uid="{8EC82252-F4CA-4E9B-B7D1-4723A402C294}"/>
    <cellStyle name="Comma 2 2 3 2 2 3 5 2 2" xfId="18379" xr:uid="{F31365AE-EE64-414F-87F4-D98C12295410}"/>
    <cellStyle name="Comma 2 2 3 2 2 3 5 2 2 2" xfId="42643" xr:uid="{9055B58E-A5F6-40E5-A114-F40381E176F7}"/>
    <cellStyle name="Comma 2 2 3 2 2 3 5 2 3" xfId="30511" xr:uid="{DD512816-5204-4AB0-AC28-BF68DCDAFECB}"/>
    <cellStyle name="Comma 2 2 3 2 2 3 5 3" xfId="10291" xr:uid="{5FACFA14-8BE9-4DA0-A279-F56A9B41F105}"/>
    <cellStyle name="Comma 2 2 3 2 2 3 5 3 2" xfId="22423" xr:uid="{799CBC6D-67CC-4468-AC1A-31E3C7C32131}"/>
    <cellStyle name="Comma 2 2 3 2 2 3 5 3 2 2" xfId="46687" xr:uid="{F4BB360A-0FBE-40C3-925F-1582CEB8E287}"/>
    <cellStyle name="Comma 2 2 3 2 2 3 5 3 3" xfId="34555" xr:uid="{D339BFBA-BA5A-49FE-AFE2-FD4884F447E8}"/>
    <cellStyle name="Comma 2 2 3 2 2 3 5 4" xfId="14335" xr:uid="{7774E359-1B1B-42BD-9F91-39DD6DE1B632}"/>
    <cellStyle name="Comma 2 2 3 2 2 3 5 4 2" xfId="38599" xr:uid="{AD6F1AD4-7159-42A6-A5BF-C9B7E4EE98E7}"/>
    <cellStyle name="Comma 2 2 3 2 2 3 5 5" xfId="26467" xr:uid="{69535A31-DB8B-4CA4-90A6-CBB2C1475BA3}"/>
    <cellStyle name="Comma 2 2 3 2 2 3 6" xfId="4225" xr:uid="{6DCD8817-0034-4312-A7FA-B2DF3E454C6E}"/>
    <cellStyle name="Comma 2 2 3 2 2 3 6 2" xfId="16357" xr:uid="{835FA4AC-B1A8-49E2-A4D5-A8F5B0335659}"/>
    <cellStyle name="Comma 2 2 3 2 2 3 6 2 2" xfId="40621" xr:uid="{9BD7EBC0-A93D-41AA-844A-3EB65E7674F0}"/>
    <cellStyle name="Comma 2 2 3 2 2 3 6 3" xfId="28489" xr:uid="{B38039AF-56F3-4036-B429-05771D5F4ABF}"/>
    <cellStyle name="Comma 2 2 3 2 2 3 7" xfId="8269" xr:uid="{C86ABC75-8550-4641-86A4-2A57ABCEA078}"/>
    <cellStyle name="Comma 2 2 3 2 2 3 7 2" xfId="20401" xr:uid="{E85E91D5-BA4F-4FDE-8F76-D88B0679DEB1}"/>
    <cellStyle name="Comma 2 2 3 2 2 3 7 2 2" xfId="44665" xr:uid="{5F951A50-9527-46CE-8963-70F7A8DAF5D1}"/>
    <cellStyle name="Comma 2 2 3 2 2 3 7 3" xfId="32533" xr:uid="{6F407A28-8D7F-4CC1-9B36-5AD1732E7662}"/>
    <cellStyle name="Comma 2 2 3 2 2 3 8" xfId="12313" xr:uid="{80053FFC-C0D2-4BD7-8609-0122845644C4}"/>
    <cellStyle name="Comma 2 2 3 2 2 3 8 2" xfId="36577" xr:uid="{92693418-2A25-428D-98C6-67808802531E}"/>
    <cellStyle name="Comma 2 2 3 2 2 3 9" xfId="24445" xr:uid="{6F64472C-2413-4565-9869-F3E3131895E7}"/>
    <cellStyle name="Comma 2 2 3 2 2 4" xfId="308" xr:uid="{E52A2AF1-66FD-4FC3-9201-72B58BB252AC}"/>
    <cellStyle name="Comma 2 2 3 2 2 4 2" xfId="813" xr:uid="{B4D6F888-9115-48A3-9F11-830851D4A6C1}"/>
    <cellStyle name="Comma 2 2 3 2 2 4 2 2" xfId="1824" xr:uid="{806785AA-B9F4-4C5D-8E2F-32F081920939}"/>
    <cellStyle name="Comma 2 2 3 2 2 4 2 2 2" xfId="3846" xr:uid="{F5BFA76D-E966-4C38-B556-32215BBF9900}"/>
    <cellStyle name="Comma 2 2 3 2 2 4 2 2 2 2" xfId="7890" xr:uid="{E1BC67E8-BF70-4E07-B3CB-DDEAB290F920}"/>
    <cellStyle name="Comma 2 2 3 2 2 4 2 2 2 2 2" xfId="20022" xr:uid="{3079E989-826D-4A02-81CE-E4B012E35F9D}"/>
    <cellStyle name="Comma 2 2 3 2 2 4 2 2 2 2 2 2" xfId="44286" xr:uid="{DACF99FB-02D8-4BD6-9F2B-4E295F8FDF55}"/>
    <cellStyle name="Comma 2 2 3 2 2 4 2 2 2 2 3" xfId="32154" xr:uid="{E8B87BD6-044E-43C2-A6A6-5FA74C97BF4A}"/>
    <cellStyle name="Comma 2 2 3 2 2 4 2 2 2 3" xfId="11934" xr:uid="{4B1D1A81-1118-4925-B1AD-DDED0B143EF2}"/>
    <cellStyle name="Comma 2 2 3 2 2 4 2 2 2 3 2" xfId="24066" xr:uid="{7724E3E9-55F9-4C54-888B-7F98A8D887BB}"/>
    <cellStyle name="Comma 2 2 3 2 2 4 2 2 2 3 2 2" xfId="48330" xr:uid="{FA029904-27D3-470D-A44F-287CD34FDFAA}"/>
    <cellStyle name="Comma 2 2 3 2 2 4 2 2 2 3 3" xfId="36198" xr:uid="{09A84A3F-87E7-481A-B1A2-6F2DF547E4E3}"/>
    <cellStyle name="Comma 2 2 3 2 2 4 2 2 2 4" xfId="15978" xr:uid="{FFDF7298-9346-4BAA-947A-B606B6A89767}"/>
    <cellStyle name="Comma 2 2 3 2 2 4 2 2 2 4 2" xfId="40242" xr:uid="{D288B337-A7E1-4E67-A261-8219EBDCA2B0}"/>
    <cellStyle name="Comma 2 2 3 2 2 4 2 2 2 5" xfId="28110" xr:uid="{09CEB9E0-EB12-49B6-BA3D-377AB6225922}"/>
    <cellStyle name="Comma 2 2 3 2 2 4 2 2 3" xfId="5868" xr:uid="{4419EBEE-B19B-49EB-8647-8D5766159DDC}"/>
    <cellStyle name="Comma 2 2 3 2 2 4 2 2 3 2" xfId="18000" xr:uid="{3AF5AF18-2804-4D6B-B0AF-146FA36D2A19}"/>
    <cellStyle name="Comma 2 2 3 2 2 4 2 2 3 2 2" xfId="42264" xr:uid="{CBF27CBC-1238-4CC7-8535-F4356D2D9F33}"/>
    <cellStyle name="Comma 2 2 3 2 2 4 2 2 3 3" xfId="30132" xr:uid="{483245AA-4E68-43F6-A18C-1F4373749CEF}"/>
    <cellStyle name="Comma 2 2 3 2 2 4 2 2 4" xfId="9912" xr:uid="{6EC1673F-45DD-4FF0-A5D3-B2317211CA82}"/>
    <cellStyle name="Comma 2 2 3 2 2 4 2 2 4 2" xfId="22044" xr:uid="{0F23A0AB-E0CA-4CC6-A99D-B609B389E6B8}"/>
    <cellStyle name="Comma 2 2 3 2 2 4 2 2 4 2 2" xfId="46308" xr:uid="{695E7423-1D20-4795-91FA-CD58FE6382FE}"/>
    <cellStyle name="Comma 2 2 3 2 2 4 2 2 4 3" xfId="34176" xr:uid="{7852B239-B03C-4D13-AF8C-FEA37872164D}"/>
    <cellStyle name="Comma 2 2 3 2 2 4 2 2 5" xfId="13956" xr:uid="{A1D66C05-ADA0-491A-89BA-DB92D3D16D9F}"/>
    <cellStyle name="Comma 2 2 3 2 2 4 2 2 5 2" xfId="38220" xr:uid="{4D6D889B-D427-459E-84DF-499E1F0789A0}"/>
    <cellStyle name="Comma 2 2 3 2 2 4 2 2 6" xfId="26088" xr:uid="{F26D120D-7487-4348-ABF8-71A1A5312E27}"/>
    <cellStyle name="Comma 2 2 3 2 2 4 2 3" xfId="2835" xr:uid="{717CEDBD-31F8-4267-852D-6CFA7673EE93}"/>
    <cellStyle name="Comma 2 2 3 2 2 4 2 3 2" xfId="6879" xr:uid="{D5791963-1C2A-477D-987A-D1A3C25291AA}"/>
    <cellStyle name="Comma 2 2 3 2 2 4 2 3 2 2" xfId="19011" xr:uid="{D579116E-0FB5-4C14-8324-060044D3328B}"/>
    <cellStyle name="Comma 2 2 3 2 2 4 2 3 2 2 2" xfId="43275" xr:uid="{BE128F75-D869-4AD7-B303-58FF6773E5E7}"/>
    <cellStyle name="Comma 2 2 3 2 2 4 2 3 2 3" xfId="31143" xr:uid="{3CE1D585-AB0F-47D4-A694-9E5A1458BE1C}"/>
    <cellStyle name="Comma 2 2 3 2 2 4 2 3 3" xfId="10923" xr:uid="{E359A60B-4383-4256-B6BA-E0971F1DFF0E}"/>
    <cellStyle name="Comma 2 2 3 2 2 4 2 3 3 2" xfId="23055" xr:uid="{30EA164C-EE80-4EB0-B0BB-30E52769FF35}"/>
    <cellStyle name="Comma 2 2 3 2 2 4 2 3 3 2 2" xfId="47319" xr:uid="{2C1625D6-C25E-4D71-BBC9-BF6A68F4C692}"/>
    <cellStyle name="Comma 2 2 3 2 2 4 2 3 3 3" xfId="35187" xr:uid="{958E9082-BD31-4017-B193-6634C95FB81B}"/>
    <cellStyle name="Comma 2 2 3 2 2 4 2 3 4" xfId="14967" xr:uid="{B43838DC-0D71-452D-B7CF-BABA4F830B15}"/>
    <cellStyle name="Comma 2 2 3 2 2 4 2 3 4 2" xfId="39231" xr:uid="{8294DF32-D1D7-44AE-B6FB-99E468D43D12}"/>
    <cellStyle name="Comma 2 2 3 2 2 4 2 3 5" xfId="27099" xr:uid="{D6EE8EA7-3BC0-494D-9429-42389606EFB6}"/>
    <cellStyle name="Comma 2 2 3 2 2 4 2 4" xfId="4857" xr:uid="{7FD482B4-ADB6-4B9B-AB10-DA40ACFDD3DD}"/>
    <cellStyle name="Comma 2 2 3 2 2 4 2 4 2" xfId="16989" xr:uid="{C42A4A8E-4296-4C4B-B258-D8C8C9AED009}"/>
    <cellStyle name="Comma 2 2 3 2 2 4 2 4 2 2" xfId="41253" xr:uid="{06AACBF6-B977-4283-B45A-BE788C925833}"/>
    <cellStyle name="Comma 2 2 3 2 2 4 2 4 3" xfId="29121" xr:uid="{1E7285E6-B593-48AC-BEF8-6CF10E78D3ED}"/>
    <cellStyle name="Comma 2 2 3 2 2 4 2 5" xfId="8901" xr:uid="{1A0C6EDF-225D-451F-89C8-606C53D0EBD5}"/>
    <cellStyle name="Comma 2 2 3 2 2 4 2 5 2" xfId="21033" xr:uid="{8D0F55ED-D438-468F-BA27-C51F8A87AF3F}"/>
    <cellStyle name="Comma 2 2 3 2 2 4 2 5 2 2" xfId="45297" xr:uid="{48F59171-20B4-4024-ABDB-C037A0AD0F06}"/>
    <cellStyle name="Comma 2 2 3 2 2 4 2 5 3" xfId="33165" xr:uid="{1505D6CD-3087-4002-BC30-C4CDBB7A477C}"/>
    <cellStyle name="Comma 2 2 3 2 2 4 2 6" xfId="12945" xr:uid="{AE653E9E-098A-43CD-95A7-E95A1ABB6041}"/>
    <cellStyle name="Comma 2 2 3 2 2 4 2 6 2" xfId="37209" xr:uid="{0EBBE027-3554-4CCA-A3A0-77405E47E0FB}"/>
    <cellStyle name="Comma 2 2 3 2 2 4 2 7" xfId="25077" xr:uid="{9D2EBD38-B255-474C-8A10-104F3971FBFF}"/>
    <cellStyle name="Comma 2 2 3 2 2 4 3" xfId="1319" xr:uid="{28634E7B-52D4-4D9F-804D-80EFAE35A2D5}"/>
    <cellStyle name="Comma 2 2 3 2 2 4 3 2" xfId="3341" xr:uid="{14CB2E22-ADFA-4CED-BCC7-BA96BBC0FC2C}"/>
    <cellStyle name="Comma 2 2 3 2 2 4 3 2 2" xfId="7385" xr:uid="{5778120D-B9A4-4965-9F6E-83B0EE58F935}"/>
    <cellStyle name="Comma 2 2 3 2 2 4 3 2 2 2" xfId="19517" xr:uid="{D02D84BA-0F87-4D70-80F8-950D21176246}"/>
    <cellStyle name="Comma 2 2 3 2 2 4 3 2 2 2 2" xfId="43781" xr:uid="{8DA65213-7352-4327-80C3-5CED164C7AC7}"/>
    <cellStyle name="Comma 2 2 3 2 2 4 3 2 2 3" xfId="31649" xr:uid="{2B6A6AA0-A2FB-479C-B117-5CE7337AC1A9}"/>
    <cellStyle name="Comma 2 2 3 2 2 4 3 2 3" xfId="11429" xr:uid="{713388CC-FE27-4E85-B695-E3C42500D165}"/>
    <cellStyle name="Comma 2 2 3 2 2 4 3 2 3 2" xfId="23561" xr:uid="{860C6D25-283F-43EE-8320-50E9A2DB5AC9}"/>
    <cellStyle name="Comma 2 2 3 2 2 4 3 2 3 2 2" xfId="47825" xr:uid="{7CE8F265-92F2-423E-9388-838BD92DDDB7}"/>
    <cellStyle name="Comma 2 2 3 2 2 4 3 2 3 3" xfId="35693" xr:uid="{D4EEA2BA-BDD2-4DE1-9CD4-0A96C462A072}"/>
    <cellStyle name="Comma 2 2 3 2 2 4 3 2 4" xfId="15473" xr:uid="{6E05564D-50C1-40AC-83E2-E6D364DDC51B}"/>
    <cellStyle name="Comma 2 2 3 2 2 4 3 2 4 2" xfId="39737" xr:uid="{449CC83D-D915-4B9E-A05A-49D03BEBF66B}"/>
    <cellStyle name="Comma 2 2 3 2 2 4 3 2 5" xfId="27605" xr:uid="{744616B2-E00A-437C-8DB8-A3E982213192}"/>
    <cellStyle name="Comma 2 2 3 2 2 4 3 3" xfId="5363" xr:uid="{39754FAF-D5B1-476F-BAED-E857BE994874}"/>
    <cellStyle name="Comma 2 2 3 2 2 4 3 3 2" xfId="17495" xr:uid="{EE4CB17E-B9ED-4030-90FB-1D6A87364140}"/>
    <cellStyle name="Comma 2 2 3 2 2 4 3 3 2 2" xfId="41759" xr:uid="{02F3DD51-08CB-4629-9692-695D99392902}"/>
    <cellStyle name="Comma 2 2 3 2 2 4 3 3 3" xfId="29627" xr:uid="{C946E085-267A-4D73-8C3E-64443541894B}"/>
    <cellStyle name="Comma 2 2 3 2 2 4 3 4" xfId="9407" xr:uid="{FE1B64C1-CB2A-41EF-A1C5-52EB29FB29D5}"/>
    <cellStyle name="Comma 2 2 3 2 2 4 3 4 2" xfId="21539" xr:uid="{952A02F0-C3BF-4831-A20C-A3F91B9587F9}"/>
    <cellStyle name="Comma 2 2 3 2 2 4 3 4 2 2" xfId="45803" xr:uid="{78F7482F-570F-41C1-B148-760299786ABF}"/>
    <cellStyle name="Comma 2 2 3 2 2 4 3 4 3" xfId="33671" xr:uid="{CD8F44B3-02C9-4C51-89C7-1171DA07514F}"/>
    <cellStyle name="Comma 2 2 3 2 2 4 3 5" xfId="13451" xr:uid="{A89B9167-17B9-47F6-87CE-7D941574B8B8}"/>
    <cellStyle name="Comma 2 2 3 2 2 4 3 5 2" xfId="37715" xr:uid="{6703921E-D908-41B3-A264-2425E6D42923}"/>
    <cellStyle name="Comma 2 2 3 2 2 4 3 6" xfId="25583" xr:uid="{89746A69-6592-4B91-A681-7C8E8E65C593}"/>
    <cellStyle name="Comma 2 2 3 2 2 4 4" xfId="2330" xr:uid="{C4F93CAA-02F7-416F-8708-F55A5849F94D}"/>
    <cellStyle name="Comma 2 2 3 2 2 4 4 2" xfId="6374" xr:uid="{3B7FD595-3FB7-43F5-980C-FDF1E1E5F20D}"/>
    <cellStyle name="Comma 2 2 3 2 2 4 4 2 2" xfId="18506" xr:uid="{8FF1EA67-FE0D-45AB-8EBE-CB3761C27B80}"/>
    <cellStyle name="Comma 2 2 3 2 2 4 4 2 2 2" xfId="42770" xr:uid="{6F714776-5618-4257-A24D-5E5286A54118}"/>
    <cellStyle name="Comma 2 2 3 2 2 4 4 2 3" xfId="30638" xr:uid="{A06F9B73-6AF8-4AA2-B39A-56C40EFE3A33}"/>
    <cellStyle name="Comma 2 2 3 2 2 4 4 3" xfId="10418" xr:uid="{67D82633-0C28-4B4A-B4BE-1531DB7155F9}"/>
    <cellStyle name="Comma 2 2 3 2 2 4 4 3 2" xfId="22550" xr:uid="{FBB309E1-D0D7-4253-9796-BD2B773A13AB}"/>
    <cellStyle name="Comma 2 2 3 2 2 4 4 3 2 2" xfId="46814" xr:uid="{5DBEF10A-F9A2-4E95-9981-324C616534C6}"/>
    <cellStyle name="Comma 2 2 3 2 2 4 4 3 3" xfId="34682" xr:uid="{5BD2F566-2CAF-4FFE-9147-260CD5C6CD63}"/>
    <cellStyle name="Comma 2 2 3 2 2 4 4 4" xfId="14462" xr:uid="{F195F92C-5D16-464B-A75A-6BC6C0299A54}"/>
    <cellStyle name="Comma 2 2 3 2 2 4 4 4 2" xfId="38726" xr:uid="{6362A66F-1E79-4348-B0F1-EB719B25CCB1}"/>
    <cellStyle name="Comma 2 2 3 2 2 4 4 5" xfId="26594" xr:uid="{251382AD-29C4-4530-8652-BF00F6ED30D8}"/>
    <cellStyle name="Comma 2 2 3 2 2 4 5" xfId="4352" xr:uid="{17FB870D-E087-432D-BAC6-BEF728B2470C}"/>
    <cellStyle name="Comma 2 2 3 2 2 4 5 2" xfId="16484" xr:uid="{745CED33-621F-4FDA-8B68-DC7FDD50153A}"/>
    <cellStyle name="Comma 2 2 3 2 2 4 5 2 2" xfId="40748" xr:uid="{5DBCE419-42FE-48C1-AAFA-B2E0B85C294C}"/>
    <cellStyle name="Comma 2 2 3 2 2 4 5 3" xfId="28616" xr:uid="{88C96CD8-4D66-42E3-853F-CF3DBF6E596A}"/>
    <cellStyle name="Comma 2 2 3 2 2 4 6" xfId="8396" xr:uid="{06E48EA7-4842-4BAF-AAC7-18E0BF252D97}"/>
    <cellStyle name="Comma 2 2 3 2 2 4 6 2" xfId="20528" xr:uid="{74E00013-AC6C-47DB-AB5D-A30867260ED7}"/>
    <cellStyle name="Comma 2 2 3 2 2 4 6 2 2" xfId="44792" xr:uid="{2FEE528D-1429-4648-BCF6-6E0635A34EF4}"/>
    <cellStyle name="Comma 2 2 3 2 2 4 6 3" xfId="32660" xr:uid="{82BC6445-9C70-4697-94D9-01506CEDDDD6}"/>
    <cellStyle name="Comma 2 2 3 2 2 4 7" xfId="12440" xr:uid="{F7A3E307-051F-4FD2-AAF5-3596453FAD10}"/>
    <cellStyle name="Comma 2 2 3 2 2 4 7 2" xfId="36704" xr:uid="{0DBA901B-F6F3-4686-8369-A399F14A86E9}"/>
    <cellStyle name="Comma 2 2 3 2 2 4 8" xfId="24572" xr:uid="{69F9AB80-B928-43F3-A281-9A9497297C39}"/>
    <cellStyle name="Comma 2 2 3 2 2 5" xfId="560" xr:uid="{0032C9C2-B8DC-405E-B132-422498CEA862}"/>
    <cellStyle name="Comma 2 2 3 2 2 5 2" xfId="1571" xr:uid="{BDA646FA-B1B8-4CE8-829F-9282147B7171}"/>
    <cellStyle name="Comma 2 2 3 2 2 5 2 2" xfId="3593" xr:uid="{AA484F9D-71B7-42C8-9636-6E468BA3434E}"/>
    <cellStyle name="Comma 2 2 3 2 2 5 2 2 2" xfId="7637" xr:uid="{80A1FD62-50DE-42E8-9695-7C1AF70F0E69}"/>
    <cellStyle name="Comma 2 2 3 2 2 5 2 2 2 2" xfId="19769" xr:uid="{10A0D47B-F324-4BCC-98A3-9626F88F1F2A}"/>
    <cellStyle name="Comma 2 2 3 2 2 5 2 2 2 2 2" xfId="44033" xr:uid="{E745727E-BC81-421A-A172-6DEF916DA1B7}"/>
    <cellStyle name="Comma 2 2 3 2 2 5 2 2 2 3" xfId="31901" xr:uid="{D60A90CD-2F6E-4B42-B9B0-5D8619BA0431}"/>
    <cellStyle name="Comma 2 2 3 2 2 5 2 2 3" xfId="11681" xr:uid="{FCFF6B91-72F5-4451-B274-FCD631092027}"/>
    <cellStyle name="Comma 2 2 3 2 2 5 2 2 3 2" xfId="23813" xr:uid="{F7FE9102-1848-4E00-98BB-699990868C35}"/>
    <cellStyle name="Comma 2 2 3 2 2 5 2 2 3 2 2" xfId="48077" xr:uid="{A98218EA-ACC8-4249-988D-AB6B02EA41DA}"/>
    <cellStyle name="Comma 2 2 3 2 2 5 2 2 3 3" xfId="35945" xr:uid="{64928B61-FBA7-45A6-8144-C07CAD30E831}"/>
    <cellStyle name="Comma 2 2 3 2 2 5 2 2 4" xfId="15725" xr:uid="{BAAA3D1F-3508-4102-9F72-AE520481D0EA}"/>
    <cellStyle name="Comma 2 2 3 2 2 5 2 2 4 2" xfId="39989" xr:uid="{2F528693-21A6-4138-8098-F532CBAD2714}"/>
    <cellStyle name="Comma 2 2 3 2 2 5 2 2 5" xfId="27857" xr:uid="{796A197F-8A11-4228-8909-D3A9E98849AA}"/>
    <cellStyle name="Comma 2 2 3 2 2 5 2 3" xfId="5615" xr:uid="{E2E878F4-5177-4D61-8B82-D2B72D687C04}"/>
    <cellStyle name="Comma 2 2 3 2 2 5 2 3 2" xfId="17747" xr:uid="{5F3A103D-7386-448C-BB2F-8F3EB4FF907D}"/>
    <cellStyle name="Comma 2 2 3 2 2 5 2 3 2 2" xfId="42011" xr:uid="{568EE425-053F-4900-9804-A2BF99703993}"/>
    <cellStyle name="Comma 2 2 3 2 2 5 2 3 3" xfId="29879" xr:uid="{D924F840-E17E-40A5-8602-F1AA9922FA13}"/>
    <cellStyle name="Comma 2 2 3 2 2 5 2 4" xfId="9659" xr:uid="{4408E25E-7126-49CB-A63D-D117C7058539}"/>
    <cellStyle name="Comma 2 2 3 2 2 5 2 4 2" xfId="21791" xr:uid="{A2026EAB-AEAB-425E-BD83-E7A3C4933C35}"/>
    <cellStyle name="Comma 2 2 3 2 2 5 2 4 2 2" xfId="46055" xr:uid="{6EE233CC-8B51-4C39-984D-6FC71D2AFA1D}"/>
    <cellStyle name="Comma 2 2 3 2 2 5 2 4 3" xfId="33923" xr:uid="{A46A8DEF-53B8-46D9-AC4C-AB43D7374964}"/>
    <cellStyle name="Comma 2 2 3 2 2 5 2 5" xfId="13703" xr:uid="{2C504B3F-64B7-49CD-8891-C63DEC969999}"/>
    <cellStyle name="Comma 2 2 3 2 2 5 2 5 2" xfId="37967" xr:uid="{BACEC271-AC1A-48A8-B04F-18A82C3E674C}"/>
    <cellStyle name="Comma 2 2 3 2 2 5 2 6" xfId="25835" xr:uid="{AE8E31D1-5139-4119-A4BD-879F965B34CC}"/>
    <cellStyle name="Comma 2 2 3 2 2 5 3" xfId="2582" xr:uid="{FD534DE0-B182-4979-8089-782ADE84BF58}"/>
    <cellStyle name="Comma 2 2 3 2 2 5 3 2" xfId="6626" xr:uid="{2C722449-1CFB-4884-9583-745F139D6179}"/>
    <cellStyle name="Comma 2 2 3 2 2 5 3 2 2" xfId="18758" xr:uid="{03D2064D-DD74-4D9A-991E-1E0868B5F612}"/>
    <cellStyle name="Comma 2 2 3 2 2 5 3 2 2 2" xfId="43022" xr:uid="{66BF0B3B-E159-4560-B200-A55A1E644975}"/>
    <cellStyle name="Comma 2 2 3 2 2 5 3 2 3" xfId="30890" xr:uid="{0B07304C-8969-4C25-8A2F-2BAFF211A976}"/>
    <cellStyle name="Comma 2 2 3 2 2 5 3 3" xfId="10670" xr:uid="{1EA83751-B10C-4225-AF47-A27630995EFD}"/>
    <cellStyle name="Comma 2 2 3 2 2 5 3 3 2" xfId="22802" xr:uid="{EDAB0AE3-CC26-45FE-8C69-D0BFD4B5E0D2}"/>
    <cellStyle name="Comma 2 2 3 2 2 5 3 3 2 2" xfId="47066" xr:uid="{3056C737-D275-456F-9E85-34423D631FF1}"/>
    <cellStyle name="Comma 2 2 3 2 2 5 3 3 3" xfId="34934" xr:uid="{90F6014F-1407-41BF-AC78-5964196A7B70}"/>
    <cellStyle name="Comma 2 2 3 2 2 5 3 4" xfId="14714" xr:uid="{AE35221D-3C86-4331-89DC-986853BF6DB6}"/>
    <cellStyle name="Comma 2 2 3 2 2 5 3 4 2" xfId="38978" xr:uid="{B794BF8C-E01F-49A3-BF1A-43DA21C6E2E1}"/>
    <cellStyle name="Comma 2 2 3 2 2 5 3 5" xfId="26846" xr:uid="{D8AA764F-9A65-433D-9B82-8D9A738CEC98}"/>
    <cellStyle name="Comma 2 2 3 2 2 5 4" xfId="4604" xr:uid="{326C2E79-833E-44D1-B342-500BF3BC93ED}"/>
    <cellStyle name="Comma 2 2 3 2 2 5 4 2" xfId="16736" xr:uid="{E79C50F3-A4F2-4567-8DF6-21359C3006C1}"/>
    <cellStyle name="Comma 2 2 3 2 2 5 4 2 2" xfId="41000" xr:uid="{5ABA5714-F238-47E1-B05D-D0431B6835EF}"/>
    <cellStyle name="Comma 2 2 3 2 2 5 4 3" xfId="28868" xr:uid="{19BEC6A8-3801-4627-8501-CCFB8BE07C9E}"/>
    <cellStyle name="Comma 2 2 3 2 2 5 5" xfId="8648" xr:uid="{D7DE23A2-B98F-456C-A93B-2794023117B7}"/>
    <cellStyle name="Comma 2 2 3 2 2 5 5 2" xfId="20780" xr:uid="{294D8CB8-2830-4BD2-839E-BCB2001DB73C}"/>
    <cellStyle name="Comma 2 2 3 2 2 5 5 2 2" xfId="45044" xr:uid="{C2632E4C-C40A-4D7C-BBCC-B8081B275E0C}"/>
    <cellStyle name="Comma 2 2 3 2 2 5 5 3" xfId="32912" xr:uid="{E400D551-5941-4B5F-AC12-8A2E337E2531}"/>
    <cellStyle name="Comma 2 2 3 2 2 5 6" xfId="12692" xr:uid="{DA07C80E-4B80-4C63-818D-A1ED2E33BACA}"/>
    <cellStyle name="Comma 2 2 3 2 2 5 6 2" xfId="36956" xr:uid="{93D65061-1579-4F80-80DC-D53BE94C166E}"/>
    <cellStyle name="Comma 2 2 3 2 2 5 7" xfId="24824" xr:uid="{4EFFA83A-E753-441F-8CE3-7082F46AE26C}"/>
    <cellStyle name="Comma 2 2 3 2 2 6" xfId="1066" xr:uid="{F0B4213E-45B3-416D-8CC3-1F426369CFE2}"/>
    <cellStyle name="Comma 2 2 3 2 2 6 2" xfId="3088" xr:uid="{9ED97F29-E410-4144-81C2-A21FE171D132}"/>
    <cellStyle name="Comma 2 2 3 2 2 6 2 2" xfId="7132" xr:uid="{DC2522A0-9188-4BD1-809C-042C4482A31B}"/>
    <cellStyle name="Comma 2 2 3 2 2 6 2 2 2" xfId="19264" xr:uid="{F590F0B8-66EE-4337-BCAB-F12DC622034A}"/>
    <cellStyle name="Comma 2 2 3 2 2 6 2 2 2 2" xfId="43528" xr:uid="{3C7132F7-A3F4-46ED-B748-549FD92F3026}"/>
    <cellStyle name="Comma 2 2 3 2 2 6 2 2 3" xfId="31396" xr:uid="{E6902980-5BAD-4D74-B26D-D7A22F769D29}"/>
    <cellStyle name="Comma 2 2 3 2 2 6 2 3" xfId="11176" xr:uid="{3D238919-9850-4D77-801D-BAAE52A50273}"/>
    <cellStyle name="Comma 2 2 3 2 2 6 2 3 2" xfId="23308" xr:uid="{5C7B1EA7-B29A-4230-A12B-49953C1D0676}"/>
    <cellStyle name="Comma 2 2 3 2 2 6 2 3 2 2" xfId="47572" xr:uid="{12ABA8A2-C0C4-4E19-B735-83C946865791}"/>
    <cellStyle name="Comma 2 2 3 2 2 6 2 3 3" xfId="35440" xr:uid="{21F15DEF-0DA3-4C8B-B34F-E2EACA3FF582}"/>
    <cellStyle name="Comma 2 2 3 2 2 6 2 4" xfId="15220" xr:uid="{CEB090E2-C3E3-4D06-94D9-2660DC642FD9}"/>
    <cellStyle name="Comma 2 2 3 2 2 6 2 4 2" xfId="39484" xr:uid="{716D1691-93C1-48E4-9DCE-64A77651B06D}"/>
    <cellStyle name="Comma 2 2 3 2 2 6 2 5" xfId="27352" xr:uid="{6AFB95AF-E232-40E4-A0F1-F104486DD8EA}"/>
    <cellStyle name="Comma 2 2 3 2 2 6 3" xfId="5110" xr:uid="{5000F812-BA0E-423D-BCB8-D170547DBDD3}"/>
    <cellStyle name="Comma 2 2 3 2 2 6 3 2" xfId="17242" xr:uid="{7BEA40E9-7882-40CD-825D-C9D78726923E}"/>
    <cellStyle name="Comma 2 2 3 2 2 6 3 2 2" xfId="41506" xr:uid="{54936E80-AB2B-463A-8CE9-782764C63AC8}"/>
    <cellStyle name="Comma 2 2 3 2 2 6 3 3" xfId="29374" xr:uid="{6FA2DCE0-EC08-4F44-854E-4DE08C26C580}"/>
    <cellStyle name="Comma 2 2 3 2 2 6 4" xfId="9154" xr:uid="{B307CFFB-F5E6-47C4-9F21-62BD0A8666F3}"/>
    <cellStyle name="Comma 2 2 3 2 2 6 4 2" xfId="21286" xr:uid="{330103A6-E0A2-4842-835E-950251290E90}"/>
    <cellStyle name="Comma 2 2 3 2 2 6 4 2 2" xfId="45550" xr:uid="{6E6C996F-DDB9-424A-9B68-FE145FA75248}"/>
    <cellStyle name="Comma 2 2 3 2 2 6 4 3" xfId="33418" xr:uid="{02208296-6D47-452A-8952-ED7B812F958E}"/>
    <cellStyle name="Comma 2 2 3 2 2 6 5" xfId="13198" xr:uid="{3CF7111D-15A0-48DB-9DA9-6216C08D2DAD}"/>
    <cellStyle name="Comma 2 2 3 2 2 6 5 2" xfId="37462" xr:uid="{93B1E55B-9FC6-4BDA-A0A8-BD6EA717D355}"/>
    <cellStyle name="Comma 2 2 3 2 2 6 6" xfId="25330" xr:uid="{BDFCE64C-F045-4812-9ABB-3AF02933ED94}"/>
    <cellStyle name="Comma 2 2 3 2 2 7" xfId="2077" xr:uid="{72603ECF-17E6-4697-8A63-9A3BA2B4552E}"/>
    <cellStyle name="Comma 2 2 3 2 2 7 2" xfId="6121" xr:uid="{60DDD645-1255-4B97-9821-EA2126B85A5F}"/>
    <cellStyle name="Comma 2 2 3 2 2 7 2 2" xfId="18253" xr:uid="{B7E5C9D9-2918-4613-AD18-35FE91D035A5}"/>
    <cellStyle name="Comma 2 2 3 2 2 7 2 2 2" xfId="42517" xr:uid="{0399A729-7492-4741-860F-2280C4362728}"/>
    <cellStyle name="Comma 2 2 3 2 2 7 2 3" xfId="30385" xr:uid="{9B6A3470-1A96-4615-9203-E457F655CC0B}"/>
    <cellStyle name="Comma 2 2 3 2 2 7 3" xfId="10165" xr:uid="{ECB5528B-4878-43A6-857B-46E57673CC38}"/>
    <cellStyle name="Comma 2 2 3 2 2 7 3 2" xfId="22297" xr:uid="{2E361B6C-D544-4DDD-A8AF-F40F30E17DA7}"/>
    <cellStyle name="Comma 2 2 3 2 2 7 3 2 2" xfId="46561" xr:uid="{739ED99B-3D94-4284-AD47-655F1ED4F0FB}"/>
    <cellStyle name="Comma 2 2 3 2 2 7 3 3" xfId="34429" xr:uid="{F74449D2-E95B-4F85-A6E0-CEA194AC9DBF}"/>
    <cellStyle name="Comma 2 2 3 2 2 7 4" xfId="14209" xr:uid="{E48ADE7B-993F-4674-A66F-AA004914C257}"/>
    <cellStyle name="Comma 2 2 3 2 2 7 4 2" xfId="38473" xr:uid="{F1D4BE17-A780-44C0-A525-ECF608E34CE8}"/>
    <cellStyle name="Comma 2 2 3 2 2 7 5" xfId="26341" xr:uid="{8B100DEB-88C9-4E9A-BC97-734C30F87536}"/>
    <cellStyle name="Comma 2 2 3 2 2 8" xfId="4099" xr:uid="{E8A4EE86-A8DC-4C86-B43D-9E7B16EE68FF}"/>
    <cellStyle name="Comma 2 2 3 2 2 8 2" xfId="16231" xr:uid="{24C46D96-AEA4-4735-B0F0-C8FA57480726}"/>
    <cellStyle name="Comma 2 2 3 2 2 8 2 2" xfId="40495" xr:uid="{3490A02F-E227-4D22-BF28-61A6ADA457EA}"/>
    <cellStyle name="Comma 2 2 3 2 2 8 3" xfId="28363" xr:uid="{169380BD-0401-4DDC-A39D-F177E8B4F198}"/>
    <cellStyle name="Comma 2 2 3 2 2 9" xfId="8143" xr:uid="{5305C0F8-65B2-4F1A-B30E-7BEEF01B8A07}"/>
    <cellStyle name="Comma 2 2 3 2 2 9 2" xfId="20275" xr:uid="{2424EF92-3858-48F2-A21F-12D6A6E6E56B}"/>
    <cellStyle name="Comma 2 2 3 2 2 9 2 2" xfId="44539" xr:uid="{4590A1F7-2279-424D-954D-B2E2997A4750}"/>
    <cellStyle name="Comma 2 2 3 2 2 9 3" xfId="32407" xr:uid="{D48F3B19-4553-4804-9E35-870F7B42E6D5}"/>
    <cellStyle name="Comma 2 2 3 2 3" xfId="76" xr:uid="{0E9E8097-793B-4BE2-BC3B-546D6642B0A6}"/>
    <cellStyle name="Comma 2 2 3 2 3 10" xfId="12208" xr:uid="{AF931EBB-3D90-4124-A35C-684B21221ABE}"/>
    <cellStyle name="Comma 2 2 3 2 3 10 2" xfId="36472" xr:uid="{7F55FFBC-0E45-4E27-A81B-1161E937D3DD}"/>
    <cellStyle name="Comma 2 2 3 2 3 11" xfId="24340" xr:uid="{DEBAB7E0-8DF7-4AA6-8C35-DC9B870BF68C}"/>
    <cellStyle name="Comma 2 2 3 2 3 2" xfId="139" xr:uid="{678D21C8-8247-4248-B9EB-DD32DFC0B6C2}"/>
    <cellStyle name="Comma 2 2 3 2 3 2 10" xfId="24403" xr:uid="{D89342C1-F7E3-40AB-87D4-2256BAD909F9}"/>
    <cellStyle name="Comma 2 2 3 2 3 2 2" xfId="265" xr:uid="{CCA67B69-2A93-471C-A353-486FFDF98961}"/>
    <cellStyle name="Comma 2 2 3 2 3 2 2 2" xfId="518" xr:uid="{DD05357F-984F-4B6D-8AB6-8A3D3F599428}"/>
    <cellStyle name="Comma 2 2 3 2 3 2 2 2 2" xfId="1023" xr:uid="{BA054DB5-1758-482A-AC35-96A69AB3F851}"/>
    <cellStyle name="Comma 2 2 3 2 3 2 2 2 2 2" xfId="2034" xr:uid="{343A1418-48B7-45A1-94D9-19B310500A0E}"/>
    <cellStyle name="Comma 2 2 3 2 3 2 2 2 2 2 2" xfId="4056" xr:uid="{3492E2FA-1371-46DB-850E-11D9597C55C5}"/>
    <cellStyle name="Comma 2 2 3 2 3 2 2 2 2 2 2 2" xfId="8100" xr:uid="{AC3E33A0-8813-44FC-8C1D-6E661F956C4D}"/>
    <cellStyle name="Comma 2 2 3 2 3 2 2 2 2 2 2 2 2" xfId="20232" xr:uid="{1A2B48A1-6BF6-4B90-A301-0286D9EB705E}"/>
    <cellStyle name="Comma 2 2 3 2 3 2 2 2 2 2 2 2 2 2" xfId="44496" xr:uid="{913B42C8-2CFE-4396-91AC-0EC996811433}"/>
    <cellStyle name="Comma 2 2 3 2 3 2 2 2 2 2 2 2 3" xfId="32364" xr:uid="{6BBE7995-5ABC-44C0-83BF-941B635E4922}"/>
    <cellStyle name="Comma 2 2 3 2 3 2 2 2 2 2 2 3" xfId="12144" xr:uid="{DAEC3D98-A229-450B-8E73-C61600166917}"/>
    <cellStyle name="Comma 2 2 3 2 3 2 2 2 2 2 2 3 2" xfId="24276" xr:uid="{22549FA6-58D7-48BD-8800-5FBEF54D77FD}"/>
    <cellStyle name="Comma 2 2 3 2 3 2 2 2 2 2 2 3 2 2" xfId="48540" xr:uid="{86625110-5714-46F8-B56A-43DC009BFB05}"/>
    <cellStyle name="Comma 2 2 3 2 3 2 2 2 2 2 2 3 3" xfId="36408" xr:uid="{2B398838-BF49-4BEC-9C81-B18CFC301CE8}"/>
    <cellStyle name="Comma 2 2 3 2 3 2 2 2 2 2 2 4" xfId="16188" xr:uid="{0F60BDFF-ACAF-489B-ADA8-70872184CCBB}"/>
    <cellStyle name="Comma 2 2 3 2 3 2 2 2 2 2 2 4 2" xfId="40452" xr:uid="{90462696-D92D-439A-911A-03B195CA03D5}"/>
    <cellStyle name="Comma 2 2 3 2 3 2 2 2 2 2 2 5" xfId="28320" xr:uid="{D9972FB9-15EC-467D-9651-B146BBB5ABE6}"/>
    <cellStyle name="Comma 2 2 3 2 3 2 2 2 2 2 3" xfId="6078" xr:uid="{C29F8853-D05D-4EC3-8A8D-7FADC0F8E7A4}"/>
    <cellStyle name="Comma 2 2 3 2 3 2 2 2 2 2 3 2" xfId="18210" xr:uid="{D8E53581-44ED-4979-B805-291AA9711A30}"/>
    <cellStyle name="Comma 2 2 3 2 3 2 2 2 2 2 3 2 2" xfId="42474" xr:uid="{9A4B2148-CB2B-4897-8840-A87855240D22}"/>
    <cellStyle name="Comma 2 2 3 2 3 2 2 2 2 2 3 3" xfId="30342" xr:uid="{0CE280D7-86A7-4366-A292-421A07EC64B2}"/>
    <cellStyle name="Comma 2 2 3 2 3 2 2 2 2 2 4" xfId="10122" xr:uid="{76C6ED9E-DDFF-4333-9FC2-19D332BC494F}"/>
    <cellStyle name="Comma 2 2 3 2 3 2 2 2 2 2 4 2" xfId="22254" xr:uid="{9220C31E-6900-478F-83B3-E1DF78210E0D}"/>
    <cellStyle name="Comma 2 2 3 2 3 2 2 2 2 2 4 2 2" xfId="46518" xr:uid="{63A64B1D-C25A-45E3-A01D-8F8BF51A500B}"/>
    <cellStyle name="Comma 2 2 3 2 3 2 2 2 2 2 4 3" xfId="34386" xr:uid="{CBB04020-28B3-48ED-A97B-74550EB4B4AB}"/>
    <cellStyle name="Comma 2 2 3 2 3 2 2 2 2 2 5" xfId="14166" xr:uid="{46A0B4D0-F4B4-484B-B4C8-00046DC19F12}"/>
    <cellStyle name="Comma 2 2 3 2 3 2 2 2 2 2 5 2" xfId="38430" xr:uid="{83656A78-04F2-45F2-B274-4054AB78B3A9}"/>
    <cellStyle name="Comma 2 2 3 2 3 2 2 2 2 2 6" xfId="26298" xr:uid="{F5B01059-36A6-42BC-8CF5-BAB0D27A0C95}"/>
    <cellStyle name="Comma 2 2 3 2 3 2 2 2 2 3" xfId="3045" xr:uid="{5011B458-B2F4-4FD8-8CCE-EB98303200D2}"/>
    <cellStyle name="Comma 2 2 3 2 3 2 2 2 2 3 2" xfId="7089" xr:uid="{9FE559C5-D94A-4B05-85A5-BF7063565ADB}"/>
    <cellStyle name="Comma 2 2 3 2 3 2 2 2 2 3 2 2" xfId="19221" xr:uid="{BB941C3D-634D-4418-9556-00261ECD2773}"/>
    <cellStyle name="Comma 2 2 3 2 3 2 2 2 2 3 2 2 2" xfId="43485" xr:uid="{A55DA8D7-F979-429A-8AC3-99AB96DBC42F}"/>
    <cellStyle name="Comma 2 2 3 2 3 2 2 2 2 3 2 3" xfId="31353" xr:uid="{A4059A84-E67B-4DC5-B998-236F9FA88DD0}"/>
    <cellStyle name="Comma 2 2 3 2 3 2 2 2 2 3 3" xfId="11133" xr:uid="{FB95A149-A4D9-4B2A-888F-30C192AE8964}"/>
    <cellStyle name="Comma 2 2 3 2 3 2 2 2 2 3 3 2" xfId="23265" xr:uid="{97E17363-F288-40B2-A881-846A5E697E67}"/>
    <cellStyle name="Comma 2 2 3 2 3 2 2 2 2 3 3 2 2" xfId="47529" xr:uid="{45D28B06-6E25-47EC-A15A-3AD93BE7A879}"/>
    <cellStyle name="Comma 2 2 3 2 3 2 2 2 2 3 3 3" xfId="35397" xr:uid="{6BD0810E-0DB2-4922-8377-75F948D03B1E}"/>
    <cellStyle name="Comma 2 2 3 2 3 2 2 2 2 3 4" xfId="15177" xr:uid="{384A987A-DDA3-4D48-92B5-50FFA8E6E796}"/>
    <cellStyle name="Comma 2 2 3 2 3 2 2 2 2 3 4 2" xfId="39441" xr:uid="{2CA87FB4-45BD-49DC-AF22-99CBBE5AC470}"/>
    <cellStyle name="Comma 2 2 3 2 3 2 2 2 2 3 5" xfId="27309" xr:uid="{DEBB0C03-7543-44EF-915C-D1DB6170A4B0}"/>
    <cellStyle name="Comma 2 2 3 2 3 2 2 2 2 4" xfId="5067" xr:uid="{BE3FE994-2213-4C90-8653-5190BE3DC920}"/>
    <cellStyle name="Comma 2 2 3 2 3 2 2 2 2 4 2" xfId="17199" xr:uid="{67D31BD1-94F3-4AC6-97B5-A04800049D2A}"/>
    <cellStyle name="Comma 2 2 3 2 3 2 2 2 2 4 2 2" xfId="41463" xr:uid="{FA32D933-CAFF-4208-A880-853511FC290D}"/>
    <cellStyle name="Comma 2 2 3 2 3 2 2 2 2 4 3" xfId="29331" xr:uid="{D1E3AAF1-2A82-4C31-BF52-7C790DCEE415}"/>
    <cellStyle name="Comma 2 2 3 2 3 2 2 2 2 5" xfId="9111" xr:uid="{6B1A051A-C068-434E-A85A-4E3C659C347F}"/>
    <cellStyle name="Comma 2 2 3 2 3 2 2 2 2 5 2" xfId="21243" xr:uid="{F37F3B8E-7413-46F4-AA7F-E35587AAB294}"/>
    <cellStyle name="Comma 2 2 3 2 3 2 2 2 2 5 2 2" xfId="45507" xr:uid="{FF4EBAC6-59FB-46AD-9342-2941A1810A31}"/>
    <cellStyle name="Comma 2 2 3 2 3 2 2 2 2 5 3" xfId="33375" xr:uid="{F6A391C4-65C9-4719-8CBA-490A709F5D5F}"/>
    <cellStyle name="Comma 2 2 3 2 3 2 2 2 2 6" xfId="13155" xr:uid="{36CBE00A-613C-44B9-9EC4-A9E9ED2933E5}"/>
    <cellStyle name="Comma 2 2 3 2 3 2 2 2 2 6 2" xfId="37419" xr:uid="{D78287C3-9948-4950-B5D3-2997CC9354EA}"/>
    <cellStyle name="Comma 2 2 3 2 3 2 2 2 2 7" xfId="25287" xr:uid="{D20477A2-9265-4E02-AE41-A68453C2B6CB}"/>
    <cellStyle name="Comma 2 2 3 2 3 2 2 2 3" xfId="1529" xr:uid="{406CDB94-8216-40C6-BF5E-D7FDECB3C27D}"/>
    <cellStyle name="Comma 2 2 3 2 3 2 2 2 3 2" xfId="3551" xr:uid="{5BF95C1A-7837-4308-B2CB-3CE4362622FA}"/>
    <cellStyle name="Comma 2 2 3 2 3 2 2 2 3 2 2" xfId="7595" xr:uid="{0F099C72-DEDC-4255-8906-399954AE8A20}"/>
    <cellStyle name="Comma 2 2 3 2 3 2 2 2 3 2 2 2" xfId="19727" xr:uid="{CA8A61C3-36F2-457B-A3E5-C4FF9BB1C322}"/>
    <cellStyle name="Comma 2 2 3 2 3 2 2 2 3 2 2 2 2" xfId="43991" xr:uid="{64395829-284E-4B69-AA66-1EF759CEB416}"/>
    <cellStyle name="Comma 2 2 3 2 3 2 2 2 3 2 2 3" xfId="31859" xr:uid="{5631E3A1-B46D-4B5F-868C-F07B04AA5E32}"/>
    <cellStyle name="Comma 2 2 3 2 3 2 2 2 3 2 3" xfId="11639" xr:uid="{93D0812E-9C47-4017-81F0-D9E18C2FC17D}"/>
    <cellStyle name="Comma 2 2 3 2 3 2 2 2 3 2 3 2" xfId="23771" xr:uid="{0C3CD61F-EB47-4A91-AE35-CEA96AE63348}"/>
    <cellStyle name="Comma 2 2 3 2 3 2 2 2 3 2 3 2 2" xfId="48035" xr:uid="{0B8490F3-6D5E-4540-96E0-D3C2DC2B00EE}"/>
    <cellStyle name="Comma 2 2 3 2 3 2 2 2 3 2 3 3" xfId="35903" xr:uid="{8A44BEC5-EAA8-4F43-AFB6-04E55A1FD34A}"/>
    <cellStyle name="Comma 2 2 3 2 3 2 2 2 3 2 4" xfId="15683" xr:uid="{A07876B1-9E3E-4111-B14D-D7AF116AC8CC}"/>
    <cellStyle name="Comma 2 2 3 2 3 2 2 2 3 2 4 2" xfId="39947" xr:uid="{B162311B-F35B-4B34-9BA0-5BC51F22211F}"/>
    <cellStyle name="Comma 2 2 3 2 3 2 2 2 3 2 5" xfId="27815" xr:uid="{856E1E3D-E47D-41E9-83EC-8E4A93883360}"/>
    <cellStyle name="Comma 2 2 3 2 3 2 2 2 3 3" xfId="5573" xr:uid="{297CAAD2-7D1B-487B-82B7-E79A21D26BA7}"/>
    <cellStyle name="Comma 2 2 3 2 3 2 2 2 3 3 2" xfId="17705" xr:uid="{AD0EDD28-2C3F-4E80-91AC-8EF6BC5EFC10}"/>
    <cellStyle name="Comma 2 2 3 2 3 2 2 2 3 3 2 2" xfId="41969" xr:uid="{FB36C18F-E7BF-4648-8B75-70314E4AB728}"/>
    <cellStyle name="Comma 2 2 3 2 3 2 2 2 3 3 3" xfId="29837" xr:uid="{85B434DA-9BA7-4F96-8390-1386DB83B557}"/>
    <cellStyle name="Comma 2 2 3 2 3 2 2 2 3 4" xfId="9617" xr:uid="{A5A7E57D-96F8-40EF-9948-7B1A13B1B962}"/>
    <cellStyle name="Comma 2 2 3 2 3 2 2 2 3 4 2" xfId="21749" xr:uid="{0C7A51AE-67FC-45A2-9420-3F763CA76769}"/>
    <cellStyle name="Comma 2 2 3 2 3 2 2 2 3 4 2 2" xfId="46013" xr:uid="{72BCE08B-578D-4335-BA2C-58AB29A8D1DA}"/>
    <cellStyle name="Comma 2 2 3 2 3 2 2 2 3 4 3" xfId="33881" xr:uid="{50BA0751-9E24-44BD-96D1-371674BA572F}"/>
    <cellStyle name="Comma 2 2 3 2 3 2 2 2 3 5" xfId="13661" xr:uid="{A7EB80F1-8534-4BD7-8278-AC36E9DE53FE}"/>
    <cellStyle name="Comma 2 2 3 2 3 2 2 2 3 5 2" xfId="37925" xr:uid="{CAFB6831-A703-4CC5-A288-190CD91EF39C}"/>
    <cellStyle name="Comma 2 2 3 2 3 2 2 2 3 6" xfId="25793" xr:uid="{A852A127-6FC9-4FB1-B7C4-79E8C357F680}"/>
    <cellStyle name="Comma 2 2 3 2 3 2 2 2 4" xfId="2540" xr:uid="{FCF969AF-398A-44EC-8AB5-3E64AA93B9B2}"/>
    <cellStyle name="Comma 2 2 3 2 3 2 2 2 4 2" xfId="6584" xr:uid="{3F127ECE-DDA3-471D-ACE1-8BCEE3724C22}"/>
    <cellStyle name="Comma 2 2 3 2 3 2 2 2 4 2 2" xfId="18716" xr:uid="{2113C06E-A129-461A-9C62-BE2B40284277}"/>
    <cellStyle name="Comma 2 2 3 2 3 2 2 2 4 2 2 2" xfId="42980" xr:uid="{3CCA44E2-84C8-4C2A-AC1D-2E2A5C0F110A}"/>
    <cellStyle name="Comma 2 2 3 2 3 2 2 2 4 2 3" xfId="30848" xr:uid="{0FE49DEF-4D8C-4D89-85F7-927504A909FD}"/>
    <cellStyle name="Comma 2 2 3 2 3 2 2 2 4 3" xfId="10628" xr:uid="{0A420901-4FC5-4FEF-BDC9-B9C425ABC42B}"/>
    <cellStyle name="Comma 2 2 3 2 3 2 2 2 4 3 2" xfId="22760" xr:uid="{F201FDBD-4876-492C-BDEB-F027E83AD8D5}"/>
    <cellStyle name="Comma 2 2 3 2 3 2 2 2 4 3 2 2" xfId="47024" xr:uid="{272788C8-B395-4418-9E7B-7F385B2EA0F8}"/>
    <cellStyle name="Comma 2 2 3 2 3 2 2 2 4 3 3" xfId="34892" xr:uid="{5AB412E0-211D-4C9D-86AB-2404C3EA29AE}"/>
    <cellStyle name="Comma 2 2 3 2 3 2 2 2 4 4" xfId="14672" xr:uid="{31828780-8896-478E-96B2-279820B4C30F}"/>
    <cellStyle name="Comma 2 2 3 2 3 2 2 2 4 4 2" xfId="38936" xr:uid="{78A04D15-82B6-426A-8280-A3A8C62B0C90}"/>
    <cellStyle name="Comma 2 2 3 2 3 2 2 2 4 5" xfId="26804" xr:uid="{F59F5929-10D1-448A-94EF-4A6F1AAF5515}"/>
    <cellStyle name="Comma 2 2 3 2 3 2 2 2 5" xfId="4562" xr:uid="{C7681B33-ABB3-48A3-98C3-7D602A6FF210}"/>
    <cellStyle name="Comma 2 2 3 2 3 2 2 2 5 2" xfId="16694" xr:uid="{68727CE6-8ABF-4429-AE43-78DFFD210983}"/>
    <cellStyle name="Comma 2 2 3 2 3 2 2 2 5 2 2" xfId="40958" xr:uid="{6AA1E3A9-D486-4DB9-A5F1-114882FC1162}"/>
    <cellStyle name="Comma 2 2 3 2 3 2 2 2 5 3" xfId="28826" xr:uid="{E93E2CD7-B753-4054-9645-8663ACC11B1D}"/>
    <cellStyle name="Comma 2 2 3 2 3 2 2 2 6" xfId="8606" xr:uid="{35FE8BD4-43D1-4050-837F-7DE69507BCF0}"/>
    <cellStyle name="Comma 2 2 3 2 3 2 2 2 6 2" xfId="20738" xr:uid="{4FA0D35F-2E3E-4ED3-8DF0-55A686E52B92}"/>
    <cellStyle name="Comma 2 2 3 2 3 2 2 2 6 2 2" xfId="45002" xr:uid="{0B37D7BE-8941-4EB5-9257-6885F139A782}"/>
    <cellStyle name="Comma 2 2 3 2 3 2 2 2 6 3" xfId="32870" xr:uid="{0AAAC395-1E92-4A6C-86E2-F21897E99FA0}"/>
    <cellStyle name="Comma 2 2 3 2 3 2 2 2 7" xfId="12650" xr:uid="{82371905-578B-4216-B561-BFEA89EAE8D1}"/>
    <cellStyle name="Comma 2 2 3 2 3 2 2 2 7 2" xfId="36914" xr:uid="{92ECE528-1370-4E92-B849-6A9C5B566FF6}"/>
    <cellStyle name="Comma 2 2 3 2 3 2 2 2 8" xfId="24782" xr:uid="{6EA57EDC-59BF-4609-8206-D54C387029A7}"/>
    <cellStyle name="Comma 2 2 3 2 3 2 2 3" xfId="770" xr:uid="{4ACA5FA7-EBD9-440D-B730-2B2421408E96}"/>
    <cellStyle name="Comma 2 2 3 2 3 2 2 3 2" xfId="1781" xr:uid="{4090906C-FDBE-4655-B2F5-084D19D7A247}"/>
    <cellStyle name="Comma 2 2 3 2 3 2 2 3 2 2" xfId="3803" xr:uid="{9C7B9B81-C45C-4AFF-8189-4FAFD0DA9442}"/>
    <cellStyle name="Comma 2 2 3 2 3 2 2 3 2 2 2" xfId="7847" xr:uid="{73E544CB-7CF5-41BA-A822-022D48EE7E4D}"/>
    <cellStyle name="Comma 2 2 3 2 3 2 2 3 2 2 2 2" xfId="19979" xr:uid="{4ED690D0-324A-412E-917F-0D86DEC47ED9}"/>
    <cellStyle name="Comma 2 2 3 2 3 2 2 3 2 2 2 2 2" xfId="44243" xr:uid="{7F4428E4-2EB1-418D-BC78-0655605BE364}"/>
    <cellStyle name="Comma 2 2 3 2 3 2 2 3 2 2 2 3" xfId="32111" xr:uid="{AFE1271A-DFDD-4D1F-B8AB-D98B4B7ED31C}"/>
    <cellStyle name="Comma 2 2 3 2 3 2 2 3 2 2 3" xfId="11891" xr:uid="{0F4EB455-D33A-415B-BCE8-E170E8F74035}"/>
    <cellStyle name="Comma 2 2 3 2 3 2 2 3 2 2 3 2" xfId="24023" xr:uid="{F986BA86-CCDA-4A30-B535-95D2E1C701EC}"/>
    <cellStyle name="Comma 2 2 3 2 3 2 2 3 2 2 3 2 2" xfId="48287" xr:uid="{50BAA91C-A13A-4B77-BB8F-C2D7954DC861}"/>
    <cellStyle name="Comma 2 2 3 2 3 2 2 3 2 2 3 3" xfId="36155" xr:uid="{370BF420-9BBC-4A5B-A4C7-4964E1E227BA}"/>
    <cellStyle name="Comma 2 2 3 2 3 2 2 3 2 2 4" xfId="15935" xr:uid="{374D5A06-97C2-45D5-9B9F-B6221A1FC585}"/>
    <cellStyle name="Comma 2 2 3 2 3 2 2 3 2 2 4 2" xfId="40199" xr:uid="{E86DA928-83B1-4DCD-BD23-B0F74A779660}"/>
    <cellStyle name="Comma 2 2 3 2 3 2 2 3 2 2 5" xfId="28067" xr:uid="{BCCEB788-055A-46F3-8B5E-48B0D8683EA4}"/>
    <cellStyle name="Comma 2 2 3 2 3 2 2 3 2 3" xfId="5825" xr:uid="{CD01BADD-2C94-4EC5-B87C-9C9370C67E7C}"/>
    <cellStyle name="Comma 2 2 3 2 3 2 2 3 2 3 2" xfId="17957" xr:uid="{1A46F349-F3EB-4AA2-8197-E8161243EC06}"/>
    <cellStyle name="Comma 2 2 3 2 3 2 2 3 2 3 2 2" xfId="42221" xr:uid="{826E3258-2D0C-4A49-A7CB-5F4FB970D423}"/>
    <cellStyle name="Comma 2 2 3 2 3 2 2 3 2 3 3" xfId="30089" xr:uid="{88B73A46-519C-4239-829B-C3430C73DEFE}"/>
    <cellStyle name="Comma 2 2 3 2 3 2 2 3 2 4" xfId="9869" xr:uid="{73FD7FEB-6D27-4116-8FA9-C59F43775A36}"/>
    <cellStyle name="Comma 2 2 3 2 3 2 2 3 2 4 2" xfId="22001" xr:uid="{BF512D8D-653E-49F7-B41F-C2B686429411}"/>
    <cellStyle name="Comma 2 2 3 2 3 2 2 3 2 4 2 2" xfId="46265" xr:uid="{4D39E231-F5B3-4E75-9805-821F9A9E3899}"/>
    <cellStyle name="Comma 2 2 3 2 3 2 2 3 2 4 3" xfId="34133" xr:uid="{8BA8AA02-4F8D-4619-B997-9C05249244AA}"/>
    <cellStyle name="Comma 2 2 3 2 3 2 2 3 2 5" xfId="13913" xr:uid="{1831B427-1D47-44CE-A6BA-37E3CC9BF9D7}"/>
    <cellStyle name="Comma 2 2 3 2 3 2 2 3 2 5 2" xfId="38177" xr:uid="{A0C1F69B-6EFE-4D3C-80AA-3D1A98EC1F31}"/>
    <cellStyle name="Comma 2 2 3 2 3 2 2 3 2 6" xfId="26045" xr:uid="{3E94A212-5129-49C7-A062-8C95957CFBF0}"/>
    <cellStyle name="Comma 2 2 3 2 3 2 2 3 3" xfId="2792" xr:uid="{25478516-F9FA-454C-BE65-CF44365065DE}"/>
    <cellStyle name="Comma 2 2 3 2 3 2 2 3 3 2" xfId="6836" xr:uid="{9C8243AE-C69C-4D4E-A0A1-4F70D1197A22}"/>
    <cellStyle name="Comma 2 2 3 2 3 2 2 3 3 2 2" xfId="18968" xr:uid="{E5BC6383-136F-48C5-95F7-FA89B4E4A2F4}"/>
    <cellStyle name="Comma 2 2 3 2 3 2 2 3 3 2 2 2" xfId="43232" xr:uid="{146541D4-F514-401C-9A5F-A8A95C5F443C}"/>
    <cellStyle name="Comma 2 2 3 2 3 2 2 3 3 2 3" xfId="31100" xr:uid="{F508580E-5010-4029-AA43-9811D3799F92}"/>
    <cellStyle name="Comma 2 2 3 2 3 2 2 3 3 3" xfId="10880" xr:uid="{48EAF186-9A25-444D-A6FF-E10BB325AD3B}"/>
    <cellStyle name="Comma 2 2 3 2 3 2 2 3 3 3 2" xfId="23012" xr:uid="{C9D510FB-0571-4B77-A7DB-7CF8E3449555}"/>
    <cellStyle name="Comma 2 2 3 2 3 2 2 3 3 3 2 2" xfId="47276" xr:uid="{F1A665E2-4F4E-4FD3-B50E-60478486AD8C}"/>
    <cellStyle name="Comma 2 2 3 2 3 2 2 3 3 3 3" xfId="35144" xr:uid="{ABBEA33C-2065-4C4D-B1E7-FCAF274A9724}"/>
    <cellStyle name="Comma 2 2 3 2 3 2 2 3 3 4" xfId="14924" xr:uid="{B0528421-F0CF-4888-993F-6C9525936F16}"/>
    <cellStyle name="Comma 2 2 3 2 3 2 2 3 3 4 2" xfId="39188" xr:uid="{B46CE5D4-8AD5-4559-B989-B246CA79757E}"/>
    <cellStyle name="Comma 2 2 3 2 3 2 2 3 3 5" xfId="27056" xr:uid="{E15B98CD-BC23-4645-BFC4-6622EEA54278}"/>
    <cellStyle name="Comma 2 2 3 2 3 2 2 3 4" xfId="4814" xr:uid="{702AAC49-B484-4F7E-8C54-3B14A295B5BE}"/>
    <cellStyle name="Comma 2 2 3 2 3 2 2 3 4 2" xfId="16946" xr:uid="{E9FFDFF9-9DAA-407B-9AD0-B5238DE08B37}"/>
    <cellStyle name="Comma 2 2 3 2 3 2 2 3 4 2 2" xfId="41210" xr:uid="{46DAFC53-E119-4540-8F04-B7B9C23B817F}"/>
    <cellStyle name="Comma 2 2 3 2 3 2 2 3 4 3" xfId="29078" xr:uid="{EAA44903-3FCA-4DF5-898F-6DE6D29C712B}"/>
    <cellStyle name="Comma 2 2 3 2 3 2 2 3 5" xfId="8858" xr:uid="{E636855F-31D8-485C-BC34-C263B8CCE1C8}"/>
    <cellStyle name="Comma 2 2 3 2 3 2 2 3 5 2" xfId="20990" xr:uid="{DF054F78-AC39-4771-9A08-9DDB8116012F}"/>
    <cellStyle name="Comma 2 2 3 2 3 2 2 3 5 2 2" xfId="45254" xr:uid="{7456F976-7C02-4B94-8FC6-D0AA78602875}"/>
    <cellStyle name="Comma 2 2 3 2 3 2 2 3 5 3" xfId="33122" xr:uid="{D8E6D875-3A5A-4F90-96DF-ED2E240DDA4A}"/>
    <cellStyle name="Comma 2 2 3 2 3 2 2 3 6" xfId="12902" xr:uid="{D84ECBBF-9C56-4B2B-AB73-7CBACA890ACC}"/>
    <cellStyle name="Comma 2 2 3 2 3 2 2 3 6 2" xfId="37166" xr:uid="{BFDD027A-430C-4888-886B-0A1F4278255A}"/>
    <cellStyle name="Comma 2 2 3 2 3 2 2 3 7" xfId="25034" xr:uid="{00E364A2-7DF0-4192-9DFE-1023A628572B}"/>
    <cellStyle name="Comma 2 2 3 2 3 2 2 4" xfId="1276" xr:uid="{38318620-18EA-40AF-8997-E8C6CAA76F5F}"/>
    <cellStyle name="Comma 2 2 3 2 3 2 2 4 2" xfId="3298" xr:uid="{E04204B7-7D89-4340-9BF8-71073E57BF7A}"/>
    <cellStyle name="Comma 2 2 3 2 3 2 2 4 2 2" xfId="7342" xr:uid="{3FFA6C32-E26D-45F2-8A4B-90D236506586}"/>
    <cellStyle name="Comma 2 2 3 2 3 2 2 4 2 2 2" xfId="19474" xr:uid="{A1DDB289-7D0E-4B95-B4AB-3BDB56B390BB}"/>
    <cellStyle name="Comma 2 2 3 2 3 2 2 4 2 2 2 2" xfId="43738" xr:uid="{B1040A04-FBC1-4BCA-AE64-A809C44C110A}"/>
    <cellStyle name="Comma 2 2 3 2 3 2 2 4 2 2 3" xfId="31606" xr:uid="{FECC4ECD-8DF9-4E07-9DD0-423CED041C7C}"/>
    <cellStyle name="Comma 2 2 3 2 3 2 2 4 2 3" xfId="11386" xr:uid="{1CBA3A11-F93A-4EE0-A87B-185DF8FF5A24}"/>
    <cellStyle name="Comma 2 2 3 2 3 2 2 4 2 3 2" xfId="23518" xr:uid="{641A9AF1-E323-464E-9705-E72A52E01322}"/>
    <cellStyle name="Comma 2 2 3 2 3 2 2 4 2 3 2 2" xfId="47782" xr:uid="{6FC185B2-0DB7-488A-8188-6FE4A50AC588}"/>
    <cellStyle name="Comma 2 2 3 2 3 2 2 4 2 3 3" xfId="35650" xr:uid="{24534B99-9E1B-4388-AA12-6FA5DD5B28CB}"/>
    <cellStyle name="Comma 2 2 3 2 3 2 2 4 2 4" xfId="15430" xr:uid="{62E7EE18-C158-42D0-A742-1CA9E408FE3C}"/>
    <cellStyle name="Comma 2 2 3 2 3 2 2 4 2 4 2" xfId="39694" xr:uid="{38E61004-2247-41FF-BDA0-5EDFDFFCDEFE}"/>
    <cellStyle name="Comma 2 2 3 2 3 2 2 4 2 5" xfId="27562" xr:uid="{E25CF0E5-0167-4C46-BD0F-C7101E725CD5}"/>
    <cellStyle name="Comma 2 2 3 2 3 2 2 4 3" xfId="5320" xr:uid="{E18B6A05-7AC3-4062-BA24-ECEAE5FE8343}"/>
    <cellStyle name="Comma 2 2 3 2 3 2 2 4 3 2" xfId="17452" xr:uid="{02218BF6-D6DE-4D22-A891-851B569464AF}"/>
    <cellStyle name="Comma 2 2 3 2 3 2 2 4 3 2 2" xfId="41716" xr:uid="{ED39D0F5-6838-4686-99AA-93C43F262400}"/>
    <cellStyle name="Comma 2 2 3 2 3 2 2 4 3 3" xfId="29584" xr:uid="{D4D16B65-7618-4CCF-8EB2-04011D433A31}"/>
    <cellStyle name="Comma 2 2 3 2 3 2 2 4 4" xfId="9364" xr:uid="{E0AE8143-6053-41A7-A143-AC2C7A4A8364}"/>
    <cellStyle name="Comma 2 2 3 2 3 2 2 4 4 2" xfId="21496" xr:uid="{E90AC93B-A95B-4045-8258-5A41F34AB846}"/>
    <cellStyle name="Comma 2 2 3 2 3 2 2 4 4 2 2" xfId="45760" xr:uid="{5F99DFC5-F5FD-45F0-BBDB-F059DA81CF59}"/>
    <cellStyle name="Comma 2 2 3 2 3 2 2 4 4 3" xfId="33628" xr:uid="{0BC5BAFF-7602-4A74-BCCD-61A377DFA353}"/>
    <cellStyle name="Comma 2 2 3 2 3 2 2 4 5" xfId="13408" xr:uid="{BA8D3931-63F9-4F5D-A52B-F5C6CBE30DB9}"/>
    <cellStyle name="Comma 2 2 3 2 3 2 2 4 5 2" xfId="37672" xr:uid="{3FE25E76-BCAD-44E0-8EE8-876333B36793}"/>
    <cellStyle name="Comma 2 2 3 2 3 2 2 4 6" xfId="25540" xr:uid="{FEEC4FF2-0856-4FCB-B7E1-19371B828478}"/>
    <cellStyle name="Comma 2 2 3 2 3 2 2 5" xfId="2287" xr:uid="{C62B6ABE-DAE3-48BE-B4E6-729424B27EBA}"/>
    <cellStyle name="Comma 2 2 3 2 3 2 2 5 2" xfId="6331" xr:uid="{35989A92-6338-4A50-9841-256D5DE0A51E}"/>
    <cellStyle name="Comma 2 2 3 2 3 2 2 5 2 2" xfId="18463" xr:uid="{7B7BFB25-B58F-4C2D-9EBD-E2392D6AF308}"/>
    <cellStyle name="Comma 2 2 3 2 3 2 2 5 2 2 2" xfId="42727" xr:uid="{6DFD0C2C-0831-46FD-BE19-FEEC24D89056}"/>
    <cellStyle name="Comma 2 2 3 2 3 2 2 5 2 3" xfId="30595" xr:uid="{5F15A2A6-C581-45F7-A53A-6F89976EA317}"/>
    <cellStyle name="Comma 2 2 3 2 3 2 2 5 3" xfId="10375" xr:uid="{A83FD006-C6F1-4410-92A6-D8EECD262DF5}"/>
    <cellStyle name="Comma 2 2 3 2 3 2 2 5 3 2" xfId="22507" xr:uid="{31D8A3F4-CC87-433E-AAE1-8281436B135A}"/>
    <cellStyle name="Comma 2 2 3 2 3 2 2 5 3 2 2" xfId="46771" xr:uid="{17C3DB5F-0374-48FB-A1F6-44C37E906755}"/>
    <cellStyle name="Comma 2 2 3 2 3 2 2 5 3 3" xfId="34639" xr:uid="{509C1F02-173B-48C2-8565-091D88F2F26F}"/>
    <cellStyle name="Comma 2 2 3 2 3 2 2 5 4" xfId="14419" xr:uid="{0F677D2B-E7CC-4DA1-8030-02C884A92F07}"/>
    <cellStyle name="Comma 2 2 3 2 3 2 2 5 4 2" xfId="38683" xr:uid="{DF0AEBD9-8B55-4E44-8BBA-78DFC36547E7}"/>
    <cellStyle name="Comma 2 2 3 2 3 2 2 5 5" xfId="26551" xr:uid="{AB09BC8A-98F5-49FD-B06A-1C85C268BD5C}"/>
    <cellStyle name="Comma 2 2 3 2 3 2 2 6" xfId="4309" xr:uid="{D8D5B8C7-EEF9-4924-8853-44362DD5E0D5}"/>
    <cellStyle name="Comma 2 2 3 2 3 2 2 6 2" xfId="16441" xr:uid="{3A51ABB7-2C4B-48F7-A963-FD2C6D754050}"/>
    <cellStyle name="Comma 2 2 3 2 3 2 2 6 2 2" xfId="40705" xr:uid="{EAEB2AAD-8FFF-4F98-B49B-48D815E1FFAF}"/>
    <cellStyle name="Comma 2 2 3 2 3 2 2 6 3" xfId="28573" xr:uid="{C274A983-321C-437A-B6E5-36AD5BBBF5B4}"/>
    <cellStyle name="Comma 2 2 3 2 3 2 2 7" xfId="8353" xr:uid="{403DCCA8-C303-4A21-9244-5DEC79FC7D30}"/>
    <cellStyle name="Comma 2 2 3 2 3 2 2 7 2" xfId="20485" xr:uid="{EB78A299-2BB3-4809-AD81-854E934A0EDD}"/>
    <cellStyle name="Comma 2 2 3 2 3 2 2 7 2 2" xfId="44749" xr:uid="{13427A71-1054-46E8-8425-EB36FE131DD4}"/>
    <cellStyle name="Comma 2 2 3 2 3 2 2 7 3" xfId="32617" xr:uid="{AF94119E-28C5-46B1-BB17-0605678813A0}"/>
    <cellStyle name="Comma 2 2 3 2 3 2 2 8" xfId="12397" xr:uid="{0B3E196B-977A-41C3-96BF-A50694AC9A69}"/>
    <cellStyle name="Comma 2 2 3 2 3 2 2 8 2" xfId="36661" xr:uid="{E6D90954-B48F-414C-A1B5-6BBC7B98BB81}"/>
    <cellStyle name="Comma 2 2 3 2 3 2 2 9" xfId="24529" xr:uid="{4D157204-76F5-4CE0-B5D9-29EDB38D8A25}"/>
    <cellStyle name="Comma 2 2 3 2 3 2 3" xfId="392" xr:uid="{93F0D8EB-0684-45B4-928B-B9CBC0F8F2D7}"/>
    <cellStyle name="Comma 2 2 3 2 3 2 3 2" xfId="897" xr:uid="{CB3AA3AF-8812-49C3-9695-578F37D8444A}"/>
    <cellStyle name="Comma 2 2 3 2 3 2 3 2 2" xfId="1908" xr:uid="{2307D29C-BBD6-4BDB-B9C3-37697FD14571}"/>
    <cellStyle name="Comma 2 2 3 2 3 2 3 2 2 2" xfId="3930" xr:uid="{EBC32138-AB4A-467D-9592-548E6013C8D7}"/>
    <cellStyle name="Comma 2 2 3 2 3 2 3 2 2 2 2" xfId="7974" xr:uid="{40274BB8-357E-4B03-A98B-3A05D406172E}"/>
    <cellStyle name="Comma 2 2 3 2 3 2 3 2 2 2 2 2" xfId="20106" xr:uid="{5737D9D7-CBF8-4243-B916-DBF77BD467D3}"/>
    <cellStyle name="Comma 2 2 3 2 3 2 3 2 2 2 2 2 2" xfId="44370" xr:uid="{597C7D07-683C-4B4B-85E6-63EBB45B890C}"/>
    <cellStyle name="Comma 2 2 3 2 3 2 3 2 2 2 2 3" xfId="32238" xr:uid="{3F362169-B05F-490B-8AC7-510BCB0848D9}"/>
    <cellStyle name="Comma 2 2 3 2 3 2 3 2 2 2 3" xfId="12018" xr:uid="{FE1E2FD0-BA60-44D7-BAAD-903B6D23BB69}"/>
    <cellStyle name="Comma 2 2 3 2 3 2 3 2 2 2 3 2" xfId="24150" xr:uid="{1424BD27-5097-4EBA-912E-EA8C1C3C0888}"/>
    <cellStyle name="Comma 2 2 3 2 3 2 3 2 2 2 3 2 2" xfId="48414" xr:uid="{25F44990-36F7-4434-B0FC-C3EA56EE995D}"/>
    <cellStyle name="Comma 2 2 3 2 3 2 3 2 2 2 3 3" xfId="36282" xr:uid="{2C60015D-5D3E-402B-AFF9-08C52EFA9B2D}"/>
    <cellStyle name="Comma 2 2 3 2 3 2 3 2 2 2 4" xfId="16062" xr:uid="{7E6BA83C-16A7-400C-BE81-6033A2DB2A11}"/>
    <cellStyle name="Comma 2 2 3 2 3 2 3 2 2 2 4 2" xfId="40326" xr:uid="{4FDC8503-9324-4B2D-B4B2-A72C8B73426E}"/>
    <cellStyle name="Comma 2 2 3 2 3 2 3 2 2 2 5" xfId="28194" xr:uid="{2C8A48A1-9BF3-40E3-815F-3A1363BE5D58}"/>
    <cellStyle name="Comma 2 2 3 2 3 2 3 2 2 3" xfId="5952" xr:uid="{BC78DD3B-511F-45C9-A7D8-A8A118068DBA}"/>
    <cellStyle name="Comma 2 2 3 2 3 2 3 2 2 3 2" xfId="18084" xr:uid="{F4152449-5078-4441-B32F-1503EA1AD7AF}"/>
    <cellStyle name="Comma 2 2 3 2 3 2 3 2 2 3 2 2" xfId="42348" xr:uid="{AD13E308-2F64-4D55-AC56-7DD7A5977879}"/>
    <cellStyle name="Comma 2 2 3 2 3 2 3 2 2 3 3" xfId="30216" xr:uid="{C7C2FB52-B06A-4605-A7A4-D10E12885E68}"/>
    <cellStyle name="Comma 2 2 3 2 3 2 3 2 2 4" xfId="9996" xr:uid="{239FF03C-349E-49F2-9E44-DE5B67B04914}"/>
    <cellStyle name="Comma 2 2 3 2 3 2 3 2 2 4 2" xfId="22128" xr:uid="{AF3691D7-2666-4FE2-9B69-C70079F54DF2}"/>
    <cellStyle name="Comma 2 2 3 2 3 2 3 2 2 4 2 2" xfId="46392" xr:uid="{FA1354A8-4EB4-46CE-8DD2-E3D436712DD7}"/>
    <cellStyle name="Comma 2 2 3 2 3 2 3 2 2 4 3" xfId="34260" xr:uid="{68451404-5928-49DA-9230-B763F22D5557}"/>
    <cellStyle name="Comma 2 2 3 2 3 2 3 2 2 5" xfId="14040" xr:uid="{36DD7F65-4418-4208-BF2C-97608159F858}"/>
    <cellStyle name="Comma 2 2 3 2 3 2 3 2 2 5 2" xfId="38304" xr:uid="{FE073AD3-9D83-482D-9A6D-430BF736A8BE}"/>
    <cellStyle name="Comma 2 2 3 2 3 2 3 2 2 6" xfId="26172" xr:uid="{1DADD2BE-284A-40D5-8AF2-26BE68AE1F69}"/>
    <cellStyle name="Comma 2 2 3 2 3 2 3 2 3" xfId="2919" xr:uid="{ECE4514C-144F-4CA2-89DE-684DA58EA1AC}"/>
    <cellStyle name="Comma 2 2 3 2 3 2 3 2 3 2" xfId="6963" xr:uid="{C19F0DAE-397E-4A39-AD2C-E032D7DDBF87}"/>
    <cellStyle name="Comma 2 2 3 2 3 2 3 2 3 2 2" xfId="19095" xr:uid="{1C12E88B-47C8-4C3A-AB5B-9CDD34D221EC}"/>
    <cellStyle name="Comma 2 2 3 2 3 2 3 2 3 2 2 2" xfId="43359" xr:uid="{6218032D-E286-4332-98FD-68FC5B9329E7}"/>
    <cellStyle name="Comma 2 2 3 2 3 2 3 2 3 2 3" xfId="31227" xr:uid="{F5867717-7446-4A8D-8E11-83908691369B}"/>
    <cellStyle name="Comma 2 2 3 2 3 2 3 2 3 3" xfId="11007" xr:uid="{651078B9-A01D-4F96-A2A1-C14656F42724}"/>
    <cellStyle name="Comma 2 2 3 2 3 2 3 2 3 3 2" xfId="23139" xr:uid="{4C150D9F-2342-4B3C-9B4E-848BE37DF9A2}"/>
    <cellStyle name="Comma 2 2 3 2 3 2 3 2 3 3 2 2" xfId="47403" xr:uid="{5503943D-9664-45D5-A83C-A841944DCE70}"/>
    <cellStyle name="Comma 2 2 3 2 3 2 3 2 3 3 3" xfId="35271" xr:uid="{D4E02068-A382-4D76-81D0-E39D64FF66F6}"/>
    <cellStyle name="Comma 2 2 3 2 3 2 3 2 3 4" xfId="15051" xr:uid="{6BF1C935-251B-452A-83CC-5AA5DEE4C7FD}"/>
    <cellStyle name="Comma 2 2 3 2 3 2 3 2 3 4 2" xfId="39315" xr:uid="{CB5EA48B-092A-4FF0-B7C0-DE262E98637F}"/>
    <cellStyle name="Comma 2 2 3 2 3 2 3 2 3 5" xfId="27183" xr:uid="{4D55F22D-7EAD-45BB-86B2-B855A0C2E3A5}"/>
    <cellStyle name="Comma 2 2 3 2 3 2 3 2 4" xfId="4941" xr:uid="{3775A11B-8DA9-4838-B7C8-93FC7EE5106D}"/>
    <cellStyle name="Comma 2 2 3 2 3 2 3 2 4 2" xfId="17073" xr:uid="{0AB1BB51-BC41-426E-BE26-F740CE22975C}"/>
    <cellStyle name="Comma 2 2 3 2 3 2 3 2 4 2 2" xfId="41337" xr:uid="{06FEBB5E-F2E3-47A6-AD8B-0299269638BA}"/>
    <cellStyle name="Comma 2 2 3 2 3 2 3 2 4 3" xfId="29205" xr:uid="{0AFE6A02-A491-4BA6-9FAA-C8639D6E05EE}"/>
    <cellStyle name="Comma 2 2 3 2 3 2 3 2 5" xfId="8985" xr:uid="{C9994F67-89A6-4913-95D2-449BFEE57299}"/>
    <cellStyle name="Comma 2 2 3 2 3 2 3 2 5 2" xfId="21117" xr:uid="{99D6B4B0-975A-49E3-B2FE-E12E723780C0}"/>
    <cellStyle name="Comma 2 2 3 2 3 2 3 2 5 2 2" xfId="45381" xr:uid="{124E3F5D-8E75-46CD-BD59-40FC4BF1D9CA}"/>
    <cellStyle name="Comma 2 2 3 2 3 2 3 2 5 3" xfId="33249" xr:uid="{FAF76B10-4FE4-4200-BA0C-ECE1FA84331B}"/>
    <cellStyle name="Comma 2 2 3 2 3 2 3 2 6" xfId="13029" xr:uid="{7F6FADEB-DA24-4CD2-9BE8-53F8699689AB}"/>
    <cellStyle name="Comma 2 2 3 2 3 2 3 2 6 2" xfId="37293" xr:uid="{A4CDA87C-A8CD-4997-9C8D-C41B8736334D}"/>
    <cellStyle name="Comma 2 2 3 2 3 2 3 2 7" xfId="25161" xr:uid="{9DC3FA46-39BF-441D-A8CB-D35F4CD4E74F}"/>
    <cellStyle name="Comma 2 2 3 2 3 2 3 3" xfId="1403" xr:uid="{73483DEA-ED98-4C7F-8B7E-DFE8242E721E}"/>
    <cellStyle name="Comma 2 2 3 2 3 2 3 3 2" xfId="3425" xr:uid="{3F8A90E0-5992-45E2-8388-F68FB800C5D5}"/>
    <cellStyle name="Comma 2 2 3 2 3 2 3 3 2 2" xfId="7469" xr:uid="{BE024B10-449A-4C0E-90FD-6E29419832C6}"/>
    <cellStyle name="Comma 2 2 3 2 3 2 3 3 2 2 2" xfId="19601" xr:uid="{73DD5E93-8FA0-4DA4-BAC6-D4EDCD09D084}"/>
    <cellStyle name="Comma 2 2 3 2 3 2 3 3 2 2 2 2" xfId="43865" xr:uid="{6633066E-EF18-4A03-8F53-E7E2604B6C12}"/>
    <cellStyle name="Comma 2 2 3 2 3 2 3 3 2 2 3" xfId="31733" xr:uid="{1599FE17-3DA7-4AF2-B5CC-54047CB2E293}"/>
    <cellStyle name="Comma 2 2 3 2 3 2 3 3 2 3" xfId="11513" xr:uid="{A35DE099-1818-48FF-BBC1-FF8DFE2CF250}"/>
    <cellStyle name="Comma 2 2 3 2 3 2 3 3 2 3 2" xfId="23645" xr:uid="{D344B723-6899-4236-9FCF-D0EE24D746F4}"/>
    <cellStyle name="Comma 2 2 3 2 3 2 3 3 2 3 2 2" xfId="47909" xr:uid="{E7B86E44-C9D2-42EE-A1C6-354F357ECDD5}"/>
    <cellStyle name="Comma 2 2 3 2 3 2 3 3 2 3 3" xfId="35777" xr:uid="{FF9C4E8F-4356-4EDE-ADC1-898541C6BBDA}"/>
    <cellStyle name="Comma 2 2 3 2 3 2 3 3 2 4" xfId="15557" xr:uid="{9A7D5AB3-3FCE-4722-95F9-9586A8BC5230}"/>
    <cellStyle name="Comma 2 2 3 2 3 2 3 3 2 4 2" xfId="39821" xr:uid="{895769B1-1DCD-4514-9E9B-D6391457DD4C}"/>
    <cellStyle name="Comma 2 2 3 2 3 2 3 3 2 5" xfId="27689" xr:uid="{A25CA8E1-08B3-4655-9CBB-552B2943EEFC}"/>
    <cellStyle name="Comma 2 2 3 2 3 2 3 3 3" xfId="5447" xr:uid="{490B6DE5-0B12-4F50-883C-9E9E58904DD4}"/>
    <cellStyle name="Comma 2 2 3 2 3 2 3 3 3 2" xfId="17579" xr:uid="{A0B6C5D7-ACBC-462D-986A-07001CECF741}"/>
    <cellStyle name="Comma 2 2 3 2 3 2 3 3 3 2 2" xfId="41843" xr:uid="{08E433FF-2B71-4770-8CA5-EFCFD7FA4DCE}"/>
    <cellStyle name="Comma 2 2 3 2 3 2 3 3 3 3" xfId="29711" xr:uid="{275C30FF-88B2-4B2E-A8A8-F7637EA55399}"/>
    <cellStyle name="Comma 2 2 3 2 3 2 3 3 4" xfId="9491" xr:uid="{1DE20412-6B37-48BA-8EF0-35CBE62EB070}"/>
    <cellStyle name="Comma 2 2 3 2 3 2 3 3 4 2" xfId="21623" xr:uid="{97C7D6BA-915C-4711-A2E6-FACA6B9938DC}"/>
    <cellStyle name="Comma 2 2 3 2 3 2 3 3 4 2 2" xfId="45887" xr:uid="{FC554FAB-F979-470D-B35D-E8FC77C8A24E}"/>
    <cellStyle name="Comma 2 2 3 2 3 2 3 3 4 3" xfId="33755" xr:uid="{3D456A9A-33E6-4BFF-8DAC-9690A51E8E9A}"/>
    <cellStyle name="Comma 2 2 3 2 3 2 3 3 5" xfId="13535" xr:uid="{C6772F32-80B8-4E58-90AC-D28C548AD31A}"/>
    <cellStyle name="Comma 2 2 3 2 3 2 3 3 5 2" xfId="37799" xr:uid="{62E1F929-D43D-43BA-97D7-7903DD7308A8}"/>
    <cellStyle name="Comma 2 2 3 2 3 2 3 3 6" xfId="25667" xr:uid="{D49EF2E9-1C05-4DD0-91BD-1E8825D9467A}"/>
    <cellStyle name="Comma 2 2 3 2 3 2 3 4" xfId="2414" xr:uid="{A94C16DC-96B8-4C2F-AC7D-60F11DD731B1}"/>
    <cellStyle name="Comma 2 2 3 2 3 2 3 4 2" xfId="6458" xr:uid="{336373BA-4957-4089-8ADB-D36BBEDEB316}"/>
    <cellStyle name="Comma 2 2 3 2 3 2 3 4 2 2" xfId="18590" xr:uid="{3768EB0A-E986-4AD9-9AAD-F416E4D5F1D6}"/>
    <cellStyle name="Comma 2 2 3 2 3 2 3 4 2 2 2" xfId="42854" xr:uid="{2240489A-76D3-4177-B561-D41DE2EC0350}"/>
    <cellStyle name="Comma 2 2 3 2 3 2 3 4 2 3" xfId="30722" xr:uid="{46FC43ED-F31F-4D28-8E94-445A7965B32A}"/>
    <cellStyle name="Comma 2 2 3 2 3 2 3 4 3" xfId="10502" xr:uid="{EA8165C8-ED18-4A82-88EF-5F80E173EF57}"/>
    <cellStyle name="Comma 2 2 3 2 3 2 3 4 3 2" xfId="22634" xr:uid="{C3E8F6A5-0FA3-4925-9AE6-4315E36AD149}"/>
    <cellStyle name="Comma 2 2 3 2 3 2 3 4 3 2 2" xfId="46898" xr:uid="{C933B8A6-2664-4205-8E59-224700E2BDFF}"/>
    <cellStyle name="Comma 2 2 3 2 3 2 3 4 3 3" xfId="34766" xr:uid="{310EECDF-6D5A-4D92-A8D1-950149F78D58}"/>
    <cellStyle name="Comma 2 2 3 2 3 2 3 4 4" xfId="14546" xr:uid="{3F057199-E59C-4D95-B40B-17532C373798}"/>
    <cellStyle name="Comma 2 2 3 2 3 2 3 4 4 2" xfId="38810" xr:uid="{4FB9E82D-47B6-4CC6-B2E5-0A4172B2A6A8}"/>
    <cellStyle name="Comma 2 2 3 2 3 2 3 4 5" xfId="26678" xr:uid="{68473201-BD21-4741-8170-FE699F6253E0}"/>
    <cellStyle name="Comma 2 2 3 2 3 2 3 5" xfId="4436" xr:uid="{782B15A1-8738-4427-96EB-552ED02B87CA}"/>
    <cellStyle name="Comma 2 2 3 2 3 2 3 5 2" xfId="16568" xr:uid="{1F009C1C-A73A-465A-940A-E73E8D57CB81}"/>
    <cellStyle name="Comma 2 2 3 2 3 2 3 5 2 2" xfId="40832" xr:uid="{43F4297E-586C-4710-AFFD-476C3DEFA7B6}"/>
    <cellStyle name="Comma 2 2 3 2 3 2 3 5 3" xfId="28700" xr:uid="{4ED8F91B-2C9D-4D6F-8C88-C6AD067A584B}"/>
    <cellStyle name="Comma 2 2 3 2 3 2 3 6" xfId="8480" xr:uid="{EB7C8670-3DD3-49F5-9196-5C067AC6E380}"/>
    <cellStyle name="Comma 2 2 3 2 3 2 3 6 2" xfId="20612" xr:uid="{B3BD2FA0-C39C-408B-93C7-FA9345C92438}"/>
    <cellStyle name="Comma 2 2 3 2 3 2 3 6 2 2" xfId="44876" xr:uid="{81D117C6-A749-44FD-B232-4017B3C38422}"/>
    <cellStyle name="Comma 2 2 3 2 3 2 3 6 3" xfId="32744" xr:uid="{EC8A001D-1A12-40AE-B2DB-D58CBC27BBFE}"/>
    <cellStyle name="Comma 2 2 3 2 3 2 3 7" xfId="12524" xr:uid="{B0EFE88A-217B-40C6-B359-CE073A6C9B77}"/>
    <cellStyle name="Comma 2 2 3 2 3 2 3 7 2" xfId="36788" xr:uid="{9D9224D8-404E-4C09-AD2B-C8A02F221B50}"/>
    <cellStyle name="Comma 2 2 3 2 3 2 3 8" xfId="24656" xr:uid="{494FA844-34F7-424B-9F1B-54B0BF79E7B7}"/>
    <cellStyle name="Comma 2 2 3 2 3 2 4" xfId="644" xr:uid="{0C27753C-BB54-44CA-BC1E-E3C3871C1276}"/>
    <cellStyle name="Comma 2 2 3 2 3 2 4 2" xfId="1655" xr:uid="{C7CB2D75-7996-4816-B260-2A51502C9686}"/>
    <cellStyle name="Comma 2 2 3 2 3 2 4 2 2" xfId="3677" xr:uid="{23440A52-84D5-4331-84B0-82E5F4DDDA3C}"/>
    <cellStyle name="Comma 2 2 3 2 3 2 4 2 2 2" xfId="7721" xr:uid="{155829C2-E740-4B49-A071-4F793E8D21E2}"/>
    <cellStyle name="Comma 2 2 3 2 3 2 4 2 2 2 2" xfId="19853" xr:uid="{0FF25D58-2652-4F51-8554-5039B821C4D8}"/>
    <cellStyle name="Comma 2 2 3 2 3 2 4 2 2 2 2 2" xfId="44117" xr:uid="{86BC2CE9-BA43-4B18-B982-424E22A00BD4}"/>
    <cellStyle name="Comma 2 2 3 2 3 2 4 2 2 2 3" xfId="31985" xr:uid="{8F822797-39B6-483E-936B-ECE6B2B8D072}"/>
    <cellStyle name="Comma 2 2 3 2 3 2 4 2 2 3" xfId="11765" xr:uid="{37C63A74-8DCB-4581-9DBE-7EB09FA9C128}"/>
    <cellStyle name="Comma 2 2 3 2 3 2 4 2 2 3 2" xfId="23897" xr:uid="{8AD392CA-69DD-408C-9270-03D409F40548}"/>
    <cellStyle name="Comma 2 2 3 2 3 2 4 2 2 3 2 2" xfId="48161" xr:uid="{4F5EE724-9A37-450A-892A-20856E91A72C}"/>
    <cellStyle name="Comma 2 2 3 2 3 2 4 2 2 3 3" xfId="36029" xr:uid="{85C32181-08CC-430E-957B-8EEB331AA23E}"/>
    <cellStyle name="Comma 2 2 3 2 3 2 4 2 2 4" xfId="15809" xr:uid="{DBE90AE3-E5B3-4BB6-B08E-B2AAE6AE23BE}"/>
    <cellStyle name="Comma 2 2 3 2 3 2 4 2 2 4 2" xfId="40073" xr:uid="{29E9A61C-8261-4AD3-8D1A-08548A2BEDA3}"/>
    <cellStyle name="Comma 2 2 3 2 3 2 4 2 2 5" xfId="27941" xr:uid="{A5A7FC21-2C58-4B21-9AD0-D3B2A1648033}"/>
    <cellStyle name="Comma 2 2 3 2 3 2 4 2 3" xfId="5699" xr:uid="{BA9E9E0B-54B8-4E85-B1B7-ABACF2B71552}"/>
    <cellStyle name="Comma 2 2 3 2 3 2 4 2 3 2" xfId="17831" xr:uid="{87B722B7-DFFB-47B9-AEE6-3641D7F3626F}"/>
    <cellStyle name="Comma 2 2 3 2 3 2 4 2 3 2 2" xfId="42095" xr:uid="{81319E85-C3B0-4DB6-92A5-268C3390789F}"/>
    <cellStyle name="Comma 2 2 3 2 3 2 4 2 3 3" xfId="29963" xr:uid="{FA172414-1337-458F-B318-0AF8753FDB25}"/>
    <cellStyle name="Comma 2 2 3 2 3 2 4 2 4" xfId="9743" xr:uid="{9CD9FBF1-CA77-4CA9-8CC3-3E30C7954FD4}"/>
    <cellStyle name="Comma 2 2 3 2 3 2 4 2 4 2" xfId="21875" xr:uid="{F34279E5-EE4F-4139-BED8-5388C37A774F}"/>
    <cellStyle name="Comma 2 2 3 2 3 2 4 2 4 2 2" xfId="46139" xr:uid="{3CE6511F-12C4-4F63-8463-6C6EC428762D}"/>
    <cellStyle name="Comma 2 2 3 2 3 2 4 2 4 3" xfId="34007" xr:uid="{FD22E15E-A554-4EE8-B592-6819748212DB}"/>
    <cellStyle name="Comma 2 2 3 2 3 2 4 2 5" xfId="13787" xr:uid="{935EEE9D-E952-42E5-8F93-01D52B907C16}"/>
    <cellStyle name="Comma 2 2 3 2 3 2 4 2 5 2" xfId="38051" xr:uid="{CA23D65A-6A7E-4734-8BB0-0172362CCDCD}"/>
    <cellStyle name="Comma 2 2 3 2 3 2 4 2 6" xfId="25919" xr:uid="{C953C8C7-8E8F-4783-B74F-641ED58E5B2F}"/>
    <cellStyle name="Comma 2 2 3 2 3 2 4 3" xfId="2666" xr:uid="{B0D8AD20-32B4-4495-ABE4-D8CAE6E80042}"/>
    <cellStyle name="Comma 2 2 3 2 3 2 4 3 2" xfId="6710" xr:uid="{BCDBFCF9-CFC2-470B-B122-AF77E46D041F}"/>
    <cellStyle name="Comma 2 2 3 2 3 2 4 3 2 2" xfId="18842" xr:uid="{117D2AF4-F83D-4A74-99ED-63FC8F68EB10}"/>
    <cellStyle name="Comma 2 2 3 2 3 2 4 3 2 2 2" xfId="43106" xr:uid="{3B177921-2A6F-45D0-8EC1-60DFA5920914}"/>
    <cellStyle name="Comma 2 2 3 2 3 2 4 3 2 3" xfId="30974" xr:uid="{4C590A62-D5A2-4233-99C1-06533488F694}"/>
    <cellStyle name="Comma 2 2 3 2 3 2 4 3 3" xfId="10754" xr:uid="{A438DEC6-AD44-4CD7-871A-8448187FF258}"/>
    <cellStyle name="Comma 2 2 3 2 3 2 4 3 3 2" xfId="22886" xr:uid="{1962FCC8-F0CE-4772-A6A8-F55AE951BAA0}"/>
    <cellStyle name="Comma 2 2 3 2 3 2 4 3 3 2 2" xfId="47150" xr:uid="{EE90A799-08C3-4DA7-9CD0-0869F1027A78}"/>
    <cellStyle name="Comma 2 2 3 2 3 2 4 3 3 3" xfId="35018" xr:uid="{B051438E-2F07-4C82-A4CC-3B049D24B6CE}"/>
    <cellStyle name="Comma 2 2 3 2 3 2 4 3 4" xfId="14798" xr:uid="{6AF327EF-8610-405B-BDBF-877B8A0D6CA6}"/>
    <cellStyle name="Comma 2 2 3 2 3 2 4 3 4 2" xfId="39062" xr:uid="{6A2BB138-96B1-473D-85C4-924E6FE54255}"/>
    <cellStyle name="Comma 2 2 3 2 3 2 4 3 5" xfId="26930" xr:uid="{B49A550C-8BF9-48C9-9CB7-0032930F9EB6}"/>
    <cellStyle name="Comma 2 2 3 2 3 2 4 4" xfId="4688" xr:uid="{29ABB1E0-D69D-430A-98C0-197B541B6FEF}"/>
    <cellStyle name="Comma 2 2 3 2 3 2 4 4 2" xfId="16820" xr:uid="{63C0CC29-7418-40ED-87E2-7B452D2C1657}"/>
    <cellStyle name="Comma 2 2 3 2 3 2 4 4 2 2" xfId="41084" xr:uid="{934C9EC4-D011-4C1B-ABE4-A4D5641EBE82}"/>
    <cellStyle name="Comma 2 2 3 2 3 2 4 4 3" xfId="28952" xr:uid="{BD6088AC-C009-4C15-8CB1-E75D9DC2C462}"/>
    <cellStyle name="Comma 2 2 3 2 3 2 4 5" xfId="8732" xr:uid="{21B4E2AA-D571-4669-9ACE-5BA7A0BCCF4E}"/>
    <cellStyle name="Comma 2 2 3 2 3 2 4 5 2" xfId="20864" xr:uid="{1A981DD6-8690-4F07-B03E-78E8A02D2442}"/>
    <cellStyle name="Comma 2 2 3 2 3 2 4 5 2 2" xfId="45128" xr:uid="{7C661833-DE08-49BF-91A8-65E5A2C09538}"/>
    <cellStyle name="Comma 2 2 3 2 3 2 4 5 3" xfId="32996" xr:uid="{0D155BD6-5897-4DF0-B357-0A6EA58072E8}"/>
    <cellStyle name="Comma 2 2 3 2 3 2 4 6" xfId="12776" xr:uid="{4AC15CB9-0F9E-4257-A1D5-248FDC421351}"/>
    <cellStyle name="Comma 2 2 3 2 3 2 4 6 2" xfId="37040" xr:uid="{6B333FDE-B3E5-46FD-BE6E-8645C9D0511D}"/>
    <cellStyle name="Comma 2 2 3 2 3 2 4 7" xfId="24908" xr:uid="{014BE7A0-083E-48F9-9CDD-E1B432CAAFF7}"/>
    <cellStyle name="Comma 2 2 3 2 3 2 5" xfId="1150" xr:uid="{4BF1689A-4DE9-4359-985C-4C48003A1BE0}"/>
    <cellStyle name="Comma 2 2 3 2 3 2 5 2" xfId="3172" xr:uid="{46C0E71B-1920-4800-A8F6-FE06223538A7}"/>
    <cellStyle name="Comma 2 2 3 2 3 2 5 2 2" xfId="7216" xr:uid="{5B5F8746-1C75-445B-A14A-DCC24930D02E}"/>
    <cellStyle name="Comma 2 2 3 2 3 2 5 2 2 2" xfId="19348" xr:uid="{D7AFB391-20FD-4758-84EF-8453825F9A03}"/>
    <cellStyle name="Comma 2 2 3 2 3 2 5 2 2 2 2" xfId="43612" xr:uid="{11766D06-0930-42C4-A19D-707B52C2F993}"/>
    <cellStyle name="Comma 2 2 3 2 3 2 5 2 2 3" xfId="31480" xr:uid="{253D659C-F272-490B-B597-E701DE5F874A}"/>
    <cellStyle name="Comma 2 2 3 2 3 2 5 2 3" xfId="11260" xr:uid="{65CDC24E-CA8C-483D-A194-EB97C1094C21}"/>
    <cellStyle name="Comma 2 2 3 2 3 2 5 2 3 2" xfId="23392" xr:uid="{FA2F53F4-40CC-43CE-B436-1ECB5AC59FAA}"/>
    <cellStyle name="Comma 2 2 3 2 3 2 5 2 3 2 2" xfId="47656" xr:uid="{EC329197-CFCE-4FE0-A045-D59D5E076BD8}"/>
    <cellStyle name="Comma 2 2 3 2 3 2 5 2 3 3" xfId="35524" xr:uid="{2BC4A562-8227-45C9-9FCA-0DDCBCF2A1BC}"/>
    <cellStyle name="Comma 2 2 3 2 3 2 5 2 4" xfId="15304" xr:uid="{90BD94E4-DF63-4447-9775-72E256010514}"/>
    <cellStyle name="Comma 2 2 3 2 3 2 5 2 4 2" xfId="39568" xr:uid="{CB256E13-7E20-4BC6-B750-13942A3EEF53}"/>
    <cellStyle name="Comma 2 2 3 2 3 2 5 2 5" xfId="27436" xr:uid="{AD4E3D8F-A43F-4982-B1DA-9ED2FF7AD3CA}"/>
    <cellStyle name="Comma 2 2 3 2 3 2 5 3" xfId="5194" xr:uid="{2235EFCF-81F0-410A-B7CF-E918F1DF38F3}"/>
    <cellStyle name="Comma 2 2 3 2 3 2 5 3 2" xfId="17326" xr:uid="{99C0681F-D4A2-439D-B0DF-FD51E2B458F4}"/>
    <cellStyle name="Comma 2 2 3 2 3 2 5 3 2 2" xfId="41590" xr:uid="{212EB746-A2E8-43B6-BBD3-A608C10E8566}"/>
    <cellStyle name="Comma 2 2 3 2 3 2 5 3 3" xfId="29458" xr:uid="{56D5C352-91DB-49C7-ABB0-2345C906776E}"/>
    <cellStyle name="Comma 2 2 3 2 3 2 5 4" xfId="9238" xr:uid="{AC571A43-3C67-4964-8705-A6B6E0987ED8}"/>
    <cellStyle name="Comma 2 2 3 2 3 2 5 4 2" xfId="21370" xr:uid="{E01CA575-1CEB-4F14-BDE6-50EBDEC559D6}"/>
    <cellStyle name="Comma 2 2 3 2 3 2 5 4 2 2" xfId="45634" xr:uid="{B2F844D4-E5FB-4C65-B850-BE4577C6540C}"/>
    <cellStyle name="Comma 2 2 3 2 3 2 5 4 3" xfId="33502" xr:uid="{DA5C8218-1CE6-4066-9680-7F7A6FD61EC3}"/>
    <cellStyle name="Comma 2 2 3 2 3 2 5 5" xfId="13282" xr:uid="{C860BA10-DE54-4EAA-9488-028D6915394B}"/>
    <cellStyle name="Comma 2 2 3 2 3 2 5 5 2" xfId="37546" xr:uid="{CF1CFFA4-427C-4058-B152-5F55CD6B9A16}"/>
    <cellStyle name="Comma 2 2 3 2 3 2 5 6" xfId="25414" xr:uid="{328A7388-78C4-4392-9E9A-1E5F99948673}"/>
    <cellStyle name="Comma 2 2 3 2 3 2 6" xfId="2161" xr:uid="{78C7F809-B628-4EC1-B1E2-2F03C7AF29A1}"/>
    <cellStyle name="Comma 2 2 3 2 3 2 6 2" xfId="6205" xr:uid="{673A43E4-2759-45D7-AFA0-4378945E0592}"/>
    <cellStyle name="Comma 2 2 3 2 3 2 6 2 2" xfId="18337" xr:uid="{9A1D50C2-E021-4C62-A543-BEE9F633177B}"/>
    <cellStyle name="Comma 2 2 3 2 3 2 6 2 2 2" xfId="42601" xr:uid="{275100CC-F675-42C5-8BFC-4C09A51E7134}"/>
    <cellStyle name="Comma 2 2 3 2 3 2 6 2 3" xfId="30469" xr:uid="{EA178365-CF8E-4BF9-81EF-560B11B8E081}"/>
    <cellStyle name="Comma 2 2 3 2 3 2 6 3" xfId="10249" xr:uid="{7F460DD7-9EAB-42BA-B073-FD4B900C8F6F}"/>
    <cellStyle name="Comma 2 2 3 2 3 2 6 3 2" xfId="22381" xr:uid="{D307191F-9E39-46D5-BADE-162A4EB1439F}"/>
    <cellStyle name="Comma 2 2 3 2 3 2 6 3 2 2" xfId="46645" xr:uid="{ECB16FD5-CBBE-4069-8AC8-075C8C1B50BA}"/>
    <cellStyle name="Comma 2 2 3 2 3 2 6 3 3" xfId="34513" xr:uid="{53B529A2-D59A-43AE-B043-C0A46F68040E}"/>
    <cellStyle name="Comma 2 2 3 2 3 2 6 4" xfId="14293" xr:uid="{7F0F49FA-9AE2-4254-97A5-A1593D5D8888}"/>
    <cellStyle name="Comma 2 2 3 2 3 2 6 4 2" xfId="38557" xr:uid="{A657E694-0D03-4B3C-A0E2-98CB0902F593}"/>
    <cellStyle name="Comma 2 2 3 2 3 2 6 5" xfId="26425" xr:uid="{5D45502A-B34C-4991-8353-545AA9F16854}"/>
    <cellStyle name="Comma 2 2 3 2 3 2 7" xfId="4183" xr:uid="{D94A8145-5CF1-4AE4-AA64-360EA9C1280A}"/>
    <cellStyle name="Comma 2 2 3 2 3 2 7 2" xfId="16315" xr:uid="{204F588E-A0A2-4EA1-819D-C7A41E3948A0}"/>
    <cellStyle name="Comma 2 2 3 2 3 2 7 2 2" xfId="40579" xr:uid="{8DBB7528-72BA-4EDA-BFE8-344DEE190173}"/>
    <cellStyle name="Comma 2 2 3 2 3 2 7 3" xfId="28447" xr:uid="{A7916B74-A35A-4019-8EB6-7FFB7BC1A187}"/>
    <cellStyle name="Comma 2 2 3 2 3 2 8" xfId="8227" xr:uid="{C6C4A64C-5B78-48CA-9DA3-7096A6D04213}"/>
    <cellStyle name="Comma 2 2 3 2 3 2 8 2" xfId="20359" xr:uid="{22FE978E-A11A-476C-9031-C637DB75BB11}"/>
    <cellStyle name="Comma 2 2 3 2 3 2 8 2 2" xfId="44623" xr:uid="{A3A9A04B-0C12-4A8A-B34B-A30D209F5E5E}"/>
    <cellStyle name="Comma 2 2 3 2 3 2 8 3" xfId="32491" xr:uid="{A65AD706-56CB-4188-82A2-637F30A35515}"/>
    <cellStyle name="Comma 2 2 3 2 3 2 9" xfId="12271" xr:uid="{120B4B22-FBD2-464B-974F-434B9BE32062}"/>
    <cellStyle name="Comma 2 2 3 2 3 2 9 2" xfId="36535" xr:uid="{4486A4CA-0E99-471F-9173-52DA318B465E}"/>
    <cellStyle name="Comma 2 2 3 2 3 3" xfId="202" xr:uid="{C57D53CB-BCDA-4C46-817B-DC2B66A32E08}"/>
    <cellStyle name="Comma 2 2 3 2 3 3 2" xfId="455" xr:uid="{7FB9F748-1132-42A8-AA73-21821F06117F}"/>
    <cellStyle name="Comma 2 2 3 2 3 3 2 2" xfId="960" xr:uid="{212C00C4-2E2B-4C26-90F8-DE82DF40640D}"/>
    <cellStyle name="Comma 2 2 3 2 3 3 2 2 2" xfId="1971" xr:uid="{BE00489D-4367-4E96-8274-776D749B888F}"/>
    <cellStyle name="Comma 2 2 3 2 3 3 2 2 2 2" xfId="3993" xr:uid="{537D5526-76C6-45AE-B633-1F6A9D523014}"/>
    <cellStyle name="Comma 2 2 3 2 3 3 2 2 2 2 2" xfId="8037" xr:uid="{E6F6214B-11FA-4367-AD89-7003F6085D6B}"/>
    <cellStyle name="Comma 2 2 3 2 3 3 2 2 2 2 2 2" xfId="20169" xr:uid="{EB502ECE-DE0B-4E0E-AF17-B9DC76328544}"/>
    <cellStyle name="Comma 2 2 3 2 3 3 2 2 2 2 2 2 2" xfId="44433" xr:uid="{99ED638F-5ACB-445D-840A-0AA74CAEE495}"/>
    <cellStyle name="Comma 2 2 3 2 3 3 2 2 2 2 2 3" xfId="32301" xr:uid="{B2572CC3-E16A-4019-A76A-F22CAF5009F2}"/>
    <cellStyle name="Comma 2 2 3 2 3 3 2 2 2 2 3" xfId="12081" xr:uid="{58065F93-C34F-48DF-BDE8-3564633934EF}"/>
    <cellStyle name="Comma 2 2 3 2 3 3 2 2 2 2 3 2" xfId="24213" xr:uid="{51D1AD9D-56C0-43B4-AFC3-020333809A7B}"/>
    <cellStyle name="Comma 2 2 3 2 3 3 2 2 2 2 3 2 2" xfId="48477" xr:uid="{CB309F9A-4A0C-4147-9800-4C92C6B1A8F4}"/>
    <cellStyle name="Comma 2 2 3 2 3 3 2 2 2 2 3 3" xfId="36345" xr:uid="{34BCFBD2-BCFE-4492-8E82-0CC365ABC258}"/>
    <cellStyle name="Comma 2 2 3 2 3 3 2 2 2 2 4" xfId="16125" xr:uid="{3A59B347-EDBC-46F4-848B-A2DA200A0E4D}"/>
    <cellStyle name="Comma 2 2 3 2 3 3 2 2 2 2 4 2" xfId="40389" xr:uid="{A9D5EC8F-814A-4498-A490-CF7A32F5E630}"/>
    <cellStyle name="Comma 2 2 3 2 3 3 2 2 2 2 5" xfId="28257" xr:uid="{A8A23F0B-DA81-45FF-8E04-CEA452F90800}"/>
    <cellStyle name="Comma 2 2 3 2 3 3 2 2 2 3" xfId="6015" xr:uid="{B83D1698-9457-4267-89A2-67E969AA1DDC}"/>
    <cellStyle name="Comma 2 2 3 2 3 3 2 2 2 3 2" xfId="18147" xr:uid="{90B193BD-73E5-469A-91AB-354895807989}"/>
    <cellStyle name="Comma 2 2 3 2 3 3 2 2 2 3 2 2" xfId="42411" xr:uid="{5469659E-25BE-455E-A299-298F8BAEF194}"/>
    <cellStyle name="Comma 2 2 3 2 3 3 2 2 2 3 3" xfId="30279" xr:uid="{8698F20E-3E90-4C36-9A76-EC04192FD592}"/>
    <cellStyle name="Comma 2 2 3 2 3 3 2 2 2 4" xfId="10059" xr:uid="{2BF013A0-6D86-44C0-A392-7C9ADE1435DC}"/>
    <cellStyle name="Comma 2 2 3 2 3 3 2 2 2 4 2" xfId="22191" xr:uid="{25626C68-9BF5-4F09-B2E6-00F327544E7B}"/>
    <cellStyle name="Comma 2 2 3 2 3 3 2 2 2 4 2 2" xfId="46455" xr:uid="{7C522BDC-0FD5-4236-A657-1EC90469B99A}"/>
    <cellStyle name="Comma 2 2 3 2 3 3 2 2 2 4 3" xfId="34323" xr:uid="{F1000A3F-AD18-4921-8871-8C05178624D5}"/>
    <cellStyle name="Comma 2 2 3 2 3 3 2 2 2 5" xfId="14103" xr:uid="{E9892218-EFFC-4D08-B83B-38839324B3B0}"/>
    <cellStyle name="Comma 2 2 3 2 3 3 2 2 2 5 2" xfId="38367" xr:uid="{01F9EB71-1E6A-4BC1-AB71-7D2BF0243F25}"/>
    <cellStyle name="Comma 2 2 3 2 3 3 2 2 2 6" xfId="26235" xr:uid="{89185A50-55D9-430A-B23A-85B54EDCA13C}"/>
    <cellStyle name="Comma 2 2 3 2 3 3 2 2 3" xfId="2982" xr:uid="{9209F65F-561F-46CF-B725-79BF5BDC053B}"/>
    <cellStyle name="Comma 2 2 3 2 3 3 2 2 3 2" xfId="7026" xr:uid="{EDACDD8F-5B17-4E30-BE4C-93C53F96821A}"/>
    <cellStyle name="Comma 2 2 3 2 3 3 2 2 3 2 2" xfId="19158" xr:uid="{B26DEDA7-1358-4001-AD08-A3F70F823DA7}"/>
    <cellStyle name="Comma 2 2 3 2 3 3 2 2 3 2 2 2" xfId="43422" xr:uid="{A8E3210A-A4E1-4C12-9210-A30510ACB76C}"/>
    <cellStyle name="Comma 2 2 3 2 3 3 2 2 3 2 3" xfId="31290" xr:uid="{81CA8E89-F7E8-4836-8B65-6B73CB0EC142}"/>
    <cellStyle name="Comma 2 2 3 2 3 3 2 2 3 3" xfId="11070" xr:uid="{3A4B2B67-48CE-47A5-8CFA-921255970BD4}"/>
    <cellStyle name="Comma 2 2 3 2 3 3 2 2 3 3 2" xfId="23202" xr:uid="{E0C8BD4B-C174-4334-9246-24C72AF2DB28}"/>
    <cellStyle name="Comma 2 2 3 2 3 3 2 2 3 3 2 2" xfId="47466" xr:uid="{068B9B4D-E883-4BD1-97C7-17225FE555A7}"/>
    <cellStyle name="Comma 2 2 3 2 3 3 2 2 3 3 3" xfId="35334" xr:uid="{93505E96-6AD5-4127-B372-8F5719F155F8}"/>
    <cellStyle name="Comma 2 2 3 2 3 3 2 2 3 4" xfId="15114" xr:uid="{4A46D1F7-E41C-4345-B8E1-DEE5E28FD687}"/>
    <cellStyle name="Comma 2 2 3 2 3 3 2 2 3 4 2" xfId="39378" xr:uid="{71C1A34B-DD4E-4145-A51F-48B22DD38FAB}"/>
    <cellStyle name="Comma 2 2 3 2 3 3 2 2 3 5" xfId="27246" xr:uid="{7356F80D-8331-40C5-91E8-10E8CAEEE9BA}"/>
    <cellStyle name="Comma 2 2 3 2 3 3 2 2 4" xfId="5004" xr:uid="{8A3AEBE9-D4B6-4F70-B3BC-23A8E6E47436}"/>
    <cellStyle name="Comma 2 2 3 2 3 3 2 2 4 2" xfId="17136" xr:uid="{220351C1-2044-4958-B7B5-41DBD8FD9B90}"/>
    <cellStyle name="Comma 2 2 3 2 3 3 2 2 4 2 2" xfId="41400" xr:uid="{2F3E1BB9-DFB5-475F-BCD0-C1E440639B66}"/>
    <cellStyle name="Comma 2 2 3 2 3 3 2 2 4 3" xfId="29268" xr:uid="{A4F0BDEB-2127-4227-8E6F-631C74158B1D}"/>
    <cellStyle name="Comma 2 2 3 2 3 3 2 2 5" xfId="9048" xr:uid="{6D3B441F-5B67-412E-BBA2-EF1199FBA7A9}"/>
    <cellStyle name="Comma 2 2 3 2 3 3 2 2 5 2" xfId="21180" xr:uid="{93A10EAD-6472-4F72-B830-4CF57A27B2BD}"/>
    <cellStyle name="Comma 2 2 3 2 3 3 2 2 5 2 2" xfId="45444" xr:uid="{87D6D116-0805-4DC7-A76B-67608EF04B81}"/>
    <cellStyle name="Comma 2 2 3 2 3 3 2 2 5 3" xfId="33312" xr:uid="{AE81024C-0095-44B1-AF72-D48A46CADB75}"/>
    <cellStyle name="Comma 2 2 3 2 3 3 2 2 6" xfId="13092" xr:uid="{E724A652-FCCD-4ADA-8454-E0FE0CBAE986}"/>
    <cellStyle name="Comma 2 2 3 2 3 3 2 2 6 2" xfId="37356" xr:uid="{463DEDC6-922F-41F4-BDB0-1E872ECBD5DF}"/>
    <cellStyle name="Comma 2 2 3 2 3 3 2 2 7" xfId="25224" xr:uid="{92423C66-8DFF-42FC-A86B-02796E21276A}"/>
    <cellStyle name="Comma 2 2 3 2 3 3 2 3" xfId="1466" xr:uid="{8D5BDF6C-453A-40D6-A2CE-B0FBF7299695}"/>
    <cellStyle name="Comma 2 2 3 2 3 3 2 3 2" xfId="3488" xr:uid="{C5DD49A0-0F9C-45D0-9857-AAAB77AA65A7}"/>
    <cellStyle name="Comma 2 2 3 2 3 3 2 3 2 2" xfId="7532" xr:uid="{BA1CE0B2-2FD8-4256-AD6D-6E01548B25C5}"/>
    <cellStyle name="Comma 2 2 3 2 3 3 2 3 2 2 2" xfId="19664" xr:uid="{4731A375-4275-44FB-8EA1-61742E008BC5}"/>
    <cellStyle name="Comma 2 2 3 2 3 3 2 3 2 2 2 2" xfId="43928" xr:uid="{B0D515D5-329B-4AD4-83B0-E750A216862F}"/>
    <cellStyle name="Comma 2 2 3 2 3 3 2 3 2 2 3" xfId="31796" xr:uid="{BDBC3B10-2A4B-4C03-BFE4-817E02759894}"/>
    <cellStyle name="Comma 2 2 3 2 3 3 2 3 2 3" xfId="11576" xr:uid="{F44388F1-B9FA-4F15-A1DD-7CE2DED023DE}"/>
    <cellStyle name="Comma 2 2 3 2 3 3 2 3 2 3 2" xfId="23708" xr:uid="{757D9813-C927-4FBD-8CCB-9B4EC27D0D9D}"/>
    <cellStyle name="Comma 2 2 3 2 3 3 2 3 2 3 2 2" xfId="47972" xr:uid="{61D00DC3-7ACC-44E3-A8EC-6E8569659A7D}"/>
    <cellStyle name="Comma 2 2 3 2 3 3 2 3 2 3 3" xfId="35840" xr:uid="{67649D81-DBEF-4CA9-BC8C-8A319DA9A741}"/>
    <cellStyle name="Comma 2 2 3 2 3 3 2 3 2 4" xfId="15620" xr:uid="{9048CBF6-D2FC-4583-A32D-FE1198363D65}"/>
    <cellStyle name="Comma 2 2 3 2 3 3 2 3 2 4 2" xfId="39884" xr:uid="{BF863889-1027-42E8-B1DA-DB32A0E384FB}"/>
    <cellStyle name="Comma 2 2 3 2 3 3 2 3 2 5" xfId="27752" xr:uid="{DB2F52DF-A256-49B4-B85E-2C198E78D56F}"/>
    <cellStyle name="Comma 2 2 3 2 3 3 2 3 3" xfId="5510" xr:uid="{5E710575-6DA5-4187-80B3-D73E8BDC2071}"/>
    <cellStyle name="Comma 2 2 3 2 3 3 2 3 3 2" xfId="17642" xr:uid="{6124321A-1E25-44A2-A592-2D4A67AB3696}"/>
    <cellStyle name="Comma 2 2 3 2 3 3 2 3 3 2 2" xfId="41906" xr:uid="{A42E29BA-C1BB-48CD-9FC8-329A58F6F1C1}"/>
    <cellStyle name="Comma 2 2 3 2 3 3 2 3 3 3" xfId="29774" xr:uid="{7DDEE54F-90A4-42BE-AE7D-7BEED5B2A582}"/>
    <cellStyle name="Comma 2 2 3 2 3 3 2 3 4" xfId="9554" xr:uid="{67A07836-6622-45CD-BD52-7CDA9A5AA22D}"/>
    <cellStyle name="Comma 2 2 3 2 3 3 2 3 4 2" xfId="21686" xr:uid="{E02196F3-9CBA-4514-9BA4-572AD41FC4C8}"/>
    <cellStyle name="Comma 2 2 3 2 3 3 2 3 4 2 2" xfId="45950" xr:uid="{8D08224F-9412-407D-A818-0C855AE15C1C}"/>
    <cellStyle name="Comma 2 2 3 2 3 3 2 3 4 3" xfId="33818" xr:uid="{AEAE023B-F3C7-4AF8-B209-A337A37D7C47}"/>
    <cellStyle name="Comma 2 2 3 2 3 3 2 3 5" xfId="13598" xr:uid="{4FC24048-DA37-4346-93EF-CF953D37FF95}"/>
    <cellStyle name="Comma 2 2 3 2 3 3 2 3 5 2" xfId="37862" xr:uid="{C0D271E0-A76B-42F1-84D3-9934909F12F3}"/>
    <cellStyle name="Comma 2 2 3 2 3 3 2 3 6" xfId="25730" xr:uid="{F45878E3-38BD-4072-AA71-F6E0DD998FBF}"/>
    <cellStyle name="Comma 2 2 3 2 3 3 2 4" xfId="2477" xr:uid="{EB7D4FF3-2B26-4732-A3B4-9537C676249A}"/>
    <cellStyle name="Comma 2 2 3 2 3 3 2 4 2" xfId="6521" xr:uid="{F94F595B-C513-4285-8991-28655F17CDD5}"/>
    <cellStyle name="Comma 2 2 3 2 3 3 2 4 2 2" xfId="18653" xr:uid="{AB7FE015-B8CD-46C7-8688-6C5B659C2D6E}"/>
    <cellStyle name="Comma 2 2 3 2 3 3 2 4 2 2 2" xfId="42917" xr:uid="{333D0935-1791-4380-90C9-28103B06FEE4}"/>
    <cellStyle name="Comma 2 2 3 2 3 3 2 4 2 3" xfId="30785" xr:uid="{047BD27A-8AA0-4377-B574-9AECC7E5F75E}"/>
    <cellStyle name="Comma 2 2 3 2 3 3 2 4 3" xfId="10565" xr:uid="{11B1682F-2533-4A2F-9470-6A516ED367B1}"/>
    <cellStyle name="Comma 2 2 3 2 3 3 2 4 3 2" xfId="22697" xr:uid="{9B9C20EC-F04D-41C9-9597-3615C5CACBD6}"/>
    <cellStyle name="Comma 2 2 3 2 3 3 2 4 3 2 2" xfId="46961" xr:uid="{42A9B2A0-7381-47B5-B8B9-2794B27D842C}"/>
    <cellStyle name="Comma 2 2 3 2 3 3 2 4 3 3" xfId="34829" xr:uid="{9BE56CBE-B3BD-49FB-A828-7ACF56D4D64F}"/>
    <cellStyle name="Comma 2 2 3 2 3 3 2 4 4" xfId="14609" xr:uid="{2F96A02E-AF12-49D5-8293-FE8871FC4C81}"/>
    <cellStyle name="Comma 2 2 3 2 3 3 2 4 4 2" xfId="38873" xr:uid="{FE84089F-689C-40EA-BC16-888E94A8057F}"/>
    <cellStyle name="Comma 2 2 3 2 3 3 2 4 5" xfId="26741" xr:uid="{BAD05AD6-7BCB-4748-8D15-507A5FA3D285}"/>
    <cellStyle name="Comma 2 2 3 2 3 3 2 5" xfId="4499" xr:uid="{D1828B3B-D131-409E-BC29-ACF0A359A4A5}"/>
    <cellStyle name="Comma 2 2 3 2 3 3 2 5 2" xfId="16631" xr:uid="{0104157F-A857-49CA-B6F0-B33C8BC98E5A}"/>
    <cellStyle name="Comma 2 2 3 2 3 3 2 5 2 2" xfId="40895" xr:uid="{79123478-1FD6-4C2E-8A7A-ADEFF23722C5}"/>
    <cellStyle name="Comma 2 2 3 2 3 3 2 5 3" xfId="28763" xr:uid="{79B32513-1B43-49A3-8663-B4745338A1C1}"/>
    <cellStyle name="Comma 2 2 3 2 3 3 2 6" xfId="8543" xr:uid="{EA13F182-B95C-41B8-B096-EF2D4E64636D}"/>
    <cellStyle name="Comma 2 2 3 2 3 3 2 6 2" xfId="20675" xr:uid="{D4EA9DBA-DF56-4CC4-8598-BAA1E621B880}"/>
    <cellStyle name="Comma 2 2 3 2 3 3 2 6 2 2" xfId="44939" xr:uid="{CB7C7752-8F7E-4C92-89E6-FBDADFD83E3D}"/>
    <cellStyle name="Comma 2 2 3 2 3 3 2 6 3" xfId="32807" xr:uid="{5FE2C4A0-5290-4E6D-9E42-A0107B8AE383}"/>
    <cellStyle name="Comma 2 2 3 2 3 3 2 7" xfId="12587" xr:uid="{1173616D-C642-4D45-A3C4-D15AF8E88A7D}"/>
    <cellStyle name="Comma 2 2 3 2 3 3 2 7 2" xfId="36851" xr:uid="{F5643CD4-2608-4E89-BDAD-477C72821024}"/>
    <cellStyle name="Comma 2 2 3 2 3 3 2 8" xfId="24719" xr:uid="{D26CE067-B926-406F-8546-E007C0D04AE9}"/>
    <cellStyle name="Comma 2 2 3 2 3 3 3" xfId="707" xr:uid="{A7EA2163-12DA-4844-BAFC-FFE131BDD36A}"/>
    <cellStyle name="Comma 2 2 3 2 3 3 3 2" xfId="1718" xr:uid="{BD9BBFB9-9324-4010-9263-0EDD8E11B559}"/>
    <cellStyle name="Comma 2 2 3 2 3 3 3 2 2" xfId="3740" xr:uid="{CF530694-07D9-4833-AFB4-5163ED9A47E6}"/>
    <cellStyle name="Comma 2 2 3 2 3 3 3 2 2 2" xfId="7784" xr:uid="{C34A35ED-0413-43F0-8160-AA14B138393C}"/>
    <cellStyle name="Comma 2 2 3 2 3 3 3 2 2 2 2" xfId="19916" xr:uid="{FD68AE5A-52B8-486A-A2FC-25313A83882F}"/>
    <cellStyle name="Comma 2 2 3 2 3 3 3 2 2 2 2 2" xfId="44180" xr:uid="{44DE546A-1939-44A6-BAB8-FCE2BC0BFE88}"/>
    <cellStyle name="Comma 2 2 3 2 3 3 3 2 2 2 3" xfId="32048" xr:uid="{5F620528-D0DD-470D-8BD8-4025038381AD}"/>
    <cellStyle name="Comma 2 2 3 2 3 3 3 2 2 3" xfId="11828" xr:uid="{954CBB07-75B3-46F1-BFC6-2CE2BC46A569}"/>
    <cellStyle name="Comma 2 2 3 2 3 3 3 2 2 3 2" xfId="23960" xr:uid="{F522356F-B020-4516-AE2D-2BBA0AA75A35}"/>
    <cellStyle name="Comma 2 2 3 2 3 3 3 2 2 3 2 2" xfId="48224" xr:uid="{89DB8230-DCB9-4B8D-BAEE-63F644009DF9}"/>
    <cellStyle name="Comma 2 2 3 2 3 3 3 2 2 3 3" xfId="36092" xr:uid="{B0EB80C2-F76C-4AF3-A42C-30E8C355001D}"/>
    <cellStyle name="Comma 2 2 3 2 3 3 3 2 2 4" xfId="15872" xr:uid="{64392C5A-76A3-4ECD-A27B-DCE92F55D400}"/>
    <cellStyle name="Comma 2 2 3 2 3 3 3 2 2 4 2" xfId="40136" xr:uid="{F53EAEE6-B787-42DD-90D5-96F1CAB4DC38}"/>
    <cellStyle name="Comma 2 2 3 2 3 3 3 2 2 5" xfId="28004" xr:uid="{DC7BDC73-F4A0-401F-B70E-94D13E2A36E2}"/>
    <cellStyle name="Comma 2 2 3 2 3 3 3 2 3" xfId="5762" xr:uid="{3DFD3CA7-DD40-4F1C-8BD0-B03905EAF703}"/>
    <cellStyle name="Comma 2 2 3 2 3 3 3 2 3 2" xfId="17894" xr:uid="{C4440CF6-AC1A-4729-A23E-8B88012B2DDA}"/>
    <cellStyle name="Comma 2 2 3 2 3 3 3 2 3 2 2" xfId="42158" xr:uid="{8E9064A1-178C-4AE7-B143-E1512F768EF3}"/>
    <cellStyle name="Comma 2 2 3 2 3 3 3 2 3 3" xfId="30026" xr:uid="{863A99A0-A146-4418-8717-73FD193446B4}"/>
    <cellStyle name="Comma 2 2 3 2 3 3 3 2 4" xfId="9806" xr:uid="{7001EAE0-8CC1-4016-8661-9B683B00A7CB}"/>
    <cellStyle name="Comma 2 2 3 2 3 3 3 2 4 2" xfId="21938" xr:uid="{45D0C5B5-8203-4A27-A944-03DE2634005E}"/>
    <cellStyle name="Comma 2 2 3 2 3 3 3 2 4 2 2" xfId="46202" xr:uid="{33873881-442B-4461-A60C-502D8D838D37}"/>
    <cellStyle name="Comma 2 2 3 2 3 3 3 2 4 3" xfId="34070" xr:uid="{89CE6BDB-1C39-480B-A3F0-C98FC7F476FE}"/>
    <cellStyle name="Comma 2 2 3 2 3 3 3 2 5" xfId="13850" xr:uid="{05547C51-9B34-4C0F-B78F-A2B2FE7AFBF3}"/>
    <cellStyle name="Comma 2 2 3 2 3 3 3 2 5 2" xfId="38114" xr:uid="{B24A799F-4FE0-46C0-B4B1-347B56ABE281}"/>
    <cellStyle name="Comma 2 2 3 2 3 3 3 2 6" xfId="25982" xr:uid="{5753CF35-2F2A-4B57-B705-E80417799E6E}"/>
    <cellStyle name="Comma 2 2 3 2 3 3 3 3" xfId="2729" xr:uid="{427B53AB-E07F-47EC-9273-6481F67990D6}"/>
    <cellStyle name="Comma 2 2 3 2 3 3 3 3 2" xfId="6773" xr:uid="{05C5A796-887B-4CF1-A4B9-C2AA26CCC019}"/>
    <cellStyle name="Comma 2 2 3 2 3 3 3 3 2 2" xfId="18905" xr:uid="{BBBF0E5A-750A-4D85-9C79-21236A359F3B}"/>
    <cellStyle name="Comma 2 2 3 2 3 3 3 3 2 2 2" xfId="43169" xr:uid="{5780496E-60AC-4406-BC49-7913848A8A97}"/>
    <cellStyle name="Comma 2 2 3 2 3 3 3 3 2 3" xfId="31037" xr:uid="{7A2573ED-113B-47C4-95AC-EF9A0B339F65}"/>
    <cellStyle name="Comma 2 2 3 2 3 3 3 3 3" xfId="10817" xr:uid="{E8A010EC-0690-4649-981B-3EC17DE159FF}"/>
    <cellStyle name="Comma 2 2 3 2 3 3 3 3 3 2" xfId="22949" xr:uid="{D0F197D3-8F8B-4897-B89D-3E44334A9D3F}"/>
    <cellStyle name="Comma 2 2 3 2 3 3 3 3 3 2 2" xfId="47213" xr:uid="{868DDFF4-35ED-40A6-8F08-7DD2282DE453}"/>
    <cellStyle name="Comma 2 2 3 2 3 3 3 3 3 3" xfId="35081" xr:uid="{A6C36E43-D593-4576-8952-E5FE47F602F8}"/>
    <cellStyle name="Comma 2 2 3 2 3 3 3 3 4" xfId="14861" xr:uid="{61F29AA6-3893-4029-A979-B0A14538A2D1}"/>
    <cellStyle name="Comma 2 2 3 2 3 3 3 3 4 2" xfId="39125" xr:uid="{4B7AD53A-CD57-426A-B97D-2129C66A0281}"/>
    <cellStyle name="Comma 2 2 3 2 3 3 3 3 5" xfId="26993" xr:uid="{7F77E06E-EE86-40F2-93F8-3F246F2B878D}"/>
    <cellStyle name="Comma 2 2 3 2 3 3 3 4" xfId="4751" xr:uid="{7552225F-0F4C-4598-87C3-E08C26A1A56F}"/>
    <cellStyle name="Comma 2 2 3 2 3 3 3 4 2" xfId="16883" xr:uid="{9C9C10D3-E328-4406-B9F4-9876CC1D96BE}"/>
    <cellStyle name="Comma 2 2 3 2 3 3 3 4 2 2" xfId="41147" xr:uid="{407B4168-2A24-430F-AC0C-41D81CEA7787}"/>
    <cellStyle name="Comma 2 2 3 2 3 3 3 4 3" xfId="29015" xr:uid="{1159F3C5-A629-4996-AF7F-3B4AC8E78AAD}"/>
    <cellStyle name="Comma 2 2 3 2 3 3 3 5" xfId="8795" xr:uid="{F39291A1-5AAE-4CA2-ABAE-2508C2B97E3A}"/>
    <cellStyle name="Comma 2 2 3 2 3 3 3 5 2" xfId="20927" xr:uid="{B33A8B75-FA16-4D38-AD9F-53CB9798D04C}"/>
    <cellStyle name="Comma 2 2 3 2 3 3 3 5 2 2" xfId="45191" xr:uid="{144AEF8D-4533-447C-8D1B-16E5C6776AF2}"/>
    <cellStyle name="Comma 2 2 3 2 3 3 3 5 3" xfId="33059" xr:uid="{9D112BF5-E9F6-4EBE-BF8B-DC988A8ADB93}"/>
    <cellStyle name="Comma 2 2 3 2 3 3 3 6" xfId="12839" xr:uid="{200E9655-5AF8-425F-9EFB-9FD1A16F88D8}"/>
    <cellStyle name="Comma 2 2 3 2 3 3 3 6 2" xfId="37103" xr:uid="{62EB04C2-E46E-4CCE-BDB7-EB9EA9488BD4}"/>
    <cellStyle name="Comma 2 2 3 2 3 3 3 7" xfId="24971" xr:uid="{FB5DDA91-B0FC-4DC4-B87C-9894A554C7D4}"/>
    <cellStyle name="Comma 2 2 3 2 3 3 4" xfId="1213" xr:uid="{08745EF9-3457-401C-89BE-7E2A00D522AD}"/>
    <cellStyle name="Comma 2 2 3 2 3 3 4 2" xfId="3235" xr:uid="{A241FAE4-DF99-4637-8A36-1E9DBEAD2E89}"/>
    <cellStyle name="Comma 2 2 3 2 3 3 4 2 2" xfId="7279" xr:uid="{1662CECF-1060-409A-A4E4-AE7867A6CE32}"/>
    <cellStyle name="Comma 2 2 3 2 3 3 4 2 2 2" xfId="19411" xr:uid="{4F2C5C39-7AD1-4534-A5FA-31100A6807E9}"/>
    <cellStyle name="Comma 2 2 3 2 3 3 4 2 2 2 2" xfId="43675" xr:uid="{B0F31EA4-B375-4E0C-A3D9-8625C879AB57}"/>
    <cellStyle name="Comma 2 2 3 2 3 3 4 2 2 3" xfId="31543" xr:uid="{FE2A5056-7E2B-45F7-B813-ED6E94177118}"/>
    <cellStyle name="Comma 2 2 3 2 3 3 4 2 3" xfId="11323" xr:uid="{71C97D04-6FA2-420D-BDA5-B7A99EEF6E3F}"/>
    <cellStyle name="Comma 2 2 3 2 3 3 4 2 3 2" xfId="23455" xr:uid="{B9982179-08F5-4642-8EBB-A8BACF2D5A64}"/>
    <cellStyle name="Comma 2 2 3 2 3 3 4 2 3 2 2" xfId="47719" xr:uid="{6C021565-DE19-43EB-9D03-3ACE57DC5CD9}"/>
    <cellStyle name="Comma 2 2 3 2 3 3 4 2 3 3" xfId="35587" xr:uid="{1B3148A1-9D65-4271-9871-04E231894C54}"/>
    <cellStyle name="Comma 2 2 3 2 3 3 4 2 4" xfId="15367" xr:uid="{A0F6B834-10F8-48CB-A52E-509CB8F78EE0}"/>
    <cellStyle name="Comma 2 2 3 2 3 3 4 2 4 2" xfId="39631" xr:uid="{0F2D9FDC-1128-47C1-B3B9-8FE4A3348D64}"/>
    <cellStyle name="Comma 2 2 3 2 3 3 4 2 5" xfId="27499" xr:uid="{B91312EA-5070-4380-83AA-0A690331B26E}"/>
    <cellStyle name="Comma 2 2 3 2 3 3 4 3" xfId="5257" xr:uid="{B1F59F80-3F6C-4B94-B383-000AA3C2917C}"/>
    <cellStyle name="Comma 2 2 3 2 3 3 4 3 2" xfId="17389" xr:uid="{67FC60A4-8829-40AC-96BC-26B9FB477344}"/>
    <cellStyle name="Comma 2 2 3 2 3 3 4 3 2 2" xfId="41653" xr:uid="{123A6D35-72E8-4D01-B5F3-247CCE745EA3}"/>
    <cellStyle name="Comma 2 2 3 2 3 3 4 3 3" xfId="29521" xr:uid="{B339B963-3723-4478-B457-D72C7CF8DF87}"/>
    <cellStyle name="Comma 2 2 3 2 3 3 4 4" xfId="9301" xr:uid="{3C976559-3AEA-4AB4-A3E6-E839E308E3E7}"/>
    <cellStyle name="Comma 2 2 3 2 3 3 4 4 2" xfId="21433" xr:uid="{4D75F785-736C-41E4-83D3-A8B47A5C0B55}"/>
    <cellStyle name="Comma 2 2 3 2 3 3 4 4 2 2" xfId="45697" xr:uid="{F51AD96F-62E5-426E-B23D-F01AF67A32A5}"/>
    <cellStyle name="Comma 2 2 3 2 3 3 4 4 3" xfId="33565" xr:uid="{C3C4AF11-C50B-4248-BF13-947090A73A53}"/>
    <cellStyle name="Comma 2 2 3 2 3 3 4 5" xfId="13345" xr:uid="{4D833E08-415A-439F-AD86-CA64119D9EEC}"/>
    <cellStyle name="Comma 2 2 3 2 3 3 4 5 2" xfId="37609" xr:uid="{5B95D948-BCDC-4AFA-A0F5-3ADB3FE02020}"/>
    <cellStyle name="Comma 2 2 3 2 3 3 4 6" xfId="25477" xr:uid="{6FCB8B8F-E080-4522-9226-AA233BB93FDA}"/>
    <cellStyle name="Comma 2 2 3 2 3 3 5" xfId="2224" xr:uid="{DB438E24-EF1A-45D4-8047-F36829DB12C8}"/>
    <cellStyle name="Comma 2 2 3 2 3 3 5 2" xfId="6268" xr:uid="{E2AAECA1-3365-4DC7-AB94-87153DD6913B}"/>
    <cellStyle name="Comma 2 2 3 2 3 3 5 2 2" xfId="18400" xr:uid="{7618498A-CC0E-4ECC-AEA4-8EF589858EFA}"/>
    <cellStyle name="Comma 2 2 3 2 3 3 5 2 2 2" xfId="42664" xr:uid="{E96CC6FB-CFCB-47A5-B66B-30448782CC1A}"/>
    <cellStyle name="Comma 2 2 3 2 3 3 5 2 3" xfId="30532" xr:uid="{E5E1F8F2-BE5B-45E7-8786-0D9F312D7357}"/>
    <cellStyle name="Comma 2 2 3 2 3 3 5 3" xfId="10312" xr:uid="{734084D9-433C-4081-B4F7-F2373D61DD52}"/>
    <cellStyle name="Comma 2 2 3 2 3 3 5 3 2" xfId="22444" xr:uid="{08DD287C-C635-43CB-B329-AAEEEE77C688}"/>
    <cellStyle name="Comma 2 2 3 2 3 3 5 3 2 2" xfId="46708" xr:uid="{0C027B23-5C0F-41B8-8DE9-D851AA6652D4}"/>
    <cellStyle name="Comma 2 2 3 2 3 3 5 3 3" xfId="34576" xr:uid="{7A749FA6-5DA3-406F-B24E-D1E186B4D7E0}"/>
    <cellStyle name="Comma 2 2 3 2 3 3 5 4" xfId="14356" xr:uid="{FFF5D778-8C6A-4CD0-8C47-74BC12C026D0}"/>
    <cellStyle name="Comma 2 2 3 2 3 3 5 4 2" xfId="38620" xr:uid="{B7D2146C-5F81-4AA6-A37E-FED3E6A2E72D}"/>
    <cellStyle name="Comma 2 2 3 2 3 3 5 5" xfId="26488" xr:uid="{3C77412A-DD93-4212-9DA6-F2BC60FB662E}"/>
    <cellStyle name="Comma 2 2 3 2 3 3 6" xfId="4246" xr:uid="{3120FFE0-577C-4FE6-904B-1E3BC058072E}"/>
    <cellStyle name="Comma 2 2 3 2 3 3 6 2" xfId="16378" xr:uid="{F00421A4-A0D3-4985-8C76-FBC7A48318BC}"/>
    <cellStyle name="Comma 2 2 3 2 3 3 6 2 2" xfId="40642" xr:uid="{F45D4F5F-228D-4105-85F4-C50EB092AFB8}"/>
    <cellStyle name="Comma 2 2 3 2 3 3 6 3" xfId="28510" xr:uid="{A0A93C28-3C45-4C64-A397-AED56A24CB0E}"/>
    <cellStyle name="Comma 2 2 3 2 3 3 7" xfId="8290" xr:uid="{FAFBF325-DEED-4384-9A31-1DD57E1A82B7}"/>
    <cellStyle name="Comma 2 2 3 2 3 3 7 2" xfId="20422" xr:uid="{4057E953-C217-4E77-8877-2F0049D5202F}"/>
    <cellStyle name="Comma 2 2 3 2 3 3 7 2 2" xfId="44686" xr:uid="{79485F53-A791-42F8-B430-3188AD27A07E}"/>
    <cellStyle name="Comma 2 2 3 2 3 3 7 3" xfId="32554" xr:uid="{AA2FEF47-D369-4A35-9E43-1D39005BD71B}"/>
    <cellStyle name="Comma 2 2 3 2 3 3 8" xfId="12334" xr:uid="{343AD808-9841-4798-9BB0-36DE2652B801}"/>
    <cellStyle name="Comma 2 2 3 2 3 3 8 2" xfId="36598" xr:uid="{527FBB12-55F1-4C11-AE1B-A3401C893DE7}"/>
    <cellStyle name="Comma 2 2 3 2 3 3 9" xfId="24466" xr:uid="{E52AFBE7-9A14-4690-B5A7-460B53E2E14E}"/>
    <cellStyle name="Comma 2 2 3 2 3 4" xfId="329" xr:uid="{88005B9F-A512-4D41-AA7B-ADB59F02FD22}"/>
    <cellStyle name="Comma 2 2 3 2 3 4 2" xfId="834" xr:uid="{D0E00693-6A12-4EED-9638-69D7ED6BCE4D}"/>
    <cellStyle name="Comma 2 2 3 2 3 4 2 2" xfId="1845" xr:uid="{31951ECE-FE88-48D1-8067-909AB7D7B266}"/>
    <cellStyle name="Comma 2 2 3 2 3 4 2 2 2" xfId="3867" xr:uid="{49506E2C-894C-4A0F-9517-EDA7AE70B2D7}"/>
    <cellStyle name="Comma 2 2 3 2 3 4 2 2 2 2" xfId="7911" xr:uid="{9019B52D-39F1-413D-886E-67340B03665A}"/>
    <cellStyle name="Comma 2 2 3 2 3 4 2 2 2 2 2" xfId="20043" xr:uid="{127D7A4C-573B-4A77-8450-E75EC601E4DC}"/>
    <cellStyle name="Comma 2 2 3 2 3 4 2 2 2 2 2 2" xfId="44307" xr:uid="{4962E273-8D20-41F9-9678-AD0F51163FB4}"/>
    <cellStyle name="Comma 2 2 3 2 3 4 2 2 2 2 3" xfId="32175" xr:uid="{6A31D269-F88A-41AE-BAFC-2462DE19BDF9}"/>
    <cellStyle name="Comma 2 2 3 2 3 4 2 2 2 3" xfId="11955" xr:uid="{F4E3B823-3602-4E4D-BB7A-DB0DEE38A616}"/>
    <cellStyle name="Comma 2 2 3 2 3 4 2 2 2 3 2" xfId="24087" xr:uid="{973137F4-AE6D-49F3-B1F3-381A25231801}"/>
    <cellStyle name="Comma 2 2 3 2 3 4 2 2 2 3 2 2" xfId="48351" xr:uid="{75F284D7-B18C-415D-ACA7-E837AB509597}"/>
    <cellStyle name="Comma 2 2 3 2 3 4 2 2 2 3 3" xfId="36219" xr:uid="{515C43B0-1CF7-4849-9945-1359296AB25D}"/>
    <cellStyle name="Comma 2 2 3 2 3 4 2 2 2 4" xfId="15999" xr:uid="{AE44788D-3025-4120-B12B-F2F02AC2B3EF}"/>
    <cellStyle name="Comma 2 2 3 2 3 4 2 2 2 4 2" xfId="40263" xr:uid="{952F8C30-AB73-4AE0-992A-9BD096B4C6CC}"/>
    <cellStyle name="Comma 2 2 3 2 3 4 2 2 2 5" xfId="28131" xr:uid="{8CCE7BC8-5CD6-466F-BA2D-31CAE3B4DD7B}"/>
    <cellStyle name="Comma 2 2 3 2 3 4 2 2 3" xfId="5889" xr:uid="{40039B36-F489-423E-B0EF-70A70758D1E1}"/>
    <cellStyle name="Comma 2 2 3 2 3 4 2 2 3 2" xfId="18021" xr:uid="{EA4CA909-AD4C-4CC3-B9BE-D6ED7AF22905}"/>
    <cellStyle name="Comma 2 2 3 2 3 4 2 2 3 2 2" xfId="42285" xr:uid="{8FD7F40F-6847-47A2-B8F3-58FD8F5568E4}"/>
    <cellStyle name="Comma 2 2 3 2 3 4 2 2 3 3" xfId="30153" xr:uid="{AB05BFCF-D6A7-4D10-B1DA-617471CEC683}"/>
    <cellStyle name="Comma 2 2 3 2 3 4 2 2 4" xfId="9933" xr:uid="{8EEFADA5-E6E0-45C3-BD08-776E3BA025A2}"/>
    <cellStyle name="Comma 2 2 3 2 3 4 2 2 4 2" xfId="22065" xr:uid="{F4BAA2D1-E957-4D72-AF61-67B97E38C1E5}"/>
    <cellStyle name="Comma 2 2 3 2 3 4 2 2 4 2 2" xfId="46329" xr:uid="{790970C9-0B1A-4FE6-B634-B5556FE024E2}"/>
    <cellStyle name="Comma 2 2 3 2 3 4 2 2 4 3" xfId="34197" xr:uid="{D765DF49-C6B0-4A3D-A32A-8D11B9FBE322}"/>
    <cellStyle name="Comma 2 2 3 2 3 4 2 2 5" xfId="13977" xr:uid="{A9B927CC-2062-4DC0-A7D4-95536943DF77}"/>
    <cellStyle name="Comma 2 2 3 2 3 4 2 2 5 2" xfId="38241" xr:uid="{FE23AC58-1277-48A9-82C5-6D19E550A9AC}"/>
    <cellStyle name="Comma 2 2 3 2 3 4 2 2 6" xfId="26109" xr:uid="{DD944354-1E9C-4D89-852D-ED53DAE0E245}"/>
    <cellStyle name="Comma 2 2 3 2 3 4 2 3" xfId="2856" xr:uid="{BF14EFD6-F603-4AFF-BF17-AC6A9B001B87}"/>
    <cellStyle name="Comma 2 2 3 2 3 4 2 3 2" xfId="6900" xr:uid="{1A5E55A1-C672-4329-8DC6-5CE01E5CD20F}"/>
    <cellStyle name="Comma 2 2 3 2 3 4 2 3 2 2" xfId="19032" xr:uid="{60DA3C12-E9F2-4018-9F6E-995B93DEF196}"/>
    <cellStyle name="Comma 2 2 3 2 3 4 2 3 2 2 2" xfId="43296" xr:uid="{7CC4021F-E099-4F77-96BB-586CA6F8073A}"/>
    <cellStyle name="Comma 2 2 3 2 3 4 2 3 2 3" xfId="31164" xr:uid="{D7893901-7B21-4537-987E-CD0939CBEA98}"/>
    <cellStyle name="Comma 2 2 3 2 3 4 2 3 3" xfId="10944" xr:uid="{51576E0F-8314-4B16-89C7-3B00DCEFF467}"/>
    <cellStyle name="Comma 2 2 3 2 3 4 2 3 3 2" xfId="23076" xr:uid="{58193216-D034-4214-B200-27AE748727F3}"/>
    <cellStyle name="Comma 2 2 3 2 3 4 2 3 3 2 2" xfId="47340" xr:uid="{A129A010-8054-4E98-BF09-9412A7C8BC63}"/>
    <cellStyle name="Comma 2 2 3 2 3 4 2 3 3 3" xfId="35208" xr:uid="{A4D33ECB-69A5-4710-94D8-34A4637B9F1D}"/>
    <cellStyle name="Comma 2 2 3 2 3 4 2 3 4" xfId="14988" xr:uid="{43912723-5758-4396-B6EA-811A3B4443FF}"/>
    <cellStyle name="Comma 2 2 3 2 3 4 2 3 4 2" xfId="39252" xr:uid="{F43C1E11-6F9B-456D-9FD6-28A0C8CACCDD}"/>
    <cellStyle name="Comma 2 2 3 2 3 4 2 3 5" xfId="27120" xr:uid="{0F8918DC-2942-4389-869C-711E76DDE8BE}"/>
    <cellStyle name="Comma 2 2 3 2 3 4 2 4" xfId="4878" xr:uid="{39BC678F-85B5-4115-9398-7EF429262844}"/>
    <cellStyle name="Comma 2 2 3 2 3 4 2 4 2" xfId="17010" xr:uid="{DAB13972-2354-4AE8-9444-4D2885126DDA}"/>
    <cellStyle name="Comma 2 2 3 2 3 4 2 4 2 2" xfId="41274" xr:uid="{57093EE4-6092-44A3-B94C-0A9CF616B48A}"/>
    <cellStyle name="Comma 2 2 3 2 3 4 2 4 3" xfId="29142" xr:uid="{F48076E8-7180-4CE4-BBF2-EBAAFF134219}"/>
    <cellStyle name="Comma 2 2 3 2 3 4 2 5" xfId="8922" xr:uid="{C34BB7D6-64FC-4864-A7DE-E01B797396F4}"/>
    <cellStyle name="Comma 2 2 3 2 3 4 2 5 2" xfId="21054" xr:uid="{8BF85D49-0B82-45F6-A708-97FB8E9A1781}"/>
    <cellStyle name="Comma 2 2 3 2 3 4 2 5 2 2" xfId="45318" xr:uid="{AA301BCD-1294-42D7-9379-584C49F7F902}"/>
    <cellStyle name="Comma 2 2 3 2 3 4 2 5 3" xfId="33186" xr:uid="{FB79169B-912E-46C7-BE78-1791272CC187}"/>
    <cellStyle name="Comma 2 2 3 2 3 4 2 6" xfId="12966" xr:uid="{AE76FF0A-6B3E-4A75-A94F-29D9C3BD644F}"/>
    <cellStyle name="Comma 2 2 3 2 3 4 2 6 2" xfId="37230" xr:uid="{53A5BB90-C45A-43C6-9736-00A46D1124FC}"/>
    <cellStyle name="Comma 2 2 3 2 3 4 2 7" xfId="25098" xr:uid="{A7F13884-83F3-412F-8275-803334BA8118}"/>
    <cellStyle name="Comma 2 2 3 2 3 4 3" xfId="1340" xr:uid="{BAB82FE6-FDC0-48D3-BE4B-4F508045F2C5}"/>
    <cellStyle name="Comma 2 2 3 2 3 4 3 2" xfId="3362" xr:uid="{83613F69-5BD5-453E-80A7-A25501F7FE0E}"/>
    <cellStyle name="Comma 2 2 3 2 3 4 3 2 2" xfId="7406" xr:uid="{2DFE8AA4-CA48-451C-AED6-3FA380964003}"/>
    <cellStyle name="Comma 2 2 3 2 3 4 3 2 2 2" xfId="19538" xr:uid="{BF1939EE-67C5-4F0E-83A8-8521BC2BB3B3}"/>
    <cellStyle name="Comma 2 2 3 2 3 4 3 2 2 2 2" xfId="43802" xr:uid="{30A1C57F-0F02-46C8-8FB9-7727EFF03B38}"/>
    <cellStyle name="Comma 2 2 3 2 3 4 3 2 2 3" xfId="31670" xr:uid="{530BA878-7831-444D-9898-DD72DC7EB105}"/>
    <cellStyle name="Comma 2 2 3 2 3 4 3 2 3" xfId="11450" xr:uid="{83C0E13F-1617-4C50-875D-1EEB0DBC04A1}"/>
    <cellStyle name="Comma 2 2 3 2 3 4 3 2 3 2" xfId="23582" xr:uid="{FF923902-3CA9-4887-AEB0-11D86F2EEEF9}"/>
    <cellStyle name="Comma 2 2 3 2 3 4 3 2 3 2 2" xfId="47846" xr:uid="{382F170A-5A31-431D-A875-5B2FF321A3D4}"/>
    <cellStyle name="Comma 2 2 3 2 3 4 3 2 3 3" xfId="35714" xr:uid="{CDD87404-7E5E-4A41-BD40-CD27C54B632E}"/>
    <cellStyle name="Comma 2 2 3 2 3 4 3 2 4" xfId="15494" xr:uid="{5A121111-D16B-4926-95C1-A17090255A43}"/>
    <cellStyle name="Comma 2 2 3 2 3 4 3 2 4 2" xfId="39758" xr:uid="{7E6A474C-27DC-4FEC-8B2D-44361301AD47}"/>
    <cellStyle name="Comma 2 2 3 2 3 4 3 2 5" xfId="27626" xr:uid="{89EFA05C-9F81-4930-BFB3-E5C1445D19AB}"/>
    <cellStyle name="Comma 2 2 3 2 3 4 3 3" xfId="5384" xr:uid="{0E7E9083-06A2-4922-9F15-2A3918BDF47C}"/>
    <cellStyle name="Comma 2 2 3 2 3 4 3 3 2" xfId="17516" xr:uid="{99ACFE5A-43FB-4395-B5CD-F0B6DFAE4311}"/>
    <cellStyle name="Comma 2 2 3 2 3 4 3 3 2 2" xfId="41780" xr:uid="{7824DE74-26CB-4798-A726-918D231BEB7A}"/>
    <cellStyle name="Comma 2 2 3 2 3 4 3 3 3" xfId="29648" xr:uid="{A6D847AD-A984-46B7-AA63-9C8E375F9D27}"/>
    <cellStyle name="Comma 2 2 3 2 3 4 3 4" xfId="9428" xr:uid="{3F022343-32DC-4461-A904-A8DA66237EA7}"/>
    <cellStyle name="Comma 2 2 3 2 3 4 3 4 2" xfId="21560" xr:uid="{CB7C6891-7372-4AA6-A7F4-18ABFE25CB94}"/>
    <cellStyle name="Comma 2 2 3 2 3 4 3 4 2 2" xfId="45824" xr:uid="{D172F345-4FB3-4621-B552-05B9EE9714D2}"/>
    <cellStyle name="Comma 2 2 3 2 3 4 3 4 3" xfId="33692" xr:uid="{662AE9BB-2078-4862-80A7-526B7108C051}"/>
    <cellStyle name="Comma 2 2 3 2 3 4 3 5" xfId="13472" xr:uid="{5E112AF9-E60F-41D2-BD10-8E4FF2F8203B}"/>
    <cellStyle name="Comma 2 2 3 2 3 4 3 5 2" xfId="37736" xr:uid="{79DEA252-D691-4215-A339-578C6A08542B}"/>
    <cellStyle name="Comma 2 2 3 2 3 4 3 6" xfId="25604" xr:uid="{120F2F62-75AF-4DF8-87B9-F92968BCFC78}"/>
    <cellStyle name="Comma 2 2 3 2 3 4 4" xfId="2351" xr:uid="{7A2BC801-101D-475E-8FA0-A75FCAA10E53}"/>
    <cellStyle name="Comma 2 2 3 2 3 4 4 2" xfId="6395" xr:uid="{CFFEBCCD-F3D9-4595-A648-4B42E0EFEF27}"/>
    <cellStyle name="Comma 2 2 3 2 3 4 4 2 2" xfId="18527" xr:uid="{D357E122-E2A8-4992-9BCE-F225ADC5ABE0}"/>
    <cellStyle name="Comma 2 2 3 2 3 4 4 2 2 2" xfId="42791" xr:uid="{1C83E1D9-A822-4ACE-93B5-F2A3278DEAAC}"/>
    <cellStyle name="Comma 2 2 3 2 3 4 4 2 3" xfId="30659" xr:uid="{DED15303-50A2-4194-9BC0-45E8419E2AE9}"/>
    <cellStyle name="Comma 2 2 3 2 3 4 4 3" xfId="10439" xr:uid="{E3285535-F7D0-4F2C-B333-1B99D56DBF79}"/>
    <cellStyle name="Comma 2 2 3 2 3 4 4 3 2" xfId="22571" xr:uid="{553BC1F0-FE1E-49AA-A777-136B5E0768DD}"/>
    <cellStyle name="Comma 2 2 3 2 3 4 4 3 2 2" xfId="46835" xr:uid="{9A153796-DD3F-42D0-9128-FB3CEB865B64}"/>
    <cellStyle name="Comma 2 2 3 2 3 4 4 3 3" xfId="34703" xr:uid="{E239F2F2-7A4D-44E2-9C3A-73D9A48AFD71}"/>
    <cellStyle name="Comma 2 2 3 2 3 4 4 4" xfId="14483" xr:uid="{CB7EB75D-B539-49FF-ADFA-911D3ABF7769}"/>
    <cellStyle name="Comma 2 2 3 2 3 4 4 4 2" xfId="38747" xr:uid="{26E674FA-CCF6-4907-8221-A30DF187AE6A}"/>
    <cellStyle name="Comma 2 2 3 2 3 4 4 5" xfId="26615" xr:uid="{39B4149C-7AE3-412F-8367-126B147E215C}"/>
    <cellStyle name="Comma 2 2 3 2 3 4 5" xfId="4373" xr:uid="{CEB595F1-0CF2-41FC-9BA8-9C5159970275}"/>
    <cellStyle name="Comma 2 2 3 2 3 4 5 2" xfId="16505" xr:uid="{6A34D589-1C6B-49E4-8572-7044731AEA7D}"/>
    <cellStyle name="Comma 2 2 3 2 3 4 5 2 2" xfId="40769" xr:uid="{2A3DD586-D2E8-48EE-9088-366E1F26EC2C}"/>
    <cellStyle name="Comma 2 2 3 2 3 4 5 3" xfId="28637" xr:uid="{1B6D2245-7FBD-4369-9645-AD5295471799}"/>
    <cellStyle name="Comma 2 2 3 2 3 4 6" xfId="8417" xr:uid="{CAD40ABB-91D6-4280-B503-7A3E38C44EBA}"/>
    <cellStyle name="Comma 2 2 3 2 3 4 6 2" xfId="20549" xr:uid="{D68C1150-D545-4CB5-A96F-0BC1FA4B4690}"/>
    <cellStyle name="Comma 2 2 3 2 3 4 6 2 2" xfId="44813" xr:uid="{10395C5F-7FE3-456E-A02A-5E3F9AB6E9CC}"/>
    <cellStyle name="Comma 2 2 3 2 3 4 6 3" xfId="32681" xr:uid="{8F773C0B-8666-463F-9304-960A8C73CBFB}"/>
    <cellStyle name="Comma 2 2 3 2 3 4 7" xfId="12461" xr:uid="{87653F1E-FFBA-4D42-A7CE-9A9EA1B422D2}"/>
    <cellStyle name="Comma 2 2 3 2 3 4 7 2" xfId="36725" xr:uid="{0502CE85-22BF-4212-A11E-AC454B5F6C87}"/>
    <cellStyle name="Comma 2 2 3 2 3 4 8" xfId="24593" xr:uid="{716FA622-4D50-46A2-AB01-381DD1AE33B0}"/>
    <cellStyle name="Comma 2 2 3 2 3 5" xfId="581" xr:uid="{A21420D0-CBB7-4C74-AC9A-8C2EF15A65A6}"/>
    <cellStyle name="Comma 2 2 3 2 3 5 2" xfId="1592" xr:uid="{CCA49B45-40D5-4669-B97F-94EA72587169}"/>
    <cellStyle name="Comma 2 2 3 2 3 5 2 2" xfId="3614" xr:uid="{F48A2DB8-2A03-49C1-BBBD-71707666AA31}"/>
    <cellStyle name="Comma 2 2 3 2 3 5 2 2 2" xfId="7658" xr:uid="{3E2B63CE-E171-4E06-9BCA-37DA702FC0ED}"/>
    <cellStyle name="Comma 2 2 3 2 3 5 2 2 2 2" xfId="19790" xr:uid="{A6AC7B65-B9A5-4429-A9F4-B725F4D64E45}"/>
    <cellStyle name="Comma 2 2 3 2 3 5 2 2 2 2 2" xfId="44054" xr:uid="{D5783FB5-AC78-4250-81B1-1A2C2ED24CFA}"/>
    <cellStyle name="Comma 2 2 3 2 3 5 2 2 2 3" xfId="31922" xr:uid="{7915D7A7-B7A9-493F-AA4C-56015EF52B78}"/>
    <cellStyle name="Comma 2 2 3 2 3 5 2 2 3" xfId="11702" xr:uid="{603C257D-67C9-48DB-A462-BCBBA9925D5E}"/>
    <cellStyle name="Comma 2 2 3 2 3 5 2 2 3 2" xfId="23834" xr:uid="{E032FDB2-86E1-4E7C-86BB-6D029AC8FFAD}"/>
    <cellStyle name="Comma 2 2 3 2 3 5 2 2 3 2 2" xfId="48098" xr:uid="{7970FDCE-0B97-4E4E-8E38-0496635F8A10}"/>
    <cellStyle name="Comma 2 2 3 2 3 5 2 2 3 3" xfId="35966" xr:uid="{37A42556-91D8-407C-964B-3FCC15D9C76E}"/>
    <cellStyle name="Comma 2 2 3 2 3 5 2 2 4" xfId="15746" xr:uid="{B4685C32-DB0C-469B-8173-DBEDFDC80958}"/>
    <cellStyle name="Comma 2 2 3 2 3 5 2 2 4 2" xfId="40010" xr:uid="{65B5B5BA-02CA-4C47-B834-90F19C6376DC}"/>
    <cellStyle name="Comma 2 2 3 2 3 5 2 2 5" xfId="27878" xr:uid="{79EB300B-EB47-4FEC-A561-D707251ACD5A}"/>
    <cellStyle name="Comma 2 2 3 2 3 5 2 3" xfId="5636" xr:uid="{DD94674A-044F-49AA-B96A-8A290BE09B22}"/>
    <cellStyle name="Comma 2 2 3 2 3 5 2 3 2" xfId="17768" xr:uid="{DD9D6FED-9AC8-4710-9F51-14C3CFDAF12B}"/>
    <cellStyle name="Comma 2 2 3 2 3 5 2 3 2 2" xfId="42032" xr:uid="{D9087F35-595B-4CA3-B6C3-5E68DCF8088A}"/>
    <cellStyle name="Comma 2 2 3 2 3 5 2 3 3" xfId="29900" xr:uid="{FF4BF930-79A4-4F65-8E8B-29B26E977A30}"/>
    <cellStyle name="Comma 2 2 3 2 3 5 2 4" xfId="9680" xr:uid="{3E9136B0-5F2E-4792-986D-88EF5B82443A}"/>
    <cellStyle name="Comma 2 2 3 2 3 5 2 4 2" xfId="21812" xr:uid="{E9FD8C46-8BC3-44F4-95AA-9CE4EAF06E51}"/>
    <cellStyle name="Comma 2 2 3 2 3 5 2 4 2 2" xfId="46076" xr:uid="{827CD775-8978-4300-90FD-67F3B6228BCE}"/>
    <cellStyle name="Comma 2 2 3 2 3 5 2 4 3" xfId="33944" xr:uid="{C8982EE4-D94D-4A7F-BFCF-06BDE13BDF1C}"/>
    <cellStyle name="Comma 2 2 3 2 3 5 2 5" xfId="13724" xr:uid="{E7C201F6-A02B-42C9-B254-05994C5C13FE}"/>
    <cellStyle name="Comma 2 2 3 2 3 5 2 5 2" xfId="37988" xr:uid="{70C912FA-99AC-4E49-B42C-0D9B00876C09}"/>
    <cellStyle name="Comma 2 2 3 2 3 5 2 6" xfId="25856" xr:uid="{DBFC8645-AA6C-4D5F-9101-874BF6B69F9E}"/>
    <cellStyle name="Comma 2 2 3 2 3 5 3" xfId="2603" xr:uid="{20A81515-A71F-4809-9872-2C001FEB231C}"/>
    <cellStyle name="Comma 2 2 3 2 3 5 3 2" xfId="6647" xr:uid="{9B6B9DB4-01D2-4C5E-AB0E-DB49087D7895}"/>
    <cellStyle name="Comma 2 2 3 2 3 5 3 2 2" xfId="18779" xr:uid="{68DDC29E-DDA2-44CF-AE49-1270F731D7B4}"/>
    <cellStyle name="Comma 2 2 3 2 3 5 3 2 2 2" xfId="43043" xr:uid="{C4E893EE-A6C4-4080-94BD-A6B6C72CF224}"/>
    <cellStyle name="Comma 2 2 3 2 3 5 3 2 3" xfId="30911" xr:uid="{FF80E058-A08C-4F75-A283-858A99D1A4A9}"/>
    <cellStyle name="Comma 2 2 3 2 3 5 3 3" xfId="10691" xr:uid="{49FE641A-25BD-4DAD-88C5-393928FE59D4}"/>
    <cellStyle name="Comma 2 2 3 2 3 5 3 3 2" xfId="22823" xr:uid="{4F1283BF-2DB1-4489-AB5C-F3FBE8DC8E32}"/>
    <cellStyle name="Comma 2 2 3 2 3 5 3 3 2 2" xfId="47087" xr:uid="{C6BE986F-E3E3-42AD-9D0A-B966B5DC62DE}"/>
    <cellStyle name="Comma 2 2 3 2 3 5 3 3 3" xfId="34955" xr:uid="{C0B99896-D5C5-4B9B-98CF-A431871E277F}"/>
    <cellStyle name="Comma 2 2 3 2 3 5 3 4" xfId="14735" xr:uid="{7F3F4996-94E6-4FC9-A63A-F1819DC28CDE}"/>
    <cellStyle name="Comma 2 2 3 2 3 5 3 4 2" xfId="38999" xr:uid="{BE6CBCA2-7588-4F06-8CD7-82105C537274}"/>
    <cellStyle name="Comma 2 2 3 2 3 5 3 5" xfId="26867" xr:uid="{52584CFD-7064-404E-B3CB-9547C8EB7BE7}"/>
    <cellStyle name="Comma 2 2 3 2 3 5 4" xfId="4625" xr:uid="{8AE59FEC-0343-4FAB-A36F-2C035FBF87D0}"/>
    <cellStyle name="Comma 2 2 3 2 3 5 4 2" xfId="16757" xr:uid="{90B1FCCD-EA65-4E1E-928F-661149C63342}"/>
    <cellStyle name="Comma 2 2 3 2 3 5 4 2 2" xfId="41021" xr:uid="{C417301E-C64F-48D8-936A-1BE1FDD0CA65}"/>
    <cellStyle name="Comma 2 2 3 2 3 5 4 3" xfId="28889" xr:uid="{F25EE04E-A51F-498D-9908-194651892F6D}"/>
    <cellStyle name="Comma 2 2 3 2 3 5 5" xfId="8669" xr:uid="{CD594F5A-44BC-4346-B5CB-B2AF40421F9B}"/>
    <cellStyle name="Comma 2 2 3 2 3 5 5 2" xfId="20801" xr:uid="{2C1200D0-AA7D-45F4-9FF3-9F6E5326A7A7}"/>
    <cellStyle name="Comma 2 2 3 2 3 5 5 2 2" xfId="45065" xr:uid="{6B1BF8F7-5DA5-41A0-9DF2-B24E11C902AD}"/>
    <cellStyle name="Comma 2 2 3 2 3 5 5 3" xfId="32933" xr:uid="{8419B140-430B-41B3-BFAC-8BFFF8FC004A}"/>
    <cellStyle name="Comma 2 2 3 2 3 5 6" xfId="12713" xr:uid="{ACEB89D9-2CFA-4F4B-ABAA-D79F9829C27A}"/>
    <cellStyle name="Comma 2 2 3 2 3 5 6 2" xfId="36977" xr:uid="{EC4E2A3E-8FF3-4950-8E71-E1B5C7E510FF}"/>
    <cellStyle name="Comma 2 2 3 2 3 5 7" xfId="24845" xr:uid="{951E0A30-5582-474A-B4A5-4A983874F9B9}"/>
    <cellStyle name="Comma 2 2 3 2 3 6" xfId="1087" xr:uid="{D6139751-0AFA-4340-A284-1C8D77A35D36}"/>
    <cellStyle name="Comma 2 2 3 2 3 6 2" xfId="3109" xr:uid="{E7C0F74E-0979-4E44-A6A3-B0DE57F089DE}"/>
    <cellStyle name="Comma 2 2 3 2 3 6 2 2" xfId="7153" xr:uid="{06EC2155-4172-4D82-92DB-3EE664EF4D64}"/>
    <cellStyle name="Comma 2 2 3 2 3 6 2 2 2" xfId="19285" xr:uid="{E98949BB-CB3A-4C8B-9A81-FBA8CE069B2A}"/>
    <cellStyle name="Comma 2 2 3 2 3 6 2 2 2 2" xfId="43549" xr:uid="{D6C61BA5-C9FE-4E54-9BFC-5344E75B16EF}"/>
    <cellStyle name="Comma 2 2 3 2 3 6 2 2 3" xfId="31417" xr:uid="{B2BF97CA-15AC-41E9-82E6-DFA34BBE357E}"/>
    <cellStyle name="Comma 2 2 3 2 3 6 2 3" xfId="11197" xr:uid="{19FD1B18-B5E6-4326-BACB-F4F41BF2B9CF}"/>
    <cellStyle name="Comma 2 2 3 2 3 6 2 3 2" xfId="23329" xr:uid="{F81F5E85-73CD-4D64-8665-32E2FD37EA80}"/>
    <cellStyle name="Comma 2 2 3 2 3 6 2 3 2 2" xfId="47593" xr:uid="{5DFF94DB-1817-45E3-96BF-8489B85D3C15}"/>
    <cellStyle name="Comma 2 2 3 2 3 6 2 3 3" xfId="35461" xr:uid="{B38D4FCC-679E-4446-B99E-1EEBE18AE26E}"/>
    <cellStyle name="Comma 2 2 3 2 3 6 2 4" xfId="15241" xr:uid="{2489AFA4-B225-4C7B-98BC-AFE8EDA2FFC8}"/>
    <cellStyle name="Comma 2 2 3 2 3 6 2 4 2" xfId="39505" xr:uid="{7C79550A-FB53-46AF-B966-53D61C7B52A1}"/>
    <cellStyle name="Comma 2 2 3 2 3 6 2 5" xfId="27373" xr:uid="{A0767782-DD10-4AFA-85FB-E038E95C1446}"/>
    <cellStyle name="Comma 2 2 3 2 3 6 3" xfId="5131" xr:uid="{FFB7E88C-2CC0-4963-BB57-2E59D9FA424A}"/>
    <cellStyle name="Comma 2 2 3 2 3 6 3 2" xfId="17263" xr:uid="{3F9AA62A-6F42-4234-812A-4D06A095AC67}"/>
    <cellStyle name="Comma 2 2 3 2 3 6 3 2 2" xfId="41527" xr:uid="{43BADEC8-50CA-4D78-A7E0-6EFCA1C39796}"/>
    <cellStyle name="Comma 2 2 3 2 3 6 3 3" xfId="29395" xr:uid="{2B120287-C69E-4EFC-B886-C24D6E5D8D1E}"/>
    <cellStyle name="Comma 2 2 3 2 3 6 4" xfId="9175" xr:uid="{FD598433-5835-4F52-9802-1C94A4372F78}"/>
    <cellStyle name="Comma 2 2 3 2 3 6 4 2" xfId="21307" xr:uid="{05800504-0AE6-42A0-84A1-F9441A62B0A2}"/>
    <cellStyle name="Comma 2 2 3 2 3 6 4 2 2" xfId="45571" xr:uid="{62DE39F1-0AF5-42BD-9334-80738C3D2CDF}"/>
    <cellStyle name="Comma 2 2 3 2 3 6 4 3" xfId="33439" xr:uid="{4FBC0E7F-9AD0-45BF-91CD-2297F3DBE760}"/>
    <cellStyle name="Comma 2 2 3 2 3 6 5" xfId="13219" xr:uid="{DE233751-50D7-4246-88FA-78FD678FA327}"/>
    <cellStyle name="Comma 2 2 3 2 3 6 5 2" xfId="37483" xr:uid="{1F61E3A3-8481-4B6A-B7A2-28DD3DC3F9D9}"/>
    <cellStyle name="Comma 2 2 3 2 3 6 6" xfId="25351" xr:uid="{243307CB-2191-4028-9A75-1B6A17B39DAC}"/>
    <cellStyle name="Comma 2 2 3 2 3 7" xfId="2098" xr:uid="{693877BB-B72F-447F-9D85-D25B760834C9}"/>
    <cellStyle name="Comma 2 2 3 2 3 7 2" xfId="6142" xr:uid="{08C4A45D-E411-4289-A1F2-6A99B9825E66}"/>
    <cellStyle name="Comma 2 2 3 2 3 7 2 2" xfId="18274" xr:uid="{7C5B09F4-DB1E-453F-84D1-0C9B7904C558}"/>
    <cellStyle name="Comma 2 2 3 2 3 7 2 2 2" xfId="42538" xr:uid="{62341F40-74BD-4281-9A3D-46A50D092999}"/>
    <cellStyle name="Comma 2 2 3 2 3 7 2 3" xfId="30406" xr:uid="{A958BAF3-E829-4699-B6E8-3800B3495DA9}"/>
    <cellStyle name="Comma 2 2 3 2 3 7 3" xfId="10186" xr:uid="{43275CE4-3E71-4E14-A7A9-1A8981B50EBC}"/>
    <cellStyle name="Comma 2 2 3 2 3 7 3 2" xfId="22318" xr:uid="{7AB2B4AD-F928-4DD4-814D-F1B5487B372F}"/>
    <cellStyle name="Comma 2 2 3 2 3 7 3 2 2" xfId="46582" xr:uid="{E48C3C4A-F764-485C-85B6-5C0F9F34AA9E}"/>
    <cellStyle name="Comma 2 2 3 2 3 7 3 3" xfId="34450" xr:uid="{8DFA8D62-118C-4F22-AE2D-5A8AF1341CEA}"/>
    <cellStyle name="Comma 2 2 3 2 3 7 4" xfId="14230" xr:uid="{0487A232-A424-423D-B201-09656679C8DD}"/>
    <cellStyle name="Comma 2 2 3 2 3 7 4 2" xfId="38494" xr:uid="{E230E7FF-D05F-4568-AF60-91E4D8DB3DE2}"/>
    <cellStyle name="Comma 2 2 3 2 3 7 5" xfId="26362" xr:uid="{8EF0483C-2FB6-4BF3-9EA2-EB8AB5E27A03}"/>
    <cellStyle name="Comma 2 2 3 2 3 8" xfId="4120" xr:uid="{2AFB76DD-DB72-416F-87C5-AA1C03479C7A}"/>
    <cellStyle name="Comma 2 2 3 2 3 8 2" xfId="16252" xr:uid="{841C677D-BFEC-4C48-95A9-897A484E9FC0}"/>
    <cellStyle name="Comma 2 2 3 2 3 8 2 2" xfId="40516" xr:uid="{302CD5EE-26A1-492C-8287-77E5FD7EFEE2}"/>
    <cellStyle name="Comma 2 2 3 2 3 8 3" xfId="28384" xr:uid="{220D04C8-EF5A-47C6-BF1C-1C92F0FCF3CA}"/>
    <cellStyle name="Comma 2 2 3 2 3 9" xfId="8164" xr:uid="{9F94C7B8-2103-4DE9-BAE8-E6767BBB154C}"/>
    <cellStyle name="Comma 2 2 3 2 3 9 2" xfId="20296" xr:uid="{D0BCC586-2D73-448B-AB52-AF02FADDE7A6}"/>
    <cellStyle name="Comma 2 2 3 2 3 9 2 2" xfId="44560" xr:uid="{B09552CC-B6CF-4E3C-B277-2DE839AE2DE3}"/>
    <cellStyle name="Comma 2 2 3 2 3 9 3" xfId="32428" xr:uid="{E547C82D-E301-4C9D-96F9-B7E6315E789E}"/>
    <cellStyle name="Comma 2 2 3 2 4" xfId="97" xr:uid="{4AF4A47B-073A-4885-8E7A-ED7F74C54566}"/>
    <cellStyle name="Comma 2 2 3 2 4 10" xfId="24361" xr:uid="{BA627F1A-B0D8-4C0E-91A9-F9690DF344BA}"/>
    <cellStyle name="Comma 2 2 3 2 4 2" xfId="223" xr:uid="{38C9A300-8AF7-4F03-A741-080B3D92E887}"/>
    <cellStyle name="Comma 2 2 3 2 4 2 2" xfId="476" xr:uid="{43279822-1F49-4FEE-AF3A-2DDEB4811DF9}"/>
    <cellStyle name="Comma 2 2 3 2 4 2 2 2" xfId="981" xr:uid="{76008BCE-20E5-46DB-A35E-1062434558A4}"/>
    <cellStyle name="Comma 2 2 3 2 4 2 2 2 2" xfId="1992" xr:uid="{96E32F81-0BC8-40A3-B200-EDE465B1DC07}"/>
    <cellStyle name="Comma 2 2 3 2 4 2 2 2 2 2" xfId="4014" xr:uid="{E77AE4E8-4091-4A63-AD7F-15E97ACCF4FD}"/>
    <cellStyle name="Comma 2 2 3 2 4 2 2 2 2 2 2" xfId="8058" xr:uid="{6A68E733-096A-4741-A2C4-A6040C3486DE}"/>
    <cellStyle name="Comma 2 2 3 2 4 2 2 2 2 2 2 2" xfId="20190" xr:uid="{31193F2A-46CB-49FD-9E9C-455795B5AB17}"/>
    <cellStyle name="Comma 2 2 3 2 4 2 2 2 2 2 2 2 2" xfId="44454" xr:uid="{C04E0B7B-69C8-4183-B063-0E236FB80A86}"/>
    <cellStyle name="Comma 2 2 3 2 4 2 2 2 2 2 2 3" xfId="32322" xr:uid="{D208A267-17C6-4B90-98D9-798D5A9A6147}"/>
    <cellStyle name="Comma 2 2 3 2 4 2 2 2 2 2 3" xfId="12102" xr:uid="{89044902-1C2F-4A6D-8A34-FF398E7B5CA8}"/>
    <cellStyle name="Comma 2 2 3 2 4 2 2 2 2 2 3 2" xfId="24234" xr:uid="{48503A74-F4A4-4D37-A52A-69C6E7C90AEA}"/>
    <cellStyle name="Comma 2 2 3 2 4 2 2 2 2 2 3 2 2" xfId="48498" xr:uid="{9F8E3177-CB12-4171-9238-F531F073C7A9}"/>
    <cellStyle name="Comma 2 2 3 2 4 2 2 2 2 2 3 3" xfId="36366" xr:uid="{EB10B45F-2CA4-4F11-8110-A06834E72831}"/>
    <cellStyle name="Comma 2 2 3 2 4 2 2 2 2 2 4" xfId="16146" xr:uid="{E1733859-BA1F-4F40-8EF9-B07895BFAF8A}"/>
    <cellStyle name="Comma 2 2 3 2 4 2 2 2 2 2 4 2" xfId="40410" xr:uid="{16D11FB6-E55D-4238-93AA-6AC16791F0CD}"/>
    <cellStyle name="Comma 2 2 3 2 4 2 2 2 2 2 5" xfId="28278" xr:uid="{2C5E91F3-F6A1-4E8C-B574-A024B8533FCB}"/>
    <cellStyle name="Comma 2 2 3 2 4 2 2 2 2 3" xfId="6036" xr:uid="{97F350A7-E557-4C0F-BE26-F8F3353535CF}"/>
    <cellStyle name="Comma 2 2 3 2 4 2 2 2 2 3 2" xfId="18168" xr:uid="{BE96041F-7025-4230-B525-3BB2793AC32F}"/>
    <cellStyle name="Comma 2 2 3 2 4 2 2 2 2 3 2 2" xfId="42432" xr:uid="{DF8DE54C-A282-401C-82E0-4EF5A547D862}"/>
    <cellStyle name="Comma 2 2 3 2 4 2 2 2 2 3 3" xfId="30300" xr:uid="{53664CF1-D766-4485-A2E6-64F09975A430}"/>
    <cellStyle name="Comma 2 2 3 2 4 2 2 2 2 4" xfId="10080" xr:uid="{EFD3B8F1-C2CE-4271-96E6-3F6EBAE3AD68}"/>
    <cellStyle name="Comma 2 2 3 2 4 2 2 2 2 4 2" xfId="22212" xr:uid="{87D1ED99-F636-4DC7-9CE2-2BEF331683E5}"/>
    <cellStyle name="Comma 2 2 3 2 4 2 2 2 2 4 2 2" xfId="46476" xr:uid="{6EE2124B-053A-446A-9978-AF41B83B2579}"/>
    <cellStyle name="Comma 2 2 3 2 4 2 2 2 2 4 3" xfId="34344" xr:uid="{C92041A1-7193-4895-8F93-40BD2D9B4F9C}"/>
    <cellStyle name="Comma 2 2 3 2 4 2 2 2 2 5" xfId="14124" xr:uid="{DB7AD05A-F5EE-4AE5-88B4-231EB72A5602}"/>
    <cellStyle name="Comma 2 2 3 2 4 2 2 2 2 5 2" xfId="38388" xr:uid="{393D77D0-B909-4A9F-86F2-A2CF51A41832}"/>
    <cellStyle name="Comma 2 2 3 2 4 2 2 2 2 6" xfId="26256" xr:uid="{E14A7388-892E-4B3F-A238-B6FBA70AED2E}"/>
    <cellStyle name="Comma 2 2 3 2 4 2 2 2 3" xfId="3003" xr:uid="{84FB04C8-911B-4093-BD04-34C06BDD106C}"/>
    <cellStyle name="Comma 2 2 3 2 4 2 2 2 3 2" xfId="7047" xr:uid="{75A13754-5E04-4128-98D4-87525C4E4DB0}"/>
    <cellStyle name="Comma 2 2 3 2 4 2 2 2 3 2 2" xfId="19179" xr:uid="{823CFD91-99DC-4850-A7D9-7194648EA018}"/>
    <cellStyle name="Comma 2 2 3 2 4 2 2 2 3 2 2 2" xfId="43443" xr:uid="{F44DA0F4-1F73-46C5-9660-61A771547FD5}"/>
    <cellStyle name="Comma 2 2 3 2 4 2 2 2 3 2 3" xfId="31311" xr:uid="{BF6EA3B0-23D3-4B39-A021-5294C2EEDB5E}"/>
    <cellStyle name="Comma 2 2 3 2 4 2 2 2 3 3" xfId="11091" xr:uid="{143A5C87-0715-4815-8001-F96353D74289}"/>
    <cellStyle name="Comma 2 2 3 2 4 2 2 2 3 3 2" xfId="23223" xr:uid="{65A10D1E-634D-485D-B56E-F4EDD56CDE70}"/>
    <cellStyle name="Comma 2 2 3 2 4 2 2 2 3 3 2 2" xfId="47487" xr:uid="{D011A746-F209-426F-B969-748C6DE27E3B}"/>
    <cellStyle name="Comma 2 2 3 2 4 2 2 2 3 3 3" xfId="35355" xr:uid="{AB4210F3-C0EA-4ED0-AB42-59724BAEDD94}"/>
    <cellStyle name="Comma 2 2 3 2 4 2 2 2 3 4" xfId="15135" xr:uid="{0097168A-CB41-420C-83D8-9D4FFF3107BE}"/>
    <cellStyle name="Comma 2 2 3 2 4 2 2 2 3 4 2" xfId="39399" xr:uid="{CD978C58-ECE6-4941-9F9F-001D44C09745}"/>
    <cellStyle name="Comma 2 2 3 2 4 2 2 2 3 5" xfId="27267" xr:uid="{B428E53E-2AA7-4A04-A2CD-1BC81E9A3B62}"/>
    <cellStyle name="Comma 2 2 3 2 4 2 2 2 4" xfId="5025" xr:uid="{D0378004-1B94-4FC3-A09E-8C4C1B82B988}"/>
    <cellStyle name="Comma 2 2 3 2 4 2 2 2 4 2" xfId="17157" xr:uid="{1A5A9E23-AF26-4C4F-B2B6-5897340DAEF7}"/>
    <cellStyle name="Comma 2 2 3 2 4 2 2 2 4 2 2" xfId="41421" xr:uid="{3BC79CD0-132D-4336-B8EE-689D6072BE45}"/>
    <cellStyle name="Comma 2 2 3 2 4 2 2 2 4 3" xfId="29289" xr:uid="{D68D131E-FB6F-47EE-813F-59FC96749988}"/>
    <cellStyle name="Comma 2 2 3 2 4 2 2 2 5" xfId="9069" xr:uid="{B8FC61D2-B341-4AD0-BE86-3D456134B62E}"/>
    <cellStyle name="Comma 2 2 3 2 4 2 2 2 5 2" xfId="21201" xr:uid="{05FA186E-DF3D-40A7-A1B7-2470E657A7C1}"/>
    <cellStyle name="Comma 2 2 3 2 4 2 2 2 5 2 2" xfId="45465" xr:uid="{BF038E32-2908-4D75-AA5E-76C38B91C3A1}"/>
    <cellStyle name="Comma 2 2 3 2 4 2 2 2 5 3" xfId="33333" xr:uid="{CB4C5242-38A3-4E83-9F1C-C3B097746C6F}"/>
    <cellStyle name="Comma 2 2 3 2 4 2 2 2 6" xfId="13113" xr:uid="{8C52CBC3-8E28-4965-BBE9-E2849C03F329}"/>
    <cellStyle name="Comma 2 2 3 2 4 2 2 2 6 2" xfId="37377" xr:uid="{7358B9DE-E3B2-4C42-99A1-441C9FDF9BEE}"/>
    <cellStyle name="Comma 2 2 3 2 4 2 2 2 7" xfId="25245" xr:uid="{B4CCC861-79EB-4692-AFFE-2F893A3937F0}"/>
    <cellStyle name="Comma 2 2 3 2 4 2 2 3" xfId="1487" xr:uid="{A5996FF9-C45E-4CAD-8A29-E56CFCA78423}"/>
    <cellStyle name="Comma 2 2 3 2 4 2 2 3 2" xfId="3509" xr:uid="{6DF5BEE5-E612-4382-9802-6706D3F2DD2F}"/>
    <cellStyle name="Comma 2 2 3 2 4 2 2 3 2 2" xfId="7553" xr:uid="{6B48C404-8158-4B11-B7B1-EDB0F2B7C93A}"/>
    <cellStyle name="Comma 2 2 3 2 4 2 2 3 2 2 2" xfId="19685" xr:uid="{AD45AF1F-42C6-49D9-9714-1DCDC242B7E1}"/>
    <cellStyle name="Comma 2 2 3 2 4 2 2 3 2 2 2 2" xfId="43949" xr:uid="{FDF1699C-301E-4953-8DE4-59BB8C6A5A68}"/>
    <cellStyle name="Comma 2 2 3 2 4 2 2 3 2 2 3" xfId="31817" xr:uid="{A65EDA51-7A00-438D-B30D-C25E635807B9}"/>
    <cellStyle name="Comma 2 2 3 2 4 2 2 3 2 3" xfId="11597" xr:uid="{4ECF0451-9FD5-4740-B7B2-A7F6D35F9C98}"/>
    <cellStyle name="Comma 2 2 3 2 4 2 2 3 2 3 2" xfId="23729" xr:uid="{C089A928-C913-4D38-9C1D-83398B1DB724}"/>
    <cellStyle name="Comma 2 2 3 2 4 2 2 3 2 3 2 2" xfId="47993" xr:uid="{77537AA7-0098-4CD9-9537-8742E20E1E69}"/>
    <cellStyle name="Comma 2 2 3 2 4 2 2 3 2 3 3" xfId="35861" xr:uid="{10471E31-6623-462B-A298-8EE7A031D0F9}"/>
    <cellStyle name="Comma 2 2 3 2 4 2 2 3 2 4" xfId="15641" xr:uid="{735C97B3-1C29-4E7C-AE11-92AFC8ACBC0E}"/>
    <cellStyle name="Comma 2 2 3 2 4 2 2 3 2 4 2" xfId="39905" xr:uid="{874F3017-73D9-4E84-ADF3-7C4A37AA96D4}"/>
    <cellStyle name="Comma 2 2 3 2 4 2 2 3 2 5" xfId="27773" xr:uid="{39B190A4-85D1-430B-9354-F76721CE515C}"/>
    <cellStyle name="Comma 2 2 3 2 4 2 2 3 3" xfId="5531" xr:uid="{99C2FE6C-170E-45C0-A63E-BCAFB34D95FE}"/>
    <cellStyle name="Comma 2 2 3 2 4 2 2 3 3 2" xfId="17663" xr:uid="{74F0FFFE-19C4-4FA6-8A92-E7D27C0A90E5}"/>
    <cellStyle name="Comma 2 2 3 2 4 2 2 3 3 2 2" xfId="41927" xr:uid="{640F92A2-DA0F-44DE-8009-9ADC24C0B1D6}"/>
    <cellStyle name="Comma 2 2 3 2 4 2 2 3 3 3" xfId="29795" xr:uid="{77A4D6F0-48FD-4589-B340-3714A18DA632}"/>
    <cellStyle name="Comma 2 2 3 2 4 2 2 3 4" xfId="9575" xr:uid="{30583F87-B644-4418-B095-45881D043E77}"/>
    <cellStyle name="Comma 2 2 3 2 4 2 2 3 4 2" xfId="21707" xr:uid="{4398EC54-F7DB-414D-AC0D-03ACDF60D3A1}"/>
    <cellStyle name="Comma 2 2 3 2 4 2 2 3 4 2 2" xfId="45971" xr:uid="{F86E9F85-46D7-457F-8FC3-45AE804557FD}"/>
    <cellStyle name="Comma 2 2 3 2 4 2 2 3 4 3" xfId="33839" xr:uid="{ACAB49D7-017E-4279-9729-46EC91F1F731}"/>
    <cellStyle name="Comma 2 2 3 2 4 2 2 3 5" xfId="13619" xr:uid="{845A631F-C2C1-45CA-BAF0-D1A1F44140E3}"/>
    <cellStyle name="Comma 2 2 3 2 4 2 2 3 5 2" xfId="37883" xr:uid="{D9B508C6-52CD-4EFE-9362-D8DF921D893E}"/>
    <cellStyle name="Comma 2 2 3 2 4 2 2 3 6" xfId="25751" xr:uid="{DA6905B2-3999-49D6-848F-4C9AC82C29B5}"/>
    <cellStyle name="Comma 2 2 3 2 4 2 2 4" xfId="2498" xr:uid="{9A7BF92B-10B3-409F-BA9F-1A4457599F82}"/>
    <cellStyle name="Comma 2 2 3 2 4 2 2 4 2" xfId="6542" xr:uid="{DE0AF897-9EA6-49BC-8B1F-E31D94E78645}"/>
    <cellStyle name="Comma 2 2 3 2 4 2 2 4 2 2" xfId="18674" xr:uid="{E6A55DF8-1FFF-47F4-8EDA-ED5E8B5CC121}"/>
    <cellStyle name="Comma 2 2 3 2 4 2 2 4 2 2 2" xfId="42938" xr:uid="{8BD6FC0E-6E30-4BA4-A3A8-1904C5D2249D}"/>
    <cellStyle name="Comma 2 2 3 2 4 2 2 4 2 3" xfId="30806" xr:uid="{E080405B-F854-4729-A508-8851686F7E5D}"/>
    <cellStyle name="Comma 2 2 3 2 4 2 2 4 3" xfId="10586" xr:uid="{2CA4B47D-200C-45E0-8D6C-A5EDB5BF2A78}"/>
    <cellStyle name="Comma 2 2 3 2 4 2 2 4 3 2" xfId="22718" xr:uid="{83312AB8-5BE3-4B07-A4FC-70B082FA3F14}"/>
    <cellStyle name="Comma 2 2 3 2 4 2 2 4 3 2 2" xfId="46982" xr:uid="{B9CE4754-75F4-4242-8EB4-640DF288A2EF}"/>
    <cellStyle name="Comma 2 2 3 2 4 2 2 4 3 3" xfId="34850" xr:uid="{32E222C1-9A0D-4D75-B1C3-D1DF4D99A81A}"/>
    <cellStyle name="Comma 2 2 3 2 4 2 2 4 4" xfId="14630" xr:uid="{0CD29E97-37DD-4E7F-9259-39E878BB9FBC}"/>
    <cellStyle name="Comma 2 2 3 2 4 2 2 4 4 2" xfId="38894" xr:uid="{9F92AF40-FFC6-4A8E-B5C1-D48E847CE3FB}"/>
    <cellStyle name="Comma 2 2 3 2 4 2 2 4 5" xfId="26762" xr:uid="{F7B9BACB-F0BF-4283-89A8-020CB0656CEC}"/>
    <cellStyle name="Comma 2 2 3 2 4 2 2 5" xfId="4520" xr:uid="{40B76C46-3CC6-442B-81CB-5F4BF82A672F}"/>
    <cellStyle name="Comma 2 2 3 2 4 2 2 5 2" xfId="16652" xr:uid="{2D11B097-3BE7-47FB-AEB4-DD95BBFB886C}"/>
    <cellStyle name="Comma 2 2 3 2 4 2 2 5 2 2" xfId="40916" xr:uid="{F13C771C-B9BC-4B77-BFBA-0FBFA4F62C16}"/>
    <cellStyle name="Comma 2 2 3 2 4 2 2 5 3" xfId="28784" xr:uid="{56B953C3-E867-4E1E-ACC3-A899FEAC3BDB}"/>
    <cellStyle name="Comma 2 2 3 2 4 2 2 6" xfId="8564" xr:uid="{9B62639A-40DA-41CB-82A7-7DF194CB5FE5}"/>
    <cellStyle name="Comma 2 2 3 2 4 2 2 6 2" xfId="20696" xr:uid="{23D39DDF-1807-45DB-94DD-503D7AEA2713}"/>
    <cellStyle name="Comma 2 2 3 2 4 2 2 6 2 2" xfId="44960" xr:uid="{48C72B1F-74E4-4267-8DC3-A818EDCAAE49}"/>
    <cellStyle name="Comma 2 2 3 2 4 2 2 6 3" xfId="32828" xr:uid="{65E101BD-0310-4C1F-9C3C-DF413FD459B2}"/>
    <cellStyle name="Comma 2 2 3 2 4 2 2 7" xfId="12608" xr:uid="{76D27426-2B67-4510-8AB2-7EDA651AF19F}"/>
    <cellStyle name="Comma 2 2 3 2 4 2 2 7 2" xfId="36872" xr:uid="{756E405D-B9DE-4C05-ABFE-5B97AF709AB4}"/>
    <cellStyle name="Comma 2 2 3 2 4 2 2 8" xfId="24740" xr:uid="{2F555F74-970D-4D9E-93A8-533DCDBAA4E2}"/>
    <cellStyle name="Comma 2 2 3 2 4 2 3" xfId="728" xr:uid="{B3C64B12-CBD1-4A70-A36B-09EE864ACE0B}"/>
    <cellStyle name="Comma 2 2 3 2 4 2 3 2" xfId="1739" xr:uid="{946EA558-FABD-4E05-A7FC-029BDE2F394D}"/>
    <cellStyle name="Comma 2 2 3 2 4 2 3 2 2" xfId="3761" xr:uid="{CC8729C4-734A-474E-AB80-344992713AAD}"/>
    <cellStyle name="Comma 2 2 3 2 4 2 3 2 2 2" xfId="7805" xr:uid="{5C422222-1929-4123-9233-D8EB25E8E1F2}"/>
    <cellStyle name="Comma 2 2 3 2 4 2 3 2 2 2 2" xfId="19937" xr:uid="{A3631EF0-8F79-40D6-92C5-8FF1788A8270}"/>
    <cellStyle name="Comma 2 2 3 2 4 2 3 2 2 2 2 2" xfId="44201" xr:uid="{AECC816E-29C9-4E0E-85BE-AB40C67DCF6C}"/>
    <cellStyle name="Comma 2 2 3 2 4 2 3 2 2 2 3" xfId="32069" xr:uid="{E49B82B1-AED6-4B95-B2A1-AF82BE91547B}"/>
    <cellStyle name="Comma 2 2 3 2 4 2 3 2 2 3" xfId="11849" xr:uid="{0A0E3CA0-2F5A-4EEB-85F0-5476D2AEA424}"/>
    <cellStyle name="Comma 2 2 3 2 4 2 3 2 2 3 2" xfId="23981" xr:uid="{B001D73F-BECA-410E-AE1D-AC30A929B65F}"/>
    <cellStyle name="Comma 2 2 3 2 4 2 3 2 2 3 2 2" xfId="48245" xr:uid="{D8C3848B-1C7E-4621-BB4E-90E0B12781EE}"/>
    <cellStyle name="Comma 2 2 3 2 4 2 3 2 2 3 3" xfId="36113" xr:uid="{3169B515-68C7-42D7-B86F-A8DD0BDF91D6}"/>
    <cellStyle name="Comma 2 2 3 2 4 2 3 2 2 4" xfId="15893" xr:uid="{8CA4F019-2716-499F-9892-6B8D2781E367}"/>
    <cellStyle name="Comma 2 2 3 2 4 2 3 2 2 4 2" xfId="40157" xr:uid="{E4E7C1C3-EF93-493A-A64A-3B7777EF9ECE}"/>
    <cellStyle name="Comma 2 2 3 2 4 2 3 2 2 5" xfId="28025" xr:uid="{CE8FE23D-5E8E-4EFB-BD33-F0B9F532B0AA}"/>
    <cellStyle name="Comma 2 2 3 2 4 2 3 2 3" xfId="5783" xr:uid="{917C06F7-4D13-481C-9AC1-B8663443F12B}"/>
    <cellStyle name="Comma 2 2 3 2 4 2 3 2 3 2" xfId="17915" xr:uid="{3EC1B063-BA2E-4A58-A671-24EAE4397991}"/>
    <cellStyle name="Comma 2 2 3 2 4 2 3 2 3 2 2" xfId="42179" xr:uid="{8D07C036-EF8E-4D2F-8DD5-004295DD4180}"/>
    <cellStyle name="Comma 2 2 3 2 4 2 3 2 3 3" xfId="30047" xr:uid="{ED7BD804-1C26-4968-A9D5-D7AEEDEDD5F4}"/>
    <cellStyle name="Comma 2 2 3 2 4 2 3 2 4" xfId="9827" xr:uid="{2187CDA9-0BF2-4F8F-8BD0-6863BEB0F6E4}"/>
    <cellStyle name="Comma 2 2 3 2 4 2 3 2 4 2" xfId="21959" xr:uid="{93A507D2-6BF2-42F2-B1CC-3FEF4F8C91B4}"/>
    <cellStyle name="Comma 2 2 3 2 4 2 3 2 4 2 2" xfId="46223" xr:uid="{A14DEB26-9068-46F9-B7B1-3CABF38FE759}"/>
    <cellStyle name="Comma 2 2 3 2 4 2 3 2 4 3" xfId="34091" xr:uid="{F8F37C69-9351-433F-B40C-A8B2520C1508}"/>
    <cellStyle name="Comma 2 2 3 2 4 2 3 2 5" xfId="13871" xr:uid="{3331DE70-4BE3-499B-B356-A714B3951714}"/>
    <cellStyle name="Comma 2 2 3 2 4 2 3 2 5 2" xfId="38135" xr:uid="{FDBBA692-7DB4-4708-98D2-26B635863CBE}"/>
    <cellStyle name="Comma 2 2 3 2 4 2 3 2 6" xfId="26003" xr:uid="{246978B3-E48C-41D2-90A2-2A46A5290438}"/>
    <cellStyle name="Comma 2 2 3 2 4 2 3 3" xfId="2750" xr:uid="{B4B1BF10-1FB6-4CD3-A7A2-BFCFEC375BB9}"/>
    <cellStyle name="Comma 2 2 3 2 4 2 3 3 2" xfId="6794" xr:uid="{61F1E524-8A22-41B6-A7B9-BC467F3F0D0E}"/>
    <cellStyle name="Comma 2 2 3 2 4 2 3 3 2 2" xfId="18926" xr:uid="{8AFB5066-63F4-435C-8EAF-8F7BDCE5F43A}"/>
    <cellStyle name="Comma 2 2 3 2 4 2 3 3 2 2 2" xfId="43190" xr:uid="{32EF5E7F-161F-4CAA-A019-FEF2BE615819}"/>
    <cellStyle name="Comma 2 2 3 2 4 2 3 3 2 3" xfId="31058" xr:uid="{323B218C-FE5D-44D9-8A1A-DC1A431E00B3}"/>
    <cellStyle name="Comma 2 2 3 2 4 2 3 3 3" xfId="10838" xr:uid="{BCB6CED7-BD90-40DD-86EF-225F3A41D007}"/>
    <cellStyle name="Comma 2 2 3 2 4 2 3 3 3 2" xfId="22970" xr:uid="{56078074-70A0-4A99-8E14-AA20CF905436}"/>
    <cellStyle name="Comma 2 2 3 2 4 2 3 3 3 2 2" xfId="47234" xr:uid="{8EDEBF5C-9936-41E9-9AD7-34DE420FAFC3}"/>
    <cellStyle name="Comma 2 2 3 2 4 2 3 3 3 3" xfId="35102" xr:uid="{012E1275-402F-4278-B819-547A9BDEDC29}"/>
    <cellStyle name="Comma 2 2 3 2 4 2 3 3 4" xfId="14882" xr:uid="{0A828F02-0258-41DE-82EB-9D7A6B3A0F06}"/>
    <cellStyle name="Comma 2 2 3 2 4 2 3 3 4 2" xfId="39146" xr:uid="{450EFE02-9241-4D4C-92CF-97DAB536AFD8}"/>
    <cellStyle name="Comma 2 2 3 2 4 2 3 3 5" xfId="27014" xr:uid="{7FF57803-113F-4E97-9A0D-396BC8E08A6B}"/>
    <cellStyle name="Comma 2 2 3 2 4 2 3 4" xfId="4772" xr:uid="{7EFF4ED6-21B2-4E30-B075-A29446415B30}"/>
    <cellStyle name="Comma 2 2 3 2 4 2 3 4 2" xfId="16904" xr:uid="{5F0B7081-E8E6-400D-BC73-5564C3357507}"/>
    <cellStyle name="Comma 2 2 3 2 4 2 3 4 2 2" xfId="41168" xr:uid="{13BFD4F0-87B7-4AA0-BA1C-851FDD47DC68}"/>
    <cellStyle name="Comma 2 2 3 2 4 2 3 4 3" xfId="29036" xr:uid="{B9F3BB79-11A2-44DA-972C-1801C228FB49}"/>
    <cellStyle name="Comma 2 2 3 2 4 2 3 5" xfId="8816" xr:uid="{C5242AFE-5582-4950-829A-527E11FF5DD1}"/>
    <cellStyle name="Comma 2 2 3 2 4 2 3 5 2" xfId="20948" xr:uid="{CD0CCDE0-AAE2-4E3D-804A-898BB44543E3}"/>
    <cellStyle name="Comma 2 2 3 2 4 2 3 5 2 2" xfId="45212" xr:uid="{7F70F922-573D-489A-9BEB-FD7D15241F71}"/>
    <cellStyle name="Comma 2 2 3 2 4 2 3 5 3" xfId="33080" xr:uid="{52918590-C89C-4502-8B36-289B5FEFB709}"/>
    <cellStyle name="Comma 2 2 3 2 4 2 3 6" xfId="12860" xr:uid="{90AAAE63-D64B-4995-AD31-7D690AF96D49}"/>
    <cellStyle name="Comma 2 2 3 2 4 2 3 6 2" xfId="37124" xr:uid="{3639BB88-F898-40D5-8245-E2DC141E4EF9}"/>
    <cellStyle name="Comma 2 2 3 2 4 2 3 7" xfId="24992" xr:uid="{5A3D27E1-9971-46F9-BB8B-953EB2FA1CA2}"/>
    <cellStyle name="Comma 2 2 3 2 4 2 4" xfId="1234" xr:uid="{A0595D03-88E7-4C78-A849-63EFE0E7FF68}"/>
    <cellStyle name="Comma 2 2 3 2 4 2 4 2" xfId="3256" xr:uid="{0C0AF51F-448D-4006-8BB9-D9DAB6C47D8B}"/>
    <cellStyle name="Comma 2 2 3 2 4 2 4 2 2" xfId="7300" xr:uid="{4FCCF2F5-9297-4B17-BC84-E96CAFD9FFBE}"/>
    <cellStyle name="Comma 2 2 3 2 4 2 4 2 2 2" xfId="19432" xr:uid="{05FD5992-7D01-49C4-BF2E-24D3A6AC14B5}"/>
    <cellStyle name="Comma 2 2 3 2 4 2 4 2 2 2 2" xfId="43696" xr:uid="{2C134B7C-55E8-4B0A-9D5E-9F3CB70E6DC5}"/>
    <cellStyle name="Comma 2 2 3 2 4 2 4 2 2 3" xfId="31564" xr:uid="{F30638CB-275D-4A95-962D-6593DDCA5DF2}"/>
    <cellStyle name="Comma 2 2 3 2 4 2 4 2 3" xfId="11344" xr:uid="{9C70F230-55F1-4037-9872-EA0275D6CAEE}"/>
    <cellStyle name="Comma 2 2 3 2 4 2 4 2 3 2" xfId="23476" xr:uid="{C1548EBC-DD1E-417E-A58E-0ACC80F3288C}"/>
    <cellStyle name="Comma 2 2 3 2 4 2 4 2 3 2 2" xfId="47740" xr:uid="{0A9893E1-1C61-424E-A1C6-9D350C230780}"/>
    <cellStyle name="Comma 2 2 3 2 4 2 4 2 3 3" xfId="35608" xr:uid="{E5CC245A-8565-4E03-AC71-3ED204EC0DE4}"/>
    <cellStyle name="Comma 2 2 3 2 4 2 4 2 4" xfId="15388" xr:uid="{152AEC39-57C7-4B6A-BF95-C3A30BB5ED75}"/>
    <cellStyle name="Comma 2 2 3 2 4 2 4 2 4 2" xfId="39652" xr:uid="{F44EF8AD-27BB-4964-BC42-026675806B46}"/>
    <cellStyle name="Comma 2 2 3 2 4 2 4 2 5" xfId="27520" xr:uid="{71EA51ED-00EB-496E-8DAD-5E19078141D1}"/>
    <cellStyle name="Comma 2 2 3 2 4 2 4 3" xfId="5278" xr:uid="{35088EC0-F4B5-45F2-8600-171433A971E1}"/>
    <cellStyle name="Comma 2 2 3 2 4 2 4 3 2" xfId="17410" xr:uid="{DDA59498-CC79-4294-A8F8-0C73271F26AF}"/>
    <cellStyle name="Comma 2 2 3 2 4 2 4 3 2 2" xfId="41674" xr:uid="{8455A5E9-070F-4C4D-A988-3B4B307A16B0}"/>
    <cellStyle name="Comma 2 2 3 2 4 2 4 3 3" xfId="29542" xr:uid="{3715DC0C-10BD-46BD-A482-CDD58507D6EA}"/>
    <cellStyle name="Comma 2 2 3 2 4 2 4 4" xfId="9322" xr:uid="{4BD80294-B9A1-4819-A486-7CEC5D39E5C6}"/>
    <cellStyle name="Comma 2 2 3 2 4 2 4 4 2" xfId="21454" xr:uid="{1016E434-7D3B-49AC-98C0-B1CD719C0024}"/>
    <cellStyle name="Comma 2 2 3 2 4 2 4 4 2 2" xfId="45718" xr:uid="{32FA6752-15A8-4543-BDAD-211C9AD820D5}"/>
    <cellStyle name="Comma 2 2 3 2 4 2 4 4 3" xfId="33586" xr:uid="{42CA1F59-97FB-4A5F-ACD4-5BD6441CFC4F}"/>
    <cellStyle name="Comma 2 2 3 2 4 2 4 5" xfId="13366" xr:uid="{4ADCDBC2-4CC8-47DC-9E1C-805215A89443}"/>
    <cellStyle name="Comma 2 2 3 2 4 2 4 5 2" xfId="37630" xr:uid="{AE850248-01B4-4668-981D-D2935161E7A2}"/>
    <cellStyle name="Comma 2 2 3 2 4 2 4 6" xfId="25498" xr:uid="{3303CF1D-8A6F-4568-B2E0-5482DE55F6A2}"/>
    <cellStyle name="Comma 2 2 3 2 4 2 5" xfId="2245" xr:uid="{84DC6024-6F8F-467B-B3F7-7B6D1843BB05}"/>
    <cellStyle name="Comma 2 2 3 2 4 2 5 2" xfId="6289" xr:uid="{9CEF3796-5CA0-48D0-AE04-BB82120B8E78}"/>
    <cellStyle name="Comma 2 2 3 2 4 2 5 2 2" xfId="18421" xr:uid="{C99BEE34-BE59-4BB9-ADE8-9E7AD2A85E37}"/>
    <cellStyle name="Comma 2 2 3 2 4 2 5 2 2 2" xfId="42685" xr:uid="{8075BB1E-9AC7-40C5-9B64-DE041A875BF5}"/>
    <cellStyle name="Comma 2 2 3 2 4 2 5 2 3" xfId="30553" xr:uid="{F0EFC1AE-51F2-4CD3-8ACD-DB24EF030910}"/>
    <cellStyle name="Comma 2 2 3 2 4 2 5 3" xfId="10333" xr:uid="{A8402BDA-9D73-4DCA-AB60-90D8EB34FF0C}"/>
    <cellStyle name="Comma 2 2 3 2 4 2 5 3 2" xfId="22465" xr:uid="{2EBC792B-09A0-4A2D-839A-F35212272FDD}"/>
    <cellStyle name="Comma 2 2 3 2 4 2 5 3 2 2" xfId="46729" xr:uid="{1E201312-8C3D-46AF-BE04-0C9742B8E328}"/>
    <cellStyle name="Comma 2 2 3 2 4 2 5 3 3" xfId="34597" xr:uid="{27AC57C6-2076-40D1-9A9A-9C14D31A4AD0}"/>
    <cellStyle name="Comma 2 2 3 2 4 2 5 4" xfId="14377" xr:uid="{738927D4-7678-4771-BEA7-ECECADEDDDD1}"/>
    <cellStyle name="Comma 2 2 3 2 4 2 5 4 2" xfId="38641" xr:uid="{88E9CED9-D4FD-4E28-98B6-5E171B939251}"/>
    <cellStyle name="Comma 2 2 3 2 4 2 5 5" xfId="26509" xr:uid="{1EA9A381-64B7-48B1-B6F9-C24888E6C60F}"/>
    <cellStyle name="Comma 2 2 3 2 4 2 6" xfId="4267" xr:uid="{A4A61B7E-8625-4723-A143-FD49DC4EF4B7}"/>
    <cellStyle name="Comma 2 2 3 2 4 2 6 2" xfId="16399" xr:uid="{7943A1D4-3D00-4FF6-9032-8F0655E2EEE3}"/>
    <cellStyle name="Comma 2 2 3 2 4 2 6 2 2" xfId="40663" xr:uid="{FF4423C1-2F35-4729-A32E-E0059CA1EBB3}"/>
    <cellStyle name="Comma 2 2 3 2 4 2 6 3" xfId="28531" xr:uid="{40497920-50B6-4D4D-B661-23F6E8676730}"/>
    <cellStyle name="Comma 2 2 3 2 4 2 7" xfId="8311" xr:uid="{2B0A6312-B478-4FF8-9AEC-2075FE2F350C}"/>
    <cellStyle name="Comma 2 2 3 2 4 2 7 2" xfId="20443" xr:uid="{4AB87285-A917-465B-9E89-FF93F138C40C}"/>
    <cellStyle name="Comma 2 2 3 2 4 2 7 2 2" xfId="44707" xr:uid="{786C0701-5B18-4989-9D1B-45A395B3CF84}"/>
    <cellStyle name="Comma 2 2 3 2 4 2 7 3" xfId="32575" xr:uid="{F9847037-3338-4623-991C-E26931984C35}"/>
    <cellStyle name="Comma 2 2 3 2 4 2 8" xfId="12355" xr:uid="{ECC06437-DE80-4658-B408-B11A07EE914E}"/>
    <cellStyle name="Comma 2 2 3 2 4 2 8 2" xfId="36619" xr:uid="{25AE6A66-6130-4A87-883A-155A2795CD40}"/>
    <cellStyle name="Comma 2 2 3 2 4 2 9" xfId="24487" xr:uid="{0D1DE399-34F6-44FA-8C73-832769D81945}"/>
    <cellStyle name="Comma 2 2 3 2 4 3" xfId="350" xr:uid="{D82E4D26-849B-4BC5-ADDF-4D647DBEA183}"/>
    <cellStyle name="Comma 2 2 3 2 4 3 2" xfId="855" xr:uid="{9A7785BC-46CC-47B2-9805-A0BEA19B4D28}"/>
    <cellStyle name="Comma 2 2 3 2 4 3 2 2" xfId="1866" xr:uid="{77DBAA28-691C-47EE-806A-7A1AF9D2F8A9}"/>
    <cellStyle name="Comma 2 2 3 2 4 3 2 2 2" xfId="3888" xr:uid="{4A182DA4-119F-48FF-9C44-9173C3129B27}"/>
    <cellStyle name="Comma 2 2 3 2 4 3 2 2 2 2" xfId="7932" xr:uid="{E012ECE2-9B03-432A-A70E-AE9428D1CE93}"/>
    <cellStyle name="Comma 2 2 3 2 4 3 2 2 2 2 2" xfId="20064" xr:uid="{9A6B63D6-18EC-47CA-A041-E4BC6258C826}"/>
    <cellStyle name="Comma 2 2 3 2 4 3 2 2 2 2 2 2" xfId="44328" xr:uid="{D65DBE62-4315-45EC-A218-A10583A33B3B}"/>
    <cellStyle name="Comma 2 2 3 2 4 3 2 2 2 2 3" xfId="32196" xr:uid="{407F491C-4C22-432D-9E18-F6846EF144DA}"/>
    <cellStyle name="Comma 2 2 3 2 4 3 2 2 2 3" xfId="11976" xr:uid="{8270FB7E-CC01-4BEF-A417-85B916B435AD}"/>
    <cellStyle name="Comma 2 2 3 2 4 3 2 2 2 3 2" xfId="24108" xr:uid="{8249E322-D74A-42C6-A5F5-CF1897B5E1C3}"/>
    <cellStyle name="Comma 2 2 3 2 4 3 2 2 2 3 2 2" xfId="48372" xr:uid="{E8CDAAC9-2FC2-49A0-9A17-49E92D41FA03}"/>
    <cellStyle name="Comma 2 2 3 2 4 3 2 2 2 3 3" xfId="36240" xr:uid="{D2F8FBCA-54F4-44C0-8B00-2D21165B1CA5}"/>
    <cellStyle name="Comma 2 2 3 2 4 3 2 2 2 4" xfId="16020" xr:uid="{303D6803-8696-40CF-8E36-9BCC614C1BE1}"/>
    <cellStyle name="Comma 2 2 3 2 4 3 2 2 2 4 2" xfId="40284" xr:uid="{DA91DE7C-B759-4B99-B342-4D51D04437A4}"/>
    <cellStyle name="Comma 2 2 3 2 4 3 2 2 2 5" xfId="28152" xr:uid="{36109C7E-8765-4B38-BE93-6DBD2C5FDFF4}"/>
    <cellStyle name="Comma 2 2 3 2 4 3 2 2 3" xfId="5910" xr:uid="{DE164B6B-327F-4819-8C10-74D2312BF08A}"/>
    <cellStyle name="Comma 2 2 3 2 4 3 2 2 3 2" xfId="18042" xr:uid="{208BD695-036B-47C6-9A2F-498BB0844E57}"/>
    <cellStyle name="Comma 2 2 3 2 4 3 2 2 3 2 2" xfId="42306" xr:uid="{250BF838-117F-4F0A-B166-EAE90792622F}"/>
    <cellStyle name="Comma 2 2 3 2 4 3 2 2 3 3" xfId="30174" xr:uid="{EF7E3844-61DF-4C7E-A0EC-50C882B98490}"/>
    <cellStyle name="Comma 2 2 3 2 4 3 2 2 4" xfId="9954" xr:uid="{CAF7052F-F71F-4345-8DF0-90BBDDFA2F0D}"/>
    <cellStyle name="Comma 2 2 3 2 4 3 2 2 4 2" xfId="22086" xr:uid="{A4994FEC-0182-4B2E-8482-70467C88BEEE}"/>
    <cellStyle name="Comma 2 2 3 2 4 3 2 2 4 2 2" xfId="46350" xr:uid="{0E3E32E6-F76D-4962-B528-71B5AD07D69A}"/>
    <cellStyle name="Comma 2 2 3 2 4 3 2 2 4 3" xfId="34218" xr:uid="{0DC866FB-70FE-4AEA-8C1C-916B7D9B84EA}"/>
    <cellStyle name="Comma 2 2 3 2 4 3 2 2 5" xfId="13998" xr:uid="{404A4CCA-E3E4-44BA-93F5-A4B77A3C261C}"/>
    <cellStyle name="Comma 2 2 3 2 4 3 2 2 5 2" xfId="38262" xr:uid="{6B812D0F-1304-485F-AC02-D490307DC01B}"/>
    <cellStyle name="Comma 2 2 3 2 4 3 2 2 6" xfId="26130" xr:uid="{E9E12CB3-595C-4F34-BD5A-5963A7E7E3DB}"/>
    <cellStyle name="Comma 2 2 3 2 4 3 2 3" xfId="2877" xr:uid="{7A88C843-837E-43CA-9BEA-B258EA0244F6}"/>
    <cellStyle name="Comma 2 2 3 2 4 3 2 3 2" xfId="6921" xr:uid="{822A073F-79E8-4747-80AD-2B2ACDF9511E}"/>
    <cellStyle name="Comma 2 2 3 2 4 3 2 3 2 2" xfId="19053" xr:uid="{FA799283-1C9A-4A7B-A9C6-F31964FCC1A8}"/>
    <cellStyle name="Comma 2 2 3 2 4 3 2 3 2 2 2" xfId="43317" xr:uid="{179D15B1-66EB-447B-BC05-2F2A4692E4A3}"/>
    <cellStyle name="Comma 2 2 3 2 4 3 2 3 2 3" xfId="31185" xr:uid="{24642D9A-019E-49B6-B999-0ADA51E71E61}"/>
    <cellStyle name="Comma 2 2 3 2 4 3 2 3 3" xfId="10965" xr:uid="{FEC835B1-64FE-47FC-A802-B90EF3D45758}"/>
    <cellStyle name="Comma 2 2 3 2 4 3 2 3 3 2" xfId="23097" xr:uid="{FA733B74-87C1-4932-90F9-720713B65CD9}"/>
    <cellStyle name="Comma 2 2 3 2 4 3 2 3 3 2 2" xfId="47361" xr:uid="{A49328C6-D679-446B-9075-23D516547F0A}"/>
    <cellStyle name="Comma 2 2 3 2 4 3 2 3 3 3" xfId="35229" xr:uid="{B8432E36-EC6B-4E21-9C6B-8149FE832A1E}"/>
    <cellStyle name="Comma 2 2 3 2 4 3 2 3 4" xfId="15009" xr:uid="{AD502A87-3AF6-4EC0-A8DF-773A2CFC4DA6}"/>
    <cellStyle name="Comma 2 2 3 2 4 3 2 3 4 2" xfId="39273" xr:uid="{44278E50-AC53-40B0-9B11-B35E1C1AB1FF}"/>
    <cellStyle name="Comma 2 2 3 2 4 3 2 3 5" xfId="27141" xr:uid="{59697FC2-29D2-471B-B73F-57AB2C9AFC43}"/>
    <cellStyle name="Comma 2 2 3 2 4 3 2 4" xfId="4899" xr:uid="{DF564046-0257-4AC0-A0A6-581032657E97}"/>
    <cellStyle name="Comma 2 2 3 2 4 3 2 4 2" xfId="17031" xr:uid="{1E2A502A-ED40-48E3-B12B-3BEF5F98DC23}"/>
    <cellStyle name="Comma 2 2 3 2 4 3 2 4 2 2" xfId="41295" xr:uid="{57852D57-70AC-4D32-B0BB-7845693A3544}"/>
    <cellStyle name="Comma 2 2 3 2 4 3 2 4 3" xfId="29163" xr:uid="{CBE201E9-822D-4278-8F56-FF4A1A5B8AC5}"/>
    <cellStyle name="Comma 2 2 3 2 4 3 2 5" xfId="8943" xr:uid="{7035206E-3E38-4039-ADCE-2FB87404ADF6}"/>
    <cellStyle name="Comma 2 2 3 2 4 3 2 5 2" xfId="21075" xr:uid="{F75F884C-5474-471E-A37B-B2622991701C}"/>
    <cellStyle name="Comma 2 2 3 2 4 3 2 5 2 2" xfId="45339" xr:uid="{F5987CE1-BC4C-4383-807E-7FEC0DFBE633}"/>
    <cellStyle name="Comma 2 2 3 2 4 3 2 5 3" xfId="33207" xr:uid="{1DD1FD1D-D679-46A6-BE90-85D16FBE9CE9}"/>
    <cellStyle name="Comma 2 2 3 2 4 3 2 6" xfId="12987" xr:uid="{FAD1A926-F83A-47AB-BD53-FBD208AFDAE4}"/>
    <cellStyle name="Comma 2 2 3 2 4 3 2 6 2" xfId="37251" xr:uid="{64AA406F-B3BF-4E03-B701-579F614DD04A}"/>
    <cellStyle name="Comma 2 2 3 2 4 3 2 7" xfId="25119" xr:uid="{B98C42AC-F780-415E-98E4-F28CB78B0B0E}"/>
    <cellStyle name="Comma 2 2 3 2 4 3 3" xfId="1361" xr:uid="{EEFC4A5E-0B0E-444D-8999-028A26AC3BE7}"/>
    <cellStyle name="Comma 2 2 3 2 4 3 3 2" xfId="3383" xr:uid="{B777EF13-889C-40C5-85D2-0347458E8C7B}"/>
    <cellStyle name="Comma 2 2 3 2 4 3 3 2 2" xfId="7427" xr:uid="{3A7DF3E8-31C6-4FB4-A1B9-B8D1F2308FCA}"/>
    <cellStyle name="Comma 2 2 3 2 4 3 3 2 2 2" xfId="19559" xr:uid="{F66E54A6-F9DD-4CFE-9160-AD73570F5002}"/>
    <cellStyle name="Comma 2 2 3 2 4 3 3 2 2 2 2" xfId="43823" xr:uid="{582988D0-49CC-4FC4-A1FE-D3AA89AD9CC3}"/>
    <cellStyle name="Comma 2 2 3 2 4 3 3 2 2 3" xfId="31691" xr:uid="{507DE0E9-E28E-404F-9D40-F86FEE1E9318}"/>
    <cellStyle name="Comma 2 2 3 2 4 3 3 2 3" xfId="11471" xr:uid="{4C99FD0D-D1BD-4C2C-BB1F-E049376DCC18}"/>
    <cellStyle name="Comma 2 2 3 2 4 3 3 2 3 2" xfId="23603" xr:uid="{EF2A4FC8-7A94-48B1-A956-B67F0EF3087D}"/>
    <cellStyle name="Comma 2 2 3 2 4 3 3 2 3 2 2" xfId="47867" xr:uid="{9014FD3F-BBCB-448C-B764-399B7251AC6D}"/>
    <cellStyle name="Comma 2 2 3 2 4 3 3 2 3 3" xfId="35735" xr:uid="{4D76C5C8-10E9-4469-B14E-B14E5BFBD3B6}"/>
    <cellStyle name="Comma 2 2 3 2 4 3 3 2 4" xfId="15515" xr:uid="{0D67380F-5547-428C-85C8-93696C34B95F}"/>
    <cellStyle name="Comma 2 2 3 2 4 3 3 2 4 2" xfId="39779" xr:uid="{3FF586AD-420B-4E66-8064-F6A90B4A758F}"/>
    <cellStyle name="Comma 2 2 3 2 4 3 3 2 5" xfId="27647" xr:uid="{06E2CEA4-D893-4368-B330-0CCDDA8AED42}"/>
    <cellStyle name="Comma 2 2 3 2 4 3 3 3" xfId="5405" xr:uid="{5CC81F39-CADB-4D61-9D48-A72AC3FCC5D0}"/>
    <cellStyle name="Comma 2 2 3 2 4 3 3 3 2" xfId="17537" xr:uid="{8C0C88EE-3274-45EA-9CF8-DA60E792DD47}"/>
    <cellStyle name="Comma 2 2 3 2 4 3 3 3 2 2" xfId="41801" xr:uid="{F267983F-C790-4692-8360-A8DB5C95AB32}"/>
    <cellStyle name="Comma 2 2 3 2 4 3 3 3 3" xfId="29669" xr:uid="{749FFE86-D46B-4B64-98B7-832F2FE1F252}"/>
    <cellStyle name="Comma 2 2 3 2 4 3 3 4" xfId="9449" xr:uid="{5F71A27C-6272-4B21-A26E-D37655D077EF}"/>
    <cellStyle name="Comma 2 2 3 2 4 3 3 4 2" xfId="21581" xr:uid="{38BEE725-4798-4B12-ACBF-5CD530830E22}"/>
    <cellStyle name="Comma 2 2 3 2 4 3 3 4 2 2" xfId="45845" xr:uid="{C497E5C9-84D9-4C1A-9192-47BAB2160CDD}"/>
    <cellStyle name="Comma 2 2 3 2 4 3 3 4 3" xfId="33713" xr:uid="{C0D7E311-2AA4-43F5-AB2A-C5A8035B0B2C}"/>
    <cellStyle name="Comma 2 2 3 2 4 3 3 5" xfId="13493" xr:uid="{65E1FE7A-7D9A-48B2-95E2-D602B5A64482}"/>
    <cellStyle name="Comma 2 2 3 2 4 3 3 5 2" xfId="37757" xr:uid="{E7423F7D-399B-4DF4-BB13-E66B779EA6F7}"/>
    <cellStyle name="Comma 2 2 3 2 4 3 3 6" xfId="25625" xr:uid="{4B4AF683-5220-4937-99A3-6F19E5F6E26B}"/>
    <cellStyle name="Comma 2 2 3 2 4 3 4" xfId="2372" xr:uid="{24EAFC6C-91CD-4C57-A477-12450D44B350}"/>
    <cellStyle name="Comma 2 2 3 2 4 3 4 2" xfId="6416" xr:uid="{91E37CD0-CAB4-4D93-A09A-D186A1F2E50E}"/>
    <cellStyle name="Comma 2 2 3 2 4 3 4 2 2" xfId="18548" xr:uid="{6A85EB11-B771-4CD5-8907-E09318981BED}"/>
    <cellStyle name="Comma 2 2 3 2 4 3 4 2 2 2" xfId="42812" xr:uid="{B8643452-65A8-4AB4-85AA-38394BC30EA0}"/>
    <cellStyle name="Comma 2 2 3 2 4 3 4 2 3" xfId="30680" xr:uid="{B9C10F68-C73E-4D74-8A37-AF48061073BC}"/>
    <cellStyle name="Comma 2 2 3 2 4 3 4 3" xfId="10460" xr:uid="{421EC4FA-8E00-4F39-8822-4B7ECDBD831D}"/>
    <cellStyle name="Comma 2 2 3 2 4 3 4 3 2" xfId="22592" xr:uid="{DEDAB8B1-9A3D-408E-A710-FBD9EA4D1D9C}"/>
    <cellStyle name="Comma 2 2 3 2 4 3 4 3 2 2" xfId="46856" xr:uid="{D9F35F5B-F77E-4A00-B493-7315DB612AA8}"/>
    <cellStyle name="Comma 2 2 3 2 4 3 4 3 3" xfId="34724" xr:uid="{9BEFAA8D-D0E0-44F9-A216-1DCCD5C14848}"/>
    <cellStyle name="Comma 2 2 3 2 4 3 4 4" xfId="14504" xr:uid="{5580C892-112F-40B9-AFFF-CDB1A933B0C0}"/>
    <cellStyle name="Comma 2 2 3 2 4 3 4 4 2" xfId="38768" xr:uid="{62BFA267-9AA9-495F-816B-235BBAE72FD3}"/>
    <cellStyle name="Comma 2 2 3 2 4 3 4 5" xfId="26636" xr:uid="{BD98D8C3-6C4B-4CF3-964E-03CA7B302126}"/>
    <cellStyle name="Comma 2 2 3 2 4 3 5" xfId="4394" xr:uid="{516EE5BA-D675-421D-B8F1-397A25AA5BBA}"/>
    <cellStyle name="Comma 2 2 3 2 4 3 5 2" xfId="16526" xr:uid="{80B73D35-C250-4C04-B9F7-67E6B67962BD}"/>
    <cellStyle name="Comma 2 2 3 2 4 3 5 2 2" xfId="40790" xr:uid="{5DA4C4D5-FAB4-407C-A237-47DFCED45C2B}"/>
    <cellStyle name="Comma 2 2 3 2 4 3 5 3" xfId="28658" xr:uid="{EEB7B85D-CDBB-4812-B104-68F1C731D282}"/>
    <cellStyle name="Comma 2 2 3 2 4 3 6" xfId="8438" xr:uid="{2BEBF433-E857-44FF-A4A9-7DB7AE4C216E}"/>
    <cellStyle name="Comma 2 2 3 2 4 3 6 2" xfId="20570" xr:uid="{DB26AAA7-4A05-4EF4-B6E0-FE3F77537099}"/>
    <cellStyle name="Comma 2 2 3 2 4 3 6 2 2" xfId="44834" xr:uid="{25C74AD4-9C57-4390-ACCA-7F6A57B715B8}"/>
    <cellStyle name="Comma 2 2 3 2 4 3 6 3" xfId="32702" xr:uid="{D439B776-3881-44E2-B235-61548E417C6C}"/>
    <cellStyle name="Comma 2 2 3 2 4 3 7" xfId="12482" xr:uid="{20F165A1-F587-419A-9EFA-ED1A7FD64A83}"/>
    <cellStyle name="Comma 2 2 3 2 4 3 7 2" xfId="36746" xr:uid="{BDCC32F9-DC8C-47BE-8CEE-984BCA4D2AC1}"/>
    <cellStyle name="Comma 2 2 3 2 4 3 8" xfId="24614" xr:uid="{EA8BDC10-C086-4A36-93EC-6621CD0ABBAC}"/>
    <cellStyle name="Comma 2 2 3 2 4 4" xfId="602" xr:uid="{0F18E99F-0B50-4D0E-9587-3B1716EECB68}"/>
    <cellStyle name="Comma 2 2 3 2 4 4 2" xfId="1613" xr:uid="{FF89FE24-0E45-446D-B1BB-B134BB2FE495}"/>
    <cellStyle name="Comma 2 2 3 2 4 4 2 2" xfId="3635" xr:uid="{D04FB015-50FC-4B30-B9C2-6A8A723EC4D3}"/>
    <cellStyle name="Comma 2 2 3 2 4 4 2 2 2" xfId="7679" xr:uid="{90A73FF8-C241-4944-9456-3E03F658E6F3}"/>
    <cellStyle name="Comma 2 2 3 2 4 4 2 2 2 2" xfId="19811" xr:uid="{463634D8-98AB-4D9B-94D2-7863F1ECCACC}"/>
    <cellStyle name="Comma 2 2 3 2 4 4 2 2 2 2 2" xfId="44075" xr:uid="{AC647832-24F0-4C16-B46C-F36D2E56556E}"/>
    <cellStyle name="Comma 2 2 3 2 4 4 2 2 2 3" xfId="31943" xr:uid="{F206E67A-B928-4D0C-8EEC-85387F65DC7C}"/>
    <cellStyle name="Comma 2 2 3 2 4 4 2 2 3" xfId="11723" xr:uid="{112A53EF-7E05-4652-92EF-214828E3009E}"/>
    <cellStyle name="Comma 2 2 3 2 4 4 2 2 3 2" xfId="23855" xr:uid="{AEDC59E5-6039-4D0B-98BD-25C4600CCBCB}"/>
    <cellStyle name="Comma 2 2 3 2 4 4 2 2 3 2 2" xfId="48119" xr:uid="{A2C6660C-08CA-410C-8695-918E7BC4EB5A}"/>
    <cellStyle name="Comma 2 2 3 2 4 4 2 2 3 3" xfId="35987" xr:uid="{D8B96B0B-7867-4691-BF71-3F12845FB95D}"/>
    <cellStyle name="Comma 2 2 3 2 4 4 2 2 4" xfId="15767" xr:uid="{FB79BAFD-AD33-476B-9EA4-79B7B8297E1D}"/>
    <cellStyle name="Comma 2 2 3 2 4 4 2 2 4 2" xfId="40031" xr:uid="{7D30DE6F-8AFA-4373-9C60-D7A0CA993772}"/>
    <cellStyle name="Comma 2 2 3 2 4 4 2 2 5" xfId="27899" xr:uid="{1DF7E334-6D16-4941-965B-1F703C6B9F34}"/>
    <cellStyle name="Comma 2 2 3 2 4 4 2 3" xfId="5657" xr:uid="{958597FD-C7CA-4415-9B16-4BF5506CB884}"/>
    <cellStyle name="Comma 2 2 3 2 4 4 2 3 2" xfId="17789" xr:uid="{11870834-B802-4220-BFED-30C62C9B7117}"/>
    <cellStyle name="Comma 2 2 3 2 4 4 2 3 2 2" xfId="42053" xr:uid="{D007267C-0821-4AE7-842B-FA2B3558EEF0}"/>
    <cellStyle name="Comma 2 2 3 2 4 4 2 3 3" xfId="29921" xr:uid="{271664E6-F913-43ED-990E-B4A4BA5A63E7}"/>
    <cellStyle name="Comma 2 2 3 2 4 4 2 4" xfId="9701" xr:uid="{B9D3CE93-4EC4-476E-A43B-5EF232564582}"/>
    <cellStyle name="Comma 2 2 3 2 4 4 2 4 2" xfId="21833" xr:uid="{0CEA086C-34C9-44A9-8622-C9CFC3230D24}"/>
    <cellStyle name="Comma 2 2 3 2 4 4 2 4 2 2" xfId="46097" xr:uid="{352C9F00-EB87-44CE-B635-3F625A2C3F53}"/>
    <cellStyle name="Comma 2 2 3 2 4 4 2 4 3" xfId="33965" xr:uid="{F967B6F1-FFB1-4A50-8708-7615B0A2EEE9}"/>
    <cellStyle name="Comma 2 2 3 2 4 4 2 5" xfId="13745" xr:uid="{CA90A261-62D2-41D3-BC48-34B79B31CB77}"/>
    <cellStyle name="Comma 2 2 3 2 4 4 2 5 2" xfId="38009" xr:uid="{D794C180-2DF8-43F3-8BC5-A4BAD279F310}"/>
    <cellStyle name="Comma 2 2 3 2 4 4 2 6" xfId="25877" xr:uid="{F7816A17-A325-426B-9955-64393B64506B}"/>
    <cellStyle name="Comma 2 2 3 2 4 4 3" xfId="2624" xr:uid="{30C79183-E395-4A26-AD0D-6E656C454726}"/>
    <cellStyle name="Comma 2 2 3 2 4 4 3 2" xfId="6668" xr:uid="{5A37E6F0-E46E-4588-94B7-5584F936D93C}"/>
    <cellStyle name="Comma 2 2 3 2 4 4 3 2 2" xfId="18800" xr:uid="{25145692-E60E-4E58-B43D-F590BD70BFFA}"/>
    <cellStyle name="Comma 2 2 3 2 4 4 3 2 2 2" xfId="43064" xr:uid="{BBBAA736-A42F-480C-8F3A-4A1E4A46030F}"/>
    <cellStyle name="Comma 2 2 3 2 4 4 3 2 3" xfId="30932" xr:uid="{B49F079D-EC1C-4510-B8A4-85E885CAFC4E}"/>
    <cellStyle name="Comma 2 2 3 2 4 4 3 3" xfId="10712" xr:uid="{6F5B6836-D772-4628-8BA7-960459393A51}"/>
    <cellStyle name="Comma 2 2 3 2 4 4 3 3 2" xfId="22844" xr:uid="{7B8B9DCE-CA0E-4713-ACDC-636743C363AD}"/>
    <cellStyle name="Comma 2 2 3 2 4 4 3 3 2 2" xfId="47108" xr:uid="{685D5022-C1E9-4397-A574-E2A9156801AA}"/>
    <cellStyle name="Comma 2 2 3 2 4 4 3 3 3" xfId="34976" xr:uid="{71D33E56-6748-4962-B432-4292CE4D279D}"/>
    <cellStyle name="Comma 2 2 3 2 4 4 3 4" xfId="14756" xr:uid="{C150EAF6-C5B9-4656-B38B-DB8E9FB93D71}"/>
    <cellStyle name="Comma 2 2 3 2 4 4 3 4 2" xfId="39020" xr:uid="{CEC27C85-FBA2-42E6-B1AB-914C8F7CCAB7}"/>
    <cellStyle name="Comma 2 2 3 2 4 4 3 5" xfId="26888" xr:uid="{84B775F7-2D4F-42D2-B0E7-370E7D081123}"/>
    <cellStyle name="Comma 2 2 3 2 4 4 4" xfId="4646" xr:uid="{856439B3-C3F5-4F32-8855-033D09E6F73E}"/>
    <cellStyle name="Comma 2 2 3 2 4 4 4 2" xfId="16778" xr:uid="{35BDD1D7-061E-4AEC-B1C9-D3DF1535B518}"/>
    <cellStyle name="Comma 2 2 3 2 4 4 4 2 2" xfId="41042" xr:uid="{A9611205-7C31-4FAB-9D72-85B0330CEFB8}"/>
    <cellStyle name="Comma 2 2 3 2 4 4 4 3" xfId="28910" xr:uid="{F80C181F-7E14-4FB0-925A-E3BFCD869A53}"/>
    <cellStyle name="Comma 2 2 3 2 4 4 5" xfId="8690" xr:uid="{7E4B78FD-550B-4161-993D-D92B2B6482DD}"/>
    <cellStyle name="Comma 2 2 3 2 4 4 5 2" xfId="20822" xr:uid="{E7AE295D-1D84-4ADA-8FEF-A3A85092ACD4}"/>
    <cellStyle name="Comma 2 2 3 2 4 4 5 2 2" xfId="45086" xr:uid="{918BEEBF-8D13-47F0-AF6D-A903A0F924A3}"/>
    <cellStyle name="Comma 2 2 3 2 4 4 5 3" xfId="32954" xr:uid="{B63DA71D-4D1F-4D27-AFDC-146AF9767671}"/>
    <cellStyle name="Comma 2 2 3 2 4 4 6" xfId="12734" xr:uid="{77B66E48-2C5A-4169-A9FC-42CBF733A4CC}"/>
    <cellStyle name="Comma 2 2 3 2 4 4 6 2" xfId="36998" xr:uid="{C930EB9E-62C3-4AE3-AC8E-A1FF8B88A1B2}"/>
    <cellStyle name="Comma 2 2 3 2 4 4 7" xfId="24866" xr:uid="{9AC8D132-F0ED-4914-80E8-A739A9A7A842}"/>
    <cellStyle name="Comma 2 2 3 2 4 5" xfId="1108" xr:uid="{F3DE1351-0D53-49CE-86E1-050B4EF0ADCD}"/>
    <cellStyle name="Comma 2 2 3 2 4 5 2" xfId="3130" xr:uid="{F4AFBFD5-6722-487A-BEB3-46D909D2B7CD}"/>
    <cellStyle name="Comma 2 2 3 2 4 5 2 2" xfId="7174" xr:uid="{0C6A78A1-FBC7-4184-B93A-D485A2FD2321}"/>
    <cellStyle name="Comma 2 2 3 2 4 5 2 2 2" xfId="19306" xr:uid="{FF592700-CAFC-4DBF-B0BD-90C63B34AD13}"/>
    <cellStyle name="Comma 2 2 3 2 4 5 2 2 2 2" xfId="43570" xr:uid="{5D8249A3-12E2-4515-8909-3A1E5A06003A}"/>
    <cellStyle name="Comma 2 2 3 2 4 5 2 2 3" xfId="31438" xr:uid="{68584F7D-8854-43A3-8123-0E4844DEB5BA}"/>
    <cellStyle name="Comma 2 2 3 2 4 5 2 3" xfId="11218" xr:uid="{DA9FE169-0AA6-4E42-AAC9-8D8EA3804B7C}"/>
    <cellStyle name="Comma 2 2 3 2 4 5 2 3 2" xfId="23350" xr:uid="{B0DFC5AE-1B16-499F-955A-6E51F3AEAD16}"/>
    <cellStyle name="Comma 2 2 3 2 4 5 2 3 2 2" xfId="47614" xr:uid="{586C70DC-6750-4D76-8C5F-3DC86DACE07F}"/>
    <cellStyle name="Comma 2 2 3 2 4 5 2 3 3" xfId="35482" xr:uid="{D3ACC441-8955-4F10-A6D2-B27D1A9E5BB8}"/>
    <cellStyle name="Comma 2 2 3 2 4 5 2 4" xfId="15262" xr:uid="{B70979C8-905F-40D2-8AF1-2F01D2BAC816}"/>
    <cellStyle name="Comma 2 2 3 2 4 5 2 4 2" xfId="39526" xr:uid="{5B9A5588-B392-425E-AE18-048C9A909215}"/>
    <cellStyle name="Comma 2 2 3 2 4 5 2 5" xfId="27394" xr:uid="{F5E8BA8F-EDAF-45BE-ABE5-90E1140A082A}"/>
    <cellStyle name="Comma 2 2 3 2 4 5 3" xfId="5152" xr:uid="{D83AD58A-D957-41E6-A9A9-20ABC0074522}"/>
    <cellStyle name="Comma 2 2 3 2 4 5 3 2" xfId="17284" xr:uid="{95734045-BD60-41E8-B6A7-9EE7D502ADE5}"/>
    <cellStyle name="Comma 2 2 3 2 4 5 3 2 2" xfId="41548" xr:uid="{C7101EDE-2A15-4DB7-8B59-93EAE44848AF}"/>
    <cellStyle name="Comma 2 2 3 2 4 5 3 3" xfId="29416" xr:uid="{A1691054-C59E-4B7C-94EE-76C4EF1BCD94}"/>
    <cellStyle name="Comma 2 2 3 2 4 5 4" xfId="9196" xr:uid="{9902A032-F624-4B38-A049-E5BD4BE70B10}"/>
    <cellStyle name="Comma 2 2 3 2 4 5 4 2" xfId="21328" xr:uid="{C61956A6-038F-4866-8280-3B1B837CAEDE}"/>
    <cellStyle name="Comma 2 2 3 2 4 5 4 2 2" xfId="45592" xr:uid="{CFE13CB6-1F5D-4D1F-A469-4DC53A4A1E92}"/>
    <cellStyle name="Comma 2 2 3 2 4 5 4 3" xfId="33460" xr:uid="{8223B900-A8A4-4E40-B78E-57ADD3EA6819}"/>
    <cellStyle name="Comma 2 2 3 2 4 5 5" xfId="13240" xr:uid="{BE2B2973-4CEB-4CB2-AFDE-3C03845901FC}"/>
    <cellStyle name="Comma 2 2 3 2 4 5 5 2" xfId="37504" xr:uid="{2FB14EB5-1755-45B4-A3B2-3789291E7C8E}"/>
    <cellStyle name="Comma 2 2 3 2 4 5 6" xfId="25372" xr:uid="{DD5A8380-7192-4749-9D4E-2E41223C1781}"/>
    <cellStyle name="Comma 2 2 3 2 4 6" xfId="2119" xr:uid="{A44F0F21-C61C-43AE-844E-D2552F8779C4}"/>
    <cellStyle name="Comma 2 2 3 2 4 6 2" xfId="6163" xr:uid="{CC60BF5B-5724-4C93-8510-F07FD82F536A}"/>
    <cellStyle name="Comma 2 2 3 2 4 6 2 2" xfId="18295" xr:uid="{17447AF2-8751-49BD-8EC2-E39F1EF19DC4}"/>
    <cellStyle name="Comma 2 2 3 2 4 6 2 2 2" xfId="42559" xr:uid="{B72FB76A-B5AC-4D3B-BBE2-191A3452D186}"/>
    <cellStyle name="Comma 2 2 3 2 4 6 2 3" xfId="30427" xr:uid="{3468299D-BEF4-4004-8296-120532F60EF4}"/>
    <cellStyle name="Comma 2 2 3 2 4 6 3" xfId="10207" xr:uid="{4A86C5B2-F522-4F65-B976-4ED62008D267}"/>
    <cellStyle name="Comma 2 2 3 2 4 6 3 2" xfId="22339" xr:uid="{27F44DBF-4134-471A-9457-2815B675EE1F}"/>
    <cellStyle name="Comma 2 2 3 2 4 6 3 2 2" xfId="46603" xr:uid="{79BCB48C-38AD-42C7-B100-E1C8829DBFFB}"/>
    <cellStyle name="Comma 2 2 3 2 4 6 3 3" xfId="34471" xr:uid="{A2C0E1E8-9764-461F-B7E3-8A0BE0EC95BF}"/>
    <cellStyle name="Comma 2 2 3 2 4 6 4" xfId="14251" xr:uid="{4A3B082C-A3D1-4453-8C2C-8C21710E7DF6}"/>
    <cellStyle name="Comma 2 2 3 2 4 6 4 2" xfId="38515" xr:uid="{F51E4A1C-0B1F-4D3A-A9CF-29FC08710F66}"/>
    <cellStyle name="Comma 2 2 3 2 4 6 5" xfId="26383" xr:uid="{9058A307-2A71-4187-A49B-69E7D6006AEC}"/>
    <cellStyle name="Comma 2 2 3 2 4 7" xfId="4141" xr:uid="{16CC63C7-1EAA-46CF-8BA1-9E3BF240BF81}"/>
    <cellStyle name="Comma 2 2 3 2 4 7 2" xfId="16273" xr:uid="{54E59A5D-11A6-4175-857E-F11311D5BC40}"/>
    <cellStyle name="Comma 2 2 3 2 4 7 2 2" xfId="40537" xr:uid="{8CA0CAB4-B0A6-4871-AD90-6F4DD58F5937}"/>
    <cellStyle name="Comma 2 2 3 2 4 7 3" xfId="28405" xr:uid="{3FF7033D-C5A9-46FB-A257-3898B5F6FCC9}"/>
    <cellStyle name="Comma 2 2 3 2 4 8" xfId="8185" xr:uid="{F848177C-4F72-40E8-8DE0-61BC942AF161}"/>
    <cellStyle name="Comma 2 2 3 2 4 8 2" xfId="20317" xr:uid="{AEFB8879-289D-44DC-AB30-8CA68E846E59}"/>
    <cellStyle name="Comma 2 2 3 2 4 8 2 2" xfId="44581" xr:uid="{FD3D8A7C-C342-49EF-AF0A-BFB0CD94844F}"/>
    <cellStyle name="Comma 2 2 3 2 4 8 3" xfId="32449" xr:uid="{2C50F1CB-F144-468D-9EAF-9363F21860B5}"/>
    <cellStyle name="Comma 2 2 3 2 4 9" xfId="12229" xr:uid="{EF2F6FFC-D522-47A8-B6F4-3B5A2C799A2A}"/>
    <cellStyle name="Comma 2 2 3 2 4 9 2" xfId="36493" xr:uid="{C1226865-0A6F-4DA1-A6A9-900398D535F5}"/>
    <cellStyle name="Comma 2 2 3 2 5" xfId="160" xr:uid="{E799EABD-38E2-4B40-84B5-E50BF51EB258}"/>
    <cellStyle name="Comma 2 2 3 2 5 2" xfId="413" xr:uid="{BC3F08B5-4578-4DFD-9FEB-38205C3E9517}"/>
    <cellStyle name="Comma 2 2 3 2 5 2 2" xfId="918" xr:uid="{6712AFAF-6B59-4FE2-AB9A-5F7E677C35EE}"/>
    <cellStyle name="Comma 2 2 3 2 5 2 2 2" xfId="1929" xr:uid="{F2058D77-8E3E-4ACC-A15F-EC8CFBD853C2}"/>
    <cellStyle name="Comma 2 2 3 2 5 2 2 2 2" xfId="3951" xr:uid="{7EA24AEF-C35F-45A0-BA91-F09FAB39F7AA}"/>
    <cellStyle name="Comma 2 2 3 2 5 2 2 2 2 2" xfId="7995" xr:uid="{F014BAE2-EC29-497E-8C5D-BED0E82D3F1A}"/>
    <cellStyle name="Comma 2 2 3 2 5 2 2 2 2 2 2" xfId="20127" xr:uid="{90BBEF4F-A72D-46C2-A80B-31D6BC65AC13}"/>
    <cellStyle name="Comma 2 2 3 2 5 2 2 2 2 2 2 2" xfId="44391" xr:uid="{C7CE6444-52F6-48CC-9CD8-295069FF8986}"/>
    <cellStyle name="Comma 2 2 3 2 5 2 2 2 2 2 3" xfId="32259" xr:uid="{60E3B83F-54A1-41E7-967E-31AC17BB2CF1}"/>
    <cellStyle name="Comma 2 2 3 2 5 2 2 2 2 3" xfId="12039" xr:uid="{C19416A8-A737-4190-854F-7E86FFD9F29B}"/>
    <cellStyle name="Comma 2 2 3 2 5 2 2 2 2 3 2" xfId="24171" xr:uid="{34191843-03B4-4C85-9F76-FAC0AB8A471A}"/>
    <cellStyle name="Comma 2 2 3 2 5 2 2 2 2 3 2 2" xfId="48435" xr:uid="{04B3B489-0DA4-4A7A-9C6A-2BF59453BAF6}"/>
    <cellStyle name="Comma 2 2 3 2 5 2 2 2 2 3 3" xfId="36303" xr:uid="{6CC5DF49-99C4-4B59-9C71-03E71C8A6372}"/>
    <cellStyle name="Comma 2 2 3 2 5 2 2 2 2 4" xfId="16083" xr:uid="{CCBC2669-3A69-49D9-9EE6-629492BDA14E}"/>
    <cellStyle name="Comma 2 2 3 2 5 2 2 2 2 4 2" xfId="40347" xr:uid="{DA8D7A5B-57E3-491B-9516-F80F7BDDA803}"/>
    <cellStyle name="Comma 2 2 3 2 5 2 2 2 2 5" xfId="28215" xr:uid="{759501BD-B92A-4741-833E-9CA133695522}"/>
    <cellStyle name="Comma 2 2 3 2 5 2 2 2 3" xfId="5973" xr:uid="{25FB9618-8FC3-47BC-9C0A-43AC4E5CE9E2}"/>
    <cellStyle name="Comma 2 2 3 2 5 2 2 2 3 2" xfId="18105" xr:uid="{B49DCC63-8019-450D-AE9F-C1E5764BC8B7}"/>
    <cellStyle name="Comma 2 2 3 2 5 2 2 2 3 2 2" xfId="42369" xr:uid="{BC43B688-F571-4760-B926-6E5392DAE795}"/>
    <cellStyle name="Comma 2 2 3 2 5 2 2 2 3 3" xfId="30237" xr:uid="{AEEED044-D05F-4EEA-9B96-1D7CF6DAB96E}"/>
    <cellStyle name="Comma 2 2 3 2 5 2 2 2 4" xfId="10017" xr:uid="{2D4D2B38-2CDB-4030-A852-665C3DFA40AC}"/>
    <cellStyle name="Comma 2 2 3 2 5 2 2 2 4 2" xfId="22149" xr:uid="{D397BD48-49DD-4642-8D23-EFF03DAE0C00}"/>
    <cellStyle name="Comma 2 2 3 2 5 2 2 2 4 2 2" xfId="46413" xr:uid="{FAD745BF-AC25-4B54-9E31-861DBB64893C}"/>
    <cellStyle name="Comma 2 2 3 2 5 2 2 2 4 3" xfId="34281" xr:uid="{A5D9991F-FC71-4DBA-B70E-FA790F99AE71}"/>
    <cellStyle name="Comma 2 2 3 2 5 2 2 2 5" xfId="14061" xr:uid="{111B1A62-3AF7-4FB1-ACB9-A5E171BB7A20}"/>
    <cellStyle name="Comma 2 2 3 2 5 2 2 2 5 2" xfId="38325" xr:uid="{04D65E7A-449B-4CE5-9C18-F544D1D41984}"/>
    <cellStyle name="Comma 2 2 3 2 5 2 2 2 6" xfId="26193" xr:uid="{E4298BAD-F9E9-43C9-BBE2-D0881E2C25AA}"/>
    <cellStyle name="Comma 2 2 3 2 5 2 2 3" xfId="2940" xr:uid="{BC4A1FFF-69B0-47EC-BF6D-C0315B8C44BD}"/>
    <cellStyle name="Comma 2 2 3 2 5 2 2 3 2" xfId="6984" xr:uid="{841AD1BB-AAD1-4BFB-9086-6BDACA82CAA2}"/>
    <cellStyle name="Comma 2 2 3 2 5 2 2 3 2 2" xfId="19116" xr:uid="{90F9CC88-E0CB-45C9-A245-45A090D2752C}"/>
    <cellStyle name="Comma 2 2 3 2 5 2 2 3 2 2 2" xfId="43380" xr:uid="{43D57903-DD39-4DB0-9C4E-F5EE06BE7EAB}"/>
    <cellStyle name="Comma 2 2 3 2 5 2 2 3 2 3" xfId="31248" xr:uid="{2AB95FED-63CB-46C4-BDF1-9B10DE651CFD}"/>
    <cellStyle name="Comma 2 2 3 2 5 2 2 3 3" xfId="11028" xr:uid="{1FE35BCA-BCED-4B38-B303-CD220FB99AC7}"/>
    <cellStyle name="Comma 2 2 3 2 5 2 2 3 3 2" xfId="23160" xr:uid="{87FE9DBC-9E7B-4EF3-9D76-08127CAFD17F}"/>
    <cellStyle name="Comma 2 2 3 2 5 2 2 3 3 2 2" xfId="47424" xr:uid="{1AB22D20-508F-4615-BB77-7919D0468E9E}"/>
    <cellStyle name="Comma 2 2 3 2 5 2 2 3 3 3" xfId="35292" xr:uid="{8642A3EE-EE1D-45F2-BDC2-E346349956C5}"/>
    <cellStyle name="Comma 2 2 3 2 5 2 2 3 4" xfId="15072" xr:uid="{5FF1FF6E-1E4B-42F6-80A2-56AA80A99B32}"/>
    <cellStyle name="Comma 2 2 3 2 5 2 2 3 4 2" xfId="39336" xr:uid="{70F39EE0-012A-4D77-A79E-294AB842117B}"/>
    <cellStyle name="Comma 2 2 3 2 5 2 2 3 5" xfId="27204" xr:uid="{63DCBD81-61E4-47C0-A5B5-D4335CCF0464}"/>
    <cellStyle name="Comma 2 2 3 2 5 2 2 4" xfId="4962" xr:uid="{8760B2C9-2167-4D35-9451-A87FB061B065}"/>
    <cellStyle name="Comma 2 2 3 2 5 2 2 4 2" xfId="17094" xr:uid="{52549A26-583D-40D1-B005-73096C009A30}"/>
    <cellStyle name="Comma 2 2 3 2 5 2 2 4 2 2" xfId="41358" xr:uid="{6B83883D-3A84-4955-A01C-D78D030B2E5F}"/>
    <cellStyle name="Comma 2 2 3 2 5 2 2 4 3" xfId="29226" xr:uid="{9B58EFB2-266A-4176-8BD6-46A048AA241F}"/>
    <cellStyle name="Comma 2 2 3 2 5 2 2 5" xfId="9006" xr:uid="{22C7B4FD-20A7-4510-AC7B-2B6FAB0539CC}"/>
    <cellStyle name="Comma 2 2 3 2 5 2 2 5 2" xfId="21138" xr:uid="{8097BBC9-B94D-48A7-9FD7-21D58836D797}"/>
    <cellStyle name="Comma 2 2 3 2 5 2 2 5 2 2" xfId="45402" xr:uid="{FE854CC7-5FAE-4BF3-8520-612F58802411}"/>
    <cellStyle name="Comma 2 2 3 2 5 2 2 5 3" xfId="33270" xr:uid="{84B66D46-C4DA-44E4-8326-6AE601CDF2B9}"/>
    <cellStyle name="Comma 2 2 3 2 5 2 2 6" xfId="13050" xr:uid="{E3BF40E3-7F86-4712-84AF-6838D1D6D8DC}"/>
    <cellStyle name="Comma 2 2 3 2 5 2 2 6 2" xfId="37314" xr:uid="{CFC84507-6688-4DC0-9E0E-97F6DE9756A0}"/>
    <cellStyle name="Comma 2 2 3 2 5 2 2 7" xfId="25182" xr:uid="{7BCC2C58-FE3D-415A-A410-C1C65EC73FF9}"/>
    <cellStyle name="Comma 2 2 3 2 5 2 3" xfId="1424" xr:uid="{9EEEB337-89DA-469C-B305-1C652BCD1320}"/>
    <cellStyle name="Comma 2 2 3 2 5 2 3 2" xfId="3446" xr:uid="{1BB2B947-DBB7-4832-B72E-AC66DAD602F1}"/>
    <cellStyle name="Comma 2 2 3 2 5 2 3 2 2" xfId="7490" xr:uid="{B143E6F4-4599-4845-976E-3103CBC60CD0}"/>
    <cellStyle name="Comma 2 2 3 2 5 2 3 2 2 2" xfId="19622" xr:uid="{407BB5C8-8607-4AEF-AFBB-5C7DC62FDB0F}"/>
    <cellStyle name="Comma 2 2 3 2 5 2 3 2 2 2 2" xfId="43886" xr:uid="{000EB1C3-47DC-4CF0-87C0-1ACB2F461BA7}"/>
    <cellStyle name="Comma 2 2 3 2 5 2 3 2 2 3" xfId="31754" xr:uid="{9D263C83-D2CB-4ADE-BE34-5ACC871FFFB4}"/>
    <cellStyle name="Comma 2 2 3 2 5 2 3 2 3" xfId="11534" xr:uid="{5241A96A-3321-48BD-979F-27803C1F487F}"/>
    <cellStyle name="Comma 2 2 3 2 5 2 3 2 3 2" xfId="23666" xr:uid="{8EACDBFC-47E8-46D1-ABC3-5847BAA34F4F}"/>
    <cellStyle name="Comma 2 2 3 2 5 2 3 2 3 2 2" xfId="47930" xr:uid="{EAA45EEA-E0A2-4D38-B8E8-C32B0D561045}"/>
    <cellStyle name="Comma 2 2 3 2 5 2 3 2 3 3" xfId="35798" xr:uid="{A09E2FA1-59D6-4E90-A6D1-2BCE52F7A5BE}"/>
    <cellStyle name="Comma 2 2 3 2 5 2 3 2 4" xfId="15578" xr:uid="{4BAE3C5D-4ACE-4B76-8829-77D11A7BD38B}"/>
    <cellStyle name="Comma 2 2 3 2 5 2 3 2 4 2" xfId="39842" xr:uid="{D0E03647-7D95-4FCE-9F55-2C13F2944EF7}"/>
    <cellStyle name="Comma 2 2 3 2 5 2 3 2 5" xfId="27710" xr:uid="{A7BAFFC8-9A48-449F-80FA-3749CC0CA419}"/>
    <cellStyle name="Comma 2 2 3 2 5 2 3 3" xfId="5468" xr:uid="{1B3FEEDE-0D8A-425B-B3F8-2830D22B5694}"/>
    <cellStyle name="Comma 2 2 3 2 5 2 3 3 2" xfId="17600" xr:uid="{CFC6A234-50D3-4B94-88A1-9509CCF848E2}"/>
    <cellStyle name="Comma 2 2 3 2 5 2 3 3 2 2" xfId="41864" xr:uid="{900731E4-294F-479E-90E2-CED8A7982282}"/>
    <cellStyle name="Comma 2 2 3 2 5 2 3 3 3" xfId="29732" xr:uid="{CD471DDC-AEA9-4F41-AC0F-EB0E236DE130}"/>
    <cellStyle name="Comma 2 2 3 2 5 2 3 4" xfId="9512" xr:uid="{65B33C05-10A2-4741-972E-3A792CC19643}"/>
    <cellStyle name="Comma 2 2 3 2 5 2 3 4 2" xfId="21644" xr:uid="{7482FFB8-AEE2-43D1-9A56-5E6A854CDB25}"/>
    <cellStyle name="Comma 2 2 3 2 5 2 3 4 2 2" xfId="45908" xr:uid="{F99EB1F1-5EF3-456C-A220-AD52ECDCBC9B}"/>
    <cellStyle name="Comma 2 2 3 2 5 2 3 4 3" xfId="33776" xr:uid="{117A8B24-0763-4290-8A18-6DFA11B60421}"/>
    <cellStyle name="Comma 2 2 3 2 5 2 3 5" xfId="13556" xr:uid="{F59AE444-7141-4BA4-B937-7997E0E240EE}"/>
    <cellStyle name="Comma 2 2 3 2 5 2 3 5 2" xfId="37820" xr:uid="{42CD5130-BA40-4249-B563-039E7DCE66EA}"/>
    <cellStyle name="Comma 2 2 3 2 5 2 3 6" xfId="25688" xr:uid="{B4AB0810-9CBF-4ADF-94E0-FA96F2C74777}"/>
    <cellStyle name="Comma 2 2 3 2 5 2 4" xfId="2435" xr:uid="{7A1BC9AA-0ABF-4377-9644-E3EEA4A89F17}"/>
    <cellStyle name="Comma 2 2 3 2 5 2 4 2" xfId="6479" xr:uid="{97DD57F0-B1B4-4D58-B5E0-4D8135F00DC2}"/>
    <cellStyle name="Comma 2 2 3 2 5 2 4 2 2" xfId="18611" xr:uid="{2D12A946-564A-45EB-8D87-6B17F8782922}"/>
    <cellStyle name="Comma 2 2 3 2 5 2 4 2 2 2" xfId="42875" xr:uid="{9EBB7E4B-9D68-4924-99ED-EEFA871F53BF}"/>
    <cellStyle name="Comma 2 2 3 2 5 2 4 2 3" xfId="30743" xr:uid="{F9E62E96-B58C-4B3A-82DF-BA5F2C95F36E}"/>
    <cellStyle name="Comma 2 2 3 2 5 2 4 3" xfId="10523" xr:uid="{9FB6AB59-5758-40AF-9FD9-DB19C3E0669B}"/>
    <cellStyle name="Comma 2 2 3 2 5 2 4 3 2" xfId="22655" xr:uid="{6E5CCE6B-02EB-492C-98BE-1A7EDD679221}"/>
    <cellStyle name="Comma 2 2 3 2 5 2 4 3 2 2" xfId="46919" xr:uid="{3877C78C-152F-4DD0-AA54-50A044D21D04}"/>
    <cellStyle name="Comma 2 2 3 2 5 2 4 3 3" xfId="34787" xr:uid="{BC71C31D-D5AA-4366-91A8-BDCE2C3707BE}"/>
    <cellStyle name="Comma 2 2 3 2 5 2 4 4" xfId="14567" xr:uid="{19B15F62-4352-43C4-BC40-812DC0D88724}"/>
    <cellStyle name="Comma 2 2 3 2 5 2 4 4 2" xfId="38831" xr:uid="{322A2EF5-4013-40FC-820E-CAFD348B34D1}"/>
    <cellStyle name="Comma 2 2 3 2 5 2 4 5" xfId="26699" xr:uid="{B0DA8787-3628-49B2-BDAB-F02C66B5EEE1}"/>
    <cellStyle name="Comma 2 2 3 2 5 2 5" xfId="4457" xr:uid="{26A8F435-62BA-413E-B97B-D9AD1F16AD2E}"/>
    <cellStyle name="Comma 2 2 3 2 5 2 5 2" xfId="16589" xr:uid="{D6BA0021-69C7-4468-88F4-524A6BDF027F}"/>
    <cellStyle name="Comma 2 2 3 2 5 2 5 2 2" xfId="40853" xr:uid="{8814BECF-ACE5-4120-BA13-22DA9B7E6308}"/>
    <cellStyle name="Comma 2 2 3 2 5 2 5 3" xfId="28721" xr:uid="{3E73F63B-DEAF-4E40-A420-DDE3B6B46B74}"/>
    <cellStyle name="Comma 2 2 3 2 5 2 6" xfId="8501" xr:uid="{F032B56E-6B62-494C-B44F-64302A4DC719}"/>
    <cellStyle name="Comma 2 2 3 2 5 2 6 2" xfId="20633" xr:uid="{F1E8AB6E-B67A-45BA-BD39-88DE3731C33B}"/>
    <cellStyle name="Comma 2 2 3 2 5 2 6 2 2" xfId="44897" xr:uid="{22905A1A-9C19-47B4-8D14-2B1E863D2735}"/>
    <cellStyle name="Comma 2 2 3 2 5 2 6 3" xfId="32765" xr:uid="{C7EAD22A-D74D-4988-9B73-CFEEA92690FB}"/>
    <cellStyle name="Comma 2 2 3 2 5 2 7" xfId="12545" xr:uid="{E7F5A3A3-698F-4183-9FDB-3A0CF97D56A8}"/>
    <cellStyle name="Comma 2 2 3 2 5 2 7 2" xfId="36809" xr:uid="{C793F2F8-79D2-4D0E-A725-05E8E09A5FCC}"/>
    <cellStyle name="Comma 2 2 3 2 5 2 8" xfId="24677" xr:uid="{BC0C4669-0043-4478-8A80-1B8958494863}"/>
    <cellStyle name="Comma 2 2 3 2 5 3" xfId="665" xr:uid="{9E148636-DEA7-4DBD-8926-5416FBD8B810}"/>
    <cellStyle name="Comma 2 2 3 2 5 3 2" xfId="1676" xr:uid="{E732C270-2606-44AA-926B-EBE9DA8A6E64}"/>
    <cellStyle name="Comma 2 2 3 2 5 3 2 2" xfId="3698" xr:uid="{C58F263E-8728-4C60-B5D2-84EA2C88C1F5}"/>
    <cellStyle name="Comma 2 2 3 2 5 3 2 2 2" xfId="7742" xr:uid="{F44D8B1E-65A5-4FF2-A254-48B34D241F37}"/>
    <cellStyle name="Comma 2 2 3 2 5 3 2 2 2 2" xfId="19874" xr:uid="{25759303-F4F6-4402-A7DE-88B3B4EC4BB7}"/>
    <cellStyle name="Comma 2 2 3 2 5 3 2 2 2 2 2" xfId="44138" xr:uid="{ADAFDF9D-2CA3-4FEE-9CEF-6DCCD624474A}"/>
    <cellStyle name="Comma 2 2 3 2 5 3 2 2 2 3" xfId="32006" xr:uid="{407238A8-179C-4205-B698-03BE37785DB0}"/>
    <cellStyle name="Comma 2 2 3 2 5 3 2 2 3" xfId="11786" xr:uid="{D7D4840F-76FF-4E1C-BCF4-5AEFF597A4B4}"/>
    <cellStyle name="Comma 2 2 3 2 5 3 2 2 3 2" xfId="23918" xr:uid="{3FA69C29-4538-4C20-81B0-F12C29515EAA}"/>
    <cellStyle name="Comma 2 2 3 2 5 3 2 2 3 2 2" xfId="48182" xr:uid="{E716761E-8748-4B0A-A3A7-4E6AEC6E98C8}"/>
    <cellStyle name="Comma 2 2 3 2 5 3 2 2 3 3" xfId="36050" xr:uid="{94C996E8-07EB-4579-B713-B8FE15AA2818}"/>
    <cellStyle name="Comma 2 2 3 2 5 3 2 2 4" xfId="15830" xr:uid="{2D30F24D-4D82-4DAA-8076-BC404F98E3A9}"/>
    <cellStyle name="Comma 2 2 3 2 5 3 2 2 4 2" xfId="40094" xr:uid="{C6202D48-7E97-4FED-AFE1-0275F8C1A618}"/>
    <cellStyle name="Comma 2 2 3 2 5 3 2 2 5" xfId="27962" xr:uid="{A766AF69-66E5-4760-A3B5-2DBB5E22EC0F}"/>
    <cellStyle name="Comma 2 2 3 2 5 3 2 3" xfId="5720" xr:uid="{777EF71C-E89D-418A-8C64-79E2F1B3A537}"/>
    <cellStyle name="Comma 2 2 3 2 5 3 2 3 2" xfId="17852" xr:uid="{4B5DAD5E-3649-4508-8D05-76B4239A7DA6}"/>
    <cellStyle name="Comma 2 2 3 2 5 3 2 3 2 2" xfId="42116" xr:uid="{816D1320-D1D6-458E-BFAD-8FBDBE8CDA17}"/>
    <cellStyle name="Comma 2 2 3 2 5 3 2 3 3" xfId="29984" xr:uid="{52162E1C-4EE5-4CB1-BDC5-7689FD292818}"/>
    <cellStyle name="Comma 2 2 3 2 5 3 2 4" xfId="9764" xr:uid="{8879D701-6776-409C-B829-267A1D9CC94B}"/>
    <cellStyle name="Comma 2 2 3 2 5 3 2 4 2" xfId="21896" xr:uid="{C4052E40-1908-4256-BC13-C7467DF37581}"/>
    <cellStyle name="Comma 2 2 3 2 5 3 2 4 2 2" xfId="46160" xr:uid="{FE3DC0E1-79B0-473C-B96E-633D933AF37F}"/>
    <cellStyle name="Comma 2 2 3 2 5 3 2 4 3" xfId="34028" xr:uid="{0F0B8314-30C4-4E1D-BF9C-4C20A8C36CDD}"/>
    <cellStyle name="Comma 2 2 3 2 5 3 2 5" xfId="13808" xr:uid="{D5639CA5-A373-4EB7-AC4F-455C6CDE96BC}"/>
    <cellStyle name="Comma 2 2 3 2 5 3 2 5 2" xfId="38072" xr:uid="{D6A15573-04D7-4FC3-A6B0-EE8B0BB2982E}"/>
    <cellStyle name="Comma 2 2 3 2 5 3 2 6" xfId="25940" xr:uid="{2B11C236-0C62-4CF6-B7A8-D67A8571BFBF}"/>
    <cellStyle name="Comma 2 2 3 2 5 3 3" xfId="2687" xr:uid="{607EF711-7882-4289-BE30-37C7C199CEAD}"/>
    <cellStyle name="Comma 2 2 3 2 5 3 3 2" xfId="6731" xr:uid="{619A1C4B-72BD-41BE-B73D-D7B88066F655}"/>
    <cellStyle name="Comma 2 2 3 2 5 3 3 2 2" xfId="18863" xr:uid="{2F10871E-8900-49E8-A7D1-4793A1D71ED9}"/>
    <cellStyle name="Comma 2 2 3 2 5 3 3 2 2 2" xfId="43127" xr:uid="{01674B95-0CAD-4D77-99D0-DBF71C44BE1C}"/>
    <cellStyle name="Comma 2 2 3 2 5 3 3 2 3" xfId="30995" xr:uid="{39B9B723-2B0C-467B-80C6-0B21714F6C23}"/>
    <cellStyle name="Comma 2 2 3 2 5 3 3 3" xfId="10775" xr:uid="{AB088256-8328-4D29-B250-5EEA83E4ACD2}"/>
    <cellStyle name="Comma 2 2 3 2 5 3 3 3 2" xfId="22907" xr:uid="{B82F6FD7-58CA-4D64-AAD4-8A77E1684E61}"/>
    <cellStyle name="Comma 2 2 3 2 5 3 3 3 2 2" xfId="47171" xr:uid="{5879E716-E120-46BA-A044-01690DDA73F8}"/>
    <cellStyle name="Comma 2 2 3 2 5 3 3 3 3" xfId="35039" xr:uid="{0BE0FE2A-2E1A-452B-ADB4-1E1AE1E2197B}"/>
    <cellStyle name="Comma 2 2 3 2 5 3 3 4" xfId="14819" xr:uid="{17A14CC8-2198-4514-8A52-26D44137D4BD}"/>
    <cellStyle name="Comma 2 2 3 2 5 3 3 4 2" xfId="39083" xr:uid="{9D367BA1-F5F2-430A-BC3C-2E7AF5CCEEEA}"/>
    <cellStyle name="Comma 2 2 3 2 5 3 3 5" xfId="26951" xr:uid="{F273BC15-494A-4BC4-AAC8-ADABF80F2921}"/>
    <cellStyle name="Comma 2 2 3 2 5 3 4" xfId="4709" xr:uid="{177415B8-292F-43BB-A657-D68FACF2873D}"/>
    <cellStyle name="Comma 2 2 3 2 5 3 4 2" xfId="16841" xr:uid="{060F76DE-6667-4A05-BF67-8128112D1F38}"/>
    <cellStyle name="Comma 2 2 3 2 5 3 4 2 2" xfId="41105" xr:uid="{3ECF0037-44CF-4A78-83B6-9692DA380CF3}"/>
    <cellStyle name="Comma 2 2 3 2 5 3 4 3" xfId="28973" xr:uid="{D7394BA4-069C-40A8-8B71-BC82858E366E}"/>
    <cellStyle name="Comma 2 2 3 2 5 3 5" xfId="8753" xr:uid="{E77AE896-F380-496B-951F-B709A152B32C}"/>
    <cellStyle name="Comma 2 2 3 2 5 3 5 2" xfId="20885" xr:uid="{4502651E-318E-4028-A705-A7333ED11F43}"/>
    <cellStyle name="Comma 2 2 3 2 5 3 5 2 2" xfId="45149" xr:uid="{859804C8-642B-4117-B536-399361BDF622}"/>
    <cellStyle name="Comma 2 2 3 2 5 3 5 3" xfId="33017" xr:uid="{B1CBF5E8-4978-4274-B231-D7FD171665DC}"/>
    <cellStyle name="Comma 2 2 3 2 5 3 6" xfId="12797" xr:uid="{A43A0725-31F4-4348-88A6-5CEE8234C160}"/>
    <cellStyle name="Comma 2 2 3 2 5 3 6 2" xfId="37061" xr:uid="{2B2DDCE6-EBE6-421E-BD53-A101764EB04C}"/>
    <cellStyle name="Comma 2 2 3 2 5 3 7" xfId="24929" xr:uid="{63756AE4-3CB2-4FAB-8535-C9E4C8479029}"/>
    <cellStyle name="Comma 2 2 3 2 5 4" xfId="1171" xr:uid="{33799138-1DD4-454C-85ED-1183F233394B}"/>
    <cellStyle name="Comma 2 2 3 2 5 4 2" xfId="3193" xr:uid="{3318DD17-601B-494F-ADEA-BB3D948EA348}"/>
    <cellStyle name="Comma 2 2 3 2 5 4 2 2" xfId="7237" xr:uid="{B16B72C6-4FFC-4EEA-AE7C-F489F450FFB7}"/>
    <cellStyle name="Comma 2 2 3 2 5 4 2 2 2" xfId="19369" xr:uid="{245D2A9A-1DD0-4679-BEEB-CADD5C88B19E}"/>
    <cellStyle name="Comma 2 2 3 2 5 4 2 2 2 2" xfId="43633" xr:uid="{6405FD35-BE3C-463B-92ED-FC6662B17D98}"/>
    <cellStyle name="Comma 2 2 3 2 5 4 2 2 3" xfId="31501" xr:uid="{3C1DB8A4-696E-4931-8D05-6B0938B11552}"/>
    <cellStyle name="Comma 2 2 3 2 5 4 2 3" xfId="11281" xr:uid="{61E9BDFC-AE24-45B2-A4E4-54E2781D3FAF}"/>
    <cellStyle name="Comma 2 2 3 2 5 4 2 3 2" xfId="23413" xr:uid="{E78A29AC-519C-4860-ADB2-29E88CB4718A}"/>
    <cellStyle name="Comma 2 2 3 2 5 4 2 3 2 2" xfId="47677" xr:uid="{D76C72B5-08C9-416B-8E09-F72D86E207D4}"/>
    <cellStyle name="Comma 2 2 3 2 5 4 2 3 3" xfId="35545" xr:uid="{DE0FF318-8BC5-46A9-91F4-B53B80551D3C}"/>
    <cellStyle name="Comma 2 2 3 2 5 4 2 4" xfId="15325" xr:uid="{31C1978E-8D1A-463A-B100-2D04AA97D4CC}"/>
    <cellStyle name="Comma 2 2 3 2 5 4 2 4 2" xfId="39589" xr:uid="{AFFF47B0-68E3-42BB-8DEE-3EB2175C7EF3}"/>
    <cellStyle name="Comma 2 2 3 2 5 4 2 5" xfId="27457" xr:uid="{423EEEAE-CBBB-4390-96D7-E19DE581A2A0}"/>
    <cellStyle name="Comma 2 2 3 2 5 4 3" xfId="5215" xr:uid="{D81C11F3-DBD2-4526-85A9-CD3685821CC4}"/>
    <cellStyle name="Comma 2 2 3 2 5 4 3 2" xfId="17347" xr:uid="{E43FCB03-EE21-4264-A6E7-1611B73DFE7E}"/>
    <cellStyle name="Comma 2 2 3 2 5 4 3 2 2" xfId="41611" xr:uid="{913AEF61-9D4A-4751-BF11-8BBB0C59732B}"/>
    <cellStyle name="Comma 2 2 3 2 5 4 3 3" xfId="29479" xr:uid="{37DAD3A9-35D0-48AE-B008-0A35D3EFBB1F}"/>
    <cellStyle name="Comma 2 2 3 2 5 4 4" xfId="9259" xr:uid="{3AFD237E-7B55-4B56-B010-51D142AB3A81}"/>
    <cellStyle name="Comma 2 2 3 2 5 4 4 2" xfId="21391" xr:uid="{370A737F-D08E-4F1F-81BC-51A3F86298D4}"/>
    <cellStyle name="Comma 2 2 3 2 5 4 4 2 2" xfId="45655" xr:uid="{48B0BCA8-E9BB-4582-8EAF-E3505A96C0A4}"/>
    <cellStyle name="Comma 2 2 3 2 5 4 4 3" xfId="33523" xr:uid="{E5D0B2BF-2E12-42F2-99CC-21ED4D7975FB}"/>
    <cellStyle name="Comma 2 2 3 2 5 4 5" xfId="13303" xr:uid="{5E9F98CB-541D-4FDD-8E5F-8E668CBA6147}"/>
    <cellStyle name="Comma 2 2 3 2 5 4 5 2" xfId="37567" xr:uid="{201971BF-CFBF-4A5C-922E-0252A637F9B9}"/>
    <cellStyle name="Comma 2 2 3 2 5 4 6" xfId="25435" xr:uid="{D14D519E-9C47-4D69-9B0B-50EDDF5319C1}"/>
    <cellStyle name="Comma 2 2 3 2 5 5" xfId="2182" xr:uid="{86B74412-454E-4D03-A481-0B470FDAE3DC}"/>
    <cellStyle name="Comma 2 2 3 2 5 5 2" xfId="6226" xr:uid="{922513C1-883A-43EF-A4E9-E69EFCFBC4CF}"/>
    <cellStyle name="Comma 2 2 3 2 5 5 2 2" xfId="18358" xr:uid="{E561007B-DC67-4C2F-9DA1-F85D4DB83A46}"/>
    <cellStyle name="Comma 2 2 3 2 5 5 2 2 2" xfId="42622" xr:uid="{E61837DD-7546-4FF2-8FEF-8386A74CA392}"/>
    <cellStyle name="Comma 2 2 3 2 5 5 2 3" xfId="30490" xr:uid="{5E0CCEF4-BA09-4002-ADC2-110387EBB60B}"/>
    <cellStyle name="Comma 2 2 3 2 5 5 3" xfId="10270" xr:uid="{18356F8C-A10B-4D5A-B83A-3EB151CD3355}"/>
    <cellStyle name="Comma 2 2 3 2 5 5 3 2" xfId="22402" xr:uid="{8D92A419-62BA-406E-90CC-F53D4F0F5EAC}"/>
    <cellStyle name="Comma 2 2 3 2 5 5 3 2 2" xfId="46666" xr:uid="{397ACF5B-AD33-4D18-B12A-B6B7CC54B364}"/>
    <cellStyle name="Comma 2 2 3 2 5 5 3 3" xfId="34534" xr:uid="{B98886D8-8EBF-4C95-A8A8-4D5CF86682FA}"/>
    <cellStyle name="Comma 2 2 3 2 5 5 4" xfId="14314" xr:uid="{6450FCC5-4F7C-4B5D-B4D2-B0EA16798F64}"/>
    <cellStyle name="Comma 2 2 3 2 5 5 4 2" xfId="38578" xr:uid="{395B84E4-D579-4E3D-B020-1A82F918DDBE}"/>
    <cellStyle name="Comma 2 2 3 2 5 5 5" xfId="26446" xr:uid="{D257D7BF-AA36-44B5-ACCF-7EDDB0888ECF}"/>
    <cellStyle name="Comma 2 2 3 2 5 6" xfId="4204" xr:uid="{179FBE57-FF2E-487E-85AA-58D1502D7E79}"/>
    <cellStyle name="Comma 2 2 3 2 5 6 2" xfId="16336" xr:uid="{6485912F-CFA9-4E4A-9BED-EC6882FBCEA2}"/>
    <cellStyle name="Comma 2 2 3 2 5 6 2 2" xfId="40600" xr:uid="{8969CC5F-608D-4C42-9522-59FA8D005045}"/>
    <cellStyle name="Comma 2 2 3 2 5 6 3" xfId="28468" xr:uid="{9D79F4DB-1A5B-44F1-91BF-01F17E0C0F14}"/>
    <cellStyle name="Comma 2 2 3 2 5 7" xfId="8248" xr:uid="{3ABFAE75-C03A-48AA-889E-F0CD6DA0C136}"/>
    <cellStyle name="Comma 2 2 3 2 5 7 2" xfId="20380" xr:uid="{3996E4A1-261B-441F-A40B-D29453D32429}"/>
    <cellStyle name="Comma 2 2 3 2 5 7 2 2" xfId="44644" xr:uid="{E8E66F38-F116-4377-9F04-B3FD50FAC57F}"/>
    <cellStyle name="Comma 2 2 3 2 5 7 3" xfId="32512" xr:uid="{1A8705B8-60DD-4462-B68D-A47BA7E76395}"/>
    <cellStyle name="Comma 2 2 3 2 5 8" xfId="12292" xr:uid="{F83F8209-5480-4BAB-93E2-CECAA6BEB4BC}"/>
    <cellStyle name="Comma 2 2 3 2 5 8 2" xfId="36556" xr:uid="{92D8D4C0-2C48-45BB-9CBA-8C5E48EA6FD0}"/>
    <cellStyle name="Comma 2 2 3 2 5 9" xfId="24424" xr:uid="{A0152C4D-1433-430E-ADBC-0D11FD212575}"/>
    <cellStyle name="Comma 2 2 3 2 6" xfId="287" xr:uid="{07D64501-01CD-431C-91FC-473C6795CD65}"/>
    <cellStyle name="Comma 2 2 3 2 6 2" xfId="792" xr:uid="{D71D2DE4-4644-4F86-A40C-72F82EB6FB8B}"/>
    <cellStyle name="Comma 2 2 3 2 6 2 2" xfId="1803" xr:uid="{8216EBB8-E051-40C3-9674-1CB496EB95DA}"/>
    <cellStyle name="Comma 2 2 3 2 6 2 2 2" xfId="3825" xr:uid="{FD155B29-B359-47B5-A2AC-83CACDFE4D0D}"/>
    <cellStyle name="Comma 2 2 3 2 6 2 2 2 2" xfId="7869" xr:uid="{50FD4882-7EAD-4F43-A68F-A404A0EA6B00}"/>
    <cellStyle name="Comma 2 2 3 2 6 2 2 2 2 2" xfId="20001" xr:uid="{47A535EF-0C02-4B53-AEB2-83E5F8AB7E38}"/>
    <cellStyle name="Comma 2 2 3 2 6 2 2 2 2 2 2" xfId="44265" xr:uid="{35CA5F6E-F09D-43AC-894B-BC17C41AF8EF}"/>
    <cellStyle name="Comma 2 2 3 2 6 2 2 2 2 3" xfId="32133" xr:uid="{B0C2843F-CA17-4411-9649-F3A878F785D2}"/>
    <cellStyle name="Comma 2 2 3 2 6 2 2 2 3" xfId="11913" xr:uid="{A376CD06-6E48-4159-AB64-B17CA0095637}"/>
    <cellStyle name="Comma 2 2 3 2 6 2 2 2 3 2" xfId="24045" xr:uid="{D90A7F17-5FAE-43E0-8BA9-7806D1D980FF}"/>
    <cellStyle name="Comma 2 2 3 2 6 2 2 2 3 2 2" xfId="48309" xr:uid="{74B8DDFB-CB1D-47F2-AB62-C8909FBED4EB}"/>
    <cellStyle name="Comma 2 2 3 2 6 2 2 2 3 3" xfId="36177" xr:uid="{268041CB-37A3-4260-9822-CA83BD26BD40}"/>
    <cellStyle name="Comma 2 2 3 2 6 2 2 2 4" xfId="15957" xr:uid="{BE56E96A-6E91-4B24-A931-69624472F348}"/>
    <cellStyle name="Comma 2 2 3 2 6 2 2 2 4 2" xfId="40221" xr:uid="{52A7B53F-9C99-456D-8368-420132638378}"/>
    <cellStyle name="Comma 2 2 3 2 6 2 2 2 5" xfId="28089" xr:uid="{B1B3EAC0-7D52-49C0-9621-E6BBA765FEE7}"/>
    <cellStyle name="Comma 2 2 3 2 6 2 2 3" xfId="5847" xr:uid="{08AA1DAD-B37B-47D9-B055-273D395561FD}"/>
    <cellStyle name="Comma 2 2 3 2 6 2 2 3 2" xfId="17979" xr:uid="{7EBBD172-08F4-4929-9BD2-1E222EA1C18E}"/>
    <cellStyle name="Comma 2 2 3 2 6 2 2 3 2 2" xfId="42243" xr:uid="{58762600-71A7-491E-84AF-1CC0702000FC}"/>
    <cellStyle name="Comma 2 2 3 2 6 2 2 3 3" xfId="30111" xr:uid="{8FA08195-9731-4559-B6A9-B895860B2B66}"/>
    <cellStyle name="Comma 2 2 3 2 6 2 2 4" xfId="9891" xr:uid="{4F098B2E-374A-4F3E-A245-009CB383C495}"/>
    <cellStyle name="Comma 2 2 3 2 6 2 2 4 2" xfId="22023" xr:uid="{9D97351E-C96D-4952-AD51-BC147883FFE6}"/>
    <cellStyle name="Comma 2 2 3 2 6 2 2 4 2 2" xfId="46287" xr:uid="{19965552-1B39-466B-8515-CC9788157F66}"/>
    <cellStyle name="Comma 2 2 3 2 6 2 2 4 3" xfId="34155" xr:uid="{95326F02-E959-44A5-ABFD-8757E4E690B9}"/>
    <cellStyle name="Comma 2 2 3 2 6 2 2 5" xfId="13935" xr:uid="{4AE467DC-D698-4BF7-B34F-D2B9FF890D8C}"/>
    <cellStyle name="Comma 2 2 3 2 6 2 2 5 2" xfId="38199" xr:uid="{A717F440-D748-41FF-AEDC-49FCC2F174CA}"/>
    <cellStyle name="Comma 2 2 3 2 6 2 2 6" xfId="26067" xr:uid="{C6A4F53A-022C-4B5D-B84B-A75AAF6219A0}"/>
    <cellStyle name="Comma 2 2 3 2 6 2 3" xfId="2814" xr:uid="{82F0608C-CBF0-481D-977E-3C504A981437}"/>
    <cellStyle name="Comma 2 2 3 2 6 2 3 2" xfId="6858" xr:uid="{14806DAC-8AA5-4E3D-B47B-B358082A3020}"/>
    <cellStyle name="Comma 2 2 3 2 6 2 3 2 2" xfId="18990" xr:uid="{9A64D91F-A719-47B6-864F-FC62954FB9B5}"/>
    <cellStyle name="Comma 2 2 3 2 6 2 3 2 2 2" xfId="43254" xr:uid="{80CBBF94-FC89-4882-B54D-82A758061B26}"/>
    <cellStyle name="Comma 2 2 3 2 6 2 3 2 3" xfId="31122" xr:uid="{EBB961E5-7A32-44E4-B454-1BFF64CA806C}"/>
    <cellStyle name="Comma 2 2 3 2 6 2 3 3" xfId="10902" xr:uid="{18D68E8F-7ECA-42A3-8F90-AF5D34389CA3}"/>
    <cellStyle name="Comma 2 2 3 2 6 2 3 3 2" xfId="23034" xr:uid="{C6F2F4E7-88C4-4A2D-A025-4DB98BC97889}"/>
    <cellStyle name="Comma 2 2 3 2 6 2 3 3 2 2" xfId="47298" xr:uid="{B1611928-9209-4F4B-ADA4-5064497EFC1C}"/>
    <cellStyle name="Comma 2 2 3 2 6 2 3 3 3" xfId="35166" xr:uid="{3E0FE2FB-195A-444B-A6A0-453EC518D114}"/>
    <cellStyle name="Comma 2 2 3 2 6 2 3 4" xfId="14946" xr:uid="{84ABD296-220D-43F3-BB15-AB4FF6CF1B5B}"/>
    <cellStyle name="Comma 2 2 3 2 6 2 3 4 2" xfId="39210" xr:uid="{59F42121-5783-4D5D-B80B-7EAD824F8C3F}"/>
    <cellStyle name="Comma 2 2 3 2 6 2 3 5" xfId="27078" xr:uid="{3902E24A-CC21-4721-950E-55754BE63C21}"/>
    <cellStyle name="Comma 2 2 3 2 6 2 4" xfId="4836" xr:uid="{58AAD8E7-250D-4C7F-83A5-501856A00E08}"/>
    <cellStyle name="Comma 2 2 3 2 6 2 4 2" xfId="16968" xr:uid="{C55EA25A-7CBF-4B81-9CE4-D0936E14E1A1}"/>
    <cellStyle name="Comma 2 2 3 2 6 2 4 2 2" xfId="41232" xr:uid="{4FF93F56-576B-46AE-BCD2-95C67FF1F3BB}"/>
    <cellStyle name="Comma 2 2 3 2 6 2 4 3" xfId="29100" xr:uid="{3D19526C-96F8-4A1F-899D-6C4B14F71A32}"/>
    <cellStyle name="Comma 2 2 3 2 6 2 5" xfId="8880" xr:uid="{DD818766-83E0-4458-BA52-79AE3F162389}"/>
    <cellStyle name="Comma 2 2 3 2 6 2 5 2" xfId="21012" xr:uid="{D6160506-B302-4DCE-84F9-D9E8B1E4864A}"/>
    <cellStyle name="Comma 2 2 3 2 6 2 5 2 2" xfId="45276" xr:uid="{E8A738B3-226C-4298-8B57-2C0C79F498C5}"/>
    <cellStyle name="Comma 2 2 3 2 6 2 5 3" xfId="33144" xr:uid="{442C03B3-96EB-4A1F-9E4E-C2AADE468ECB}"/>
    <cellStyle name="Comma 2 2 3 2 6 2 6" xfId="12924" xr:uid="{DAF88B69-4EB1-4F7A-B999-B44E5BE21D35}"/>
    <cellStyle name="Comma 2 2 3 2 6 2 6 2" xfId="37188" xr:uid="{E55AD8A7-7FB0-4F9E-B862-FAA90A115187}"/>
    <cellStyle name="Comma 2 2 3 2 6 2 7" xfId="25056" xr:uid="{7EDB4838-DA2A-4B6C-AB66-1D5C750D60B8}"/>
    <cellStyle name="Comma 2 2 3 2 6 3" xfId="1298" xr:uid="{140B5E00-D9D6-4795-8DD0-426E82B5FE12}"/>
    <cellStyle name="Comma 2 2 3 2 6 3 2" xfId="3320" xr:uid="{82014B3A-79C9-4E03-905D-1974FD449119}"/>
    <cellStyle name="Comma 2 2 3 2 6 3 2 2" xfId="7364" xr:uid="{B9C04AA4-F176-4FF4-A8E3-0E9E754CCD30}"/>
    <cellStyle name="Comma 2 2 3 2 6 3 2 2 2" xfId="19496" xr:uid="{A5466A15-8BF7-4AA6-BBCA-BC88447E8F16}"/>
    <cellStyle name="Comma 2 2 3 2 6 3 2 2 2 2" xfId="43760" xr:uid="{56B18445-EAA2-4697-BBF5-3E9AACC9F0FD}"/>
    <cellStyle name="Comma 2 2 3 2 6 3 2 2 3" xfId="31628" xr:uid="{73E22FE6-4824-448F-9292-23C499260529}"/>
    <cellStyle name="Comma 2 2 3 2 6 3 2 3" xfId="11408" xr:uid="{29A0F085-57E9-4637-A518-52E0DBDC0497}"/>
    <cellStyle name="Comma 2 2 3 2 6 3 2 3 2" xfId="23540" xr:uid="{B48D54AE-7505-4BBE-ADFB-74E4A67C1B28}"/>
    <cellStyle name="Comma 2 2 3 2 6 3 2 3 2 2" xfId="47804" xr:uid="{367A58DA-E119-450D-A9CB-EECFEC850757}"/>
    <cellStyle name="Comma 2 2 3 2 6 3 2 3 3" xfId="35672" xr:uid="{ED6296B1-99E3-4727-B3CB-26FC5CBDDE4A}"/>
    <cellStyle name="Comma 2 2 3 2 6 3 2 4" xfId="15452" xr:uid="{4BA71FFF-33FF-4591-B151-54CF5F143036}"/>
    <cellStyle name="Comma 2 2 3 2 6 3 2 4 2" xfId="39716" xr:uid="{D4CBDC2F-9C5F-4D30-AF8A-BD763FC4E274}"/>
    <cellStyle name="Comma 2 2 3 2 6 3 2 5" xfId="27584" xr:uid="{0D1DF12B-BDD3-4E32-956E-6066F5C1C139}"/>
    <cellStyle name="Comma 2 2 3 2 6 3 3" xfId="5342" xr:uid="{A92FD5E9-4177-49B9-93A2-41DEFF598F3F}"/>
    <cellStyle name="Comma 2 2 3 2 6 3 3 2" xfId="17474" xr:uid="{84E74C3E-F3F8-4329-9E73-89287BAC4670}"/>
    <cellStyle name="Comma 2 2 3 2 6 3 3 2 2" xfId="41738" xr:uid="{5A9C7B45-E282-4D03-AA0E-57C41C4961B7}"/>
    <cellStyle name="Comma 2 2 3 2 6 3 3 3" xfId="29606" xr:uid="{9C99CD7B-9636-4AA2-8890-4761E49DFCFA}"/>
    <cellStyle name="Comma 2 2 3 2 6 3 4" xfId="9386" xr:uid="{586347EC-D434-4971-9019-2C2D50FC51AA}"/>
    <cellStyle name="Comma 2 2 3 2 6 3 4 2" xfId="21518" xr:uid="{1524DA37-40B8-4EE0-B885-E42F54DF4734}"/>
    <cellStyle name="Comma 2 2 3 2 6 3 4 2 2" xfId="45782" xr:uid="{B314D006-1A76-4FCE-9E90-868C0BDC4976}"/>
    <cellStyle name="Comma 2 2 3 2 6 3 4 3" xfId="33650" xr:uid="{5700FDD1-78F0-4782-845C-2EED1892E5A5}"/>
    <cellStyle name="Comma 2 2 3 2 6 3 5" xfId="13430" xr:uid="{9C338C4E-7437-40A1-8CFC-1DC7E5F2DE39}"/>
    <cellStyle name="Comma 2 2 3 2 6 3 5 2" xfId="37694" xr:uid="{C5DBD603-B1FF-4A69-8B51-16611C4994E0}"/>
    <cellStyle name="Comma 2 2 3 2 6 3 6" xfId="25562" xr:uid="{F4916BB2-0744-447C-86F8-5BC835109C14}"/>
    <cellStyle name="Comma 2 2 3 2 6 4" xfId="2309" xr:uid="{633A833A-7C61-4130-8495-239AB86E1AD0}"/>
    <cellStyle name="Comma 2 2 3 2 6 4 2" xfId="6353" xr:uid="{2DF05655-01D3-4BB3-B125-4F89EF30AD6A}"/>
    <cellStyle name="Comma 2 2 3 2 6 4 2 2" xfId="18485" xr:uid="{96FD823D-7022-4021-A9B4-96C7566642E5}"/>
    <cellStyle name="Comma 2 2 3 2 6 4 2 2 2" xfId="42749" xr:uid="{775B916B-CC7E-442F-B0F3-65172A09EBAA}"/>
    <cellStyle name="Comma 2 2 3 2 6 4 2 3" xfId="30617" xr:uid="{81788AD5-208E-4291-B8C1-6F9D6F9815B9}"/>
    <cellStyle name="Comma 2 2 3 2 6 4 3" xfId="10397" xr:uid="{EC5D8E57-285A-4B6F-848A-B6F2F98AD4C0}"/>
    <cellStyle name="Comma 2 2 3 2 6 4 3 2" xfId="22529" xr:uid="{802FBF25-5F2C-4521-88CE-0572C05131C3}"/>
    <cellStyle name="Comma 2 2 3 2 6 4 3 2 2" xfId="46793" xr:uid="{1C943FAF-54C0-497B-888E-2132B7CA0C28}"/>
    <cellStyle name="Comma 2 2 3 2 6 4 3 3" xfId="34661" xr:uid="{3F711AFB-DF0D-4278-8A5E-F4D19E045C78}"/>
    <cellStyle name="Comma 2 2 3 2 6 4 4" xfId="14441" xr:uid="{ED1629AD-02F2-4D3D-BF4D-0DE1FDAF38F8}"/>
    <cellStyle name="Comma 2 2 3 2 6 4 4 2" xfId="38705" xr:uid="{6FC0A0B9-ABD8-4B9E-9FA5-4A01A3BF04A7}"/>
    <cellStyle name="Comma 2 2 3 2 6 4 5" xfId="26573" xr:uid="{AE022BCB-AC27-470E-A8DB-B1E1EED8A212}"/>
    <cellStyle name="Comma 2 2 3 2 6 5" xfId="4331" xr:uid="{C4676C01-7694-468A-A311-8D5143717318}"/>
    <cellStyle name="Comma 2 2 3 2 6 5 2" xfId="16463" xr:uid="{63C855FA-FCC7-46D2-906A-45BAFC6F6416}"/>
    <cellStyle name="Comma 2 2 3 2 6 5 2 2" xfId="40727" xr:uid="{B7E29462-4022-465D-8C09-603AD12B8220}"/>
    <cellStyle name="Comma 2 2 3 2 6 5 3" xfId="28595" xr:uid="{81E6A80D-000F-4073-8E20-634B303E36C0}"/>
    <cellStyle name="Comma 2 2 3 2 6 6" xfId="8375" xr:uid="{29B1A65B-37A8-4B08-B1AC-FAFC194A1E46}"/>
    <cellStyle name="Comma 2 2 3 2 6 6 2" xfId="20507" xr:uid="{D6FFC734-B625-43A4-A4AB-63481826A839}"/>
    <cellStyle name="Comma 2 2 3 2 6 6 2 2" xfId="44771" xr:uid="{AD581F5C-91C0-4178-8169-8C0E6723D22F}"/>
    <cellStyle name="Comma 2 2 3 2 6 6 3" xfId="32639" xr:uid="{E1A95BB8-7587-43D1-A15B-8478634675FA}"/>
    <cellStyle name="Comma 2 2 3 2 6 7" xfId="12419" xr:uid="{B296BC43-45A1-4018-9B3A-95EB867935C2}"/>
    <cellStyle name="Comma 2 2 3 2 6 7 2" xfId="36683" xr:uid="{6D29E003-0D58-4F62-857F-7D348A3E2292}"/>
    <cellStyle name="Comma 2 2 3 2 6 8" xfId="24551" xr:uid="{242641FA-3FE4-4379-BE1D-07654AB4D340}"/>
    <cellStyle name="Comma 2 2 3 2 7" xfId="539" xr:uid="{DC76859C-0DD8-4D07-8D4B-BE6E91258E8B}"/>
    <cellStyle name="Comma 2 2 3 2 7 2" xfId="1550" xr:uid="{C73AC288-65A9-4F09-A686-6179D154645F}"/>
    <cellStyle name="Comma 2 2 3 2 7 2 2" xfId="3572" xr:uid="{19581A55-4598-456D-9324-591146AD661A}"/>
    <cellStyle name="Comma 2 2 3 2 7 2 2 2" xfId="7616" xr:uid="{23B9966C-065B-4B70-B368-D50A20992ECC}"/>
    <cellStyle name="Comma 2 2 3 2 7 2 2 2 2" xfId="19748" xr:uid="{1879C54A-B98D-49F4-97EB-D80B68731F3B}"/>
    <cellStyle name="Comma 2 2 3 2 7 2 2 2 2 2" xfId="44012" xr:uid="{01AD8248-88F4-4A9E-B2DC-860D53204690}"/>
    <cellStyle name="Comma 2 2 3 2 7 2 2 2 3" xfId="31880" xr:uid="{98581CF7-59FF-4359-A94C-031CFBAAD4EF}"/>
    <cellStyle name="Comma 2 2 3 2 7 2 2 3" xfId="11660" xr:uid="{FABF4111-9159-428D-B51F-456485E100A6}"/>
    <cellStyle name="Comma 2 2 3 2 7 2 2 3 2" xfId="23792" xr:uid="{50AF645E-F092-4EB1-9273-6333DE47DCE7}"/>
    <cellStyle name="Comma 2 2 3 2 7 2 2 3 2 2" xfId="48056" xr:uid="{C57516C9-189E-4817-B458-E31AC91738EA}"/>
    <cellStyle name="Comma 2 2 3 2 7 2 2 3 3" xfId="35924" xr:uid="{696E00CA-518F-42FB-A084-438203ADBBBA}"/>
    <cellStyle name="Comma 2 2 3 2 7 2 2 4" xfId="15704" xr:uid="{5846D957-C77D-4882-8AEB-E0F35472E2A7}"/>
    <cellStyle name="Comma 2 2 3 2 7 2 2 4 2" xfId="39968" xr:uid="{506F3B26-9E81-40B4-884C-EFED3833E781}"/>
    <cellStyle name="Comma 2 2 3 2 7 2 2 5" xfId="27836" xr:uid="{2B2CAE33-6893-42DD-A4D0-03816FAAB52D}"/>
    <cellStyle name="Comma 2 2 3 2 7 2 3" xfId="5594" xr:uid="{BB5665D3-2F8D-42DF-8833-8735DD20FF9E}"/>
    <cellStyle name="Comma 2 2 3 2 7 2 3 2" xfId="17726" xr:uid="{AD345C7C-7F9E-41DB-8343-D37ACE065B86}"/>
    <cellStyle name="Comma 2 2 3 2 7 2 3 2 2" xfId="41990" xr:uid="{AD24AF82-3C49-45E1-B2B8-EF6CEBC9407B}"/>
    <cellStyle name="Comma 2 2 3 2 7 2 3 3" xfId="29858" xr:uid="{4888F2AF-9C0B-4D86-833D-55E0329BB8ED}"/>
    <cellStyle name="Comma 2 2 3 2 7 2 4" xfId="9638" xr:uid="{BBD8AAAB-990C-4FDD-845F-4CC7A005DCBC}"/>
    <cellStyle name="Comma 2 2 3 2 7 2 4 2" xfId="21770" xr:uid="{C76E83FB-B44A-4535-A67E-67F4372E81A0}"/>
    <cellStyle name="Comma 2 2 3 2 7 2 4 2 2" xfId="46034" xr:uid="{7EF34B5F-BC70-4B6B-9B8F-BBAE175A758C}"/>
    <cellStyle name="Comma 2 2 3 2 7 2 4 3" xfId="33902" xr:uid="{40551B9E-F352-4264-B3C6-E6452590CBFC}"/>
    <cellStyle name="Comma 2 2 3 2 7 2 5" xfId="13682" xr:uid="{0F75E8ED-E2B5-422F-B589-A52CF474B764}"/>
    <cellStyle name="Comma 2 2 3 2 7 2 5 2" xfId="37946" xr:uid="{DE51810F-0748-4D1D-B3D8-CD20DA22D507}"/>
    <cellStyle name="Comma 2 2 3 2 7 2 6" xfId="25814" xr:uid="{1F2B99B9-74F9-4823-AAA4-8DE93F2EBBE6}"/>
    <cellStyle name="Comma 2 2 3 2 7 3" xfId="2561" xr:uid="{594275EA-B84F-464C-BBDC-FC2EFEAE8741}"/>
    <cellStyle name="Comma 2 2 3 2 7 3 2" xfId="6605" xr:uid="{DC02BEFA-A5BA-40CC-B13D-FD88E30EE863}"/>
    <cellStyle name="Comma 2 2 3 2 7 3 2 2" xfId="18737" xr:uid="{4E2CE82D-732A-4D21-B177-1E6251565E37}"/>
    <cellStyle name="Comma 2 2 3 2 7 3 2 2 2" xfId="43001" xr:uid="{EA8CD0A0-3C31-4964-94FE-719AEACCBFA7}"/>
    <cellStyle name="Comma 2 2 3 2 7 3 2 3" xfId="30869" xr:uid="{F7AC2BA4-48A7-433D-9F97-4A6450C96ED2}"/>
    <cellStyle name="Comma 2 2 3 2 7 3 3" xfId="10649" xr:uid="{31629F88-D7ED-4033-BDF3-E817FFF7B0CB}"/>
    <cellStyle name="Comma 2 2 3 2 7 3 3 2" xfId="22781" xr:uid="{92BA837B-D034-4BBE-B559-017D3D21BA91}"/>
    <cellStyle name="Comma 2 2 3 2 7 3 3 2 2" xfId="47045" xr:uid="{5C5DB1AA-6BBE-4E8B-9AA2-4803D081D089}"/>
    <cellStyle name="Comma 2 2 3 2 7 3 3 3" xfId="34913" xr:uid="{D476E9C8-3145-46C1-A9F8-51C0189EED4F}"/>
    <cellStyle name="Comma 2 2 3 2 7 3 4" xfId="14693" xr:uid="{9F6ED4E3-5039-4DF6-9B47-04121F0BE9D8}"/>
    <cellStyle name="Comma 2 2 3 2 7 3 4 2" xfId="38957" xr:uid="{25E3339C-BBFE-49B5-93B2-78597B83C2F3}"/>
    <cellStyle name="Comma 2 2 3 2 7 3 5" xfId="26825" xr:uid="{123EBB9E-5DD7-4EBF-AA79-D99BDB428009}"/>
    <cellStyle name="Comma 2 2 3 2 7 4" xfId="4583" xr:uid="{0A62F568-B011-4AE3-969A-DFDCB1AE9996}"/>
    <cellStyle name="Comma 2 2 3 2 7 4 2" xfId="16715" xr:uid="{6AB11DB8-3D1A-4276-890D-9A2B2DB0EEF0}"/>
    <cellStyle name="Comma 2 2 3 2 7 4 2 2" xfId="40979" xr:uid="{00C854D1-CC23-46E7-8A0D-382A6DE42356}"/>
    <cellStyle name="Comma 2 2 3 2 7 4 3" xfId="28847" xr:uid="{89BA764F-BBBF-4FFE-9874-28639D83F528}"/>
    <cellStyle name="Comma 2 2 3 2 7 5" xfId="8627" xr:uid="{4B313168-4856-45AA-A28D-5536563F293B}"/>
    <cellStyle name="Comma 2 2 3 2 7 5 2" xfId="20759" xr:uid="{34603297-A033-4B28-BEB0-3406A85B8172}"/>
    <cellStyle name="Comma 2 2 3 2 7 5 2 2" xfId="45023" xr:uid="{1F3EC656-9E07-4089-871F-97B84567951B}"/>
    <cellStyle name="Comma 2 2 3 2 7 5 3" xfId="32891" xr:uid="{3681375A-A94C-403A-9D0C-E0954A8FD91B}"/>
    <cellStyle name="Comma 2 2 3 2 7 6" xfId="12671" xr:uid="{BAE551F7-CF58-41E4-8F93-409B1BEE0813}"/>
    <cellStyle name="Comma 2 2 3 2 7 6 2" xfId="36935" xr:uid="{8AE23445-D640-45A0-8AEC-886B5972F72F}"/>
    <cellStyle name="Comma 2 2 3 2 7 7" xfId="24803" xr:uid="{30F15724-A693-4CF9-83A6-87A12E86A092}"/>
    <cellStyle name="Comma 2 2 3 2 8" xfId="1045" xr:uid="{95F1EF80-41AD-4C48-B0C1-73B7E223A8EB}"/>
    <cellStyle name="Comma 2 2 3 2 8 2" xfId="3067" xr:uid="{34AE7AED-4D63-46CC-B28B-305417889639}"/>
    <cellStyle name="Comma 2 2 3 2 8 2 2" xfId="7111" xr:uid="{40E43F30-F6FF-48EB-80AF-3282A52EBE08}"/>
    <cellStyle name="Comma 2 2 3 2 8 2 2 2" xfId="19243" xr:uid="{53A38210-2CBD-40B8-BE23-89568CC473B0}"/>
    <cellStyle name="Comma 2 2 3 2 8 2 2 2 2" xfId="43507" xr:uid="{47B2042D-5A77-4B2E-A81A-9DD66D024344}"/>
    <cellStyle name="Comma 2 2 3 2 8 2 2 3" xfId="31375" xr:uid="{F766D413-CF4F-43A1-8B08-A79765FB539C}"/>
    <cellStyle name="Comma 2 2 3 2 8 2 3" xfId="11155" xr:uid="{CD3B40B4-BD6B-422F-B421-71F6555EBB42}"/>
    <cellStyle name="Comma 2 2 3 2 8 2 3 2" xfId="23287" xr:uid="{8EA04D05-57CA-44E1-8797-CD833AB2A9F9}"/>
    <cellStyle name="Comma 2 2 3 2 8 2 3 2 2" xfId="47551" xr:uid="{26370B4B-B431-4744-8BE4-40256ABAB2EF}"/>
    <cellStyle name="Comma 2 2 3 2 8 2 3 3" xfId="35419" xr:uid="{B3287B0D-D4C7-4A15-82D4-65BFA63285E0}"/>
    <cellStyle name="Comma 2 2 3 2 8 2 4" xfId="15199" xr:uid="{AE801C90-E169-42F8-85D1-F3EAF27A8CBA}"/>
    <cellStyle name="Comma 2 2 3 2 8 2 4 2" xfId="39463" xr:uid="{B2A0141F-B06A-47D6-9058-E6694E22AC93}"/>
    <cellStyle name="Comma 2 2 3 2 8 2 5" xfId="27331" xr:uid="{560645FC-0B8B-47DD-B508-0C022A1AD15F}"/>
    <cellStyle name="Comma 2 2 3 2 8 3" xfId="5089" xr:uid="{914CF7C0-9E4C-4E95-B1DD-6A7484063240}"/>
    <cellStyle name="Comma 2 2 3 2 8 3 2" xfId="17221" xr:uid="{B753EDBA-0964-49AC-A809-5F8E6688189F}"/>
    <cellStyle name="Comma 2 2 3 2 8 3 2 2" xfId="41485" xr:uid="{50616F49-299C-430F-903D-1DF637281A60}"/>
    <cellStyle name="Comma 2 2 3 2 8 3 3" xfId="29353" xr:uid="{BB7097F0-D541-4AA9-9D62-444CDB3C3A04}"/>
    <cellStyle name="Comma 2 2 3 2 8 4" xfId="9133" xr:uid="{0D1C42CF-85A6-4B60-AA56-56E064B6FC1A}"/>
    <cellStyle name="Comma 2 2 3 2 8 4 2" xfId="21265" xr:uid="{497C9875-1463-4A5B-AC4C-C1EEA5B0408C}"/>
    <cellStyle name="Comma 2 2 3 2 8 4 2 2" xfId="45529" xr:uid="{1A0C8ED9-2F9A-41C4-92D3-2B1E987D1AAC}"/>
    <cellStyle name="Comma 2 2 3 2 8 4 3" xfId="33397" xr:uid="{C247E8E4-8B46-41B7-A3AF-48BB7987D04C}"/>
    <cellStyle name="Comma 2 2 3 2 8 5" xfId="13177" xr:uid="{FDB07CFF-7EF9-4E83-99BA-F6D060F642CE}"/>
    <cellStyle name="Comma 2 2 3 2 8 5 2" xfId="37441" xr:uid="{44241385-AA12-4831-9C2B-6C8C0D55774B}"/>
    <cellStyle name="Comma 2 2 3 2 8 6" xfId="25309" xr:uid="{61D798D1-3A47-41AA-8B50-A2274A1571DC}"/>
    <cellStyle name="Comma 2 2 3 2 9" xfId="2056" xr:uid="{0F4BE9CF-D518-4C61-A3A7-31BAC9C61B5B}"/>
    <cellStyle name="Comma 2 2 3 2 9 2" xfId="6100" xr:uid="{49CAFC18-5301-4E9A-ACD6-C6D74156D8F6}"/>
    <cellStyle name="Comma 2 2 3 2 9 2 2" xfId="18232" xr:uid="{522D8EBC-7255-43B2-B8FC-4B228519874A}"/>
    <cellStyle name="Comma 2 2 3 2 9 2 2 2" xfId="42496" xr:uid="{6D8745C8-919C-4AE9-BEAE-7EBF496F9454}"/>
    <cellStyle name="Comma 2 2 3 2 9 2 3" xfId="30364" xr:uid="{12885935-8C10-4553-AC61-38694DA0F93C}"/>
    <cellStyle name="Comma 2 2 3 2 9 3" xfId="10144" xr:uid="{8E7F42CC-471D-46E0-88A1-6E2F39F7D43A}"/>
    <cellStyle name="Comma 2 2 3 2 9 3 2" xfId="22276" xr:uid="{E4DEC037-83E9-4964-8530-B4B91D03DA34}"/>
    <cellStyle name="Comma 2 2 3 2 9 3 2 2" xfId="46540" xr:uid="{E5BBE781-1473-4892-95D9-040F57AED88E}"/>
    <cellStyle name="Comma 2 2 3 2 9 3 3" xfId="34408" xr:uid="{4D59414A-CAC7-44F5-AAF6-C09D712CE30C}"/>
    <cellStyle name="Comma 2 2 3 2 9 4" xfId="14188" xr:uid="{E50E5BEE-E406-4AB5-8776-245D68CD4D62}"/>
    <cellStyle name="Comma 2 2 3 2 9 4 2" xfId="38452" xr:uid="{67F16532-9DB9-4EBB-B802-A770055F14E3}"/>
    <cellStyle name="Comma 2 2 3 2 9 5" xfId="26320" xr:uid="{1388D62C-70C2-4611-8E5D-3B4923E9622A}"/>
    <cellStyle name="Comma 2 2 3 3" xfId="44" xr:uid="{0F42D49C-552A-4FE4-98DC-954DD88F97A3}"/>
    <cellStyle name="Comma 2 2 3 3 10" xfId="12176" xr:uid="{A969AAF4-1B44-42EE-AF34-5CD43AB965B6}"/>
    <cellStyle name="Comma 2 2 3 3 10 2" xfId="36440" xr:uid="{41C26AC5-CEC1-4ABD-8AF4-4918943A0930}"/>
    <cellStyle name="Comma 2 2 3 3 11" xfId="24308" xr:uid="{25DF3AEB-A05C-44B1-AE2D-39EBD7E0ECED}"/>
    <cellStyle name="Comma 2 2 3 3 2" xfId="107" xr:uid="{9105BC00-858E-454F-9A61-B388F77080B1}"/>
    <cellStyle name="Comma 2 2 3 3 2 10" xfId="24371" xr:uid="{3EDEE941-6ECE-4891-9C84-6D4E9E9A067F}"/>
    <cellStyle name="Comma 2 2 3 3 2 2" xfId="233" xr:uid="{8B03853D-6BB1-4C9A-8CDB-1EE724F90629}"/>
    <cellStyle name="Comma 2 2 3 3 2 2 2" xfId="486" xr:uid="{9449D2D7-1A98-4F57-8464-26E2329BA472}"/>
    <cellStyle name="Comma 2 2 3 3 2 2 2 2" xfId="991" xr:uid="{BDC7F93A-A340-4DCD-81A2-881565DB9CB4}"/>
    <cellStyle name="Comma 2 2 3 3 2 2 2 2 2" xfId="2002" xr:uid="{3F8CF49B-7C87-4C20-B779-C0BB65B01C21}"/>
    <cellStyle name="Comma 2 2 3 3 2 2 2 2 2 2" xfId="4024" xr:uid="{EF2C3A33-78C4-423A-8AA3-70A0074371FE}"/>
    <cellStyle name="Comma 2 2 3 3 2 2 2 2 2 2 2" xfId="8068" xr:uid="{846E528E-C02D-475C-B27A-98139CF8A9FA}"/>
    <cellStyle name="Comma 2 2 3 3 2 2 2 2 2 2 2 2" xfId="20200" xr:uid="{F22E2C7A-5C0E-4CEA-A22A-8E442C1E7694}"/>
    <cellStyle name="Comma 2 2 3 3 2 2 2 2 2 2 2 2 2" xfId="44464" xr:uid="{F36A7AE2-0B98-40D5-BF27-6B0B05887FBD}"/>
    <cellStyle name="Comma 2 2 3 3 2 2 2 2 2 2 2 3" xfId="32332" xr:uid="{088D7E4E-55CF-4FD0-B2DB-433EF143D862}"/>
    <cellStyle name="Comma 2 2 3 3 2 2 2 2 2 2 3" xfId="12112" xr:uid="{C10F1FA5-737C-4485-9162-9E82E99A37C2}"/>
    <cellStyle name="Comma 2 2 3 3 2 2 2 2 2 2 3 2" xfId="24244" xr:uid="{A5CC81F1-87E9-40A9-82B7-542CF7EA2FD1}"/>
    <cellStyle name="Comma 2 2 3 3 2 2 2 2 2 2 3 2 2" xfId="48508" xr:uid="{C852FB6F-8568-443F-90E9-5224C7BA48D8}"/>
    <cellStyle name="Comma 2 2 3 3 2 2 2 2 2 2 3 3" xfId="36376" xr:uid="{80F02D0A-BBFB-41B4-A144-B495B3FA958F}"/>
    <cellStyle name="Comma 2 2 3 3 2 2 2 2 2 2 4" xfId="16156" xr:uid="{6A837169-DA02-4821-BE21-F5B5EDFF4BA6}"/>
    <cellStyle name="Comma 2 2 3 3 2 2 2 2 2 2 4 2" xfId="40420" xr:uid="{46BA472C-D03B-452C-AB9C-E98481A37A37}"/>
    <cellStyle name="Comma 2 2 3 3 2 2 2 2 2 2 5" xfId="28288" xr:uid="{25280670-173C-487D-8D60-639F7098F2DF}"/>
    <cellStyle name="Comma 2 2 3 3 2 2 2 2 2 3" xfId="6046" xr:uid="{9EC23778-8115-419A-B3C8-57C6754D3A60}"/>
    <cellStyle name="Comma 2 2 3 3 2 2 2 2 2 3 2" xfId="18178" xr:uid="{ECC391DF-440A-4B26-8016-7E9EB7B89980}"/>
    <cellStyle name="Comma 2 2 3 3 2 2 2 2 2 3 2 2" xfId="42442" xr:uid="{F446E354-AD06-48A7-850E-83E21125256F}"/>
    <cellStyle name="Comma 2 2 3 3 2 2 2 2 2 3 3" xfId="30310" xr:uid="{30207D44-420C-46B4-A49D-EC3B4B7B50E5}"/>
    <cellStyle name="Comma 2 2 3 3 2 2 2 2 2 4" xfId="10090" xr:uid="{1BE011D8-5376-4EF9-A544-56AE382D8EC0}"/>
    <cellStyle name="Comma 2 2 3 3 2 2 2 2 2 4 2" xfId="22222" xr:uid="{09752DC5-1C14-4B0D-AC70-21C2B41B45C8}"/>
    <cellStyle name="Comma 2 2 3 3 2 2 2 2 2 4 2 2" xfId="46486" xr:uid="{089ED4D0-4AB9-487C-A16B-E1645ECB8860}"/>
    <cellStyle name="Comma 2 2 3 3 2 2 2 2 2 4 3" xfId="34354" xr:uid="{480DAF05-CF41-429B-961D-5A9DCEC685FA}"/>
    <cellStyle name="Comma 2 2 3 3 2 2 2 2 2 5" xfId="14134" xr:uid="{F4DB98B3-C936-4732-B54B-7E87A8820D95}"/>
    <cellStyle name="Comma 2 2 3 3 2 2 2 2 2 5 2" xfId="38398" xr:uid="{8AE5321E-FDAA-4855-AEBE-537D363777C3}"/>
    <cellStyle name="Comma 2 2 3 3 2 2 2 2 2 6" xfId="26266" xr:uid="{B61B315B-460B-485E-9D7D-36BADAEF2C71}"/>
    <cellStyle name="Comma 2 2 3 3 2 2 2 2 3" xfId="3013" xr:uid="{32518A53-9930-4108-947A-6FA0E83BEC0B}"/>
    <cellStyle name="Comma 2 2 3 3 2 2 2 2 3 2" xfId="7057" xr:uid="{47240998-5F86-4BEE-9199-47A2673B8BFE}"/>
    <cellStyle name="Comma 2 2 3 3 2 2 2 2 3 2 2" xfId="19189" xr:uid="{0EFF7B89-A446-46A2-8469-BA2A86658348}"/>
    <cellStyle name="Comma 2 2 3 3 2 2 2 2 3 2 2 2" xfId="43453" xr:uid="{B76362DE-75EB-43D7-95AB-D95340F0C4EF}"/>
    <cellStyle name="Comma 2 2 3 3 2 2 2 2 3 2 3" xfId="31321" xr:uid="{5BC07BA8-C439-4B6D-970A-8046B1026DC1}"/>
    <cellStyle name="Comma 2 2 3 3 2 2 2 2 3 3" xfId="11101" xr:uid="{65F45226-B245-499C-A759-32F784C4987A}"/>
    <cellStyle name="Comma 2 2 3 3 2 2 2 2 3 3 2" xfId="23233" xr:uid="{B94DEEFB-E70B-48DB-B84D-6232BD6A3E10}"/>
    <cellStyle name="Comma 2 2 3 3 2 2 2 2 3 3 2 2" xfId="47497" xr:uid="{F2CB8CDA-D43B-4659-99D7-FE1F752B27FC}"/>
    <cellStyle name="Comma 2 2 3 3 2 2 2 2 3 3 3" xfId="35365" xr:uid="{0D691D81-1E94-4AD4-AD5C-99989B3D4A33}"/>
    <cellStyle name="Comma 2 2 3 3 2 2 2 2 3 4" xfId="15145" xr:uid="{553EF7EF-14A3-42B9-9790-C22AEAEEC7F7}"/>
    <cellStyle name="Comma 2 2 3 3 2 2 2 2 3 4 2" xfId="39409" xr:uid="{F655C8FF-A7B2-4B36-90D6-66CDC0F4AF72}"/>
    <cellStyle name="Comma 2 2 3 3 2 2 2 2 3 5" xfId="27277" xr:uid="{A9A7487F-1484-40EC-8590-3F5843A63A13}"/>
    <cellStyle name="Comma 2 2 3 3 2 2 2 2 4" xfId="5035" xr:uid="{24913732-5732-4207-9F0E-B964D8EAB778}"/>
    <cellStyle name="Comma 2 2 3 3 2 2 2 2 4 2" xfId="17167" xr:uid="{79198F95-4FBE-4618-81BB-4D5F2F935025}"/>
    <cellStyle name="Comma 2 2 3 3 2 2 2 2 4 2 2" xfId="41431" xr:uid="{28020BD3-3054-4E78-A25B-95C7F12E1E05}"/>
    <cellStyle name="Comma 2 2 3 3 2 2 2 2 4 3" xfId="29299" xr:uid="{5861B9A7-1BCA-4A29-AFAD-6121CB53FB92}"/>
    <cellStyle name="Comma 2 2 3 3 2 2 2 2 5" xfId="9079" xr:uid="{442B1100-E82B-4D02-8224-BB1847D8F549}"/>
    <cellStyle name="Comma 2 2 3 3 2 2 2 2 5 2" xfId="21211" xr:uid="{8027F4A3-E815-4E50-B7ED-EF12B203C3D5}"/>
    <cellStyle name="Comma 2 2 3 3 2 2 2 2 5 2 2" xfId="45475" xr:uid="{C91629B2-68E5-42E2-87C1-559B3A3FAD43}"/>
    <cellStyle name="Comma 2 2 3 3 2 2 2 2 5 3" xfId="33343" xr:uid="{728E36BE-A7F8-4F61-A7AB-5A82E7023A2F}"/>
    <cellStyle name="Comma 2 2 3 3 2 2 2 2 6" xfId="13123" xr:uid="{33AD6AAD-609B-4428-B3FD-3F99803E0D3C}"/>
    <cellStyle name="Comma 2 2 3 3 2 2 2 2 6 2" xfId="37387" xr:uid="{31EB84AC-1E42-4C95-A371-0AF3A6B19BB7}"/>
    <cellStyle name="Comma 2 2 3 3 2 2 2 2 7" xfId="25255" xr:uid="{A91A94B7-AB37-488F-AC54-C3645B1FB585}"/>
    <cellStyle name="Comma 2 2 3 3 2 2 2 3" xfId="1497" xr:uid="{3C360FF9-96D7-48DF-864D-7C5D6CCF7E9C}"/>
    <cellStyle name="Comma 2 2 3 3 2 2 2 3 2" xfId="3519" xr:uid="{7FD92EFA-EE6C-4DD7-BDEF-9A1184907F8D}"/>
    <cellStyle name="Comma 2 2 3 3 2 2 2 3 2 2" xfId="7563" xr:uid="{E79A89E9-AE1D-4932-BB7C-E7DF9E2A87DE}"/>
    <cellStyle name="Comma 2 2 3 3 2 2 2 3 2 2 2" xfId="19695" xr:uid="{9D33D045-98E5-4C43-A2B1-3AB34896E7D1}"/>
    <cellStyle name="Comma 2 2 3 3 2 2 2 3 2 2 2 2" xfId="43959" xr:uid="{BC6C9C8A-B8F2-44A7-9101-08EF9735B086}"/>
    <cellStyle name="Comma 2 2 3 3 2 2 2 3 2 2 3" xfId="31827" xr:uid="{0B346BC6-0DDF-4DF9-9B81-50D9C9A47333}"/>
    <cellStyle name="Comma 2 2 3 3 2 2 2 3 2 3" xfId="11607" xr:uid="{9E734BCF-2CEB-489B-BE94-1C1D776752A1}"/>
    <cellStyle name="Comma 2 2 3 3 2 2 2 3 2 3 2" xfId="23739" xr:uid="{726ED736-71AA-4CB0-A06B-772E53E87F27}"/>
    <cellStyle name="Comma 2 2 3 3 2 2 2 3 2 3 2 2" xfId="48003" xr:uid="{8A7737F0-9355-4122-B75E-AE3BFC9A241B}"/>
    <cellStyle name="Comma 2 2 3 3 2 2 2 3 2 3 3" xfId="35871" xr:uid="{6CAE2541-4222-42F7-B445-C3D8BE1F8A85}"/>
    <cellStyle name="Comma 2 2 3 3 2 2 2 3 2 4" xfId="15651" xr:uid="{36713BFD-97B7-4029-ABC8-D8208315152C}"/>
    <cellStyle name="Comma 2 2 3 3 2 2 2 3 2 4 2" xfId="39915" xr:uid="{D535E7D2-0FB3-44E9-B51E-2B7706A1B1CB}"/>
    <cellStyle name="Comma 2 2 3 3 2 2 2 3 2 5" xfId="27783" xr:uid="{4A8E2821-FEC2-4721-A2A9-6DF64EE27FCC}"/>
    <cellStyle name="Comma 2 2 3 3 2 2 2 3 3" xfId="5541" xr:uid="{B3D5F9DF-B8C0-45D0-B051-DCA3D4CC9904}"/>
    <cellStyle name="Comma 2 2 3 3 2 2 2 3 3 2" xfId="17673" xr:uid="{6C73FFB4-538E-4407-99DF-E4FBC50A6BA3}"/>
    <cellStyle name="Comma 2 2 3 3 2 2 2 3 3 2 2" xfId="41937" xr:uid="{3A2E1254-A519-4818-8FA1-6AEAC8401282}"/>
    <cellStyle name="Comma 2 2 3 3 2 2 2 3 3 3" xfId="29805" xr:uid="{8EA07D56-20B2-4790-8FCF-38DA8372CBD5}"/>
    <cellStyle name="Comma 2 2 3 3 2 2 2 3 4" xfId="9585" xr:uid="{40666F88-6E36-4F35-B163-94F3EA793DA4}"/>
    <cellStyle name="Comma 2 2 3 3 2 2 2 3 4 2" xfId="21717" xr:uid="{E3DD4142-5330-49CC-9910-7CC6989BF161}"/>
    <cellStyle name="Comma 2 2 3 3 2 2 2 3 4 2 2" xfId="45981" xr:uid="{8943122A-58DD-4973-A796-1725DE8BA593}"/>
    <cellStyle name="Comma 2 2 3 3 2 2 2 3 4 3" xfId="33849" xr:uid="{7B12C632-1321-45EB-8B4B-4A40915FF9B5}"/>
    <cellStyle name="Comma 2 2 3 3 2 2 2 3 5" xfId="13629" xr:uid="{D34EE542-DB8D-436B-ABE2-CC646D5B3E94}"/>
    <cellStyle name="Comma 2 2 3 3 2 2 2 3 5 2" xfId="37893" xr:uid="{62F06C79-E209-42D1-BDF0-15F8EC397EA8}"/>
    <cellStyle name="Comma 2 2 3 3 2 2 2 3 6" xfId="25761" xr:uid="{AE060B93-D3E8-4CB7-94C6-E126EB58708B}"/>
    <cellStyle name="Comma 2 2 3 3 2 2 2 4" xfId="2508" xr:uid="{A1303B49-40FF-49A0-8D2C-4BDBA26CA759}"/>
    <cellStyle name="Comma 2 2 3 3 2 2 2 4 2" xfId="6552" xr:uid="{4A7F1560-1F56-478C-9DF2-EF5F904B6E97}"/>
    <cellStyle name="Comma 2 2 3 3 2 2 2 4 2 2" xfId="18684" xr:uid="{180528E0-5625-4B98-BAC7-9A98E57E12DB}"/>
    <cellStyle name="Comma 2 2 3 3 2 2 2 4 2 2 2" xfId="42948" xr:uid="{83EE3D9E-D204-4A7D-B6D1-A7FCC1C1C695}"/>
    <cellStyle name="Comma 2 2 3 3 2 2 2 4 2 3" xfId="30816" xr:uid="{AF836E83-FA62-4760-8F5E-4F93C7C7B6C7}"/>
    <cellStyle name="Comma 2 2 3 3 2 2 2 4 3" xfId="10596" xr:uid="{A0617193-D49E-4785-83F3-FD3F8D6AC512}"/>
    <cellStyle name="Comma 2 2 3 3 2 2 2 4 3 2" xfId="22728" xr:uid="{2D40EEB8-646D-48B3-AF1C-C19387B335C6}"/>
    <cellStyle name="Comma 2 2 3 3 2 2 2 4 3 2 2" xfId="46992" xr:uid="{5B770798-6FFC-4038-8E8D-3BF8FF2ECD98}"/>
    <cellStyle name="Comma 2 2 3 3 2 2 2 4 3 3" xfId="34860" xr:uid="{11493994-8CB4-4E0C-B7CA-7E3BBD7184F6}"/>
    <cellStyle name="Comma 2 2 3 3 2 2 2 4 4" xfId="14640" xr:uid="{A8714BDD-4FC2-4CDB-B67E-8A10E9169B71}"/>
    <cellStyle name="Comma 2 2 3 3 2 2 2 4 4 2" xfId="38904" xr:uid="{9EB133F0-CEAA-42DE-A126-B1A091B89247}"/>
    <cellStyle name="Comma 2 2 3 3 2 2 2 4 5" xfId="26772" xr:uid="{542EB270-19A9-459A-BCEC-AB373BF064D8}"/>
    <cellStyle name="Comma 2 2 3 3 2 2 2 5" xfId="4530" xr:uid="{4AAB1B0A-4760-4BA8-8569-7E56F5D1E3ED}"/>
    <cellStyle name="Comma 2 2 3 3 2 2 2 5 2" xfId="16662" xr:uid="{E28B24C0-69E0-4883-A68E-DA7E38113B97}"/>
    <cellStyle name="Comma 2 2 3 3 2 2 2 5 2 2" xfId="40926" xr:uid="{25F9E2ED-CCEB-4338-80F9-F64F6EF1B78E}"/>
    <cellStyle name="Comma 2 2 3 3 2 2 2 5 3" xfId="28794" xr:uid="{3F87B8C4-AC24-49F3-9ED6-28960B16C599}"/>
    <cellStyle name="Comma 2 2 3 3 2 2 2 6" xfId="8574" xr:uid="{04F76633-DAB1-48CF-B52E-5809492D553C}"/>
    <cellStyle name="Comma 2 2 3 3 2 2 2 6 2" xfId="20706" xr:uid="{C7926C4D-BD79-42CE-B63C-C02108C86539}"/>
    <cellStyle name="Comma 2 2 3 3 2 2 2 6 2 2" xfId="44970" xr:uid="{0F310DC6-41EA-493A-BE16-E8EC18F9A51A}"/>
    <cellStyle name="Comma 2 2 3 3 2 2 2 6 3" xfId="32838" xr:uid="{0FDF9938-3315-45F4-8D93-4191FCBE7373}"/>
    <cellStyle name="Comma 2 2 3 3 2 2 2 7" xfId="12618" xr:uid="{85628C49-AD11-44C1-89CB-E9B73E3BF27A}"/>
    <cellStyle name="Comma 2 2 3 3 2 2 2 7 2" xfId="36882" xr:uid="{1679AA81-DD70-495F-8A2E-7918D9D5F5BB}"/>
    <cellStyle name="Comma 2 2 3 3 2 2 2 8" xfId="24750" xr:uid="{D5519AFA-AC22-4C5F-8B1B-D107BC0BE7E7}"/>
    <cellStyle name="Comma 2 2 3 3 2 2 3" xfId="738" xr:uid="{46238F22-415A-4C2C-A484-D2707FAF75A2}"/>
    <cellStyle name="Comma 2 2 3 3 2 2 3 2" xfId="1749" xr:uid="{5804B9A3-ABEE-499E-84CB-4761F702F389}"/>
    <cellStyle name="Comma 2 2 3 3 2 2 3 2 2" xfId="3771" xr:uid="{8D346B6E-BD90-4A93-83C6-2BA8BCA8762A}"/>
    <cellStyle name="Comma 2 2 3 3 2 2 3 2 2 2" xfId="7815" xr:uid="{D4CB94BA-117C-4277-9E00-D40CA505096E}"/>
    <cellStyle name="Comma 2 2 3 3 2 2 3 2 2 2 2" xfId="19947" xr:uid="{1A20A300-1745-45B8-BC39-6437B657C728}"/>
    <cellStyle name="Comma 2 2 3 3 2 2 3 2 2 2 2 2" xfId="44211" xr:uid="{14F72C5B-7814-4C1D-A680-B47D7D06F603}"/>
    <cellStyle name="Comma 2 2 3 3 2 2 3 2 2 2 3" xfId="32079" xr:uid="{51D72543-530D-4D40-894B-631627646486}"/>
    <cellStyle name="Comma 2 2 3 3 2 2 3 2 2 3" xfId="11859" xr:uid="{207CC6B0-436C-4DC6-80AC-4AEC976F2F9A}"/>
    <cellStyle name="Comma 2 2 3 3 2 2 3 2 2 3 2" xfId="23991" xr:uid="{26CB7625-72BE-4288-9F25-DC5ADBF01E2A}"/>
    <cellStyle name="Comma 2 2 3 3 2 2 3 2 2 3 2 2" xfId="48255" xr:uid="{F3ED32B2-CFFA-427B-8AF9-67367B6B8776}"/>
    <cellStyle name="Comma 2 2 3 3 2 2 3 2 2 3 3" xfId="36123" xr:uid="{3F0B01B7-705E-42B2-8087-19D6E8886286}"/>
    <cellStyle name="Comma 2 2 3 3 2 2 3 2 2 4" xfId="15903" xr:uid="{1F344E14-62F3-402F-9091-CA2F11586C18}"/>
    <cellStyle name="Comma 2 2 3 3 2 2 3 2 2 4 2" xfId="40167" xr:uid="{E1B9FE49-7B76-4828-9319-A22E45DCFD0F}"/>
    <cellStyle name="Comma 2 2 3 3 2 2 3 2 2 5" xfId="28035" xr:uid="{C87B2DB2-DE52-4ED9-BB96-24F4A66735B2}"/>
    <cellStyle name="Comma 2 2 3 3 2 2 3 2 3" xfId="5793" xr:uid="{3F2E3884-7831-4127-A66D-5FD2E88B6D06}"/>
    <cellStyle name="Comma 2 2 3 3 2 2 3 2 3 2" xfId="17925" xr:uid="{120701DC-F53A-45E2-850A-20BC88ACB556}"/>
    <cellStyle name="Comma 2 2 3 3 2 2 3 2 3 2 2" xfId="42189" xr:uid="{398DBF6D-6B7F-4AE0-A0AD-A09EF9C3ADF8}"/>
    <cellStyle name="Comma 2 2 3 3 2 2 3 2 3 3" xfId="30057" xr:uid="{A5E30093-DE78-4905-9CF6-7393C1B3CD17}"/>
    <cellStyle name="Comma 2 2 3 3 2 2 3 2 4" xfId="9837" xr:uid="{071E878A-1BC1-4232-9F4E-B3B921E2444B}"/>
    <cellStyle name="Comma 2 2 3 3 2 2 3 2 4 2" xfId="21969" xr:uid="{32EAB59D-D8BB-484A-A3CF-D4C284DA3A2D}"/>
    <cellStyle name="Comma 2 2 3 3 2 2 3 2 4 2 2" xfId="46233" xr:uid="{8E7DB4CE-9606-4B13-BFA4-20F2495B3CA2}"/>
    <cellStyle name="Comma 2 2 3 3 2 2 3 2 4 3" xfId="34101" xr:uid="{7312DD6B-9B57-465F-8A76-0E77520528AE}"/>
    <cellStyle name="Comma 2 2 3 3 2 2 3 2 5" xfId="13881" xr:uid="{7C779932-208A-49E3-94B2-847BDB82AB65}"/>
    <cellStyle name="Comma 2 2 3 3 2 2 3 2 5 2" xfId="38145" xr:uid="{6CED8A51-BA89-4198-9765-1BBB26C4C822}"/>
    <cellStyle name="Comma 2 2 3 3 2 2 3 2 6" xfId="26013" xr:uid="{F5564699-AF6D-4413-9A4C-1E829CDE443E}"/>
    <cellStyle name="Comma 2 2 3 3 2 2 3 3" xfId="2760" xr:uid="{3A6D7899-7C53-40FE-9321-FF3B7D897E94}"/>
    <cellStyle name="Comma 2 2 3 3 2 2 3 3 2" xfId="6804" xr:uid="{5DCA6C6B-229A-4A75-9EF8-27381AA5CE4F}"/>
    <cellStyle name="Comma 2 2 3 3 2 2 3 3 2 2" xfId="18936" xr:uid="{E5DACA67-50B6-4C4A-BF59-BF0AF1A17372}"/>
    <cellStyle name="Comma 2 2 3 3 2 2 3 3 2 2 2" xfId="43200" xr:uid="{7B8E4D5D-BA0F-4660-AE9E-CE02B1D8B87A}"/>
    <cellStyle name="Comma 2 2 3 3 2 2 3 3 2 3" xfId="31068" xr:uid="{F8A2B860-F3A1-458F-8FE4-A46EB66A2E3C}"/>
    <cellStyle name="Comma 2 2 3 3 2 2 3 3 3" xfId="10848" xr:uid="{0F6B0E45-79F2-4AB7-AFE9-6A8C1A5F2602}"/>
    <cellStyle name="Comma 2 2 3 3 2 2 3 3 3 2" xfId="22980" xr:uid="{22A1D0CB-F70B-4E69-9467-3513F7C598F6}"/>
    <cellStyle name="Comma 2 2 3 3 2 2 3 3 3 2 2" xfId="47244" xr:uid="{5CD1C44E-5B65-47D9-B519-4853340DF386}"/>
    <cellStyle name="Comma 2 2 3 3 2 2 3 3 3 3" xfId="35112" xr:uid="{DCD9C00B-9F06-41FC-8D55-CF9645240143}"/>
    <cellStyle name="Comma 2 2 3 3 2 2 3 3 4" xfId="14892" xr:uid="{52B6B0AF-0ECD-486F-A96D-3372AC298168}"/>
    <cellStyle name="Comma 2 2 3 3 2 2 3 3 4 2" xfId="39156" xr:uid="{FE25E7C6-CF46-4E8E-915A-3403F4A4546A}"/>
    <cellStyle name="Comma 2 2 3 3 2 2 3 3 5" xfId="27024" xr:uid="{5FEF6661-D05F-4880-8384-B79B91E6C7BB}"/>
    <cellStyle name="Comma 2 2 3 3 2 2 3 4" xfId="4782" xr:uid="{1F88A89B-6012-47E6-8659-8D4DC674C0EB}"/>
    <cellStyle name="Comma 2 2 3 3 2 2 3 4 2" xfId="16914" xr:uid="{65A0F397-2ED5-41A5-9248-BB560078799D}"/>
    <cellStyle name="Comma 2 2 3 3 2 2 3 4 2 2" xfId="41178" xr:uid="{7180BA12-8372-486C-AF38-A1988BCB31C8}"/>
    <cellStyle name="Comma 2 2 3 3 2 2 3 4 3" xfId="29046" xr:uid="{D58FA5EB-C69B-4E5C-BCA8-3B9796FB17EB}"/>
    <cellStyle name="Comma 2 2 3 3 2 2 3 5" xfId="8826" xr:uid="{D541CEE3-B96B-4CFD-84BB-9F05DFBF8D3B}"/>
    <cellStyle name="Comma 2 2 3 3 2 2 3 5 2" xfId="20958" xr:uid="{3E2723C9-5545-4FD6-A477-3683268C7913}"/>
    <cellStyle name="Comma 2 2 3 3 2 2 3 5 2 2" xfId="45222" xr:uid="{968BE179-1AAE-4B01-B358-1DAE5467AD6A}"/>
    <cellStyle name="Comma 2 2 3 3 2 2 3 5 3" xfId="33090" xr:uid="{5794AE3F-C8D4-456B-8D80-96B76F61D8CF}"/>
    <cellStyle name="Comma 2 2 3 3 2 2 3 6" xfId="12870" xr:uid="{138028A0-D339-4863-8D19-5A18C7C407A8}"/>
    <cellStyle name="Comma 2 2 3 3 2 2 3 6 2" xfId="37134" xr:uid="{89A1053B-7E33-485F-B355-C076C3871393}"/>
    <cellStyle name="Comma 2 2 3 3 2 2 3 7" xfId="25002" xr:uid="{175983E1-C2B1-4DA4-858F-89C1F6682472}"/>
    <cellStyle name="Comma 2 2 3 3 2 2 4" xfId="1244" xr:uid="{932B8A53-0D65-4EDE-A1C9-B08F56445798}"/>
    <cellStyle name="Comma 2 2 3 3 2 2 4 2" xfId="3266" xr:uid="{51C1F9C8-F7D3-4DA0-9296-BD9EC7CFF970}"/>
    <cellStyle name="Comma 2 2 3 3 2 2 4 2 2" xfId="7310" xr:uid="{B1E5F0E0-B44B-46C9-908D-041294C39D6C}"/>
    <cellStyle name="Comma 2 2 3 3 2 2 4 2 2 2" xfId="19442" xr:uid="{2B922D44-230E-4150-B4CD-2FFE84A59C84}"/>
    <cellStyle name="Comma 2 2 3 3 2 2 4 2 2 2 2" xfId="43706" xr:uid="{C4440B10-084A-4895-887C-6B7162E0F3D5}"/>
    <cellStyle name="Comma 2 2 3 3 2 2 4 2 2 3" xfId="31574" xr:uid="{3890E288-3475-4C4A-A0F5-31916076E48B}"/>
    <cellStyle name="Comma 2 2 3 3 2 2 4 2 3" xfId="11354" xr:uid="{B81AD41B-D1F7-4648-B922-871808486A89}"/>
    <cellStyle name="Comma 2 2 3 3 2 2 4 2 3 2" xfId="23486" xr:uid="{62647EF7-492F-4A15-9CEA-DAFC175435C2}"/>
    <cellStyle name="Comma 2 2 3 3 2 2 4 2 3 2 2" xfId="47750" xr:uid="{EC29D865-C01A-4773-971B-0E8B8A5817DE}"/>
    <cellStyle name="Comma 2 2 3 3 2 2 4 2 3 3" xfId="35618" xr:uid="{35448F4A-ACC2-4937-B939-39054828C8F9}"/>
    <cellStyle name="Comma 2 2 3 3 2 2 4 2 4" xfId="15398" xr:uid="{F29F9105-4721-49D3-AE70-D5E38CF8E0E6}"/>
    <cellStyle name="Comma 2 2 3 3 2 2 4 2 4 2" xfId="39662" xr:uid="{DFFF1A4E-DF14-4F3A-9F7D-DB93F08B9900}"/>
    <cellStyle name="Comma 2 2 3 3 2 2 4 2 5" xfId="27530" xr:uid="{D904B35F-4B11-474B-9929-1AF98966DE1B}"/>
    <cellStyle name="Comma 2 2 3 3 2 2 4 3" xfId="5288" xr:uid="{553B04C9-0805-4352-9C5E-632C1AAEF846}"/>
    <cellStyle name="Comma 2 2 3 3 2 2 4 3 2" xfId="17420" xr:uid="{AD00D542-2025-4909-BBE8-2473CF266B46}"/>
    <cellStyle name="Comma 2 2 3 3 2 2 4 3 2 2" xfId="41684" xr:uid="{0B8CF2FA-6C7D-410F-BB82-3289901ABB1A}"/>
    <cellStyle name="Comma 2 2 3 3 2 2 4 3 3" xfId="29552" xr:uid="{7409710D-8544-42A2-9271-AF933528304A}"/>
    <cellStyle name="Comma 2 2 3 3 2 2 4 4" xfId="9332" xr:uid="{BD10273A-97A4-46DD-9D52-8B04C88FBE61}"/>
    <cellStyle name="Comma 2 2 3 3 2 2 4 4 2" xfId="21464" xr:uid="{4A15AA53-A114-4539-A239-1F5EC5D3488C}"/>
    <cellStyle name="Comma 2 2 3 3 2 2 4 4 2 2" xfId="45728" xr:uid="{6A12587A-D3BE-4081-9855-28331B361141}"/>
    <cellStyle name="Comma 2 2 3 3 2 2 4 4 3" xfId="33596" xr:uid="{139009D8-8764-4E1A-B4A4-FE267D9E23F9}"/>
    <cellStyle name="Comma 2 2 3 3 2 2 4 5" xfId="13376" xr:uid="{2F347F39-0103-4C55-96FC-0A22CE49EF4C}"/>
    <cellStyle name="Comma 2 2 3 3 2 2 4 5 2" xfId="37640" xr:uid="{53DD14EE-AE3D-4BD6-8299-214A81DE9ED4}"/>
    <cellStyle name="Comma 2 2 3 3 2 2 4 6" xfId="25508" xr:uid="{738E422C-ABB0-43A8-9496-EC32B7A6FD21}"/>
    <cellStyle name="Comma 2 2 3 3 2 2 5" xfId="2255" xr:uid="{C79BC9BD-328D-4213-AD84-167B9E207BB9}"/>
    <cellStyle name="Comma 2 2 3 3 2 2 5 2" xfId="6299" xr:uid="{A40F5137-988E-4EB3-8F1D-7224F34E787E}"/>
    <cellStyle name="Comma 2 2 3 3 2 2 5 2 2" xfId="18431" xr:uid="{8BF517FD-DF49-4BAE-90F2-90626009F296}"/>
    <cellStyle name="Comma 2 2 3 3 2 2 5 2 2 2" xfId="42695" xr:uid="{FE1C6A14-9A31-45E5-A1A5-5219B41C361D}"/>
    <cellStyle name="Comma 2 2 3 3 2 2 5 2 3" xfId="30563" xr:uid="{6CE8BE5E-D560-4A1B-9771-24A997CC94F4}"/>
    <cellStyle name="Comma 2 2 3 3 2 2 5 3" xfId="10343" xr:uid="{77C93427-4B72-4005-8104-82B773A00574}"/>
    <cellStyle name="Comma 2 2 3 3 2 2 5 3 2" xfId="22475" xr:uid="{4C22EA21-276C-49F1-9FBE-A56228FD7EE0}"/>
    <cellStyle name="Comma 2 2 3 3 2 2 5 3 2 2" xfId="46739" xr:uid="{80FB2E64-55F3-4D3F-813A-030A71D1C810}"/>
    <cellStyle name="Comma 2 2 3 3 2 2 5 3 3" xfId="34607" xr:uid="{0595CA23-4AB7-4411-8857-39E6A6B893A0}"/>
    <cellStyle name="Comma 2 2 3 3 2 2 5 4" xfId="14387" xr:uid="{94092485-E6B4-4FB0-A875-3C5E066DF3C0}"/>
    <cellStyle name="Comma 2 2 3 3 2 2 5 4 2" xfId="38651" xr:uid="{36FF581F-137E-4286-B9C4-F0E1AB13D31D}"/>
    <cellStyle name="Comma 2 2 3 3 2 2 5 5" xfId="26519" xr:uid="{13E15E85-10C8-43F2-97BD-3417AC2A6B26}"/>
    <cellStyle name="Comma 2 2 3 3 2 2 6" xfId="4277" xr:uid="{7E3E36D3-3327-47BC-B9F5-59BAD2BF551E}"/>
    <cellStyle name="Comma 2 2 3 3 2 2 6 2" xfId="16409" xr:uid="{9CA2B81F-47EC-4D79-94FF-9F3FB7BD3B4C}"/>
    <cellStyle name="Comma 2 2 3 3 2 2 6 2 2" xfId="40673" xr:uid="{0F72F2A1-005A-4BEF-9A46-0C3C2AFF6220}"/>
    <cellStyle name="Comma 2 2 3 3 2 2 6 3" xfId="28541" xr:uid="{A5B27F6A-ACC7-4FFF-8CCE-47657F6C1B9A}"/>
    <cellStyle name="Comma 2 2 3 3 2 2 7" xfId="8321" xr:uid="{93182656-5991-4FFF-9A4C-4503194DB6B3}"/>
    <cellStyle name="Comma 2 2 3 3 2 2 7 2" xfId="20453" xr:uid="{A46A6961-0AA7-4F4B-B78C-96F542D3CFE0}"/>
    <cellStyle name="Comma 2 2 3 3 2 2 7 2 2" xfId="44717" xr:uid="{23822FB4-2B3A-4989-BBBB-27061BA92330}"/>
    <cellStyle name="Comma 2 2 3 3 2 2 7 3" xfId="32585" xr:uid="{3B7CD876-4275-4F65-BA7F-697770C173AB}"/>
    <cellStyle name="Comma 2 2 3 3 2 2 8" xfId="12365" xr:uid="{F24A4D79-F87F-4FE1-82C3-34585BDF6F1F}"/>
    <cellStyle name="Comma 2 2 3 3 2 2 8 2" xfId="36629" xr:uid="{F8CC8E0F-90A4-4832-B441-1650D3075BD9}"/>
    <cellStyle name="Comma 2 2 3 3 2 2 9" xfId="24497" xr:uid="{857B4836-790D-4641-AE9B-83FAAEE3177C}"/>
    <cellStyle name="Comma 2 2 3 3 2 3" xfId="360" xr:uid="{CC68E264-7A71-42D5-A8E3-9DCCC5F14928}"/>
    <cellStyle name="Comma 2 2 3 3 2 3 2" xfId="865" xr:uid="{3711755C-5DF2-48EA-A3B8-02A7BC637551}"/>
    <cellStyle name="Comma 2 2 3 3 2 3 2 2" xfId="1876" xr:uid="{FCE7F43F-E038-4728-8DE9-CADDD6B57292}"/>
    <cellStyle name="Comma 2 2 3 3 2 3 2 2 2" xfId="3898" xr:uid="{1B67C4C3-F5B9-47D7-A784-85B7C721EB87}"/>
    <cellStyle name="Comma 2 2 3 3 2 3 2 2 2 2" xfId="7942" xr:uid="{806BE95F-5B04-4EB3-A9CD-05EC81C3455D}"/>
    <cellStyle name="Comma 2 2 3 3 2 3 2 2 2 2 2" xfId="20074" xr:uid="{2261C398-F3EB-4588-8372-1B35D21BBF7F}"/>
    <cellStyle name="Comma 2 2 3 3 2 3 2 2 2 2 2 2" xfId="44338" xr:uid="{17E8885F-26F9-4219-823F-A001FDBCB973}"/>
    <cellStyle name="Comma 2 2 3 3 2 3 2 2 2 2 3" xfId="32206" xr:uid="{CBCE534B-0518-48D1-BA65-429BC217B674}"/>
    <cellStyle name="Comma 2 2 3 3 2 3 2 2 2 3" xfId="11986" xr:uid="{F66C19D3-79AE-4B95-BB57-6C74C8F56ABB}"/>
    <cellStyle name="Comma 2 2 3 3 2 3 2 2 2 3 2" xfId="24118" xr:uid="{169F9539-8B2B-45D6-9BA9-0E2B80AFFA14}"/>
    <cellStyle name="Comma 2 2 3 3 2 3 2 2 2 3 2 2" xfId="48382" xr:uid="{A7C90866-EC51-40E2-8989-F4D2EBE4AC23}"/>
    <cellStyle name="Comma 2 2 3 3 2 3 2 2 2 3 3" xfId="36250" xr:uid="{F8B89A52-3D7D-4925-BE63-5F54E2DF9E67}"/>
    <cellStyle name="Comma 2 2 3 3 2 3 2 2 2 4" xfId="16030" xr:uid="{EE8BBCB1-D940-4547-8EC2-51567A268CD4}"/>
    <cellStyle name="Comma 2 2 3 3 2 3 2 2 2 4 2" xfId="40294" xr:uid="{2825D50A-C8F1-46F1-8AA3-A995FCE45E97}"/>
    <cellStyle name="Comma 2 2 3 3 2 3 2 2 2 5" xfId="28162" xr:uid="{DB25F30B-3DC8-4ECD-8E0E-7D09C1ABDBBC}"/>
    <cellStyle name="Comma 2 2 3 3 2 3 2 2 3" xfId="5920" xr:uid="{C9FFB1F1-5271-4101-9FFC-F8D745583020}"/>
    <cellStyle name="Comma 2 2 3 3 2 3 2 2 3 2" xfId="18052" xr:uid="{3BEC54CB-66C2-4337-9199-9C355CA42AEF}"/>
    <cellStyle name="Comma 2 2 3 3 2 3 2 2 3 2 2" xfId="42316" xr:uid="{B35EFCA1-9C44-4A38-AED8-30B581939E60}"/>
    <cellStyle name="Comma 2 2 3 3 2 3 2 2 3 3" xfId="30184" xr:uid="{1FD3D9A1-28B6-4224-BC3B-220A67FF5990}"/>
    <cellStyle name="Comma 2 2 3 3 2 3 2 2 4" xfId="9964" xr:uid="{5F1BD6F0-AC9D-4DF9-AA7B-187070AF5592}"/>
    <cellStyle name="Comma 2 2 3 3 2 3 2 2 4 2" xfId="22096" xr:uid="{29747BB9-5E94-44F9-A9C7-5D71380FB91D}"/>
    <cellStyle name="Comma 2 2 3 3 2 3 2 2 4 2 2" xfId="46360" xr:uid="{F10074F7-5D3E-438A-A0AC-617D8967C905}"/>
    <cellStyle name="Comma 2 2 3 3 2 3 2 2 4 3" xfId="34228" xr:uid="{265BEAA3-01D7-409A-B5CA-EA0BE79F8C9A}"/>
    <cellStyle name="Comma 2 2 3 3 2 3 2 2 5" xfId="14008" xr:uid="{D81CC8BF-A7F0-4FFA-B9E8-9722171303CD}"/>
    <cellStyle name="Comma 2 2 3 3 2 3 2 2 5 2" xfId="38272" xr:uid="{D750EB07-61C3-41D1-B6D4-BEC4D95E3E67}"/>
    <cellStyle name="Comma 2 2 3 3 2 3 2 2 6" xfId="26140" xr:uid="{92E36B55-ED86-4EE2-98C4-D67FA6A74A09}"/>
    <cellStyle name="Comma 2 2 3 3 2 3 2 3" xfId="2887" xr:uid="{2D60AEA2-B43F-49CA-BC32-25D904EBF7B7}"/>
    <cellStyle name="Comma 2 2 3 3 2 3 2 3 2" xfId="6931" xr:uid="{6D43B27C-64A6-4F25-BBE4-167C3AAB1362}"/>
    <cellStyle name="Comma 2 2 3 3 2 3 2 3 2 2" xfId="19063" xr:uid="{7B939E8E-513F-42EA-A5C8-0EFDC5B5143A}"/>
    <cellStyle name="Comma 2 2 3 3 2 3 2 3 2 2 2" xfId="43327" xr:uid="{632807C4-DA15-4108-AB3E-1000F0DBEB2A}"/>
    <cellStyle name="Comma 2 2 3 3 2 3 2 3 2 3" xfId="31195" xr:uid="{3F72C165-39CB-4C85-9884-2BCBB2C22B53}"/>
    <cellStyle name="Comma 2 2 3 3 2 3 2 3 3" xfId="10975" xr:uid="{361A7AC7-77FC-4159-837C-06741337F810}"/>
    <cellStyle name="Comma 2 2 3 3 2 3 2 3 3 2" xfId="23107" xr:uid="{27A2D6AE-FEC0-47A4-B762-B06D7E1B88C6}"/>
    <cellStyle name="Comma 2 2 3 3 2 3 2 3 3 2 2" xfId="47371" xr:uid="{EB17949A-72AB-477F-B5D6-453FB5ABFEB9}"/>
    <cellStyle name="Comma 2 2 3 3 2 3 2 3 3 3" xfId="35239" xr:uid="{C29773B4-5588-4521-9A1F-E53DD0ECE4E2}"/>
    <cellStyle name="Comma 2 2 3 3 2 3 2 3 4" xfId="15019" xr:uid="{1BB76C88-5572-455D-B672-01AD1D1DEAF7}"/>
    <cellStyle name="Comma 2 2 3 3 2 3 2 3 4 2" xfId="39283" xr:uid="{946D5567-0D94-4058-B4C0-C17E599F59DF}"/>
    <cellStyle name="Comma 2 2 3 3 2 3 2 3 5" xfId="27151" xr:uid="{B9E6646A-20B1-4548-8507-4EC662A84500}"/>
    <cellStyle name="Comma 2 2 3 3 2 3 2 4" xfId="4909" xr:uid="{4D59310E-FD2B-40E8-8701-120EA5C119D2}"/>
    <cellStyle name="Comma 2 2 3 3 2 3 2 4 2" xfId="17041" xr:uid="{65365BC6-8040-4918-87E4-D2FC8BAF9B6D}"/>
    <cellStyle name="Comma 2 2 3 3 2 3 2 4 2 2" xfId="41305" xr:uid="{A5574B0F-24C3-4DEA-AC0F-FA9B52EF31AE}"/>
    <cellStyle name="Comma 2 2 3 3 2 3 2 4 3" xfId="29173" xr:uid="{D617A928-EB4A-4A84-A1CE-6DDDFD30FADD}"/>
    <cellStyle name="Comma 2 2 3 3 2 3 2 5" xfId="8953" xr:uid="{B1A37D70-48A7-4AFE-B9F9-E8B4309B2939}"/>
    <cellStyle name="Comma 2 2 3 3 2 3 2 5 2" xfId="21085" xr:uid="{D7CAD4D3-9482-42AB-98C3-72D233FD8E34}"/>
    <cellStyle name="Comma 2 2 3 3 2 3 2 5 2 2" xfId="45349" xr:uid="{603B8A43-5CE5-4D02-9C73-325780498D0A}"/>
    <cellStyle name="Comma 2 2 3 3 2 3 2 5 3" xfId="33217" xr:uid="{FBCC3BF7-42D3-478E-9084-5905FDD6DFF6}"/>
    <cellStyle name="Comma 2 2 3 3 2 3 2 6" xfId="12997" xr:uid="{20928235-5CEF-4DAF-AD0E-E9468AA08421}"/>
    <cellStyle name="Comma 2 2 3 3 2 3 2 6 2" xfId="37261" xr:uid="{0C005300-252D-4F85-A11B-2B6B5D0C1EA6}"/>
    <cellStyle name="Comma 2 2 3 3 2 3 2 7" xfId="25129" xr:uid="{7C5E429A-B065-4BAF-A754-C8D816DC77CA}"/>
    <cellStyle name="Comma 2 2 3 3 2 3 3" xfId="1371" xr:uid="{863385F7-428E-4949-90AB-08B2FB81896C}"/>
    <cellStyle name="Comma 2 2 3 3 2 3 3 2" xfId="3393" xr:uid="{E24A1770-CC9E-4783-81C3-8CEB10172836}"/>
    <cellStyle name="Comma 2 2 3 3 2 3 3 2 2" xfId="7437" xr:uid="{3B024B24-B42C-4E5A-8486-1F8406A5D90B}"/>
    <cellStyle name="Comma 2 2 3 3 2 3 3 2 2 2" xfId="19569" xr:uid="{74269600-568D-4791-B705-0BB56BC8FFEE}"/>
    <cellStyle name="Comma 2 2 3 3 2 3 3 2 2 2 2" xfId="43833" xr:uid="{BC6025A5-9DBF-419E-80D9-BBCDB5674112}"/>
    <cellStyle name="Comma 2 2 3 3 2 3 3 2 2 3" xfId="31701" xr:uid="{D221A9B7-4FE7-4806-87F3-34D8E088228A}"/>
    <cellStyle name="Comma 2 2 3 3 2 3 3 2 3" xfId="11481" xr:uid="{8110DF29-ECE8-4B84-9576-22B7344653C4}"/>
    <cellStyle name="Comma 2 2 3 3 2 3 3 2 3 2" xfId="23613" xr:uid="{FD00B628-2795-4A46-9A2D-482E5EA00E0F}"/>
    <cellStyle name="Comma 2 2 3 3 2 3 3 2 3 2 2" xfId="47877" xr:uid="{D8381B62-70A2-4A44-9AEB-72D60B1420C6}"/>
    <cellStyle name="Comma 2 2 3 3 2 3 3 2 3 3" xfId="35745" xr:uid="{10E8ED5B-F55A-449C-A52C-4D2D7DB6104E}"/>
    <cellStyle name="Comma 2 2 3 3 2 3 3 2 4" xfId="15525" xr:uid="{5492051E-4B5B-4119-B177-032EEADFD050}"/>
    <cellStyle name="Comma 2 2 3 3 2 3 3 2 4 2" xfId="39789" xr:uid="{5715B84F-5023-4D52-A7D3-54A7E0B02C3A}"/>
    <cellStyle name="Comma 2 2 3 3 2 3 3 2 5" xfId="27657" xr:uid="{60F4579C-6086-4AFB-A713-8A4CA6AFD3C5}"/>
    <cellStyle name="Comma 2 2 3 3 2 3 3 3" xfId="5415" xr:uid="{8CA8460F-4B1A-4ABB-95FB-37E3D8F91137}"/>
    <cellStyle name="Comma 2 2 3 3 2 3 3 3 2" xfId="17547" xr:uid="{BC2858AA-BF6E-43FB-86F6-2E6F815C3B21}"/>
    <cellStyle name="Comma 2 2 3 3 2 3 3 3 2 2" xfId="41811" xr:uid="{F612C280-161E-4A9F-9D41-532C3136FB4E}"/>
    <cellStyle name="Comma 2 2 3 3 2 3 3 3 3" xfId="29679" xr:uid="{356976CC-6159-4106-BE64-AEC84ACE6850}"/>
    <cellStyle name="Comma 2 2 3 3 2 3 3 4" xfId="9459" xr:uid="{7D017768-AA19-40AB-BA7A-1AF64A171308}"/>
    <cellStyle name="Comma 2 2 3 3 2 3 3 4 2" xfId="21591" xr:uid="{0278473E-5045-4B3E-A9E0-200152AB9970}"/>
    <cellStyle name="Comma 2 2 3 3 2 3 3 4 2 2" xfId="45855" xr:uid="{AF9FBDAF-3F4A-4D61-9309-384E22E14365}"/>
    <cellStyle name="Comma 2 2 3 3 2 3 3 4 3" xfId="33723" xr:uid="{8421FCFA-38C2-4DA3-B3E4-A0022F4A8473}"/>
    <cellStyle name="Comma 2 2 3 3 2 3 3 5" xfId="13503" xr:uid="{013F908A-72F3-43EB-895D-0EC051DEA0AB}"/>
    <cellStyle name="Comma 2 2 3 3 2 3 3 5 2" xfId="37767" xr:uid="{D3885DA8-31E5-415A-A225-CCC3A3DEDE10}"/>
    <cellStyle name="Comma 2 2 3 3 2 3 3 6" xfId="25635" xr:uid="{26407FE0-E9EE-4F3A-82B4-446E5084963A}"/>
    <cellStyle name="Comma 2 2 3 3 2 3 4" xfId="2382" xr:uid="{ACA38D34-0CE0-49F0-A66E-00B8AD06B615}"/>
    <cellStyle name="Comma 2 2 3 3 2 3 4 2" xfId="6426" xr:uid="{6E79F539-E2AB-471F-A584-4636EC9401AF}"/>
    <cellStyle name="Comma 2 2 3 3 2 3 4 2 2" xfId="18558" xr:uid="{EF7C895A-FC92-4593-8151-C8CAD9B6F473}"/>
    <cellStyle name="Comma 2 2 3 3 2 3 4 2 2 2" xfId="42822" xr:uid="{44C4C82A-7D36-4391-BD5F-299FC3A53172}"/>
    <cellStyle name="Comma 2 2 3 3 2 3 4 2 3" xfId="30690" xr:uid="{CAA1706A-F3F2-41B8-B6D9-AF1A2860729C}"/>
    <cellStyle name="Comma 2 2 3 3 2 3 4 3" xfId="10470" xr:uid="{CA304AA3-FB17-4389-860C-79CA5D9ED89A}"/>
    <cellStyle name="Comma 2 2 3 3 2 3 4 3 2" xfId="22602" xr:uid="{E76E96DC-BCB5-4280-B74D-E2881D9A19A4}"/>
    <cellStyle name="Comma 2 2 3 3 2 3 4 3 2 2" xfId="46866" xr:uid="{B3DD4485-6F02-42A2-B91E-B3D0C2ADF34E}"/>
    <cellStyle name="Comma 2 2 3 3 2 3 4 3 3" xfId="34734" xr:uid="{1F54FC06-CD3B-41B3-B370-5FC25208CD92}"/>
    <cellStyle name="Comma 2 2 3 3 2 3 4 4" xfId="14514" xr:uid="{C17846E8-7855-42E6-AA4D-1FB67D044C84}"/>
    <cellStyle name="Comma 2 2 3 3 2 3 4 4 2" xfId="38778" xr:uid="{7558DB34-C110-495E-B03A-1436CE934D51}"/>
    <cellStyle name="Comma 2 2 3 3 2 3 4 5" xfId="26646" xr:uid="{1BD5D5D8-4262-47F6-9F0F-1E2C53B587D1}"/>
    <cellStyle name="Comma 2 2 3 3 2 3 5" xfId="4404" xr:uid="{A2CE81A9-EADD-4A56-B2F6-5B659A3814D9}"/>
    <cellStyle name="Comma 2 2 3 3 2 3 5 2" xfId="16536" xr:uid="{17422A52-8FDA-4DC6-894D-BE1BB89C6952}"/>
    <cellStyle name="Comma 2 2 3 3 2 3 5 2 2" xfId="40800" xr:uid="{77ABD6D2-764B-4E73-8267-211BBD189A36}"/>
    <cellStyle name="Comma 2 2 3 3 2 3 5 3" xfId="28668" xr:uid="{3F17890C-D22D-406E-8EDA-0D25AED12553}"/>
    <cellStyle name="Comma 2 2 3 3 2 3 6" xfId="8448" xr:uid="{5BA2AEFD-994A-4831-BE58-A328A5E4BF91}"/>
    <cellStyle name="Comma 2 2 3 3 2 3 6 2" xfId="20580" xr:uid="{E927501F-EB62-455B-8F2A-12C61B2E2323}"/>
    <cellStyle name="Comma 2 2 3 3 2 3 6 2 2" xfId="44844" xr:uid="{B257CFEE-D5A4-46DE-8FAC-99C0FD835873}"/>
    <cellStyle name="Comma 2 2 3 3 2 3 6 3" xfId="32712" xr:uid="{7FB5C80C-2B36-4BAF-95CE-E06CBC049040}"/>
    <cellStyle name="Comma 2 2 3 3 2 3 7" xfId="12492" xr:uid="{8B42FE6C-561A-4AF7-91EF-4F7223C1E484}"/>
    <cellStyle name="Comma 2 2 3 3 2 3 7 2" xfId="36756" xr:uid="{4A8EDEBE-64A5-4C42-996C-A0FE10E6874A}"/>
    <cellStyle name="Comma 2 2 3 3 2 3 8" xfId="24624" xr:uid="{0E4827CE-482B-4A18-8065-8E6BB9A4AA98}"/>
    <cellStyle name="Comma 2 2 3 3 2 4" xfId="612" xr:uid="{12C3AF1E-2133-4A62-B95A-7F2C4F08464D}"/>
    <cellStyle name="Comma 2 2 3 3 2 4 2" xfId="1623" xr:uid="{8C0D978D-F0AC-43B7-B2BF-5E58B53DFBD6}"/>
    <cellStyle name="Comma 2 2 3 3 2 4 2 2" xfId="3645" xr:uid="{77D023AC-072E-48FA-A517-2EC58B2EFE64}"/>
    <cellStyle name="Comma 2 2 3 3 2 4 2 2 2" xfId="7689" xr:uid="{67B7C2CC-D90B-41AF-AE7B-E002AEB30EBC}"/>
    <cellStyle name="Comma 2 2 3 3 2 4 2 2 2 2" xfId="19821" xr:uid="{A6576AFD-BD06-4C63-9F21-32DEC514DC2D}"/>
    <cellStyle name="Comma 2 2 3 3 2 4 2 2 2 2 2" xfId="44085" xr:uid="{E904C9D2-F511-437B-9AB5-36E06B1B78F7}"/>
    <cellStyle name="Comma 2 2 3 3 2 4 2 2 2 3" xfId="31953" xr:uid="{A6BA8458-E8B1-4FE3-8F8E-0780431FBC6F}"/>
    <cellStyle name="Comma 2 2 3 3 2 4 2 2 3" xfId="11733" xr:uid="{461FAD39-68BF-44D1-BF0E-35C5B1F58CE5}"/>
    <cellStyle name="Comma 2 2 3 3 2 4 2 2 3 2" xfId="23865" xr:uid="{5309B157-4773-4BD9-8862-AF9A2C2D5D3F}"/>
    <cellStyle name="Comma 2 2 3 3 2 4 2 2 3 2 2" xfId="48129" xr:uid="{5FD70EA2-966C-4673-ABF6-6C22EF09FDFD}"/>
    <cellStyle name="Comma 2 2 3 3 2 4 2 2 3 3" xfId="35997" xr:uid="{E21BCAA4-6901-437B-B9DC-0ED0A197C60A}"/>
    <cellStyle name="Comma 2 2 3 3 2 4 2 2 4" xfId="15777" xr:uid="{133215B6-AB99-4452-B0FC-5AEFB1492653}"/>
    <cellStyle name="Comma 2 2 3 3 2 4 2 2 4 2" xfId="40041" xr:uid="{065751B0-B8A3-4254-BBD0-24B4FD0E1140}"/>
    <cellStyle name="Comma 2 2 3 3 2 4 2 2 5" xfId="27909" xr:uid="{55331D0E-12B5-4FA0-B1E2-FB56CE2AC046}"/>
    <cellStyle name="Comma 2 2 3 3 2 4 2 3" xfId="5667" xr:uid="{8A1672D6-331A-46D7-8742-B87B82BE1F9A}"/>
    <cellStyle name="Comma 2 2 3 3 2 4 2 3 2" xfId="17799" xr:uid="{09CF8B82-AD6E-471A-9EA5-EAC0124E2132}"/>
    <cellStyle name="Comma 2 2 3 3 2 4 2 3 2 2" xfId="42063" xr:uid="{FF2D4A14-AE4A-460F-A14C-ED9F7E515A14}"/>
    <cellStyle name="Comma 2 2 3 3 2 4 2 3 3" xfId="29931" xr:uid="{B528B225-B636-47E7-81B8-D90F3534239A}"/>
    <cellStyle name="Comma 2 2 3 3 2 4 2 4" xfId="9711" xr:uid="{A429267A-6BCD-493D-8328-1E7B49995191}"/>
    <cellStyle name="Comma 2 2 3 3 2 4 2 4 2" xfId="21843" xr:uid="{DBF93713-C19A-4465-B255-9741165F8690}"/>
    <cellStyle name="Comma 2 2 3 3 2 4 2 4 2 2" xfId="46107" xr:uid="{5BB0D864-9119-4FEF-9849-E363A3DAC251}"/>
    <cellStyle name="Comma 2 2 3 3 2 4 2 4 3" xfId="33975" xr:uid="{1112FAB2-5FC3-4D43-9A5D-0C873F3FFCDC}"/>
    <cellStyle name="Comma 2 2 3 3 2 4 2 5" xfId="13755" xr:uid="{804D899A-ED17-44BA-8FE4-0C9A2D48DAF1}"/>
    <cellStyle name="Comma 2 2 3 3 2 4 2 5 2" xfId="38019" xr:uid="{91B4A1AA-315E-476E-BFD0-86BE436F852F}"/>
    <cellStyle name="Comma 2 2 3 3 2 4 2 6" xfId="25887" xr:uid="{307BAB91-180D-4DFB-80AF-D37700D11126}"/>
    <cellStyle name="Comma 2 2 3 3 2 4 3" xfId="2634" xr:uid="{838B5945-F5FB-4D73-A844-265561A0AFB5}"/>
    <cellStyle name="Comma 2 2 3 3 2 4 3 2" xfId="6678" xr:uid="{99B62965-6B64-420F-BCBA-9A89404436A6}"/>
    <cellStyle name="Comma 2 2 3 3 2 4 3 2 2" xfId="18810" xr:uid="{8CEE8BA8-72E0-4B82-A04A-F919AB15D0CA}"/>
    <cellStyle name="Comma 2 2 3 3 2 4 3 2 2 2" xfId="43074" xr:uid="{16690AA3-E9F1-479D-ABB6-11045E4F3F7F}"/>
    <cellStyle name="Comma 2 2 3 3 2 4 3 2 3" xfId="30942" xr:uid="{8E1E9CE0-4D5E-46E5-8473-C38166939A91}"/>
    <cellStyle name="Comma 2 2 3 3 2 4 3 3" xfId="10722" xr:uid="{8C0F7260-CE72-4241-97EA-B474300AC169}"/>
    <cellStyle name="Comma 2 2 3 3 2 4 3 3 2" xfId="22854" xr:uid="{9ED14096-D126-4855-8F12-441AD41D66E1}"/>
    <cellStyle name="Comma 2 2 3 3 2 4 3 3 2 2" xfId="47118" xr:uid="{A74179CD-A382-45D0-BA27-C01356F1F925}"/>
    <cellStyle name="Comma 2 2 3 3 2 4 3 3 3" xfId="34986" xr:uid="{AC392E0D-010D-463A-9E6D-EFC3AE1BEDFB}"/>
    <cellStyle name="Comma 2 2 3 3 2 4 3 4" xfId="14766" xr:uid="{E7F30D76-6C6C-4A5A-BD9E-2B55C61E86C5}"/>
    <cellStyle name="Comma 2 2 3 3 2 4 3 4 2" xfId="39030" xr:uid="{9D5FD580-0627-4388-805F-23BDA6CE8865}"/>
    <cellStyle name="Comma 2 2 3 3 2 4 3 5" xfId="26898" xr:uid="{B28277C4-EFFD-4D36-893A-064A4A3C7B13}"/>
    <cellStyle name="Comma 2 2 3 3 2 4 4" xfId="4656" xr:uid="{BB7AC385-C378-4E15-B5C3-CEEB9450CEC1}"/>
    <cellStyle name="Comma 2 2 3 3 2 4 4 2" xfId="16788" xr:uid="{B9A015B2-AB77-4530-ACD4-39FE34C384F0}"/>
    <cellStyle name="Comma 2 2 3 3 2 4 4 2 2" xfId="41052" xr:uid="{5F3A542C-E7F7-44CE-B32F-EC537E1118DB}"/>
    <cellStyle name="Comma 2 2 3 3 2 4 4 3" xfId="28920" xr:uid="{66A9A950-BB43-40C0-83A2-DD177358506D}"/>
    <cellStyle name="Comma 2 2 3 3 2 4 5" xfId="8700" xr:uid="{8E468040-6372-4788-8A20-F3690FAAF3C9}"/>
    <cellStyle name="Comma 2 2 3 3 2 4 5 2" xfId="20832" xr:uid="{8138B1B5-5C22-43E6-AA73-82B43E5F411F}"/>
    <cellStyle name="Comma 2 2 3 3 2 4 5 2 2" xfId="45096" xr:uid="{0620B2DA-BA9C-4103-A5A4-FA7B6EE78CE3}"/>
    <cellStyle name="Comma 2 2 3 3 2 4 5 3" xfId="32964" xr:uid="{B174F2B3-A616-4A82-B909-C745655749BE}"/>
    <cellStyle name="Comma 2 2 3 3 2 4 6" xfId="12744" xr:uid="{FC911FBF-3FB2-4401-BE7E-4E2C0FD803E2}"/>
    <cellStyle name="Comma 2 2 3 3 2 4 6 2" xfId="37008" xr:uid="{2F01A8F3-9786-4910-AF7B-4262486BE76E}"/>
    <cellStyle name="Comma 2 2 3 3 2 4 7" xfId="24876" xr:uid="{4E5BA07B-53A4-415F-9BA8-D65A3B1766F0}"/>
    <cellStyle name="Comma 2 2 3 3 2 5" xfId="1118" xr:uid="{CBB70B55-C5F4-4CD9-91FA-B915A6BACB70}"/>
    <cellStyle name="Comma 2 2 3 3 2 5 2" xfId="3140" xr:uid="{A2EBC607-29CB-4704-9C49-5FDF46978996}"/>
    <cellStyle name="Comma 2 2 3 3 2 5 2 2" xfId="7184" xr:uid="{0303E782-31A5-49C4-97CF-B142D91867DE}"/>
    <cellStyle name="Comma 2 2 3 3 2 5 2 2 2" xfId="19316" xr:uid="{BAE0090A-8EA0-42A3-8707-B0D6F3C0FAF0}"/>
    <cellStyle name="Comma 2 2 3 3 2 5 2 2 2 2" xfId="43580" xr:uid="{5488872C-8497-4A8C-8DEE-0A7B8EADDC1A}"/>
    <cellStyle name="Comma 2 2 3 3 2 5 2 2 3" xfId="31448" xr:uid="{3D68FE50-540F-4704-9D4E-56E0A6C09AE3}"/>
    <cellStyle name="Comma 2 2 3 3 2 5 2 3" xfId="11228" xr:uid="{7A6E8B68-1B2C-4FFF-9FD9-D614F100845C}"/>
    <cellStyle name="Comma 2 2 3 3 2 5 2 3 2" xfId="23360" xr:uid="{84B16E4E-E95A-4990-8B67-BE12DA8A47D5}"/>
    <cellStyle name="Comma 2 2 3 3 2 5 2 3 2 2" xfId="47624" xr:uid="{8EF3DE4E-16DC-4DF7-9977-572DB91EFDED}"/>
    <cellStyle name="Comma 2 2 3 3 2 5 2 3 3" xfId="35492" xr:uid="{03FA1BC1-BB1C-49B4-8E46-2EF7BF80AD33}"/>
    <cellStyle name="Comma 2 2 3 3 2 5 2 4" xfId="15272" xr:uid="{85993FCB-EF79-4533-8C9C-6CF5556EDF50}"/>
    <cellStyle name="Comma 2 2 3 3 2 5 2 4 2" xfId="39536" xr:uid="{8B6517B6-85A6-448D-9B84-F5B58ABBEC31}"/>
    <cellStyle name="Comma 2 2 3 3 2 5 2 5" xfId="27404" xr:uid="{C7CBBD3C-4EE1-44DF-A0C0-BE01A1BFE5FD}"/>
    <cellStyle name="Comma 2 2 3 3 2 5 3" xfId="5162" xr:uid="{CAAE2938-0B01-4694-A6E4-F072531DC22E}"/>
    <cellStyle name="Comma 2 2 3 3 2 5 3 2" xfId="17294" xr:uid="{E4D8DF4A-5D7E-4803-BD14-559BBDB984E2}"/>
    <cellStyle name="Comma 2 2 3 3 2 5 3 2 2" xfId="41558" xr:uid="{5E3BAB41-04A3-4D27-835F-4FE468F06FFC}"/>
    <cellStyle name="Comma 2 2 3 3 2 5 3 3" xfId="29426" xr:uid="{D11D65EC-D0C2-4EAC-A938-F4F0F5BE3494}"/>
    <cellStyle name="Comma 2 2 3 3 2 5 4" xfId="9206" xr:uid="{96852D58-EB5B-403B-9457-3358944FAAAF}"/>
    <cellStyle name="Comma 2 2 3 3 2 5 4 2" xfId="21338" xr:uid="{F92A58FB-A9D8-4C7A-9E71-85CA85869564}"/>
    <cellStyle name="Comma 2 2 3 3 2 5 4 2 2" xfId="45602" xr:uid="{B3AA75A4-EA5D-44EE-93D9-08C4B8F4053B}"/>
    <cellStyle name="Comma 2 2 3 3 2 5 4 3" xfId="33470" xr:uid="{6B6B506D-59DD-4D40-86F5-24DFE8028704}"/>
    <cellStyle name="Comma 2 2 3 3 2 5 5" xfId="13250" xr:uid="{FCC98AD1-E823-44C9-A7A8-3E44275706F7}"/>
    <cellStyle name="Comma 2 2 3 3 2 5 5 2" xfId="37514" xr:uid="{29114B1D-B24E-45D8-A23A-8A5C0BD56A2C}"/>
    <cellStyle name="Comma 2 2 3 3 2 5 6" xfId="25382" xr:uid="{A7EFAFAE-B700-4F71-B154-C1110EE4D5BD}"/>
    <cellStyle name="Comma 2 2 3 3 2 6" xfId="2129" xr:uid="{C6AA947D-464B-4F2A-A94F-BCD77B8BC7CA}"/>
    <cellStyle name="Comma 2 2 3 3 2 6 2" xfId="6173" xr:uid="{1358D3DB-770F-4F7D-80FD-C739A5D1643E}"/>
    <cellStyle name="Comma 2 2 3 3 2 6 2 2" xfId="18305" xr:uid="{7735526F-DE10-4909-A991-95D725F08F6F}"/>
    <cellStyle name="Comma 2 2 3 3 2 6 2 2 2" xfId="42569" xr:uid="{03520798-BC15-4A4D-A82B-046084791CFA}"/>
    <cellStyle name="Comma 2 2 3 3 2 6 2 3" xfId="30437" xr:uid="{1989D876-8FFD-4D34-A360-FFED0EF3BEF4}"/>
    <cellStyle name="Comma 2 2 3 3 2 6 3" xfId="10217" xr:uid="{9363B07A-0AF4-41E1-99A1-F95BEDBFD370}"/>
    <cellStyle name="Comma 2 2 3 3 2 6 3 2" xfId="22349" xr:uid="{09EB6C96-B020-466F-93E1-CF54619CE2B2}"/>
    <cellStyle name="Comma 2 2 3 3 2 6 3 2 2" xfId="46613" xr:uid="{82F6BD39-BEE4-4AFE-A2C3-230756D43871}"/>
    <cellStyle name="Comma 2 2 3 3 2 6 3 3" xfId="34481" xr:uid="{2620CFB0-17FD-44A4-9D2E-4D7796E962D9}"/>
    <cellStyle name="Comma 2 2 3 3 2 6 4" xfId="14261" xr:uid="{DCD2213A-D947-47AC-B7A1-416A748D3B14}"/>
    <cellStyle name="Comma 2 2 3 3 2 6 4 2" xfId="38525" xr:uid="{460926E5-86A0-46AC-9519-381198B800AE}"/>
    <cellStyle name="Comma 2 2 3 3 2 6 5" xfId="26393" xr:uid="{3D3B4437-F256-4794-8551-1C54E66132B2}"/>
    <cellStyle name="Comma 2 2 3 3 2 7" xfId="4151" xr:uid="{9A5D9EFF-BC0D-4BAE-BC82-8AC037A5D3F7}"/>
    <cellStyle name="Comma 2 2 3 3 2 7 2" xfId="16283" xr:uid="{359E13AE-AEF2-4A24-8FC5-E5230D0B87C2}"/>
    <cellStyle name="Comma 2 2 3 3 2 7 2 2" xfId="40547" xr:uid="{C2370A53-BC61-44F1-BE6B-852D3CCD6BCF}"/>
    <cellStyle name="Comma 2 2 3 3 2 7 3" xfId="28415" xr:uid="{E0E94DC1-1562-4484-B05C-5D0D96184267}"/>
    <cellStyle name="Comma 2 2 3 3 2 8" xfId="8195" xr:uid="{5B3B8775-BF17-4015-B243-D0E95D8F7B76}"/>
    <cellStyle name="Comma 2 2 3 3 2 8 2" xfId="20327" xr:uid="{63530EA2-A31A-4F80-BFCC-3396E85ED1C5}"/>
    <cellStyle name="Comma 2 2 3 3 2 8 2 2" xfId="44591" xr:uid="{B6E53921-7FFC-40CE-92BE-34EECE317ED7}"/>
    <cellStyle name="Comma 2 2 3 3 2 8 3" xfId="32459" xr:uid="{230E7C91-1EBA-490E-97E3-E20687FDE6F8}"/>
    <cellStyle name="Comma 2 2 3 3 2 9" xfId="12239" xr:uid="{13855A9C-C001-42AF-A210-E02D64705AD3}"/>
    <cellStyle name="Comma 2 2 3 3 2 9 2" xfId="36503" xr:uid="{83AB144A-888E-44B5-B56B-8C2F4E749AE2}"/>
    <cellStyle name="Comma 2 2 3 3 3" xfId="170" xr:uid="{F9CFD1AA-0A3C-4A50-9904-9C943FB89D10}"/>
    <cellStyle name="Comma 2 2 3 3 3 2" xfId="423" xr:uid="{172B3443-1A19-4CAE-A808-5DBEF33044FC}"/>
    <cellStyle name="Comma 2 2 3 3 3 2 2" xfId="928" xr:uid="{713243FA-62F5-4B63-8810-1CB81BEEC43B}"/>
    <cellStyle name="Comma 2 2 3 3 3 2 2 2" xfId="1939" xr:uid="{D00A01DF-C692-4234-AD83-5D757DC5FE4C}"/>
    <cellStyle name="Comma 2 2 3 3 3 2 2 2 2" xfId="3961" xr:uid="{10D058BA-F90B-4073-8097-27C722A5269D}"/>
    <cellStyle name="Comma 2 2 3 3 3 2 2 2 2 2" xfId="8005" xr:uid="{6620F370-6BF9-43CA-95F4-D3B4CA03418F}"/>
    <cellStyle name="Comma 2 2 3 3 3 2 2 2 2 2 2" xfId="20137" xr:uid="{A4425A09-27B6-4189-9564-6A34718EC85F}"/>
    <cellStyle name="Comma 2 2 3 3 3 2 2 2 2 2 2 2" xfId="44401" xr:uid="{AF5540EE-6CA0-4FF7-9D51-D26F08335B91}"/>
    <cellStyle name="Comma 2 2 3 3 3 2 2 2 2 2 3" xfId="32269" xr:uid="{66B64359-7165-4334-924A-40D82667882A}"/>
    <cellStyle name="Comma 2 2 3 3 3 2 2 2 2 3" xfId="12049" xr:uid="{3355DF44-5002-464F-9D53-31C5BA5DA01C}"/>
    <cellStyle name="Comma 2 2 3 3 3 2 2 2 2 3 2" xfId="24181" xr:uid="{B4C507A1-35D5-40F2-B503-3AA91C790C6E}"/>
    <cellStyle name="Comma 2 2 3 3 3 2 2 2 2 3 2 2" xfId="48445" xr:uid="{717DB7E3-6E9F-46E7-970A-63A4B42E77FF}"/>
    <cellStyle name="Comma 2 2 3 3 3 2 2 2 2 3 3" xfId="36313" xr:uid="{8025C29E-4CBB-462E-99FF-8E454D701BEB}"/>
    <cellStyle name="Comma 2 2 3 3 3 2 2 2 2 4" xfId="16093" xr:uid="{DFC11496-B0DC-49FB-B284-EB13C33C2AFC}"/>
    <cellStyle name="Comma 2 2 3 3 3 2 2 2 2 4 2" xfId="40357" xr:uid="{4C10DB4A-41B9-4969-9985-97DDF204E4ED}"/>
    <cellStyle name="Comma 2 2 3 3 3 2 2 2 2 5" xfId="28225" xr:uid="{4C56B805-677C-4520-BD88-E4F9E3F9B23C}"/>
    <cellStyle name="Comma 2 2 3 3 3 2 2 2 3" xfId="5983" xr:uid="{A7F81AB8-9452-40F5-96B3-CA1EDDC86D21}"/>
    <cellStyle name="Comma 2 2 3 3 3 2 2 2 3 2" xfId="18115" xr:uid="{B2D3E22B-5D1C-4234-BC0F-0E00D60AF1AD}"/>
    <cellStyle name="Comma 2 2 3 3 3 2 2 2 3 2 2" xfId="42379" xr:uid="{65CFED25-53A8-4AAD-A70B-A1ABFA84D6AE}"/>
    <cellStyle name="Comma 2 2 3 3 3 2 2 2 3 3" xfId="30247" xr:uid="{922F26EA-7F78-4889-850B-36530E35EFE6}"/>
    <cellStyle name="Comma 2 2 3 3 3 2 2 2 4" xfId="10027" xr:uid="{3D34D46D-D69C-4235-896F-D70C01CC4690}"/>
    <cellStyle name="Comma 2 2 3 3 3 2 2 2 4 2" xfId="22159" xr:uid="{90BC3892-4D30-4494-B132-0EE746D30BAD}"/>
    <cellStyle name="Comma 2 2 3 3 3 2 2 2 4 2 2" xfId="46423" xr:uid="{336B71A1-1A75-453C-BE68-3FA49C3C1B9E}"/>
    <cellStyle name="Comma 2 2 3 3 3 2 2 2 4 3" xfId="34291" xr:uid="{E8F89F84-013C-4DE9-AA6C-41FBE3D4ED64}"/>
    <cellStyle name="Comma 2 2 3 3 3 2 2 2 5" xfId="14071" xr:uid="{62E892FC-9F05-41A1-A47F-B466FC26E649}"/>
    <cellStyle name="Comma 2 2 3 3 3 2 2 2 5 2" xfId="38335" xr:uid="{657BFCB0-28BB-46B2-8C6E-B45B59DD1790}"/>
    <cellStyle name="Comma 2 2 3 3 3 2 2 2 6" xfId="26203" xr:uid="{9E17D95E-48BD-465F-B1C3-6DF4940365CB}"/>
    <cellStyle name="Comma 2 2 3 3 3 2 2 3" xfId="2950" xr:uid="{F4F75412-38AD-4A45-B4C2-C172E7E472B8}"/>
    <cellStyle name="Comma 2 2 3 3 3 2 2 3 2" xfId="6994" xr:uid="{D6544E34-AF66-4815-AB31-AB5836E178AC}"/>
    <cellStyle name="Comma 2 2 3 3 3 2 2 3 2 2" xfId="19126" xr:uid="{C078F9B8-E9E0-468C-84FC-FD03C8BF8471}"/>
    <cellStyle name="Comma 2 2 3 3 3 2 2 3 2 2 2" xfId="43390" xr:uid="{2F4E8CDC-E101-4932-9D48-2E3C32FB7A54}"/>
    <cellStyle name="Comma 2 2 3 3 3 2 2 3 2 3" xfId="31258" xr:uid="{BCCC9011-7942-427B-A4AB-C21CE711D084}"/>
    <cellStyle name="Comma 2 2 3 3 3 2 2 3 3" xfId="11038" xr:uid="{90E943C8-F4F7-42D7-A81F-CCE3DC7A30F4}"/>
    <cellStyle name="Comma 2 2 3 3 3 2 2 3 3 2" xfId="23170" xr:uid="{A22CBCD0-A885-42D5-8935-6E3B0D6160DF}"/>
    <cellStyle name="Comma 2 2 3 3 3 2 2 3 3 2 2" xfId="47434" xr:uid="{2B6576AE-D49D-471E-8C88-1A4F08FEF87D}"/>
    <cellStyle name="Comma 2 2 3 3 3 2 2 3 3 3" xfId="35302" xr:uid="{C9C5E818-A7FC-4944-9616-7F92929010AF}"/>
    <cellStyle name="Comma 2 2 3 3 3 2 2 3 4" xfId="15082" xr:uid="{08C8D3A3-178B-4BF6-96E2-A03B8A15E3E6}"/>
    <cellStyle name="Comma 2 2 3 3 3 2 2 3 4 2" xfId="39346" xr:uid="{309082E3-C51F-499C-BDA4-1A9DFEE6BC2A}"/>
    <cellStyle name="Comma 2 2 3 3 3 2 2 3 5" xfId="27214" xr:uid="{8F292570-1030-48C6-9D1A-CC3094788490}"/>
    <cellStyle name="Comma 2 2 3 3 3 2 2 4" xfId="4972" xr:uid="{73ACECEC-3C6A-4F4C-B416-11E49037A2B4}"/>
    <cellStyle name="Comma 2 2 3 3 3 2 2 4 2" xfId="17104" xr:uid="{4A895BE7-69F2-4072-8CD5-80C06EB916C8}"/>
    <cellStyle name="Comma 2 2 3 3 3 2 2 4 2 2" xfId="41368" xr:uid="{63DDAC6E-3992-41BC-8DC3-F38405943126}"/>
    <cellStyle name="Comma 2 2 3 3 3 2 2 4 3" xfId="29236" xr:uid="{020D433E-7F73-4D85-B585-999CE151E56A}"/>
    <cellStyle name="Comma 2 2 3 3 3 2 2 5" xfId="9016" xr:uid="{41BD2933-BFFE-4646-B2D1-5ADFDE8DE44C}"/>
    <cellStyle name="Comma 2 2 3 3 3 2 2 5 2" xfId="21148" xr:uid="{BA09FC5E-7FE2-4308-B28D-FE2EF036985E}"/>
    <cellStyle name="Comma 2 2 3 3 3 2 2 5 2 2" xfId="45412" xr:uid="{919995D7-0847-4135-A8DF-431DC6565148}"/>
    <cellStyle name="Comma 2 2 3 3 3 2 2 5 3" xfId="33280" xr:uid="{DD5BCE91-DE73-432E-B824-333BDB87280C}"/>
    <cellStyle name="Comma 2 2 3 3 3 2 2 6" xfId="13060" xr:uid="{8069B383-0BFA-4B43-8FAA-2CC5F58D94CB}"/>
    <cellStyle name="Comma 2 2 3 3 3 2 2 6 2" xfId="37324" xr:uid="{4442E97A-CF42-4FCB-80D6-AA413CD8D7CE}"/>
    <cellStyle name="Comma 2 2 3 3 3 2 2 7" xfId="25192" xr:uid="{59B3EEFE-92A5-4F68-876C-D70929DEC3E5}"/>
    <cellStyle name="Comma 2 2 3 3 3 2 3" xfId="1434" xr:uid="{D224FF41-2EDA-4742-AD3D-0BD5066909F1}"/>
    <cellStyle name="Comma 2 2 3 3 3 2 3 2" xfId="3456" xr:uid="{A2BD60E5-519C-4051-8F66-BF167217CF7A}"/>
    <cellStyle name="Comma 2 2 3 3 3 2 3 2 2" xfId="7500" xr:uid="{403EA7B9-3385-49DD-B60A-66F8D78E5127}"/>
    <cellStyle name="Comma 2 2 3 3 3 2 3 2 2 2" xfId="19632" xr:uid="{CF3CDD0E-291A-4E8A-8326-666E97330843}"/>
    <cellStyle name="Comma 2 2 3 3 3 2 3 2 2 2 2" xfId="43896" xr:uid="{253E67DE-BF51-4434-A0D5-5CA0361F7CCF}"/>
    <cellStyle name="Comma 2 2 3 3 3 2 3 2 2 3" xfId="31764" xr:uid="{2BE01F43-01EB-48C9-BD73-B2C4DFD5FF30}"/>
    <cellStyle name="Comma 2 2 3 3 3 2 3 2 3" xfId="11544" xr:uid="{C15512DC-9734-457B-83D6-37D800D4802D}"/>
    <cellStyle name="Comma 2 2 3 3 3 2 3 2 3 2" xfId="23676" xr:uid="{D5D7B6BA-F630-440F-BA0D-1083C18C7B82}"/>
    <cellStyle name="Comma 2 2 3 3 3 2 3 2 3 2 2" xfId="47940" xr:uid="{FD0D716A-C17F-422A-BD68-60B33C5BCF6F}"/>
    <cellStyle name="Comma 2 2 3 3 3 2 3 2 3 3" xfId="35808" xr:uid="{3576A9C0-AD3F-4297-98F0-7093CEB39933}"/>
    <cellStyle name="Comma 2 2 3 3 3 2 3 2 4" xfId="15588" xr:uid="{D63D1D3B-DC43-45E0-A82A-785E36E2E3D3}"/>
    <cellStyle name="Comma 2 2 3 3 3 2 3 2 4 2" xfId="39852" xr:uid="{C4570110-6453-442F-9095-2AC2D003A6F7}"/>
    <cellStyle name="Comma 2 2 3 3 3 2 3 2 5" xfId="27720" xr:uid="{A3782D80-B819-4D00-9D9B-E38C9D8B4777}"/>
    <cellStyle name="Comma 2 2 3 3 3 2 3 3" xfId="5478" xr:uid="{F921BBEC-3706-4FA9-936E-74220FC9C827}"/>
    <cellStyle name="Comma 2 2 3 3 3 2 3 3 2" xfId="17610" xr:uid="{F90EAF5A-F24E-4635-AEF3-529F79E323EB}"/>
    <cellStyle name="Comma 2 2 3 3 3 2 3 3 2 2" xfId="41874" xr:uid="{02684A27-C304-4581-A42F-D29F9F537F3F}"/>
    <cellStyle name="Comma 2 2 3 3 3 2 3 3 3" xfId="29742" xr:uid="{F0958C7D-57A0-4ADA-8372-84F37FF8B6D3}"/>
    <cellStyle name="Comma 2 2 3 3 3 2 3 4" xfId="9522" xr:uid="{F45E326B-1464-4B7F-B5BF-799A3961A758}"/>
    <cellStyle name="Comma 2 2 3 3 3 2 3 4 2" xfId="21654" xr:uid="{D1926771-B81D-4AC4-997F-406EA886D416}"/>
    <cellStyle name="Comma 2 2 3 3 3 2 3 4 2 2" xfId="45918" xr:uid="{64BADA0B-547D-4082-89B3-44BA3D64108B}"/>
    <cellStyle name="Comma 2 2 3 3 3 2 3 4 3" xfId="33786" xr:uid="{AE3BD29F-1023-43D3-A3BB-7F05B6024E2B}"/>
    <cellStyle name="Comma 2 2 3 3 3 2 3 5" xfId="13566" xr:uid="{E5D5981E-4972-408A-81B5-BD8D437983FB}"/>
    <cellStyle name="Comma 2 2 3 3 3 2 3 5 2" xfId="37830" xr:uid="{6FE17AD2-CD98-460B-8869-8A67DA2384FC}"/>
    <cellStyle name="Comma 2 2 3 3 3 2 3 6" xfId="25698" xr:uid="{3F613B4F-F08D-40E3-B429-05C18B765EF1}"/>
    <cellStyle name="Comma 2 2 3 3 3 2 4" xfId="2445" xr:uid="{06784940-7C9C-4484-9CAD-36E56622B4EC}"/>
    <cellStyle name="Comma 2 2 3 3 3 2 4 2" xfId="6489" xr:uid="{7444579A-4A5C-4A58-B37D-4667B07392EF}"/>
    <cellStyle name="Comma 2 2 3 3 3 2 4 2 2" xfId="18621" xr:uid="{8E50EB57-475C-4B4E-8D62-89958D552A4D}"/>
    <cellStyle name="Comma 2 2 3 3 3 2 4 2 2 2" xfId="42885" xr:uid="{8B555CE1-F45B-47AA-B1AD-FAB2A3DADB87}"/>
    <cellStyle name="Comma 2 2 3 3 3 2 4 2 3" xfId="30753" xr:uid="{8FD6FB60-3E6E-4785-85B3-BC4EB35F0931}"/>
    <cellStyle name="Comma 2 2 3 3 3 2 4 3" xfId="10533" xr:uid="{42439F8D-6C5A-47BE-80BE-37B153030F85}"/>
    <cellStyle name="Comma 2 2 3 3 3 2 4 3 2" xfId="22665" xr:uid="{8CF4C3DE-3585-40E0-AEB1-973ACFDF08C9}"/>
    <cellStyle name="Comma 2 2 3 3 3 2 4 3 2 2" xfId="46929" xr:uid="{E1D92459-F8BB-49EC-A0BD-D39A79122D11}"/>
    <cellStyle name="Comma 2 2 3 3 3 2 4 3 3" xfId="34797" xr:uid="{E00EB916-3A53-4DE8-8874-774E2B24AD20}"/>
    <cellStyle name="Comma 2 2 3 3 3 2 4 4" xfId="14577" xr:uid="{2CBA3D7E-81B4-47C7-BBD3-7CF583535C7A}"/>
    <cellStyle name="Comma 2 2 3 3 3 2 4 4 2" xfId="38841" xr:uid="{A7860CE4-2773-46B7-8DCF-FA685801CB1C}"/>
    <cellStyle name="Comma 2 2 3 3 3 2 4 5" xfId="26709" xr:uid="{E106166F-B554-4952-ADA3-F4AB4C7E4BBC}"/>
    <cellStyle name="Comma 2 2 3 3 3 2 5" xfId="4467" xr:uid="{7363C765-C98E-4F42-B729-C02032ACAB82}"/>
    <cellStyle name="Comma 2 2 3 3 3 2 5 2" xfId="16599" xr:uid="{AC5BCEB3-8448-4820-8377-BBAF72EBC443}"/>
    <cellStyle name="Comma 2 2 3 3 3 2 5 2 2" xfId="40863" xr:uid="{5C48EC93-502B-448B-82B5-63A2C58B9B68}"/>
    <cellStyle name="Comma 2 2 3 3 3 2 5 3" xfId="28731" xr:uid="{D42730BD-BBD6-452E-BDAB-62E08062EC8F}"/>
    <cellStyle name="Comma 2 2 3 3 3 2 6" xfId="8511" xr:uid="{331658F0-12E9-43F2-9FBA-C7BD8CF7E15D}"/>
    <cellStyle name="Comma 2 2 3 3 3 2 6 2" xfId="20643" xr:uid="{27888AA9-5941-4F22-AC42-68DA5C444AB9}"/>
    <cellStyle name="Comma 2 2 3 3 3 2 6 2 2" xfId="44907" xr:uid="{E6E72ED3-BA65-4007-A44F-11EB6C6F750F}"/>
    <cellStyle name="Comma 2 2 3 3 3 2 6 3" xfId="32775" xr:uid="{B1AAF478-96DC-4578-A4DE-D33D78343927}"/>
    <cellStyle name="Comma 2 2 3 3 3 2 7" xfId="12555" xr:uid="{7B172A92-E78B-4166-8953-045B6AA12B40}"/>
    <cellStyle name="Comma 2 2 3 3 3 2 7 2" xfId="36819" xr:uid="{BE8DD09A-8330-448F-9518-DE31C0FA543F}"/>
    <cellStyle name="Comma 2 2 3 3 3 2 8" xfId="24687" xr:uid="{13682202-B5D7-4110-97F6-B31358A76520}"/>
    <cellStyle name="Comma 2 2 3 3 3 3" xfId="675" xr:uid="{5BCC94CE-5086-460A-886A-84CBBA752B4E}"/>
    <cellStyle name="Comma 2 2 3 3 3 3 2" xfId="1686" xr:uid="{35300728-2894-4C1D-94C0-C325A1EDB20E}"/>
    <cellStyle name="Comma 2 2 3 3 3 3 2 2" xfId="3708" xr:uid="{EA448014-12F8-4079-B759-F927D67B76F9}"/>
    <cellStyle name="Comma 2 2 3 3 3 3 2 2 2" xfId="7752" xr:uid="{F3ECB846-1C68-41C2-8A34-19B77703C0A8}"/>
    <cellStyle name="Comma 2 2 3 3 3 3 2 2 2 2" xfId="19884" xr:uid="{EA462061-5DB4-4BCC-AAFF-4F6FE38DFEF5}"/>
    <cellStyle name="Comma 2 2 3 3 3 3 2 2 2 2 2" xfId="44148" xr:uid="{0FDBD05C-8D18-46F1-9927-4B674B8D771F}"/>
    <cellStyle name="Comma 2 2 3 3 3 3 2 2 2 3" xfId="32016" xr:uid="{A217D9AE-9CD8-45B8-9BDA-CCA2DAAF551B}"/>
    <cellStyle name="Comma 2 2 3 3 3 3 2 2 3" xfId="11796" xr:uid="{46C9BCE0-6458-4306-893F-5AD96633FFBA}"/>
    <cellStyle name="Comma 2 2 3 3 3 3 2 2 3 2" xfId="23928" xr:uid="{F4EB3B4F-3E41-4696-9716-A38D7B11E263}"/>
    <cellStyle name="Comma 2 2 3 3 3 3 2 2 3 2 2" xfId="48192" xr:uid="{51283A5D-C336-4899-94E4-88A5520B8DA6}"/>
    <cellStyle name="Comma 2 2 3 3 3 3 2 2 3 3" xfId="36060" xr:uid="{4C4C1B6C-4F32-42C3-9258-B2E7027F2727}"/>
    <cellStyle name="Comma 2 2 3 3 3 3 2 2 4" xfId="15840" xr:uid="{BC194084-CAD9-4060-8B4E-9AB20A995DFA}"/>
    <cellStyle name="Comma 2 2 3 3 3 3 2 2 4 2" xfId="40104" xr:uid="{B0184080-6BCF-40CE-B44F-7AC7AE9ED1C3}"/>
    <cellStyle name="Comma 2 2 3 3 3 3 2 2 5" xfId="27972" xr:uid="{86466E60-364F-411A-9615-5BEE861FCC03}"/>
    <cellStyle name="Comma 2 2 3 3 3 3 2 3" xfId="5730" xr:uid="{2D4F9033-A964-4CBF-B5F4-7122F9C7993F}"/>
    <cellStyle name="Comma 2 2 3 3 3 3 2 3 2" xfId="17862" xr:uid="{8E615526-9E02-41F4-8855-D92EC6769E9C}"/>
    <cellStyle name="Comma 2 2 3 3 3 3 2 3 2 2" xfId="42126" xr:uid="{3F850151-5385-47BD-B1D9-6EF82E41897C}"/>
    <cellStyle name="Comma 2 2 3 3 3 3 2 3 3" xfId="29994" xr:uid="{A8D7D628-0538-4C57-A8AF-81E4253727A4}"/>
    <cellStyle name="Comma 2 2 3 3 3 3 2 4" xfId="9774" xr:uid="{BB89886E-81AB-4AF6-93BD-F3664D22CC79}"/>
    <cellStyle name="Comma 2 2 3 3 3 3 2 4 2" xfId="21906" xr:uid="{AF3EF5BB-C89B-4541-90B9-A5D3793B7511}"/>
    <cellStyle name="Comma 2 2 3 3 3 3 2 4 2 2" xfId="46170" xr:uid="{867B3D7D-DD1D-4C1E-B5B1-B07AE4214758}"/>
    <cellStyle name="Comma 2 2 3 3 3 3 2 4 3" xfId="34038" xr:uid="{4B67DCD8-E99D-4393-A7EE-934D2C8E276B}"/>
    <cellStyle name="Comma 2 2 3 3 3 3 2 5" xfId="13818" xr:uid="{6821B4D4-42BB-40E8-8CD2-AD324EB41EF8}"/>
    <cellStyle name="Comma 2 2 3 3 3 3 2 5 2" xfId="38082" xr:uid="{6098BC74-D3CE-45A0-BA59-64675C9F11F0}"/>
    <cellStyle name="Comma 2 2 3 3 3 3 2 6" xfId="25950" xr:uid="{42C3159F-6F4E-48CC-9F6B-66C9CE1F820E}"/>
    <cellStyle name="Comma 2 2 3 3 3 3 3" xfId="2697" xr:uid="{1F438FA6-9C9D-4400-A86D-73798686701B}"/>
    <cellStyle name="Comma 2 2 3 3 3 3 3 2" xfId="6741" xr:uid="{2B5B2600-81B0-404E-8EBA-3FF9FA0BB53F}"/>
    <cellStyle name="Comma 2 2 3 3 3 3 3 2 2" xfId="18873" xr:uid="{13D49261-6A38-4120-BC91-BBBEC1D05865}"/>
    <cellStyle name="Comma 2 2 3 3 3 3 3 2 2 2" xfId="43137" xr:uid="{08FFE971-9DC7-462E-BC2B-61E811561612}"/>
    <cellStyle name="Comma 2 2 3 3 3 3 3 2 3" xfId="31005" xr:uid="{832335E3-6E9E-496C-B0F8-CEB5FAB980C9}"/>
    <cellStyle name="Comma 2 2 3 3 3 3 3 3" xfId="10785" xr:uid="{16FAA648-BFDF-4888-8E93-43A3ACAE4E5E}"/>
    <cellStyle name="Comma 2 2 3 3 3 3 3 3 2" xfId="22917" xr:uid="{FCA20221-A462-4946-8204-CBB29FDF4DF3}"/>
    <cellStyle name="Comma 2 2 3 3 3 3 3 3 2 2" xfId="47181" xr:uid="{EF240D6D-FB3A-48E6-8A78-27D2658970E9}"/>
    <cellStyle name="Comma 2 2 3 3 3 3 3 3 3" xfId="35049" xr:uid="{DA17DDEC-BF4D-444D-ADEA-E242AE96BAD0}"/>
    <cellStyle name="Comma 2 2 3 3 3 3 3 4" xfId="14829" xr:uid="{93A29A90-AE7E-4B51-B322-9DF0AF9806BB}"/>
    <cellStyle name="Comma 2 2 3 3 3 3 3 4 2" xfId="39093" xr:uid="{053999F6-218F-48E4-9B39-3BB82B125D3D}"/>
    <cellStyle name="Comma 2 2 3 3 3 3 3 5" xfId="26961" xr:uid="{4401D8F9-A7A0-4BBB-AB2F-3DFC835AF945}"/>
    <cellStyle name="Comma 2 2 3 3 3 3 4" xfId="4719" xr:uid="{8901D016-844F-453C-863E-26773A73FCD6}"/>
    <cellStyle name="Comma 2 2 3 3 3 3 4 2" xfId="16851" xr:uid="{E6101462-1829-412E-AFAA-42CAF1D5BA33}"/>
    <cellStyle name="Comma 2 2 3 3 3 3 4 2 2" xfId="41115" xr:uid="{01F0031F-A175-4E46-9693-BBD0E5AE2EA3}"/>
    <cellStyle name="Comma 2 2 3 3 3 3 4 3" xfId="28983" xr:uid="{577B07D5-1A48-4608-94E8-A7FBB220C19B}"/>
    <cellStyle name="Comma 2 2 3 3 3 3 5" xfId="8763" xr:uid="{D7C72660-1CC2-4FEA-9762-D45F6E014A66}"/>
    <cellStyle name="Comma 2 2 3 3 3 3 5 2" xfId="20895" xr:uid="{600021DE-F8E4-4A67-B9A0-5862A17E962E}"/>
    <cellStyle name="Comma 2 2 3 3 3 3 5 2 2" xfId="45159" xr:uid="{13E74D99-6AF8-4018-89E8-ACFA4E48BE9F}"/>
    <cellStyle name="Comma 2 2 3 3 3 3 5 3" xfId="33027" xr:uid="{3D5360FF-BEFE-43CE-9303-76F8D8206275}"/>
    <cellStyle name="Comma 2 2 3 3 3 3 6" xfId="12807" xr:uid="{6C34F9B1-5B2C-4798-AAF0-3D9A2CDB8293}"/>
    <cellStyle name="Comma 2 2 3 3 3 3 6 2" xfId="37071" xr:uid="{2EB5A2A4-D7CB-4BB5-B37E-1E076592A49F}"/>
    <cellStyle name="Comma 2 2 3 3 3 3 7" xfId="24939" xr:uid="{0C03C305-6EF3-43B5-91CB-7C52F2DBB5D8}"/>
    <cellStyle name="Comma 2 2 3 3 3 4" xfId="1181" xr:uid="{CBC14310-6317-4894-8A14-9695B02AAA6D}"/>
    <cellStyle name="Comma 2 2 3 3 3 4 2" xfId="3203" xr:uid="{F1087766-06C7-46D0-A795-25A22EA94AC8}"/>
    <cellStyle name="Comma 2 2 3 3 3 4 2 2" xfId="7247" xr:uid="{71A4C04C-1B93-45DC-9231-128EE624A93C}"/>
    <cellStyle name="Comma 2 2 3 3 3 4 2 2 2" xfId="19379" xr:uid="{CE98A768-D9EE-4B5A-A83D-6297A1CE28F6}"/>
    <cellStyle name="Comma 2 2 3 3 3 4 2 2 2 2" xfId="43643" xr:uid="{C7686A55-479C-4B9C-8A64-C45F66C6F34F}"/>
    <cellStyle name="Comma 2 2 3 3 3 4 2 2 3" xfId="31511" xr:uid="{4BDA7B35-819C-4CC3-ADFC-F06E3668F514}"/>
    <cellStyle name="Comma 2 2 3 3 3 4 2 3" xfId="11291" xr:uid="{745E3053-ECA0-424A-85C7-9148C9199AED}"/>
    <cellStyle name="Comma 2 2 3 3 3 4 2 3 2" xfId="23423" xr:uid="{4EBA91E3-991D-4502-8474-4D0A246E586B}"/>
    <cellStyle name="Comma 2 2 3 3 3 4 2 3 2 2" xfId="47687" xr:uid="{0B4ED1E4-8789-4E75-93A4-AB77C848F122}"/>
    <cellStyle name="Comma 2 2 3 3 3 4 2 3 3" xfId="35555" xr:uid="{5868224C-CAF9-4F70-9297-8074A027AC7D}"/>
    <cellStyle name="Comma 2 2 3 3 3 4 2 4" xfId="15335" xr:uid="{E678E2FD-63EA-4169-B225-470F98541BB8}"/>
    <cellStyle name="Comma 2 2 3 3 3 4 2 4 2" xfId="39599" xr:uid="{7345A6DC-2430-47F0-98CB-23F90C1FB845}"/>
    <cellStyle name="Comma 2 2 3 3 3 4 2 5" xfId="27467" xr:uid="{F0F80AC5-725D-4661-8178-62D6B7E09292}"/>
    <cellStyle name="Comma 2 2 3 3 3 4 3" xfId="5225" xr:uid="{A5B91114-8805-4233-992D-B64830F16818}"/>
    <cellStyle name="Comma 2 2 3 3 3 4 3 2" xfId="17357" xr:uid="{AD97EA98-C27E-4E47-BDC8-B98F62347555}"/>
    <cellStyle name="Comma 2 2 3 3 3 4 3 2 2" xfId="41621" xr:uid="{3BFFD8DD-E8ED-4ED9-B305-63D904AE744C}"/>
    <cellStyle name="Comma 2 2 3 3 3 4 3 3" xfId="29489" xr:uid="{E552AF3A-F3EB-453B-A8A0-D862632C3B1E}"/>
    <cellStyle name="Comma 2 2 3 3 3 4 4" xfId="9269" xr:uid="{EAB75D0A-1C3F-4425-8904-72D2A41C2231}"/>
    <cellStyle name="Comma 2 2 3 3 3 4 4 2" xfId="21401" xr:uid="{37852E07-608F-4F05-8976-0F2057D8B315}"/>
    <cellStyle name="Comma 2 2 3 3 3 4 4 2 2" xfId="45665" xr:uid="{667726CC-DE76-40EA-BEC4-BAAD3165420E}"/>
    <cellStyle name="Comma 2 2 3 3 3 4 4 3" xfId="33533" xr:uid="{D73CE3BE-19B8-48E8-ACA0-46AA585F4EEA}"/>
    <cellStyle name="Comma 2 2 3 3 3 4 5" xfId="13313" xr:uid="{2FCA8672-BF53-4E5D-A1F8-D29BC428721F}"/>
    <cellStyle name="Comma 2 2 3 3 3 4 5 2" xfId="37577" xr:uid="{944715E6-9068-4F24-8B5F-A4488A9091B0}"/>
    <cellStyle name="Comma 2 2 3 3 3 4 6" xfId="25445" xr:uid="{598498F7-9C27-491B-825C-200C33FD592B}"/>
    <cellStyle name="Comma 2 2 3 3 3 5" xfId="2192" xr:uid="{B9DD5E6A-BAD1-4CA8-812C-A483EC33C308}"/>
    <cellStyle name="Comma 2 2 3 3 3 5 2" xfId="6236" xr:uid="{3A334F2B-FE06-4AA3-9AD8-864D32297FC8}"/>
    <cellStyle name="Comma 2 2 3 3 3 5 2 2" xfId="18368" xr:uid="{5AC80FDC-118B-475E-B20C-0C691A171B91}"/>
    <cellStyle name="Comma 2 2 3 3 3 5 2 2 2" xfId="42632" xr:uid="{218F9833-A550-4FFF-92D5-A2914918142A}"/>
    <cellStyle name="Comma 2 2 3 3 3 5 2 3" xfId="30500" xr:uid="{1C4BD7BD-377E-42DA-A9E3-DE146AAB0476}"/>
    <cellStyle name="Comma 2 2 3 3 3 5 3" xfId="10280" xr:uid="{6B76FC35-6D42-43AE-A61B-201D9CABE08B}"/>
    <cellStyle name="Comma 2 2 3 3 3 5 3 2" xfId="22412" xr:uid="{B4599533-22FE-4EF7-90F9-B1295163618E}"/>
    <cellStyle name="Comma 2 2 3 3 3 5 3 2 2" xfId="46676" xr:uid="{3D46EF3E-D44C-463F-9C54-6E374C4E0F69}"/>
    <cellStyle name="Comma 2 2 3 3 3 5 3 3" xfId="34544" xr:uid="{8C474582-9FBF-4532-8F88-88BD9AE2D03C}"/>
    <cellStyle name="Comma 2 2 3 3 3 5 4" xfId="14324" xr:uid="{CA7E8FE4-D072-4509-904A-506D2A624CD5}"/>
    <cellStyle name="Comma 2 2 3 3 3 5 4 2" xfId="38588" xr:uid="{7B15960D-8D54-44EE-9FEB-6721277DC72F}"/>
    <cellStyle name="Comma 2 2 3 3 3 5 5" xfId="26456" xr:uid="{B0EC3920-7158-42D0-AD27-6F858226CDE9}"/>
    <cellStyle name="Comma 2 2 3 3 3 6" xfId="4214" xr:uid="{2BBCB013-BB97-4127-B64C-316E7EDB5B13}"/>
    <cellStyle name="Comma 2 2 3 3 3 6 2" xfId="16346" xr:uid="{FA2A2F64-CA68-4ECF-BABA-F5525FF88555}"/>
    <cellStyle name="Comma 2 2 3 3 3 6 2 2" xfId="40610" xr:uid="{4E7001D6-9846-4D03-91F8-DFBCE5313287}"/>
    <cellStyle name="Comma 2 2 3 3 3 6 3" xfId="28478" xr:uid="{C7C7B103-EF71-49A2-99AB-F622EA3FE4E8}"/>
    <cellStyle name="Comma 2 2 3 3 3 7" xfId="8258" xr:uid="{2409FB62-6C84-4B22-8396-424EA66E44A6}"/>
    <cellStyle name="Comma 2 2 3 3 3 7 2" xfId="20390" xr:uid="{699AFB5F-538C-4D1D-AD36-A0CD58D69DD8}"/>
    <cellStyle name="Comma 2 2 3 3 3 7 2 2" xfId="44654" xr:uid="{5CC7E4D6-E607-42E4-ADF0-667D85AB594D}"/>
    <cellStyle name="Comma 2 2 3 3 3 7 3" xfId="32522" xr:uid="{3365A922-CC2F-4FEC-86B6-6F59C4936A41}"/>
    <cellStyle name="Comma 2 2 3 3 3 8" xfId="12302" xr:uid="{2B29DC0C-EF02-4082-8C8D-A97102DEF534}"/>
    <cellStyle name="Comma 2 2 3 3 3 8 2" xfId="36566" xr:uid="{48899A29-AD2C-4762-849F-3BE26ED7CFB8}"/>
    <cellStyle name="Comma 2 2 3 3 3 9" xfId="24434" xr:uid="{C4292023-AF26-4060-80CB-821A84F20755}"/>
    <cellStyle name="Comma 2 2 3 3 4" xfId="297" xr:uid="{8CF69B27-EF28-4B3E-9928-3592D80E8E1C}"/>
    <cellStyle name="Comma 2 2 3 3 4 2" xfId="802" xr:uid="{790C5CBD-659F-4AF2-90F7-E143C1D52E12}"/>
    <cellStyle name="Comma 2 2 3 3 4 2 2" xfId="1813" xr:uid="{947866DA-080D-4FB9-92D7-CC290006DA0B}"/>
    <cellStyle name="Comma 2 2 3 3 4 2 2 2" xfId="3835" xr:uid="{3FCC9BE5-7826-4746-8BA8-2AF8DB003B11}"/>
    <cellStyle name="Comma 2 2 3 3 4 2 2 2 2" xfId="7879" xr:uid="{3E65911F-65AA-4302-B4F3-14AECDD45128}"/>
    <cellStyle name="Comma 2 2 3 3 4 2 2 2 2 2" xfId="20011" xr:uid="{CDBC1BEA-41E2-4970-9B55-4DA7E3B982AF}"/>
    <cellStyle name="Comma 2 2 3 3 4 2 2 2 2 2 2" xfId="44275" xr:uid="{3D0DF8DA-AEA7-46B0-8643-236AEED10325}"/>
    <cellStyle name="Comma 2 2 3 3 4 2 2 2 2 3" xfId="32143" xr:uid="{1BB2F7AC-2CE4-451B-852A-C44EAFE6466F}"/>
    <cellStyle name="Comma 2 2 3 3 4 2 2 2 3" xfId="11923" xr:uid="{FDEA0B8D-0466-46AE-B5FD-AC04CF24EEE0}"/>
    <cellStyle name="Comma 2 2 3 3 4 2 2 2 3 2" xfId="24055" xr:uid="{0BD8C4F6-9320-4DF4-BB41-FF68D3FF6252}"/>
    <cellStyle name="Comma 2 2 3 3 4 2 2 2 3 2 2" xfId="48319" xr:uid="{9E958D59-892B-4B1E-B61F-E3D02C15AD91}"/>
    <cellStyle name="Comma 2 2 3 3 4 2 2 2 3 3" xfId="36187" xr:uid="{65AD32E5-761D-4E1B-B0CD-872485B0D217}"/>
    <cellStyle name="Comma 2 2 3 3 4 2 2 2 4" xfId="15967" xr:uid="{D1626FB6-41C7-4FFF-A50E-5EC2083062BB}"/>
    <cellStyle name="Comma 2 2 3 3 4 2 2 2 4 2" xfId="40231" xr:uid="{D608DC1C-E0EE-49FA-BDCE-4BF81EF0F120}"/>
    <cellStyle name="Comma 2 2 3 3 4 2 2 2 5" xfId="28099" xr:uid="{C36CA1A5-9F16-40F5-853B-59B38ADABB2D}"/>
    <cellStyle name="Comma 2 2 3 3 4 2 2 3" xfId="5857" xr:uid="{3B310C8B-5FCA-4D3B-A5FF-A6F38159C7FA}"/>
    <cellStyle name="Comma 2 2 3 3 4 2 2 3 2" xfId="17989" xr:uid="{DFC69B3B-6428-4F7A-B13B-1DFBB0F5379D}"/>
    <cellStyle name="Comma 2 2 3 3 4 2 2 3 2 2" xfId="42253" xr:uid="{BC772D30-F452-48AC-B987-1ADA56A6A02F}"/>
    <cellStyle name="Comma 2 2 3 3 4 2 2 3 3" xfId="30121" xr:uid="{A2867811-FF7C-431C-AE6B-ADEC8E0B0A25}"/>
    <cellStyle name="Comma 2 2 3 3 4 2 2 4" xfId="9901" xr:uid="{CC8DA949-506D-4F0E-B3C0-BA2B84429FE0}"/>
    <cellStyle name="Comma 2 2 3 3 4 2 2 4 2" xfId="22033" xr:uid="{7C0C67C9-BCA0-40AA-A740-E6CD944048C2}"/>
    <cellStyle name="Comma 2 2 3 3 4 2 2 4 2 2" xfId="46297" xr:uid="{86E67952-ED25-4C3F-82A6-4C0E615A33C9}"/>
    <cellStyle name="Comma 2 2 3 3 4 2 2 4 3" xfId="34165" xr:uid="{F803B2C1-E923-4789-8D0C-493C914681FA}"/>
    <cellStyle name="Comma 2 2 3 3 4 2 2 5" xfId="13945" xr:uid="{BB7AAB99-413B-4E9D-837A-002F25811BE8}"/>
    <cellStyle name="Comma 2 2 3 3 4 2 2 5 2" xfId="38209" xr:uid="{94F3FA34-3F2E-4EF6-9C7D-59C6142FA28D}"/>
    <cellStyle name="Comma 2 2 3 3 4 2 2 6" xfId="26077" xr:uid="{40A9CB64-16DB-4190-B499-BF438FBAB00E}"/>
    <cellStyle name="Comma 2 2 3 3 4 2 3" xfId="2824" xr:uid="{490AA2DE-B762-45DE-BAEB-75B7430B0EBF}"/>
    <cellStyle name="Comma 2 2 3 3 4 2 3 2" xfId="6868" xr:uid="{A1D14105-0724-4384-996A-F5958225EF9A}"/>
    <cellStyle name="Comma 2 2 3 3 4 2 3 2 2" xfId="19000" xr:uid="{5B8A92DD-73E6-4F4C-A2AA-D752B92F16C0}"/>
    <cellStyle name="Comma 2 2 3 3 4 2 3 2 2 2" xfId="43264" xr:uid="{A688D1BF-B5C6-4CC9-BD23-63A9F81F03F5}"/>
    <cellStyle name="Comma 2 2 3 3 4 2 3 2 3" xfId="31132" xr:uid="{DEDBF13C-6DB1-4195-950D-71F9FF2FA407}"/>
    <cellStyle name="Comma 2 2 3 3 4 2 3 3" xfId="10912" xr:uid="{B7FB004D-C6FF-4DAC-9F92-E3EED8F6A0EC}"/>
    <cellStyle name="Comma 2 2 3 3 4 2 3 3 2" xfId="23044" xr:uid="{B808102C-37A6-4E16-A626-D7124DC65106}"/>
    <cellStyle name="Comma 2 2 3 3 4 2 3 3 2 2" xfId="47308" xr:uid="{0909D3EB-631D-47BA-BF97-0A32C4BF6BDD}"/>
    <cellStyle name="Comma 2 2 3 3 4 2 3 3 3" xfId="35176" xr:uid="{B8F64CDB-66EA-480F-9415-09A8DBEF8835}"/>
    <cellStyle name="Comma 2 2 3 3 4 2 3 4" xfId="14956" xr:uid="{EA5A144F-07ED-40AC-9A75-9B098D46D7B3}"/>
    <cellStyle name="Comma 2 2 3 3 4 2 3 4 2" xfId="39220" xr:uid="{168DC68A-B847-4E0B-B730-869C5BFFC7EB}"/>
    <cellStyle name="Comma 2 2 3 3 4 2 3 5" xfId="27088" xr:uid="{DBDE358A-08F8-469A-AA6E-607BE34AB689}"/>
    <cellStyle name="Comma 2 2 3 3 4 2 4" xfId="4846" xr:uid="{1F0D4358-C83D-4928-9E8B-81A73FAAAA17}"/>
    <cellStyle name="Comma 2 2 3 3 4 2 4 2" xfId="16978" xr:uid="{18B9FF20-06C8-42CA-BD82-0EADC595A667}"/>
    <cellStyle name="Comma 2 2 3 3 4 2 4 2 2" xfId="41242" xr:uid="{28970722-80C0-47D3-8641-AE327503BEB7}"/>
    <cellStyle name="Comma 2 2 3 3 4 2 4 3" xfId="29110" xr:uid="{DFF50FDC-65D3-4CE1-BA3D-1B46E603B0F2}"/>
    <cellStyle name="Comma 2 2 3 3 4 2 5" xfId="8890" xr:uid="{A6970B3D-262E-449E-8F4B-060F5BA6A420}"/>
    <cellStyle name="Comma 2 2 3 3 4 2 5 2" xfId="21022" xr:uid="{ED3406FF-1131-4053-94A8-C0F6545AEABF}"/>
    <cellStyle name="Comma 2 2 3 3 4 2 5 2 2" xfId="45286" xr:uid="{3DEAEB9D-CE4B-4FF9-9AC7-AA73F61DBA74}"/>
    <cellStyle name="Comma 2 2 3 3 4 2 5 3" xfId="33154" xr:uid="{F0726BAD-DD9B-4D57-8F86-AFF6947F5E60}"/>
    <cellStyle name="Comma 2 2 3 3 4 2 6" xfId="12934" xr:uid="{BDDC87EA-5EC0-4F07-A2E7-5AE41619B1E8}"/>
    <cellStyle name="Comma 2 2 3 3 4 2 6 2" xfId="37198" xr:uid="{4DEEB1A9-1F3A-4E56-8285-70F28132DAD1}"/>
    <cellStyle name="Comma 2 2 3 3 4 2 7" xfId="25066" xr:uid="{4B7C0645-19A7-4BE8-A54D-3A8974E4D64A}"/>
    <cellStyle name="Comma 2 2 3 3 4 3" xfId="1308" xr:uid="{6D3FB29D-E1FF-4CD5-8AB0-5E12C2F64495}"/>
    <cellStyle name="Comma 2 2 3 3 4 3 2" xfId="3330" xr:uid="{8B136C21-3041-4839-A90D-8708AAD4A29C}"/>
    <cellStyle name="Comma 2 2 3 3 4 3 2 2" xfId="7374" xr:uid="{7D9E1338-38E0-4FB5-84B8-38DFC03DE68A}"/>
    <cellStyle name="Comma 2 2 3 3 4 3 2 2 2" xfId="19506" xr:uid="{37A7C670-02CB-4F18-9B3E-96DB50C814EA}"/>
    <cellStyle name="Comma 2 2 3 3 4 3 2 2 2 2" xfId="43770" xr:uid="{B64871DD-C556-43EC-9551-C6669D2183FF}"/>
    <cellStyle name="Comma 2 2 3 3 4 3 2 2 3" xfId="31638" xr:uid="{336D71BA-71FC-4EF3-888A-C1DBFC56C21A}"/>
    <cellStyle name="Comma 2 2 3 3 4 3 2 3" xfId="11418" xr:uid="{BC4279A9-498E-4360-8C6E-671DC1DF5F37}"/>
    <cellStyle name="Comma 2 2 3 3 4 3 2 3 2" xfId="23550" xr:uid="{41F23AE7-FC54-46EE-939F-4740F8BC10E7}"/>
    <cellStyle name="Comma 2 2 3 3 4 3 2 3 2 2" xfId="47814" xr:uid="{D3CF6E5E-8890-4E83-89CB-5F6208397A42}"/>
    <cellStyle name="Comma 2 2 3 3 4 3 2 3 3" xfId="35682" xr:uid="{4108A155-A410-425C-8333-249373E21A25}"/>
    <cellStyle name="Comma 2 2 3 3 4 3 2 4" xfId="15462" xr:uid="{2AB8F52B-CF67-405D-AD9E-DD9650050383}"/>
    <cellStyle name="Comma 2 2 3 3 4 3 2 4 2" xfId="39726" xr:uid="{AAEDD258-14CE-471D-B918-3D8C453C505F}"/>
    <cellStyle name="Comma 2 2 3 3 4 3 2 5" xfId="27594" xr:uid="{C7C8D011-46C7-4C14-A889-60FB12C44386}"/>
    <cellStyle name="Comma 2 2 3 3 4 3 3" xfId="5352" xr:uid="{633C70E5-C349-46C7-8B5E-231543865D23}"/>
    <cellStyle name="Comma 2 2 3 3 4 3 3 2" xfId="17484" xr:uid="{348DA778-5884-4C71-8744-F1CD8D97897D}"/>
    <cellStyle name="Comma 2 2 3 3 4 3 3 2 2" xfId="41748" xr:uid="{BE6319C0-96FC-4239-8F16-F2922E667C9D}"/>
    <cellStyle name="Comma 2 2 3 3 4 3 3 3" xfId="29616" xr:uid="{65620F69-F080-4B4A-8162-72A0BFC63E09}"/>
    <cellStyle name="Comma 2 2 3 3 4 3 4" xfId="9396" xr:uid="{0F289274-0E3A-43DB-B76B-E1D21BF58FF4}"/>
    <cellStyle name="Comma 2 2 3 3 4 3 4 2" xfId="21528" xr:uid="{A7EB8748-5657-4810-96B6-4F11841DD397}"/>
    <cellStyle name="Comma 2 2 3 3 4 3 4 2 2" xfId="45792" xr:uid="{BC7B7F4B-D804-4BC2-9C30-76208BBAF6E4}"/>
    <cellStyle name="Comma 2 2 3 3 4 3 4 3" xfId="33660" xr:uid="{89A8DBB3-B521-4CC5-A4F2-484860DC9189}"/>
    <cellStyle name="Comma 2 2 3 3 4 3 5" xfId="13440" xr:uid="{C14F0F30-7490-444B-AF08-2596E661B261}"/>
    <cellStyle name="Comma 2 2 3 3 4 3 5 2" xfId="37704" xr:uid="{59F24BCD-5AD7-44D8-9827-3B0A0D2D5003}"/>
    <cellStyle name="Comma 2 2 3 3 4 3 6" xfId="25572" xr:uid="{9C16AA72-DCED-41AC-9A92-074745B045EE}"/>
    <cellStyle name="Comma 2 2 3 3 4 4" xfId="2319" xr:uid="{C2BAA25E-1DF7-4AAB-9E1D-7DA07DD4A0ED}"/>
    <cellStyle name="Comma 2 2 3 3 4 4 2" xfId="6363" xr:uid="{3FF9AC00-7328-44A3-BB42-637BDC01E372}"/>
    <cellStyle name="Comma 2 2 3 3 4 4 2 2" xfId="18495" xr:uid="{E598656E-C654-4553-9DB6-59599958E622}"/>
    <cellStyle name="Comma 2 2 3 3 4 4 2 2 2" xfId="42759" xr:uid="{F6259AA9-942C-4E44-B996-C2A73430F10A}"/>
    <cellStyle name="Comma 2 2 3 3 4 4 2 3" xfId="30627" xr:uid="{72742963-511E-4B37-98F3-C740A8CC094B}"/>
    <cellStyle name="Comma 2 2 3 3 4 4 3" xfId="10407" xr:uid="{E2C9C91A-48B7-4184-A110-F4CA72BCE507}"/>
    <cellStyle name="Comma 2 2 3 3 4 4 3 2" xfId="22539" xr:uid="{ABDF033C-5969-4E31-A2B2-6E9D50FE78BD}"/>
    <cellStyle name="Comma 2 2 3 3 4 4 3 2 2" xfId="46803" xr:uid="{59299CB9-1B4F-4B4E-9332-20E8AB43FC66}"/>
    <cellStyle name="Comma 2 2 3 3 4 4 3 3" xfId="34671" xr:uid="{D0E8A536-514B-48E4-A5C9-336577C5D664}"/>
    <cellStyle name="Comma 2 2 3 3 4 4 4" xfId="14451" xr:uid="{526CA317-344E-48D8-8A5A-6D2DFDF33FA2}"/>
    <cellStyle name="Comma 2 2 3 3 4 4 4 2" xfId="38715" xr:uid="{BD95CBD7-0590-40CD-937A-E4F6EC97841D}"/>
    <cellStyle name="Comma 2 2 3 3 4 4 5" xfId="26583" xr:uid="{7001E11E-7573-4B30-87C6-769199FCE2F0}"/>
    <cellStyle name="Comma 2 2 3 3 4 5" xfId="4341" xr:uid="{630A075B-DEED-49E7-9342-177D81508550}"/>
    <cellStyle name="Comma 2 2 3 3 4 5 2" xfId="16473" xr:uid="{B60D01A3-EEC0-4487-AD86-3899735FAF59}"/>
    <cellStyle name="Comma 2 2 3 3 4 5 2 2" xfId="40737" xr:uid="{2C92EC6E-3459-4555-9C1E-D07D2709FCB1}"/>
    <cellStyle name="Comma 2 2 3 3 4 5 3" xfId="28605" xr:uid="{3F5CD6EA-59C6-440F-BFAC-041CD4A61543}"/>
    <cellStyle name="Comma 2 2 3 3 4 6" xfId="8385" xr:uid="{871C03A5-0DB7-4622-B5B5-71EC19D65CA0}"/>
    <cellStyle name="Comma 2 2 3 3 4 6 2" xfId="20517" xr:uid="{4EA949CA-2DCB-4717-9BEE-887AF191BFAD}"/>
    <cellStyle name="Comma 2 2 3 3 4 6 2 2" xfId="44781" xr:uid="{F185C62E-C2F6-4B22-A28C-B2DE1D8EB0EE}"/>
    <cellStyle name="Comma 2 2 3 3 4 6 3" xfId="32649" xr:uid="{C9C46CFB-158E-4533-BDAF-2B2EED39F545}"/>
    <cellStyle name="Comma 2 2 3 3 4 7" xfId="12429" xr:uid="{14E9FA39-58DD-406F-8B5E-1100C1189CE5}"/>
    <cellStyle name="Comma 2 2 3 3 4 7 2" xfId="36693" xr:uid="{FF5613FA-09FA-4FB2-98CF-38826E04E7C4}"/>
    <cellStyle name="Comma 2 2 3 3 4 8" xfId="24561" xr:uid="{17B573F4-4A79-4539-830A-140ADE646D18}"/>
    <cellStyle name="Comma 2 2 3 3 5" xfId="549" xr:uid="{AE6DF2D6-8F21-4388-B1C3-AE465FE5E24B}"/>
    <cellStyle name="Comma 2 2 3 3 5 2" xfId="1560" xr:uid="{FFA00E4E-4676-400F-A159-DEDF4AF5EF23}"/>
    <cellStyle name="Comma 2 2 3 3 5 2 2" xfId="3582" xr:uid="{7EBF35C6-4D6C-418A-8F9C-776A8F84CE21}"/>
    <cellStyle name="Comma 2 2 3 3 5 2 2 2" xfId="7626" xr:uid="{FE242D41-7947-445F-848B-8D4ABC863279}"/>
    <cellStyle name="Comma 2 2 3 3 5 2 2 2 2" xfId="19758" xr:uid="{B8E34D7F-802F-4626-BDD7-3D548504E0CC}"/>
    <cellStyle name="Comma 2 2 3 3 5 2 2 2 2 2" xfId="44022" xr:uid="{CA2753CA-7775-4B9B-B1D2-5A35F6DFF4D3}"/>
    <cellStyle name="Comma 2 2 3 3 5 2 2 2 3" xfId="31890" xr:uid="{29C65C30-B30E-44FF-A1AD-92BA65A67ADD}"/>
    <cellStyle name="Comma 2 2 3 3 5 2 2 3" xfId="11670" xr:uid="{4E7F1E96-F5F0-423F-B97C-CC70FC9EC9AB}"/>
    <cellStyle name="Comma 2 2 3 3 5 2 2 3 2" xfId="23802" xr:uid="{02C1EAD0-6AAC-4405-BBCF-2775FBBE1729}"/>
    <cellStyle name="Comma 2 2 3 3 5 2 2 3 2 2" xfId="48066" xr:uid="{4C3FB9DA-2326-4A82-950F-5B0453571E6C}"/>
    <cellStyle name="Comma 2 2 3 3 5 2 2 3 3" xfId="35934" xr:uid="{52B1BF68-B19B-4B94-959D-D7F5674C8778}"/>
    <cellStyle name="Comma 2 2 3 3 5 2 2 4" xfId="15714" xr:uid="{9F6997B8-546C-4F22-9981-7AE760ED160C}"/>
    <cellStyle name="Comma 2 2 3 3 5 2 2 4 2" xfId="39978" xr:uid="{5569B3FC-FCD6-41C7-98CC-6DCEE17B3456}"/>
    <cellStyle name="Comma 2 2 3 3 5 2 2 5" xfId="27846" xr:uid="{631C28A6-908D-46C9-9033-1DFC37EB0CA5}"/>
    <cellStyle name="Comma 2 2 3 3 5 2 3" xfId="5604" xr:uid="{25A3CED8-15E0-4973-8222-C54CAEBE1B7B}"/>
    <cellStyle name="Comma 2 2 3 3 5 2 3 2" xfId="17736" xr:uid="{CC1A0EE1-A2B7-438F-902A-2D57EDC7C598}"/>
    <cellStyle name="Comma 2 2 3 3 5 2 3 2 2" xfId="42000" xr:uid="{A712ED62-CD04-40F3-A049-2DEA7B8BFFA3}"/>
    <cellStyle name="Comma 2 2 3 3 5 2 3 3" xfId="29868" xr:uid="{DA1A724B-6AC6-4B25-B7FA-3F1D6C325C1E}"/>
    <cellStyle name="Comma 2 2 3 3 5 2 4" xfId="9648" xr:uid="{FA45AA88-914F-4A8A-A61F-4B7831A066F9}"/>
    <cellStyle name="Comma 2 2 3 3 5 2 4 2" xfId="21780" xr:uid="{84A72DED-AC0A-4C9B-BF17-D7477F17DD83}"/>
    <cellStyle name="Comma 2 2 3 3 5 2 4 2 2" xfId="46044" xr:uid="{D07C2F6E-A933-4E49-8729-D469DFAD35B8}"/>
    <cellStyle name="Comma 2 2 3 3 5 2 4 3" xfId="33912" xr:uid="{53264EB3-7B5F-4270-9C2B-44B2C33EFF69}"/>
    <cellStyle name="Comma 2 2 3 3 5 2 5" xfId="13692" xr:uid="{C46530D9-ABA8-486F-8CCC-A6350BF72995}"/>
    <cellStyle name="Comma 2 2 3 3 5 2 5 2" xfId="37956" xr:uid="{422A4612-DEB9-4D2D-8701-4DE0517023E6}"/>
    <cellStyle name="Comma 2 2 3 3 5 2 6" xfId="25824" xr:uid="{77E1F123-5C73-4F28-9EE9-37A015EFAD1F}"/>
    <cellStyle name="Comma 2 2 3 3 5 3" xfId="2571" xr:uid="{CACAA74F-2BC1-4CFD-9725-5386C04D123B}"/>
    <cellStyle name="Comma 2 2 3 3 5 3 2" xfId="6615" xr:uid="{99E9ED8A-1D90-41CB-B06D-C24EB8B71882}"/>
    <cellStyle name="Comma 2 2 3 3 5 3 2 2" xfId="18747" xr:uid="{47CBBBB9-947E-430A-A0C9-2D5E81EBFC44}"/>
    <cellStyle name="Comma 2 2 3 3 5 3 2 2 2" xfId="43011" xr:uid="{343285D6-1909-41A3-B9A2-83C8EC567B5A}"/>
    <cellStyle name="Comma 2 2 3 3 5 3 2 3" xfId="30879" xr:uid="{6BE144F3-B93F-4468-81B6-F6426195DB78}"/>
    <cellStyle name="Comma 2 2 3 3 5 3 3" xfId="10659" xr:uid="{18E85B52-BB00-458F-A306-1720C2765ACB}"/>
    <cellStyle name="Comma 2 2 3 3 5 3 3 2" xfId="22791" xr:uid="{AA311C65-ED1F-4B4B-9A46-96D228BA987C}"/>
    <cellStyle name="Comma 2 2 3 3 5 3 3 2 2" xfId="47055" xr:uid="{771C00DB-B113-4E94-9AC0-5AD05579F125}"/>
    <cellStyle name="Comma 2 2 3 3 5 3 3 3" xfId="34923" xr:uid="{35C4D1E8-2DB4-47E8-938A-51B4857FD1A5}"/>
    <cellStyle name="Comma 2 2 3 3 5 3 4" xfId="14703" xr:uid="{C5983770-5A26-4B9F-A287-659D3A4806A3}"/>
    <cellStyle name="Comma 2 2 3 3 5 3 4 2" xfId="38967" xr:uid="{B01AC04F-B5A4-4D41-A99A-92F64426E70A}"/>
    <cellStyle name="Comma 2 2 3 3 5 3 5" xfId="26835" xr:uid="{E7E23D52-6FF7-4EB9-8404-74612DAC4332}"/>
    <cellStyle name="Comma 2 2 3 3 5 4" xfId="4593" xr:uid="{757D2740-F1F3-4A0C-A119-30E064924B2A}"/>
    <cellStyle name="Comma 2 2 3 3 5 4 2" xfId="16725" xr:uid="{501D96BB-CC4C-43D2-B950-89BE005E81AD}"/>
    <cellStyle name="Comma 2 2 3 3 5 4 2 2" xfId="40989" xr:uid="{F77EA59E-BA85-45F2-AEF7-B7F0D9A54716}"/>
    <cellStyle name="Comma 2 2 3 3 5 4 3" xfId="28857" xr:uid="{3DADDBF5-ED09-4DB6-A06B-4EE5893E04EE}"/>
    <cellStyle name="Comma 2 2 3 3 5 5" xfId="8637" xr:uid="{30CF77A3-71DC-487C-A03B-4866F589DA43}"/>
    <cellStyle name="Comma 2 2 3 3 5 5 2" xfId="20769" xr:uid="{A2F5404D-F6DE-4053-A0C4-5FB89E0916F0}"/>
    <cellStyle name="Comma 2 2 3 3 5 5 2 2" xfId="45033" xr:uid="{4AD19FDA-F841-4A9B-B216-38850F738ED7}"/>
    <cellStyle name="Comma 2 2 3 3 5 5 3" xfId="32901" xr:uid="{64488FA7-7071-4A0E-BC68-CA6C3B241B9E}"/>
    <cellStyle name="Comma 2 2 3 3 5 6" xfId="12681" xr:uid="{8633A146-0D34-4F1E-99BD-192F51B9CDFD}"/>
    <cellStyle name="Comma 2 2 3 3 5 6 2" xfId="36945" xr:uid="{87E59F60-53A4-4FD6-9DA1-1A586FDBA662}"/>
    <cellStyle name="Comma 2 2 3 3 5 7" xfId="24813" xr:uid="{514A7A55-972F-4826-AB81-A97A1ABFBA4C}"/>
    <cellStyle name="Comma 2 2 3 3 6" xfId="1055" xr:uid="{4477F704-23EE-4002-9876-9EF0B270166C}"/>
    <cellStyle name="Comma 2 2 3 3 6 2" xfId="3077" xr:uid="{5FC5EEE9-EAED-4C2A-AFA8-39CBFE8A085F}"/>
    <cellStyle name="Comma 2 2 3 3 6 2 2" xfId="7121" xr:uid="{2C6D64FD-5284-4DDC-A897-1E8041C58DF9}"/>
    <cellStyle name="Comma 2 2 3 3 6 2 2 2" xfId="19253" xr:uid="{372FCAAE-F64E-4A2E-8E09-2F8D7F0D8524}"/>
    <cellStyle name="Comma 2 2 3 3 6 2 2 2 2" xfId="43517" xr:uid="{83A88C43-4B3D-441F-BC77-7D5DF152FD3C}"/>
    <cellStyle name="Comma 2 2 3 3 6 2 2 3" xfId="31385" xr:uid="{56C845BB-7524-433B-96B0-09A56767CCD7}"/>
    <cellStyle name="Comma 2 2 3 3 6 2 3" xfId="11165" xr:uid="{BBDAAC18-2C54-4C3C-BC98-6C6154251659}"/>
    <cellStyle name="Comma 2 2 3 3 6 2 3 2" xfId="23297" xr:uid="{E959DEF0-7056-4530-96FF-0A4C120DEA19}"/>
    <cellStyle name="Comma 2 2 3 3 6 2 3 2 2" xfId="47561" xr:uid="{01BF48D5-A7E7-4B80-96ED-4E70ABBE7618}"/>
    <cellStyle name="Comma 2 2 3 3 6 2 3 3" xfId="35429" xr:uid="{25F78497-1135-468C-B48C-C05A50489F60}"/>
    <cellStyle name="Comma 2 2 3 3 6 2 4" xfId="15209" xr:uid="{CEC378AE-B02C-4C2B-A802-07C12B59E399}"/>
    <cellStyle name="Comma 2 2 3 3 6 2 4 2" xfId="39473" xr:uid="{3A7A699A-2701-44DF-8416-631E5C578AFD}"/>
    <cellStyle name="Comma 2 2 3 3 6 2 5" xfId="27341" xr:uid="{1B223083-2620-46AD-BBFD-E858A7E8465A}"/>
    <cellStyle name="Comma 2 2 3 3 6 3" xfId="5099" xr:uid="{BCBA975D-119D-4242-B2AE-5B0ED6D2B3FC}"/>
    <cellStyle name="Comma 2 2 3 3 6 3 2" xfId="17231" xr:uid="{F54BCB85-972E-48CE-9ACC-CAC00F9971AB}"/>
    <cellStyle name="Comma 2 2 3 3 6 3 2 2" xfId="41495" xr:uid="{5A139693-25CE-460A-9F2A-926E690AD479}"/>
    <cellStyle name="Comma 2 2 3 3 6 3 3" xfId="29363" xr:uid="{1D1E06BD-4FC4-4BAF-9246-6E3AEAC65C0C}"/>
    <cellStyle name="Comma 2 2 3 3 6 4" xfId="9143" xr:uid="{7B76744B-9335-4BC7-8673-5D85022910D5}"/>
    <cellStyle name="Comma 2 2 3 3 6 4 2" xfId="21275" xr:uid="{C461B5A9-DDA5-47CB-BCEA-A48E540863D7}"/>
    <cellStyle name="Comma 2 2 3 3 6 4 2 2" xfId="45539" xr:uid="{D5AFA16B-B220-4027-B73A-5CB03F14DB93}"/>
    <cellStyle name="Comma 2 2 3 3 6 4 3" xfId="33407" xr:uid="{5DB46832-E57A-40A9-8D73-6761760FD2BC}"/>
    <cellStyle name="Comma 2 2 3 3 6 5" xfId="13187" xr:uid="{2C29713C-AF99-4051-A776-1D37C1861B60}"/>
    <cellStyle name="Comma 2 2 3 3 6 5 2" xfId="37451" xr:uid="{F83335E1-6995-4EAB-AB40-4E5FF451627B}"/>
    <cellStyle name="Comma 2 2 3 3 6 6" xfId="25319" xr:uid="{59E59CDE-FAB0-4ABB-84D6-500B1B8DB1A0}"/>
    <cellStyle name="Comma 2 2 3 3 7" xfId="2066" xr:uid="{827147BC-6C28-462F-91DF-3B3F7E61ED41}"/>
    <cellStyle name="Comma 2 2 3 3 7 2" xfId="6110" xr:uid="{391E4F0F-6ABA-4E6F-BFA9-E11A07720E0F}"/>
    <cellStyle name="Comma 2 2 3 3 7 2 2" xfId="18242" xr:uid="{620265CF-698B-4247-9800-8C88C98389DD}"/>
    <cellStyle name="Comma 2 2 3 3 7 2 2 2" xfId="42506" xr:uid="{D4545AFC-19DA-4074-8911-9423FC3A990F}"/>
    <cellStyle name="Comma 2 2 3 3 7 2 3" xfId="30374" xr:uid="{92EE97AB-D63E-4B6C-AA52-D64C1746809B}"/>
    <cellStyle name="Comma 2 2 3 3 7 3" xfId="10154" xr:uid="{AA1EE6D4-0D34-491E-84F5-4C2368D247E6}"/>
    <cellStyle name="Comma 2 2 3 3 7 3 2" xfId="22286" xr:uid="{B810A6AB-2AA0-4FF0-984D-F668E4246B48}"/>
    <cellStyle name="Comma 2 2 3 3 7 3 2 2" xfId="46550" xr:uid="{F48FFDB3-4CE1-400D-BB2D-F312163E5BD4}"/>
    <cellStyle name="Comma 2 2 3 3 7 3 3" xfId="34418" xr:uid="{80607A2B-EF38-440C-A7E4-550BBFBAD3D5}"/>
    <cellStyle name="Comma 2 2 3 3 7 4" xfId="14198" xr:uid="{5A8BD2BC-2F15-4DA6-A8F0-0C0B130DCE46}"/>
    <cellStyle name="Comma 2 2 3 3 7 4 2" xfId="38462" xr:uid="{52EC42AB-113B-4059-A80A-2DF863264C5F}"/>
    <cellStyle name="Comma 2 2 3 3 7 5" xfId="26330" xr:uid="{51AA55AD-ED78-4B3A-A784-4139381B3029}"/>
    <cellStyle name="Comma 2 2 3 3 8" xfId="4088" xr:uid="{FC5E6EB2-C4F1-4445-890E-7AB4EADFAF7B}"/>
    <cellStyle name="Comma 2 2 3 3 8 2" xfId="16220" xr:uid="{531F2E1A-512D-417D-BAE3-CD4EE8804C90}"/>
    <cellStyle name="Comma 2 2 3 3 8 2 2" xfId="40484" xr:uid="{D0528A7A-1DC1-4B8B-82F9-ACA8E1850932}"/>
    <cellStyle name="Comma 2 2 3 3 8 3" xfId="28352" xr:uid="{F1332605-C2D5-4E72-9E60-82388E45C084}"/>
    <cellStyle name="Comma 2 2 3 3 9" xfId="8132" xr:uid="{932921B0-EF61-44B9-9DFD-78D76EBA8F8C}"/>
    <cellStyle name="Comma 2 2 3 3 9 2" xfId="20264" xr:uid="{CF6FF2CA-AF4B-4411-A31C-FBC196DE590E}"/>
    <cellStyle name="Comma 2 2 3 3 9 2 2" xfId="44528" xr:uid="{D98DDCC1-8953-4689-AFE6-49A8CD997C87}"/>
    <cellStyle name="Comma 2 2 3 3 9 3" xfId="32396" xr:uid="{183A2121-72A0-4A25-B91B-6B9DD66018B4}"/>
    <cellStyle name="Comma 2 2 3 4" xfId="65" xr:uid="{297DC861-0A43-4172-B981-05482A7EBB3A}"/>
    <cellStyle name="Comma 2 2 3 4 10" xfId="12197" xr:uid="{BDE78E0C-C042-455D-BCA8-913BA55B093C}"/>
    <cellStyle name="Comma 2 2 3 4 10 2" xfId="36461" xr:uid="{9F87C80C-2BAD-4D5C-9835-28CDDA8C71BA}"/>
    <cellStyle name="Comma 2 2 3 4 11" xfId="24329" xr:uid="{78454187-1AC0-4996-AD9D-D08DD7573AAB}"/>
    <cellStyle name="Comma 2 2 3 4 2" xfId="128" xr:uid="{690B4586-C154-4ED4-BACA-8802BC07FF94}"/>
    <cellStyle name="Comma 2 2 3 4 2 10" xfId="24392" xr:uid="{B0EFEF5D-589B-4AA9-83D9-B7FA91383011}"/>
    <cellStyle name="Comma 2 2 3 4 2 2" xfId="254" xr:uid="{C89E37FD-6B70-43C0-A58F-482DA9F1E5DE}"/>
    <cellStyle name="Comma 2 2 3 4 2 2 2" xfId="507" xr:uid="{4428E76C-1138-472A-B1D8-2ACE2F0CE75B}"/>
    <cellStyle name="Comma 2 2 3 4 2 2 2 2" xfId="1012" xr:uid="{5A8237D0-E354-4EBB-9609-D9FCFF17FD3D}"/>
    <cellStyle name="Comma 2 2 3 4 2 2 2 2 2" xfId="2023" xr:uid="{C85F7CA9-BD08-42E6-9E24-4DBC310A2A54}"/>
    <cellStyle name="Comma 2 2 3 4 2 2 2 2 2 2" xfId="4045" xr:uid="{648F6946-41CA-443D-9383-6DE62CDEAE98}"/>
    <cellStyle name="Comma 2 2 3 4 2 2 2 2 2 2 2" xfId="8089" xr:uid="{589BA204-60A6-484E-A587-F8616BAA4ADE}"/>
    <cellStyle name="Comma 2 2 3 4 2 2 2 2 2 2 2 2" xfId="20221" xr:uid="{73149484-DD70-43C6-B666-50513E66B983}"/>
    <cellStyle name="Comma 2 2 3 4 2 2 2 2 2 2 2 2 2" xfId="44485" xr:uid="{91850846-32B4-4FC3-A30B-34909090EB8E}"/>
    <cellStyle name="Comma 2 2 3 4 2 2 2 2 2 2 2 3" xfId="32353" xr:uid="{94D8A6FB-8A32-4991-B1F4-7470A4D24041}"/>
    <cellStyle name="Comma 2 2 3 4 2 2 2 2 2 2 3" xfId="12133" xr:uid="{9E93B464-4F32-4FA6-9209-3C03D83F0885}"/>
    <cellStyle name="Comma 2 2 3 4 2 2 2 2 2 2 3 2" xfId="24265" xr:uid="{E56E5656-B5EC-45D9-ABA3-DFFD7A8F3204}"/>
    <cellStyle name="Comma 2 2 3 4 2 2 2 2 2 2 3 2 2" xfId="48529" xr:uid="{9B190B26-5413-4306-8E0A-DEF67A5CC868}"/>
    <cellStyle name="Comma 2 2 3 4 2 2 2 2 2 2 3 3" xfId="36397" xr:uid="{66B93E4A-3D4E-41B5-9311-7C7C5A94E021}"/>
    <cellStyle name="Comma 2 2 3 4 2 2 2 2 2 2 4" xfId="16177" xr:uid="{4F4F6EB9-4439-4602-8336-DD3583FBDE96}"/>
    <cellStyle name="Comma 2 2 3 4 2 2 2 2 2 2 4 2" xfId="40441" xr:uid="{E179CE70-DAB9-489C-AD9F-3C7764236DE0}"/>
    <cellStyle name="Comma 2 2 3 4 2 2 2 2 2 2 5" xfId="28309" xr:uid="{B46170DE-512D-4247-A070-9779BDB72C66}"/>
    <cellStyle name="Comma 2 2 3 4 2 2 2 2 2 3" xfId="6067" xr:uid="{66287740-618C-431C-AD48-0509146886D4}"/>
    <cellStyle name="Comma 2 2 3 4 2 2 2 2 2 3 2" xfId="18199" xr:uid="{342ECA2B-17CA-4CD1-B710-F3A153733E12}"/>
    <cellStyle name="Comma 2 2 3 4 2 2 2 2 2 3 2 2" xfId="42463" xr:uid="{BF02F35E-1566-4979-A6CD-AA3478B3D3AB}"/>
    <cellStyle name="Comma 2 2 3 4 2 2 2 2 2 3 3" xfId="30331" xr:uid="{F53A4B57-5118-48AF-BE8C-1F49BF659331}"/>
    <cellStyle name="Comma 2 2 3 4 2 2 2 2 2 4" xfId="10111" xr:uid="{BF463B51-2554-4FAD-8F9E-4D328D714E8B}"/>
    <cellStyle name="Comma 2 2 3 4 2 2 2 2 2 4 2" xfId="22243" xr:uid="{508B9469-C8C1-4E3B-B9BD-C41A66504B25}"/>
    <cellStyle name="Comma 2 2 3 4 2 2 2 2 2 4 2 2" xfId="46507" xr:uid="{DFF8AE4C-CD09-41C8-B2DA-57FE31432A2F}"/>
    <cellStyle name="Comma 2 2 3 4 2 2 2 2 2 4 3" xfId="34375" xr:uid="{3BB7A074-4ABE-4668-B521-A2CD577B8DE1}"/>
    <cellStyle name="Comma 2 2 3 4 2 2 2 2 2 5" xfId="14155" xr:uid="{BDBA3232-EBBC-4081-87F9-FA5554D7FEDF}"/>
    <cellStyle name="Comma 2 2 3 4 2 2 2 2 2 5 2" xfId="38419" xr:uid="{81A031F6-39B7-4C60-9149-BC5E997E2E64}"/>
    <cellStyle name="Comma 2 2 3 4 2 2 2 2 2 6" xfId="26287" xr:uid="{BA4D9C07-56C9-4060-8C84-D5CDEE2116FA}"/>
    <cellStyle name="Comma 2 2 3 4 2 2 2 2 3" xfId="3034" xr:uid="{B497FE4D-901E-45FD-8071-80EE2E0DACA4}"/>
    <cellStyle name="Comma 2 2 3 4 2 2 2 2 3 2" xfId="7078" xr:uid="{525AD6C3-D275-4370-83E2-F69E1E7D69AA}"/>
    <cellStyle name="Comma 2 2 3 4 2 2 2 2 3 2 2" xfId="19210" xr:uid="{E80438FC-E1A0-453D-9F04-828646C4DB00}"/>
    <cellStyle name="Comma 2 2 3 4 2 2 2 2 3 2 2 2" xfId="43474" xr:uid="{D5C5A275-701B-4992-9913-33BF241A43BB}"/>
    <cellStyle name="Comma 2 2 3 4 2 2 2 2 3 2 3" xfId="31342" xr:uid="{63DC3C41-CD05-4FBB-BB6C-134F524BBA84}"/>
    <cellStyle name="Comma 2 2 3 4 2 2 2 2 3 3" xfId="11122" xr:uid="{C17AAEBA-AE37-417C-B48F-A8D3551FA138}"/>
    <cellStyle name="Comma 2 2 3 4 2 2 2 2 3 3 2" xfId="23254" xr:uid="{60265A99-6851-4BF1-A9AF-B5EC98E727CC}"/>
    <cellStyle name="Comma 2 2 3 4 2 2 2 2 3 3 2 2" xfId="47518" xr:uid="{B3FDB574-028C-4E4B-9FAF-BAB2080577A3}"/>
    <cellStyle name="Comma 2 2 3 4 2 2 2 2 3 3 3" xfId="35386" xr:uid="{C81733F1-C928-4926-AC42-FDC937EEA2BE}"/>
    <cellStyle name="Comma 2 2 3 4 2 2 2 2 3 4" xfId="15166" xr:uid="{82C92D95-6793-4742-B6D6-58C53D463DEC}"/>
    <cellStyle name="Comma 2 2 3 4 2 2 2 2 3 4 2" xfId="39430" xr:uid="{E59A8F20-5F9E-4C49-B8A8-329C10DC4786}"/>
    <cellStyle name="Comma 2 2 3 4 2 2 2 2 3 5" xfId="27298" xr:uid="{175F97CB-1BD3-49E2-9C34-F65BA2341C45}"/>
    <cellStyle name="Comma 2 2 3 4 2 2 2 2 4" xfId="5056" xr:uid="{0B294EBD-AD50-4639-8343-AC17AC1D9A8F}"/>
    <cellStyle name="Comma 2 2 3 4 2 2 2 2 4 2" xfId="17188" xr:uid="{2E7D5AA4-7AA5-4602-946F-7B16F7D8CD49}"/>
    <cellStyle name="Comma 2 2 3 4 2 2 2 2 4 2 2" xfId="41452" xr:uid="{EB02D7DA-EB1F-4068-90A0-7F852869EEA3}"/>
    <cellStyle name="Comma 2 2 3 4 2 2 2 2 4 3" xfId="29320" xr:uid="{3B5A48FF-0C68-4853-A00C-73F59ABD91D8}"/>
    <cellStyle name="Comma 2 2 3 4 2 2 2 2 5" xfId="9100" xr:uid="{FBB4ED32-467E-4F99-A1A7-A19DB6007F32}"/>
    <cellStyle name="Comma 2 2 3 4 2 2 2 2 5 2" xfId="21232" xr:uid="{E05CCC07-1389-4138-BA66-7CE16A0EFE77}"/>
    <cellStyle name="Comma 2 2 3 4 2 2 2 2 5 2 2" xfId="45496" xr:uid="{80D3315D-BD38-4311-BEEA-3317FEC8ED9D}"/>
    <cellStyle name="Comma 2 2 3 4 2 2 2 2 5 3" xfId="33364" xr:uid="{95DB3D4B-753F-4D46-91DD-421ED9A0A0CA}"/>
    <cellStyle name="Comma 2 2 3 4 2 2 2 2 6" xfId="13144" xr:uid="{D977EB67-B3B0-4BC0-9592-05178AED1281}"/>
    <cellStyle name="Comma 2 2 3 4 2 2 2 2 6 2" xfId="37408" xr:uid="{C2DF30C9-0B45-460E-B9FF-E963AEF86471}"/>
    <cellStyle name="Comma 2 2 3 4 2 2 2 2 7" xfId="25276" xr:uid="{6214EF17-0F22-410C-AA6F-F656B0E4D791}"/>
    <cellStyle name="Comma 2 2 3 4 2 2 2 3" xfId="1518" xr:uid="{CA8D20B5-B741-4E07-9BEF-BAEA9B4F3D03}"/>
    <cellStyle name="Comma 2 2 3 4 2 2 2 3 2" xfId="3540" xr:uid="{04E7BA50-628A-4201-AEC7-EFB8A114025B}"/>
    <cellStyle name="Comma 2 2 3 4 2 2 2 3 2 2" xfId="7584" xr:uid="{293EBF71-A424-43C8-853D-27EA483BE576}"/>
    <cellStyle name="Comma 2 2 3 4 2 2 2 3 2 2 2" xfId="19716" xr:uid="{B341B8AD-974A-4271-94B3-5DBF7A6B8345}"/>
    <cellStyle name="Comma 2 2 3 4 2 2 2 3 2 2 2 2" xfId="43980" xr:uid="{756E3B20-59A9-40FD-8B32-05E4032D2902}"/>
    <cellStyle name="Comma 2 2 3 4 2 2 2 3 2 2 3" xfId="31848" xr:uid="{573C11FF-11E9-4F24-9251-0A80A6868C0A}"/>
    <cellStyle name="Comma 2 2 3 4 2 2 2 3 2 3" xfId="11628" xr:uid="{E9A879F7-C3C8-448B-8443-34DD5707B8F4}"/>
    <cellStyle name="Comma 2 2 3 4 2 2 2 3 2 3 2" xfId="23760" xr:uid="{CBFF75B3-F8D3-4B04-BBAB-EBD1D2C85369}"/>
    <cellStyle name="Comma 2 2 3 4 2 2 2 3 2 3 2 2" xfId="48024" xr:uid="{304741BF-A210-4355-BF08-4AC37C5C6D7F}"/>
    <cellStyle name="Comma 2 2 3 4 2 2 2 3 2 3 3" xfId="35892" xr:uid="{59394D5D-7CA6-4D65-ACE9-821BEBA56E94}"/>
    <cellStyle name="Comma 2 2 3 4 2 2 2 3 2 4" xfId="15672" xr:uid="{0D04141D-F363-45B1-A71C-E24380A5E1AD}"/>
    <cellStyle name="Comma 2 2 3 4 2 2 2 3 2 4 2" xfId="39936" xr:uid="{21479D47-0C5E-444F-BA24-DBFC3C5B9A63}"/>
    <cellStyle name="Comma 2 2 3 4 2 2 2 3 2 5" xfId="27804" xr:uid="{2EC56BD8-D3D5-442C-8B65-6D20F7C61891}"/>
    <cellStyle name="Comma 2 2 3 4 2 2 2 3 3" xfId="5562" xr:uid="{5BE6D442-5596-42B4-B925-E6FE631F1095}"/>
    <cellStyle name="Comma 2 2 3 4 2 2 2 3 3 2" xfId="17694" xr:uid="{11EC3435-AE30-43F8-AE31-8AA584F48BAB}"/>
    <cellStyle name="Comma 2 2 3 4 2 2 2 3 3 2 2" xfId="41958" xr:uid="{2C742B0A-63C4-443B-9B22-0A35E85F0FC6}"/>
    <cellStyle name="Comma 2 2 3 4 2 2 2 3 3 3" xfId="29826" xr:uid="{96822F9C-E53A-4DBC-B086-7AFB050C9CB2}"/>
    <cellStyle name="Comma 2 2 3 4 2 2 2 3 4" xfId="9606" xr:uid="{C84A09D4-1D17-4FB2-A9A2-D6CFC0560805}"/>
    <cellStyle name="Comma 2 2 3 4 2 2 2 3 4 2" xfId="21738" xr:uid="{F1EC4FA9-D54C-428B-8F46-5EB0D0D80608}"/>
    <cellStyle name="Comma 2 2 3 4 2 2 2 3 4 2 2" xfId="46002" xr:uid="{A43CE071-1C4C-4DF0-AB90-A8FBEEDC004E}"/>
    <cellStyle name="Comma 2 2 3 4 2 2 2 3 4 3" xfId="33870" xr:uid="{1AB10A03-E13A-41B1-A340-EA31BA3FD7C7}"/>
    <cellStyle name="Comma 2 2 3 4 2 2 2 3 5" xfId="13650" xr:uid="{281F17FB-E32F-460D-AB25-1FB428040C16}"/>
    <cellStyle name="Comma 2 2 3 4 2 2 2 3 5 2" xfId="37914" xr:uid="{EE0794A5-C9C7-487D-BD8F-C289A16F19EA}"/>
    <cellStyle name="Comma 2 2 3 4 2 2 2 3 6" xfId="25782" xr:uid="{73ACA594-2D6F-435B-96DB-3FF42DBB3C16}"/>
    <cellStyle name="Comma 2 2 3 4 2 2 2 4" xfId="2529" xr:uid="{D0F4D89E-45AB-4FEC-925B-D09DE06A6CC3}"/>
    <cellStyle name="Comma 2 2 3 4 2 2 2 4 2" xfId="6573" xr:uid="{A644216C-8934-45F4-816C-988BD216E421}"/>
    <cellStyle name="Comma 2 2 3 4 2 2 2 4 2 2" xfId="18705" xr:uid="{930D63A8-C8AD-4450-8226-5CDB6EE93639}"/>
    <cellStyle name="Comma 2 2 3 4 2 2 2 4 2 2 2" xfId="42969" xr:uid="{838E076B-5A6D-4F6D-8CFA-E457BAABE0F7}"/>
    <cellStyle name="Comma 2 2 3 4 2 2 2 4 2 3" xfId="30837" xr:uid="{3D609E81-6812-4681-A8E1-A01456D3A8BA}"/>
    <cellStyle name="Comma 2 2 3 4 2 2 2 4 3" xfId="10617" xr:uid="{2F073657-5CB9-4AEA-9EC1-605CA036BF7B}"/>
    <cellStyle name="Comma 2 2 3 4 2 2 2 4 3 2" xfId="22749" xr:uid="{1314F8FB-6F5C-4B52-A467-04329F392B0D}"/>
    <cellStyle name="Comma 2 2 3 4 2 2 2 4 3 2 2" xfId="47013" xr:uid="{869EFBEA-542F-448B-9426-02D88846E3BE}"/>
    <cellStyle name="Comma 2 2 3 4 2 2 2 4 3 3" xfId="34881" xr:uid="{B62292E4-6ABA-4A34-A039-07778F2B4053}"/>
    <cellStyle name="Comma 2 2 3 4 2 2 2 4 4" xfId="14661" xr:uid="{D4A9B797-F973-412C-8B79-9DB45A0AD8A0}"/>
    <cellStyle name="Comma 2 2 3 4 2 2 2 4 4 2" xfId="38925" xr:uid="{D6656237-2A5E-47EF-936C-5F0EA11F5BE3}"/>
    <cellStyle name="Comma 2 2 3 4 2 2 2 4 5" xfId="26793" xr:uid="{EFDB4BA4-66C8-42B5-9ADA-8E22216481AC}"/>
    <cellStyle name="Comma 2 2 3 4 2 2 2 5" xfId="4551" xr:uid="{9BEB62A9-D257-444C-8555-1E353843AFDF}"/>
    <cellStyle name="Comma 2 2 3 4 2 2 2 5 2" xfId="16683" xr:uid="{426EF502-D17B-4923-9F9F-AD86A39779E7}"/>
    <cellStyle name="Comma 2 2 3 4 2 2 2 5 2 2" xfId="40947" xr:uid="{B6A9265B-CE67-4EBF-98AF-5C9AA5355FAA}"/>
    <cellStyle name="Comma 2 2 3 4 2 2 2 5 3" xfId="28815" xr:uid="{33A76C28-3681-4C78-A6C3-5B5542D95B5D}"/>
    <cellStyle name="Comma 2 2 3 4 2 2 2 6" xfId="8595" xr:uid="{3F3C6FE6-94C9-4C5D-AB94-A9315BE534D5}"/>
    <cellStyle name="Comma 2 2 3 4 2 2 2 6 2" xfId="20727" xr:uid="{814527F3-A4C3-4AC6-ABE0-1D8F9BFD70BF}"/>
    <cellStyle name="Comma 2 2 3 4 2 2 2 6 2 2" xfId="44991" xr:uid="{042B8ECE-8207-4D50-90ED-52B097F388EE}"/>
    <cellStyle name="Comma 2 2 3 4 2 2 2 6 3" xfId="32859" xr:uid="{F5BD65F3-06E6-4C2F-B5E9-A291CD3FE7B2}"/>
    <cellStyle name="Comma 2 2 3 4 2 2 2 7" xfId="12639" xr:uid="{04BB2B62-8B2C-4F4A-AB6B-87E21D1A8C69}"/>
    <cellStyle name="Comma 2 2 3 4 2 2 2 7 2" xfId="36903" xr:uid="{FCF0D34E-D386-45DB-9383-E6C1DEA8597A}"/>
    <cellStyle name="Comma 2 2 3 4 2 2 2 8" xfId="24771" xr:uid="{6F4FCF3C-9FE5-4A9F-AC68-FEE0D7639C95}"/>
    <cellStyle name="Comma 2 2 3 4 2 2 3" xfId="759" xr:uid="{E7A270BE-7A1E-428D-B8A2-72DF0B27C415}"/>
    <cellStyle name="Comma 2 2 3 4 2 2 3 2" xfId="1770" xr:uid="{0BED6E62-992F-46B2-8AA1-C406701AEC1E}"/>
    <cellStyle name="Comma 2 2 3 4 2 2 3 2 2" xfId="3792" xr:uid="{013559B1-1896-4C6A-B749-42D5311A0E3D}"/>
    <cellStyle name="Comma 2 2 3 4 2 2 3 2 2 2" xfId="7836" xr:uid="{5445035E-2C15-4E5A-8F35-2A6B47BCD164}"/>
    <cellStyle name="Comma 2 2 3 4 2 2 3 2 2 2 2" xfId="19968" xr:uid="{E35036F1-AE90-49E1-B3BF-1BB8B1586184}"/>
    <cellStyle name="Comma 2 2 3 4 2 2 3 2 2 2 2 2" xfId="44232" xr:uid="{F7537559-58E3-4FE4-A2FB-CD1CA64CA16B}"/>
    <cellStyle name="Comma 2 2 3 4 2 2 3 2 2 2 3" xfId="32100" xr:uid="{25F4919C-EFA8-431D-B9FC-A0CAB873DFB9}"/>
    <cellStyle name="Comma 2 2 3 4 2 2 3 2 2 3" xfId="11880" xr:uid="{DA485DC6-4D07-4871-8712-B93278F42CEF}"/>
    <cellStyle name="Comma 2 2 3 4 2 2 3 2 2 3 2" xfId="24012" xr:uid="{48C94F41-188F-4255-B119-63C8CB7EF776}"/>
    <cellStyle name="Comma 2 2 3 4 2 2 3 2 2 3 2 2" xfId="48276" xr:uid="{89250E30-83D2-4626-9207-974F1AFB595D}"/>
    <cellStyle name="Comma 2 2 3 4 2 2 3 2 2 3 3" xfId="36144" xr:uid="{3A435D13-52BA-4EA8-B31E-6775EBCD7CB9}"/>
    <cellStyle name="Comma 2 2 3 4 2 2 3 2 2 4" xfId="15924" xr:uid="{1C9C52CD-700B-4359-ACDA-1086D905D539}"/>
    <cellStyle name="Comma 2 2 3 4 2 2 3 2 2 4 2" xfId="40188" xr:uid="{9902C555-67FD-42A5-A873-31E38155E47F}"/>
    <cellStyle name="Comma 2 2 3 4 2 2 3 2 2 5" xfId="28056" xr:uid="{058A7A28-351F-4871-B01A-EC88CBFAB011}"/>
    <cellStyle name="Comma 2 2 3 4 2 2 3 2 3" xfId="5814" xr:uid="{5E7450FD-C8DB-4C76-BA8D-C9A337D9ADAF}"/>
    <cellStyle name="Comma 2 2 3 4 2 2 3 2 3 2" xfId="17946" xr:uid="{6FBA31C9-B6B4-4E45-AEDE-1C3123C84139}"/>
    <cellStyle name="Comma 2 2 3 4 2 2 3 2 3 2 2" xfId="42210" xr:uid="{590F5EED-D0CD-4E51-8297-582AB1A3DDFA}"/>
    <cellStyle name="Comma 2 2 3 4 2 2 3 2 3 3" xfId="30078" xr:uid="{973FAC0F-CD6F-45CB-909D-A9B314F29C89}"/>
    <cellStyle name="Comma 2 2 3 4 2 2 3 2 4" xfId="9858" xr:uid="{E9A8673F-5A82-4F9F-933A-07706514C00C}"/>
    <cellStyle name="Comma 2 2 3 4 2 2 3 2 4 2" xfId="21990" xr:uid="{6A8F80CF-401B-432A-9A34-3AED721C9B3A}"/>
    <cellStyle name="Comma 2 2 3 4 2 2 3 2 4 2 2" xfId="46254" xr:uid="{B6A74F92-7DE9-47A9-AB30-9DEFBE4A8482}"/>
    <cellStyle name="Comma 2 2 3 4 2 2 3 2 4 3" xfId="34122" xr:uid="{E988D993-FF41-424E-BE29-464151024AF0}"/>
    <cellStyle name="Comma 2 2 3 4 2 2 3 2 5" xfId="13902" xr:uid="{06FD2DD1-023E-4FB5-8154-9A6A58957BD0}"/>
    <cellStyle name="Comma 2 2 3 4 2 2 3 2 5 2" xfId="38166" xr:uid="{008983AF-2F69-477D-B7CC-13B630237FAD}"/>
    <cellStyle name="Comma 2 2 3 4 2 2 3 2 6" xfId="26034" xr:uid="{15E32280-F78A-48BF-AB30-3C23A5AE0D6B}"/>
    <cellStyle name="Comma 2 2 3 4 2 2 3 3" xfId="2781" xr:uid="{B17C3EAD-A2F9-4DB1-863E-4B1F470A6052}"/>
    <cellStyle name="Comma 2 2 3 4 2 2 3 3 2" xfId="6825" xr:uid="{692C3CB9-D17E-4D8E-BF38-665356C769C5}"/>
    <cellStyle name="Comma 2 2 3 4 2 2 3 3 2 2" xfId="18957" xr:uid="{0E0B73C5-E7B0-4783-BDA9-6A2EB9C702FF}"/>
    <cellStyle name="Comma 2 2 3 4 2 2 3 3 2 2 2" xfId="43221" xr:uid="{813C168C-B015-447F-97D1-CEBB29BD054A}"/>
    <cellStyle name="Comma 2 2 3 4 2 2 3 3 2 3" xfId="31089" xr:uid="{9FE5712B-BBAE-4F80-AFAB-F9E928D59D82}"/>
    <cellStyle name="Comma 2 2 3 4 2 2 3 3 3" xfId="10869" xr:uid="{8F8192A2-2220-444E-BF58-87957081F81C}"/>
    <cellStyle name="Comma 2 2 3 4 2 2 3 3 3 2" xfId="23001" xr:uid="{6670C4FB-2785-4E00-924E-A6A30C2B4C2F}"/>
    <cellStyle name="Comma 2 2 3 4 2 2 3 3 3 2 2" xfId="47265" xr:uid="{317CDAD3-2A13-49EE-8A72-B0200F7E1342}"/>
    <cellStyle name="Comma 2 2 3 4 2 2 3 3 3 3" xfId="35133" xr:uid="{ABD5FF6F-8018-4D1F-B810-078737C59E1B}"/>
    <cellStyle name="Comma 2 2 3 4 2 2 3 3 4" xfId="14913" xr:uid="{D87B1752-92CE-4928-A219-683B25DDF4E1}"/>
    <cellStyle name="Comma 2 2 3 4 2 2 3 3 4 2" xfId="39177" xr:uid="{9A9F7D0E-8662-4278-B5E9-CA2390F4EDBB}"/>
    <cellStyle name="Comma 2 2 3 4 2 2 3 3 5" xfId="27045" xr:uid="{A20430AF-C4A9-4E01-B898-E6DC4BE198D2}"/>
    <cellStyle name="Comma 2 2 3 4 2 2 3 4" xfId="4803" xr:uid="{A1ED598E-A9A9-4B63-95DD-BDAF9955AF1D}"/>
    <cellStyle name="Comma 2 2 3 4 2 2 3 4 2" xfId="16935" xr:uid="{7D6B0A91-6C3B-45C0-8CA4-6CB2FC42C0FF}"/>
    <cellStyle name="Comma 2 2 3 4 2 2 3 4 2 2" xfId="41199" xr:uid="{20DA4885-31A8-4870-B996-B5BDBEA98BDF}"/>
    <cellStyle name="Comma 2 2 3 4 2 2 3 4 3" xfId="29067" xr:uid="{62121681-0BC3-4A52-8B46-4051F8F70EFA}"/>
    <cellStyle name="Comma 2 2 3 4 2 2 3 5" xfId="8847" xr:uid="{59E79959-E95D-45E7-A52D-1074A3152321}"/>
    <cellStyle name="Comma 2 2 3 4 2 2 3 5 2" xfId="20979" xr:uid="{B0756E16-D95E-46FB-A5B9-F2FA83CB5B4C}"/>
    <cellStyle name="Comma 2 2 3 4 2 2 3 5 2 2" xfId="45243" xr:uid="{0327C435-6559-4767-8991-93875478B046}"/>
    <cellStyle name="Comma 2 2 3 4 2 2 3 5 3" xfId="33111" xr:uid="{67751A63-CA84-4837-82CA-E1D636B88C76}"/>
    <cellStyle name="Comma 2 2 3 4 2 2 3 6" xfId="12891" xr:uid="{33D55C13-98A9-48E1-9C32-EEC3EA3A5A54}"/>
    <cellStyle name="Comma 2 2 3 4 2 2 3 6 2" xfId="37155" xr:uid="{82ECA608-FEEC-4EED-BD87-3071C9A53656}"/>
    <cellStyle name="Comma 2 2 3 4 2 2 3 7" xfId="25023" xr:uid="{3D0D10CF-3099-4C6B-A408-CE84ADA52220}"/>
    <cellStyle name="Comma 2 2 3 4 2 2 4" xfId="1265" xr:uid="{55299680-0C6C-46C8-821A-37B855319213}"/>
    <cellStyle name="Comma 2 2 3 4 2 2 4 2" xfId="3287" xr:uid="{FC1C272A-41BE-4587-88B0-504FC01D04EC}"/>
    <cellStyle name="Comma 2 2 3 4 2 2 4 2 2" xfId="7331" xr:uid="{7CBBF1B6-250C-47B5-83D5-72FB2EC9CF43}"/>
    <cellStyle name="Comma 2 2 3 4 2 2 4 2 2 2" xfId="19463" xr:uid="{22F00752-AFEF-4B3C-BF24-98B206290E5D}"/>
    <cellStyle name="Comma 2 2 3 4 2 2 4 2 2 2 2" xfId="43727" xr:uid="{8FF0C0D0-CC63-41ED-BB45-659411EAAB83}"/>
    <cellStyle name="Comma 2 2 3 4 2 2 4 2 2 3" xfId="31595" xr:uid="{AD02FEC1-E990-4E87-8525-A2327E6CEE67}"/>
    <cellStyle name="Comma 2 2 3 4 2 2 4 2 3" xfId="11375" xr:uid="{E8166DA5-DFBD-4232-A1E6-8CD41C232A1C}"/>
    <cellStyle name="Comma 2 2 3 4 2 2 4 2 3 2" xfId="23507" xr:uid="{1F157989-797E-4A21-AF37-C2AA7CFFF6AF}"/>
    <cellStyle name="Comma 2 2 3 4 2 2 4 2 3 2 2" xfId="47771" xr:uid="{281F3EC0-E3F9-4632-8D9A-2258F581A195}"/>
    <cellStyle name="Comma 2 2 3 4 2 2 4 2 3 3" xfId="35639" xr:uid="{C266736B-C766-4852-8B90-94799256CFEF}"/>
    <cellStyle name="Comma 2 2 3 4 2 2 4 2 4" xfId="15419" xr:uid="{82554615-475F-4B00-B6D6-436BE819DB26}"/>
    <cellStyle name="Comma 2 2 3 4 2 2 4 2 4 2" xfId="39683" xr:uid="{B82DD42A-9FDB-4CB5-B073-BAC09D3327B2}"/>
    <cellStyle name="Comma 2 2 3 4 2 2 4 2 5" xfId="27551" xr:uid="{139A280D-2E2B-4099-B50D-8BA834927EFF}"/>
    <cellStyle name="Comma 2 2 3 4 2 2 4 3" xfId="5309" xr:uid="{FACD51D5-F383-41BC-8AAF-EFF51BA6EC0E}"/>
    <cellStyle name="Comma 2 2 3 4 2 2 4 3 2" xfId="17441" xr:uid="{ACD37642-1460-46C3-ACEC-61D808109655}"/>
    <cellStyle name="Comma 2 2 3 4 2 2 4 3 2 2" xfId="41705" xr:uid="{E1FCE546-9645-4338-BAAD-BF189E249AF3}"/>
    <cellStyle name="Comma 2 2 3 4 2 2 4 3 3" xfId="29573" xr:uid="{EAA5058A-05DF-421D-9B6E-D383E68A1DED}"/>
    <cellStyle name="Comma 2 2 3 4 2 2 4 4" xfId="9353" xr:uid="{6913AC3B-AF8B-409D-8ADB-85E56C8FF1D6}"/>
    <cellStyle name="Comma 2 2 3 4 2 2 4 4 2" xfId="21485" xr:uid="{1FB1129D-6B6A-410A-96EC-3CE71B1B9EAB}"/>
    <cellStyle name="Comma 2 2 3 4 2 2 4 4 2 2" xfId="45749" xr:uid="{D79810B7-7BA5-4D4D-AE54-263405F69E6D}"/>
    <cellStyle name="Comma 2 2 3 4 2 2 4 4 3" xfId="33617" xr:uid="{BEB39DB7-3570-4313-865F-C42AF86A75EA}"/>
    <cellStyle name="Comma 2 2 3 4 2 2 4 5" xfId="13397" xr:uid="{4490BA5F-D21D-4007-A012-114B1F16820D}"/>
    <cellStyle name="Comma 2 2 3 4 2 2 4 5 2" xfId="37661" xr:uid="{2D6B1AD5-90C5-4523-8CB8-371C56EEC74B}"/>
    <cellStyle name="Comma 2 2 3 4 2 2 4 6" xfId="25529" xr:uid="{6A2400EC-0428-43E3-A582-1BDDF0D3111E}"/>
    <cellStyle name="Comma 2 2 3 4 2 2 5" xfId="2276" xr:uid="{2A11C9C3-B459-47AF-AD13-2828ED8C5AE9}"/>
    <cellStyle name="Comma 2 2 3 4 2 2 5 2" xfId="6320" xr:uid="{1DB55A60-9F56-46C0-924E-B77E002BB95A}"/>
    <cellStyle name="Comma 2 2 3 4 2 2 5 2 2" xfId="18452" xr:uid="{BA70217F-4529-481D-B15A-60B335212A6C}"/>
    <cellStyle name="Comma 2 2 3 4 2 2 5 2 2 2" xfId="42716" xr:uid="{902ACC18-6975-44E9-962B-44A930574234}"/>
    <cellStyle name="Comma 2 2 3 4 2 2 5 2 3" xfId="30584" xr:uid="{6E4FF629-0B5A-4D5C-8DF9-D60A560A14C1}"/>
    <cellStyle name="Comma 2 2 3 4 2 2 5 3" xfId="10364" xr:uid="{BCBCCCB0-C660-4F3B-B675-B47367E17C97}"/>
    <cellStyle name="Comma 2 2 3 4 2 2 5 3 2" xfId="22496" xr:uid="{BFF3E630-77C8-4B63-8D77-689454F6E073}"/>
    <cellStyle name="Comma 2 2 3 4 2 2 5 3 2 2" xfId="46760" xr:uid="{92BC62EC-86DC-492D-B74C-016507FF8673}"/>
    <cellStyle name="Comma 2 2 3 4 2 2 5 3 3" xfId="34628" xr:uid="{C6D6C9BD-D9F9-43AE-A366-10E3F34F1387}"/>
    <cellStyle name="Comma 2 2 3 4 2 2 5 4" xfId="14408" xr:uid="{F6DCF91C-06AF-4AB2-AB11-AC7A667DBC6E}"/>
    <cellStyle name="Comma 2 2 3 4 2 2 5 4 2" xfId="38672" xr:uid="{9F605D06-D2F5-43CA-A440-634E7E94A0E4}"/>
    <cellStyle name="Comma 2 2 3 4 2 2 5 5" xfId="26540" xr:uid="{2BE607CD-6A30-4B48-8B70-88B0B03F5A1D}"/>
    <cellStyle name="Comma 2 2 3 4 2 2 6" xfId="4298" xr:uid="{910D722C-F7E7-4788-9901-933624B89AAE}"/>
    <cellStyle name="Comma 2 2 3 4 2 2 6 2" xfId="16430" xr:uid="{D2604A0B-2354-476B-BF6C-27A2D692BC85}"/>
    <cellStyle name="Comma 2 2 3 4 2 2 6 2 2" xfId="40694" xr:uid="{F4CAB6B7-3069-4364-B85F-CEC350FFA8D3}"/>
    <cellStyle name="Comma 2 2 3 4 2 2 6 3" xfId="28562" xr:uid="{04A446F7-B655-4D9B-8A35-E87BC251CE24}"/>
    <cellStyle name="Comma 2 2 3 4 2 2 7" xfId="8342" xr:uid="{357AB120-08D8-422D-9FB5-1C67F497170F}"/>
    <cellStyle name="Comma 2 2 3 4 2 2 7 2" xfId="20474" xr:uid="{1F2A023D-079E-49D9-922C-0256B051C482}"/>
    <cellStyle name="Comma 2 2 3 4 2 2 7 2 2" xfId="44738" xr:uid="{0FDD3137-0987-44FB-8AF1-BFDD90970FA4}"/>
    <cellStyle name="Comma 2 2 3 4 2 2 7 3" xfId="32606" xr:uid="{286AA271-7A6B-4254-BBC6-E0190F1DB635}"/>
    <cellStyle name="Comma 2 2 3 4 2 2 8" xfId="12386" xr:uid="{504E5173-6925-4FB3-8677-B7AE75A8FFE9}"/>
    <cellStyle name="Comma 2 2 3 4 2 2 8 2" xfId="36650" xr:uid="{E6B02969-792D-4FC4-B0E0-E172504C6FAF}"/>
    <cellStyle name="Comma 2 2 3 4 2 2 9" xfId="24518" xr:uid="{D7F94906-0A15-491D-86A3-10D34FB7BC22}"/>
    <cellStyle name="Comma 2 2 3 4 2 3" xfId="381" xr:uid="{F02CDFFA-52D0-41D9-AD7E-4794EE8AD870}"/>
    <cellStyle name="Comma 2 2 3 4 2 3 2" xfId="886" xr:uid="{E849994E-4CBF-4B86-99D5-30BAF127D6B4}"/>
    <cellStyle name="Comma 2 2 3 4 2 3 2 2" xfId="1897" xr:uid="{CFD49233-7134-4032-9DE4-7534190EEEFD}"/>
    <cellStyle name="Comma 2 2 3 4 2 3 2 2 2" xfId="3919" xr:uid="{83B0D728-657F-4057-A5E2-E718F402D493}"/>
    <cellStyle name="Comma 2 2 3 4 2 3 2 2 2 2" xfId="7963" xr:uid="{DDC37E0D-5846-489B-AE03-90BD38872A45}"/>
    <cellStyle name="Comma 2 2 3 4 2 3 2 2 2 2 2" xfId="20095" xr:uid="{7CA76EDF-3B2A-4905-80EB-E99E7646696D}"/>
    <cellStyle name="Comma 2 2 3 4 2 3 2 2 2 2 2 2" xfId="44359" xr:uid="{7C87D92F-DA26-48D2-8A13-162D6F7CEC62}"/>
    <cellStyle name="Comma 2 2 3 4 2 3 2 2 2 2 3" xfId="32227" xr:uid="{9DC63117-947D-426B-807B-9BACBEAE780E}"/>
    <cellStyle name="Comma 2 2 3 4 2 3 2 2 2 3" xfId="12007" xr:uid="{D11A4308-BB6A-4610-ADE8-F263DF93A5A2}"/>
    <cellStyle name="Comma 2 2 3 4 2 3 2 2 2 3 2" xfId="24139" xr:uid="{464CF42D-E800-49A7-88F8-AB4578E9DFDD}"/>
    <cellStyle name="Comma 2 2 3 4 2 3 2 2 2 3 2 2" xfId="48403" xr:uid="{415929DF-5D2D-4525-8DB6-D09423DC44DA}"/>
    <cellStyle name="Comma 2 2 3 4 2 3 2 2 2 3 3" xfId="36271" xr:uid="{6E91D04D-81FB-41C3-83E7-820E9279DDBA}"/>
    <cellStyle name="Comma 2 2 3 4 2 3 2 2 2 4" xfId="16051" xr:uid="{CF90D97A-D2CB-4160-B741-DBB290F18237}"/>
    <cellStyle name="Comma 2 2 3 4 2 3 2 2 2 4 2" xfId="40315" xr:uid="{CB99C4C1-CDF8-48F4-B93D-2446694A50ED}"/>
    <cellStyle name="Comma 2 2 3 4 2 3 2 2 2 5" xfId="28183" xr:uid="{BD172992-392A-41C5-B569-CAB75FB3D723}"/>
    <cellStyle name="Comma 2 2 3 4 2 3 2 2 3" xfId="5941" xr:uid="{2AEF2882-1332-4A82-AD5A-CB6F36628F20}"/>
    <cellStyle name="Comma 2 2 3 4 2 3 2 2 3 2" xfId="18073" xr:uid="{07E98D4A-39B4-4869-B6EA-EB98F060E398}"/>
    <cellStyle name="Comma 2 2 3 4 2 3 2 2 3 2 2" xfId="42337" xr:uid="{D06C67C7-8668-458D-82D8-CA903A5E5992}"/>
    <cellStyle name="Comma 2 2 3 4 2 3 2 2 3 3" xfId="30205" xr:uid="{4B7E4792-78EE-4DCF-878C-C1F8DE0C8BFD}"/>
    <cellStyle name="Comma 2 2 3 4 2 3 2 2 4" xfId="9985" xr:uid="{2383863C-9DB9-4885-8370-5CBCFA2721DD}"/>
    <cellStyle name="Comma 2 2 3 4 2 3 2 2 4 2" xfId="22117" xr:uid="{D23F992D-1601-4FF3-96BA-FA08D05D2515}"/>
    <cellStyle name="Comma 2 2 3 4 2 3 2 2 4 2 2" xfId="46381" xr:uid="{716E1193-1557-43F0-85CC-BDA314E2317D}"/>
    <cellStyle name="Comma 2 2 3 4 2 3 2 2 4 3" xfId="34249" xr:uid="{C2898309-0790-45B2-A23B-9C3279660FF2}"/>
    <cellStyle name="Comma 2 2 3 4 2 3 2 2 5" xfId="14029" xr:uid="{DA3F2BE8-BFB3-4364-A847-9DFB615086A2}"/>
    <cellStyle name="Comma 2 2 3 4 2 3 2 2 5 2" xfId="38293" xr:uid="{78E2CCA4-2FCD-4EB6-9703-9A32F7C39048}"/>
    <cellStyle name="Comma 2 2 3 4 2 3 2 2 6" xfId="26161" xr:uid="{FB0A2D14-6834-428C-A925-97FE013F0D85}"/>
    <cellStyle name="Comma 2 2 3 4 2 3 2 3" xfId="2908" xr:uid="{3887E902-E43D-4C28-853A-B24B82D2984B}"/>
    <cellStyle name="Comma 2 2 3 4 2 3 2 3 2" xfId="6952" xr:uid="{E5BAA32E-FBCF-403C-B3E9-99C304E6D743}"/>
    <cellStyle name="Comma 2 2 3 4 2 3 2 3 2 2" xfId="19084" xr:uid="{51FFBD1F-9EB2-427F-BEC1-F9E590F6FDEF}"/>
    <cellStyle name="Comma 2 2 3 4 2 3 2 3 2 2 2" xfId="43348" xr:uid="{4948FAD9-5C28-4E58-BF64-0D2E6501C9B4}"/>
    <cellStyle name="Comma 2 2 3 4 2 3 2 3 2 3" xfId="31216" xr:uid="{84651997-4951-4941-BB17-A6C1F722812B}"/>
    <cellStyle name="Comma 2 2 3 4 2 3 2 3 3" xfId="10996" xr:uid="{0D6BF38C-EFE1-49B2-AAD2-669A658CB2A1}"/>
    <cellStyle name="Comma 2 2 3 4 2 3 2 3 3 2" xfId="23128" xr:uid="{ACEAC371-A623-43D9-B44E-B695815E8C6C}"/>
    <cellStyle name="Comma 2 2 3 4 2 3 2 3 3 2 2" xfId="47392" xr:uid="{06A42DB5-201A-4FEC-87C0-1D4CB36B48EB}"/>
    <cellStyle name="Comma 2 2 3 4 2 3 2 3 3 3" xfId="35260" xr:uid="{C0BACFA3-6536-4331-8AD9-5694AC7DF1F2}"/>
    <cellStyle name="Comma 2 2 3 4 2 3 2 3 4" xfId="15040" xr:uid="{9BFF02CB-EE16-4AD8-B3C4-F361CF54700B}"/>
    <cellStyle name="Comma 2 2 3 4 2 3 2 3 4 2" xfId="39304" xr:uid="{8A9A2C57-39D7-4B5B-9EED-E2990B1E52D1}"/>
    <cellStyle name="Comma 2 2 3 4 2 3 2 3 5" xfId="27172" xr:uid="{A99C92B6-4362-4786-BA64-84BF6D0ECFA0}"/>
    <cellStyle name="Comma 2 2 3 4 2 3 2 4" xfId="4930" xr:uid="{5ED8A1E2-5737-4145-A225-52B1ED0AC6E9}"/>
    <cellStyle name="Comma 2 2 3 4 2 3 2 4 2" xfId="17062" xr:uid="{5E5EF35D-20E5-4B2C-9AC0-74C342DD75DE}"/>
    <cellStyle name="Comma 2 2 3 4 2 3 2 4 2 2" xfId="41326" xr:uid="{E90FDEE3-3AA8-4E0C-B19E-58576C5B7151}"/>
    <cellStyle name="Comma 2 2 3 4 2 3 2 4 3" xfId="29194" xr:uid="{71AB8DC5-2095-438D-8773-5D15C0171FCB}"/>
    <cellStyle name="Comma 2 2 3 4 2 3 2 5" xfId="8974" xr:uid="{739BB7F9-D7CB-4997-AD0F-A288A5FD3DAC}"/>
    <cellStyle name="Comma 2 2 3 4 2 3 2 5 2" xfId="21106" xr:uid="{12EB39B8-CAA7-4C6F-9D0E-7EBA73BDC433}"/>
    <cellStyle name="Comma 2 2 3 4 2 3 2 5 2 2" xfId="45370" xr:uid="{A9F3AD47-8D85-4432-9F34-7F6C2E0812FF}"/>
    <cellStyle name="Comma 2 2 3 4 2 3 2 5 3" xfId="33238" xr:uid="{00AF0439-35AA-4716-9EC0-091D7842A3E2}"/>
    <cellStyle name="Comma 2 2 3 4 2 3 2 6" xfId="13018" xr:uid="{84228635-4637-499B-A204-007621CA0DC0}"/>
    <cellStyle name="Comma 2 2 3 4 2 3 2 6 2" xfId="37282" xr:uid="{3A9E24DA-7699-400C-987D-238158E76B06}"/>
    <cellStyle name="Comma 2 2 3 4 2 3 2 7" xfId="25150" xr:uid="{5129AAF9-FE7B-4C39-860D-84D57E5FCFBA}"/>
    <cellStyle name="Comma 2 2 3 4 2 3 3" xfId="1392" xr:uid="{8564FE10-F78E-4923-ADAE-0565AF414387}"/>
    <cellStyle name="Comma 2 2 3 4 2 3 3 2" xfId="3414" xr:uid="{C66F4E49-67FB-4998-8E2F-9920DF80CDFD}"/>
    <cellStyle name="Comma 2 2 3 4 2 3 3 2 2" xfId="7458" xr:uid="{74D9B101-0F26-44A9-82EA-288CC1F937CB}"/>
    <cellStyle name="Comma 2 2 3 4 2 3 3 2 2 2" xfId="19590" xr:uid="{BE285C71-0384-491D-ACFD-66448A2A79DF}"/>
    <cellStyle name="Comma 2 2 3 4 2 3 3 2 2 2 2" xfId="43854" xr:uid="{51EF9F89-114A-44AB-BBFB-82989BB1E0E2}"/>
    <cellStyle name="Comma 2 2 3 4 2 3 3 2 2 3" xfId="31722" xr:uid="{FC99DA25-F8EB-40F9-9D69-11C2B0A01DFA}"/>
    <cellStyle name="Comma 2 2 3 4 2 3 3 2 3" xfId="11502" xr:uid="{DDA18447-6775-417B-A017-E8632A8A1561}"/>
    <cellStyle name="Comma 2 2 3 4 2 3 3 2 3 2" xfId="23634" xr:uid="{3B7A2589-EB1E-4B00-97C3-1841882623F8}"/>
    <cellStyle name="Comma 2 2 3 4 2 3 3 2 3 2 2" xfId="47898" xr:uid="{8098D0B9-AF2D-4198-BDD6-92807D2F4DE7}"/>
    <cellStyle name="Comma 2 2 3 4 2 3 3 2 3 3" xfId="35766" xr:uid="{A229A72E-8ADA-473E-869C-53B96FB0F8F9}"/>
    <cellStyle name="Comma 2 2 3 4 2 3 3 2 4" xfId="15546" xr:uid="{17E1C588-F2E1-4887-8FF7-D1429D18AD59}"/>
    <cellStyle name="Comma 2 2 3 4 2 3 3 2 4 2" xfId="39810" xr:uid="{BD3A215A-07BC-4965-8E08-88B9A2C52774}"/>
    <cellStyle name="Comma 2 2 3 4 2 3 3 2 5" xfId="27678" xr:uid="{117E9056-0030-4736-9905-6A1C2C1560D9}"/>
    <cellStyle name="Comma 2 2 3 4 2 3 3 3" xfId="5436" xr:uid="{A1E663E2-59A9-439F-A189-6E2B1D44594A}"/>
    <cellStyle name="Comma 2 2 3 4 2 3 3 3 2" xfId="17568" xr:uid="{65905263-DB87-4972-912D-5140144C56F8}"/>
    <cellStyle name="Comma 2 2 3 4 2 3 3 3 2 2" xfId="41832" xr:uid="{83FD0FB6-821F-4E29-9DBE-1AE680A844A3}"/>
    <cellStyle name="Comma 2 2 3 4 2 3 3 3 3" xfId="29700" xr:uid="{1D278ADA-4406-4BB7-A039-F41513D06CC2}"/>
    <cellStyle name="Comma 2 2 3 4 2 3 3 4" xfId="9480" xr:uid="{DAC1D0AE-D745-4077-8401-6451350CA97B}"/>
    <cellStyle name="Comma 2 2 3 4 2 3 3 4 2" xfId="21612" xr:uid="{262164C6-4A46-45B3-BDDE-DADD49383681}"/>
    <cellStyle name="Comma 2 2 3 4 2 3 3 4 2 2" xfId="45876" xr:uid="{987F4EC7-A5CB-4861-9DF9-AD9EC7700143}"/>
    <cellStyle name="Comma 2 2 3 4 2 3 3 4 3" xfId="33744" xr:uid="{28DA35BE-73FF-4433-A255-E17F38996FD3}"/>
    <cellStyle name="Comma 2 2 3 4 2 3 3 5" xfId="13524" xr:uid="{4DD96378-7E8F-41EC-830C-4A7A87180A23}"/>
    <cellStyle name="Comma 2 2 3 4 2 3 3 5 2" xfId="37788" xr:uid="{990B1905-2BC6-469D-87E0-37BC038BCD4C}"/>
    <cellStyle name="Comma 2 2 3 4 2 3 3 6" xfId="25656" xr:uid="{24521676-3C0B-4065-B393-B94111553E84}"/>
    <cellStyle name="Comma 2 2 3 4 2 3 4" xfId="2403" xr:uid="{69F2844F-EE22-4B2C-B2DD-A21F094F893E}"/>
    <cellStyle name="Comma 2 2 3 4 2 3 4 2" xfId="6447" xr:uid="{B11FDBA4-EE25-4E3B-9783-2F024B54BF4C}"/>
    <cellStyle name="Comma 2 2 3 4 2 3 4 2 2" xfId="18579" xr:uid="{15CE5C3C-CA01-4723-8BCE-B39A58F5E976}"/>
    <cellStyle name="Comma 2 2 3 4 2 3 4 2 2 2" xfId="42843" xr:uid="{47C8FF36-0FD9-4600-9C76-19C0EF71DDED}"/>
    <cellStyle name="Comma 2 2 3 4 2 3 4 2 3" xfId="30711" xr:uid="{BF32FE6A-F046-4777-8163-A7599582AC0E}"/>
    <cellStyle name="Comma 2 2 3 4 2 3 4 3" xfId="10491" xr:uid="{D5B4D04A-9CE4-42A6-A969-F3D66176B9B5}"/>
    <cellStyle name="Comma 2 2 3 4 2 3 4 3 2" xfId="22623" xr:uid="{37E64245-26C6-4EBB-9799-1308EC9DAD31}"/>
    <cellStyle name="Comma 2 2 3 4 2 3 4 3 2 2" xfId="46887" xr:uid="{030DEBB2-FC2C-4E27-9B1C-26D034915502}"/>
    <cellStyle name="Comma 2 2 3 4 2 3 4 3 3" xfId="34755" xr:uid="{38ED70B1-E0F0-4C2D-BD4C-2E46BAB5CB70}"/>
    <cellStyle name="Comma 2 2 3 4 2 3 4 4" xfId="14535" xr:uid="{C825F3DD-6891-418F-A3CB-5E8BCE76C0D8}"/>
    <cellStyle name="Comma 2 2 3 4 2 3 4 4 2" xfId="38799" xr:uid="{E1F86500-F76B-4F87-8A1E-AFD2D7D2D3E4}"/>
    <cellStyle name="Comma 2 2 3 4 2 3 4 5" xfId="26667" xr:uid="{FFE2DB19-7002-469C-AA15-A4BC77657A41}"/>
    <cellStyle name="Comma 2 2 3 4 2 3 5" xfId="4425" xr:uid="{1F2AB111-CE1B-413F-B3E4-04547376C6C6}"/>
    <cellStyle name="Comma 2 2 3 4 2 3 5 2" xfId="16557" xr:uid="{64F3A871-2E83-4961-9F1B-07DC0BDC5AFF}"/>
    <cellStyle name="Comma 2 2 3 4 2 3 5 2 2" xfId="40821" xr:uid="{744EFA3A-17F6-43B0-BB57-E629C10372D3}"/>
    <cellStyle name="Comma 2 2 3 4 2 3 5 3" xfId="28689" xr:uid="{4935FE21-29FF-4545-8AF6-8C7D99CC0456}"/>
    <cellStyle name="Comma 2 2 3 4 2 3 6" xfId="8469" xr:uid="{5C91E7C4-D483-40D9-915B-C5E8EB5060ED}"/>
    <cellStyle name="Comma 2 2 3 4 2 3 6 2" xfId="20601" xr:uid="{D2E09578-4736-4E4F-98F6-F0E40E1839A3}"/>
    <cellStyle name="Comma 2 2 3 4 2 3 6 2 2" xfId="44865" xr:uid="{A54152F2-8D39-49C0-805E-171AE0102898}"/>
    <cellStyle name="Comma 2 2 3 4 2 3 6 3" xfId="32733" xr:uid="{DE24258F-DF6F-4E56-9133-2B01DCBDBE84}"/>
    <cellStyle name="Comma 2 2 3 4 2 3 7" xfId="12513" xr:uid="{DA528FB7-BD3C-4B4A-B8C9-ECF04D301658}"/>
    <cellStyle name="Comma 2 2 3 4 2 3 7 2" xfId="36777" xr:uid="{D9AD05FB-57AF-48CB-9B1F-DCE0DA3B210E}"/>
    <cellStyle name="Comma 2 2 3 4 2 3 8" xfId="24645" xr:uid="{00EE6F0A-E208-4BA0-A499-D20B095505C4}"/>
    <cellStyle name="Comma 2 2 3 4 2 4" xfId="633" xr:uid="{EA9F5F11-43D7-4C09-B0DD-A2BB35738FB7}"/>
    <cellStyle name="Comma 2 2 3 4 2 4 2" xfId="1644" xr:uid="{9D0ACEE3-09FC-4698-8430-E0B77D36F48A}"/>
    <cellStyle name="Comma 2 2 3 4 2 4 2 2" xfId="3666" xr:uid="{145F2BC0-D4F9-4912-BE85-F28590EA10B7}"/>
    <cellStyle name="Comma 2 2 3 4 2 4 2 2 2" xfId="7710" xr:uid="{964040ED-4F33-408D-ACA0-CFA619ACA83A}"/>
    <cellStyle name="Comma 2 2 3 4 2 4 2 2 2 2" xfId="19842" xr:uid="{7E60FE1B-67F3-478B-A5A3-B8470D34CF10}"/>
    <cellStyle name="Comma 2 2 3 4 2 4 2 2 2 2 2" xfId="44106" xr:uid="{030FB021-6BE9-4FE5-8E53-3C623C8E98C2}"/>
    <cellStyle name="Comma 2 2 3 4 2 4 2 2 2 3" xfId="31974" xr:uid="{79529162-ADC5-4CAA-B542-59C0DB5A0E2F}"/>
    <cellStyle name="Comma 2 2 3 4 2 4 2 2 3" xfId="11754" xr:uid="{8A41A73B-FCF5-498A-AE1E-3EA956BB33E0}"/>
    <cellStyle name="Comma 2 2 3 4 2 4 2 2 3 2" xfId="23886" xr:uid="{EFF70D70-D815-4B43-AD1C-1EEB8F4390D0}"/>
    <cellStyle name="Comma 2 2 3 4 2 4 2 2 3 2 2" xfId="48150" xr:uid="{C83C431A-FC1D-4F26-98C4-BD9374CDF0FD}"/>
    <cellStyle name="Comma 2 2 3 4 2 4 2 2 3 3" xfId="36018" xr:uid="{23E7ECDC-E559-4046-A205-157480A327B8}"/>
    <cellStyle name="Comma 2 2 3 4 2 4 2 2 4" xfId="15798" xr:uid="{4ACC2857-1E1B-41CF-B6C4-856AE04C63C1}"/>
    <cellStyle name="Comma 2 2 3 4 2 4 2 2 4 2" xfId="40062" xr:uid="{3AD2127A-917A-4D35-B607-E02BEB9DDACF}"/>
    <cellStyle name="Comma 2 2 3 4 2 4 2 2 5" xfId="27930" xr:uid="{8D0D65CE-2E6C-43B7-8B92-A81707BF012F}"/>
    <cellStyle name="Comma 2 2 3 4 2 4 2 3" xfId="5688" xr:uid="{39302E51-643E-4093-845F-B513D14C0A51}"/>
    <cellStyle name="Comma 2 2 3 4 2 4 2 3 2" xfId="17820" xr:uid="{19A6C815-C3C1-43E9-AE1F-C76962FD0E4C}"/>
    <cellStyle name="Comma 2 2 3 4 2 4 2 3 2 2" xfId="42084" xr:uid="{E14601EB-AF55-425A-850E-B38B03C1EE79}"/>
    <cellStyle name="Comma 2 2 3 4 2 4 2 3 3" xfId="29952" xr:uid="{782108D7-D999-4464-8E49-2E0C44255DEE}"/>
    <cellStyle name="Comma 2 2 3 4 2 4 2 4" xfId="9732" xr:uid="{21C56DF4-66DD-41F7-AEB2-5EFCA85C60B0}"/>
    <cellStyle name="Comma 2 2 3 4 2 4 2 4 2" xfId="21864" xr:uid="{138AB2DF-77A6-44D6-BF63-6920C892CAC7}"/>
    <cellStyle name="Comma 2 2 3 4 2 4 2 4 2 2" xfId="46128" xr:uid="{E609AED4-7302-4A13-8757-D459A5802BC6}"/>
    <cellStyle name="Comma 2 2 3 4 2 4 2 4 3" xfId="33996" xr:uid="{6668154E-D265-4267-B154-5E59A14214F0}"/>
    <cellStyle name="Comma 2 2 3 4 2 4 2 5" xfId="13776" xr:uid="{22D811EC-28AE-471C-A069-A186D40C7E01}"/>
    <cellStyle name="Comma 2 2 3 4 2 4 2 5 2" xfId="38040" xr:uid="{4FD91B2A-6DAF-4854-9B54-31760C37ED73}"/>
    <cellStyle name="Comma 2 2 3 4 2 4 2 6" xfId="25908" xr:uid="{274298E8-92B7-4EE0-8015-2DCA7A962E23}"/>
    <cellStyle name="Comma 2 2 3 4 2 4 3" xfId="2655" xr:uid="{5C43EB44-DDBF-4735-8341-11E0BAD0E1C5}"/>
    <cellStyle name="Comma 2 2 3 4 2 4 3 2" xfId="6699" xr:uid="{0A6ABD12-DAA4-4369-959F-B82CE7A9A077}"/>
    <cellStyle name="Comma 2 2 3 4 2 4 3 2 2" xfId="18831" xr:uid="{29622FEF-22B4-4081-83A5-C9438A8C78A0}"/>
    <cellStyle name="Comma 2 2 3 4 2 4 3 2 2 2" xfId="43095" xr:uid="{DB383578-AE80-47E5-9A44-9BB2334F2CAE}"/>
    <cellStyle name="Comma 2 2 3 4 2 4 3 2 3" xfId="30963" xr:uid="{73D288EC-DBD2-47D5-87D2-0520523858A9}"/>
    <cellStyle name="Comma 2 2 3 4 2 4 3 3" xfId="10743" xr:uid="{03EE353F-730B-406A-9812-20D8A3F8E935}"/>
    <cellStyle name="Comma 2 2 3 4 2 4 3 3 2" xfId="22875" xr:uid="{A738C90B-1E00-49F2-ABDA-0211DFABE164}"/>
    <cellStyle name="Comma 2 2 3 4 2 4 3 3 2 2" xfId="47139" xr:uid="{7FE11DE8-FA84-4CC1-ABB4-6A7F4E455B4D}"/>
    <cellStyle name="Comma 2 2 3 4 2 4 3 3 3" xfId="35007" xr:uid="{251CF367-2ABA-44F8-8AC0-798C8C662928}"/>
    <cellStyle name="Comma 2 2 3 4 2 4 3 4" xfId="14787" xr:uid="{4E7CFCD5-FBC2-422E-98E6-C5511D955DF2}"/>
    <cellStyle name="Comma 2 2 3 4 2 4 3 4 2" xfId="39051" xr:uid="{622A4DE9-3736-4AA3-A47C-ED5A870BF232}"/>
    <cellStyle name="Comma 2 2 3 4 2 4 3 5" xfId="26919" xr:uid="{3E8F44EA-9E2C-4020-AAAF-2234C7FA8F10}"/>
    <cellStyle name="Comma 2 2 3 4 2 4 4" xfId="4677" xr:uid="{44CE9299-D834-4E50-A1DE-4E3A793723E5}"/>
    <cellStyle name="Comma 2 2 3 4 2 4 4 2" xfId="16809" xr:uid="{E2ED140C-C7FB-4DAF-963F-FE1BEBE70D5F}"/>
    <cellStyle name="Comma 2 2 3 4 2 4 4 2 2" xfId="41073" xr:uid="{ABD7B8FB-66C7-46C1-A80E-6C49FDB59A5D}"/>
    <cellStyle name="Comma 2 2 3 4 2 4 4 3" xfId="28941" xr:uid="{EA254595-E8D0-496F-9296-C7AA54D7AF16}"/>
    <cellStyle name="Comma 2 2 3 4 2 4 5" xfId="8721" xr:uid="{7E0E7E6C-E1E9-45BD-B0EB-22BF1FF89F5B}"/>
    <cellStyle name="Comma 2 2 3 4 2 4 5 2" xfId="20853" xr:uid="{C3748ED7-DB67-4977-B4BF-80435CA7C1F6}"/>
    <cellStyle name="Comma 2 2 3 4 2 4 5 2 2" xfId="45117" xr:uid="{F3EBC8E5-95D6-49E5-8FF5-BC42410C6B25}"/>
    <cellStyle name="Comma 2 2 3 4 2 4 5 3" xfId="32985" xr:uid="{4CF0BB38-09F9-4238-87BD-09DEE8636C1E}"/>
    <cellStyle name="Comma 2 2 3 4 2 4 6" xfId="12765" xr:uid="{48AE61B0-96E2-448C-8E7A-4A9FA1674444}"/>
    <cellStyle name="Comma 2 2 3 4 2 4 6 2" xfId="37029" xr:uid="{3164A36B-6420-4E8D-95E7-38D3DAC488B8}"/>
    <cellStyle name="Comma 2 2 3 4 2 4 7" xfId="24897" xr:uid="{F7339BB1-E774-4952-A25F-04A9AB9F85D1}"/>
    <cellStyle name="Comma 2 2 3 4 2 5" xfId="1139" xr:uid="{94546320-B332-46D3-8C29-73D15B5E96FD}"/>
    <cellStyle name="Comma 2 2 3 4 2 5 2" xfId="3161" xr:uid="{F3885B67-F069-4F08-A202-4CDF69A080E1}"/>
    <cellStyle name="Comma 2 2 3 4 2 5 2 2" xfId="7205" xr:uid="{5D4AEAAC-F246-4775-9A6D-AF62A0F7EE7C}"/>
    <cellStyle name="Comma 2 2 3 4 2 5 2 2 2" xfId="19337" xr:uid="{775A9467-F358-41E5-A430-A14FFA1F02B6}"/>
    <cellStyle name="Comma 2 2 3 4 2 5 2 2 2 2" xfId="43601" xr:uid="{6C679DBF-5C92-4F73-B890-4C538470A4BB}"/>
    <cellStyle name="Comma 2 2 3 4 2 5 2 2 3" xfId="31469" xr:uid="{B5262478-AFA9-419B-AFB5-9D2EC70CF193}"/>
    <cellStyle name="Comma 2 2 3 4 2 5 2 3" xfId="11249" xr:uid="{D1405CA1-1874-449A-9674-FD119C0DCD0B}"/>
    <cellStyle name="Comma 2 2 3 4 2 5 2 3 2" xfId="23381" xr:uid="{63CB47D0-11A1-478A-A52C-670EC9C7EF6A}"/>
    <cellStyle name="Comma 2 2 3 4 2 5 2 3 2 2" xfId="47645" xr:uid="{8DD53F47-7BF9-4420-898C-371E893AC837}"/>
    <cellStyle name="Comma 2 2 3 4 2 5 2 3 3" xfId="35513" xr:uid="{26BFB478-696B-4755-812F-B4BA43A0C928}"/>
    <cellStyle name="Comma 2 2 3 4 2 5 2 4" xfId="15293" xr:uid="{DE12BCA5-036B-4EA6-92AE-58C22D09693E}"/>
    <cellStyle name="Comma 2 2 3 4 2 5 2 4 2" xfId="39557" xr:uid="{D775624C-B6C7-4F63-8AC5-A5B23138CB02}"/>
    <cellStyle name="Comma 2 2 3 4 2 5 2 5" xfId="27425" xr:uid="{F723300B-54B4-4F4D-A518-67076BC72E6B}"/>
    <cellStyle name="Comma 2 2 3 4 2 5 3" xfId="5183" xr:uid="{15149F95-21FC-4506-86E7-048AF19C23CF}"/>
    <cellStyle name="Comma 2 2 3 4 2 5 3 2" xfId="17315" xr:uid="{FDFFBC3A-EE1E-488D-8A9D-DFD1EB00176B}"/>
    <cellStyle name="Comma 2 2 3 4 2 5 3 2 2" xfId="41579" xr:uid="{57E7AFBD-B205-4A29-A3DA-F46E1FCC8E30}"/>
    <cellStyle name="Comma 2 2 3 4 2 5 3 3" xfId="29447" xr:uid="{599639D2-2850-4D00-8F25-0AFE1F685299}"/>
    <cellStyle name="Comma 2 2 3 4 2 5 4" xfId="9227" xr:uid="{72C9B21A-8193-4C7D-BFF8-04CD6718EA49}"/>
    <cellStyle name="Comma 2 2 3 4 2 5 4 2" xfId="21359" xr:uid="{7D8B38F1-B77F-4046-B840-0B4175084E16}"/>
    <cellStyle name="Comma 2 2 3 4 2 5 4 2 2" xfId="45623" xr:uid="{A013E37D-0413-45EF-8FC8-F350E5371DB7}"/>
    <cellStyle name="Comma 2 2 3 4 2 5 4 3" xfId="33491" xr:uid="{0C6A052C-5FC1-49C8-B7D1-A6EC01C2A1F5}"/>
    <cellStyle name="Comma 2 2 3 4 2 5 5" xfId="13271" xr:uid="{00BC6656-032E-40E5-BD66-9A194E36CB25}"/>
    <cellStyle name="Comma 2 2 3 4 2 5 5 2" xfId="37535" xr:uid="{2305E064-9812-4B43-BF5A-DE68E7FEF7C8}"/>
    <cellStyle name="Comma 2 2 3 4 2 5 6" xfId="25403" xr:uid="{B53F0610-137A-4B2D-BE99-A4575CAC9736}"/>
    <cellStyle name="Comma 2 2 3 4 2 6" xfId="2150" xr:uid="{6B382BA6-F126-45AB-A060-DDA8E51772B9}"/>
    <cellStyle name="Comma 2 2 3 4 2 6 2" xfId="6194" xr:uid="{62504372-71C1-4610-A354-67CD1CC8F75D}"/>
    <cellStyle name="Comma 2 2 3 4 2 6 2 2" xfId="18326" xr:uid="{B88EDE88-E117-48B4-BED5-E888F4CDB476}"/>
    <cellStyle name="Comma 2 2 3 4 2 6 2 2 2" xfId="42590" xr:uid="{F277EB1D-B142-4F75-8A3C-C5651E62A429}"/>
    <cellStyle name="Comma 2 2 3 4 2 6 2 3" xfId="30458" xr:uid="{0B313B89-565E-4CD7-802A-251E1749D975}"/>
    <cellStyle name="Comma 2 2 3 4 2 6 3" xfId="10238" xr:uid="{778BA674-D9D4-4A80-BE4C-3CC8F8C1CD23}"/>
    <cellStyle name="Comma 2 2 3 4 2 6 3 2" xfId="22370" xr:uid="{F68464AD-CCB5-43EF-80F4-C0801BBA7803}"/>
    <cellStyle name="Comma 2 2 3 4 2 6 3 2 2" xfId="46634" xr:uid="{2F1D8E32-FF1C-464A-BBDA-6AB63FB5B275}"/>
    <cellStyle name="Comma 2 2 3 4 2 6 3 3" xfId="34502" xr:uid="{BB20B175-181F-401F-B5C1-D70DB3BCBB8E}"/>
    <cellStyle name="Comma 2 2 3 4 2 6 4" xfId="14282" xr:uid="{6078C52B-3BAD-4543-AD93-B59B2675148B}"/>
    <cellStyle name="Comma 2 2 3 4 2 6 4 2" xfId="38546" xr:uid="{E45E7A98-0934-406A-88CC-7AAB5491C090}"/>
    <cellStyle name="Comma 2 2 3 4 2 6 5" xfId="26414" xr:uid="{A9AF9D84-806F-4B6E-BAB6-45E468D70848}"/>
    <cellStyle name="Comma 2 2 3 4 2 7" xfId="4172" xr:uid="{9E6B4EC8-62E1-408A-BF57-75D625F8CE61}"/>
    <cellStyle name="Comma 2 2 3 4 2 7 2" xfId="16304" xr:uid="{8FCA1F6A-2C31-4D63-AEED-1FD1463D025C}"/>
    <cellStyle name="Comma 2 2 3 4 2 7 2 2" xfId="40568" xr:uid="{39BE1614-70F3-48A4-89FF-CFCAF21E77E5}"/>
    <cellStyle name="Comma 2 2 3 4 2 7 3" xfId="28436" xr:uid="{F6FAEEDA-F0F2-4649-988C-E892E90F40A9}"/>
    <cellStyle name="Comma 2 2 3 4 2 8" xfId="8216" xr:uid="{25F74DFA-4198-4544-BC40-B803494E08DE}"/>
    <cellStyle name="Comma 2 2 3 4 2 8 2" xfId="20348" xr:uid="{ABCCCDE6-4989-4A16-AAEB-86C59E842EB7}"/>
    <cellStyle name="Comma 2 2 3 4 2 8 2 2" xfId="44612" xr:uid="{325A5713-C16D-41F1-9998-4C76A9457BFA}"/>
    <cellStyle name="Comma 2 2 3 4 2 8 3" xfId="32480" xr:uid="{4DDA84E8-6F27-49C4-9766-8C4118FB62A4}"/>
    <cellStyle name="Comma 2 2 3 4 2 9" xfId="12260" xr:uid="{D23DF834-D752-4F5E-94FB-7A1E5DF3C38F}"/>
    <cellStyle name="Comma 2 2 3 4 2 9 2" xfId="36524" xr:uid="{DB93707D-B120-446A-97E1-9195AF24FBD0}"/>
    <cellStyle name="Comma 2 2 3 4 3" xfId="191" xr:uid="{757476C0-4745-424C-8883-3E51103AD39E}"/>
    <cellStyle name="Comma 2 2 3 4 3 2" xfId="444" xr:uid="{BBD0AB92-416F-43E3-924F-BF702C41B59E}"/>
    <cellStyle name="Comma 2 2 3 4 3 2 2" xfId="949" xr:uid="{4D5B0CA2-B415-4259-BF9C-805F3B5AC089}"/>
    <cellStyle name="Comma 2 2 3 4 3 2 2 2" xfId="1960" xr:uid="{DB82ECB7-61E1-4A40-8EB0-8BFAA3F3A2D9}"/>
    <cellStyle name="Comma 2 2 3 4 3 2 2 2 2" xfId="3982" xr:uid="{B5A19058-3C67-490F-B024-7F271DEF0E29}"/>
    <cellStyle name="Comma 2 2 3 4 3 2 2 2 2 2" xfId="8026" xr:uid="{B0EC9506-FEE3-425D-92F5-5F8F96D77C3C}"/>
    <cellStyle name="Comma 2 2 3 4 3 2 2 2 2 2 2" xfId="20158" xr:uid="{BBAFC2C2-246F-4582-9D5C-E89B915229DA}"/>
    <cellStyle name="Comma 2 2 3 4 3 2 2 2 2 2 2 2" xfId="44422" xr:uid="{2E2801A0-09B4-4AF3-95EB-D25A31ED153B}"/>
    <cellStyle name="Comma 2 2 3 4 3 2 2 2 2 2 3" xfId="32290" xr:uid="{3E3B7D54-8B24-407C-9A79-5100298BD784}"/>
    <cellStyle name="Comma 2 2 3 4 3 2 2 2 2 3" xfId="12070" xr:uid="{3E0791C7-273C-446B-ABFF-D3419D5D7910}"/>
    <cellStyle name="Comma 2 2 3 4 3 2 2 2 2 3 2" xfId="24202" xr:uid="{DACD3B3E-7EB4-4891-BBEB-2C559268D2A2}"/>
    <cellStyle name="Comma 2 2 3 4 3 2 2 2 2 3 2 2" xfId="48466" xr:uid="{066869A6-608F-42C0-B13A-DB0A1895D96C}"/>
    <cellStyle name="Comma 2 2 3 4 3 2 2 2 2 3 3" xfId="36334" xr:uid="{4EDCCCB5-660E-47A8-93CA-18ED836514B1}"/>
    <cellStyle name="Comma 2 2 3 4 3 2 2 2 2 4" xfId="16114" xr:uid="{E22FC35B-B912-48B5-BDF2-F497D67EB0FB}"/>
    <cellStyle name="Comma 2 2 3 4 3 2 2 2 2 4 2" xfId="40378" xr:uid="{20B8117A-54DD-4DA1-86C5-79B12CF53753}"/>
    <cellStyle name="Comma 2 2 3 4 3 2 2 2 2 5" xfId="28246" xr:uid="{D2E4E933-B008-4245-9064-E98E01B8C7A0}"/>
    <cellStyle name="Comma 2 2 3 4 3 2 2 2 3" xfId="6004" xr:uid="{FCB394BB-A16E-46D4-81A6-26987D5EF833}"/>
    <cellStyle name="Comma 2 2 3 4 3 2 2 2 3 2" xfId="18136" xr:uid="{47DEC76F-0897-4606-96C2-077FE2FF0814}"/>
    <cellStyle name="Comma 2 2 3 4 3 2 2 2 3 2 2" xfId="42400" xr:uid="{BC7D9422-401E-433B-92D6-515131CE411D}"/>
    <cellStyle name="Comma 2 2 3 4 3 2 2 2 3 3" xfId="30268" xr:uid="{E7E95FE0-93FE-4A1E-9CEC-EF959719F628}"/>
    <cellStyle name="Comma 2 2 3 4 3 2 2 2 4" xfId="10048" xr:uid="{B4C40B80-2D45-43CF-994A-B16448327E0D}"/>
    <cellStyle name="Comma 2 2 3 4 3 2 2 2 4 2" xfId="22180" xr:uid="{2D454812-75AA-45F6-9170-9DCA439384DA}"/>
    <cellStyle name="Comma 2 2 3 4 3 2 2 2 4 2 2" xfId="46444" xr:uid="{87096D63-C140-47A2-B1B6-136D71785066}"/>
    <cellStyle name="Comma 2 2 3 4 3 2 2 2 4 3" xfId="34312" xr:uid="{9297DA03-C92F-4CAC-8504-BC0BD4DB1821}"/>
    <cellStyle name="Comma 2 2 3 4 3 2 2 2 5" xfId="14092" xr:uid="{95CF2288-8109-42DB-99D2-21CFA5ACE444}"/>
    <cellStyle name="Comma 2 2 3 4 3 2 2 2 5 2" xfId="38356" xr:uid="{4F660359-F6C7-4D8A-97FF-B56CBD22035C}"/>
    <cellStyle name="Comma 2 2 3 4 3 2 2 2 6" xfId="26224" xr:uid="{9973D6FD-9A54-4630-85C3-1538374630E7}"/>
    <cellStyle name="Comma 2 2 3 4 3 2 2 3" xfId="2971" xr:uid="{392D7BE0-B7EB-4EE4-A462-279CC99A2783}"/>
    <cellStyle name="Comma 2 2 3 4 3 2 2 3 2" xfId="7015" xr:uid="{E72C7701-7016-4B9E-BCA9-9ECDCB7665A1}"/>
    <cellStyle name="Comma 2 2 3 4 3 2 2 3 2 2" xfId="19147" xr:uid="{20EA303A-31AF-4E08-9CCC-DD146A34A921}"/>
    <cellStyle name="Comma 2 2 3 4 3 2 2 3 2 2 2" xfId="43411" xr:uid="{EB783B6F-4DCB-4205-BCC4-64BD75C34DC3}"/>
    <cellStyle name="Comma 2 2 3 4 3 2 2 3 2 3" xfId="31279" xr:uid="{CE7F41A3-D0B6-45F0-B33C-9F9019C952EF}"/>
    <cellStyle name="Comma 2 2 3 4 3 2 2 3 3" xfId="11059" xr:uid="{AB356C56-9881-4FF2-AFC5-4E6BE9F303A9}"/>
    <cellStyle name="Comma 2 2 3 4 3 2 2 3 3 2" xfId="23191" xr:uid="{43E173D4-0565-450B-B25C-6CB87E9FFF63}"/>
    <cellStyle name="Comma 2 2 3 4 3 2 2 3 3 2 2" xfId="47455" xr:uid="{31CEBEDE-6293-4A2C-9B48-E3D86CA5DF79}"/>
    <cellStyle name="Comma 2 2 3 4 3 2 2 3 3 3" xfId="35323" xr:uid="{7CD51179-ED38-4657-8AA9-8D55603240C7}"/>
    <cellStyle name="Comma 2 2 3 4 3 2 2 3 4" xfId="15103" xr:uid="{6795389D-A692-464E-824A-FB32F0A156C0}"/>
    <cellStyle name="Comma 2 2 3 4 3 2 2 3 4 2" xfId="39367" xr:uid="{A05AB7A9-2EC5-4CE9-A3D7-0B3DF9EA3D7B}"/>
    <cellStyle name="Comma 2 2 3 4 3 2 2 3 5" xfId="27235" xr:uid="{DE9845F4-D6F1-41E5-8CC8-B58305628675}"/>
    <cellStyle name="Comma 2 2 3 4 3 2 2 4" xfId="4993" xr:uid="{22C08FFB-17F1-4B98-89F0-878D573C4C2D}"/>
    <cellStyle name="Comma 2 2 3 4 3 2 2 4 2" xfId="17125" xr:uid="{4322222F-F142-4599-812F-56833BFE9392}"/>
    <cellStyle name="Comma 2 2 3 4 3 2 2 4 2 2" xfId="41389" xr:uid="{9E87B19A-D7CF-4001-923E-0E891DE7ABA2}"/>
    <cellStyle name="Comma 2 2 3 4 3 2 2 4 3" xfId="29257" xr:uid="{05AA20C0-997A-4514-9480-C57E63BADB5C}"/>
    <cellStyle name="Comma 2 2 3 4 3 2 2 5" xfId="9037" xr:uid="{E889DE15-67CA-4302-A336-456B7B47D51A}"/>
    <cellStyle name="Comma 2 2 3 4 3 2 2 5 2" xfId="21169" xr:uid="{54690E6A-FB32-4FED-97A1-EB79D00A3771}"/>
    <cellStyle name="Comma 2 2 3 4 3 2 2 5 2 2" xfId="45433" xr:uid="{74ABF3F1-3A1E-477F-9F1C-27A17AE2CACC}"/>
    <cellStyle name="Comma 2 2 3 4 3 2 2 5 3" xfId="33301" xr:uid="{7B21C389-DE07-4DB8-9E2D-B5B397D3028E}"/>
    <cellStyle name="Comma 2 2 3 4 3 2 2 6" xfId="13081" xr:uid="{A087A44F-0C4B-41D0-91F9-0F2FE01F5EF2}"/>
    <cellStyle name="Comma 2 2 3 4 3 2 2 6 2" xfId="37345" xr:uid="{8F9B0C74-7194-4260-986D-BF00375032F2}"/>
    <cellStyle name="Comma 2 2 3 4 3 2 2 7" xfId="25213" xr:uid="{AF93B0FF-A98A-483B-85CA-0E02C2D6F8A6}"/>
    <cellStyle name="Comma 2 2 3 4 3 2 3" xfId="1455" xr:uid="{B04BD8F3-6F2D-4955-A359-7BC816C9C7CB}"/>
    <cellStyle name="Comma 2 2 3 4 3 2 3 2" xfId="3477" xr:uid="{096CD6FB-4939-448F-8630-E50970AD74F5}"/>
    <cellStyle name="Comma 2 2 3 4 3 2 3 2 2" xfId="7521" xr:uid="{7966B977-B383-4500-B866-F32A37025C1A}"/>
    <cellStyle name="Comma 2 2 3 4 3 2 3 2 2 2" xfId="19653" xr:uid="{F1004C5E-FE1C-4C9E-A7C5-8CC1ED85EED4}"/>
    <cellStyle name="Comma 2 2 3 4 3 2 3 2 2 2 2" xfId="43917" xr:uid="{CF671DE7-B4D9-429C-9F63-0F3572866E95}"/>
    <cellStyle name="Comma 2 2 3 4 3 2 3 2 2 3" xfId="31785" xr:uid="{C833BE7A-622D-4768-9EC4-47F4107176A3}"/>
    <cellStyle name="Comma 2 2 3 4 3 2 3 2 3" xfId="11565" xr:uid="{EA6540C5-213D-48AA-B7AC-6C4C6396D6C4}"/>
    <cellStyle name="Comma 2 2 3 4 3 2 3 2 3 2" xfId="23697" xr:uid="{E394D268-B3B9-4D89-A57E-B1A3AEF6F9AC}"/>
    <cellStyle name="Comma 2 2 3 4 3 2 3 2 3 2 2" xfId="47961" xr:uid="{256CA492-2787-4050-AAFF-CFF558349FCF}"/>
    <cellStyle name="Comma 2 2 3 4 3 2 3 2 3 3" xfId="35829" xr:uid="{E9147CE7-0D74-4AD5-9E65-607CC2C1C6B2}"/>
    <cellStyle name="Comma 2 2 3 4 3 2 3 2 4" xfId="15609" xr:uid="{E379E7B4-25E4-4B52-87A2-3306F5AF1F25}"/>
    <cellStyle name="Comma 2 2 3 4 3 2 3 2 4 2" xfId="39873" xr:uid="{8D7630EF-44C9-4B66-AE9A-4EC701A23957}"/>
    <cellStyle name="Comma 2 2 3 4 3 2 3 2 5" xfId="27741" xr:uid="{D434C0DE-21FA-43E2-9CD1-9125EB178A40}"/>
    <cellStyle name="Comma 2 2 3 4 3 2 3 3" xfId="5499" xr:uid="{B037510A-707D-4442-9EDF-970B2F51463A}"/>
    <cellStyle name="Comma 2 2 3 4 3 2 3 3 2" xfId="17631" xr:uid="{049BCCC8-4B4F-4890-A8AC-8186455143B2}"/>
    <cellStyle name="Comma 2 2 3 4 3 2 3 3 2 2" xfId="41895" xr:uid="{DF97642E-62C1-4643-BA9E-6789186D1A52}"/>
    <cellStyle name="Comma 2 2 3 4 3 2 3 3 3" xfId="29763" xr:uid="{FC12D11D-5BAE-41A7-BF47-1AA291409E2D}"/>
    <cellStyle name="Comma 2 2 3 4 3 2 3 4" xfId="9543" xr:uid="{4B2B3088-F603-4701-8637-E0CEFDCD6FBC}"/>
    <cellStyle name="Comma 2 2 3 4 3 2 3 4 2" xfId="21675" xr:uid="{54559BC3-F2D7-4E3F-A871-29489151E98F}"/>
    <cellStyle name="Comma 2 2 3 4 3 2 3 4 2 2" xfId="45939" xr:uid="{51D5426D-0F55-4D7C-9206-542AD9F845DA}"/>
    <cellStyle name="Comma 2 2 3 4 3 2 3 4 3" xfId="33807" xr:uid="{E2179075-B11E-456F-8F9D-5677C2E5AE7F}"/>
    <cellStyle name="Comma 2 2 3 4 3 2 3 5" xfId="13587" xr:uid="{1898A317-E8E4-41A5-B803-F4B8CA2DC930}"/>
    <cellStyle name="Comma 2 2 3 4 3 2 3 5 2" xfId="37851" xr:uid="{453035ED-CFA3-49BB-A0FC-40F946A7AF9E}"/>
    <cellStyle name="Comma 2 2 3 4 3 2 3 6" xfId="25719" xr:uid="{95D6BDCD-B724-4BA7-8721-032CE26C47E3}"/>
    <cellStyle name="Comma 2 2 3 4 3 2 4" xfId="2466" xr:uid="{BF54742F-CD22-43FE-AFDE-261110109048}"/>
    <cellStyle name="Comma 2 2 3 4 3 2 4 2" xfId="6510" xr:uid="{2FC0ED57-D0BB-47C7-AA52-13AF89779100}"/>
    <cellStyle name="Comma 2 2 3 4 3 2 4 2 2" xfId="18642" xr:uid="{5393A49B-12D1-46E9-9469-4BDDCD2F986D}"/>
    <cellStyle name="Comma 2 2 3 4 3 2 4 2 2 2" xfId="42906" xr:uid="{92FBE7AD-A067-48D7-A0B6-618E2CC9FC97}"/>
    <cellStyle name="Comma 2 2 3 4 3 2 4 2 3" xfId="30774" xr:uid="{3598D9E3-5459-4A69-9A45-34CD260F756F}"/>
    <cellStyle name="Comma 2 2 3 4 3 2 4 3" xfId="10554" xr:uid="{ED65656C-8AFE-4B22-A787-C9E59032989D}"/>
    <cellStyle name="Comma 2 2 3 4 3 2 4 3 2" xfId="22686" xr:uid="{E97072CE-CE3E-4070-951F-1BBADA54D77E}"/>
    <cellStyle name="Comma 2 2 3 4 3 2 4 3 2 2" xfId="46950" xr:uid="{D870D8B1-FEB4-43B7-BE2F-185F7FBC6074}"/>
    <cellStyle name="Comma 2 2 3 4 3 2 4 3 3" xfId="34818" xr:uid="{53A3F746-65F6-4733-AA98-A082F7C6844D}"/>
    <cellStyle name="Comma 2 2 3 4 3 2 4 4" xfId="14598" xr:uid="{22E86EC9-11D1-411D-ACE0-DB7BC8B9C923}"/>
    <cellStyle name="Comma 2 2 3 4 3 2 4 4 2" xfId="38862" xr:uid="{43F1A856-16EC-4733-823A-66A4AE107670}"/>
    <cellStyle name="Comma 2 2 3 4 3 2 4 5" xfId="26730" xr:uid="{1553E001-876D-4E3F-90CD-DDA595B01C06}"/>
    <cellStyle name="Comma 2 2 3 4 3 2 5" xfId="4488" xr:uid="{06EA7AA5-51B1-48A4-B4FB-8EE83EE1E1DC}"/>
    <cellStyle name="Comma 2 2 3 4 3 2 5 2" xfId="16620" xr:uid="{09471B4F-E443-4DED-8910-A82D4A69C014}"/>
    <cellStyle name="Comma 2 2 3 4 3 2 5 2 2" xfId="40884" xr:uid="{2ED192DD-9795-4FB7-90A7-59F906B5DBFA}"/>
    <cellStyle name="Comma 2 2 3 4 3 2 5 3" xfId="28752" xr:uid="{34C33B2A-BC77-40E6-A44B-BCD72DB34900}"/>
    <cellStyle name="Comma 2 2 3 4 3 2 6" xfId="8532" xr:uid="{D62AD4E4-154B-47DB-AC8A-4780E8B53F61}"/>
    <cellStyle name="Comma 2 2 3 4 3 2 6 2" xfId="20664" xr:uid="{F2601662-1C5C-4840-AA49-EDA24A1E61BB}"/>
    <cellStyle name="Comma 2 2 3 4 3 2 6 2 2" xfId="44928" xr:uid="{FBAAA594-ED0F-4F87-A69E-A263B51B1C07}"/>
    <cellStyle name="Comma 2 2 3 4 3 2 6 3" xfId="32796" xr:uid="{E27E4523-37D1-4334-B4A7-5B70C14606AD}"/>
    <cellStyle name="Comma 2 2 3 4 3 2 7" xfId="12576" xr:uid="{2B13F252-D412-43D9-99B7-2063D5B5B3AC}"/>
    <cellStyle name="Comma 2 2 3 4 3 2 7 2" xfId="36840" xr:uid="{F435D235-9432-4BB1-AFF5-E4814F0715FE}"/>
    <cellStyle name="Comma 2 2 3 4 3 2 8" xfId="24708" xr:uid="{529BA8C5-2348-43CB-A980-D820BC2C7180}"/>
    <cellStyle name="Comma 2 2 3 4 3 3" xfId="696" xr:uid="{8A580F8D-474C-40B2-9335-80B673F779AC}"/>
    <cellStyle name="Comma 2 2 3 4 3 3 2" xfId="1707" xr:uid="{3B808824-E3C1-45AA-8744-348E403FB4AC}"/>
    <cellStyle name="Comma 2 2 3 4 3 3 2 2" xfId="3729" xr:uid="{B30BE8C8-B95C-4A97-A25B-A32367E6397C}"/>
    <cellStyle name="Comma 2 2 3 4 3 3 2 2 2" xfId="7773" xr:uid="{BFAA133D-7DD5-406F-8593-A51167EEA889}"/>
    <cellStyle name="Comma 2 2 3 4 3 3 2 2 2 2" xfId="19905" xr:uid="{CDEF4126-95C9-421C-B37A-E6373A1D4374}"/>
    <cellStyle name="Comma 2 2 3 4 3 3 2 2 2 2 2" xfId="44169" xr:uid="{F1D82774-0484-4575-8C0C-B13EFD2F02AB}"/>
    <cellStyle name="Comma 2 2 3 4 3 3 2 2 2 3" xfId="32037" xr:uid="{40B3C93C-CB1C-4A8B-80BE-54618D8AFC55}"/>
    <cellStyle name="Comma 2 2 3 4 3 3 2 2 3" xfId="11817" xr:uid="{24A5E993-39C3-4751-8D14-F51440373F51}"/>
    <cellStyle name="Comma 2 2 3 4 3 3 2 2 3 2" xfId="23949" xr:uid="{76E5EACB-5CD1-46FE-8CDF-E5081FEFC22F}"/>
    <cellStyle name="Comma 2 2 3 4 3 3 2 2 3 2 2" xfId="48213" xr:uid="{61A57728-592E-4D22-8B57-E20356B802D7}"/>
    <cellStyle name="Comma 2 2 3 4 3 3 2 2 3 3" xfId="36081" xr:uid="{AF896433-A1A3-4F87-B1C7-1D9B5F5111E2}"/>
    <cellStyle name="Comma 2 2 3 4 3 3 2 2 4" xfId="15861" xr:uid="{F92B3AB9-982A-4991-98E0-6DD32D802B19}"/>
    <cellStyle name="Comma 2 2 3 4 3 3 2 2 4 2" xfId="40125" xr:uid="{13CF3AE1-2C58-45A7-934E-C87893FE1C9D}"/>
    <cellStyle name="Comma 2 2 3 4 3 3 2 2 5" xfId="27993" xr:uid="{C3B8B798-F0E6-429C-BF49-35611073EE70}"/>
    <cellStyle name="Comma 2 2 3 4 3 3 2 3" xfId="5751" xr:uid="{5959240A-7C21-432A-92DF-C2C1A8982F63}"/>
    <cellStyle name="Comma 2 2 3 4 3 3 2 3 2" xfId="17883" xr:uid="{1209786F-F109-46B0-8E10-D7A45A87D4FB}"/>
    <cellStyle name="Comma 2 2 3 4 3 3 2 3 2 2" xfId="42147" xr:uid="{B9276EED-D33B-43AE-A321-3662E7B248CD}"/>
    <cellStyle name="Comma 2 2 3 4 3 3 2 3 3" xfId="30015" xr:uid="{3E4FA3CD-17ED-4D95-A1CE-39468F42B92D}"/>
    <cellStyle name="Comma 2 2 3 4 3 3 2 4" xfId="9795" xr:uid="{8F2B40ED-276A-40CD-B9FB-E35A665543FC}"/>
    <cellStyle name="Comma 2 2 3 4 3 3 2 4 2" xfId="21927" xr:uid="{CB16DF9D-7D4E-4169-94B3-95F8D827B752}"/>
    <cellStyle name="Comma 2 2 3 4 3 3 2 4 2 2" xfId="46191" xr:uid="{C9313266-97C9-402C-AD80-F232132828E8}"/>
    <cellStyle name="Comma 2 2 3 4 3 3 2 4 3" xfId="34059" xr:uid="{44B1CF35-6B41-4E02-BBD4-12F06214FBAD}"/>
    <cellStyle name="Comma 2 2 3 4 3 3 2 5" xfId="13839" xr:uid="{5FC24125-8B0B-4363-8A89-C30538E51CED}"/>
    <cellStyle name="Comma 2 2 3 4 3 3 2 5 2" xfId="38103" xr:uid="{FD7E4571-B00B-4E54-A3E0-0904AFAFBFE5}"/>
    <cellStyle name="Comma 2 2 3 4 3 3 2 6" xfId="25971" xr:uid="{15395CC2-1B63-4C37-8B90-ADD469EC44C7}"/>
    <cellStyle name="Comma 2 2 3 4 3 3 3" xfId="2718" xr:uid="{108EF188-F9BC-4947-A984-A1865842EF22}"/>
    <cellStyle name="Comma 2 2 3 4 3 3 3 2" xfId="6762" xr:uid="{04FFF889-1E15-4DE6-B84D-80DE7616C46C}"/>
    <cellStyle name="Comma 2 2 3 4 3 3 3 2 2" xfId="18894" xr:uid="{8BC8D535-5C06-428F-9E90-6AFB1BBF8F1E}"/>
    <cellStyle name="Comma 2 2 3 4 3 3 3 2 2 2" xfId="43158" xr:uid="{7EA121E0-DEC1-47C6-88C3-C08254798B2B}"/>
    <cellStyle name="Comma 2 2 3 4 3 3 3 2 3" xfId="31026" xr:uid="{14A51C90-FF0B-468D-8A0B-CC0AC6B5D5DA}"/>
    <cellStyle name="Comma 2 2 3 4 3 3 3 3" xfId="10806" xr:uid="{D37C5FF7-3375-4B52-A4EF-FA0BD6EF1550}"/>
    <cellStyle name="Comma 2 2 3 4 3 3 3 3 2" xfId="22938" xr:uid="{4998BF10-857C-4CF7-9190-0F98EEB71AFA}"/>
    <cellStyle name="Comma 2 2 3 4 3 3 3 3 2 2" xfId="47202" xr:uid="{1C57EE57-BC9A-4524-9DFB-365E04766013}"/>
    <cellStyle name="Comma 2 2 3 4 3 3 3 3 3" xfId="35070" xr:uid="{81326C97-936A-4A85-97BF-200E0FC89E9E}"/>
    <cellStyle name="Comma 2 2 3 4 3 3 3 4" xfId="14850" xr:uid="{03A060DE-E978-4460-80AF-21F5C12D7728}"/>
    <cellStyle name="Comma 2 2 3 4 3 3 3 4 2" xfId="39114" xr:uid="{5F4E098D-63C6-4321-9A95-A3CB59458CA9}"/>
    <cellStyle name="Comma 2 2 3 4 3 3 3 5" xfId="26982" xr:uid="{0173E500-4917-4186-9520-C44BD5D56188}"/>
    <cellStyle name="Comma 2 2 3 4 3 3 4" xfId="4740" xr:uid="{B376B10B-5841-41A9-860A-8195D40D1BEB}"/>
    <cellStyle name="Comma 2 2 3 4 3 3 4 2" xfId="16872" xr:uid="{4A41989F-2D7A-47B3-8714-B1C4380023A7}"/>
    <cellStyle name="Comma 2 2 3 4 3 3 4 2 2" xfId="41136" xr:uid="{2AC91502-23B9-4CD5-922C-04D3EF343AD4}"/>
    <cellStyle name="Comma 2 2 3 4 3 3 4 3" xfId="29004" xr:uid="{26D73D19-E339-4200-894D-A34B9C2266A5}"/>
    <cellStyle name="Comma 2 2 3 4 3 3 5" xfId="8784" xr:uid="{FBC6C73A-D7A9-4AA2-A906-A687738E2B59}"/>
    <cellStyle name="Comma 2 2 3 4 3 3 5 2" xfId="20916" xr:uid="{8E5A506C-AE68-47E1-8D5E-3B0CC3F0D333}"/>
    <cellStyle name="Comma 2 2 3 4 3 3 5 2 2" xfId="45180" xr:uid="{7FA3476F-7AC6-48D5-88C2-80FB02ED7A2A}"/>
    <cellStyle name="Comma 2 2 3 4 3 3 5 3" xfId="33048" xr:uid="{52499DA1-6918-4485-BB59-9BD4FB7A2493}"/>
    <cellStyle name="Comma 2 2 3 4 3 3 6" xfId="12828" xr:uid="{8FC14E3E-FBDB-4C95-A332-B08D8E872501}"/>
    <cellStyle name="Comma 2 2 3 4 3 3 6 2" xfId="37092" xr:uid="{C8E59D91-4321-4420-B194-C12E215B4780}"/>
    <cellStyle name="Comma 2 2 3 4 3 3 7" xfId="24960" xr:uid="{C0EA7FE2-CE36-4DF3-808B-A0A349D27482}"/>
    <cellStyle name="Comma 2 2 3 4 3 4" xfId="1202" xr:uid="{3B67594E-4D32-404C-9B29-2AE2C711574D}"/>
    <cellStyle name="Comma 2 2 3 4 3 4 2" xfId="3224" xr:uid="{14052426-BE2C-472A-9528-D303360F1292}"/>
    <cellStyle name="Comma 2 2 3 4 3 4 2 2" xfId="7268" xr:uid="{2B61ABA4-510F-4D24-A222-75A8A9841A4E}"/>
    <cellStyle name="Comma 2 2 3 4 3 4 2 2 2" xfId="19400" xr:uid="{18597EFD-FA86-4B82-B3A4-4EA1862EF799}"/>
    <cellStyle name="Comma 2 2 3 4 3 4 2 2 2 2" xfId="43664" xr:uid="{05816FCB-DF21-4F74-9E61-FC3731F23810}"/>
    <cellStyle name="Comma 2 2 3 4 3 4 2 2 3" xfId="31532" xr:uid="{7898788E-6335-407F-BA6D-C7FE16F7245A}"/>
    <cellStyle name="Comma 2 2 3 4 3 4 2 3" xfId="11312" xr:uid="{67FE8309-BF10-4695-8945-9FB40154E318}"/>
    <cellStyle name="Comma 2 2 3 4 3 4 2 3 2" xfId="23444" xr:uid="{80FF1F6D-1252-4E38-AA9E-7283D5A88D42}"/>
    <cellStyle name="Comma 2 2 3 4 3 4 2 3 2 2" xfId="47708" xr:uid="{AD1B3AA4-B897-4032-A422-288CC619B1AA}"/>
    <cellStyle name="Comma 2 2 3 4 3 4 2 3 3" xfId="35576" xr:uid="{EF2D1276-81A2-4465-AC53-580EB75C0130}"/>
    <cellStyle name="Comma 2 2 3 4 3 4 2 4" xfId="15356" xr:uid="{1E889996-0BB6-4AAF-BA1B-C6A809BE6A55}"/>
    <cellStyle name="Comma 2 2 3 4 3 4 2 4 2" xfId="39620" xr:uid="{506135BD-301A-46C3-B251-DD3F04B2A8C9}"/>
    <cellStyle name="Comma 2 2 3 4 3 4 2 5" xfId="27488" xr:uid="{2DE672BD-DFE6-423A-B063-F972AE3DC092}"/>
    <cellStyle name="Comma 2 2 3 4 3 4 3" xfId="5246" xr:uid="{E01236E9-ADDD-4D02-B384-6E8DCD59CCEE}"/>
    <cellStyle name="Comma 2 2 3 4 3 4 3 2" xfId="17378" xr:uid="{B6BED11B-DFD4-4B98-9914-CCD77510919F}"/>
    <cellStyle name="Comma 2 2 3 4 3 4 3 2 2" xfId="41642" xr:uid="{BCDB250E-B635-49D8-96BB-5E6F534312DD}"/>
    <cellStyle name="Comma 2 2 3 4 3 4 3 3" xfId="29510" xr:uid="{B8BF2EB1-77DD-43CD-940F-F47045D32C5E}"/>
    <cellStyle name="Comma 2 2 3 4 3 4 4" xfId="9290" xr:uid="{DB87766E-9E40-473C-BE27-7681AB13C5F1}"/>
    <cellStyle name="Comma 2 2 3 4 3 4 4 2" xfId="21422" xr:uid="{91127EA5-8087-4B35-B06F-A54E8871A0A9}"/>
    <cellStyle name="Comma 2 2 3 4 3 4 4 2 2" xfId="45686" xr:uid="{1286CB57-B1C2-4426-B759-5B9F20D68548}"/>
    <cellStyle name="Comma 2 2 3 4 3 4 4 3" xfId="33554" xr:uid="{B72EA561-F15E-4D44-A1F5-EDC5DFA66932}"/>
    <cellStyle name="Comma 2 2 3 4 3 4 5" xfId="13334" xr:uid="{1340841B-6929-4A07-9C2C-129CA6533478}"/>
    <cellStyle name="Comma 2 2 3 4 3 4 5 2" xfId="37598" xr:uid="{416E9ED0-A88B-44BD-8D80-A34E3C02DA10}"/>
    <cellStyle name="Comma 2 2 3 4 3 4 6" xfId="25466" xr:uid="{81B338C1-C66B-4F17-BD1D-01B01E557D51}"/>
    <cellStyle name="Comma 2 2 3 4 3 5" xfId="2213" xr:uid="{56689C1C-871C-44CE-A01B-BB9619B4D085}"/>
    <cellStyle name="Comma 2 2 3 4 3 5 2" xfId="6257" xr:uid="{37EC85DA-705D-4765-8C5B-DA2655F87EDC}"/>
    <cellStyle name="Comma 2 2 3 4 3 5 2 2" xfId="18389" xr:uid="{8CA7CB6B-38F4-4B8B-8718-FE37551F476D}"/>
    <cellStyle name="Comma 2 2 3 4 3 5 2 2 2" xfId="42653" xr:uid="{71FA8151-5D7A-405D-8615-F66AB92D1444}"/>
    <cellStyle name="Comma 2 2 3 4 3 5 2 3" xfId="30521" xr:uid="{8DC5D88C-B1F3-4B7F-BE45-251370A0E0F3}"/>
    <cellStyle name="Comma 2 2 3 4 3 5 3" xfId="10301" xr:uid="{DC3D76CE-E0EA-4E56-B24C-33C177ABCD7C}"/>
    <cellStyle name="Comma 2 2 3 4 3 5 3 2" xfId="22433" xr:uid="{67094CFA-C9E5-4AFD-AF4C-EF2680ED3B40}"/>
    <cellStyle name="Comma 2 2 3 4 3 5 3 2 2" xfId="46697" xr:uid="{F9EF47A4-6015-42E9-BD06-1902ADC9C9FB}"/>
    <cellStyle name="Comma 2 2 3 4 3 5 3 3" xfId="34565" xr:uid="{49229896-9A0A-43D7-8548-B536E5ED81F7}"/>
    <cellStyle name="Comma 2 2 3 4 3 5 4" xfId="14345" xr:uid="{B00A2B7C-DAA9-41D1-AFDA-9A931C6A645D}"/>
    <cellStyle name="Comma 2 2 3 4 3 5 4 2" xfId="38609" xr:uid="{FD7E1A79-B550-4557-8E43-926A76E0FE59}"/>
    <cellStyle name="Comma 2 2 3 4 3 5 5" xfId="26477" xr:uid="{63662F3C-5421-4CCE-9DA9-EFF085094139}"/>
    <cellStyle name="Comma 2 2 3 4 3 6" xfId="4235" xr:uid="{F3D189DA-DD82-482D-BD0B-3151063FA967}"/>
    <cellStyle name="Comma 2 2 3 4 3 6 2" xfId="16367" xr:uid="{8D8F2BBC-8535-45B4-AB74-18F4E056F34C}"/>
    <cellStyle name="Comma 2 2 3 4 3 6 2 2" xfId="40631" xr:uid="{AA42C053-F671-4A52-BF74-A9D69F01F518}"/>
    <cellStyle name="Comma 2 2 3 4 3 6 3" xfId="28499" xr:uid="{914B706E-EABE-46CD-AA03-5727620196C1}"/>
    <cellStyle name="Comma 2 2 3 4 3 7" xfId="8279" xr:uid="{29B59FB6-24AE-4871-AAEC-A1F903581685}"/>
    <cellStyle name="Comma 2 2 3 4 3 7 2" xfId="20411" xr:uid="{6A8A4135-8E81-4155-8DFC-5A4278EF643B}"/>
    <cellStyle name="Comma 2 2 3 4 3 7 2 2" xfId="44675" xr:uid="{F4B5B168-6F27-4ECB-BB15-D2E5763DFDC5}"/>
    <cellStyle name="Comma 2 2 3 4 3 7 3" xfId="32543" xr:uid="{5139FEAE-0A67-4C76-A445-9C59CF9FBAFC}"/>
    <cellStyle name="Comma 2 2 3 4 3 8" xfId="12323" xr:uid="{E67228F2-C7B9-468E-B590-20F22FC5D938}"/>
    <cellStyle name="Comma 2 2 3 4 3 8 2" xfId="36587" xr:uid="{880F66B7-C223-4941-92C8-DC9E093F38CA}"/>
    <cellStyle name="Comma 2 2 3 4 3 9" xfId="24455" xr:uid="{199FB17C-4952-41F4-9CE8-34EBD5EB28C6}"/>
    <cellStyle name="Comma 2 2 3 4 4" xfId="318" xr:uid="{5DF0BB7D-540D-45F5-93F5-A5E506687E14}"/>
    <cellStyle name="Comma 2 2 3 4 4 2" xfId="823" xr:uid="{BCC6B4DE-8CE5-43AC-A3DA-6C66EDD7FF24}"/>
    <cellStyle name="Comma 2 2 3 4 4 2 2" xfId="1834" xr:uid="{A4581412-5D36-41E3-8A80-D956E29F615B}"/>
    <cellStyle name="Comma 2 2 3 4 4 2 2 2" xfId="3856" xr:uid="{9D09AE53-6E18-48D2-930A-EFCB1A1D1397}"/>
    <cellStyle name="Comma 2 2 3 4 4 2 2 2 2" xfId="7900" xr:uid="{1B76DD25-C001-40B6-839B-46BB00487A76}"/>
    <cellStyle name="Comma 2 2 3 4 4 2 2 2 2 2" xfId="20032" xr:uid="{919BF1B6-9B68-438D-97FD-50B9C4CA4BFB}"/>
    <cellStyle name="Comma 2 2 3 4 4 2 2 2 2 2 2" xfId="44296" xr:uid="{F0254663-0C8C-403B-AB43-00AA2E647C13}"/>
    <cellStyle name="Comma 2 2 3 4 4 2 2 2 2 3" xfId="32164" xr:uid="{C5B42E57-7CF3-4724-8FCF-63CFB227ABAC}"/>
    <cellStyle name="Comma 2 2 3 4 4 2 2 2 3" xfId="11944" xr:uid="{827754AE-CF78-4623-8ADE-0D1E876CE614}"/>
    <cellStyle name="Comma 2 2 3 4 4 2 2 2 3 2" xfId="24076" xr:uid="{17493615-66FF-4F5A-AE0C-A25B493FC693}"/>
    <cellStyle name="Comma 2 2 3 4 4 2 2 2 3 2 2" xfId="48340" xr:uid="{C6C7001D-AD20-45F6-8B54-27B60948A858}"/>
    <cellStyle name="Comma 2 2 3 4 4 2 2 2 3 3" xfId="36208" xr:uid="{4991C29A-96E3-4908-8FA3-349E31691B0E}"/>
    <cellStyle name="Comma 2 2 3 4 4 2 2 2 4" xfId="15988" xr:uid="{CB8F9546-6BC4-49F2-A68E-1BE9F412B529}"/>
    <cellStyle name="Comma 2 2 3 4 4 2 2 2 4 2" xfId="40252" xr:uid="{5808E787-00F4-4A1D-B47A-A60B7033068D}"/>
    <cellStyle name="Comma 2 2 3 4 4 2 2 2 5" xfId="28120" xr:uid="{DE159C37-E3DC-467B-BEB3-90698AEE7166}"/>
    <cellStyle name="Comma 2 2 3 4 4 2 2 3" xfId="5878" xr:uid="{E19192DD-489C-484D-86AD-D06A9BD03230}"/>
    <cellStyle name="Comma 2 2 3 4 4 2 2 3 2" xfId="18010" xr:uid="{FC9BDDB8-BA76-48A9-A1D3-65C6A173620C}"/>
    <cellStyle name="Comma 2 2 3 4 4 2 2 3 2 2" xfId="42274" xr:uid="{DFFC2798-7180-4C92-AD11-28B07677CCD9}"/>
    <cellStyle name="Comma 2 2 3 4 4 2 2 3 3" xfId="30142" xr:uid="{65164AE7-0A4F-4AE6-8112-850DD1A2664D}"/>
    <cellStyle name="Comma 2 2 3 4 4 2 2 4" xfId="9922" xr:uid="{72EF79EC-8163-4012-A66B-B081F1819C34}"/>
    <cellStyle name="Comma 2 2 3 4 4 2 2 4 2" xfId="22054" xr:uid="{51D6D8AB-6EB1-4480-8DE5-99441015662D}"/>
    <cellStyle name="Comma 2 2 3 4 4 2 2 4 2 2" xfId="46318" xr:uid="{84759FA2-6EBA-4241-ACFC-B84E5C44345E}"/>
    <cellStyle name="Comma 2 2 3 4 4 2 2 4 3" xfId="34186" xr:uid="{BC0BFEC8-2C71-42FF-88F4-B1B970853A59}"/>
    <cellStyle name="Comma 2 2 3 4 4 2 2 5" xfId="13966" xr:uid="{4972B04A-B086-4317-B0DF-7035252296A0}"/>
    <cellStyle name="Comma 2 2 3 4 4 2 2 5 2" xfId="38230" xr:uid="{D226091B-D288-4749-84EC-540D45CA7E9A}"/>
    <cellStyle name="Comma 2 2 3 4 4 2 2 6" xfId="26098" xr:uid="{431B7FC6-7B6A-4328-8360-7C5504D336DE}"/>
    <cellStyle name="Comma 2 2 3 4 4 2 3" xfId="2845" xr:uid="{3242180D-C9FB-4763-8C90-0F1FDF7A5851}"/>
    <cellStyle name="Comma 2 2 3 4 4 2 3 2" xfId="6889" xr:uid="{A89CF7C2-65C4-4A18-A3B9-CD32ADDDB586}"/>
    <cellStyle name="Comma 2 2 3 4 4 2 3 2 2" xfId="19021" xr:uid="{8D88757D-90DC-4683-81A7-22D66156842C}"/>
    <cellStyle name="Comma 2 2 3 4 4 2 3 2 2 2" xfId="43285" xr:uid="{DA2A21DF-E478-4B6E-B83A-A6D92C464C09}"/>
    <cellStyle name="Comma 2 2 3 4 4 2 3 2 3" xfId="31153" xr:uid="{E3E83A2E-FAAA-4371-8CD7-17E8C8048189}"/>
    <cellStyle name="Comma 2 2 3 4 4 2 3 3" xfId="10933" xr:uid="{858C2821-C60D-4DB5-B4EE-9DC2404E3E38}"/>
    <cellStyle name="Comma 2 2 3 4 4 2 3 3 2" xfId="23065" xr:uid="{10A71170-5A22-42A4-8FCF-5F93040FFD7D}"/>
    <cellStyle name="Comma 2 2 3 4 4 2 3 3 2 2" xfId="47329" xr:uid="{0710B0A9-2D1E-48ED-B3ED-DA8A977BE109}"/>
    <cellStyle name="Comma 2 2 3 4 4 2 3 3 3" xfId="35197" xr:uid="{075A2DB9-7FAB-469D-A607-9B337619B910}"/>
    <cellStyle name="Comma 2 2 3 4 4 2 3 4" xfId="14977" xr:uid="{305132F9-ADE2-4EDB-A798-1AF0D62A5915}"/>
    <cellStyle name="Comma 2 2 3 4 4 2 3 4 2" xfId="39241" xr:uid="{91512248-40A1-4ECB-A80E-F3579476A6A2}"/>
    <cellStyle name="Comma 2 2 3 4 4 2 3 5" xfId="27109" xr:uid="{B151FBE4-118C-486D-A3C2-A8E49A59E561}"/>
    <cellStyle name="Comma 2 2 3 4 4 2 4" xfId="4867" xr:uid="{3D0F1D4B-B0FD-4C9E-961F-82379725CBF9}"/>
    <cellStyle name="Comma 2 2 3 4 4 2 4 2" xfId="16999" xr:uid="{0DD4994B-83F6-4F62-B851-F3263E17C010}"/>
    <cellStyle name="Comma 2 2 3 4 4 2 4 2 2" xfId="41263" xr:uid="{00080ED0-8C25-49E1-BF60-9773A4EC5B2C}"/>
    <cellStyle name="Comma 2 2 3 4 4 2 4 3" xfId="29131" xr:uid="{DA4775E0-0F50-4EC9-9F06-D7A051B5AF3F}"/>
    <cellStyle name="Comma 2 2 3 4 4 2 5" xfId="8911" xr:uid="{7B32DDA3-6AD0-4CD8-9C10-95FB7871A4A7}"/>
    <cellStyle name="Comma 2 2 3 4 4 2 5 2" xfId="21043" xr:uid="{5B7AFCE8-45FF-4F6C-B42F-79170B16993E}"/>
    <cellStyle name="Comma 2 2 3 4 4 2 5 2 2" xfId="45307" xr:uid="{C1AC766A-7C5C-4B86-AFEC-65959DEAEB26}"/>
    <cellStyle name="Comma 2 2 3 4 4 2 5 3" xfId="33175" xr:uid="{E56353AD-88C7-49DC-9784-4F00FDE60096}"/>
    <cellStyle name="Comma 2 2 3 4 4 2 6" xfId="12955" xr:uid="{075FC2E2-DF1F-4514-960C-391858F14DA1}"/>
    <cellStyle name="Comma 2 2 3 4 4 2 6 2" xfId="37219" xr:uid="{6D7AF31C-0498-46BE-B3C6-5E7EC626324A}"/>
    <cellStyle name="Comma 2 2 3 4 4 2 7" xfId="25087" xr:uid="{C21DAB67-4FC5-4C2A-95F9-496A0644F12E}"/>
    <cellStyle name="Comma 2 2 3 4 4 3" xfId="1329" xr:uid="{825B343D-6F48-452A-B130-28C4E1912279}"/>
    <cellStyle name="Comma 2 2 3 4 4 3 2" xfId="3351" xr:uid="{31104CB8-12A7-4E17-BB3D-F5A255FC250A}"/>
    <cellStyle name="Comma 2 2 3 4 4 3 2 2" xfId="7395" xr:uid="{B306E9CE-6CBE-4AC2-A058-28C64591AB4A}"/>
    <cellStyle name="Comma 2 2 3 4 4 3 2 2 2" xfId="19527" xr:uid="{6C32C920-6770-4B8D-9D51-58483FC9CE33}"/>
    <cellStyle name="Comma 2 2 3 4 4 3 2 2 2 2" xfId="43791" xr:uid="{761D0A59-C338-4B62-B996-1DECA1E9ECD9}"/>
    <cellStyle name="Comma 2 2 3 4 4 3 2 2 3" xfId="31659" xr:uid="{F67214C6-0487-40A0-AFCD-63CF58203C4D}"/>
    <cellStyle name="Comma 2 2 3 4 4 3 2 3" xfId="11439" xr:uid="{EA420FB0-3AE2-4DB4-B074-B4EEFE693935}"/>
    <cellStyle name="Comma 2 2 3 4 4 3 2 3 2" xfId="23571" xr:uid="{4718CB70-93FB-4273-90CE-CB5044D257FD}"/>
    <cellStyle name="Comma 2 2 3 4 4 3 2 3 2 2" xfId="47835" xr:uid="{C7BC674C-9AA9-4F7B-9249-9F5DCC99A650}"/>
    <cellStyle name="Comma 2 2 3 4 4 3 2 3 3" xfId="35703" xr:uid="{F322F281-F762-40CE-A06F-CC7E9376C55E}"/>
    <cellStyle name="Comma 2 2 3 4 4 3 2 4" xfId="15483" xr:uid="{0D5A694F-B7B2-4EDC-B68F-6B87006740D2}"/>
    <cellStyle name="Comma 2 2 3 4 4 3 2 4 2" xfId="39747" xr:uid="{DF8D54AF-6AD9-45E8-A4E3-E230353D3277}"/>
    <cellStyle name="Comma 2 2 3 4 4 3 2 5" xfId="27615" xr:uid="{DCD4FD13-DD53-463D-85B8-DB624A2B9D18}"/>
    <cellStyle name="Comma 2 2 3 4 4 3 3" xfId="5373" xr:uid="{0EA64EB0-63EB-4367-8FC5-F66D60C0B40A}"/>
    <cellStyle name="Comma 2 2 3 4 4 3 3 2" xfId="17505" xr:uid="{3F805917-DD9F-4F02-BFA1-3D5D3849CEF4}"/>
    <cellStyle name="Comma 2 2 3 4 4 3 3 2 2" xfId="41769" xr:uid="{16DB4BDC-F09D-4EA9-9B66-5955DD2F6C9A}"/>
    <cellStyle name="Comma 2 2 3 4 4 3 3 3" xfId="29637" xr:uid="{A9411FFD-0CD0-42F7-A6D8-55B4ACC69737}"/>
    <cellStyle name="Comma 2 2 3 4 4 3 4" xfId="9417" xr:uid="{BC28CC1F-E9E3-4A53-B8F4-9AA6201B58AF}"/>
    <cellStyle name="Comma 2 2 3 4 4 3 4 2" xfId="21549" xr:uid="{0545B4B7-04A6-4181-A188-AD7973FE845D}"/>
    <cellStyle name="Comma 2 2 3 4 4 3 4 2 2" xfId="45813" xr:uid="{4E5E51F7-075A-4E62-A804-E590B8B77EAC}"/>
    <cellStyle name="Comma 2 2 3 4 4 3 4 3" xfId="33681" xr:uid="{C8D110E9-5345-4803-B515-299E6D705E2A}"/>
    <cellStyle name="Comma 2 2 3 4 4 3 5" xfId="13461" xr:uid="{06DAA3D6-C91E-4758-B997-E0B8710C1163}"/>
    <cellStyle name="Comma 2 2 3 4 4 3 5 2" xfId="37725" xr:uid="{BCB746A1-4599-4C36-9BBE-77F918063EDA}"/>
    <cellStyle name="Comma 2 2 3 4 4 3 6" xfId="25593" xr:uid="{5041BA48-3842-4A10-A109-C0A46DFD8F49}"/>
    <cellStyle name="Comma 2 2 3 4 4 4" xfId="2340" xr:uid="{FE4FD56E-999F-4CAB-B90F-94D48A916CC7}"/>
    <cellStyle name="Comma 2 2 3 4 4 4 2" xfId="6384" xr:uid="{77E9F313-CAAB-4194-A9A9-FFC369962D80}"/>
    <cellStyle name="Comma 2 2 3 4 4 4 2 2" xfId="18516" xr:uid="{7C05EA5F-DB98-4B0A-9FC5-436BD52207CB}"/>
    <cellStyle name="Comma 2 2 3 4 4 4 2 2 2" xfId="42780" xr:uid="{0759F8E5-2A3A-4FF0-98BE-D48B28E39340}"/>
    <cellStyle name="Comma 2 2 3 4 4 4 2 3" xfId="30648" xr:uid="{F592D17B-1B7A-40E3-AC56-3E7647AA39A9}"/>
    <cellStyle name="Comma 2 2 3 4 4 4 3" xfId="10428" xr:uid="{45E72337-3380-4590-8A89-7AB616EB0084}"/>
    <cellStyle name="Comma 2 2 3 4 4 4 3 2" xfId="22560" xr:uid="{37653338-194A-47BB-8F6F-6D3B573421BE}"/>
    <cellStyle name="Comma 2 2 3 4 4 4 3 2 2" xfId="46824" xr:uid="{7C1FE8C3-BB47-4E05-A7AD-BC542076E029}"/>
    <cellStyle name="Comma 2 2 3 4 4 4 3 3" xfId="34692" xr:uid="{BC16482F-28E7-4C41-8D6D-93617353C2E9}"/>
    <cellStyle name="Comma 2 2 3 4 4 4 4" xfId="14472" xr:uid="{FE1DF805-FC15-4D6A-9069-0B9EFD391067}"/>
    <cellStyle name="Comma 2 2 3 4 4 4 4 2" xfId="38736" xr:uid="{8486813E-7350-4672-BBF6-3145CE57806A}"/>
    <cellStyle name="Comma 2 2 3 4 4 4 5" xfId="26604" xr:uid="{1B13F290-92FA-49CE-B0F0-CE4FEFB05EC0}"/>
    <cellStyle name="Comma 2 2 3 4 4 5" xfId="4362" xr:uid="{275C13DB-A10A-403E-A050-5629D47831E5}"/>
    <cellStyle name="Comma 2 2 3 4 4 5 2" xfId="16494" xr:uid="{EA6C046C-11E5-4FCE-9D1B-83F211C2BF62}"/>
    <cellStyle name="Comma 2 2 3 4 4 5 2 2" xfId="40758" xr:uid="{EA381EA6-CDEA-425A-A202-0ECC521F2116}"/>
    <cellStyle name="Comma 2 2 3 4 4 5 3" xfId="28626" xr:uid="{180F06B1-85C0-448A-AA5B-E496BA594932}"/>
    <cellStyle name="Comma 2 2 3 4 4 6" xfId="8406" xr:uid="{D39B07B6-1859-420D-A3D4-3D148EE9C934}"/>
    <cellStyle name="Comma 2 2 3 4 4 6 2" xfId="20538" xr:uid="{1A17BBDD-BF3B-4BB2-BA60-F01F3C7248F4}"/>
    <cellStyle name="Comma 2 2 3 4 4 6 2 2" xfId="44802" xr:uid="{A5E18313-5D39-4F78-BDAA-7A15743C9807}"/>
    <cellStyle name="Comma 2 2 3 4 4 6 3" xfId="32670" xr:uid="{537927B7-10CD-42F0-8E7E-7F0FB0E88787}"/>
    <cellStyle name="Comma 2 2 3 4 4 7" xfId="12450" xr:uid="{877FAE24-58B0-4598-AE21-B83388ED5872}"/>
    <cellStyle name="Comma 2 2 3 4 4 7 2" xfId="36714" xr:uid="{01CBB94D-BEDD-4BE5-BD49-96DAB4AC51CB}"/>
    <cellStyle name="Comma 2 2 3 4 4 8" xfId="24582" xr:uid="{0153D9F1-ED4D-480C-9173-6308FA2498A6}"/>
    <cellStyle name="Comma 2 2 3 4 5" xfId="570" xr:uid="{288ECEF9-7BD0-40C5-9C3B-0D6F64C594AB}"/>
    <cellStyle name="Comma 2 2 3 4 5 2" xfId="1581" xr:uid="{7FBC244F-9BDA-4250-BF37-B901DAB28658}"/>
    <cellStyle name="Comma 2 2 3 4 5 2 2" xfId="3603" xr:uid="{92D87D70-695D-4B63-9711-A1C2C3883533}"/>
    <cellStyle name="Comma 2 2 3 4 5 2 2 2" xfId="7647" xr:uid="{B9F8C8DD-A897-4A0E-BA60-395601383F97}"/>
    <cellStyle name="Comma 2 2 3 4 5 2 2 2 2" xfId="19779" xr:uid="{C2710276-7CB0-485A-9FC1-450DC90A719C}"/>
    <cellStyle name="Comma 2 2 3 4 5 2 2 2 2 2" xfId="44043" xr:uid="{ACE68CDB-33E7-466E-9FB9-D55220C46196}"/>
    <cellStyle name="Comma 2 2 3 4 5 2 2 2 3" xfId="31911" xr:uid="{C425BEE1-6B74-4B8E-BBB6-0B830F3A07C1}"/>
    <cellStyle name="Comma 2 2 3 4 5 2 2 3" xfId="11691" xr:uid="{5FF82D2C-5DB2-4E57-9383-417A0AD0AF3F}"/>
    <cellStyle name="Comma 2 2 3 4 5 2 2 3 2" xfId="23823" xr:uid="{31374B05-EE1D-48C1-965A-168362B2777E}"/>
    <cellStyle name="Comma 2 2 3 4 5 2 2 3 2 2" xfId="48087" xr:uid="{3138AF77-F34C-4ABE-8EC8-38FE0EE1896F}"/>
    <cellStyle name="Comma 2 2 3 4 5 2 2 3 3" xfId="35955" xr:uid="{B37905C1-3A84-414B-8F63-73EEBA2CD517}"/>
    <cellStyle name="Comma 2 2 3 4 5 2 2 4" xfId="15735" xr:uid="{7A42DB70-21E4-4506-92C9-A7B3DC37A5E2}"/>
    <cellStyle name="Comma 2 2 3 4 5 2 2 4 2" xfId="39999" xr:uid="{7DCC4D95-C741-4D60-848D-221A1B09B77D}"/>
    <cellStyle name="Comma 2 2 3 4 5 2 2 5" xfId="27867" xr:uid="{CC146298-6C37-4949-B6D0-DF11CA9AFC9A}"/>
    <cellStyle name="Comma 2 2 3 4 5 2 3" xfId="5625" xr:uid="{7102670E-EEF8-4E15-A395-B91566699616}"/>
    <cellStyle name="Comma 2 2 3 4 5 2 3 2" xfId="17757" xr:uid="{16C77EE2-A8A9-41F2-A08F-893D6926BA36}"/>
    <cellStyle name="Comma 2 2 3 4 5 2 3 2 2" xfId="42021" xr:uid="{F29D9F14-E0A6-4CAE-B95F-5564C7A8C781}"/>
    <cellStyle name="Comma 2 2 3 4 5 2 3 3" xfId="29889" xr:uid="{59EC70BD-F315-422F-945D-31776AB5475D}"/>
    <cellStyle name="Comma 2 2 3 4 5 2 4" xfId="9669" xr:uid="{3DD6078A-259E-4729-9388-5683FCD03F56}"/>
    <cellStyle name="Comma 2 2 3 4 5 2 4 2" xfId="21801" xr:uid="{A4E22FCF-376D-495F-9812-4EF93CAD15C0}"/>
    <cellStyle name="Comma 2 2 3 4 5 2 4 2 2" xfId="46065" xr:uid="{3DF0CA58-DA91-47B2-9C91-DFC9F340E5FE}"/>
    <cellStyle name="Comma 2 2 3 4 5 2 4 3" xfId="33933" xr:uid="{E1D0BF10-1F19-4C2E-A2C8-715DDEE1E29A}"/>
    <cellStyle name="Comma 2 2 3 4 5 2 5" xfId="13713" xr:uid="{9407C5A8-D932-4AD5-AC9F-EF53F59C2FB8}"/>
    <cellStyle name="Comma 2 2 3 4 5 2 5 2" xfId="37977" xr:uid="{6456891F-2061-4CEA-92D3-BD317C22F2DC}"/>
    <cellStyle name="Comma 2 2 3 4 5 2 6" xfId="25845" xr:uid="{9F2893DD-6BB4-4DBC-A8C7-4A1E86BFF9A2}"/>
    <cellStyle name="Comma 2 2 3 4 5 3" xfId="2592" xr:uid="{4427AF63-BE2D-4487-92DF-45011AF9D79B}"/>
    <cellStyle name="Comma 2 2 3 4 5 3 2" xfId="6636" xr:uid="{2CB6B52A-2012-4E2F-B9A6-82460D832507}"/>
    <cellStyle name="Comma 2 2 3 4 5 3 2 2" xfId="18768" xr:uid="{D4F8C86E-8134-4B9A-BB98-EE5371FA69B9}"/>
    <cellStyle name="Comma 2 2 3 4 5 3 2 2 2" xfId="43032" xr:uid="{72DC80B0-D03F-44FF-AEE2-B49625484CC6}"/>
    <cellStyle name="Comma 2 2 3 4 5 3 2 3" xfId="30900" xr:uid="{0AB73C39-DECF-4B28-BD01-2C20DAA5B3A2}"/>
    <cellStyle name="Comma 2 2 3 4 5 3 3" xfId="10680" xr:uid="{C58B075C-5701-4E27-BF7E-490FF54A60F8}"/>
    <cellStyle name="Comma 2 2 3 4 5 3 3 2" xfId="22812" xr:uid="{93FAE2E2-34E3-491E-8D69-EC6F42EBB81D}"/>
    <cellStyle name="Comma 2 2 3 4 5 3 3 2 2" xfId="47076" xr:uid="{3474082A-8D13-4512-A267-613F184CDFAC}"/>
    <cellStyle name="Comma 2 2 3 4 5 3 3 3" xfId="34944" xr:uid="{22A77F48-B54E-4BC4-A049-05B7B5F54DF9}"/>
    <cellStyle name="Comma 2 2 3 4 5 3 4" xfId="14724" xr:uid="{8ABD8DA7-1947-46A5-8317-3EB0D9D00AFB}"/>
    <cellStyle name="Comma 2 2 3 4 5 3 4 2" xfId="38988" xr:uid="{9123A080-54A4-444E-8424-90008924BA64}"/>
    <cellStyle name="Comma 2 2 3 4 5 3 5" xfId="26856" xr:uid="{366D2AFF-433E-430C-8840-5911895FBDE0}"/>
    <cellStyle name="Comma 2 2 3 4 5 4" xfId="4614" xr:uid="{C4FD4949-97C0-48D3-9284-27ABE05898B3}"/>
    <cellStyle name="Comma 2 2 3 4 5 4 2" xfId="16746" xr:uid="{859A94E2-F096-4C37-8F9B-D6A87E221A3B}"/>
    <cellStyle name="Comma 2 2 3 4 5 4 2 2" xfId="41010" xr:uid="{6341D268-7713-41F2-971C-49F14BEE23DC}"/>
    <cellStyle name="Comma 2 2 3 4 5 4 3" xfId="28878" xr:uid="{21000778-0AC5-45D2-BE09-3AEC570C8982}"/>
    <cellStyle name="Comma 2 2 3 4 5 5" xfId="8658" xr:uid="{BCAE513B-A2EA-43EC-BDE8-F108782F72DF}"/>
    <cellStyle name="Comma 2 2 3 4 5 5 2" xfId="20790" xr:uid="{043DEC0E-C137-4F3B-81EA-F9684C815BBD}"/>
    <cellStyle name="Comma 2 2 3 4 5 5 2 2" xfId="45054" xr:uid="{4DC4E861-897C-42D4-9E70-6DC49CC699DE}"/>
    <cellStyle name="Comma 2 2 3 4 5 5 3" xfId="32922" xr:uid="{00E7911F-6EBB-4781-95CE-246475714640}"/>
    <cellStyle name="Comma 2 2 3 4 5 6" xfId="12702" xr:uid="{6FECFB79-F27B-4783-B9BB-6F24622F1E11}"/>
    <cellStyle name="Comma 2 2 3 4 5 6 2" xfId="36966" xr:uid="{AEC7F151-2823-41BC-A844-46B5DC4AAAA8}"/>
    <cellStyle name="Comma 2 2 3 4 5 7" xfId="24834" xr:uid="{3794FD3B-C276-4D57-BAFD-410AE8313C3D}"/>
    <cellStyle name="Comma 2 2 3 4 6" xfId="1076" xr:uid="{2AD54D2E-9B86-4C01-9AEA-68D49DB09E65}"/>
    <cellStyle name="Comma 2 2 3 4 6 2" xfId="3098" xr:uid="{4F303687-0E55-4B87-B824-49F0121BF9E5}"/>
    <cellStyle name="Comma 2 2 3 4 6 2 2" xfId="7142" xr:uid="{A46FA8F2-31CD-4723-9B73-0BB62F017B91}"/>
    <cellStyle name="Comma 2 2 3 4 6 2 2 2" xfId="19274" xr:uid="{5128F5A3-32A0-4884-8B59-29A2BA45DE89}"/>
    <cellStyle name="Comma 2 2 3 4 6 2 2 2 2" xfId="43538" xr:uid="{24216D59-09B9-433A-AD49-95897214280D}"/>
    <cellStyle name="Comma 2 2 3 4 6 2 2 3" xfId="31406" xr:uid="{F7E79BED-6623-48A2-B268-4F83B49FA040}"/>
    <cellStyle name="Comma 2 2 3 4 6 2 3" xfId="11186" xr:uid="{7D5D93C4-2CFD-4C5B-95C5-456FEDF4BDD4}"/>
    <cellStyle name="Comma 2 2 3 4 6 2 3 2" xfId="23318" xr:uid="{AC2A22D3-8FEB-40C6-9AF7-FE7A8C12FF16}"/>
    <cellStyle name="Comma 2 2 3 4 6 2 3 2 2" xfId="47582" xr:uid="{FA598A67-1E60-4945-923A-9E9E40321A29}"/>
    <cellStyle name="Comma 2 2 3 4 6 2 3 3" xfId="35450" xr:uid="{A8239FFB-3ABD-49FA-9C94-2FE824B498CA}"/>
    <cellStyle name="Comma 2 2 3 4 6 2 4" xfId="15230" xr:uid="{530848C4-1424-45E6-A2F7-42A0E4DDB6A9}"/>
    <cellStyle name="Comma 2 2 3 4 6 2 4 2" xfId="39494" xr:uid="{65F82801-7697-466F-9EBC-B6A39EA39A86}"/>
    <cellStyle name="Comma 2 2 3 4 6 2 5" xfId="27362" xr:uid="{9FF1652E-65CA-41BD-AC43-52513BA6C884}"/>
    <cellStyle name="Comma 2 2 3 4 6 3" xfId="5120" xr:uid="{23314E92-2226-482C-BB62-2AB8954B3C44}"/>
    <cellStyle name="Comma 2 2 3 4 6 3 2" xfId="17252" xr:uid="{06397BE8-6F02-4D9A-B404-7A6F830AE9BD}"/>
    <cellStyle name="Comma 2 2 3 4 6 3 2 2" xfId="41516" xr:uid="{EE023F8C-C803-42F7-BC14-D04B7DE4DB4A}"/>
    <cellStyle name="Comma 2 2 3 4 6 3 3" xfId="29384" xr:uid="{DB0C115B-13D4-4DD7-9E68-F0E3FBA03A06}"/>
    <cellStyle name="Comma 2 2 3 4 6 4" xfId="9164" xr:uid="{F4F61C8B-48E6-4F25-857C-98677509A197}"/>
    <cellStyle name="Comma 2 2 3 4 6 4 2" xfId="21296" xr:uid="{E7B77CE7-2604-4BEC-A4E0-CBF4755C6521}"/>
    <cellStyle name="Comma 2 2 3 4 6 4 2 2" xfId="45560" xr:uid="{5572838B-3AA9-463C-8268-4C4722AD763A}"/>
    <cellStyle name="Comma 2 2 3 4 6 4 3" xfId="33428" xr:uid="{72C4C7F3-ACBD-439D-8F88-776CDE42C2FF}"/>
    <cellStyle name="Comma 2 2 3 4 6 5" xfId="13208" xr:uid="{030AE614-6266-4F38-A78C-D586D661D7C0}"/>
    <cellStyle name="Comma 2 2 3 4 6 5 2" xfId="37472" xr:uid="{C319F335-2701-4DD0-8216-6427CBF7330B}"/>
    <cellStyle name="Comma 2 2 3 4 6 6" xfId="25340" xr:uid="{91C047F5-2AC0-4259-84A9-ABC37DFA1F01}"/>
    <cellStyle name="Comma 2 2 3 4 7" xfId="2087" xr:uid="{3B903CA1-983C-4C87-BB33-98A3FA7DEE38}"/>
    <cellStyle name="Comma 2 2 3 4 7 2" xfId="6131" xr:uid="{F34B3637-BFAD-43C2-87F3-569BFC103795}"/>
    <cellStyle name="Comma 2 2 3 4 7 2 2" xfId="18263" xr:uid="{3B6FB14E-A87F-4877-9531-FE5AD23E6878}"/>
    <cellStyle name="Comma 2 2 3 4 7 2 2 2" xfId="42527" xr:uid="{A3120DCD-EB77-4DEA-B6E9-183CFBA8E8DB}"/>
    <cellStyle name="Comma 2 2 3 4 7 2 3" xfId="30395" xr:uid="{338EBA29-62C3-4227-96E8-92985EA8AB2B}"/>
    <cellStyle name="Comma 2 2 3 4 7 3" xfId="10175" xr:uid="{AA83E678-36A2-42C9-A41D-674CF84AA1C1}"/>
    <cellStyle name="Comma 2 2 3 4 7 3 2" xfId="22307" xr:uid="{F6945F9C-A128-4E23-9564-177EBBF89D10}"/>
    <cellStyle name="Comma 2 2 3 4 7 3 2 2" xfId="46571" xr:uid="{449A69F5-3C11-4EC8-A37B-303915CA5E70}"/>
    <cellStyle name="Comma 2 2 3 4 7 3 3" xfId="34439" xr:uid="{96710EDB-57F5-41E7-8366-C4169433013B}"/>
    <cellStyle name="Comma 2 2 3 4 7 4" xfId="14219" xr:uid="{DAF021CF-1DB7-4BAA-9213-25D807344E8F}"/>
    <cellStyle name="Comma 2 2 3 4 7 4 2" xfId="38483" xr:uid="{3D606E60-E3BF-4AD5-80AB-770C597AF86C}"/>
    <cellStyle name="Comma 2 2 3 4 7 5" xfId="26351" xr:uid="{CDBA488B-7BE1-4C87-9199-9C828BBE53E4}"/>
    <cellStyle name="Comma 2 2 3 4 8" xfId="4109" xr:uid="{2FA76BB6-D5A9-46B8-B30B-F769F53D5DD7}"/>
    <cellStyle name="Comma 2 2 3 4 8 2" xfId="16241" xr:uid="{262FDD67-8D5C-49C0-9C26-EC209CD489E8}"/>
    <cellStyle name="Comma 2 2 3 4 8 2 2" xfId="40505" xr:uid="{690334DE-EBCA-4A31-8BBA-13D6878604A0}"/>
    <cellStyle name="Comma 2 2 3 4 8 3" xfId="28373" xr:uid="{C6C88E0B-936C-4806-98BD-15A731A97287}"/>
    <cellStyle name="Comma 2 2 3 4 9" xfId="8153" xr:uid="{657C527D-65F5-4124-A1F9-655F29D2BB5F}"/>
    <cellStyle name="Comma 2 2 3 4 9 2" xfId="20285" xr:uid="{918E111D-BBB1-4792-A6E0-462F11936F9A}"/>
    <cellStyle name="Comma 2 2 3 4 9 2 2" xfId="44549" xr:uid="{67E9D30A-011B-4ADC-9F83-E324BFCB0327}"/>
    <cellStyle name="Comma 2 2 3 4 9 3" xfId="32417" xr:uid="{9A1B2E2D-7633-48BE-B6EF-A1EC75A7D5EE}"/>
    <cellStyle name="Comma 2 2 3 5" xfId="86" xr:uid="{0823F855-9A78-49F8-A933-5A0482257D2D}"/>
    <cellStyle name="Comma 2 2 3 5 10" xfId="24350" xr:uid="{DAA7209A-7529-4F77-BAD3-7645E2C46D57}"/>
    <cellStyle name="Comma 2 2 3 5 2" xfId="212" xr:uid="{C57CE9CC-AD4D-4C51-80E3-2EBCDA776588}"/>
    <cellStyle name="Comma 2 2 3 5 2 2" xfId="465" xr:uid="{D676A89D-CCD5-4D51-8F75-DC9D26704FB6}"/>
    <cellStyle name="Comma 2 2 3 5 2 2 2" xfId="970" xr:uid="{76D7863E-2658-4AB0-BBF9-3138F7542246}"/>
    <cellStyle name="Comma 2 2 3 5 2 2 2 2" xfId="1981" xr:uid="{CCDF1354-D014-4837-8989-C21071BCA662}"/>
    <cellStyle name="Comma 2 2 3 5 2 2 2 2 2" xfId="4003" xr:uid="{0AC0BEFA-2FD9-4F0B-8168-BAF8937EC7A1}"/>
    <cellStyle name="Comma 2 2 3 5 2 2 2 2 2 2" xfId="8047" xr:uid="{588A8613-85A9-40CB-BF47-2C96AFEBEC24}"/>
    <cellStyle name="Comma 2 2 3 5 2 2 2 2 2 2 2" xfId="20179" xr:uid="{69216696-2710-48AC-BCD1-4DBA606A9D23}"/>
    <cellStyle name="Comma 2 2 3 5 2 2 2 2 2 2 2 2" xfId="44443" xr:uid="{7619A5E6-7C8A-42C5-8291-A2F60954DF9C}"/>
    <cellStyle name="Comma 2 2 3 5 2 2 2 2 2 2 3" xfId="32311" xr:uid="{5A152A59-4B25-4461-B72E-149D92DBA000}"/>
    <cellStyle name="Comma 2 2 3 5 2 2 2 2 2 3" xfId="12091" xr:uid="{ED377D45-5C34-4A25-AA22-344176CDA433}"/>
    <cellStyle name="Comma 2 2 3 5 2 2 2 2 2 3 2" xfId="24223" xr:uid="{0202E2E1-E84D-4F74-AF2E-D99E7C884B81}"/>
    <cellStyle name="Comma 2 2 3 5 2 2 2 2 2 3 2 2" xfId="48487" xr:uid="{FD8F0246-B596-4932-A663-437F9EC76165}"/>
    <cellStyle name="Comma 2 2 3 5 2 2 2 2 2 3 3" xfId="36355" xr:uid="{95866FEF-E708-4FAC-9FE1-CA1AD8A86010}"/>
    <cellStyle name="Comma 2 2 3 5 2 2 2 2 2 4" xfId="16135" xr:uid="{26FA4C94-095E-4235-9EA6-45092080BA85}"/>
    <cellStyle name="Comma 2 2 3 5 2 2 2 2 2 4 2" xfId="40399" xr:uid="{5A06994B-7C04-4471-90B2-1DEAC76A58BC}"/>
    <cellStyle name="Comma 2 2 3 5 2 2 2 2 2 5" xfId="28267" xr:uid="{1289A136-FAF5-4438-837A-08D45BCF7508}"/>
    <cellStyle name="Comma 2 2 3 5 2 2 2 2 3" xfId="6025" xr:uid="{4E525914-FCB7-44F0-934F-0D8EC2532B7B}"/>
    <cellStyle name="Comma 2 2 3 5 2 2 2 2 3 2" xfId="18157" xr:uid="{0A8E0037-656C-446A-BAC2-4DB60F383938}"/>
    <cellStyle name="Comma 2 2 3 5 2 2 2 2 3 2 2" xfId="42421" xr:uid="{37BD03D9-C542-4315-AF77-E578C9B8EB88}"/>
    <cellStyle name="Comma 2 2 3 5 2 2 2 2 3 3" xfId="30289" xr:uid="{B8523004-AE3B-40AE-BA9F-BBFB4A98EF3B}"/>
    <cellStyle name="Comma 2 2 3 5 2 2 2 2 4" xfId="10069" xr:uid="{D8EE493A-0176-42E1-88E4-27A367CC75A3}"/>
    <cellStyle name="Comma 2 2 3 5 2 2 2 2 4 2" xfId="22201" xr:uid="{E4BF47F3-131C-4868-BA19-6662CF46FB72}"/>
    <cellStyle name="Comma 2 2 3 5 2 2 2 2 4 2 2" xfId="46465" xr:uid="{68C4F637-DD9A-408D-948F-AF93940F5876}"/>
    <cellStyle name="Comma 2 2 3 5 2 2 2 2 4 3" xfId="34333" xr:uid="{EF6DFC44-E394-47A7-B767-13E60D05522B}"/>
    <cellStyle name="Comma 2 2 3 5 2 2 2 2 5" xfId="14113" xr:uid="{A62ABFED-B6F7-4320-AA4C-AA0653E4B0E5}"/>
    <cellStyle name="Comma 2 2 3 5 2 2 2 2 5 2" xfId="38377" xr:uid="{7900E3F3-4EA4-46B7-8C07-98E6F9094AA5}"/>
    <cellStyle name="Comma 2 2 3 5 2 2 2 2 6" xfId="26245" xr:uid="{E628C865-213F-462D-A34F-FAC3845D4FE9}"/>
    <cellStyle name="Comma 2 2 3 5 2 2 2 3" xfId="2992" xr:uid="{135B388D-2081-49D8-A23C-04B6C5C8DB53}"/>
    <cellStyle name="Comma 2 2 3 5 2 2 2 3 2" xfId="7036" xr:uid="{C6DD7663-68F8-4821-8D6C-CF5A4250180D}"/>
    <cellStyle name="Comma 2 2 3 5 2 2 2 3 2 2" xfId="19168" xr:uid="{81D3A4A1-A337-4F88-8450-9A747CB30F6B}"/>
    <cellStyle name="Comma 2 2 3 5 2 2 2 3 2 2 2" xfId="43432" xr:uid="{D8D2E41A-D479-4C91-8303-3F37E46CE3B4}"/>
    <cellStyle name="Comma 2 2 3 5 2 2 2 3 2 3" xfId="31300" xr:uid="{775B4EAD-32EC-4486-8115-C9FA75064CA0}"/>
    <cellStyle name="Comma 2 2 3 5 2 2 2 3 3" xfId="11080" xr:uid="{442D3807-1F62-497F-81C3-2B39E8A6D2E7}"/>
    <cellStyle name="Comma 2 2 3 5 2 2 2 3 3 2" xfId="23212" xr:uid="{061CF2EE-BAAE-41FC-8E2B-91E4A75F7027}"/>
    <cellStyle name="Comma 2 2 3 5 2 2 2 3 3 2 2" xfId="47476" xr:uid="{5D6CD66E-740F-46A8-BD5B-03AB3BEB3013}"/>
    <cellStyle name="Comma 2 2 3 5 2 2 2 3 3 3" xfId="35344" xr:uid="{4E96D2FC-DE51-404D-90D9-211A594BAE5E}"/>
    <cellStyle name="Comma 2 2 3 5 2 2 2 3 4" xfId="15124" xr:uid="{32ABF40F-CD2C-42CE-8CF5-588A4546DF45}"/>
    <cellStyle name="Comma 2 2 3 5 2 2 2 3 4 2" xfId="39388" xr:uid="{B95C86DE-A0D3-4285-A82B-38EDD0866E29}"/>
    <cellStyle name="Comma 2 2 3 5 2 2 2 3 5" xfId="27256" xr:uid="{54CE1DBC-872C-4B64-85AD-E115C23E215F}"/>
    <cellStyle name="Comma 2 2 3 5 2 2 2 4" xfId="5014" xr:uid="{31705B4E-8BDC-41C8-A8EB-D7BFBE53A952}"/>
    <cellStyle name="Comma 2 2 3 5 2 2 2 4 2" xfId="17146" xr:uid="{4E065A9F-2037-4823-9B1C-B4C6BB69AC48}"/>
    <cellStyle name="Comma 2 2 3 5 2 2 2 4 2 2" xfId="41410" xr:uid="{B139F2D9-4A5B-408A-90BA-E73617A0086C}"/>
    <cellStyle name="Comma 2 2 3 5 2 2 2 4 3" xfId="29278" xr:uid="{E6BFA1E5-1663-435F-9320-E06326862204}"/>
    <cellStyle name="Comma 2 2 3 5 2 2 2 5" xfId="9058" xr:uid="{8134ED0B-FC4E-4DF9-9E17-225C39246C10}"/>
    <cellStyle name="Comma 2 2 3 5 2 2 2 5 2" xfId="21190" xr:uid="{70D42FE8-9E24-45D8-BB56-3D20BDFF4764}"/>
    <cellStyle name="Comma 2 2 3 5 2 2 2 5 2 2" xfId="45454" xr:uid="{F9BDAFB3-41BE-47B2-83E9-AEF6CFEF3D58}"/>
    <cellStyle name="Comma 2 2 3 5 2 2 2 5 3" xfId="33322" xr:uid="{70A63916-8E24-4A71-B96B-4E84DAC453AC}"/>
    <cellStyle name="Comma 2 2 3 5 2 2 2 6" xfId="13102" xr:uid="{A727AD42-F664-4CF7-87CD-4A3FF6A31004}"/>
    <cellStyle name="Comma 2 2 3 5 2 2 2 6 2" xfId="37366" xr:uid="{25945365-C2FB-4B55-8D87-A24FC4D499E0}"/>
    <cellStyle name="Comma 2 2 3 5 2 2 2 7" xfId="25234" xr:uid="{AEABC744-8AE9-462A-8895-FB5EA356C1BD}"/>
    <cellStyle name="Comma 2 2 3 5 2 2 3" xfId="1476" xr:uid="{937F94C6-8906-4A67-9036-ED5AF6BBEBDF}"/>
    <cellStyle name="Comma 2 2 3 5 2 2 3 2" xfId="3498" xr:uid="{78E8BB20-35DA-4B5C-ABD7-5731B7BE1415}"/>
    <cellStyle name="Comma 2 2 3 5 2 2 3 2 2" xfId="7542" xr:uid="{C67B41CD-8E0A-4682-91E6-82622F85739D}"/>
    <cellStyle name="Comma 2 2 3 5 2 2 3 2 2 2" xfId="19674" xr:uid="{D13F5F0F-EBBD-4D4F-BE8E-4602FFBB5C24}"/>
    <cellStyle name="Comma 2 2 3 5 2 2 3 2 2 2 2" xfId="43938" xr:uid="{7D79A028-DF45-4693-B2C8-80CE947D0ED3}"/>
    <cellStyle name="Comma 2 2 3 5 2 2 3 2 2 3" xfId="31806" xr:uid="{A83BB5DC-BA94-4184-AB5F-59A5BE218CAB}"/>
    <cellStyle name="Comma 2 2 3 5 2 2 3 2 3" xfId="11586" xr:uid="{4DD4E2A6-F1BF-4194-8613-C8DBF3094C4F}"/>
    <cellStyle name="Comma 2 2 3 5 2 2 3 2 3 2" xfId="23718" xr:uid="{A5080003-8976-46DA-9747-172366BF6CDB}"/>
    <cellStyle name="Comma 2 2 3 5 2 2 3 2 3 2 2" xfId="47982" xr:uid="{D2DC7B8A-FB78-46A2-A07E-B05220278DF3}"/>
    <cellStyle name="Comma 2 2 3 5 2 2 3 2 3 3" xfId="35850" xr:uid="{514D29F0-33BF-4095-9B0D-8BCE6EAEF8F7}"/>
    <cellStyle name="Comma 2 2 3 5 2 2 3 2 4" xfId="15630" xr:uid="{CE59D27B-838A-4A14-8683-49C1A908BF16}"/>
    <cellStyle name="Comma 2 2 3 5 2 2 3 2 4 2" xfId="39894" xr:uid="{882E8584-9347-4AE3-81FB-CA786FD1D58C}"/>
    <cellStyle name="Comma 2 2 3 5 2 2 3 2 5" xfId="27762" xr:uid="{BD0D5B38-BE42-4A6E-8C37-CBF0021BD14B}"/>
    <cellStyle name="Comma 2 2 3 5 2 2 3 3" xfId="5520" xr:uid="{A4968AC5-B901-4732-8A1A-594577C957A2}"/>
    <cellStyle name="Comma 2 2 3 5 2 2 3 3 2" xfId="17652" xr:uid="{DEEF103B-E88D-4108-8D82-E0EA00FC12DF}"/>
    <cellStyle name="Comma 2 2 3 5 2 2 3 3 2 2" xfId="41916" xr:uid="{8CB2860A-E099-42E5-A5D5-8D3D24D09ED8}"/>
    <cellStyle name="Comma 2 2 3 5 2 2 3 3 3" xfId="29784" xr:uid="{E6AC955E-D46E-433E-9B55-2EC7A933CFB2}"/>
    <cellStyle name="Comma 2 2 3 5 2 2 3 4" xfId="9564" xr:uid="{AE77AB88-8A10-45AB-AF77-6E3A345F8E80}"/>
    <cellStyle name="Comma 2 2 3 5 2 2 3 4 2" xfId="21696" xr:uid="{445FD8D7-7632-4B0C-83A3-1538841CAD99}"/>
    <cellStyle name="Comma 2 2 3 5 2 2 3 4 2 2" xfId="45960" xr:uid="{FB113DDB-6C60-430F-BDB8-F2211EA1C04D}"/>
    <cellStyle name="Comma 2 2 3 5 2 2 3 4 3" xfId="33828" xr:uid="{A76E02D4-08D3-49F7-AA10-9ECCFD9097FA}"/>
    <cellStyle name="Comma 2 2 3 5 2 2 3 5" xfId="13608" xr:uid="{CDFCE3C9-D5AE-4E52-860E-BF09435F6002}"/>
    <cellStyle name="Comma 2 2 3 5 2 2 3 5 2" xfId="37872" xr:uid="{1820D8B8-E1E9-411C-AE40-B9D62D8C9BB9}"/>
    <cellStyle name="Comma 2 2 3 5 2 2 3 6" xfId="25740" xr:uid="{64DF6BB8-993C-4A61-A1AA-88625D8CF833}"/>
    <cellStyle name="Comma 2 2 3 5 2 2 4" xfId="2487" xr:uid="{F67AD47A-2FE2-4BC6-B070-F6D1227E4AF0}"/>
    <cellStyle name="Comma 2 2 3 5 2 2 4 2" xfId="6531" xr:uid="{8B9D95A6-81DF-4635-AE5E-F565ADF4BE4E}"/>
    <cellStyle name="Comma 2 2 3 5 2 2 4 2 2" xfId="18663" xr:uid="{F067AA72-2235-45B4-AC38-C6C767422986}"/>
    <cellStyle name="Comma 2 2 3 5 2 2 4 2 2 2" xfId="42927" xr:uid="{90A18DF2-DDD0-4DD0-9747-D261B14A2210}"/>
    <cellStyle name="Comma 2 2 3 5 2 2 4 2 3" xfId="30795" xr:uid="{96617649-F089-4165-AB79-E5DDC3744DAF}"/>
    <cellStyle name="Comma 2 2 3 5 2 2 4 3" xfId="10575" xr:uid="{80DD7A0B-3EB7-4520-92A1-FBF231B71405}"/>
    <cellStyle name="Comma 2 2 3 5 2 2 4 3 2" xfId="22707" xr:uid="{A5D3B8E7-5654-4020-8C73-25591F23C671}"/>
    <cellStyle name="Comma 2 2 3 5 2 2 4 3 2 2" xfId="46971" xr:uid="{15610874-4CB8-4F9F-91F8-15790410E16C}"/>
    <cellStyle name="Comma 2 2 3 5 2 2 4 3 3" xfId="34839" xr:uid="{A75B0D3A-ABEE-49B0-A4C6-47288397F448}"/>
    <cellStyle name="Comma 2 2 3 5 2 2 4 4" xfId="14619" xr:uid="{826D3495-9FBF-43D8-903C-C696DCB026BE}"/>
    <cellStyle name="Comma 2 2 3 5 2 2 4 4 2" xfId="38883" xr:uid="{9E5BFC13-DB6A-4E00-BD01-45BA4EC0AD32}"/>
    <cellStyle name="Comma 2 2 3 5 2 2 4 5" xfId="26751" xr:uid="{0ECF222E-E9DE-4A41-B4E6-16DC9461292C}"/>
    <cellStyle name="Comma 2 2 3 5 2 2 5" xfId="4509" xr:uid="{2E75892E-2708-41DC-A02F-058A66917631}"/>
    <cellStyle name="Comma 2 2 3 5 2 2 5 2" xfId="16641" xr:uid="{07BE9E61-27B0-4798-89B8-B56C35B365A6}"/>
    <cellStyle name="Comma 2 2 3 5 2 2 5 2 2" xfId="40905" xr:uid="{173AD617-CF81-42B3-B6C7-B33095CD0FA7}"/>
    <cellStyle name="Comma 2 2 3 5 2 2 5 3" xfId="28773" xr:uid="{AB2B7C3A-E634-409A-998D-B9083DCA1DD9}"/>
    <cellStyle name="Comma 2 2 3 5 2 2 6" xfId="8553" xr:uid="{CCBF92BB-AB60-4000-9E12-A3BEC285F4E6}"/>
    <cellStyle name="Comma 2 2 3 5 2 2 6 2" xfId="20685" xr:uid="{572345DF-FA08-4977-90B7-551EEC5E79A2}"/>
    <cellStyle name="Comma 2 2 3 5 2 2 6 2 2" xfId="44949" xr:uid="{169C820C-F706-4079-977B-CBB5BA657ACC}"/>
    <cellStyle name="Comma 2 2 3 5 2 2 6 3" xfId="32817" xr:uid="{C43A0B4E-35C1-4CB3-A347-F49C28208E8A}"/>
    <cellStyle name="Comma 2 2 3 5 2 2 7" xfId="12597" xr:uid="{EFF28784-A513-4DD1-84F3-990AC1698B8C}"/>
    <cellStyle name="Comma 2 2 3 5 2 2 7 2" xfId="36861" xr:uid="{B2118EF0-AC99-4741-A78A-36732F946092}"/>
    <cellStyle name="Comma 2 2 3 5 2 2 8" xfId="24729" xr:uid="{C88B0E2B-A55B-4413-997D-C015CE9A6231}"/>
    <cellStyle name="Comma 2 2 3 5 2 3" xfId="717" xr:uid="{D296BA73-6224-43CB-97BC-A6ADC12ACAAD}"/>
    <cellStyle name="Comma 2 2 3 5 2 3 2" xfId="1728" xr:uid="{76F8D32A-E0E3-4FBC-883E-2D85EBC71ECF}"/>
    <cellStyle name="Comma 2 2 3 5 2 3 2 2" xfId="3750" xr:uid="{169DC066-2503-4B25-AB4D-869992987EF7}"/>
    <cellStyle name="Comma 2 2 3 5 2 3 2 2 2" xfId="7794" xr:uid="{1E8715DA-83FA-4184-BD2E-46ECD5931649}"/>
    <cellStyle name="Comma 2 2 3 5 2 3 2 2 2 2" xfId="19926" xr:uid="{A54468E9-C953-40A5-8682-75274C7D2768}"/>
    <cellStyle name="Comma 2 2 3 5 2 3 2 2 2 2 2" xfId="44190" xr:uid="{BA6412FD-C10B-48D3-B2B4-CA6E20133DE0}"/>
    <cellStyle name="Comma 2 2 3 5 2 3 2 2 2 3" xfId="32058" xr:uid="{C9300FCE-FD3B-4682-ABD4-82565A34F907}"/>
    <cellStyle name="Comma 2 2 3 5 2 3 2 2 3" xfId="11838" xr:uid="{963D8410-89DA-4174-BA75-7CB28838A378}"/>
    <cellStyle name="Comma 2 2 3 5 2 3 2 2 3 2" xfId="23970" xr:uid="{4A4F0337-DC9F-48A8-94F9-AE4481083ACA}"/>
    <cellStyle name="Comma 2 2 3 5 2 3 2 2 3 2 2" xfId="48234" xr:uid="{3A379190-FB2E-4408-BC98-9C7225B3CE0D}"/>
    <cellStyle name="Comma 2 2 3 5 2 3 2 2 3 3" xfId="36102" xr:uid="{9AEFEF41-6336-4B9F-8B3B-A006D3C42A79}"/>
    <cellStyle name="Comma 2 2 3 5 2 3 2 2 4" xfId="15882" xr:uid="{B247C9DD-7C2E-4119-A74F-103C8A477F6B}"/>
    <cellStyle name="Comma 2 2 3 5 2 3 2 2 4 2" xfId="40146" xr:uid="{32FCE6D0-C127-4DAF-81FD-77007D6E1FCC}"/>
    <cellStyle name="Comma 2 2 3 5 2 3 2 2 5" xfId="28014" xr:uid="{2F49BB20-1167-4428-A4AB-58B01CB81454}"/>
    <cellStyle name="Comma 2 2 3 5 2 3 2 3" xfId="5772" xr:uid="{BA18D41A-0648-4274-9F75-94BB7913E23F}"/>
    <cellStyle name="Comma 2 2 3 5 2 3 2 3 2" xfId="17904" xr:uid="{48012860-4393-4B97-BB45-013642C071B1}"/>
    <cellStyle name="Comma 2 2 3 5 2 3 2 3 2 2" xfId="42168" xr:uid="{97EA0B6D-C473-4C92-A3CD-4E63F66E5D07}"/>
    <cellStyle name="Comma 2 2 3 5 2 3 2 3 3" xfId="30036" xr:uid="{40A72EAA-BE1D-48EB-B3BF-85EEBA7CD596}"/>
    <cellStyle name="Comma 2 2 3 5 2 3 2 4" xfId="9816" xr:uid="{7680728C-B30E-4FD1-8A2B-580504DDD3D3}"/>
    <cellStyle name="Comma 2 2 3 5 2 3 2 4 2" xfId="21948" xr:uid="{BC11BF9F-1656-4A8D-AE72-7D5456B011C1}"/>
    <cellStyle name="Comma 2 2 3 5 2 3 2 4 2 2" xfId="46212" xr:uid="{51EE5391-DCA4-4A7C-AF41-208BCFA0E295}"/>
    <cellStyle name="Comma 2 2 3 5 2 3 2 4 3" xfId="34080" xr:uid="{8E8EF1AD-3ABC-4B35-8597-5A4CEA0D126C}"/>
    <cellStyle name="Comma 2 2 3 5 2 3 2 5" xfId="13860" xr:uid="{DF90C625-696F-4BB8-9F85-8AB87ED053CF}"/>
    <cellStyle name="Comma 2 2 3 5 2 3 2 5 2" xfId="38124" xr:uid="{20EB8BD3-9E0E-430D-AE52-57D665125916}"/>
    <cellStyle name="Comma 2 2 3 5 2 3 2 6" xfId="25992" xr:uid="{56124D74-5FDE-4B3E-85E0-43361D770AC9}"/>
    <cellStyle name="Comma 2 2 3 5 2 3 3" xfId="2739" xr:uid="{BF05BE3F-03D8-4D61-999B-AD285EB86775}"/>
    <cellStyle name="Comma 2 2 3 5 2 3 3 2" xfId="6783" xr:uid="{A3E4937B-CDF4-4F3B-AC08-02995A80ED15}"/>
    <cellStyle name="Comma 2 2 3 5 2 3 3 2 2" xfId="18915" xr:uid="{63D89099-DC74-48AB-B588-BA4B44E77210}"/>
    <cellStyle name="Comma 2 2 3 5 2 3 3 2 2 2" xfId="43179" xr:uid="{0EBD11AD-5DFB-4AE6-BDD5-4573F50547B6}"/>
    <cellStyle name="Comma 2 2 3 5 2 3 3 2 3" xfId="31047" xr:uid="{D7F7F8D4-9942-4876-9CA1-5199782E0B62}"/>
    <cellStyle name="Comma 2 2 3 5 2 3 3 3" xfId="10827" xr:uid="{2E50FF90-D139-421F-91F0-91A2B5993FA3}"/>
    <cellStyle name="Comma 2 2 3 5 2 3 3 3 2" xfId="22959" xr:uid="{953102A0-9E5F-4480-B547-E15A9986C0D6}"/>
    <cellStyle name="Comma 2 2 3 5 2 3 3 3 2 2" xfId="47223" xr:uid="{53D17C17-F6E5-4CE2-A8EE-CE9245700256}"/>
    <cellStyle name="Comma 2 2 3 5 2 3 3 3 3" xfId="35091" xr:uid="{E37057AC-4D6D-4686-8347-C72CEDE02515}"/>
    <cellStyle name="Comma 2 2 3 5 2 3 3 4" xfId="14871" xr:uid="{ECA8FF11-EB29-494B-88B1-A237E9597B00}"/>
    <cellStyle name="Comma 2 2 3 5 2 3 3 4 2" xfId="39135" xr:uid="{DD55D21A-B9F7-4508-9CC9-F10B2DC08F21}"/>
    <cellStyle name="Comma 2 2 3 5 2 3 3 5" xfId="27003" xr:uid="{12324A94-E547-4832-8DC7-815655D9C0BB}"/>
    <cellStyle name="Comma 2 2 3 5 2 3 4" xfId="4761" xr:uid="{114A6270-CEE9-4147-9887-4D9E889D3263}"/>
    <cellStyle name="Comma 2 2 3 5 2 3 4 2" xfId="16893" xr:uid="{22D4C652-0030-4CDB-B17B-F98649EF4A55}"/>
    <cellStyle name="Comma 2 2 3 5 2 3 4 2 2" xfId="41157" xr:uid="{07748CB7-E8CE-4493-9BA3-8164D4654420}"/>
    <cellStyle name="Comma 2 2 3 5 2 3 4 3" xfId="29025" xr:uid="{B8092F5C-11D3-417A-B8CD-F1AD987BEBC5}"/>
    <cellStyle name="Comma 2 2 3 5 2 3 5" xfId="8805" xr:uid="{22777E42-CB31-4A74-8525-9AE37DFAD0A0}"/>
    <cellStyle name="Comma 2 2 3 5 2 3 5 2" xfId="20937" xr:uid="{33B84886-2B5D-4605-8A84-76D435F7B952}"/>
    <cellStyle name="Comma 2 2 3 5 2 3 5 2 2" xfId="45201" xr:uid="{565DC0F3-7129-46CE-A4EE-70D37409F64F}"/>
    <cellStyle name="Comma 2 2 3 5 2 3 5 3" xfId="33069" xr:uid="{9C5671F7-7284-48C7-8FA5-06E738517D55}"/>
    <cellStyle name="Comma 2 2 3 5 2 3 6" xfId="12849" xr:uid="{8F38B3D5-CFC9-47A8-A3EB-3095EF9F538A}"/>
    <cellStyle name="Comma 2 2 3 5 2 3 6 2" xfId="37113" xr:uid="{CE56AA53-976F-47EF-BACA-504CC94A1B02}"/>
    <cellStyle name="Comma 2 2 3 5 2 3 7" xfId="24981" xr:uid="{0F7860CE-210F-4BA5-8F43-20626247628E}"/>
    <cellStyle name="Comma 2 2 3 5 2 4" xfId="1223" xr:uid="{496C3660-3DBE-4D89-8219-2E87795711DB}"/>
    <cellStyle name="Comma 2 2 3 5 2 4 2" xfId="3245" xr:uid="{76C83E8C-8030-4666-BAF0-C77462118D28}"/>
    <cellStyle name="Comma 2 2 3 5 2 4 2 2" xfId="7289" xr:uid="{25133BB0-1E34-4A22-A514-0549AD32FAFE}"/>
    <cellStyle name="Comma 2 2 3 5 2 4 2 2 2" xfId="19421" xr:uid="{2843FFBD-E445-400D-9607-15AA3BCF88E8}"/>
    <cellStyle name="Comma 2 2 3 5 2 4 2 2 2 2" xfId="43685" xr:uid="{DED81F26-A9D1-4C55-B7BE-3C51AD5D0E19}"/>
    <cellStyle name="Comma 2 2 3 5 2 4 2 2 3" xfId="31553" xr:uid="{A4D615DC-3BFD-4488-9AE6-DF8B24D1A1AA}"/>
    <cellStyle name="Comma 2 2 3 5 2 4 2 3" xfId="11333" xr:uid="{1F45C8A1-4785-4FE6-A41A-B50403DB119B}"/>
    <cellStyle name="Comma 2 2 3 5 2 4 2 3 2" xfId="23465" xr:uid="{ABEF6F30-16A3-4E1E-96E1-3C7F4E3B8E65}"/>
    <cellStyle name="Comma 2 2 3 5 2 4 2 3 2 2" xfId="47729" xr:uid="{48AE83CE-F1E2-40FC-B226-EFD8D13FBE19}"/>
    <cellStyle name="Comma 2 2 3 5 2 4 2 3 3" xfId="35597" xr:uid="{D27D37E7-4F03-48F1-8B54-83661BC81AD6}"/>
    <cellStyle name="Comma 2 2 3 5 2 4 2 4" xfId="15377" xr:uid="{252E03C0-42CA-4508-9C2B-8241007B9AE9}"/>
    <cellStyle name="Comma 2 2 3 5 2 4 2 4 2" xfId="39641" xr:uid="{24E67A1E-01DA-4679-BD1A-49F9D87DFE5C}"/>
    <cellStyle name="Comma 2 2 3 5 2 4 2 5" xfId="27509" xr:uid="{743CEA55-C8AD-4328-A3DE-B45A6D7B3BF4}"/>
    <cellStyle name="Comma 2 2 3 5 2 4 3" xfId="5267" xr:uid="{99158297-36AF-4D8D-BFBB-4F35170F7971}"/>
    <cellStyle name="Comma 2 2 3 5 2 4 3 2" xfId="17399" xr:uid="{E4997B05-8504-4CEF-9935-169D1ED3BF8D}"/>
    <cellStyle name="Comma 2 2 3 5 2 4 3 2 2" xfId="41663" xr:uid="{E5BC2E69-BA1D-44C6-8F3E-266897D9E090}"/>
    <cellStyle name="Comma 2 2 3 5 2 4 3 3" xfId="29531" xr:uid="{CC8610E6-12C8-4049-BD62-6B8090AA6E7B}"/>
    <cellStyle name="Comma 2 2 3 5 2 4 4" xfId="9311" xr:uid="{90086301-9275-4C26-B3AE-087935D5716B}"/>
    <cellStyle name="Comma 2 2 3 5 2 4 4 2" xfId="21443" xr:uid="{86617304-EA26-4B4E-9515-328575FBC6B5}"/>
    <cellStyle name="Comma 2 2 3 5 2 4 4 2 2" xfId="45707" xr:uid="{011495EA-2746-46A9-8BBB-DC414485DEE7}"/>
    <cellStyle name="Comma 2 2 3 5 2 4 4 3" xfId="33575" xr:uid="{E739EB20-F1EC-4101-A302-712F6047AB48}"/>
    <cellStyle name="Comma 2 2 3 5 2 4 5" xfId="13355" xr:uid="{E498BD03-D532-445E-8CA4-ADB7141550A9}"/>
    <cellStyle name="Comma 2 2 3 5 2 4 5 2" xfId="37619" xr:uid="{B75CBA07-EE90-43D8-A6EA-E71A75B51401}"/>
    <cellStyle name="Comma 2 2 3 5 2 4 6" xfId="25487" xr:uid="{43172CB5-1D8E-4560-AB49-A72445111DCC}"/>
    <cellStyle name="Comma 2 2 3 5 2 5" xfId="2234" xr:uid="{05C913E8-1E45-4C2E-862C-3876121DA493}"/>
    <cellStyle name="Comma 2 2 3 5 2 5 2" xfId="6278" xr:uid="{9768ADF3-D3E0-4753-A0EF-2A7A7780F4EC}"/>
    <cellStyle name="Comma 2 2 3 5 2 5 2 2" xfId="18410" xr:uid="{49E5E360-4B22-4FD2-894D-21620B90251E}"/>
    <cellStyle name="Comma 2 2 3 5 2 5 2 2 2" xfId="42674" xr:uid="{3967E2F6-C92B-469C-BEEF-B31CDCC2E2B8}"/>
    <cellStyle name="Comma 2 2 3 5 2 5 2 3" xfId="30542" xr:uid="{CC7AF05D-5DF9-4CB6-8C05-F9A4389C2A51}"/>
    <cellStyle name="Comma 2 2 3 5 2 5 3" xfId="10322" xr:uid="{F1417607-F581-4E31-A0C5-03C5F442610C}"/>
    <cellStyle name="Comma 2 2 3 5 2 5 3 2" xfId="22454" xr:uid="{156F1255-C39F-4561-938E-864C6BF4AF1F}"/>
    <cellStyle name="Comma 2 2 3 5 2 5 3 2 2" xfId="46718" xr:uid="{D32D2708-55DF-4804-AA36-8ACC15819AA5}"/>
    <cellStyle name="Comma 2 2 3 5 2 5 3 3" xfId="34586" xr:uid="{B0E92FD8-73CE-4507-8A65-A713EFC270D0}"/>
    <cellStyle name="Comma 2 2 3 5 2 5 4" xfId="14366" xr:uid="{79394C38-D3C1-4925-AA1F-8555CB7DEBDE}"/>
    <cellStyle name="Comma 2 2 3 5 2 5 4 2" xfId="38630" xr:uid="{EF362673-85F6-4EAF-90AB-AB9FB7A9AD68}"/>
    <cellStyle name="Comma 2 2 3 5 2 5 5" xfId="26498" xr:uid="{CE48AD65-2397-4AE3-8CEF-F8C8956B9994}"/>
    <cellStyle name="Comma 2 2 3 5 2 6" xfId="4256" xr:uid="{8FBDC571-5348-47B1-B650-5ACDC8007BE2}"/>
    <cellStyle name="Comma 2 2 3 5 2 6 2" xfId="16388" xr:uid="{5D8CDE97-0DB8-4E0E-9781-04B64679D6E2}"/>
    <cellStyle name="Comma 2 2 3 5 2 6 2 2" xfId="40652" xr:uid="{24172195-C977-412F-BD2A-39D49B039267}"/>
    <cellStyle name="Comma 2 2 3 5 2 6 3" xfId="28520" xr:uid="{390CE8B6-9F0A-43BA-9D36-7ED376ECEAD5}"/>
    <cellStyle name="Comma 2 2 3 5 2 7" xfId="8300" xr:uid="{AC171BB4-75A9-4615-9332-C34E277BA056}"/>
    <cellStyle name="Comma 2 2 3 5 2 7 2" xfId="20432" xr:uid="{BD6D8097-77F6-433E-A349-4B5E65557AC1}"/>
    <cellStyle name="Comma 2 2 3 5 2 7 2 2" xfId="44696" xr:uid="{14DB1228-A6E2-4971-85A4-C93352DFEBCD}"/>
    <cellStyle name="Comma 2 2 3 5 2 7 3" xfId="32564" xr:uid="{25150FBF-047C-468E-9D5C-EB345647EAE2}"/>
    <cellStyle name="Comma 2 2 3 5 2 8" xfId="12344" xr:uid="{19E46138-9DFC-4EE4-98C1-938BACE72B50}"/>
    <cellStyle name="Comma 2 2 3 5 2 8 2" xfId="36608" xr:uid="{9CE8A631-866D-42FB-B65C-8EA1F46219B3}"/>
    <cellStyle name="Comma 2 2 3 5 2 9" xfId="24476" xr:uid="{0878BCD3-E57A-4E8A-B0F6-146A36E6E734}"/>
    <cellStyle name="Comma 2 2 3 5 3" xfId="339" xr:uid="{729D5B44-F1CC-4CFC-BDA5-D558AAA38E2D}"/>
    <cellStyle name="Comma 2 2 3 5 3 2" xfId="844" xr:uid="{412487CB-C786-4D20-AB3D-A28FFE07940D}"/>
    <cellStyle name="Comma 2 2 3 5 3 2 2" xfId="1855" xr:uid="{4BC6CFF7-5779-49E1-994C-7A55F7082FEB}"/>
    <cellStyle name="Comma 2 2 3 5 3 2 2 2" xfId="3877" xr:uid="{6BBC3545-5C27-4F5A-BB82-91ED5B134300}"/>
    <cellStyle name="Comma 2 2 3 5 3 2 2 2 2" xfId="7921" xr:uid="{D13331E2-639A-4C10-A328-254D01F63981}"/>
    <cellStyle name="Comma 2 2 3 5 3 2 2 2 2 2" xfId="20053" xr:uid="{E5B193C2-C743-497D-BB52-150193023FB3}"/>
    <cellStyle name="Comma 2 2 3 5 3 2 2 2 2 2 2" xfId="44317" xr:uid="{528923FB-0B62-4301-96A6-8A2F8A392C7F}"/>
    <cellStyle name="Comma 2 2 3 5 3 2 2 2 2 3" xfId="32185" xr:uid="{F14F4844-C79B-4E6B-860B-BDEED04CB931}"/>
    <cellStyle name="Comma 2 2 3 5 3 2 2 2 3" xfId="11965" xr:uid="{B66CB242-3122-47E6-BFB4-DA6D88ADCF65}"/>
    <cellStyle name="Comma 2 2 3 5 3 2 2 2 3 2" xfId="24097" xr:uid="{834B8A25-5BF8-412D-8643-80280383DA12}"/>
    <cellStyle name="Comma 2 2 3 5 3 2 2 2 3 2 2" xfId="48361" xr:uid="{28D68C5E-257B-41CB-B707-A3DA8CF82FAD}"/>
    <cellStyle name="Comma 2 2 3 5 3 2 2 2 3 3" xfId="36229" xr:uid="{E6F6CA06-792D-42CF-83F0-5B17FC3B665C}"/>
    <cellStyle name="Comma 2 2 3 5 3 2 2 2 4" xfId="16009" xr:uid="{6D5ABB4D-4C40-43E6-9FDD-D2FD7DB61117}"/>
    <cellStyle name="Comma 2 2 3 5 3 2 2 2 4 2" xfId="40273" xr:uid="{6558E56F-85BC-458C-8FE8-5862FD1CDD7D}"/>
    <cellStyle name="Comma 2 2 3 5 3 2 2 2 5" xfId="28141" xr:uid="{6ED33727-3C55-4F92-92FB-5753D35D3A71}"/>
    <cellStyle name="Comma 2 2 3 5 3 2 2 3" xfId="5899" xr:uid="{631C6B9C-4EF2-45E6-8D29-03D81F2AF09D}"/>
    <cellStyle name="Comma 2 2 3 5 3 2 2 3 2" xfId="18031" xr:uid="{75CA5242-CA49-421E-8FAA-59B2191FA508}"/>
    <cellStyle name="Comma 2 2 3 5 3 2 2 3 2 2" xfId="42295" xr:uid="{8868C93F-7495-409F-A0DD-2A2244CA222C}"/>
    <cellStyle name="Comma 2 2 3 5 3 2 2 3 3" xfId="30163" xr:uid="{773DE04A-97B7-4550-B457-D56412D44857}"/>
    <cellStyle name="Comma 2 2 3 5 3 2 2 4" xfId="9943" xr:uid="{DD58AD87-1EE2-4B24-8A70-65D05821B612}"/>
    <cellStyle name="Comma 2 2 3 5 3 2 2 4 2" xfId="22075" xr:uid="{DCDD69C0-59B0-411A-ABA6-BC9C52DC3EC6}"/>
    <cellStyle name="Comma 2 2 3 5 3 2 2 4 2 2" xfId="46339" xr:uid="{5A50C445-BD99-42F8-BF2C-8A0342A4DADD}"/>
    <cellStyle name="Comma 2 2 3 5 3 2 2 4 3" xfId="34207" xr:uid="{FD1A57FB-0BA2-4D5F-82B1-417E3E03DFCD}"/>
    <cellStyle name="Comma 2 2 3 5 3 2 2 5" xfId="13987" xr:uid="{A8B750BF-0212-40B0-9607-0A7DBA6FF417}"/>
    <cellStyle name="Comma 2 2 3 5 3 2 2 5 2" xfId="38251" xr:uid="{866AF9AA-6371-4CA6-B270-B6337E0F917F}"/>
    <cellStyle name="Comma 2 2 3 5 3 2 2 6" xfId="26119" xr:uid="{3865D4D3-7E24-4E84-84BC-1D86117E40DA}"/>
    <cellStyle name="Comma 2 2 3 5 3 2 3" xfId="2866" xr:uid="{E83C658E-CB87-42E6-8897-56EEFFF429C6}"/>
    <cellStyle name="Comma 2 2 3 5 3 2 3 2" xfId="6910" xr:uid="{D8EA1EA1-065A-4E55-B20D-A7E50B27550D}"/>
    <cellStyle name="Comma 2 2 3 5 3 2 3 2 2" xfId="19042" xr:uid="{6FABCC72-2CD6-4CC0-8D8B-9F91BEB834F9}"/>
    <cellStyle name="Comma 2 2 3 5 3 2 3 2 2 2" xfId="43306" xr:uid="{C8E3FE92-8FFD-421A-9374-0E13E6714510}"/>
    <cellStyle name="Comma 2 2 3 5 3 2 3 2 3" xfId="31174" xr:uid="{3E91611A-B7CC-4176-8BE4-01A5B754B533}"/>
    <cellStyle name="Comma 2 2 3 5 3 2 3 3" xfId="10954" xr:uid="{DD8C4410-6A2D-4495-81A1-7F5D141FC344}"/>
    <cellStyle name="Comma 2 2 3 5 3 2 3 3 2" xfId="23086" xr:uid="{704142B5-61F6-426F-9490-E67CD386BCEB}"/>
    <cellStyle name="Comma 2 2 3 5 3 2 3 3 2 2" xfId="47350" xr:uid="{B98145B2-B3A4-41EC-98E5-C795ED5CDFA6}"/>
    <cellStyle name="Comma 2 2 3 5 3 2 3 3 3" xfId="35218" xr:uid="{8EF751FC-05A5-4583-92AD-74A2CC27D0CB}"/>
    <cellStyle name="Comma 2 2 3 5 3 2 3 4" xfId="14998" xr:uid="{5680F34A-33E3-4A2A-9124-CEECC06AB8C4}"/>
    <cellStyle name="Comma 2 2 3 5 3 2 3 4 2" xfId="39262" xr:uid="{5FF6CF10-3138-4991-BAAC-657819949ABD}"/>
    <cellStyle name="Comma 2 2 3 5 3 2 3 5" xfId="27130" xr:uid="{F6A4EC90-AD71-44FE-8E95-59171755B177}"/>
    <cellStyle name="Comma 2 2 3 5 3 2 4" xfId="4888" xr:uid="{0848BE7F-3CB3-4C31-A718-1CB09013B853}"/>
    <cellStyle name="Comma 2 2 3 5 3 2 4 2" xfId="17020" xr:uid="{AEDFC4A5-ABE1-4262-9D85-9DBAABCA672F}"/>
    <cellStyle name="Comma 2 2 3 5 3 2 4 2 2" xfId="41284" xr:uid="{45139CB0-D98C-4768-BAB4-C6D4038C7913}"/>
    <cellStyle name="Comma 2 2 3 5 3 2 4 3" xfId="29152" xr:uid="{750E3049-1529-4594-B0C6-2A80F05822E5}"/>
    <cellStyle name="Comma 2 2 3 5 3 2 5" xfId="8932" xr:uid="{8FC3DCF8-E139-40E4-9EE8-4AAAD53CA006}"/>
    <cellStyle name="Comma 2 2 3 5 3 2 5 2" xfId="21064" xr:uid="{492EF8D1-A1C3-478A-B363-EF8122C3F277}"/>
    <cellStyle name="Comma 2 2 3 5 3 2 5 2 2" xfId="45328" xr:uid="{7918B908-426F-4467-85B1-00E9820FDCA8}"/>
    <cellStyle name="Comma 2 2 3 5 3 2 5 3" xfId="33196" xr:uid="{09E61C24-57AA-46EF-9607-DDB1BE9C6D36}"/>
    <cellStyle name="Comma 2 2 3 5 3 2 6" xfId="12976" xr:uid="{2B3E392A-F420-4503-BBF1-82A994C06768}"/>
    <cellStyle name="Comma 2 2 3 5 3 2 6 2" xfId="37240" xr:uid="{87183D6D-7506-471C-AF5F-7EA66DFD0079}"/>
    <cellStyle name="Comma 2 2 3 5 3 2 7" xfId="25108" xr:uid="{0A80007A-60EC-49AB-B49B-C5D0E9DF8847}"/>
    <cellStyle name="Comma 2 2 3 5 3 3" xfId="1350" xr:uid="{769945F2-6C70-421C-A10A-6F8B743CF591}"/>
    <cellStyle name="Comma 2 2 3 5 3 3 2" xfId="3372" xr:uid="{29173E0D-4BEC-4F0E-A84C-015596290945}"/>
    <cellStyle name="Comma 2 2 3 5 3 3 2 2" xfId="7416" xr:uid="{49358360-7463-41C0-8D04-BA489A9905CF}"/>
    <cellStyle name="Comma 2 2 3 5 3 3 2 2 2" xfId="19548" xr:uid="{E7835740-A75C-4265-8634-742C5D1EE7EF}"/>
    <cellStyle name="Comma 2 2 3 5 3 3 2 2 2 2" xfId="43812" xr:uid="{CCBFB4DA-A503-4AF1-B431-BFB19CF3A9C5}"/>
    <cellStyle name="Comma 2 2 3 5 3 3 2 2 3" xfId="31680" xr:uid="{744B4F89-E725-4EF2-9BF5-050689CB7CE7}"/>
    <cellStyle name="Comma 2 2 3 5 3 3 2 3" xfId="11460" xr:uid="{4E5C88BA-9300-449D-B494-CB969A06F8AF}"/>
    <cellStyle name="Comma 2 2 3 5 3 3 2 3 2" xfId="23592" xr:uid="{25FF1B6F-C998-4BDC-879E-1578777E7B74}"/>
    <cellStyle name="Comma 2 2 3 5 3 3 2 3 2 2" xfId="47856" xr:uid="{6ACD9901-BEFE-4B22-BE6D-C3D7288C7354}"/>
    <cellStyle name="Comma 2 2 3 5 3 3 2 3 3" xfId="35724" xr:uid="{895D48C6-1789-47F7-9F5F-AA33ED9A2D8A}"/>
    <cellStyle name="Comma 2 2 3 5 3 3 2 4" xfId="15504" xr:uid="{AE7DFA91-842E-4F70-A81A-0FE3B0392C3B}"/>
    <cellStyle name="Comma 2 2 3 5 3 3 2 4 2" xfId="39768" xr:uid="{0DAA387E-1DEC-468A-8BCF-F4F8DCE28D8F}"/>
    <cellStyle name="Comma 2 2 3 5 3 3 2 5" xfId="27636" xr:uid="{410058E1-9722-49DD-9EE8-75F6C82576A9}"/>
    <cellStyle name="Comma 2 2 3 5 3 3 3" xfId="5394" xr:uid="{42640D92-A42F-46D7-B9B3-00404A38AAA0}"/>
    <cellStyle name="Comma 2 2 3 5 3 3 3 2" xfId="17526" xr:uid="{282757AE-CA86-43C4-9B9A-A8A6BE782460}"/>
    <cellStyle name="Comma 2 2 3 5 3 3 3 2 2" xfId="41790" xr:uid="{686F3AE7-8AD5-4C81-A942-2A4554097C1C}"/>
    <cellStyle name="Comma 2 2 3 5 3 3 3 3" xfId="29658" xr:uid="{A9B8B822-2945-4703-969A-555437A86BB4}"/>
    <cellStyle name="Comma 2 2 3 5 3 3 4" xfId="9438" xr:uid="{42527F20-B3A4-4621-8504-588AD3B60005}"/>
    <cellStyle name="Comma 2 2 3 5 3 3 4 2" xfId="21570" xr:uid="{01EDF769-9B34-4B0C-B400-CC43F13883FF}"/>
    <cellStyle name="Comma 2 2 3 5 3 3 4 2 2" xfId="45834" xr:uid="{4C8AD7C9-BD93-4F50-A753-7F04249C2370}"/>
    <cellStyle name="Comma 2 2 3 5 3 3 4 3" xfId="33702" xr:uid="{819E44B6-CC33-4E9E-9CF1-2D35B06C28B8}"/>
    <cellStyle name="Comma 2 2 3 5 3 3 5" xfId="13482" xr:uid="{ADB214B5-C2AB-4458-AC1D-F8F112285B67}"/>
    <cellStyle name="Comma 2 2 3 5 3 3 5 2" xfId="37746" xr:uid="{57FCF379-7C73-4B39-BD45-E947F53CCBC7}"/>
    <cellStyle name="Comma 2 2 3 5 3 3 6" xfId="25614" xr:uid="{B2BD959C-0498-47E7-A2B9-C60B3F4D5D94}"/>
    <cellStyle name="Comma 2 2 3 5 3 4" xfId="2361" xr:uid="{D708CBF4-5004-43A0-A294-78C6B3BA6641}"/>
    <cellStyle name="Comma 2 2 3 5 3 4 2" xfId="6405" xr:uid="{84049FE9-2732-45AB-B3B4-16DC27B2422F}"/>
    <cellStyle name="Comma 2 2 3 5 3 4 2 2" xfId="18537" xr:uid="{4606CE8E-8857-4DC9-843F-6E96D0A6C9E2}"/>
    <cellStyle name="Comma 2 2 3 5 3 4 2 2 2" xfId="42801" xr:uid="{FD846A1B-0610-4717-B2CC-24A369A41041}"/>
    <cellStyle name="Comma 2 2 3 5 3 4 2 3" xfId="30669" xr:uid="{6720F781-F105-4348-BBCC-25F8BBC5ADEF}"/>
    <cellStyle name="Comma 2 2 3 5 3 4 3" xfId="10449" xr:uid="{41202D3B-2DFE-424F-AAB8-452E7089E8EB}"/>
    <cellStyle name="Comma 2 2 3 5 3 4 3 2" xfId="22581" xr:uid="{453B0897-317E-4A73-A78B-F44D8D5F5E13}"/>
    <cellStyle name="Comma 2 2 3 5 3 4 3 2 2" xfId="46845" xr:uid="{8957607C-13CF-495E-85A0-B56B494DD928}"/>
    <cellStyle name="Comma 2 2 3 5 3 4 3 3" xfId="34713" xr:uid="{541B4E53-0165-4B26-AED2-0757FF9A1065}"/>
    <cellStyle name="Comma 2 2 3 5 3 4 4" xfId="14493" xr:uid="{9D4D13F6-4952-408A-88BE-0C3BBE198A85}"/>
    <cellStyle name="Comma 2 2 3 5 3 4 4 2" xfId="38757" xr:uid="{B2FEEB54-D0E1-4D2F-95FC-6344EFFA74BA}"/>
    <cellStyle name="Comma 2 2 3 5 3 4 5" xfId="26625" xr:uid="{9914BB33-16A7-44BE-892A-5184DD726C61}"/>
    <cellStyle name="Comma 2 2 3 5 3 5" xfId="4383" xr:uid="{8BC54E5D-2583-4FDE-B166-74C180E6CE87}"/>
    <cellStyle name="Comma 2 2 3 5 3 5 2" xfId="16515" xr:uid="{1EDED166-B2B0-4531-B714-4B3DC047ABD6}"/>
    <cellStyle name="Comma 2 2 3 5 3 5 2 2" xfId="40779" xr:uid="{B955286B-0104-47BE-B73D-9F497EAC2B2D}"/>
    <cellStyle name="Comma 2 2 3 5 3 5 3" xfId="28647" xr:uid="{775C9D82-B4E4-4D61-BEA7-5508361F256C}"/>
    <cellStyle name="Comma 2 2 3 5 3 6" xfId="8427" xr:uid="{EF68A3B7-1B2A-40AC-8877-3C83BB9A5035}"/>
    <cellStyle name="Comma 2 2 3 5 3 6 2" xfId="20559" xr:uid="{016BDCDB-CB59-4798-B815-8B1500AB3C40}"/>
    <cellStyle name="Comma 2 2 3 5 3 6 2 2" xfId="44823" xr:uid="{085F3DA5-4986-40EE-A9CC-E637973B787F}"/>
    <cellStyle name="Comma 2 2 3 5 3 6 3" xfId="32691" xr:uid="{072E02CF-2268-4B79-891F-8FA871960AA9}"/>
    <cellStyle name="Comma 2 2 3 5 3 7" xfId="12471" xr:uid="{2E4DA351-3F55-4544-86A5-584B9A7BE1AD}"/>
    <cellStyle name="Comma 2 2 3 5 3 7 2" xfId="36735" xr:uid="{8C84EA61-8FD6-441B-8C13-76915CFB6E62}"/>
    <cellStyle name="Comma 2 2 3 5 3 8" xfId="24603" xr:uid="{48648EF0-BD32-4B9C-91F1-262BBFA2F207}"/>
    <cellStyle name="Comma 2 2 3 5 4" xfId="591" xr:uid="{093EBBE9-7C5E-439A-BC05-95A1E2158139}"/>
    <cellStyle name="Comma 2 2 3 5 4 2" xfId="1602" xr:uid="{BD532496-EDB7-4F9B-B3F7-0D0C07165B89}"/>
    <cellStyle name="Comma 2 2 3 5 4 2 2" xfId="3624" xr:uid="{5149163C-401B-4EE1-807E-F17D3342D74F}"/>
    <cellStyle name="Comma 2 2 3 5 4 2 2 2" xfId="7668" xr:uid="{9DF58ABC-C54C-4652-BCEE-C37878A3AA0C}"/>
    <cellStyle name="Comma 2 2 3 5 4 2 2 2 2" xfId="19800" xr:uid="{D008F1F4-5F2B-4DC9-95CB-2D398A0CA49E}"/>
    <cellStyle name="Comma 2 2 3 5 4 2 2 2 2 2" xfId="44064" xr:uid="{1B451642-A427-4A50-BE91-ED6B2705FC22}"/>
    <cellStyle name="Comma 2 2 3 5 4 2 2 2 3" xfId="31932" xr:uid="{A559AFE6-F3BC-4D7B-8390-570C31BE7F6A}"/>
    <cellStyle name="Comma 2 2 3 5 4 2 2 3" xfId="11712" xr:uid="{4188278F-986B-4BA3-9305-213C21C2DB1C}"/>
    <cellStyle name="Comma 2 2 3 5 4 2 2 3 2" xfId="23844" xr:uid="{E3A65F96-DCF1-4D6A-945F-F54A9E6CCCBD}"/>
    <cellStyle name="Comma 2 2 3 5 4 2 2 3 2 2" xfId="48108" xr:uid="{3830E7AE-2454-453C-8351-FDEB9AAD87D9}"/>
    <cellStyle name="Comma 2 2 3 5 4 2 2 3 3" xfId="35976" xr:uid="{67954F93-D5E6-4EB9-80B1-A1062B274805}"/>
    <cellStyle name="Comma 2 2 3 5 4 2 2 4" xfId="15756" xr:uid="{0EE777C8-5119-488C-A9DC-7AF0CB20CA36}"/>
    <cellStyle name="Comma 2 2 3 5 4 2 2 4 2" xfId="40020" xr:uid="{87E09BF3-8862-4F49-83AB-FC3848663441}"/>
    <cellStyle name="Comma 2 2 3 5 4 2 2 5" xfId="27888" xr:uid="{82E9B62B-368E-4505-AB5A-8F2F9CDB02E7}"/>
    <cellStyle name="Comma 2 2 3 5 4 2 3" xfId="5646" xr:uid="{58D698C5-4543-46F6-9E7B-0081C70BF7C7}"/>
    <cellStyle name="Comma 2 2 3 5 4 2 3 2" xfId="17778" xr:uid="{750A4B92-73AC-4128-8344-6DDAE2F63CB7}"/>
    <cellStyle name="Comma 2 2 3 5 4 2 3 2 2" xfId="42042" xr:uid="{CDBAFD93-4268-41FA-B299-F1D7E60E87B3}"/>
    <cellStyle name="Comma 2 2 3 5 4 2 3 3" xfId="29910" xr:uid="{2F62F0EF-19B1-4CA1-8B69-01EB216546BE}"/>
    <cellStyle name="Comma 2 2 3 5 4 2 4" xfId="9690" xr:uid="{FE59EE65-FC9D-44D7-A66E-1419F6C531A7}"/>
    <cellStyle name="Comma 2 2 3 5 4 2 4 2" xfId="21822" xr:uid="{EC4FF155-4918-4D1F-A118-1DFD437B5790}"/>
    <cellStyle name="Comma 2 2 3 5 4 2 4 2 2" xfId="46086" xr:uid="{1849C035-F850-4EB0-B6C0-BF0308EADB81}"/>
    <cellStyle name="Comma 2 2 3 5 4 2 4 3" xfId="33954" xr:uid="{551D28E0-6587-4A87-A68D-1DEE504AECFF}"/>
    <cellStyle name="Comma 2 2 3 5 4 2 5" xfId="13734" xr:uid="{CA382A2F-E70C-4A67-8ACF-396F21F0BE50}"/>
    <cellStyle name="Comma 2 2 3 5 4 2 5 2" xfId="37998" xr:uid="{EAAAA50D-906A-4405-87BA-733F4343A608}"/>
    <cellStyle name="Comma 2 2 3 5 4 2 6" xfId="25866" xr:uid="{4262C7C5-92CC-48AE-8DB4-492B5B9087EB}"/>
    <cellStyle name="Comma 2 2 3 5 4 3" xfId="2613" xr:uid="{A3216DEA-6B6B-4A84-B2E6-8D86BB80833D}"/>
    <cellStyle name="Comma 2 2 3 5 4 3 2" xfId="6657" xr:uid="{20D5BE9F-7BA8-4BC3-9800-E2C7D004461C}"/>
    <cellStyle name="Comma 2 2 3 5 4 3 2 2" xfId="18789" xr:uid="{0BB7BAE9-10FA-4054-A2A1-05C6B29B9F1E}"/>
    <cellStyle name="Comma 2 2 3 5 4 3 2 2 2" xfId="43053" xr:uid="{14695BAB-986D-45B4-A40A-37F0B40DDEDE}"/>
    <cellStyle name="Comma 2 2 3 5 4 3 2 3" xfId="30921" xr:uid="{F8CADD46-952C-43B1-811F-03CEC0C93339}"/>
    <cellStyle name="Comma 2 2 3 5 4 3 3" xfId="10701" xr:uid="{DBEB78EF-976A-485C-ADB6-B5C9B7F48DEB}"/>
    <cellStyle name="Comma 2 2 3 5 4 3 3 2" xfId="22833" xr:uid="{F0B10057-083C-45E7-86B9-B02CEB829264}"/>
    <cellStyle name="Comma 2 2 3 5 4 3 3 2 2" xfId="47097" xr:uid="{2A3B49CA-39C4-4336-B611-2DA9FEE9BFE9}"/>
    <cellStyle name="Comma 2 2 3 5 4 3 3 3" xfId="34965" xr:uid="{10982FB6-9F91-41A3-898C-3DDB233E1A45}"/>
    <cellStyle name="Comma 2 2 3 5 4 3 4" xfId="14745" xr:uid="{DA08975A-B37B-442A-86E4-567D41FA5C41}"/>
    <cellStyle name="Comma 2 2 3 5 4 3 4 2" xfId="39009" xr:uid="{72063E28-514A-4BF0-9C5A-1DE26838458D}"/>
    <cellStyle name="Comma 2 2 3 5 4 3 5" xfId="26877" xr:uid="{9E313774-9D3A-4ADF-95C2-50E7F0E5247A}"/>
    <cellStyle name="Comma 2 2 3 5 4 4" xfId="4635" xr:uid="{252A7F21-0E60-4AB0-99A9-4C4D66915623}"/>
    <cellStyle name="Comma 2 2 3 5 4 4 2" xfId="16767" xr:uid="{70B43B3E-C1E4-40A7-BA01-2F432584E012}"/>
    <cellStyle name="Comma 2 2 3 5 4 4 2 2" xfId="41031" xr:uid="{1432CFA9-B0DF-4D15-B97B-97B4619C8D9F}"/>
    <cellStyle name="Comma 2 2 3 5 4 4 3" xfId="28899" xr:uid="{0B92E793-E0EE-481F-84E4-6437E50E92C9}"/>
    <cellStyle name="Comma 2 2 3 5 4 5" xfId="8679" xr:uid="{A76B47D0-544E-425E-B391-CC5CB95057B9}"/>
    <cellStyle name="Comma 2 2 3 5 4 5 2" xfId="20811" xr:uid="{6B515A65-A027-4DC2-B176-4CD969F8A44D}"/>
    <cellStyle name="Comma 2 2 3 5 4 5 2 2" xfId="45075" xr:uid="{66257DF0-EAE5-4F89-AC97-B5EF8856011F}"/>
    <cellStyle name="Comma 2 2 3 5 4 5 3" xfId="32943" xr:uid="{75081A04-D299-4CD3-BF93-47332130E64E}"/>
    <cellStyle name="Comma 2 2 3 5 4 6" xfId="12723" xr:uid="{86F34101-2B46-40AF-92EB-E639D6AABC23}"/>
    <cellStyle name="Comma 2 2 3 5 4 6 2" xfId="36987" xr:uid="{4CB8B677-5790-464D-978E-56887F3E1D68}"/>
    <cellStyle name="Comma 2 2 3 5 4 7" xfId="24855" xr:uid="{0D5DE189-23B9-4E7C-BF1C-399870DC4CD6}"/>
    <cellStyle name="Comma 2 2 3 5 5" xfId="1097" xr:uid="{F5E74F10-8CA7-48D1-8EC2-E7F2250CF90B}"/>
    <cellStyle name="Comma 2 2 3 5 5 2" xfId="3119" xr:uid="{2EACB03C-E63F-4EE0-8BB4-AD8C8A9671E0}"/>
    <cellStyle name="Comma 2 2 3 5 5 2 2" xfId="7163" xr:uid="{997ACE1C-5AED-40AD-91F0-9FF817E5A75C}"/>
    <cellStyle name="Comma 2 2 3 5 5 2 2 2" xfId="19295" xr:uid="{0D2B5863-B85A-4042-B614-0257B7884E72}"/>
    <cellStyle name="Comma 2 2 3 5 5 2 2 2 2" xfId="43559" xr:uid="{4CDB5687-7D4B-46AF-988B-9AB9C670BF07}"/>
    <cellStyle name="Comma 2 2 3 5 5 2 2 3" xfId="31427" xr:uid="{81552498-C9FC-4305-8663-3FB78816E5E1}"/>
    <cellStyle name="Comma 2 2 3 5 5 2 3" xfId="11207" xr:uid="{533B4004-9F36-40B5-8614-D1479EC76808}"/>
    <cellStyle name="Comma 2 2 3 5 5 2 3 2" xfId="23339" xr:uid="{FD52548B-102E-4037-AB56-24990C5A5FEB}"/>
    <cellStyle name="Comma 2 2 3 5 5 2 3 2 2" xfId="47603" xr:uid="{FCFF740E-1534-4D19-ABE0-2B071C33D1D3}"/>
    <cellStyle name="Comma 2 2 3 5 5 2 3 3" xfId="35471" xr:uid="{23C89F82-052B-409F-AC6E-26BD9ECEB6AA}"/>
    <cellStyle name="Comma 2 2 3 5 5 2 4" xfId="15251" xr:uid="{AE3DBB25-FBCC-44DD-B1B7-94BBE1373B2B}"/>
    <cellStyle name="Comma 2 2 3 5 5 2 4 2" xfId="39515" xr:uid="{3102603E-37E6-477B-AA13-67B947060E11}"/>
    <cellStyle name="Comma 2 2 3 5 5 2 5" xfId="27383" xr:uid="{AD4D6D4F-2B6D-416F-86A4-024E65582DF8}"/>
    <cellStyle name="Comma 2 2 3 5 5 3" xfId="5141" xr:uid="{6477830B-0435-47A0-B901-934ED88E7FAA}"/>
    <cellStyle name="Comma 2 2 3 5 5 3 2" xfId="17273" xr:uid="{B447B841-FAAA-44EC-861D-D988D2009117}"/>
    <cellStyle name="Comma 2 2 3 5 5 3 2 2" xfId="41537" xr:uid="{6FBA3004-CBC8-49E0-973E-5EF9E20713BA}"/>
    <cellStyle name="Comma 2 2 3 5 5 3 3" xfId="29405" xr:uid="{BCF6FDBD-668D-4C46-BF18-3B10A2047CE2}"/>
    <cellStyle name="Comma 2 2 3 5 5 4" xfId="9185" xr:uid="{E1ED7227-0D69-41AA-B7B3-0D2D4A4BE9A9}"/>
    <cellStyle name="Comma 2 2 3 5 5 4 2" xfId="21317" xr:uid="{B668FEC0-85ED-4EFF-9435-34A91294B215}"/>
    <cellStyle name="Comma 2 2 3 5 5 4 2 2" xfId="45581" xr:uid="{09DF76E9-9386-4E09-B0A2-F98CA68498AB}"/>
    <cellStyle name="Comma 2 2 3 5 5 4 3" xfId="33449" xr:uid="{B7AC59F2-3E71-49E7-8FFC-32B9F6ABF33B}"/>
    <cellStyle name="Comma 2 2 3 5 5 5" xfId="13229" xr:uid="{6F02B919-1DB9-47CC-A080-8FC27CFFBE95}"/>
    <cellStyle name="Comma 2 2 3 5 5 5 2" xfId="37493" xr:uid="{9CA4330D-3286-4C6A-A5DE-952CA3991ECB}"/>
    <cellStyle name="Comma 2 2 3 5 5 6" xfId="25361" xr:uid="{830A01C3-C147-46D3-9696-B767B3C6F04A}"/>
    <cellStyle name="Comma 2 2 3 5 6" xfId="2108" xr:uid="{D1CBCDC6-8C09-424E-B54B-D4BF4C6D4860}"/>
    <cellStyle name="Comma 2 2 3 5 6 2" xfId="6152" xr:uid="{D1A6B7FD-D90A-465F-9B97-20FD1A11684F}"/>
    <cellStyle name="Comma 2 2 3 5 6 2 2" xfId="18284" xr:uid="{CDE9F1E3-4A0A-4021-B167-0B334FDA3A93}"/>
    <cellStyle name="Comma 2 2 3 5 6 2 2 2" xfId="42548" xr:uid="{C128F2BD-B3B3-4964-87CD-A94F0FEA6359}"/>
    <cellStyle name="Comma 2 2 3 5 6 2 3" xfId="30416" xr:uid="{16DF98C0-B5A5-4A24-A3D2-1AB9B288CE89}"/>
    <cellStyle name="Comma 2 2 3 5 6 3" xfId="10196" xr:uid="{62C6F478-A566-48DD-BF40-77EECC0E7446}"/>
    <cellStyle name="Comma 2 2 3 5 6 3 2" xfId="22328" xr:uid="{6B67D2E7-A193-4BDD-B824-5ADF95246848}"/>
    <cellStyle name="Comma 2 2 3 5 6 3 2 2" xfId="46592" xr:uid="{DF6B1A55-8418-467D-9671-355DCBF8A9DD}"/>
    <cellStyle name="Comma 2 2 3 5 6 3 3" xfId="34460" xr:uid="{129065A9-DF56-4F60-A108-C32E683B77DA}"/>
    <cellStyle name="Comma 2 2 3 5 6 4" xfId="14240" xr:uid="{718CC3B7-9EEF-49FB-90AF-FA77C2D0EDB8}"/>
    <cellStyle name="Comma 2 2 3 5 6 4 2" xfId="38504" xr:uid="{0C439FA0-A0B6-4555-89DE-6321405FFE03}"/>
    <cellStyle name="Comma 2 2 3 5 6 5" xfId="26372" xr:uid="{32D1CFA6-35D2-4AD1-B92A-CFD2B2F77B4D}"/>
    <cellStyle name="Comma 2 2 3 5 7" xfId="4130" xr:uid="{6325EF82-1870-46BB-8CBF-BE5A566CA888}"/>
    <cellStyle name="Comma 2 2 3 5 7 2" xfId="16262" xr:uid="{D0D0E671-8AE0-42E5-B6A2-D676965A0B0E}"/>
    <cellStyle name="Comma 2 2 3 5 7 2 2" xfId="40526" xr:uid="{7952DE59-09DD-4A6C-A91E-3EDC09F71CDB}"/>
    <cellStyle name="Comma 2 2 3 5 7 3" xfId="28394" xr:uid="{24E73B81-A3C5-4383-BDA8-A1AD8E452463}"/>
    <cellStyle name="Comma 2 2 3 5 8" xfId="8174" xr:uid="{B159DCF9-A229-4DA4-820B-0A3C005015D9}"/>
    <cellStyle name="Comma 2 2 3 5 8 2" xfId="20306" xr:uid="{F4FA8040-E7A7-47F1-BD0B-E3585A3AF473}"/>
    <cellStyle name="Comma 2 2 3 5 8 2 2" xfId="44570" xr:uid="{C09939D0-CDDD-4101-8D92-595C83C79A2E}"/>
    <cellStyle name="Comma 2 2 3 5 8 3" xfId="32438" xr:uid="{CEDA4516-FA97-4E7F-B245-7FCFB25814A7}"/>
    <cellStyle name="Comma 2 2 3 5 9" xfId="12218" xr:uid="{6953DB31-A73A-4885-B931-B602534EF231}"/>
    <cellStyle name="Comma 2 2 3 5 9 2" xfId="36482" xr:uid="{667F7BAB-5265-4171-B784-AAC3E09A2E82}"/>
    <cellStyle name="Comma 2 2 3 6" xfId="149" xr:uid="{3D617316-659B-4CEF-A0AE-382BAA3CAC9C}"/>
    <cellStyle name="Comma 2 2 3 6 2" xfId="402" xr:uid="{72126B9E-33D2-4959-B9CB-86163F1372A1}"/>
    <cellStyle name="Comma 2 2 3 6 2 2" xfId="907" xr:uid="{D26A0E4B-821E-480D-82C2-F48A72560A75}"/>
    <cellStyle name="Comma 2 2 3 6 2 2 2" xfId="1918" xr:uid="{E7678182-3304-4316-BA4F-06EDA8971D20}"/>
    <cellStyle name="Comma 2 2 3 6 2 2 2 2" xfId="3940" xr:uid="{AD14F7BE-1187-48D3-8AC4-83746883756C}"/>
    <cellStyle name="Comma 2 2 3 6 2 2 2 2 2" xfId="7984" xr:uid="{6F695DFD-ED01-41C3-963E-173AEBE808A8}"/>
    <cellStyle name="Comma 2 2 3 6 2 2 2 2 2 2" xfId="20116" xr:uid="{9EE8DF81-BD9E-4289-A3F0-5346BC96C9DC}"/>
    <cellStyle name="Comma 2 2 3 6 2 2 2 2 2 2 2" xfId="44380" xr:uid="{7D945D99-0E72-4D6A-A2CC-7366209CC3E4}"/>
    <cellStyle name="Comma 2 2 3 6 2 2 2 2 2 3" xfId="32248" xr:uid="{75116DCF-70C2-4859-9F36-38E571BBF49F}"/>
    <cellStyle name="Comma 2 2 3 6 2 2 2 2 3" xfId="12028" xr:uid="{7716B29E-26FF-4AA3-9E07-23F3120F1265}"/>
    <cellStyle name="Comma 2 2 3 6 2 2 2 2 3 2" xfId="24160" xr:uid="{6A436ED0-92B3-4B4E-A464-822FAD03428C}"/>
    <cellStyle name="Comma 2 2 3 6 2 2 2 2 3 2 2" xfId="48424" xr:uid="{A164E25F-AF92-4289-9159-5E12AE12EBA5}"/>
    <cellStyle name="Comma 2 2 3 6 2 2 2 2 3 3" xfId="36292" xr:uid="{0FF06DA7-850E-4792-9F87-090E4AEE46BF}"/>
    <cellStyle name="Comma 2 2 3 6 2 2 2 2 4" xfId="16072" xr:uid="{32930E3D-EF00-4685-9060-6B9F7F39D603}"/>
    <cellStyle name="Comma 2 2 3 6 2 2 2 2 4 2" xfId="40336" xr:uid="{499B12B2-810F-4788-974C-7D3486AC7233}"/>
    <cellStyle name="Comma 2 2 3 6 2 2 2 2 5" xfId="28204" xr:uid="{CAA0B8AD-7E84-4C90-955C-AE96CB2ED4F7}"/>
    <cellStyle name="Comma 2 2 3 6 2 2 2 3" xfId="5962" xr:uid="{7FEF365F-E305-418D-AA0E-AB9F105000B1}"/>
    <cellStyle name="Comma 2 2 3 6 2 2 2 3 2" xfId="18094" xr:uid="{FD66071F-EF5D-4984-BC77-2E7D12A11556}"/>
    <cellStyle name="Comma 2 2 3 6 2 2 2 3 2 2" xfId="42358" xr:uid="{25C22A6B-23F6-4A68-96FA-41DA7DD7443F}"/>
    <cellStyle name="Comma 2 2 3 6 2 2 2 3 3" xfId="30226" xr:uid="{AF33D358-BFB2-418A-AD6C-2D47B3C250BE}"/>
    <cellStyle name="Comma 2 2 3 6 2 2 2 4" xfId="10006" xr:uid="{3B11AC4C-5133-41AD-8D27-74D2D1289C38}"/>
    <cellStyle name="Comma 2 2 3 6 2 2 2 4 2" xfId="22138" xr:uid="{D7513B9D-54A0-46EA-A92D-EA7A7EEBCA3D}"/>
    <cellStyle name="Comma 2 2 3 6 2 2 2 4 2 2" xfId="46402" xr:uid="{8D4848B5-0FC6-433D-AD8F-612F2AA53587}"/>
    <cellStyle name="Comma 2 2 3 6 2 2 2 4 3" xfId="34270" xr:uid="{3A006F63-CC8E-4940-B5A2-6F6F55684294}"/>
    <cellStyle name="Comma 2 2 3 6 2 2 2 5" xfId="14050" xr:uid="{65DC69D5-7F2E-4AE1-AE8F-3A97AEEC0682}"/>
    <cellStyle name="Comma 2 2 3 6 2 2 2 5 2" xfId="38314" xr:uid="{8C893020-5053-491D-95C9-4BD74F816DF5}"/>
    <cellStyle name="Comma 2 2 3 6 2 2 2 6" xfId="26182" xr:uid="{271C33C9-4C1D-4BAD-916A-650750C11FCE}"/>
    <cellStyle name="Comma 2 2 3 6 2 2 3" xfId="2929" xr:uid="{EA4FA1B6-5BA2-447B-803C-90424D68288C}"/>
    <cellStyle name="Comma 2 2 3 6 2 2 3 2" xfId="6973" xr:uid="{80BC0DBF-EABC-4711-8CB5-A95FD56BE340}"/>
    <cellStyle name="Comma 2 2 3 6 2 2 3 2 2" xfId="19105" xr:uid="{55B55D15-AB08-4CD8-B081-D96B6575ED45}"/>
    <cellStyle name="Comma 2 2 3 6 2 2 3 2 2 2" xfId="43369" xr:uid="{4095CF20-7CCA-4C1C-9D84-ECCB6FC295BD}"/>
    <cellStyle name="Comma 2 2 3 6 2 2 3 2 3" xfId="31237" xr:uid="{A913F1EB-3F87-40AB-BF38-9BB158D2C6EB}"/>
    <cellStyle name="Comma 2 2 3 6 2 2 3 3" xfId="11017" xr:uid="{CD2FE187-DCBE-41DF-AEAC-31052D6E4E6E}"/>
    <cellStyle name="Comma 2 2 3 6 2 2 3 3 2" xfId="23149" xr:uid="{B5D1237D-7C82-4DF3-BE99-D6CC474C40F3}"/>
    <cellStyle name="Comma 2 2 3 6 2 2 3 3 2 2" xfId="47413" xr:uid="{FB1B5E3F-8046-44D5-9321-2837CEBAEAD8}"/>
    <cellStyle name="Comma 2 2 3 6 2 2 3 3 3" xfId="35281" xr:uid="{659FC032-1CFE-4DA7-9CD4-357467595D57}"/>
    <cellStyle name="Comma 2 2 3 6 2 2 3 4" xfId="15061" xr:uid="{88420EB7-A4B2-4461-800A-E2F76AF1CB5E}"/>
    <cellStyle name="Comma 2 2 3 6 2 2 3 4 2" xfId="39325" xr:uid="{456E42EF-47B9-419B-AB25-6357B2DB3EDB}"/>
    <cellStyle name="Comma 2 2 3 6 2 2 3 5" xfId="27193" xr:uid="{DCB08D37-6685-440C-B312-0AA6AC4C2127}"/>
    <cellStyle name="Comma 2 2 3 6 2 2 4" xfId="4951" xr:uid="{47788990-F96C-45E0-AFAE-C306568BFB8A}"/>
    <cellStyle name="Comma 2 2 3 6 2 2 4 2" xfId="17083" xr:uid="{5F640183-D0FA-43D4-9D70-6FF7667DC0AE}"/>
    <cellStyle name="Comma 2 2 3 6 2 2 4 2 2" xfId="41347" xr:uid="{207D3715-95A8-4DE9-BA4D-5DA1B3FE4647}"/>
    <cellStyle name="Comma 2 2 3 6 2 2 4 3" xfId="29215" xr:uid="{5C2DD3B9-0865-4122-83A9-EDDDE53D3001}"/>
    <cellStyle name="Comma 2 2 3 6 2 2 5" xfId="8995" xr:uid="{D19CDBC0-A243-4030-9318-4138883A4C71}"/>
    <cellStyle name="Comma 2 2 3 6 2 2 5 2" xfId="21127" xr:uid="{6EBCA1B6-3076-43D3-B984-3552C3A3D85A}"/>
    <cellStyle name="Comma 2 2 3 6 2 2 5 2 2" xfId="45391" xr:uid="{36975F5D-4CCF-4634-80FE-B5D2A7429FBE}"/>
    <cellStyle name="Comma 2 2 3 6 2 2 5 3" xfId="33259" xr:uid="{48CDB171-7934-40F2-8D66-7B62574D965C}"/>
    <cellStyle name="Comma 2 2 3 6 2 2 6" xfId="13039" xr:uid="{9F2F73A0-350E-45C1-93D7-482F4D530835}"/>
    <cellStyle name="Comma 2 2 3 6 2 2 6 2" xfId="37303" xr:uid="{D754DC5D-FDA9-4C16-B3FE-801D737667DF}"/>
    <cellStyle name="Comma 2 2 3 6 2 2 7" xfId="25171" xr:uid="{0175148C-C28D-496D-BDD0-A47B83AAA61A}"/>
    <cellStyle name="Comma 2 2 3 6 2 3" xfId="1413" xr:uid="{8B45DC18-290F-49F5-93F3-9124CF11C7F1}"/>
    <cellStyle name="Comma 2 2 3 6 2 3 2" xfId="3435" xr:uid="{FC2F899D-CBEF-4D1F-B719-82BE36D6D2FC}"/>
    <cellStyle name="Comma 2 2 3 6 2 3 2 2" xfId="7479" xr:uid="{F91A1BAF-AC93-4F8D-BABD-B3816F9AD06B}"/>
    <cellStyle name="Comma 2 2 3 6 2 3 2 2 2" xfId="19611" xr:uid="{0545F046-3CB9-4E36-B49A-CD85A518FD37}"/>
    <cellStyle name="Comma 2 2 3 6 2 3 2 2 2 2" xfId="43875" xr:uid="{283BF2BF-7537-410F-82DA-6D28564F1E12}"/>
    <cellStyle name="Comma 2 2 3 6 2 3 2 2 3" xfId="31743" xr:uid="{6175F718-A292-47C9-8D50-E92BD08B5B70}"/>
    <cellStyle name="Comma 2 2 3 6 2 3 2 3" xfId="11523" xr:uid="{30682E97-77FD-4FBA-8F0E-DEE4A144748D}"/>
    <cellStyle name="Comma 2 2 3 6 2 3 2 3 2" xfId="23655" xr:uid="{2EE03F6E-8151-49BF-989D-95F81CDA0482}"/>
    <cellStyle name="Comma 2 2 3 6 2 3 2 3 2 2" xfId="47919" xr:uid="{C7D869AE-6CCB-47D0-B25F-5FFDD66BF964}"/>
    <cellStyle name="Comma 2 2 3 6 2 3 2 3 3" xfId="35787" xr:uid="{28188132-8A9B-498E-A6B1-0BC9C0461E45}"/>
    <cellStyle name="Comma 2 2 3 6 2 3 2 4" xfId="15567" xr:uid="{74556066-94DD-4ADF-A1BB-9B908D2AAAEB}"/>
    <cellStyle name="Comma 2 2 3 6 2 3 2 4 2" xfId="39831" xr:uid="{2DF8D7A6-934D-4B9B-9054-A5A785A89F93}"/>
    <cellStyle name="Comma 2 2 3 6 2 3 2 5" xfId="27699" xr:uid="{5DCA331E-ABFC-4EDA-B5C8-7EDD404CD785}"/>
    <cellStyle name="Comma 2 2 3 6 2 3 3" xfId="5457" xr:uid="{0A9F3702-0B8D-4A90-BE99-9E3F36E0F9AA}"/>
    <cellStyle name="Comma 2 2 3 6 2 3 3 2" xfId="17589" xr:uid="{B16943F3-1175-4C2A-BEB5-DC546A8079DD}"/>
    <cellStyle name="Comma 2 2 3 6 2 3 3 2 2" xfId="41853" xr:uid="{DAEBC011-EA31-480B-8CB9-6B4BC3A46C77}"/>
    <cellStyle name="Comma 2 2 3 6 2 3 3 3" xfId="29721" xr:uid="{5FB6137C-DC91-41DF-901B-F8BDADBEF9DE}"/>
    <cellStyle name="Comma 2 2 3 6 2 3 4" xfId="9501" xr:uid="{0C07B686-8179-494B-BCFC-BC2FA36ECF2A}"/>
    <cellStyle name="Comma 2 2 3 6 2 3 4 2" xfId="21633" xr:uid="{CC7946D8-F982-4AA0-B7D3-385193951B0A}"/>
    <cellStyle name="Comma 2 2 3 6 2 3 4 2 2" xfId="45897" xr:uid="{3D3051A8-80A1-49A7-BD0F-CA16CDEEB2FE}"/>
    <cellStyle name="Comma 2 2 3 6 2 3 4 3" xfId="33765" xr:uid="{2A4BE1D6-59F1-43CD-AC5D-A94BE293EEB8}"/>
    <cellStyle name="Comma 2 2 3 6 2 3 5" xfId="13545" xr:uid="{7EA45DC0-50B3-4B9D-8424-3D4049653C6C}"/>
    <cellStyle name="Comma 2 2 3 6 2 3 5 2" xfId="37809" xr:uid="{66951FAC-5E89-4846-963A-74EF4ADD6CBE}"/>
    <cellStyle name="Comma 2 2 3 6 2 3 6" xfId="25677" xr:uid="{6B88F6D2-2825-435C-AA2D-80CE22A90CD6}"/>
    <cellStyle name="Comma 2 2 3 6 2 4" xfId="2424" xr:uid="{365C8DC0-648E-4620-8D6F-DE76E4EE2D09}"/>
    <cellStyle name="Comma 2 2 3 6 2 4 2" xfId="6468" xr:uid="{CC49640E-F855-4397-AF72-CA47C02260E0}"/>
    <cellStyle name="Comma 2 2 3 6 2 4 2 2" xfId="18600" xr:uid="{F899E2CD-8A17-4BF0-A850-B2047202BE0B}"/>
    <cellStyle name="Comma 2 2 3 6 2 4 2 2 2" xfId="42864" xr:uid="{7E27D6EA-2148-4806-8CDE-7D1E66993589}"/>
    <cellStyle name="Comma 2 2 3 6 2 4 2 3" xfId="30732" xr:uid="{2082D927-AC27-4559-ADB7-64776AE42685}"/>
    <cellStyle name="Comma 2 2 3 6 2 4 3" xfId="10512" xr:uid="{B016FCE8-6746-4E3C-AF7E-2477F39DE2AE}"/>
    <cellStyle name="Comma 2 2 3 6 2 4 3 2" xfId="22644" xr:uid="{5A3D9198-926E-4D7E-857F-5A1E5712060E}"/>
    <cellStyle name="Comma 2 2 3 6 2 4 3 2 2" xfId="46908" xr:uid="{6DCBF5CB-00F8-404A-83A1-AAA83E6C8B96}"/>
    <cellStyle name="Comma 2 2 3 6 2 4 3 3" xfId="34776" xr:uid="{CEBE334B-E6F4-4A29-90AD-719AA24B8700}"/>
    <cellStyle name="Comma 2 2 3 6 2 4 4" xfId="14556" xr:uid="{50AD5119-5272-4AF8-9D62-C68A8CBE5EA6}"/>
    <cellStyle name="Comma 2 2 3 6 2 4 4 2" xfId="38820" xr:uid="{426F90C8-C663-4157-BB16-3A204B85959F}"/>
    <cellStyle name="Comma 2 2 3 6 2 4 5" xfId="26688" xr:uid="{8BB4124F-5FA7-4A83-97C8-877480D7D43B}"/>
    <cellStyle name="Comma 2 2 3 6 2 5" xfId="4446" xr:uid="{C8705C54-5F8B-45A1-BCFB-6DE6F2E7DFDA}"/>
    <cellStyle name="Comma 2 2 3 6 2 5 2" xfId="16578" xr:uid="{1BA2C0C6-0D48-48FD-A001-5D2F4E08D61F}"/>
    <cellStyle name="Comma 2 2 3 6 2 5 2 2" xfId="40842" xr:uid="{F8D7A3C4-04D9-4A93-A0EC-DFDC9C331123}"/>
    <cellStyle name="Comma 2 2 3 6 2 5 3" xfId="28710" xr:uid="{26FE1BDB-DECF-4B11-8344-E35ED5B93053}"/>
    <cellStyle name="Comma 2 2 3 6 2 6" xfId="8490" xr:uid="{DFF31C62-B626-4EAA-8418-555EC327E204}"/>
    <cellStyle name="Comma 2 2 3 6 2 6 2" xfId="20622" xr:uid="{DF824C11-E3F2-4365-91C0-17C7E21EC22E}"/>
    <cellStyle name="Comma 2 2 3 6 2 6 2 2" xfId="44886" xr:uid="{4E9958B0-D8F5-4C13-8862-D9428A85F16F}"/>
    <cellStyle name="Comma 2 2 3 6 2 6 3" xfId="32754" xr:uid="{F5F1E211-3F68-45D6-8FE8-48FCFAE3DD1C}"/>
    <cellStyle name="Comma 2 2 3 6 2 7" xfId="12534" xr:uid="{2E9026C7-397E-410E-9E36-E68B146B94FC}"/>
    <cellStyle name="Comma 2 2 3 6 2 7 2" xfId="36798" xr:uid="{921BAEF5-D482-4A3C-A07B-1A303ADE15D4}"/>
    <cellStyle name="Comma 2 2 3 6 2 8" xfId="24666" xr:uid="{19B42A17-09B2-42E1-8D29-56442D528F2A}"/>
    <cellStyle name="Comma 2 2 3 6 3" xfId="654" xr:uid="{69678591-F20C-466B-8BED-C2BE5546FA87}"/>
    <cellStyle name="Comma 2 2 3 6 3 2" xfId="1665" xr:uid="{1F62D5FF-50CD-486B-B1B2-FAFABBDB0322}"/>
    <cellStyle name="Comma 2 2 3 6 3 2 2" xfId="3687" xr:uid="{6AC0630F-5B6D-4817-A896-EF7CD347ACC1}"/>
    <cellStyle name="Comma 2 2 3 6 3 2 2 2" xfId="7731" xr:uid="{9CC01850-73B9-41D1-96D9-B05CF1619F15}"/>
    <cellStyle name="Comma 2 2 3 6 3 2 2 2 2" xfId="19863" xr:uid="{ED99D34C-7FE4-4929-8153-075985C14E26}"/>
    <cellStyle name="Comma 2 2 3 6 3 2 2 2 2 2" xfId="44127" xr:uid="{44E86615-EF14-40B8-BD46-CDED34586F56}"/>
    <cellStyle name="Comma 2 2 3 6 3 2 2 2 3" xfId="31995" xr:uid="{8EB0686A-A3BB-44F8-9D56-A63C9504CD59}"/>
    <cellStyle name="Comma 2 2 3 6 3 2 2 3" xfId="11775" xr:uid="{5A401E16-BF68-4CA3-BC73-CCB5A9E3D9BA}"/>
    <cellStyle name="Comma 2 2 3 6 3 2 2 3 2" xfId="23907" xr:uid="{6A91BEEA-D1B0-4F24-8D2D-19E13973EF95}"/>
    <cellStyle name="Comma 2 2 3 6 3 2 2 3 2 2" xfId="48171" xr:uid="{FC62446E-9CB3-4A36-9ADE-1B42348A641C}"/>
    <cellStyle name="Comma 2 2 3 6 3 2 2 3 3" xfId="36039" xr:uid="{C924B256-4480-42E2-9C7F-740523964205}"/>
    <cellStyle name="Comma 2 2 3 6 3 2 2 4" xfId="15819" xr:uid="{8794A470-2FE9-4611-A9CB-707A34E2D755}"/>
    <cellStyle name="Comma 2 2 3 6 3 2 2 4 2" xfId="40083" xr:uid="{4BE7A0EA-1729-4BDC-B118-BE027B3CDA09}"/>
    <cellStyle name="Comma 2 2 3 6 3 2 2 5" xfId="27951" xr:uid="{BE3DE928-A910-44F5-9CFA-D5E942977E40}"/>
    <cellStyle name="Comma 2 2 3 6 3 2 3" xfId="5709" xr:uid="{73338E62-9BC0-41CD-A03D-B3E31A18EAFD}"/>
    <cellStyle name="Comma 2 2 3 6 3 2 3 2" xfId="17841" xr:uid="{168833B1-CA2F-483D-B8E4-E8B05A3E4719}"/>
    <cellStyle name="Comma 2 2 3 6 3 2 3 2 2" xfId="42105" xr:uid="{51590688-9C1D-4F87-AC71-149C59CD7780}"/>
    <cellStyle name="Comma 2 2 3 6 3 2 3 3" xfId="29973" xr:uid="{181CD60F-EDF8-4F32-8247-F761ACB92FF2}"/>
    <cellStyle name="Comma 2 2 3 6 3 2 4" xfId="9753" xr:uid="{53C7B4F0-4235-4E6B-B5FD-E3E14A5B1111}"/>
    <cellStyle name="Comma 2 2 3 6 3 2 4 2" xfId="21885" xr:uid="{47439171-5DAE-434A-8B3D-5A34AF9AD9E5}"/>
    <cellStyle name="Comma 2 2 3 6 3 2 4 2 2" xfId="46149" xr:uid="{1FD7F968-06C5-4C70-915A-95DF38DD5741}"/>
    <cellStyle name="Comma 2 2 3 6 3 2 4 3" xfId="34017" xr:uid="{46C68D8E-2EE3-4165-82B5-B956DB10B131}"/>
    <cellStyle name="Comma 2 2 3 6 3 2 5" xfId="13797" xr:uid="{7CEC496C-3DC4-44B6-B2A2-EE78494868C1}"/>
    <cellStyle name="Comma 2 2 3 6 3 2 5 2" xfId="38061" xr:uid="{C2118F0B-2A2F-4FDD-91C4-3C3B7576BB63}"/>
    <cellStyle name="Comma 2 2 3 6 3 2 6" xfId="25929" xr:uid="{B8499D3D-9B59-4EDB-9932-2EC855501291}"/>
    <cellStyle name="Comma 2 2 3 6 3 3" xfId="2676" xr:uid="{109F439D-FA82-44EC-86BF-DB05F1A83A6B}"/>
    <cellStyle name="Comma 2 2 3 6 3 3 2" xfId="6720" xr:uid="{614417CC-27A9-4B69-B241-B71CE222DC45}"/>
    <cellStyle name="Comma 2 2 3 6 3 3 2 2" xfId="18852" xr:uid="{9081AC91-3231-4430-8FC9-C1D32DC363A4}"/>
    <cellStyle name="Comma 2 2 3 6 3 3 2 2 2" xfId="43116" xr:uid="{51697F0C-D01B-45EF-959F-D258C24734C2}"/>
    <cellStyle name="Comma 2 2 3 6 3 3 2 3" xfId="30984" xr:uid="{71B31A62-3582-45E2-8D36-90D02B441404}"/>
    <cellStyle name="Comma 2 2 3 6 3 3 3" xfId="10764" xr:uid="{AE04E664-EE62-4FF5-93F0-075B100C803D}"/>
    <cellStyle name="Comma 2 2 3 6 3 3 3 2" xfId="22896" xr:uid="{D9F27FD4-2775-4C36-8F7F-C91151022E30}"/>
    <cellStyle name="Comma 2 2 3 6 3 3 3 2 2" xfId="47160" xr:uid="{C1511B54-6A17-4E92-85BB-D750E7924B67}"/>
    <cellStyle name="Comma 2 2 3 6 3 3 3 3" xfId="35028" xr:uid="{E7C42D5E-C667-46F2-A0F8-3FC9B227FAEF}"/>
    <cellStyle name="Comma 2 2 3 6 3 3 4" xfId="14808" xr:uid="{B0DDBA71-AAED-42D1-845E-82983442775F}"/>
    <cellStyle name="Comma 2 2 3 6 3 3 4 2" xfId="39072" xr:uid="{897308B6-6927-4077-92F8-BB922A4FD397}"/>
    <cellStyle name="Comma 2 2 3 6 3 3 5" xfId="26940" xr:uid="{516D6730-BA30-464D-B52F-475A3F3EE311}"/>
    <cellStyle name="Comma 2 2 3 6 3 4" xfId="4698" xr:uid="{BCA2FE57-0D2C-49F9-A0CE-ED6E7D4F41EF}"/>
    <cellStyle name="Comma 2 2 3 6 3 4 2" xfId="16830" xr:uid="{6B84E232-01C7-4574-B207-3DBEB6052EB3}"/>
    <cellStyle name="Comma 2 2 3 6 3 4 2 2" xfId="41094" xr:uid="{0585712C-6365-44EC-9E24-E117BE40E74D}"/>
    <cellStyle name="Comma 2 2 3 6 3 4 3" xfId="28962" xr:uid="{9CF30E6F-BA85-4D84-871B-1CB507576507}"/>
    <cellStyle name="Comma 2 2 3 6 3 5" xfId="8742" xr:uid="{F5D170FA-A269-4A2E-A914-F9557B5848C0}"/>
    <cellStyle name="Comma 2 2 3 6 3 5 2" xfId="20874" xr:uid="{B6F943E6-E917-4D4C-83A1-15896F9E8589}"/>
    <cellStyle name="Comma 2 2 3 6 3 5 2 2" xfId="45138" xr:uid="{6E420C3E-F32A-4E0B-817E-DCA494EF9AA0}"/>
    <cellStyle name="Comma 2 2 3 6 3 5 3" xfId="33006" xr:uid="{A802A2BD-A075-441F-8530-2F852506A136}"/>
    <cellStyle name="Comma 2 2 3 6 3 6" xfId="12786" xr:uid="{915198DD-40A4-4D47-9E23-90C1B0DF4FAA}"/>
    <cellStyle name="Comma 2 2 3 6 3 6 2" xfId="37050" xr:uid="{F4FEFBB0-FDAB-486A-88D2-0A2FB04C147A}"/>
    <cellStyle name="Comma 2 2 3 6 3 7" xfId="24918" xr:uid="{CDBB7411-C3F7-4FFC-AF9B-35C35A4D25AC}"/>
    <cellStyle name="Comma 2 2 3 6 4" xfId="1160" xr:uid="{033C7F12-CACC-49F6-BFE4-017E00C0B028}"/>
    <cellStyle name="Comma 2 2 3 6 4 2" xfId="3182" xr:uid="{49D92EE6-96D1-4132-8912-7B89B88BE2F7}"/>
    <cellStyle name="Comma 2 2 3 6 4 2 2" xfId="7226" xr:uid="{FDD1A350-00F3-470E-9FEB-207E5E009C02}"/>
    <cellStyle name="Comma 2 2 3 6 4 2 2 2" xfId="19358" xr:uid="{14B7B466-B92C-41B3-AF48-2E1C5B13AB28}"/>
    <cellStyle name="Comma 2 2 3 6 4 2 2 2 2" xfId="43622" xr:uid="{19259142-7E4B-41DE-BCE9-C690FADCF4DD}"/>
    <cellStyle name="Comma 2 2 3 6 4 2 2 3" xfId="31490" xr:uid="{57C2B92C-FC3A-44C9-99BE-8E428C4519A9}"/>
    <cellStyle name="Comma 2 2 3 6 4 2 3" xfId="11270" xr:uid="{D91415AA-EBDF-4BEB-9C0D-93CEC8DD2080}"/>
    <cellStyle name="Comma 2 2 3 6 4 2 3 2" xfId="23402" xr:uid="{2AC9AD0F-6CCA-42FC-A6B6-549DC8C3B99A}"/>
    <cellStyle name="Comma 2 2 3 6 4 2 3 2 2" xfId="47666" xr:uid="{824BC9E2-B863-4A4F-9D3B-60ED196609D3}"/>
    <cellStyle name="Comma 2 2 3 6 4 2 3 3" xfId="35534" xr:uid="{F357D2CF-C80D-4443-B39F-312704285FCC}"/>
    <cellStyle name="Comma 2 2 3 6 4 2 4" xfId="15314" xr:uid="{A49EEE9A-DD58-40E2-BB86-FB7C2BD8D19B}"/>
    <cellStyle name="Comma 2 2 3 6 4 2 4 2" xfId="39578" xr:uid="{30D2B95B-75AA-43D9-B291-39863D5ED2F4}"/>
    <cellStyle name="Comma 2 2 3 6 4 2 5" xfId="27446" xr:uid="{782371C9-790A-4B49-B0CF-33E4E04B8472}"/>
    <cellStyle name="Comma 2 2 3 6 4 3" xfId="5204" xr:uid="{74F374F3-F9F5-436A-BFED-C477F39320A9}"/>
    <cellStyle name="Comma 2 2 3 6 4 3 2" xfId="17336" xr:uid="{B6493555-4A5F-491B-B90D-10839C2EB435}"/>
    <cellStyle name="Comma 2 2 3 6 4 3 2 2" xfId="41600" xr:uid="{50F08A1B-1D7C-4EBD-8392-5877785235E7}"/>
    <cellStyle name="Comma 2 2 3 6 4 3 3" xfId="29468" xr:uid="{264664B0-F2DC-45DF-B326-A90A2CEDC92B}"/>
    <cellStyle name="Comma 2 2 3 6 4 4" xfId="9248" xr:uid="{EBBB3DAD-D12E-49A8-8830-5D828793843D}"/>
    <cellStyle name="Comma 2 2 3 6 4 4 2" xfId="21380" xr:uid="{79338111-C3B4-4C93-B89C-D4950AB5F132}"/>
    <cellStyle name="Comma 2 2 3 6 4 4 2 2" xfId="45644" xr:uid="{4AD4242D-8993-435C-9970-51761610496B}"/>
    <cellStyle name="Comma 2 2 3 6 4 4 3" xfId="33512" xr:uid="{2917795E-0B72-473F-8841-0CDF8B9D0252}"/>
    <cellStyle name="Comma 2 2 3 6 4 5" xfId="13292" xr:uid="{EF2A8FF5-9928-44F1-9D82-C980623C13D7}"/>
    <cellStyle name="Comma 2 2 3 6 4 5 2" xfId="37556" xr:uid="{95990FC0-FC7B-4056-86EB-BD82D5B57ABA}"/>
    <cellStyle name="Comma 2 2 3 6 4 6" xfId="25424" xr:uid="{17B5C99A-EADE-4FC3-A08C-35557A2DBD88}"/>
    <cellStyle name="Comma 2 2 3 6 5" xfId="2171" xr:uid="{DDD87FA9-6CB2-4829-93D3-1F261C089CE7}"/>
    <cellStyle name="Comma 2 2 3 6 5 2" xfId="6215" xr:uid="{5034B988-BEF5-4910-B2DD-D316252CC213}"/>
    <cellStyle name="Comma 2 2 3 6 5 2 2" xfId="18347" xr:uid="{77FE3378-34C0-4D2E-B224-FDF82462366C}"/>
    <cellStyle name="Comma 2 2 3 6 5 2 2 2" xfId="42611" xr:uid="{852BF09C-6708-42CA-8A17-81B3F0BFDD82}"/>
    <cellStyle name="Comma 2 2 3 6 5 2 3" xfId="30479" xr:uid="{8CDCE283-DF57-40F0-B642-53C2E8A0DA08}"/>
    <cellStyle name="Comma 2 2 3 6 5 3" xfId="10259" xr:uid="{D5ED6492-02A8-435A-8E7D-E18550A96969}"/>
    <cellStyle name="Comma 2 2 3 6 5 3 2" xfId="22391" xr:uid="{EF41D6E5-85BA-4E18-BC13-D509F8203CD2}"/>
    <cellStyle name="Comma 2 2 3 6 5 3 2 2" xfId="46655" xr:uid="{4F1B22B8-4945-4B6A-B95A-389C88F96BCC}"/>
    <cellStyle name="Comma 2 2 3 6 5 3 3" xfId="34523" xr:uid="{5BFC6F9A-E116-4381-8BCF-5F684F3C6D60}"/>
    <cellStyle name="Comma 2 2 3 6 5 4" xfId="14303" xr:uid="{E40FC03A-F9FE-46AB-865F-C5C5D53E0156}"/>
    <cellStyle name="Comma 2 2 3 6 5 4 2" xfId="38567" xr:uid="{FE0B8848-A9AA-4913-95FB-543A106F288E}"/>
    <cellStyle name="Comma 2 2 3 6 5 5" xfId="26435" xr:uid="{A9E27820-D078-463A-97FC-6A0B8DF28EA0}"/>
    <cellStyle name="Comma 2 2 3 6 6" xfId="4193" xr:uid="{E5505E29-8159-4B98-8F1E-53404F756B05}"/>
    <cellStyle name="Comma 2 2 3 6 6 2" xfId="16325" xr:uid="{40CE84C7-D68E-4A08-B47D-3618F0AA4257}"/>
    <cellStyle name="Comma 2 2 3 6 6 2 2" xfId="40589" xr:uid="{5BDAC1F7-D9C2-4581-ADA9-20F6829D0F34}"/>
    <cellStyle name="Comma 2 2 3 6 6 3" xfId="28457" xr:uid="{9CB44F0E-B7ED-45DF-9D12-D7794A62D40F}"/>
    <cellStyle name="Comma 2 2 3 6 7" xfId="8237" xr:uid="{90CD9648-AFB9-46AA-A58C-EA289CDDFD06}"/>
    <cellStyle name="Comma 2 2 3 6 7 2" xfId="20369" xr:uid="{6141AAB4-24DF-4EE0-9F89-CD418DFDD0F1}"/>
    <cellStyle name="Comma 2 2 3 6 7 2 2" xfId="44633" xr:uid="{A9BD8EED-654D-4D90-9713-C3DE96EE95A5}"/>
    <cellStyle name="Comma 2 2 3 6 7 3" xfId="32501" xr:uid="{E5064471-4CE5-4224-981C-C97EAE821AD8}"/>
    <cellStyle name="Comma 2 2 3 6 8" xfId="12281" xr:uid="{A82D7A2D-E68E-410F-8B99-B6101B6D328A}"/>
    <cellStyle name="Comma 2 2 3 6 8 2" xfId="36545" xr:uid="{FC4BEA09-6573-4572-9241-E1D0ED801835}"/>
    <cellStyle name="Comma 2 2 3 6 9" xfId="24413" xr:uid="{048382DE-76B4-4334-82F7-0BEACD40BCBC}"/>
    <cellStyle name="Comma 2 2 3 7" xfId="276" xr:uid="{D9B0691B-3D9C-41FA-BAE4-12A9070C78F3}"/>
    <cellStyle name="Comma 2 2 3 7 2" xfId="781" xr:uid="{ACBE75FF-C882-4F55-8391-FABE638F1D54}"/>
    <cellStyle name="Comma 2 2 3 7 2 2" xfId="1792" xr:uid="{62F9ED1C-6309-4A79-B6B5-DD68604D66ED}"/>
    <cellStyle name="Comma 2 2 3 7 2 2 2" xfId="3814" xr:uid="{19C2A809-232C-41D6-8E6C-3147BCCDCE40}"/>
    <cellStyle name="Comma 2 2 3 7 2 2 2 2" xfId="7858" xr:uid="{8F2609AF-D72E-46BD-9448-A7205EA8FE18}"/>
    <cellStyle name="Comma 2 2 3 7 2 2 2 2 2" xfId="19990" xr:uid="{53C63035-7712-4CB8-B5BD-E5A03AF7B61E}"/>
    <cellStyle name="Comma 2 2 3 7 2 2 2 2 2 2" xfId="44254" xr:uid="{DA662DB9-3DB5-4D2F-97D3-DE24BCD35478}"/>
    <cellStyle name="Comma 2 2 3 7 2 2 2 2 3" xfId="32122" xr:uid="{8187B2CD-B09D-4AF1-8B17-C57E663C0B1B}"/>
    <cellStyle name="Comma 2 2 3 7 2 2 2 3" xfId="11902" xr:uid="{227768E4-DA6C-4976-84E6-E083AC9F908D}"/>
    <cellStyle name="Comma 2 2 3 7 2 2 2 3 2" xfId="24034" xr:uid="{E150FE98-52D6-4039-9D06-077186802B25}"/>
    <cellStyle name="Comma 2 2 3 7 2 2 2 3 2 2" xfId="48298" xr:uid="{044F3FA7-C5D4-45E0-AD9E-6CDDFA1B98A2}"/>
    <cellStyle name="Comma 2 2 3 7 2 2 2 3 3" xfId="36166" xr:uid="{85FD281A-FD3A-4855-B1D3-0CCEFFFCD059}"/>
    <cellStyle name="Comma 2 2 3 7 2 2 2 4" xfId="15946" xr:uid="{F0DB01E7-7759-4FD7-9716-D9A806AF8DD5}"/>
    <cellStyle name="Comma 2 2 3 7 2 2 2 4 2" xfId="40210" xr:uid="{2555443D-0854-4286-863A-8E8A88BE4B02}"/>
    <cellStyle name="Comma 2 2 3 7 2 2 2 5" xfId="28078" xr:uid="{EA95FBFD-7C30-4E09-998A-34B128BFA801}"/>
    <cellStyle name="Comma 2 2 3 7 2 2 3" xfId="5836" xr:uid="{F6888E73-558F-43D2-BE7B-EA751734989F}"/>
    <cellStyle name="Comma 2 2 3 7 2 2 3 2" xfId="17968" xr:uid="{9076A77F-0898-498C-8905-891240A48875}"/>
    <cellStyle name="Comma 2 2 3 7 2 2 3 2 2" xfId="42232" xr:uid="{80624021-81B8-41BE-BF4C-10F5F79DB244}"/>
    <cellStyle name="Comma 2 2 3 7 2 2 3 3" xfId="30100" xr:uid="{8A26F6C6-0DB1-4655-981F-AE4344B565E4}"/>
    <cellStyle name="Comma 2 2 3 7 2 2 4" xfId="9880" xr:uid="{81EBA277-32C7-4275-AD7B-BF4F472B5CF1}"/>
    <cellStyle name="Comma 2 2 3 7 2 2 4 2" xfId="22012" xr:uid="{0D0FCFAA-5D56-4D98-A13F-5A74DBEF642A}"/>
    <cellStyle name="Comma 2 2 3 7 2 2 4 2 2" xfId="46276" xr:uid="{2DB7C4EC-A272-4490-B33B-D8AE4B958BCB}"/>
    <cellStyle name="Comma 2 2 3 7 2 2 4 3" xfId="34144" xr:uid="{10F956B4-0ABE-44D3-8451-69E13B270517}"/>
    <cellStyle name="Comma 2 2 3 7 2 2 5" xfId="13924" xr:uid="{B8B53B48-BD6C-40A3-A892-4CFBE0A53E3E}"/>
    <cellStyle name="Comma 2 2 3 7 2 2 5 2" xfId="38188" xr:uid="{6381D97C-A153-4E3C-B763-58EE0ECF08DB}"/>
    <cellStyle name="Comma 2 2 3 7 2 2 6" xfId="26056" xr:uid="{DECD08B8-F1E3-499B-A168-782CE200D400}"/>
    <cellStyle name="Comma 2 2 3 7 2 3" xfId="2803" xr:uid="{9805EADF-9D9A-454D-9090-7F24015DFAE7}"/>
    <cellStyle name="Comma 2 2 3 7 2 3 2" xfId="6847" xr:uid="{55CC3B1A-EF44-44B8-80F8-8B30DB6FB539}"/>
    <cellStyle name="Comma 2 2 3 7 2 3 2 2" xfId="18979" xr:uid="{25FBFB05-D4B1-446B-B6D9-DC55C7A238AF}"/>
    <cellStyle name="Comma 2 2 3 7 2 3 2 2 2" xfId="43243" xr:uid="{40FE6369-8F7B-4E51-9800-3D171035DE06}"/>
    <cellStyle name="Comma 2 2 3 7 2 3 2 3" xfId="31111" xr:uid="{6EF2B2A4-2925-4BFC-A652-CAB523FAC502}"/>
    <cellStyle name="Comma 2 2 3 7 2 3 3" xfId="10891" xr:uid="{E9C986E9-3CE1-4D61-9866-353AE491D431}"/>
    <cellStyle name="Comma 2 2 3 7 2 3 3 2" xfId="23023" xr:uid="{0F235A46-6110-4C03-97C5-C47CFE30173E}"/>
    <cellStyle name="Comma 2 2 3 7 2 3 3 2 2" xfId="47287" xr:uid="{E93F9664-9A49-4E14-9521-4FC0A711F458}"/>
    <cellStyle name="Comma 2 2 3 7 2 3 3 3" xfId="35155" xr:uid="{1A04A09E-6811-432B-A235-D47AE2D5CE73}"/>
    <cellStyle name="Comma 2 2 3 7 2 3 4" xfId="14935" xr:uid="{DFF24D8E-8A73-4875-8BE5-5B4E8A4F4849}"/>
    <cellStyle name="Comma 2 2 3 7 2 3 4 2" xfId="39199" xr:uid="{20E819B2-62F8-4972-B1F8-B237A26D83C3}"/>
    <cellStyle name="Comma 2 2 3 7 2 3 5" xfId="27067" xr:uid="{F90CF314-37A4-439E-BD0D-B0E67C418723}"/>
    <cellStyle name="Comma 2 2 3 7 2 4" xfId="4825" xr:uid="{1C86A161-1A61-4534-88E9-A11D923A10B2}"/>
    <cellStyle name="Comma 2 2 3 7 2 4 2" xfId="16957" xr:uid="{99353367-CF15-439D-8462-44E0AEE36375}"/>
    <cellStyle name="Comma 2 2 3 7 2 4 2 2" xfId="41221" xr:uid="{D3814304-06D1-455E-858E-FC9CF7B0ED7F}"/>
    <cellStyle name="Comma 2 2 3 7 2 4 3" xfId="29089" xr:uid="{34A28D43-5D7F-46A1-B335-F087921D530C}"/>
    <cellStyle name="Comma 2 2 3 7 2 5" xfId="8869" xr:uid="{A3B46B97-9A7E-403A-98F6-B83784FE91BA}"/>
    <cellStyle name="Comma 2 2 3 7 2 5 2" xfId="21001" xr:uid="{6764C063-9605-425C-B0C1-C554514D4BA1}"/>
    <cellStyle name="Comma 2 2 3 7 2 5 2 2" xfId="45265" xr:uid="{E441C1A9-E172-4D84-8715-1A0867FDA449}"/>
    <cellStyle name="Comma 2 2 3 7 2 5 3" xfId="33133" xr:uid="{65377AA7-33A1-4629-A5B0-AA962619822E}"/>
    <cellStyle name="Comma 2 2 3 7 2 6" xfId="12913" xr:uid="{726B105F-4DFD-4426-A2FB-211C43EB6D45}"/>
    <cellStyle name="Comma 2 2 3 7 2 6 2" xfId="37177" xr:uid="{976758D7-09D1-435A-871A-E647AC226F8A}"/>
    <cellStyle name="Comma 2 2 3 7 2 7" xfId="25045" xr:uid="{743DFC42-7454-44D7-A316-EE9E00A5D7B1}"/>
    <cellStyle name="Comma 2 2 3 7 3" xfId="1287" xr:uid="{F29E77FD-61B7-406A-B633-6A1B86CCEB27}"/>
    <cellStyle name="Comma 2 2 3 7 3 2" xfId="3309" xr:uid="{2CF7A0A8-6B27-4E7F-8965-47F26685CEE6}"/>
    <cellStyle name="Comma 2 2 3 7 3 2 2" xfId="7353" xr:uid="{8D569E62-B530-4B1C-8818-0EE7F1317B46}"/>
    <cellStyle name="Comma 2 2 3 7 3 2 2 2" xfId="19485" xr:uid="{577BD3BD-36A5-4E39-8F18-0B759F693704}"/>
    <cellStyle name="Comma 2 2 3 7 3 2 2 2 2" xfId="43749" xr:uid="{2DCF3E0B-F3E7-4D64-A384-89D151A0A6AB}"/>
    <cellStyle name="Comma 2 2 3 7 3 2 2 3" xfId="31617" xr:uid="{0E556437-3F6C-47EC-9987-FBD730144EDA}"/>
    <cellStyle name="Comma 2 2 3 7 3 2 3" xfId="11397" xr:uid="{45E68C0D-A518-4EB0-80D1-483C26DB987E}"/>
    <cellStyle name="Comma 2 2 3 7 3 2 3 2" xfId="23529" xr:uid="{E1DB01E5-638E-4C06-A3E0-1005651534D4}"/>
    <cellStyle name="Comma 2 2 3 7 3 2 3 2 2" xfId="47793" xr:uid="{8C5155BB-FA4B-4DB9-B413-FE36314E73B0}"/>
    <cellStyle name="Comma 2 2 3 7 3 2 3 3" xfId="35661" xr:uid="{C45C2DA1-FF94-4F15-8277-AFF88D7C0A70}"/>
    <cellStyle name="Comma 2 2 3 7 3 2 4" xfId="15441" xr:uid="{DFDF6476-B12B-48A6-A415-1B5DB2DB157B}"/>
    <cellStyle name="Comma 2 2 3 7 3 2 4 2" xfId="39705" xr:uid="{4898B01D-1AAF-4F01-A1B5-5BD7478D139C}"/>
    <cellStyle name="Comma 2 2 3 7 3 2 5" xfId="27573" xr:uid="{A30F84A8-84DC-442F-B301-745E8535A491}"/>
    <cellStyle name="Comma 2 2 3 7 3 3" xfId="5331" xr:uid="{120BD4D7-64CE-41F4-AAB2-3012C939AC06}"/>
    <cellStyle name="Comma 2 2 3 7 3 3 2" xfId="17463" xr:uid="{B0803521-81B5-47FF-860E-8C4542C49E64}"/>
    <cellStyle name="Comma 2 2 3 7 3 3 2 2" xfId="41727" xr:uid="{1431E229-1C78-41D8-9AB8-A9B910BAA12C}"/>
    <cellStyle name="Comma 2 2 3 7 3 3 3" xfId="29595" xr:uid="{5684218F-5E23-46D2-8B62-591D6AF811D0}"/>
    <cellStyle name="Comma 2 2 3 7 3 4" xfId="9375" xr:uid="{C53B455D-6977-48AA-AEA9-529E9BD636BA}"/>
    <cellStyle name="Comma 2 2 3 7 3 4 2" xfId="21507" xr:uid="{8FA57A09-B651-465A-93BB-DC943DC4A7F6}"/>
    <cellStyle name="Comma 2 2 3 7 3 4 2 2" xfId="45771" xr:uid="{2DEDD15B-0372-4B10-AC59-14FFEE01F24F}"/>
    <cellStyle name="Comma 2 2 3 7 3 4 3" xfId="33639" xr:uid="{D20C38F0-ACC2-484D-8D73-49BF47D8BA06}"/>
    <cellStyle name="Comma 2 2 3 7 3 5" xfId="13419" xr:uid="{5B1C3EF6-04ED-497A-8FD6-A742714A0BED}"/>
    <cellStyle name="Comma 2 2 3 7 3 5 2" xfId="37683" xr:uid="{7C7E6E8C-8E9C-4A26-B486-50AE8B6ABCF8}"/>
    <cellStyle name="Comma 2 2 3 7 3 6" xfId="25551" xr:uid="{72589757-1346-42BB-AA2F-FA1F9C03FF9D}"/>
    <cellStyle name="Comma 2 2 3 7 4" xfId="2298" xr:uid="{A9185162-7515-43A8-9505-2845A947DF8E}"/>
    <cellStyle name="Comma 2 2 3 7 4 2" xfId="6342" xr:uid="{4EEC51D7-EEEE-4285-8E94-B9E5A76C64E6}"/>
    <cellStyle name="Comma 2 2 3 7 4 2 2" xfId="18474" xr:uid="{864A9BC1-0C27-4D1B-979D-2FACD8FE4E9A}"/>
    <cellStyle name="Comma 2 2 3 7 4 2 2 2" xfId="42738" xr:uid="{39FC61C7-6A65-494F-AE08-F6BFF139F60A}"/>
    <cellStyle name="Comma 2 2 3 7 4 2 3" xfId="30606" xr:uid="{4EDB0D74-F969-47FC-9905-36C601EF8104}"/>
    <cellStyle name="Comma 2 2 3 7 4 3" xfId="10386" xr:uid="{353F5701-6FF5-4283-81AA-7F53EC0CCC27}"/>
    <cellStyle name="Comma 2 2 3 7 4 3 2" xfId="22518" xr:uid="{34CC6811-A09F-4501-824E-32C500F2D241}"/>
    <cellStyle name="Comma 2 2 3 7 4 3 2 2" xfId="46782" xr:uid="{D8B8C13A-3AD7-4938-933C-00AABB9184DA}"/>
    <cellStyle name="Comma 2 2 3 7 4 3 3" xfId="34650" xr:uid="{3EBD9CD5-3338-489D-9644-C5985B03BB83}"/>
    <cellStyle name="Comma 2 2 3 7 4 4" xfId="14430" xr:uid="{56B571E7-E8A0-4690-A1C5-4ABEAF5B0E17}"/>
    <cellStyle name="Comma 2 2 3 7 4 4 2" xfId="38694" xr:uid="{5E54581A-5BC1-4340-9203-0D9E15A57E15}"/>
    <cellStyle name="Comma 2 2 3 7 4 5" xfId="26562" xr:uid="{BC38F196-E1D5-4D13-B055-C511B11D75F8}"/>
    <cellStyle name="Comma 2 2 3 7 5" xfId="4320" xr:uid="{52F82DDA-B88D-49EA-9188-663171352E19}"/>
    <cellStyle name="Comma 2 2 3 7 5 2" xfId="16452" xr:uid="{DA66A66B-B622-4BDA-B588-A3264A721990}"/>
    <cellStyle name="Comma 2 2 3 7 5 2 2" xfId="40716" xr:uid="{0AE6CD2F-9B31-4719-B65E-CE7216CFEFA9}"/>
    <cellStyle name="Comma 2 2 3 7 5 3" xfId="28584" xr:uid="{57A269B0-FD6F-4D72-98A6-88E61378BDC8}"/>
    <cellStyle name="Comma 2 2 3 7 6" xfId="8364" xr:uid="{378EC127-D0CF-4402-94FE-24D188143275}"/>
    <cellStyle name="Comma 2 2 3 7 6 2" xfId="20496" xr:uid="{944ADF48-2548-4E1E-AA54-2B3630FD1FE5}"/>
    <cellStyle name="Comma 2 2 3 7 6 2 2" xfId="44760" xr:uid="{235AB329-72F3-44A6-9B61-3FBC52AF4C3B}"/>
    <cellStyle name="Comma 2 2 3 7 6 3" xfId="32628" xr:uid="{9DE73FED-5D62-40F2-8B36-738E2994557C}"/>
    <cellStyle name="Comma 2 2 3 7 7" xfId="12408" xr:uid="{C2E53EBD-9968-4BD3-8629-6F33609A9616}"/>
    <cellStyle name="Comma 2 2 3 7 7 2" xfId="36672" xr:uid="{70C7A6E7-B49B-4B98-9127-BBD9ECDD50C7}"/>
    <cellStyle name="Comma 2 2 3 7 8" xfId="24540" xr:uid="{050E5A1A-79A1-4266-A0D7-6B5B1ED696B5}"/>
    <cellStyle name="Comma 2 2 3 8" xfId="528" xr:uid="{C2D9E9EA-D7F3-42AF-93B7-E1EF7F0320E7}"/>
    <cellStyle name="Comma 2 2 3 8 2" xfId="1539" xr:uid="{22A080B4-7826-4221-BD7E-F6B919A12F03}"/>
    <cellStyle name="Comma 2 2 3 8 2 2" xfId="3561" xr:uid="{F93C1C75-0F74-4599-B22C-B7DE333199FF}"/>
    <cellStyle name="Comma 2 2 3 8 2 2 2" xfId="7605" xr:uid="{B0DAEB4D-95E3-49BD-AE83-144408F9EF75}"/>
    <cellStyle name="Comma 2 2 3 8 2 2 2 2" xfId="19737" xr:uid="{64325B70-9DC6-4D56-822F-05A2FA13E5F4}"/>
    <cellStyle name="Comma 2 2 3 8 2 2 2 2 2" xfId="44001" xr:uid="{6F06B007-30D2-4DC7-8D01-939021ACE344}"/>
    <cellStyle name="Comma 2 2 3 8 2 2 2 3" xfId="31869" xr:uid="{9C6D826A-9B12-4E69-B963-05CB4B14A8DA}"/>
    <cellStyle name="Comma 2 2 3 8 2 2 3" xfId="11649" xr:uid="{4B8D3C09-48FB-4570-B910-59C549D024AB}"/>
    <cellStyle name="Comma 2 2 3 8 2 2 3 2" xfId="23781" xr:uid="{84721591-B91F-4796-9A03-93F42CCB46B1}"/>
    <cellStyle name="Comma 2 2 3 8 2 2 3 2 2" xfId="48045" xr:uid="{50663BC4-CE61-4115-8D7D-69B09E6E807D}"/>
    <cellStyle name="Comma 2 2 3 8 2 2 3 3" xfId="35913" xr:uid="{117ABEE0-3198-4E0F-B346-FD0A13D0FD31}"/>
    <cellStyle name="Comma 2 2 3 8 2 2 4" xfId="15693" xr:uid="{C1B9288B-A670-4F53-9427-A72E84717C0C}"/>
    <cellStyle name="Comma 2 2 3 8 2 2 4 2" xfId="39957" xr:uid="{7EA1CF3B-0289-441E-AAA8-6C8DE48A8640}"/>
    <cellStyle name="Comma 2 2 3 8 2 2 5" xfId="27825" xr:uid="{F4ED8F23-E863-4F0B-8E9D-08778DF65544}"/>
    <cellStyle name="Comma 2 2 3 8 2 3" xfId="5583" xr:uid="{64C7EADF-71A6-4136-BBB1-BEA076EBCBAE}"/>
    <cellStyle name="Comma 2 2 3 8 2 3 2" xfId="17715" xr:uid="{3B020537-87DE-4333-918D-300562F389B7}"/>
    <cellStyle name="Comma 2 2 3 8 2 3 2 2" xfId="41979" xr:uid="{87E19649-62B8-4456-ABDF-A1AC89C2EBDB}"/>
    <cellStyle name="Comma 2 2 3 8 2 3 3" xfId="29847" xr:uid="{B4B710AE-1B8E-48A1-A200-58402E4E307A}"/>
    <cellStyle name="Comma 2 2 3 8 2 4" xfId="9627" xr:uid="{BF23E0BF-A146-4481-A0A6-D277DE3BF1CF}"/>
    <cellStyle name="Comma 2 2 3 8 2 4 2" xfId="21759" xr:uid="{DEC3C9B5-B343-4C27-8260-54C355C79318}"/>
    <cellStyle name="Comma 2 2 3 8 2 4 2 2" xfId="46023" xr:uid="{C2D1010D-E966-4B03-ADFC-9F41CAF9DF0F}"/>
    <cellStyle name="Comma 2 2 3 8 2 4 3" xfId="33891" xr:uid="{D84D38CC-4594-4C7D-BCDB-47419E3A5361}"/>
    <cellStyle name="Comma 2 2 3 8 2 5" xfId="13671" xr:uid="{D32A93F5-2456-4098-97D2-430513FBCE4E}"/>
    <cellStyle name="Comma 2 2 3 8 2 5 2" xfId="37935" xr:uid="{4C94911E-DBD0-46F9-9F68-253DB81DCFC9}"/>
    <cellStyle name="Comma 2 2 3 8 2 6" xfId="25803" xr:uid="{B218404F-2DC5-4FBD-9E22-F411CFEBE404}"/>
    <cellStyle name="Comma 2 2 3 8 3" xfId="2550" xr:uid="{3A6FDFBC-4E16-487F-AF41-59FB297B9AB4}"/>
    <cellStyle name="Comma 2 2 3 8 3 2" xfId="6594" xr:uid="{24EB1925-FD00-486D-8841-D0AD6C056E80}"/>
    <cellStyle name="Comma 2 2 3 8 3 2 2" xfId="18726" xr:uid="{9130E0DE-1888-48EB-8833-8D97E00B6304}"/>
    <cellStyle name="Comma 2 2 3 8 3 2 2 2" xfId="42990" xr:uid="{E499B9AD-8286-484E-AC77-3DC1A9D3D041}"/>
    <cellStyle name="Comma 2 2 3 8 3 2 3" xfId="30858" xr:uid="{B64AFD97-2AC0-4BD0-A9B0-75C66F363308}"/>
    <cellStyle name="Comma 2 2 3 8 3 3" xfId="10638" xr:uid="{67E74C0B-36A6-4D58-900B-C60075523DF3}"/>
    <cellStyle name="Comma 2 2 3 8 3 3 2" xfId="22770" xr:uid="{A36239F1-DF0F-49A4-A87B-2E8A3C4E2EA4}"/>
    <cellStyle name="Comma 2 2 3 8 3 3 2 2" xfId="47034" xr:uid="{7D64F9D3-067D-4F3E-A0F5-80ACC11EC47D}"/>
    <cellStyle name="Comma 2 2 3 8 3 3 3" xfId="34902" xr:uid="{CB959FC0-1DC1-4BE9-9873-7265ADE252D2}"/>
    <cellStyle name="Comma 2 2 3 8 3 4" xfId="14682" xr:uid="{5CF1D312-015C-4290-84D8-312F889FB940}"/>
    <cellStyle name="Comma 2 2 3 8 3 4 2" xfId="38946" xr:uid="{40F446F0-D17D-4313-88EC-5D8FB71CF8CC}"/>
    <cellStyle name="Comma 2 2 3 8 3 5" xfId="26814" xr:uid="{9A37CEF0-8878-425B-A5B3-4960F4596868}"/>
    <cellStyle name="Comma 2 2 3 8 4" xfId="4572" xr:uid="{E5482CF4-34B7-4BF6-A644-9AD7DC72C95A}"/>
    <cellStyle name="Comma 2 2 3 8 4 2" xfId="16704" xr:uid="{3464D404-A521-43BA-A2A2-012992F42929}"/>
    <cellStyle name="Comma 2 2 3 8 4 2 2" xfId="40968" xr:uid="{32089CB9-ED25-49C2-A34B-F23F2E38DBCF}"/>
    <cellStyle name="Comma 2 2 3 8 4 3" xfId="28836" xr:uid="{C8ABAFF6-C107-4965-88E1-A7796A44B9F5}"/>
    <cellStyle name="Comma 2 2 3 8 5" xfId="8616" xr:uid="{5BC78A98-471F-4115-9C0B-7D7128FFBA1C}"/>
    <cellStyle name="Comma 2 2 3 8 5 2" xfId="20748" xr:uid="{B9E326F2-C3EB-4FC3-B769-947EA93A0E9E}"/>
    <cellStyle name="Comma 2 2 3 8 5 2 2" xfId="45012" xr:uid="{D6ACBCFD-0C53-4981-87C0-780B1B2F65E0}"/>
    <cellStyle name="Comma 2 2 3 8 5 3" xfId="32880" xr:uid="{D268A3D7-69A9-489D-81C1-33AAF43183F9}"/>
    <cellStyle name="Comma 2 2 3 8 6" xfId="12660" xr:uid="{6C4BEB03-C8B4-4FD7-87CA-5DD463977A1E}"/>
    <cellStyle name="Comma 2 2 3 8 6 2" xfId="36924" xr:uid="{44E4711B-D623-4109-B79A-0BAC08CE11B6}"/>
    <cellStyle name="Comma 2 2 3 8 7" xfId="24792" xr:uid="{B1260500-BCA4-4737-AE84-94AD72C310DD}"/>
    <cellStyle name="Comma 2 2 3 9" xfId="1034" xr:uid="{68CCF49D-BBFF-4B52-A366-58171DD3D724}"/>
    <cellStyle name="Comma 2 2 3 9 2" xfId="3056" xr:uid="{AD70723B-39E6-471B-8072-ADF981C14425}"/>
    <cellStyle name="Comma 2 2 3 9 2 2" xfId="7100" xr:uid="{C6785C9E-2E0E-4B30-B134-245D5F655763}"/>
    <cellStyle name="Comma 2 2 3 9 2 2 2" xfId="19232" xr:uid="{41D33EB9-0E1F-4FC7-9B4D-8000A9F11F3D}"/>
    <cellStyle name="Comma 2 2 3 9 2 2 2 2" xfId="43496" xr:uid="{DF6D515F-3724-4706-B2B8-F9157F65D4E9}"/>
    <cellStyle name="Comma 2 2 3 9 2 2 3" xfId="31364" xr:uid="{18ECA3D5-9AA6-4EB2-A7CD-62C230B75F3B}"/>
    <cellStyle name="Comma 2 2 3 9 2 3" xfId="11144" xr:uid="{C159F201-EE10-49AE-8BDC-75F2885D621D}"/>
    <cellStyle name="Comma 2 2 3 9 2 3 2" xfId="23276" xr:uid="{97727691-B5EC-4ADB-8405-4DD024FC17E2}"/>
    <cellStyle name="Comma 2 2 3 9 2 3 2 2" xfId="47540" xr:uid="{A2EAA7E0-C99C-4355-B5EE-733FB3340A72}"/>
    <cellStyle name="Comma 2 2 3 9 2 3 3" xfId="35408" xr:uid="{3933F7EE-41E7-4E66-856E-768F2B8B0B80}"/>
    <cellStyle name="Comma 2 2 3 9 2 4" xfId="15188" xr:uid="{96F158B4-BE5D-4583-B502-63F71183B879}"/>
    <cellStyle name="Comma 2 2 3 9 2 4 2" xfId="39452" xr:uid="{C33A9A98-84D9-4A4E-989D-F57592CDBABF}"/>
    <cellStyle name="Comma 2 2 3 9 2 5" xfId="27320" xr:uid="{7C35ED96-B88F-4DDE-A954-76EAC80986D6}"/>
    <cellStyle name="Comma 2 2 3 9 3" xfId="5078" xr:uid="{0AADD5ED-ED5C-4257-A6AD-BB016B6314AB}"/>
    <cellStyle name="Comma 2 2 3 9 3 2" xfId="17210" xr:uid="{52BF1AA4-3AA6-4C2D-9015-193DD6CE80C0}"/>
    <cellStyle name="Comma 2 2 3 9 3 2 2" xfId="41474" xr:uid="{268C2B5A-2D4E-49E1-9A38-2BBA76CAF12F}"/>
    <cellStyle name="Comma 2 2 3 9 3 3" xfId="29342" xr:uid="{DCD259E0-7DD8-47D3-8332-3ADE0852A86A}"/>
    <cellStyle name="Comma 2 2 3 9 4" xfId="9122" xr:uid="{520E96F2-54BA-4403-9949-3301A2B357A4}"/>
    <cellStyle name="Comma 2 2 3 9 4 2" xfId="21254" xr:uid="{106F185C-5040-4816-A579-F16AF640F617}"/>
    <cellStyle name="Comma 2 2 3 9 4 2 2" xfId="45518" xr:uid="{BFA19A0D-E9F4-49C6-8F7A-C0CC839C3BFB}"/>
    <cellStyle name="Comma 2 2 3 9 4 3" xfId="33386" xr:uid="{CCE686C1-03C7-4150-A47D-13F80C93DDF5}"/>
    <cellStyle name="Comma 2 2 3 9 5" xfId="13166" xr:uid="{88652C3C-E695-4255-8F8E-64BF6C56FBB5}"/>
    <cellStyle name="Comma 2 2 3 9 5 2" xfId="37430" xr:uid="{BE132A8E-9955-48E9-9046-58D10521F776}"/>
    <cellStyle name="Comma 2 2 3 9 6" xfId="25298" xr:uid="{2EA75043-0604-4028-9425-5803EE798780}"/>
    <cellStyle name="Comma 2 2 30" xfId="48562" xr:uid="{89C95AE2-3B30-4C24-901A-9EE2B3DA369D}"/>
    <cellStyle name="Comma 2 2 31" xfId="48564" xr:uid="{57D0351E-78DC-4CA3-A5BA-812F4D5731C3}"/>
    <cellStyle name="Comma 2 2 32" xfId="48566" xr:uid="{D1A28218-A725-4C7E-A4FA-11243B2BA983}"/>
    <cellStyle name="Comma 2 2 33" xfId="48568" xr:uid="{724262E2-A12D-42B9-963B-8262BD95D769}"/>
    <cellStyle name="Comma 2 2 34" xfId="48570" xr:uid="{9109AB7A-F73C-4368-B31E-21FF25BD6F15}"/>
    <cellStyle name="Comma 2 2 35" xfId="48572" xr:uid="{A552DC59-4B73-4AF8-A779-D4C9886059D0}"/>
    <cellStyle name="Comma 2 2 36" xfId="48574" xr:uid="{CD324A42-7D0A-4346-9E6A-4B2218638D32}"/>
    <cellStyle name="Comma 2 2 37" xfId="48576" xr:uid="{9817FB34-9E78-476F-BF0F-E98095F42F60}"/>
    <cellStyle name="Comma 2 2 38" xfId="48578" xr:uid="{BA25FB7E-1BF3-431C-B49B-A1DE88B89C22}"/>
    <cellStyle name="Comma 2 2 39" xfId="48580" xr:uid="{885E3B40-27D0-475F-A25E-4B218553B8CC}"/>
    <cellStyle name="Comma 2 2 4" xfId="29" xr:uid="{02F0A2DA-C8A1-4A57-B6C7-BCC316C44C25}"/>
    <cellStyle name="Comma 2 2 4 10" xfId="4073" xr:uid="{D0C15440-29FD-42FE-9FF0-CB236906B281}"/>
    <cellStyle name="Comma 2 2 4 10 2" xfId="16205" xr:uid="{7C83135C-DC4C-469B-B811-00241D2C1808}"/>
    <cellStyle name="Comma 2 2 4 10 2 2" xfId="40469" xr:uid="{3BAFCEFC-3A51-4792-9E5D-E67CBDF4DE94}"/>
    <cellStyle name="Comma 2 2 4 10 3" xfId="28337" xr:uid="{5CA55F00-2257-4E18-AB91-D4FABBDBAAB5}"/>
    <cellStyle name="Comma 2 2 4 11" xfId="8117" xr:uid="{561347EA-C7D8-44B9-A4A3-B7A26127CEBB}"/>
    <cellStyle name="Comma 2 2 4 11 2" xfId="20249" xr:uid="{1F379AFD-A867-4B67-A2AE-1E2D33D70CAE}"/>
    <cellStyle name="Comma 2 2 4 11 2 2" xfId="44513" xr:uid="{A0AC30A3-341E-474E-B05B-9FB8EB1BF0C5}"/>
    <cellStyle name="Comma 2 2 4 11 3" xfId="32381" xr:uid="{2A17BB42-BA86-49DC-9DB5-F0F2C75942C7}"/>
    <cellStyle name="Comma 2 2 4 12" xfId="12161" xr:uid="{07D7D3C0-914D-4228-A35B-EB0F3A4E0333}"/>
    <cellStyle name="Comma 2 2 4 12 2" xfId="36425" xr:uid="{23ECDAAF-E44F-420A-8FFD-14D4BDC8FD1F}"/>
    <cellStyle name="Comma 2 2 4 13" xfId="24293" xr:uid="{52B5F233-F8A1-42A2-B590-7A684F871B0C}"/>
    <cellStyle name="Comma 2 2 4 2" xfId="50" xr:uid="{9E93BD4A-26CA-45AC-9BED-48BD35A9308E}"/>
    <cellStyle name="Comma 2 2 4 2 10" xfId="12182" xr:uid="{EE63E300-F994-400B-AA9D-8D610E41F817}"/>
    <cellStyle name="Comma 2 2 4 2 10 2" xfId="36446" xr:uid="{8C72EDFB-D23B-4690-A956-BE1068C1D8D3}"/>
    <cellStyle name="Comma 2 2 4 2 11" xfId="24314" xr:uid="{C535BB33-FB97-429C-A1F7-C166267A1319}"/>
    <cellStyle name="Comma 2 2 4 2 2" xfId="113" xr:uid="{562EA6F7-75ED-4E48-9DBC-093743F80EF3}"/>
    <cellStyle name="Comma 2 2 4 2 2 10" xfId="24377" xr:uid="{9BC8E443-6B59-4857-95F3-CDD37C50C041}"/>
    <cellStyle name="Comma 2 2 4 2 2 2" xfId="239" xr:uid="{7196F5B2-CB86-4633-9676-C508E07AA6B6}"/>
    <cellStyle name="Comma 2 2 4 2 2 2 2" xfId="492" xr:uid="{13CF1C28-5564-4979-9E78-B753D90B0B6D}"/>
    <cellStyle name="Comma 2 2 4 2 2 2 2 2" xfId="997" xr:uid="{7F0E71B5-5ADE-44B1-8881-14CC038B71DE}"/>
    <cellStyle name="Comma 2 2 4 2 2 2 2 2 2" xfId="2008" xr:uid="{BAD0B518-A98B-4E24-89EF-5AFCDB0484C7}"/>
    <cellStyle name="Comma 2 2 4 2 2 2 2 2 2 2" xfId="4030" xr:uid="{08534A0B-468A-445E-83FC-AEB34CA27F7C}"/>
    <cellStyle name="Comma 2 2 4 2 2 2 2 2 2 2 2" xfId="8074" xr:uid="{837EF2CB-FA4D-43B2-800A-622361B7A8A7}"/>
    <cellStyle name="Comma 2 2 4 2 2 2 2 2 2 2 2 2" xfId="20206" xr:uid="{4C2272EA-73A8-453F-841C-B701F17D67A5}"/>
    <cellStyle name="Comma 2 2 4 2 2 2 2 2 2 2 2 2 2" xfId="44470" xr:uid="{E8CA320A-9C18-432A-AC0C-66BE2D3165B0}"/>
    <cellStyle name="Comma 2 2 4 2 2 2 2 2 2 2 2 3" xfId="32338" xr:uid="{456763F5-0DEA-4D93-91C4-FE0F2AC99B59}"/>
    <cellStyle name="Comma 2 2 4 2 2 2 2 2 2 2 3" xfId="12118" xr:uid="{A5C44A9D-0293-4961-AC91-4DCD055D1B35}"/>
    <cellStyle name="Comma 2 2 4 2 2 2 2 2 2 2 3 2" xfId="24250" xr:uid="{F461C9FE-2368-4F5C-B306-D57EFEB4E133}"/>
    <cellStyle name="Comma 2 2 4 2 2 2 2 2 2 2 3 2 2" xfId="48514" xr:uid="{AF550404-079C-4C46-8714-0D2A42E12A70}"/>
    <cellStyle name="Comma 2 2 4 2 2 2 2 2 2 2 3 3" xfId="36382" xr:uid="{1E0E3FB2-54D4-4255-A96F-294DEB77E7CE}"/>
    <cellStyle name="Comma 2 2 4 2 2 2 2 2 2 2 4" xfId="16162" xr:uid="{228B0A7F-995E-43F2-8D5C-A01A23425E6D}"/>
    <cellStyle name="Comma 2 2 4 2 2 2 2 2 2 2 4 2" xfId="40426" xr:uid="{FDEB21DD-95D6-4EAB-8E87-B6935292BB0C}"/>
    <cellStyle name="Comma 2 2 4 2 2 2 2 2 2 2 5" xfId="28294" xr:uid="{D31864C6-7B61-4727-88BC-D8E2197BDF28}"/>
    <cellStyle name="Comma 2 2 4 2 2 2 2 2 2 3" xfId="6052" xr:uid="{A3D261EA-3E0D-4970-B626-56B1027DD4E8}"/>
    <cellStyle name="Comma 2 2 4 2 2 2 2 2 2 3 2" xfId="18184" xr:uid="{9316DE81-4B54-4ED6-A154-E472D5FA6456}"/>
    <cellStyle name="Comma 2 2 4 2 2 2 2 2 2 3 2 2" xfId="42448" xr:uid="{3B3736DC-4A15-44F2-A6BA-4ED24C23BA10}"/>
    <cellStyle name="Comma 2 2 4 2 2 2 2 2 2 3 3" xfId="30316" xr:uid="{1800F118-ADE5-4D10-87F7-63EF716D8238}"/>
    <cellStyle name="Comma 2 2 4 2 2 2 2 2 2 4" xfId="10096" xr:uid="{ECA6298C-48BA-4966-9C09-80AC15651B07}"/>
    <cellStyle name="Comma 2 2 4 2 2 2 2 2 2 4 2" xfId="22228" xr:uid="{14B74B7D-E055-487C-87B2-0D09D1C9C0C3}"/>
    <cellStyle name="Comma 2 2 4 2 2 2 2 2 2 4 2 2" xfId="46492" xr:uid="{40C54C68-7174-408B-BAA2-B688DF9C06D8}"/>
    <cellStyle name="Comma 2 2 4 2 2 2 2 2 2 4 3" xfId="34360" xr:uid="{C21BECEA-1F8F-498D-A641-2B42CF7E0BAA}"/>
    <cellStyle name="Comma 2 2 4 2 2 2 2 2 2 5" xfId="14140" xr:uid="{AF80B349-D6FA-4D53-B72E-351A296FA505}"/>
    <cellStyle name="Comma 2 2 4 2 2 2 2 2 2 5 2" xfId="38404" xr:uid="{52C2BF01-A3D3-412B-8B18-4C0BB41FA4E3}"/>
    <cellStyle name="Comma 2 2 4 2 2 2 2 2 2 6" xfId="26272" xr:uid="{14D1B52A-A28E-4A24-BD21-5C2D17A10924}"/>
    <cellStyle name="Comma 2 2 4 2 2 2 2 2 3" xfId="3019" xr:uid="{8B3CCA3F-3D46-4FDD-9197-261759750329}"/>
    <cellStyle name="Comma 2 2 4 2 2 2 2 2 3 2" xfId="7063" xr:uid="{022A4DA0-A5DA-444D-B10C-EC86F1D0108D}"/>
    <cellStyle name="Comma 2 2 4 2 2 2 2 2 3 2 2" xfId="19195" xr:uid="{1FE7AD06-F935-4CFE-A5F4-A541B9725725}"/>
    <cellStyle name="Comma 2 2 4 2 2 2 2 2 3 2 2 2" xfId="43459" xr:uid="{42B6A447-81D1-4C63-B9F3-9DCDD60D8D11}"/>
    <cellStyle name="Comma 2 2 4 2 2 2 2 2 3 2 3" xfId="31327" xr:uid="{F6ACE96C-4CA1-445E-9E2C-D052CFB0A82C}"/>
    <cellStyle name="Comma 2 2 4 2 2 2 2 2 3 3" xfId="11107" xr:uid="{7336692E-B532-43ED-B9B0-C501138316E2}"/>
    <cellStyle name="Comma 2 2 4 2 2 2 2 2 3 3 2" xfId="23239" xr:uid="{CB293A7B-AFAE-4EDE-84ED-2D1B77FA1D16}"/>
    <cellStyle name="Comma 2 2 4 2 2 2 2 2 3 3 2 2" xfId="47503" xr:uid="{5BE051AB-6FD3-4DB6-9535-CC1B7671C020}"/>
    <cellStyle name="Comma 2 2 4 2 2 2 2 2 3 3 3" xfId="35371" xr:uid="{9E23157D-A81C-4AB0-938F-439ACCBE9C6E}"/>
    <cellStyle name="Comma 2 2 4 2 2 2 2 2 3 4" xfId="15151" xr:uid="{C7027F81-F3AF-40C5-8219-FB7001C6F9D9}"/>
    <cellStyle name="Comma 2 2 4 2 2 2 2 2 3 4 2" xfId="39415" xr:uid="{87394D4F-35D3-4B49-A02D-B5F00182D8DA}"/>
    <cellStyle name="Comma 2 2 4 2 2 2 2 2 3 5" xfId="27283" xr:uid="{0AF41FB1-EF84-48D1-B18F-7D894A421EC9}"/>
    <cellStyle name="Comma 2 2 4 2 2 2 2 2 4" xfId="5041" xr:uid="{76C7DDCE-F6A1-488A-B167-241A6BFDCCE0}"/>
    <cellStyle name="Comma 2 2 4 2 2 2 2 2 4 2" xfId="17173" xr:uid="{4D9D07A9-9FF9-499C-9062-741E74D86DD7}"/>
    <cellStyle name="Comma 2 2 4 2 2 2 2 2 4 2 2" xfId="41437" xr:uid="{B942E110-3F94-45A6-B2F7-EFA1D6447B54}"/>
    <cellStyle name="Comma 2 2 4 2 2 2 2 2 4 3" xfId="29305" xr:uid="{2E0F8AFD-F7CD-4ACE-90B1-0EC5BA424178}"/>
    <cellStyle name="Comma 2 2 4 2 2 2 2 2 5" xfId="9085" xr:uid="{B7231BBD-CC08-47B6-B373-2217A4A3DBB3}"/>
    <cellStyle name="Comma 2 2 4 2 2 2 2 2 5 2" xfId="21217" xr:uid="{BB2DE2D1-35B2-47C8-8E16-EA7A1FE46759}"/>
    <cellStyle name="Comma 2 2 4 2 2 2 2 2 5 2 2" xfId="45481" xr:uid="{7FD5D0FF-E3A1-4956-812E-E6CEFEE7D21C}"/>
    <cellStyle name="Comma 2 2 4 2 2 2 2 2 5 3" xfId="33349" xr:uid="{50F0CD7F-D021-4BB3-98BA-9DDF35430E3F}"/>
    <cellStyle name="Comma 2 2 4 2 2 2 2 2 6" xfId="13129" xr:uid="{F7F64050-CD3E-408E-B51D-1C3CAA90C8F0}"/>
    <cellStyle name="Comma 2 2 4 2 2 2 2 2 6 2" xfId="37393" xr:uid="{DE586D6E-4690-4938-AC0A-38684DB0D5CD}"/>
    <cellStyle name="Comma 2 2 4 2 2 2 2 2 7" xfId="25261" xr:uid="{220151F0-3220-4B9E-8593-E12C39E3CCB8}"/>
    <cellStyle name="Comma 2 2 4 2 2 2 2 3" xfId="1503" xr:uid="{D8C3FD9A-6E28-49C6-AB5C-27834C30BBD9}"/>
    <cellStyle name="Comma 2 2 4 2 2 2 2 3 2" xfId="3525" xr:uid="{FA5A1DBB-8982-40D0-BF04-0DCA24D0641B}"/>
    <cellStyle name="Comma 2 2 4 2 2 2 2 3 2 2" xfId="7569" xr:uid="{B01ED067-F9D7-4CDA-99DC-AB21BB2F1EFD}"/>
    <cellStyle name="Comma 2 2 4 2 2 2 2 3 2 2 2" xfId="19701" xr:uid="{822C868F-F718-4CE3-9247-CF30C695A89E}"/>
    <cellStyle name="Comma 2 2 4 2 2 2 2 3 2 2 2 2" xfId="43965" xr:uid="{F80D1123-E4E6-46DE-97CB-C3C549F0D33C}"/>
    <cellStyle name="Comma 2 2 4 2 2 2 2 3 2 2 3" xfId="31833" xr:uid="{097BD57E-BB38-4CAF-B314-D2B540649E39}"/>
    <cellStyle name="Comma 2 2 4 2 2 2 2 3 2 3" xfId="11613" xr:uid="{12FD495A-5C47-4B64-AE82-AEB231258BD8}"/>
    <cellStyle name="Comma 2 2 4 2 2 2 2 3 2 3 2" xfId="23745" xr:uid="{0D2588F9-98AA-4C64-9D4E-D489081FD562}"/>
    <cellStyle name="Comma 2 2 4 2 2 2 2 3 2 3 2 2" xfId="48009" xr:uid="{A2F2C8DA-6B46-40AB-9054-53E226379F55}"/>
    <cellStyle name="Comma 2 2 4 2 2 2 2 3 2 3 3" xfId="35877" xr:uid="{C36DE9B1-17B9-47E6-9D54-793473CE6267}"/>
    <cellStyle name="Comma 2 2 4 2 2 2 2 3 2 4" xfId="15657" xr:uid="{E3E67BF7-0675-4F15-BA8F-C035A2780863}"/>
    <cellStyle name="Comma 2 2 4 2 2 2 2 3 2 4 2" xfId="39921" xr:uid="{232D30E8-DBEF-4B3B-8471-0353D1E33DED}"/>
    <cellStyle name="Comma 2 2 4 2 2 2 2 3 2 5" xfId="27789" xr:uid="{CE711B03-BB15-4B58-A294-CA2F8950C16F}"/>
    <cellStyle name="Comma 2 2 4 2 2 2 2 3 3" xfId="5547" xr:uid="{A78D0C69-4CC5-42FF-8A8D-308606A7862E}"/>
    <cellStyle name="Comma 2 2 4 2 2 2 2 3 3 2" xfId="17679" xr:uid="{D28C8C0A-331F-47E5-BDA2-521B8F13F447}"/>
    <cellStyle name="Comma 2 2 4 2 2 2 2 3 3 2 2" xfId="41943" xr:uid="{066F51CA-FB5C-4B80-8D1D-707800BAD2DA}"/>
    <cellStyle name="Comma 2 2 4 2 2 2 2 3 3 3" xfId="29811" xr:uid="{6664141D-8EC7-4373-B36F-D0C35401FA56}"/>
    <cellStyle name="Comma 2 2 4 2 2 2 2 3 4" xfId="9591" xr:uid="{E1980660-36AA-4706-B51C-3E8CDB44739C}"/>
    <cellStyle name="Comma 2 2 4 2 2 2 2 3 4 2" xfId="21723" xr:uid="{0A1ED232-C8C3-4DCB-A6F3-67F6E6C3F8CA}"/>
    <cellStyle name="Comma 2 2 4 2 2 2 2 3 4 2 2" xfId="45987" xr:uid="{7010863B-A582-49CD-A420-B7BC1A94B20E}"/>
    <cellStyle name="Comma 2 2 4 2 2 2 2 3 4 3" xfId="33855" xr:uid="{5D59E818-5315-4B42-9885-4B12DF66E9C2}"/>
    <cellStyle name="Comma 2 2 4 2 2 2 2 3 5" xfId="13635" xr:uid="{7D803D03-5AEF-4A7D-AD24-88C2582E2648}"/>
    <cellStyle name="Comma 2 2 4 2 2 2 2 3 5 2" xfId="37899" xr:uid="{4050D36B-BAEB-499E-A342-CEAC66451DBA}"/>
    <cellStyle name="Comma 2 2 4 2 2 2 2 3 6" xfId="25767" xr:uid="{89E513E2-1507-4260-B1DD-F4F2CFD12E33}"/>
    <cellStyle name="Comma 2 2 4 2 2 2 2 4" xfId="2514" xr:uid="{18AEA6D3-E494-4B09-BC4C-DF7C8105D7E9}"/>
    <cellStyle name="Comma 2 2 4 2 2 2 2 4 2" xfId="6558" xr:uid="{2B75434F-7B7B-4B15-9C60-C0922F908488}"/>
    <cellStyle name="Comma 2 2 4 2 2 2 2 4 2 2" xfId="18690" xr:uid="{E13B561D-BE38-4CDC-B9B8-420B1A6AD743}"/>
    <cellStyle name="Comma 2 2 4 2 2 2 2 4 2 2 2" xfId="42954" xr:uid="{59B13F46-20DC-4941-AEF0-DCD0C35DE878}"/>
    <cellStyle name="Comma 2 2 4 2 2 2 2 4 2 3" xfId="30822" xr:uid="{8EE1ACC3-A141-44DA-BB22-A1CB255131B4}"/>
    <cellStyle name="Comma 2 2 4 2 2 2 2 4 3" xfId="10602" xr:uid="{8F12C618-F7F1-440D-85F2-14B4AE6097CF}"/>
    <cellStyle name="Comma 2 2 4 2 2 2 2 4 3 2" xfId="22734" xr:uid="{F0C01F3F-A4C4-4C7A-8CED-5A5F8D0BE9A1}"/>
    <cellStyle name="Comma 2 2 4 2 2 2 2 4 3 2 2" xfId="46998" xr:uid="{9E27327D-46F4-44F3-B682-DCF0244E3DAC}"/>
    <cellStyle name="Comma 2 2 4 2 2 2 2 4 3 3" xfId="34866" xr:uid="{C191683F-6096-4FA5-AA6C-D0E7E28903E6}"/>
    <cellStyle name="Comma 2 2 4 2 2 2 2 4 4" xfId="14646" xr:uid="{F52B7826-2E2E-4365-9A56-B189F360DF41}"/>
    <cellStyle name="Comma 2 2 4 2 2 2 2 4 4 2" xfId="38910" xr:uid="{3E91A9AB-7430-485B-9829-FA1E04CFA659}"/>
    <cellStyle name="Comma 2 2 4 2 2 2 2 4 5" xfId="26778" xr:uid="{D1935FBD-8827-4651-8C02-0299A24A2999}"/>
    <cellStyle name="Comma 2 2 4 2 2 2 2 5" xfId="4536" xr:uid="{876C08B8-4496-4012-B67F-165DCB9BF34E}"/>
    <cellStyle name="Comma 2 2 4 2 2 2 2 5 2" xfId="16668" xr:uid="{145321DF-152B-4C56-96D3-7E004AC19FC8}"/>
    <cellStyle name="Comma 2 2 4 2 2 2 2 5 2 2" xfId="40932" xr:uid="{BFB7850E-5A11-402D-8B58-E9F8FA33D72B}"/>
    <cellStyle name="Comma 2 2 4 2 2 2 2 5 3" xfId="28800" xr:uid="{801321B3-AF65-45E8-994A-15DB9FF70863}"/>
    <cellStyle name="Comma 2 2 4 2 2 2 2 6" xfId="8580" xr:uid="{6155DB7B-CAD5-4F35-9706-B132B94290FD}"/>
    <cellStyle name="Comma 2 2 4 2 2 2 2 6 2" xfId="20712" xr:uid="{DCF29014-ABD2-4AD0-9D60-742FDF04AC9B}"/>
    <cellStyle name="Comma 2 2 4 2 2 2 2 6 2 2" xfId="44976" xr:uid="{439E3AAB-2E23-4690-AC0E-E83ED59E1542}"/>
    <cellStyle name="Comma 2 2 4 2 2 2 2 6 3" xfId="32844" xr:uid="{88BBEB41-3C28-4C6D-A875-351E53E23FD9}"/>
    <cellStyle name="Comma 2 2 4 2 2 2 2 7" xfId="12624" xr:uid="{1A164390-02C4-4E3B-A962-BD39EEC8B516}"/>
    <cellStyle name="Comma 2 2 4 2 2 2 2 7 2" xfId="36888" xr:uid="{A25B3C6F-DBE7-4A6D-ACA1-14DC95EA9E9A}"/>
    <cellStyle name="Comma 2 2 4 2 2 2 2 8" xfId="24756" xr:uid="{0A8961EB-4D12-422D-8DF8-FF489D7AA43D}"/>
    <cellStyle name="Comma 2 2 4 2 2 2 3" xfId="744" xr:uid="{AD31E30C-D37E-44C2-9343-EC629B94BEB5}"/>
    <cellStyle name="Comma 2 2 4 2 2 2 3 2" xfId="1755" xr:uid="{0300D488-6C4E-4EA0-9006-6941E9BC9B74}"/>
    <cellStyle name="Comma 2 2 4 2 2 2 3 2 2" xfId="3777" xr:uid="{BE0D5D7C-E94A-48FD-96F1-B725874E8211}"/>
    <cellStyle name="Comma 2 2 4 2 2 2 3 2 2 2" xfId="7821" xr:uid="{D08C12F3-E39B-47E9-8C02-FF83460BD7A2}"/>
    <cellStyle name="Comma 2 2 4 2 2 2 3 2 2 2 2" xfId="19953" xr:uid="{98C31672-0002-4756-BE9B-B8232917E5C6}"/>
    <cellStyle name="Comma 2 2 4 2 2 2 3 2 2 2 2 2" xfId="44217" xr:uid="{DDAF96EC-0864-43AB-BE97-F3B56EF522B0}"/>
    <cellStyle name="Comma 2 2 4 2 2 2 3 2 2 2 3" xfId="32085" xr:uid="{F3B99080-3184-4C1B-B2AB-ABF9A4259B32}"/>
    <cellStyle name="Comma 2 2 4 2 2 2 3 2 2 3" xfId="11865" xr:uid="{44833574-3098-4AE8-9AF0-CA455DC1708F}"/>
    <cellStyle name="Comma 2 2 4 2 2 2 3 2 2 3 2" xfId="23997" xr:uid="{545921F7-ABCD-420C-A625-1DDBAEF680FA}"/>
    <cellStyle name="Comma 2 2 4 2 2 2 3 2 2 3 2 2" xfId="48261" xr:uid="{FC45FEDB-58B0-4774-8FE3-CAAF1AA28DA0}"/>
    <cellStyle name="Comma 2 2 4 2 2 2 3 2 2 3 3" xfId="36129" xr:uid="{FDB9719C-1DC2-403D-BF61-CEC0BEB745F9}"/>
    <cellStyle name="Comma 2 2 4 2 2 2 3 2 2 4" xfId="15909" xr:uid="{BD2591FB-C9D7-4CF6-9D0D-AFE46281A7D5}"/>
    <cellStyle name="Comma 2 2 4 2 2 2 3 2 2 4 2" xfId="40173" xr:uid="{85279CCE-ED18-480B-90CD-612136E3A138}"/>
    <cellStyle name="Comma 2 2 4 2 2 2 3 2 2 5" xfId="28041" xr:uid="{E3B56EC3-B88E-402B-961B-5C1E328A4F0D}"/>
    <cellStyle name="Comma 2 2 4 2 2 2 3 2 3" xfId="5799" xr:uid="{EA09CD9B-B3A7-4212-A50D-1E6C80FC0142}"/>
    <cellStyle name="Comma 2 2 4 2 2 2 3 2 3 2" xfId="17931" xr:uid="{C6F64F23-874D-4701-911A-3644B7A0B5A3}"/>
    <cellStyle name="Comma 2 2 4 2 2 2 3 2 3 2 2" xfId="42195" xr:uid="{DCEED02F-E147-40FE-9863-2054A9272474}"/>
    <cellStyle name="Comma 2 2 4 2 2 2 3 2 3 3" xfId="30063" xr:uid="{5E714790-F645-4BC7-B93F-F20042D70AA4}"/>
    <cellStyle name="Comma 2 2 4 2 2 2 3 2 4" xfId="9843" xr:uid="{3E8FFC3F-6910-4002-B5EE-85F6F69B50F6}"/>
    <cellStyle name="Comma 2 2 4 2 2 2 3 2 4 2" xfId="21975" xr:uid="{5444F094-BAEF-45F5-AD77-2DB1DE056F9A}"/>
    <cellStyle name="Comma 2 2 4 2 2 2 3 2 4 2 2" xfId="46239" xr:uid="{A9DF4840-6676-4C70-BE7D-223309EF79CC}"/>
    <cellStyle name="Comma 2 2 4 2 2 2 3 2 4 3" xfId="34107" xr:uid="{3C6C87FB-DDE4-43DF-8DF2-405114BD4E42}"/>
    <cellStyle name="Comma 2 2 4 2 2 2 3 2 5" xfId="13887" xr:uid="{CBF62DA6-158D-423F-A55B-FEF121392F8A}"/>
    <cellStyle name="Comma 2 2 4 2 2 2 3 2 5 2" xfId="38151" xr:uid="{BA2DC117-9AD0-4C72-808F-94E61204B9CC}"/>
    <cellStyle name="Comma 2 2 4 2 2 2 3 2 6" xfId="26019" xr:uid="{C7F4B8F9-9DE3-4674-88B1-51A543536848}"/>
    <cellStyle name="Comma 2 2 4 2 2 2 3 3" xfId="2766" xr:uid="{8C1B8F1E-28E8-4297-84CE-5F5708B2C1B3}"/>
    <cellStyle name="Comma 2 2 4 2 2 2 3 3 2" xfId="6810" xr:uid="{00F313A5-8173-4282-AB20-487BA4C630AB}"/>
    <cellStyle name="Comma 2 2 4 2 2 2 3 3 2 2" xfId="18942" xr:uid="{BF781461-FD3E-45DC-8A61-C24E4E30D377}"/>
    <cellStyle name="Comma 2 2 4 2 2 2 3 3 2 2 2" xfId="43206" xr:uid="{0BCD811A-38DE-487B-BAD1-28FF120C270D}"/>
    <cellStyle name="Comma 2 2 4 2 2 2 3 3 2 3" xfId="31074" xr:uid="{A76E91CB-2070-4F95-A1F0-AD6D718EC95C}"/>
    <cellStyle name="Comma 2 2 4 2 2 2 3 3 3" xfId="10854" xr:uid="{13FB2147-55F9-486B-A448-592F21897320}"/>
    <cellStyle name="Comma 2 2 4 2 2 2 3 3 3 2" xfId="22986" xr:uid="{114D340D-DF81-457A-A143-0A3F7BF75DC8}"/>
    <cellStyle name="Comma 2 2 4 2 2 2 3 3 3 2 2" xfId="47250" xr:uid="{834420B6-11E7-4C25-BC15-217E33E77826}"/>
    <cellStyle name="Comma 2 2 4 2 2 2 3 3 3 3" xfId="35118" xr:uid="{991BBB03-F108-4BDE-8883-0ACAB14264CB}"/>
    <cellStyle name="Comma 2 2 4 2 2 2 3 3 4" xfId="14898" xr:uid="{C746F9E8-4DC0-48CC-BF0C-17CFDA3A8659}"/>
    <cellStyle name="Comma 2 2 4 2 2 2 3 3 4 2" xfId="39162" xr:uid="{BF03AF68-9813-469D-BCAB-1D5D233971CA}"/>
    <cellStyle name="Comma 2 2 4 2 2 2 3 3 5" xfId="27030" xr:uid="{1BE72CD8-40A3-4FA4-9E66-ACDE38AFF76D}"/>
    <cellStyle name="Comma 2 2 4 2 2 2 3 4" xfId="4788" xr:uid="{B8E06569-3FAA-4DD9-A1F9-E982B2D2C3CC}"/>
    <cellStyle name="Comma 2 2 4 2 2 2 3 4 2" xfId="16920" xr:uid="{B0ADD0E4-17DB-485B-8F27-F90433119D4D}"/>
    <cellStyle name="Comma 2 2 4 2 2 2 3 4 2 2" xfId="41184" xr:uid="{8F6508F7-B0F7-449D-939F-578418294902}"/>
    <cellStyle name="Comma 2 2 4 2 2 2 3 4 3" xfId="29052" xr:uid="{11FA6217-31AB-4EF6-BA37-817500C3099F}"/>
    <cellStyle name="Comma 2 2 4 2 2 2 3 5" xfId="8832" xr:uid="{EF0904D2-9EEA-4437-AE84-B0EC58630971}"/>
    <cellStyle name="Comma 2 2 4 2 2 2 3 5 2" xfId="20964" xr:uid="{137AE7ED-DE28-405A-A184-F7B783DF4B5C}"/>
    <cellStyle name="Comma 2 2 4 2 2 2 3 5 2 2" xfId="45228" xr:uid="{E9787807-65C4-42F5-A552-F2D6E39BD8F4}"/>
    <cellStyle name="Comma 2 2 4 2 2 2 3 5 3" xfId="33096" xr:uid="{284836A5-8761-47D3-A1D9-7783140C634F}"/>
    <cellStyle name="Comma 2 2 4 2 2 2 3 6" xfId="12876" xr:uid="{73410BB2-B210-495A-B023-EA2AD737F46E}"/>
    <cellStyle name="Comma 2 2 4 2 2 2 3 6 2" xfId="37140" xr:uid="{C75C936B-BB39-4509-9F6C-9272C931393A}"/>
    <cellStyle name="Comma 2 2 4 2 2 2 3 7" xfId="25008" xr:uid="{88596D0B-7199-44BF-9A21-5D7634346F9A}"/>
    <cellStyle name="Comma 2 2 4 2 2 2 4" xfId="1250" xr:uid="{A56F5CDA-F46A-4E0B-B020-C2CD878915B5}"/>
    <cellStyle name="Comma 2 2 4 2 2 2 4 2" xfId="3272" xr:uid="{F2BBF0FF-550E-42BF-8FD0-F74C25197BBB}"/>
    <cellStyle name="Comma 2 2 4 2 2 2 4 2 2" xfId="7316" xr:uid="{6EDA5122-B3E6-4EE9-AA4A-544542FF2EF5}"/>
    <cellStyle name="Comma 2 2 4 2 2 2 4 2 2 2" xfId="19448" xr:uid="{1D66648D-22E6-4E1F-8C56-68695BEF21CD}"/>
    <cellStyle name="Comma 2 2 4 2 2 2 4 2 2 2 2" xfId="43712" xr:uid="{1261135E-0944-4C24-AA5B-85B7241B8718}"/>
    <cellStyle name="Comma 2 2 4 2 2 2 4 2 2 3" xfId="31580" xr:uid="{A490D401-5129-4EB7-A344-A962DF4B6BDC}"/>
    <cellStyle name="Comma 2 2 4 2 2 2 4 2 3" xfId="11360" xr:uid="{F108F682-5282-4C8A-8C83-7CB9D6BC423F}"/>
    <cellStyle name="Comma 2 2 4 2 2 2 4 2 3 2" xfId="23492" xr:uid="{DBBC3190-7E05-426C-BB9B-9CE3E1F46181}"/>
    <cellStyle name="Comma 2 2 4 2 2 2 4 2 3 2 2" xfId="47756" xr:uid="{8EF081B6-FCDF-48F8-B28A-DB4C01C06C53}"/>
    <cellStyle name="Comma 2 2 4 2 2 2 4 2 3 3" xfId="35624" xr:uid="{71ED0DBD-D094-41D6-BD4A-17582CDCC652}"/>
    <cellStyle name="Comma 2 2 4 2 2 2 4 2 4" xfId="15404" xr:uid="{3D771BDA-9B94-40A6-8741-9743743790FB}"/>
    <cellStyle name="Comma 2 2 4 2 2 2 4 2 4 2" xfId="39668" xr:uid="{D4F91611-42EF-48E9-B275-584E5DBE40AC}"/>
    <cellStyle name="Comma 2 2 4 2 2 2 4 2 5" xfId="27536" xr:uid="{8F028E27-C118-4ACA-BE34-2E6B2287507E}"/>
    <cellStyle name="Comma 2 2 4 2 2 2 4 3" xfId="5294" xr:uid="{33113F5A-FEB2-430A-8CD9-6A723FF4F296}"/>
    <cellStyle name="Comma 2 2 4 2 2 2 4 3 2" xfId="17426" xr:uid="{CA8D16F6-6B86-4F51-8884-F63CFD35E6B9}"/>
    <cellStyle name="Comma 2 2 4 2 2 2 4 3 2 2" xfId="41690" xr:uid="{3BBA3D30-4915-418E-A63F-7E1E2716830F}"/>
    <cellStyle name="Comma 2 2 4 2 2 2 4 3 3" xfId="29558" xr:uid="{0E35A20A-A36B-4A2D-ACB5-8467D2F436BC}"/>
    <cellStyle name="Comma 2 2 4 2 2 2 4 4" xfId="9338" xr:uid="{409C0C45-C5D4-4CAB-BC61-0D6D825ED48E}"/>
    <cellStyle name="Comma 2 2 4 2 2 2 4 4 2" xfId="21470" xr:uid="{2A25431D-25C3-407D-BED5-8648C9DADB21}"/>
    <cellStyle name="Comma 2 2 4 2 2 2 4 4 2 2" xfId="45734" xr:uid="{6A7CD07A-E1A7-43DB-8B4E-E13F549D6A33}"/>
    <cellStyle name="Comma 2 2 4 2 2 2 4 4 3" xfId="33602" xr:uid="{9540CB7C-E4DF-4CF7-AD85-DE83E2315379}"/>
    <cellStyle name="Comma 2 2 4 2 2 2 4 5" xfId="13382" xr:uid="{4B10F157-3CE6-4F5C-A256-1ACEC86C35C8}"/>
    <cellStyle name="Comma 2 2 4 2 2 2 4 5 2" xfId="37646" xr:uid="{319E7148-2B5D-428D-8148-6DAC20E28B8F}"/>
    <cellStyle name="Comma 2 2 4 2 2 2 4 6" xfId="25514" xr:uid="{D5DC394D-637A-4E06-B084-C8F31A1143DF}"/>
    <cellStyle name="Comma 2 2 4 2 2 2 5" xfId="2261" xr:uid="{35D820E5-09B1-4ADB-B66B-562F44181F60}"/>
    <cellStyle name="Comma 2 2 4 2 2 2 5 2" xfId="6305" xr:uid="{670F2D2D-F56F-43DB-BF7E-EB6F1D01014E}"/>
    <cellStyle name="Comma 2 2 4 2 2 2 5 2 2" xfId="18437" xr:uid="{18A2DE86-6583-4B56-90FC-DEB90D628A73}"/>
    <cellStyle name="Comma 2 2 4 2 2 2 5 2 2 2" xfId="42701" xr:uid="{7550C9B8-BDAC-45B4-B132-29964430F855}"/>
    <cellStyle name="Comma 2 2 4 2 2 2 5 2 3" xfId="30569" xr:uid="{6BC66E5B-EC0F-42C1-9A56-2D638138574C}"/>
    <cellStyle name="Comma 2 2 4 2 2 2 5 3" xfId="10349" xr:uid="{469B92DC-69BC-4902-A9EA-23634EC0D87A}"/>
    <cellStyle name="Comma 2 2 4 2 2 2 5 3 2" xfId="22481" xr:uid="{71814FE7-B6A6-4435-938B-05DF1DA9C322}"/>
    <cellStyle name="Comma 2 2 4 2 2 2 5 3 2 2" xfId="46745" xr:uid="{C8DFDC0E-CD6F-4B64-ADAA-52DF2A27B806}"/>
    <cellStyle name="Comma 2 2 4 2 2 2 5 3 3" xfId="34613" xr:uid="{37035B2C-D182-4453-82FD-4E549B0BB297}"/>
    <cellStyle name="Comma 2 2 4 2 2 2 5 4" xfId="14393" xr:uid="{C708AF1B-E71E-4D97-BB73-6A3984E6209D}"/>
    <cellStyle name="Comma 2 2 4 2 2 2 5 4 2" xfId="38657" xr:uid="{E556A913-BB9B-46C2-8192-A23C399BCE0B}"/>
    <cellStyle name="Comma 2 2 4 2 2 2 5 5" xfId="26525" xr:uid="{A07061D3-94B2-4A69-A15D-5A13FADB3C2D}"/>
    <cellStyle name="Comma 2 2 4 2 2 2 6" xfId="4283" xr:uid="{5741353A-CBD3-4433-8015-8475EAF3B5AA}"/>
    <cellStyle name="Comma 2 2 4 2 2 2 6 2" xfId="16415" xr:uid="{3BA4B1E4-C16D-4050-B677-0A6CC1B45F33}"/>
    <cellStyle name="Comma 2 2 4 2 2 2 6 2 2" xfId="40679" xr:uid="{734E3B51-BF7B-4EC8-9243-85544291F523}"/>
    <cellStyle name="Comma 2 2 4 2 2 2 6 3" xfId="28547" xr:uid="{120927F5-5E58-4505-A35F-CF3D2240D68E}"/>
    <cellStyle name="Comma 2 2 4 2 2 2 7" xfId="8327" xr:uid="{480FFEFC-3832-4987-BDC3-AA45472A8940}"/>
    <cellStyle name="Comma 2 2 4 2 2 2 7 2" xfId="20459" xr:uid="{BEE6297F-8B39-4264-8776-DE1D94594B40}"/>
    <cellStyle name="Comma 2 2 4 2 2 2 7 2 2" xfId="44723" xr:uid="{827A0D2F-301B-4EA3-95B8-F15267FA08B9}"/>
    <cellStyle name="Comma 2 2 4 2 2 2 7 3" xfId="32591" xr:uid="{C7DB7C30-FE7F-4CA9-923C-9E7A313474C0}"/>
    <cellStyle name="Comma 2 2 4 2 2 2 8" xfId="12371" xr:uid="{A23915D2-07CA-45F5-B909-A6A5C9A0C375}"/>
    <cellStyle name="Comma 2 2 4 2 2 2 8 2" xfId="36635" xr:uid="{5CEF901F-9F87-4164-BF05-50DFDEFA8062}"/>
    <cellStyle name="Comma 2 2 4 2 2 2 9" xfId="24503" xr:uid="{A40A439A-BD4B-46B0-9A60-0EA5F2E1A93B}"/>
    <cellStyle name="Comma 2 2 4 2 2 3" xfId="366" xr:uid="{645F59D7-B4C6-4840-A2E7-7C7288F426B5}"/>
    <cellStyle name="Comma 2 2 4 2 2 3 2" xfId="871" xr:uid="{31BF7E6E-833E-4CC3-B4DE-91AE4BBF244E}"/>
    <cellStyle name="Comma 2 2 4 2 2 3 2 2" xfId="1882" xr:uid="{547D6096-FB63-499C-8695-3E025A1985AB}"/>
    <cellStyle name="Comma 2 2 4 2 2 3 2 2 2" xfId="3904" xr:uid="{B0AAB03F-4FA0-46D5-881F-697F84C0024F}"/>
    <cellStyle name="Comma 2 2 4 2 2 3 2 2 2 2" xfId="7948" xr:uid="{C14B3FBF-9B6D-4397-ACFE-771B115DCCAD}"/>
    <cellStyle name="Comma 2 2 4 2 2 3 2 2 2 2 2" xfId="20080" xr:uid="{ADC2EC2F-202C-41F1-8CE4-66B4CB029AE1}"/>
    <cellStyle name="Comma 2 2 4 2 2 3 2 2 2 2 2 2" xfId="44344" xr:uid="{45B9FB86-C27C-41D8-8700-3799AFE337FA}"/>
    <cellStyle name="Comma 2 2 4 2 2 3 2 2 2 2 3" xfId="32212" xr:uid="{71509BA6-3413-4ED4-B54B-3F1A90E36947}"/>
    <cellStyle name="Comma 2 2 4 2 2 3 2 2 2 3" xfId="11992" xr:uid="{18D5DB72-FD2B-4B82-A795-66B3105A93FB}"/>
    <cellStyle name="Comma 2 2 4 2 2 3 2 2 2 3 2" xfId="24124" xr:uid="{51E2499A-DA36-4A46-8C52-5AA05EB81B32}"/>
    <cellStyle name="Comma 2 2 4 2 2 3 2 2 2 3 2 2" xfId="48388" xr:uid="{6CD0A065-92A0-49C5-A3F2-67A8F93E6BC6}"/>
    <cellStyle name="Comma 2 2 4 2 2 3 2 2 2 3 3" xfId="36256" xr:uid="{CD7CC9F5-5FB0-4340-BFAC-264C0D3437B8}"/>
    <cellStyle name="Comma 2 2 4 2 2 3 2 2 2 4" xfId="16036" xr:uid="{84BE0D07-7D26-4A76-9613-B0970AF3F20B}"/>
    <cellStyle name="Comma 2 2 4 2 2 3 2 2 2 4 2" xfId="40300" xr:uid="{0C4BBABA-F8A0-4AE7-9392-EE4BE8ED5B86}"/>
    <cellStyle name="Comma 2 2 4 2 2 3 2 2 2 5" xfId="28168" xr:uid="{4E17F0C9-3C58-4C42-8682-1C668EFA29F2}"/>
    <cellStyle name="Comma 2 2 4 2 2 3 2 2 3" xfId="5926" xr:uid="{D7ADD337-D6D2-4457-9DA3-5A885E35769B}"/>
    <cellStyle name="Comma 2 2 4 2 2 3 2 2 3 2" xfId="18058" xr:uid="{1953DD65-087F-4A2C-8B49-10885C05EF6D}"/>
    <cellStyle name="Comma 2 2 4 2 2 3 2 2 3 2 2" xfId="42322" xr:uid="{FD38942F-99F1-499F-A2C6-ACBB80B338D8}"/>
    <cellStyle name="Comma 2 2 4 2 2 3 2 2 3 3" xfId="30190" xr:uid="{B8C3A7E9-86CA-4390-B692-3B6879BEF56F}"/>
    <cellStyle name="Comma 2 2 4 2 2 3 2 2 4" xfId="9970" xr:uid="{6A3D78C2-74C7-4921-82B8-929FC034EED6}"/>
    <cellStyle name="Comma 2 2 4 2 2 3 2 2 4 2" xfId="22102" xr:uid="{8D769EE7-CE89-46F2-9838-6AA8A4ABBE06}"/>
    <cellStyle name="Comma 2 2 4 2 2 3 2 2 4 2 2" xfId="46366" xr:uid="{D1F142C1-A234-4A2A-AB22-385BC4B2B3CD}"/>
    <cellStyle name="Comma 2 2 4 2 2 3 2 2 4 3" xfId="34234" xr:uid="{5A77C916-4271-46C6-8369-D2307B2C097D}"/>
    <cellStyle name="Comma 2 2 4 2 2 3 2 2 5" xfId="14014" xr:uid="{4CB1C8C3-3AFD-43FA-9018-0DC79A732312}"/>
    <cellStyle name="Comma 2 2 4 2 2 3 2 2 5 2" xfId="38278" xr:uid="{B8B8D814-C5B1-436C-81B4-8DBB53145080}"/>
    <cellStyle name="Comma 2 2 4 2 2 3 2 2 6" xfId="26146" xr:uid="{4B7D2ECB-37BD-431A-A75D-BA36938DA4DC}"/>
    <cellStyle name="Comma 2 2 4 2 2 3 2 3" xfId="2893" xr:uid="{0BCD6588-3B11-44A8-AEA3-C3BBEF7BC62D}"/>
    <cellStyle name="Comma 2 2 4 2 2 3 2 3 2" xfId="6937" xr:uid="{7A7FA279-D61F-407A-BDD1-B3BC15D94DFF}"/>
    <cellStyle name="Comma 2 2 4 2 2 3 2 3 2 2" xfId="19069" xr:uid="{392C6D3A-6986-4BB0-A84B-B4E1E00C0AD5}"/>
    <cellStyle name="Comma 2 2 4 2 2 3 2 3 2 2 2" xfId="43333" xr:uid="{272866DB-0331-4011-85B4-2F31E6BCA682}"/>
    <cellStyle name="Comma 2 2 4 2 2 3 2 3 2 3" xfId="31201" xr:uid="{D532EB9D-DDC2-47F0-92E8-CD1E53E65770}"/>
    <cellStyle name="Comma 2 2 4 2 2 3 2 3 3" xfId="10981" xr:uid="{F0C4D573-63D8-4EA8-B1EA-ACB6EBC2DB2E}"/>
    <cellStyle name="Comma 2 2 4 2 2 3 2 3 3 2" xfId="23113" xr:uid="{C99EF12C-21C5-4D43-98A8-ED8042D084BD}"/>
    <cellStyle name="Comma 2 2 4 2 2 3 2 3 3 2 2" xfId="47377" xr:uid="{C37DA234-563F-42ED-99AE-258BB7AFCED7}"/>
    <cellStyle name="Comma 2 2 4 2 2 3 2 3 3 3" xfId="35245" xr:uid="{9F9F05F5-7B2B-4148-8C5B-793358314DCC}"/>
    <cellStyle name="Comma 2 2 4 2 2 3 2 3 4" xfId="15025" xr:uid="{C86E2E97-A9F4-4EAD-8044-672A41B8DF14}"/>
    <cellStyle name="Comma 2 2 4 2 2 3 2 3 4 2" xfId="39289" xr:uid="{FD3B0418-0489-4E4E-9ED2-D0BB3F136B9E}"/>
    <cellStyle name="Comma 2 2 4 2 2 3 2 3 5" xfId="27157" xr:uid="{3C958751-3DB8-4E09-8982-34BACC05F99A}"/>
    <cellStyle name="Comma 2 2 4 2 2 3 2 4" xfId="4915" xr:uid="{791A9624-EEF5-4FC9-8C03-E7470CC25B64}"/>
    <cellStyle name="Comma 2 2 4 2 2 3 2 4 2" xfId="17047" xr:uid="{08B6F1D5-E0BC-41E4-9600-312FA5CD53E5}"/>
    <cellStyle name="Comma 2 2 4 2 2 3 2 4 2 2" xfId="41311" xr:uid="{FE82BF2E-662A-4F66-B5F8-D09E06DCE4CB}"/>
    <cellStyle name="Comma 2 2 4 2 2 3 2 4 3" xfId="29179" xr:uid="{EC7D3C07-1DB0-446F-AA0D-B8272E873FC0}"/>
    <cellStyle name="Comma 2 2 4 2 2 3 2 5" xfId="8959" xr:uid="{A21C30D9-AB30-4CB2-91A9-50F9035B0F4E}"/>
    <cellStyle name="Comma 2 2 4 2 2 3 2 5 2" xfId="21091" xr:uid="{9F655603-DACA-4456-B2BB-2D626A67C87C}"/>
    <cellStyle name="Comma 2 2 4 2 2 3 2 5 2 2" xfId="45355" xr:uid="{FF9FFFA2-BB12-4B43-994A-C0AC4DD127A9}"/>
    <cellStyle name="Comma 2 2 4 2 2 3 2 5 3" xfId="33223" xr:uid="{36D2FF1E-2879-405A-87BE-59EFAC9460C6}"/>
    <cellStyle name="Comma 2 2 4 2 2 3 2 6" xfId="13003" xr:uid="{E02D938A-62EE-4510-8B15-278F407C4361}"/>
    <cellStyle name="Comma 2 2 4 2 2 3 2 6 2" xfId="37267" xr:uid="{58EBA33E-8553-48A2-AE3D-4CDE52EEF8BB}"/>
    <cellStyle name="Comma 2 2 4 2 2 3 2 7" xfId="25135" xr:uid="{7D333465-D11E-4E32-9143-665599BEC22C}"/>
    <cellStyle name="Comma 2 2 4 2 2 3 3" xfId="1377" xr:uid="{BE14DDFD-A706-4577-A05F-89943E695835}"/>
    <cellStyle name="Comma 2 2 4 2 2 3 3 2" xfId="3399" xr:uid="{0B5968C4-8C02-4D97-9E0C-6129CCE5AA89}"/>
    <cellStyle name="Comma 2 2 4 2 2 3 3 2 2" xfId="7443" xr:uid="{A7E8C117-98C7-435D-B987-A8A8B1A457B5}"/>
    <cellStyle name="Comma 2 2 4 2 2 3 3 2 2 2" xfId="19575" xr:uid="{2D48B78B-603F-434F-AF49-1A1CED387F44}"/>
    <cellStyle name="Comma 2 2 4 2 2 3 3 2 2 2 2" xfId="43839" xr:uid="{14707818-112B-4F2F-ADF2-A5ADB8D76FF9}"/>
    <cellStyle name="Comma 2 2 4 2 2 3 3 2 2 3" xfId="31707" xr:uid="{68EFF673-AA21-446B-B076-C9A4ECC23132}"/>
    <cellStyle name="Comma 2 2 4 2 2 3 3 2 3" xfId="11487" xr:uid="{6119D8AC-2B90-44C1-B1DA-3AAF30840E84}"/>
    <cellStyle name="Comma 2 2 4 2 2 3 3 2 3 2" xfId="23619" xr:uid="{2B7F6D7F-0615-435E-B571-C43C560DB220}"/>
    <cellStyle name="Comma 2 2 4 2 2 3 3 2 3 2 2" xfId="47883" xr:uid="{1F0E01EE-021D-4329-B0B7-024AB55B2C93}"/>
    <cellStyle name="Comma 2 2 4 2 2 3 3 2 3 3" xfId="35751" xr:uid="{EA4A0258-CC96-44EF-A76B-F7128CC845B5}"/>
    <cellStyle name="Comma 2 2 4 2 2 3 3 2 4" xfId="15531" xr:uid="{76970C4C-430D-4CC6-AC60-DBD132F40580}"/>
    <cellStyle name="Comma 2 2 4 2 2 3 3 2 4 2" xfId="39795" xr:uid="{463326B7-1137-4D00-8466-94710FFF9D9F}"/>
    <cellStyle name="Comma 2 2 4 2 2 3 3 2 5" xfId="27663" xr:uid="{14CAC5CF-D17E-4A09-A7F1-1BA488F43B33}"/>
    <cellStyle name="Comma 2 2 4 2 2 3 3 3" xfId="5421" xr:uid="{EBA43D9D-3D15-4504-87E1-9F84243E13C0}"/>
    <cellStyle name="Comma 2 2 4 2 2 3 3 3 2" xfId="17553" xr:uid="{EAEC8835-A950-4F58-83A0-DD3278607074}"/>
    <cellStyle name="Comma 2 2 4 2 2 3 3 3 2 2" xfId="41817" xr:uid="{3973B61B-6A51-4742-B18A-BC1C80247D28}"/>
    <cellStyle name="Comma 2 2 4 2 2 3 3 3 3" xfId="29685" xr:uid="{FD646E0E-8C37-4321-8FBB-0389C33777A4}"/>
    <cellStyle name="Comma 2 2 4 2 2 3 3 4" xfId="9465" xr:uid="{CC9C5C1E-33E3-4E88-86CF-24A1D748CF1E}"/>
    <cellStyle name="Comma 2 2 4 2 2 3 3 4 2" xfId="21597" xr:uid="{5FDBFE86-D707-4B47-8D42-A94F1C02E706}"/>
    <cellStyle name="Comma 2 2 4 2 2 3 3 4 2 2" xfId="45861" xr:uid="{C58A3178-4BF6-47BB-9580-5A7B7E5A5992}"/>
    <cellStyle name="Comma 2 2 4 2 2 3 3 4 3" xfId="33729" xr:uid="{D34C4EEA-36E5-454D-B2EC-0B36916282C2}"/>
    <cellStyle name="Comma 2 2 4 2 2 3 3 5" xfId="13509" xr:uid="{EFFA63FF-AD4F-4C15-BEE2-572466B0E974}"/>
    <cellStyle name="Comma 2 2 4 2 2 3 3 5 2" xfId="37773" xr:uid="{585CFDA2-BDC2-4BFA-9D7E-A7CD0BE23087}"/>
    <cellStyle name="Comma 2 2 4 2 2 3 3 6" xfId="25641" xr:uid="{3B4BD731-36FF-496B-BB08-9BF375BEC95B}"/>
    <cellStyle name="Comma 2 2 4 2 2 3 4" xfId="2388" xr:uid="{7791A11B-CD81-4FC7-BA88-C2DE57DFC17B}"/>
    <cellStyle name="Comma 2 2 4 2 2 3 4 2" xfId="6432" xr:uid="{70BF797D-8205-4B91-BB8B-4C2AEF0DF798}"/>
    <cellStyle name="Comma 2 2 4 2 2 3 4 2 2" xfId="18564" xr:uid="{5647E9D4-8686-4924-AA00-DC9C5EACCF99}"/>
    <cellStyle name="Comma 2 2 4 2 2 3 4 2 2 2" xfId="42828" xr:uid="{7B2EF903-8DDE-47C5-BDF4-CC9A4C5D70B6}"/>
    <cellStyle name="Comma 2 2 4 2 2 3 4 2 3" xfId="30696" xr:uid="{EED25582-C847-46B9-B42A-CDAFB6C0AA4F}"/>
    <cellStyle name="Comma 2 2 4 2 2 3 4 3" xfId="10476" xr:uid="{3C738206-EFE6-429E-B295-7C20534A3FB8}"/>
    <cellStyle name="Comma 2 2 4 2 2 3 4 3 2" xfId="22608" xr:uid="{1F779C65-8CC1-4DFA-8EC6-CE2DD85DA7D7}"/>
    <cellStyle name="Comma 2 2 4 2 2 3 4 3 2 2" xfId="46872" xr:uid="{B8F2DBFC-2117-4B1A-B10A-6FBC24F60697}"/>
    <cellStyle name="Comma 2 2 4 2 2 3 4 3 3" xfId="34740" xr:uid="{32F8B56E-7B60-498D-BEE7-6AFF0D5E0878}"/>
    <cellStyle name="Comma 2 2 4 2 2 3 4 4" xfId="14520" xr:uid="{89650161-5883-4712-B1E3-1D4A51668460}"/>
    <cellStyle name="Comma 2 2 4 2 2 3 4 4 2" xfId="38784" xr:uid="{75A718F5-2FAD-4B3F-80B1-7C70FCA6AF1B}"/>
    <cellStyle name="Comma 2 2 4 2 2 3 4 5" xfId="26652" xr:uid="{55B51CB4-A0FE-4134-BC22-D30C59E11CB5}"/>
    <cellStyle name="Comma 2 2 4 2 2 3 5" xfId="4410" xr:uid="{ABDD9E66-1D9B-4BA4-A982-EAD9A4471CCF}"/>
    <cellStyle name="Comma 2 2 4 2 2 3 5 2" xfId="16542" xr:uid="{B69564B2-8783-4472-A841-7808939C578E}"/>
    <cellStyle name="Comma 2 2 4 2 2 3 5 2 2" xfId="40806" xr:uid="{29B6ED6B-8AD3-4C0B-8158-F6ED483175CF}"/>
    <cellStyle name="Comma 2 2 4 2 2 3 5 3" xfId="28674" xr:uid="{6CF7B3BD-E626-4C72-8CB5-0848A6C8FC60}"/>
    <cellStyle name="Comma 2 2 4 2 2 3 6" xfId="8454" xr:uid="{D8835D13-16AD-4324-99F0-7748F445E191}"/>
    <cellStyle name="Comma 2 2 4 2 2 3 6 2" xfId="20586" xr:uid="{3A34590E-0D01-4D6A-AB22-8945EA38C231}"/>
    <cellStyle name="Comma 2 2 4 2 2 3 6 2 2" xfId="44850" xr:uid="{B35B51AC-63C9-41AB-BD14-41EB595336BF}"/>
    <cellStyle name="Comma 2 2 4 2 2 3 6 3" xfId="32718" xr:uid="{769CC5FA-5DF8-4A00-9828-D81DE87EAEB6}"/>
    <cellStyle name="Comma 2 2 4 2 2 3 7" xfId="12498" xr:uid="{758F4C91-EF53-405C-B660-3E41F831A3D5}"/>
    <cellStyle name="Comma 2 2 4 2 2 3 7 2" xfId="36762" xr:uid="{B5A40239-050A-4206-9415-8563AAAD8AB1}"/>
    <cellStyle name="Comma 2 2 4 2 2 3 8" xfId="24630" xr:uid="{5C54D7BA-F8A2-416D-8498-7BBEFF275FC0}"/>
    <cellStyle name="Comma 2 2 4 2 2 4" xfId="618" xr:uid="{A2A8A775-EB87-4E1B-91CB-D34234F041C3}"/>
    <cellStyle name="Comma 2 2 4 2 2 4 2" xfId="1629" xr:uid="{23B1A0E9-1624-4491-859C-284DD9C1F790}"/>
    <cellStyle name="Comma 2 2 4 2 2 4 2 2" xfId="3651" xr:uid="{BEF0EF27-3E09-4FA9-9749-1096241D3580}"/>
    <cellStyle name="Comma 2 2 4 2 2 4 2 2 2" xfId="7695" xr:uid="{5765AB7A-9DCA-42D4-B8E7-627D093E485B}"/>
    <cellStyle name="Comma 2 2 4 2 2 4 2 2 2 2" xfId="19827" xr:uid="{0149C8B1-0078-4953-A019-4CD7F7973D53}"/>
    <cellStyle name="Comma 2 2 4 2 2 4 2 2 2 2 2" xfId="44091" xr:uid="{97E65946-70DC-4105-BACF-5BD7E0570E0A}"/>
    <cellStyle name="Comma 2 2 4 2 2 4 2 2 2 3" xfId="31959" xr:uid="{693DE4B5-5B06-4E5C-BB1F-FA33B79ECB5E}"/>
    <cellStyle name="Comma 2 2 4 2 2 4 2 2 3" xfId="11739" xr:uid="{A7C149F5-AAFC-4C3D-B599-936AF3399449}"/>
    <cellStyle name="Comma 2 2 4 2 2 4 2 2 3 2" xfId="23871" xr:uid="{120A9A37-4B40-4218-9C47-E13841CDD54A}"/>
    <cellStyle name="Comma 2 2 4 2 2 4 2 2 3 2 2" xfId="48135" xr:uid="{2F5541A1-C57B-4520-9C86-DDB2091E7DEA}"/>
    <cellStyle name="Comma 2 2 4 2 2 4 2 2 3 3" xfId="36003" xr:uid="{48354311-757E-4101-9413-BFCD06F891DE}"/>
    <cellStyle name="Comma 2 2 4 2 2 4 2 2 4" xfId="15783" xr:uid="{CE551925-5CBC-4BEC-8113-F5FEA5B50B83}"/>
    <cellStyle name="Comma 2 2 4 2 2 4 2 2 4 2" xfId="40047" xr:uid="{804A394D-01E3-46C6-A933-B559F93EF82D}"/>
    <cellStyle name="Comma 2 2 4 2 2 4 2 2 5" xfId="27915" xr:uid="{1E093B4D-B5DE-46A6-BC86-3C7EFD3A53CC}"/>
    <cellStyle name="Comma 2 2 4 2 2 4 2 3" xfId="5673" xr:uid="{1EE5A50C-7616-4E38-BA51-F3E7A28138E8}"/>
    <cellStyle name="Comma 2 2 4 2 2 4 2 3 2" xfId="17805" xr:uid="{6E9CFC23-CC42-4810-9D6C-319C007FB580}"/>
    <cellStyle name="Comma 2 2 4 2 2 4 2 3 2 2" xfId="42069" xr:uid="{17A0F34C-4240-4A58-B5F8-0DF2BADAEE6D}"/>
    <cellStyle name="Comma 2 2 4 2 2 4 2 3 3" xfId="29937" xr:uid="{3506B4BB-9CB5-47AF-98F7-E21881899C59}"/>
    <cellStyle name="Comma 2 2 4 2 2 4 2 4" xfId="9717" xr:uid="{61EB1C29-000D-4B05-9B94-6DAE09277A55}"/>
    <cellStyle name="Comma 2 2 4 2 2 4 2 4 2" xfId="21849" xr:uid="{7D1ABB6B-C461-4C3B-B162-30B20B4C598F}"/>
    <cellStyle name="Comma 2 2 4 2 2 4 2 4 2 2" xfId="46113" xr:uid="{B06A6709-435A-4781-BAD0-1E41D015688E}"/>
    <cellStyle name="Comma 2 2 4 2 2 4 2 4 3" xfId="33981" xr:uid="{BB3FD742-8F05-48CE-82E0-C8829394F6DD}"/>
    <cellStyle name="Comma 2 2 4 2 2 4 2 5" xfId="13761" xr:uid="{26C27039-0008-4AF6-B885-74F13E929604}"/>
    <cellStyle name="Comma 2 2 4 2 2 4 2 5 2" xfId="38025" xr:uid="{D2C21F28-7695-4CF5-A23A-C651522D3D8F}"/>
    <cellStyle name="Comma 2 2 4 2 2 4 2 6" xfId="25893" xr:uid="{6B63B563-3D63-4515-A881-BF0726A0439B}"/>
    <cellStyle name="Comma 2 2 4 2 2 4 3" xfId="2640" xr:uid="{692FD9CF-6A84-4EC8-B4B0-27C51F379C96}"/>
    <cellStyle name="Comma 2 2 4 2 2 4 3 2" xfId="6684" xr:uid="{D921E369-80B9-4E9C-90A7-00462E0982CB}"/>
    <cellStyle name="Comma 2 2 4 2 2 4 3 2 2" xfId="18816" xr:uid="{DFCD2B07-2369-407C-A0C2-16933886C57C}"/>
    <cellStyle name="Comma 2 2 4 2 2 4 3 2 2 2" xfId="43080" xr:uid="{A216862A-90A2-4694-BFE5-D02FC6AD2D95}"/>
    <cellStyle name="Comma 2 2 4 2 2 4 3 2 3" xfId="30948" xr:uid="{08B52855-27D0-4890-988C-810A61FDF5E7}"/>
    <cellStyle name="Comma 2 2 4 2 2 4 3 3" xfId="10728" xr:uid="{73FAB380-D9B2-4393-A184-5AC2BD9F1304}"/>
    <cellStyle name="Comma 2 2 4 2 2 4 3 3 2" xfId="22860" xr:uid="{6B25588B-CC32-4033-BB56-45D9786AB897}"/>
    <cellStyle name="Comma 2 2 4 2 2 4 3 3 2 2" xfId="47124" xr:uid="{04042F2C-7712-4708-8F53-29B79D4637DF}"/>
    <cellStyle name="Comma 2 2 4 2 2 4 3 3 3" xfId="34992" xr:uid="{5E295E63-EF66-4E27-9822-A15331675870}"/>
    <cellStyle name="Comma 2 2 4 2 2 4 3 4" xfId="14772" xr:uid="{F7E67C71-A0B6-484A-AF19-5EA810CFEC55}"/>
    <cellStyle name="Comma 2 2 4 2 2 4 3 4 2" xfId="39036" xr:uid="{FFB37817-806F-494B-91E1-7831770E8F02}"/>
    <cellStyle name="Comma 2 2 4 2 2 4 3 5" xfId="26904" xr:uid="{67DE16FB-AA84-4995-853C-C9CE7B0FEAEF}"/>
    <cellStyle name="Comma 2 2 4 2 2 4 4" xfId="4662" xr:uid="{6F84E7AF-A13B-4320-9AB4-F0AE32FD9497}"/>
    <cellStyle name="Comma 2 2 4 2 2 4 4 2" xfId="16794" xr:uid="{F4B6C7FB-0BCB-4E44-B2A9-464EAA7F6B13}"/>
    <cellStyle name="Comma 2 2 4 2 2 4 4 2 2" xfId="41058" xr:uid="{451330E7-04B2-4CB4-830D-610E9F0DB6AD}"/>
    <cellStyle name="Comma 2 2 4 2 2 4 4 3" xfId="28926" xr:uid="{C2B24765-5C12-4A65-BA37-9D104471A094}"/>
    <cellStyle name="Comma 2 2 4 2 2 4 5" xfId="8706" xr:uid="{ACB76632-7C56-4B96-966E-BBB8F1CC9303}"/>
    <cellStyle name="Comma 2 2 4 2 2 4 5 2" xfId="20838" xr:uid="{FF2F1E56-B85E-4EF1-BD4C-0E67923E863D}"/>
    <cellStyle name="Comma 2 2 4 2 2 4 5 2 2" xfId="45102" xr:uid="{A118AB82-E604-4C49-9472-8922F77CCEEA}"/>
    <cellStyle name="Comma 2 2 4 2 2 4 5 3" xfId="32970" xr:uid="{20B0E80E-64DE-42C6-A5C6-16CF8EFBC968}"/>
    <cellStyle name="Comma 2 2 4 2 2 4 6" xfId="12750" xr:uid="{C2AA9BB9-7AFE-4BE1-8A34-E9CDCABE3E7D}"/>
    <cellStyle name="Comma 2 2 4 2 2 4 6 2" xfId="37014" xr:uid="{52B5337A-4E45-4D0A-8A3B-359C76A87A90}"/>
    <cellStyle name="Comma 2 2 4 2 2 4 7" xfId="24882" xr:uid="{07645F29-B1D3-4827-A3EB-BCDA75763459}"/>
    <cellStyle name="Comma 2 2 4 2 2 5" xfId="1124" xr:uid="{8B7AB401-C529-4311-B879-79F670063BDF}"/>
    <cellStyle name="Comma 2 2 4 2 2 5 2" xfId="3146" xr:uid="{88C02001-23BD-460C-924F-2E717C7052B0}"/>
    <cellStyle name="Comma 2 2 4 2 2 5 2 2" xfId="7190" xr:uid="{6093D4C3-853A-4AC1-B7CF-63A02A035FDC}"/>
    <cellStyle name="Comma 2 2 4 2 2 5 2 2 2" xfId="19322" xr:uid="{71EBC48A-D88F-4367-9F4D-E10327D0A060}"/>
    <cellStyle name="Comma 2 2 4 2 2 5 2 2 2 2" xfId="43586" xr:uid="{05AED4FD-0227-487A-B5F3-044238E1936A}"/>
    <cellStyle name="Comma 2 2 4 2 2 5 2 2 3" xfId="31454" xr:uid="{3B50B328-69D4-4855-9084-185B708266FC}"/>
    <cellStyle name="Comma 2 2 4 2 2 5 2 3" xfId="11234" xr:uid="{62AE112E-6DB1-48F0-9593-0233DE457CEB}"/>
    <cellStyle name="Comma 2 2 4 2 2 5 2 3 2" xfId="23366" xr:uid="{50D21111-9D90-4FBA-B449-B8F589A072A9}"/>
    <cellStyle name="Comma 2 2 4 2 2 5 2 3 2 2" xfId="47630" xr:uid="{098C1552-F06E-4CFD-AA43-7B7FF76AF7F1}"/>
    <cellStyle name="Comma 2 2 4 2 2 5 2 3 3" xfId="35498" xr:uid="{18C6B3B2-B15D-40E1-96A7-742C8BFFE298}"/>
    <cellStyle name="Comma 2 2 4 2 2 5 2 4" xfId="15278" xr:uid="{6A676B74-68E6-4D7A-BDB3-94B46125EFD4}"/>
    <cellStyle name="Comma 2 2 4 2 2 5 2 4 2" xfId="39542" xr:uid="{28C709DA-3157-48E3-8BFF-1FF1C19A8AC3}"/>
    <cellStyle name="Comma 2 2 4 2 2 5 2 5" xfId="27410" xr:uid="{A1460DC9-B661-4213-A816-5B823FF986D0}"/>
    <cellStyle name="Comma 2 2 4 2 2 5 3" xfId="5168" xr:uid="{6A9C4697-9EDF-4C8F-A6CC-8B07B1522C24}"/>
    <cellStyle name="Comma 2 2 4 2 2 5 3 2" xfId="17300" xr:uid="{F43BEFB1-DE90-4E45-8CE8-187CB4EAEC7E}"/>
    <cellStyle name="Comma 2 2 4 2 2 5 3 2 2" xfId="41564" xr:uid="{CF28A0A2-B57E-410E-AA62-06F1969EECA2}"/>
    <cellStyle name="Comma 2 2 4 2 2 5 3 3" xfId="29432" xr:uid="{A0332A03-2A09-4072-82B4-162EE38872BB}"/>
    <cellStyle name="Comma 2 2 4 2 2 5 4" xfId="9212" xr:uid="{9A0A9875-7F25-47A8-8FD7-FB272DAD737B}"/>
    <cellStyle name="Comma 2 2 4 2 2 5 4 2" xfId="21344" xr:uid="{6996E131-7F03-4625-8743-8A798A7B594E}"/>
    <cellStyle name="Comma 2 2 4 2 2 5 4 2 2" xfId="45608" xr:uid="{86EE7E41-3526-44E0-808E-6FB11CAAAC7C}"/>
    <cellStyle name="Comma 2 2 4 2 2 5 4 3" xfId="33476" xr:uid="{6C62B661-880D-4CC3-8C9D-CF24F0D599C8}"/>
    <cellStyle name="Comma 2 2 4 2 2 5 5" xfId="13256" xr:uid="{FDA576F8-6982-4C25-810E-FC51F1EEC654}"/>
    <cellStyle name="Comma 2 2 4 2 2 5 5 2" xfId="37520" xr:uid="{1FE99CD2-6965-45E8-A6AF-A252A7DCCC44}"/>
    <cellStyle name="Comma 2 2 4 2 2 5 6" xfId="25388" xr:uid="{8028EF4D-03FC-44EF-95D6-E6FC6A3634E6}"/>
    <cellStyle name="Comma 2 2 4 2 2 6" xfId="2135" xr:uid="{86041AAB-5624-4D70-8C75-FAABA799666D}"/>
    <cellStyle name="Comma 2 2 4 2 2 6 2" xfId="6179" xr:uid="{0003E808-27F3-4CD1-A1D8-6A4727242C79}"/>
    <cellStyle name="Comma 2 2 4 2 2 6 2 2" xfId="18311" xr:uid="{C644F215-EFE7-4177-A8E8-597C93388E01}"/>
    <cellStyle name="Comma 2 2 4 2 2 6 2 2 2" xfId="42575" xr:uid="{B8E8C528-6674-4D9D-A96F-0DD04D35850A}"/>
    <cellStyle name="Comma 2 2 4 2 2 6 2 3" xfId="30443" xr:uid="{BEB1A689-5293-4981-9D1D-350F5D1A289B}"/>
    <cellStyle name="Comma 2 2 4 2 2 6 3" xfId="10223" xr:uid="{70285550-BB30-452E-885F-E47BE790A075}"/>
    <cellStyle name="Comma 2 2 4 2 2 6 3 2" xfId="22355" xr:uid="{03DA59D0-0FEF-4C53-8E57-2DC0E7D16FD5}"/>
    <cellStyle name="Comma 2 2 4 2 2 6 3 2 2" xfId="46619" xr:uid="{942C7A20-EEA3-4E3A-B7FC-09636D8523A5}"/>
    <cellStyle name="Comma 2 2 4 2 2 6 3 3" xfId="34487" xr:uid="{B1AD6E93-5C7A-4A3F-BE7F-25F288844CAE}"/>
    <cellStyle name="Comma 2 2 4 2 2 6 4" xfId="14267" xr:uid="{90DA902C-8C9A-4B4A-A7DA-C17A5D30CC83}"/>
    <cellStyle name="Comma 2 2 4 2 2 6 4 2" xfId="38531" xr:uid="{DC5FD1C1-C3EE-4599-AFB4-FCDC01BFEEF3}"/>
    <cellStyle name="Comma 2 2 4 2 2 6 5" xfId="26399" xr:uid="{471AABCE-67F3-4CE4-A6A1-0D62B0D33A21}"/>
    <cellStyle name="Comma 2 2 4 2 2 7" xfId="4157" xr:uid="{DDB4EE1F-4FA9-4554-9864-4B8780E53F83}"/>
    <cellStyle name="Comma 2 2 4 2 2 7 2" xfId="16289" xr:uid="{094ADB13-7980-4866-9251-A3FD061FDD58}"/>
    <cellStyle name="Comma 2 2 4 2 2 7 2 2" xfId="40553" xr:uid="{5B129F6D-BC9A-42EC-8898-381ADA84D3CE}"/>
    <cellStyle name="Comma 2 2 4 2 2 7 3" xfId="28421" xr:uid="{585355AA-ECBD-4EE6-9278-33A9DA2B776A}"/>
    <cellStyle name="Comma 2 2 4 2 2 8" xfId="8201" xr:uid="{FD50ECE9-2966-4F82-AD68-26AFAEFCFF34}"/>
    <cellStyle name="Comma 2 2 4 2 2 8 2" xfId="20333" xr:uid="{11D78F40-F0DA-4ED5-8ED9-6F2FA5C25600}"/>
    <cellStyle name="Comma 2 2 4 2 2 8 2 2" xfId="44597" xr:uid="{F0BCDB3F-8010-44CC-A320-92F9FA8FDAE1}"/>
    <cellStyle name="Comma 2 2 4 2 2 8 3" xfId="32465" xr:uid="{75B6E0B6-9603-4FAC-B0E9-F9034C425801}"/>
    <cellStyle name="Comma 2 2 4 2 2 9" xfId="12245" xr:uid="{97ED31A3-5932-4D41-AC41-0527435A8F46}"/>
    <cellStyle name="Comma 2 2 4 2 2 9 2" xfId="36509" xr:uid="{5BCB3BD6-EE05-4EB1-AD79-BAA98F2D14C2}"/>
    <cellStyle name="Comma 2 2 4 2 3" xfId="176" xr:uid="{5A43128A-D199-47EA-9BF8-8EE812BF7EBA}"/>
    <cellStyle name="Comma 2 2 4 2 3 2" xfId="429" xr:uid="{264C4CEA-23BE-41FA-B373-BD5EC0C20E0F}"/>
    <cellStyle name="Comma 2 2 4 2 3 2 2" xfId="934" xr:uid="{45720ECB-9C80-4A25-B244-DF6469B4D32F}"/>
    <cellStyle name="Comma 2 2 4 2 3 2 2 2" xfId="1945" xr:uid="{5687D7CB-9A11-4D0A-B8D6-9218F6F14CC0}"/>
    <cellStyle name="Comma 2 2 4 2 3 2 2 2 2" xfId="3967" xr:uid="{4EF57688-246C-449B-8958-96DFA94AEA12}"/>
    <cellStyle name="Comma 2 2 4 2 3 2 2 2 2 2" xfId="8011" xr:uid="{22D2D167-0166-4100-9891-B59F4332C67B}"/>
    <cellStyle name="Comma 2 2 4 2 3 2 2 2 2 2 2" xfId="20143" xr:uid="{F66123DF-DA0E-4377-83F5-D78CA7845308}"/>
    <cellStyle name="Comma 2 2 4 2 3 2 2 2 2 2 2 2" xfId="44407" xr:uid="{05EAB949-D117-4A6E-9BDF-58392822F21D}"/>
    <cellStyle name="Comma 2 2 4 2 3 2 2 2 2 2 3" xfId="32275" xr:uid="{8755D274-C3AD-451C-BFE3-8AC90F4FAC82}"/>
    <cellStyle name="Comma 2 2 4 2 3 2 2 2 2 3" xfId="12055" xr:uid="{74CE2A03-498B-4594-8609-4C694E01B2A1}"/>
    <cellStyle name="Comma 2 2 4 2 3 2 2 2 2 3 2" xfId="24187" xr:uid="{A4C59410-BFBE-4318-A0C5-99B0180B197D}"/>
    <cellStyle name="Comma 2 2 4 2 3 2 2 2 2 3 2 2" xfId="48451" xr:uid="{8A934B95-9EF0-48EC-B033-8B2CA94EB70F}"/>
    <cellStyle name="Comma 2 2 4 2 3 2 2 2 2 3 3" xfId="36319" xr:uid="{E7890ED2-78AA-4F18-A169-AA720FD568E0}"/>
    <cellStyle name="Comma 2 2 4 2 3 2 2 2 2 4" xfId="16099" xr:uid="{777AEAF9-726C-492D-AA94-68879E3D304E}"/>
    <cellStyle name="Comma 2 2 4 2 3 2 2 2 2 4 2" xfId="40363" xr:uid="{358820E9-11B1-402A-A313-2D9FBC7D7731}"/>
    <cellStyle name="Comma 2 2 4 2 3 2 2 2 2 5" xfId="28231" xr:uid="{F8076F01-6077-43EE-A7A2-C2D8254DAE47}"/>
    <cellStyle name="Comma 2 2 4 2 3 2 2 2 3" xfId="5989" xr:uid="{2BBC1BDE-4065-4E8F-BB36-E760959C6690}"/>
    <cellStyle name="Comma 2 2 4 2 3 2 2 2 3 2" xfId="18121" xr:uid="{3DBB181C-7A89-4CCD-AC31-A38D751BE71E}"/>
    <cellStyle name="Comma 2 2 4 2 3 2 2 2 3 2 2" xfId="42385" xr:uid="{9E2AAE2E-D62B-43ED-A835-C8E25FF4D9BB}"/>
    <cellStyle name="Comma 2 2 4 2 3 2 2 2 3 3" xfId="30253" xr:uid="{AD901616-3C35-4788-A88B-E58554C9842D}"/>
    <cellStyle name="Comma 2 2 4 2 3 2 2 2 4" xfId="10033" xr:uid="{02E2A39A-830D-4105-8A08-E06510746A0E}"/>
    <cellStyle name="Comma 2 2 4 2 3 2 2 2 4 2" xfId="22165" xr:uid="{B1D300A2-1174-43C2-B956-EEA5BDFB7EF8}"/>
    <cellStyle name="Comma 2 2 4 2 3 2 2 2 4 2 2" xfId="46429" xr:uid="{44D6F311-1B11-48D9-85A4-53423786DC74}"/>
    <cellStyle name="Comma 2 2 4 2 3 2 2 2 4 3" xfId="34297" xr:uid="{6389CAB8-360F-4FB5-A9B8-33D67CDC7E58}"/>
    <cellStyle name="Comma 2 2 4 2 3 2 2 2 5" xfId="14077" xr:uid="{46A45850-57A3-4AC5-BC58-7CEBEE2F970C}"/>
    <cellStyle name="Comma 2 2 4 2 3 2 2 2 5 2" xfId="38341" xr:uid="{461994D5-3EA2-4B65-B4C0-2F2295BA31F7}"/>
    <cellStyle name="Comma 2 2 4 2 3 2 2 2 6" xfId="26209" xr:uid="{3F36430A-6DB2-4A56-86B6-0BB88E519066}"/>
    <cellStyle name="Comma 2 2 4 2 3 2 2 3" xfId="2956" xr:uid="{D5A02B00-D301-4656-91F2-71553A14E172}"/>
    <cellStyle name="Comma 2 2 4 2 3 2 2 3 2" xfId="7000" xr:uid="{B7AA309C-ED42-4D6A-8F41-185E4E3D11F9}"/>
    <cellStyle name="Comma 2 2 4 2 3 2 2 3 2 2" xfId="19132" xr:uid="{F1BE05C0-46EA-4D90-8BB8-44447D490312}"/>
    <cellStyle name="Comma 2 2 4 2 3 2 2 3 2 2 2" xfId="43396" xr:uid="{B9EB64D8-5B9F-4086-8460-72698076662B}"/>
    <cellStyle name="Comma 2 2 4 2 3 2 2 3 2 3" xfId="31264" xr:uid="{AB618257-417D-4DA5-9357-989B1B94B359}"/>
    <cellStyle name="Comma 2 2 4 2 3 2 2 3 3" xfId="11044" xr:uid="{73924E55-A0F1-423D-A3D0-96AA074CEC16}"/>
    <cellStyle name="Comma 2 2 4 2 3 2 2 3 3 2" xfId="23176" xr:uid="{70B665BD-FABD-4136-ADD6-FA4481A680F6}"/>
    <cellStyle name="Comma 2 2 4 2 3 2 2 3 3 2 2" xfId="47440" xr:uid="{DDE29B00-4565-43C1-BFA1-79382E7EA1AB}"/>
    <cellStyle name="Comma 2 2 4 2 3 2 2 3 3 3" xfId="35308" xr:uid="{598176AE-0ED1-4F3F-B9FF-D120784A6FDD}"/>
    <cellStyle name="Comma 2 2 4 2 3 2 2 3 4" xfId="15088" xr:uid="{BDFC8B92-465A-48EF-991D-4F5C049FDE6E}"/>
    <cellStyle name="Comma 2 2 4 2 3 2 2 3 4 2" xfId="39352" xr:uid="{6ED81327-2C79-47A7-AECA-1D8F58FC31CD}"/>
    <cellStyle name="Comma 2 2 4 2 3 2 2 3 5" xfId="27220" xr:uid="{78C98C28-C752-4A48-A57E-62B7330B93C1}"/>
    <cellStyle name="Comma 2 2 4 2 3 2 2 4" xfId="4978" xr:uid="{248E964A-F94A-42E8-A333-10F196BDFB49}"/>
    <cellStyle name="Comma 2 2 4 2 3 2 2 4 2" xfId="17110" xr:uid="{9F33A4F9-9AA3-4095-97D0-E9A0C12CF4DF}"/>
    <cellStyle name="Comma 2 2 4 2 3 2 2 4 2 2" xfId="41374" xr:uid="{005CA09E-6A65-4686-B0F2-39EF93BF5877}"/>
    <cellStyle name="Comma 2 2 4 2 3 2 2 4 3" xfId="29242" xr:uid="{C9023E36-2F21-4EBB-AED5-5DEDA40F83F1}"/>
    <cellStyle name="Comma 2 2 4 2 3 2 2 5" xfId="9022" xr:uid="{4782F223-07F6-4251-A2FC-7698CC9310A3}"/>
    <cellStyle name="Comma 2 2 4 2 3 2 2 5 2" xfId="21154" xr:uid="{F68E3142-4123-45FD-BC3B-ED347C65BCC9}"/>
    <cellStyle name="Comma 2 2 4 2 3 2 2 5 2 2" xfId="45418" xr:uid="{602E103C-F3A4-4606-912B-836A7E5C24CB}"/>
    <cellStyle name="Comma 2 2 4 2 3 2 2 5 3" xfId="33286" xr:uid="{FBF83B1B-EF93-421D-9CE2-F09E93AB1A12}"/>
    <cellStyle name="Comma 2 2 4 2 3 2 2 6" xfId="13066" xr:uid="{1EE2573E-48E0-4254-8FCD-EC0AE1C6B1A8}"/>
    <cellStyle name="Comma 2 2 4 2 3 2 2 6 2" xfId="37330" xr:uid="{EAF9144E-1BD9-43A5-A44E-26FF2B4BFD19}"/>
    <cellStyle name="Comma 2 2 4 2 3 2 2 7" xfId="25198" xr:uid="{4AFC8768-F80D-49C6-95D1-C1BB0950A197}"/>
    <cellStyle name="Comma 2 2 4 2 3 2 3" xfId="1440" xr:uid="{2F352599-CC33-41AD-8832-2B333C4EBAB1}"/>
    <cellStyle name="Comma 2 2 4 2 3 2 3 2" xfId="3462" xr:uid="{3D66B627-DC14-460E-A0F0-58A285054749}"/>
    <cellStyle name="Comma 2 2 4 2 3 2 3 2 2" xfId="7506" xr:uid="{DA9076A4-BC9A-4A32-8911-896D3BCA24E7}"/>
    <cellStyle name="Comma 2 2 4 2 3 2 3 2 2 2" xfId="19638" xr:uid="{78B0D8BF-253A-4D62-A9F5-9B441D7A2708}"/>
    <cellStyle name="Comma 2 2 4 2 3 2 3 2 2 2 2" xfId="43902" xr:uid="{2F42FABF-0858-4327-994D-74288981AFB5}"/>
    <cellStyle name="Comma 2 2 4 2 3 2 3 2 2 3" xfId="31770" xr:uid="{62ECA657-574C-47C8-ACDB-BD470AA2FFA7}"/>
    <cellStyle name="Comma 2 2 4 2 3 2 3 2 3" xfId="11550" xr:uid="{184C471C-2D2D-429B-B3A9-C3F05969BA7D}"/>
    <cellStyle name="Comma 2 2 4 2 3 2 3 2 3 2" xfId="23682" xr:uid="{29D95F54-7995-42D4-B12C-954B6B244159}"/>
    <cellStyle name="Comma 2 2 4 2 3 2 3 2 3 2 2" xfId="47946" xr:uid="{45F32A56-4CC8-4FF8-879C-89F6E2C76D56}"/>
    <cellStyle name="Comma 2 2 4 2 3 2 3 2 3 3" xfId="35814" xr:uid="{5A8814EC-3BE9-4CC8-8098-2D5DC6D1533A}"/>
    <cellStyle name="Comma 2 2 4 2 3 2 3 2 4" xfId="15594" xr:uid="{B497E765-5BD2-4E07-A7E7-B74688768BE1}"/>
    <cellStyle name="Comma 2 2 4 2 3 2 3 2 4 2" xfId="39858" xr:uid="{CF320FFD-7689-4576-B796-4F62FA4BD765}"/>
    <cellStyle name="Comma 2 2 4 2 3 2 3 2 5" xfId="27726" xr:uid="{4625A709-473D-4CE4-AEA8-0207A585AE21}"/>
    <cellStyle name="Comma 2 2 4 2 3 2 3 3" xfId="5484" xr:uid="{84AE6430-0592-4028-98C5-91FA4A697A88}"/>
    <cellStyle name="Comma 2 2 4 2 3 2 3 3 2" xfId="17616" xr:uid="{75C732CE-0E89-41A7-9B20-1060DF9891AA}"/>
    <cellStyle name="Comma 2 2 4 2 3 2 3 3 2 2" xfId="41880" xr:uid="{F38120DC-EE40-4DE1-AE90-ADBD4E334F34}"/>
    <cellStyle name="Comma 2 2 4 2 3 2 3 3 3" xfId="29748" xr:uid="{4A520AAC-E581-40D1-B2B6-8A4C0C2289BF}"/>
    <cellStyle name="Comma 2 2 4 2 3 2 3 4" xfId="9528" xr:uid="{9C198EC1-556E-4CDF-A350-794EF238C7C8}"/>
    <cellStyle name="Comma 2 2 4 2 3 2 3 4 2" xfId="21660" xr:uid="{C3DB2749-A7FC-4448-B7FF-01B1F07A66FF}"/>
    <cellStyle name="Comma 2 2 4 2 3 2 3 4 2 2" xfId="45924" xr:uid="{E33EC033-E04A-458D-A205-46AD28362C66}"/>
    <cellStyle name="Comma 2 2 4 2 3 2 3 4 3" xfId="33792" xr:uid="{F22CCBDB-3FCF-4F64-BA29-4AC3745CCE95}"/>
    <cellStyle name="Comma 2 2 4 2 3 2 3 5" xfId="13572" xr:uid="{4B5379F6-6827-4D93-8E42-90788CA42378}"/>
    <cellStyle name="Comma 2 2 4 2 3 2 3 5 2" xfId="37836" xr:uid="{AC796F04-ACD5-4ACA-B83A-3DE5AF09B072}"/>
    <cellStyle name="Comma 2 2 4 2 3 2 3 6" xfId="25704" xr:uid="{C94F562E-9436-40B3-87F5-4776E0F665ED}"/>
    <cellStyle name="Comma 2 2 4 2 3 2 4" xfId="2451" xr:uid="{BDF8E349-7E57-4BDF-B94B-0ED6B53B7079}"/>
    <cellStyle name="Comma 2 2 4 2 3 2 4 2" xfId="6495" xr:uid="{6CAB9A18-84CE-495D-93E1-2C214EB4CD21}"/>
    <cellStyle name="Comma 2 2 4 2 3 2 4 2 2" xfId="18627" xr:uid="{2651B83A-55D4-40E9-B5DE-B7CCDC0BAA64}"/>
    <cellStyle name="Comma 2 2 4 2 3 2 4 2 2 2" xfId="42891" xr:uid="{91A105BE-7C57-489D-B50F-C6B212505F00}"/>
    <cellStyle name="Comma 2 2 4 2 3 2 4 2 3" xfId="30759" xr:uid="{4143807D-CB68-4017-9ABF-C4758C14BC2E}"/>
    <cellStyle name="Comma 2 2 4 2 3 2 4 3" xfId="10539" xr:uid="{ABA5B595-FB38-422D-89D2-F4E82447FC4D}"/>
    <cellStyle name="Comma 2 2 4 2 3 2 4 3 2" xfId="22671" xr:uid="{565CF16B-0C60-4550-8E8F-02118DA17B0C}"/>
    <cellStyle name="Comma 2 2 4 2 3 2 4 3 2 2" xfId="46935" xr:uid="{A53E9E35-5797-4841-8918-4419A0BD7811}"/>
    <cellStyle name="Comma 2 2 4 2 3 2 4 3 3" xfId="34803" xr:uid="{5E4B859F-61A4-4A3A-AB2E-FA0C06BC28C4}"/>
    <cellStyle name="Comma 2 2 4 2 3 2 4 4" xfId="14583" xr:uid="{BA24146D-DBD5-41F2-AC3A-970C610B3F1F}"/>
    <cellStyle name="Comma 2 2 4 2 3 2 4 4 2" xfId="38847" xr:uid="{E6CA1294-266F-4FF9-85DC-A8814CD13C2C}"/>
    <cellStyle name="Comma 2 2 4 2 3 2 4 5" xfId="26715" xr:uid="{2C5B013A-CE50-467B-92ED-B5F933245DA6}"/>
    <cellStyle name="Comma 2 2 4 2 3 2 5" xfId="4473" xr:uid="{ECE25677-2A8F-4464-B8C0-8DDE35108BF8}"/>
    <cellStyle name="Comma 2 2 4 2 3 2 5 2" xfId="16605" xr:uid="{8C1281CE-E508-4ADA-A45D-8DAECAE49A5C}"/>
    <cellStyle name="Comma 2 2 4 2 3 2 5 2 2" xfId="40869" xr:uid="{F60CB907-99C3-4C9A-8595-4F122AEF43E8}"/>
    <cellStyle name="Comma 2 2 4 2 3 2 5 3" xfId="28737" xr:uid="{CC37F4BF-B114-42AE-9DEB-B697D9C5C563}"/>
    <cellStyle name="Comma 2 2 4 2 3 2 6" xfId="8517" xr:uid="{944C3B50-E6EA-41F3-8D13-BB866E267352}"/>
    <cellStyle name="Comma 2 2 4 2 3 2 6 2" xfId="20649" xr:uid="{6103E32D-CA73-474B-811D-7DFBA7D721B1}"/>
    <cellStyle name="Comma 2 2 4 2 3 2 6 2 2" xfId="44913" xr:uid="{CA534000-80C6-43E8-B7C6-E119FEB2791E}"/>
    <cellStyle name="Comma 2 2 4 2 3 2 6 3" xfId="32781" xr:uid="{74402636-46AA-47B8-B539-23F077671AEF}"/>
    <cellStyle name="Comma 2 2 4 2 3 2 7" xfId="12561" xr:uid="{68F61413-9FBA-4E3D-87FC-EEBFB42CF213}"/>
    <cellStyle name="Comma 2 2 4 2 3 2 7 2" xfId="36825" xr:uid="{D7F7BA18-8E81-4765-A0AE-05854A5BCC5C}"/>
    <cellStyle name="Comma 2 2 4 2 3 2 8" xfId="24693" xr:uid="{92D04CAF-79FF-4281-AC1F-226A760BEFB2}"/>
    <cellStyle name="Comma 2 2 4 2 3 3" xfId="681" xr:uid="{7AD1DA37-AD00-4FD4-9606-E74A0DD73CC3}"/>
    <cellStyle name="Comma 2 2 4 2 3 3 2" xfId="1692" xr:uid="{750F23D0-8FF1-4A9A-98F5-7F955EF4FFEA}"/>
    <cellStyle name="Comma 2 2 4 2 3 3 2 2" xfId="3714" xr:uid="{CB2DC8F6-A06D-4F02-8ADD-5B1357F18FF4}"/>
    <cellStyle name="Comma 2 2 4 2 3 3 2 2 2" xfId="7758" xr:uid="{6E00209F-A50D-4872-9708-F2D3624CC947}"/>
    <cellStyle name="Comma 2 2 4 2 3 3 2 2 2 2" xfId="19890" xr:uid="{6FB505F1-5125-4389-A304-135599951846}"/>
    <cellStyle name="Comma 2 2 4 2 3 3 2 2 2 2 2" xfId="44154" xr:uid="{AF44D1A2-1D71-462A-A691-BB2DA7685756}"/>
    <cellStyle name="Comma 2 2 4 2 3 3 2 2 2 3" xfId="32022" xr:uid="{D6AC8D46-07CE-474A-8CAA-0E39B6DF0D4C}"/>
    <cellStyle name="Comma 2 2 4 2 3 3 2 2 3" xfId="11802" xr:uid="{476616CD-7385-4919-9993-6258D3CCEF21}"/>
    <cellStyle name="Comma 2 2 4 2 3 3 2 2 3 2" xfId="23934" xr:uid="{4E8B312F-DEBF-4DB9-BC49-DB0C7B385958}"/>
    <cellStyle name="Comma 2 2 4 2 3 3 2 2 3 2 2" xfId="48198" xr:uid="{7E0165A3-B2B5-467F-8008-31939D5A7946}"/>
    <cellStyle name="Comma 2 2 4 2 3 3 2 2 3 3" xfId="36066" xr:uid="{418604C0-A982-4E18-AC47-E383C9A75B4F}"/>
    <cellStyle name="Comma 2 2 4 2 3 3 2 2 4" xfId="15846" xr:uid="{A36168C1-F9E5-4490-9B74-8E75EA1F7BC6}"/>
    <cellStyle name="Comma 2 2 4 2 3 3 2 2 4 2" xfId="40110" xr:uid="{E0FF8C6F-7632-462E-AE46-19A9A51BF7A4}"/>
    <cellStyle name="Comma 2 2 4 2 3 3 2 2 5" xfId="27978" xr:uid="{B7723336-E437-437C-B7E0-FCB07EAA4648}"/>
    <cellStyle name="Comma 2 2 4 2 3 3 2 3" xfId="5736" xr:uid="{CA021C3F-E37C-48FE-B8AD-77CEF120D110}"/>
    <cellStyle name="Comma 2 2 4 2 3 3 2 3 2" xfId="17868" xr:uid="{7402D4E0-F01E-43ED-943E-C9EF7964577E}"/>
    <cellStyle name="Comma 2 2 4 2 3 3 2 3 2 2" xfId="42132" xr:uid="{F58BCB19-9408-4E2B-A691-8E6DE774B649}"/>
    <cellStyle name="Comma 2 2 4 2 3 3 2 3 3" xfId="30000" xr:uid="{25927CAE-2C5E-4204-8BAA-4A061D8E383B}"/>
    <cellStyle name="Comma 2 2 4 2 3 3 2 4" xfId="9780" xr:uid="{BB923843-3194-4F11-AA9F-3723EDB47291}"/>
    <cellStyle name="Comma 2 2 4 2 3 3 2 4 2" xfId="21912" xr:uid="{62F7D687-508D-4AD3-928D-51D62548DFB9}"/>
    <cellStyle name="Comma 2 2 4 2 3 3 2 4 2 2" xfId="46176" xr:uid="{DF33C99C-3CD0-45A8-8DE2-24F334353CF1}"/>
    <cellStyle name="Comma 2 2 4 2 3 3 2 4 3" xfId="34044" xr:uid="{306C0935-79B0-420F-A259-7D3F6AA12E06}"/>
    <cellStyle name="Comma 2 2 4 2 3 3 2 5" xfId="13824" xr:uid="{BDAB64FE-8360-43F7-A3E4-BDA937E6E502}"/>
    <cellStyle name="Comma 2 2 4 2 3 3 2 5 2" xfId="38088" xr:uid="{2162DF2C-1ED7-46C5-A7D4-D73C370BE3CF}"/>
    <cellStyle name="Comma 2 2 4 2 3 3 2 6" xfId="25956" xr:uid="{1F6D6F6A-9FC8-4A0A-B87C-0316BD4BFE3C}"/>
    <cellStyle name="Comma 2 2 4 2 3 3 3" xfId="2703" xr:uid="{30949916-98A9-4AB7-800A-9E4E86C8347D}"/>
    <cellStyle name="Comma 2 2 4 2 3 3 3 2" xfId="6747" xr:uid="{1BEBB0F4-B9EF-4BCC-9427-2189464CFDCD}"/>
    <cellStyle name="Comma 2 2 4 2 3 3 3 2 2" xfId="18879" xr:uid="{65398D43-9104-41AF-9567-5DBB29A7AA4C}"/>
    <cellStyle name="Comma 2 2 4 2 3 3 3 2 2 2" xfId="43143" xr:uid="{DF9AC2E6-9B14-4F9B-BC89-7914D94D09A2}"/>
    <cellStyle name="Comma 2 2 4 2 3 3 3 2 3" xfId="31011" xr:uid="{A5357196-8BA1-4487-AC12-7735A128FBE1}"/>
    <cellStyle name="Comma 2 2 4 2 3 3 3 3" xfId="10791" xr:uid="{378CE578-358D-40CF-B3B0-DB951D9B7CD8}"/>
    <cellStyle name="Comma 2 2 4 2 3 3 3 3 2" xfId="22923" xr:uid="{051AB40C-AD8F-4C42-8BF2-DFD155E125CF}"/>
    <cellStyle name="Comma 2 2 4 2 3 3 3 3 2 2" xfId="47187" xr:uid="{3BC221A8-9E3E-4AB4-9B2A-D0A34DB00F5A}"/>
    <cellStyle name="Comma 2 2 4 2 3 3 3 3 3" xfId="35055" xr:uid="{C650FBB8-CD49-4BAD-BE74-9EAA2C18244A}"/>
    <cellStyle name="Comma 2 2 4 2 3 3 3 4" xfId="14835" xr:uid="{DF0448F9-E484-46FD-BAF9-B6A4EE972A2B}"/>
    <cellStyle name="Comma 2 2 4 2 3 3 3 4 2" xfId="39099" xr:uid="{1E3F4CEF-4818-420C-BC80-750CDE8CF9E6}"/>
    <cellStyle name="Comma 2 2 4 2 3 3 3 5" xfId="26967" xr:uid="{EAA6BE64-ADF3-4CA4-88A5-5367F0D2E5F2}"/>
    <cellStyle name="Comma 2 2 4 2 3 3 4" xfId="4725" xr:uid="{98C20E2A-16BC-4974-801F-A2EDA0BCE6E2}"/>
    <cellStyle name="Comma 2 2 4 2 3 3 4 2" xfId="16857" xr:uid="{7FD65B4B-AE61-4688-9E0E-EF6490B1AC4B}"/>
    <cellStyle name="Comma 2 2 4 2 3 3 4 2 2" xfId="41121" xr:uid="{5C7041FB-C942-4CFE-95EC-761F354B2DB5}"/>
    <cellStyle name="Comma 2 2 4 2 3 3 4 3" xfId="28989" xr:uid="{4F6B8A01-022A-4348-A7E8-F77F19717B8A}"/>
    <cellStyle name="Comma 2 2 4 2 3 3 5" xfId="8769" xr:uid="{010D6CAA-4CDC-4F9E-8997-6C10D7921F74}"/>
    <cellStyle name="Comma 2 2 4 2 3 3 5 2" xfId="20901" xr:uid="{D6E73DC8-311E-45B0-9FCD-F76A071CACC7}"/>
    <cellStyle name="Comma 2 2 4 2 3 3 5 2 2" xfId="45165" xr:uid="{FD390326-8385-4128-BE96-53DEE0683283}"/>
    <cellStyle name="Comma 2 2 4 2 3 3 5 3" xfId="33033" xr:uid="{305CEDB4-B32C-46DB-A1F3-EE3CE54A7499}"/>
    <cellStyle name="Comma 2 2 4 2 3 3 6" xfId="12813" xr:uid="{41DF768A-A5CB-4002-B829-63D21BA013BF}"/>
    <cellStyle name="Comma 2 2 4 2 3 3 6 2" xfId="37077" xr:uid="{9CFB42DC-1628-4279-A57E-9F6570F75C77}"/>
    <cellStyle name="Comma 2 2 4 2 3 3 7" xfId="24945" xr:uid="{939C2396-C39F-4D88-8F25-851B84AB077F}"/>
    <cellStyle name="Comma 2 2 4 2 3 4" xfId="1187" xr:uid="{A6E5A5E2-4EBC-4F56-A0DB-B4A5EAC10D8A}"/>
    <cellStyle name="Comma 2 2 4 2 3 4 2" xfId="3209" xr:uid="{899BE799-B0A4-4652-970B-4CB8AA38BC47}"/>
    <cellStyle name="Comma 2 2 4 2 3 4 2 2" xfId="7253" xr:uid="{152571D3-2366-47F0-9C54-F87D4699DCD5}"/>
    <cellStyle name="Comma 2 2 4 2 3 4 2 2 2" xfId="19385" xr:uid="{D9E7A1AB-0E02-4BC0-BAC6-47C587B43D05}"/>
    <cellStyle name="Comma 2 2 4 2 3 4 2 2 2 2" xfId="43649" xr:uid="{6D4C87C7-B54D-4680-92AA-A9B563FE0333}"/>
    <cellStyle name="Comma 2 2 4 2 3 4 2 2 3" xfId="31517" xr:uid="{5DDF0D04-6D4A-4236-B102-6633C43C3291}"/>
    <cellStyle name="Comma 2 2 4 2 3 4 2 3" xfId="11297" xr:uid="{3EF7CCAE-C557-4EEC-9364-135356037149}"/>
    <cellStyle name="Comma 2 2 4 2 3 4 2 3 2" xfId="23429" xr:uid="{F197A268-ED52-4D50-BDB1-A87A1093C305}"/>
    <cellStyle name="Comma 2 2 4 2 3 4 2 3 2 2" xfId="47693" xr:uid="{A63A3009-192B-4E3B-9AEE-D8CBB4A6249C}"/>
    <cellStyle name="Comma 2 2 4 2 3 4 2 3 3" xfId="35561" xr:uid="{36F1DA4B-9897-456E-A320-1648A8C940D3}"/>
    <cellStyle name="Comma 2 2 4 2 3 4 2 4" xfId="15341" xr:uid="{CCEE7A75-A3BA-45EA-B9F1-4DBD33105080}"/>
    <cellStyle name="Comma 2 2 4 2 3 4 2 4 2" xfId="39605" xr:uid="{E75B47B9-C793-409A-A832-8B38A9BE6AE8}"/>
    <cellStyle name="Comma 2 2 4 2 3 4 2 5" xfId="27473" xr:uid="{C6122F65-EB16-4B7C-AA7F-1807B981CAB5}"/>
    <cellStyle name="Comma 2 2 4 2 3 4 3" xfId="5231" xr:uid="{1E6DE2F1-FFD1-4043-9FBC-78E986FA0244}"/>
    <cellStyle name="Comma 2 2 4 2 3 4 3 2" xfId="17363" xr:uid="{E499C444-0846-4720-970A-05C2118DFD7D}"/>
    <cellStyle name="Comma 2 2 4 2 3 4 3 2 2" xfId="41627" xr:uid="{88693E9C-A640-4436-97F0-F8C159FB81B8}"/>
    <cellStyle name="Comma 2 2 4 2 3 4 3 3" xfId="29495" xr:uid="{62DD3364-B066-4A82-830E-FF09B1FAE316}"/>
    <cellStyle name="Comma 2 2 4 2 3 4 4" xfId="9275" xr:uid="{72FD0767-5D49-4BF9-869A-0850E578B71A}"/>
    <cellStyle name="Comma 2 2 4 2 3 4 4 2" xfId="21407" xr:uid="{0BBF6ADA-FFDD-44C4-A336-8200E5025F7B}"/>
    <cellStyle name="Comma 2 2 4 2 3 4 4 2 2" xfId="45671" xr:uid="{23E5E5A5-DEFA-4D5D-8A6C-6946D15EC416}"/>
    <cellStyle name="Comma 2 2 4 2 3 4 4 3" xfId="33539" xr:uid="{C6587FBD-8442-42F7-8637-43CF001A07F5}"/>
    <cellStyle name="Comma 2 2 4 2 3 4 5" xfId="13319" xr:uid="{94C6F61C-1566-4119-9BAD-679DD3342064}"/>
    <cellStyle name="Comma 2 2 4 2 3 4 5 2" xfId="37583" xr:uid="{E9CEDD3A-BC7C-48D1-8234-4B562CDD38B2}"/>
    <cellStyle name="Comma 2 2 4 2 3 4 6" xfId="25451" xr:uid="{CB10DE98-A8DD-44D6-910B-AB58FFF5D27F}"/>
    <cellStyle name="Comma 2 2 4 2 3 5" xfId="2198" xr:uid="{416DF248-C457-473D-95F7-68F7D3E64DF0}"/>
    <cellStyle name="Comma 2 2 4 2 3 5 2" xfId="6242" xr:uid="{0F9B37EE-0288-476C-9518-5A1F9AC01FBA}"/>
    <cellStyle name="Comma 2 2 4 2 3 5 2 2" xfId="18374" xr:uid="{78C9A361-7D56-492B-BBB4-8176EE18CADC}"/>
    <cellStyle name="Comma 2 2 4 2 3 5 2 2 2" xfId="42638" xr:uid="{D3DC5CA5-572D-43AA-AA36-51F432855354}"/>
    <cellStyle name="Comma 2 2 4 2 3 5 2 3" xfId="30506" xr:uid="{20CA931A-1E9B-45D4-92E4-FB20F8A781CF}"/>
    <cellStyle name="Comma 2 2 4 2 3 5 3" xfId="10286" xr:uid="{EB1A7FC7-96EB-40A6-94BA-C97143586703}"/>
    <cellStyle name="Comma 2 2 4 2 3 5 3 2" xfId="22418" xr:uid="{12FFDB62-696B-4E04-B743-700368E58066}"/>
    <cellStyle name="Comma 2 2 4 2 3 5 3 2 2" xfId="46682" xr:uid="{81B2155D-5E74-43AB-AF8E-B5E2A8044379}"/>
    <cellStyle name="Comma 2 2 4 2 3 5 3 3" xfId="34550" xr:uid="{294666C9-445B-4C76-BFF5-5F8431F441C7}"/>
    <cellStyle name="Comma 2 2 4 2 3 5 4" xfId="14330" xr:uid="{9A316BB9-E9BC-49F4-8B24-AC7354915289}"/>
    <cellStyle name="Comma 2 2 4 2 3 5 4 2" xfId="38594" xr:uid="{09CD179A-6CCE-45CA-928E-213E95AA6673}"/>
    <cellStyle name="Comma 2 2 4 2 3 5 5" xfId="26462" xr:uid="{285F79A3-CFA8-435E-BF77-0F41E5690C0A}"/>
    <cellStyle name="Comma 2 2 4 2 3 6" xfId="4220" xr:uid="{32D55ED8-82DA-46A0-B163-C02DD8DBE1F5}"/>
    <cellStyle name="Comma 2 2 4 2 3 6 2" xfId="16352" xr:uid="{8A3BB509-8F82-4C28-8AA0-8314E586C79E}"/>
    <cellStyle name="Comma 2 2 4 2 3 6 2 2" xfId="40616" xr:uid="{2C0B6736-8EFC-406B-9BB7-D5F1A118C02B}"/>
    <cellStyle name="Comma 2 2 4 2 3 6 3" xfId="28484" xr:uid="{5DF1842D-5690-4011-897B-6F6D374D68CB}"/>
    <cellStyle name="Comma 2 2 4 2 3 7" xfId="8264" xr:uid="{3A93BDE5-CA20-4B28-93FE-B2747EB7A90A}"/>
    <cellStyle name="Comma 2 2 4 2 3 7 2" xfId="20396" xr:uid="{C11309C2-21BF-4957-8DAF-7C23F85122A9}"/>
    <cellStyle name="Comma 2 2 4 2 3 7 2 2" xfId="44660" xr:uid="{8E1F2B80-0B94-4F20-BE3B-0FA0823EAF58}"/>
    <cellStyle name="Comma 2 2 4 2 3 7 3" xfId="32528" xr:uid="{3ABB6AB6-D0EF-4BAC-9431-FEFF4AB018E2}"/>
    <cellStyle name="Comma 2 2 4 2 3 8" xfId="12308" xr:uid="{B09CED4D-EB8F-4C81-94D2-C36F9B4598D8}"/>
    <cellStyle name="Comma 2 2 4 2 3 8 2" xfId="36572" xr:uid="{CE350736-79FF-4DEE-803E-BE92D19CF881}"/>
    <cellStyle name="Comma 2 2 4 2 3 9" xfId="24440" xr:uid="{79398AC5-03B1-4DFD-A387-77F1B00CB564}"/>
    <cellStyle name="Comma 2 2 4 2 4" xfId="303" xr:uid="{76035E70-4436-4934-A914-E34F27258B01}"/>
    <cellStyle name="Comma 2 2 4 2 4 2" xfId="808" xr:uid="{716A0EC9-25CA-4A6B-8D1B-BA347C6E612B}"/>
    <cellStyle name="Comma 2 2 4 2 4 2 2" xfId="1819" xr:uid="{D679B6AD-7ED6-4F3D-9815-DCCE2A03F0FF}"/>
    <cellStyle name="Comma 2 2 4 2 4 2 2 2" xfId="3841" xr:uid="{6C78B30A-8B1D-44C8-95A2-5A5F4F988C7F}"/>
    <cellStyle name="Comma 2 2 4 2 4 2 2 2 2" xfId="7885" xr:uid="{87312962-6725-436A-B09E-D7CD33DE3FF3}"/>
    <cellStyle name="Comma 2 2 4 2 4 2 2 2 2 2" xfId="20017" xr:uid="{5D7D1AC0-583E-44DE-99A7-9AF79B70EA0E}"/>
    <cellStyle name="Comma 2 2 4 2 4 2 2 2 2 2 2" xfId="44281" xr:uid="{26D4E8F3-3B26-4440-A29B-C40D66E84435}"/>
    <cellStyle name="Comma 2 2 4 2 4 2 2 2 2 3" xfId="32149" xr:uid="{E5446B2B-B464-4840-89C0-6100A041E762}"/>
    <cellStyle name="Comma 2 2 4 2 4 2 2 2 3" xfId="11929" xr:uid="{813F8B3A-C267-47B7-8CFB-C822ED6F93CC}"/>
    <cellStyle name="Comma 2 2 4 2 4 2 2 2 3 2" xfId="24061" xr:uid="{F80666E4-B1B2-4F32-88AC-45001A5398ED}"/>
    <cellStyle name="Comma 2 2 4 2 4 2 2 2 3 2 2" xfId="48325" xr:uid="{F3B8E9AB-F116-4C98-B5BC-CD0AB3382E6F}"/>
    <cellStyle name="Comma 2 2 4 2 4 2 2 2 3 3" xfId="36193" xr:uid="{154A7CF9-6CAC-471F-8191-2670C0AD07B1}"/>
    <cellStyle name="Comma 2 2 4 2 4 2 2 2 4" xfId="15973" xr:uid="{531FB857-9D5F-4AA2-8513-F297604202B8}"/>
    <cellStyle name="Comma 2 2 4 2 4 2 2 2 4 2" xfId="40237" xr:uid="{8D503B4C-016E-4DB3-9A16-6BDCB054B6CC}"/>
    <cellStyle name="Comma 2 2 4 2 4 2 2 2 5" xfId="28105" xr:uid="{856DF22D-2A0F-44BD-B9E0-54E69DA45DCB}"/>
    <cellStyle name="Comma 2 2 4 2 4 2 2 3" xfId="5863" xr:uid="{C28ACF0B-5DAB-41A5-9245-4B8DACEEB246}"/>
    <cellStyle name="Comma 2 2 4 2 4 2 2 3 2" xfId="17995" xr:uid="{FBF900F7-5BE0-436B-8AE9-EB9776A80AB5}"/>
    <cellStyle name="Comma 2 2 4 2 4 2 2 3 2 2" xfId="42259" xr:uid="{9AF8EAF1-1097-4091-B1E4-7D6C9D57A62B}"/>
    <cellStyle name="Comma 2 2 4 2 4 2 2 3 3" xfId="30127" xr:uid="{031683BF-AF3A-4AA5-9A70-2B6F638E05C6}"/>
    <cellStyle name="Comma 2 2 4 2 4 2 2 4" xfId="9907" xr:uid="{5DD2B542-7745-434F-85CD-CEE0E9C4F997}"/>
    <cellStyle name="Comma 2 2 4 2 4 2 2 4 2" xfId="22039" xr:uid="{6478E190-7624-4365-9787-2680CC4DC83A}"/>
    <cellStyle name="Comma 2 2 4 2 4 2 2 4 2 2" xfId="46303" xr:uid="{5E3B2E60-AF62-4782-B339-D463D5FCC1B7}"/>
    <cellStyle name="Comma 2 2 4 2 4 2 2 4 3" xfId="34171" xr:uid="{587DCAFF-BDEF-4D9D-82A4-A452A9C0D951}"/>
    <cellStyle name="Comma 2 2 4 2 4 2 2 5" xfId="13951" xr:uid="{B8B924C5-0023-48B8-B0C6-DEFD0E1BA78C}"/>
    <cellStyle name="Comma 2 2 4 2 4 2 2 5 2" xfId="38215" xr:uid="{26FDD5AA-8821-445D-89F0-B2CB05BA3476}"/>
    <cellStyle name="Comma 2 2 4 2 4 2 2 6" xfId="26083" xr:uid="{09508A12-6BBF-4A22-A541-B801EC37BA4E}"/>
    <cellStyle name="Comma 2 2 4 2 4 2 3" xfId="2830" xr:uid="{764451DD-FE6E-4986-B461-75FC558F2BBC}"/>
    <cellStyle name="Comma 2 2 4 2 4 2 3 2" xfId="6874" xr:uid="{24CB7277-B20A-4591-A298-F30A7A3FBE11}"/>
    <cellStyle name="Comma 2 2 4 2 4 2 3 2 2" xfId="19006" xr:uid="{C8A0D4B9-4E80-4F19-94DE-2759C632F828}"/>
    <cellStyle name="Comma 2 2 4 2 4 2 3 2 2 2" xfId="43270" xr:uid="{DED9B082-1A60-4A10-A0B2-6F7857148751}"/>
    <cellStyle name="Comma 2 2 4 2 4 2 3 2 3" xfId="31138" xr:uid="{CA27636C-7375-4FEC-A86C-1D069F952468}"/>
    <cellStyle name="Comma 2 2 4 2 4 2 3 3" xfId="10918" xr:uid="{F784EDB0-F859-4AD2-BAA9-E8C8E69A3E29}"/>
    <cellStyle name="Comma 2 2 4 2 4 2 3 3 2" xfId="23050" xr:uid="{0F9C0978-F29B-4E6C-99D2-AECF2E544C6F}"/>
    <cellStyle name="Comma 2 2 4 2 4 2 3 3 2 2" xfId="47314" xr:uid="{8685BEB0-2915-4D62-B9BA-8D90BC4F2DD8}"/>
    <cellStyle name="Comma 2 2 4 2 4 2 3 3 3" xfId="35182" xr:uid="{2225012A-ACD1-4292-8DDB-9886B6B6C90F}"/>
    <cellStyle name="Comma 2 2 4 2 4 2 3 4" xfId="14962" xr:uid="{33397C66-F3C1-4C3B-A796-24D6714F7AF1}"/>
    <cellStyle name="Comma 2 2 4 2 4 2 3 4 2" xfId="39226" xr:uid="{97FAC46E-D854-4E5E-B8D9-438C259090A4}"/>
    <cellStyle name="Comma 2 2 4 2 4 2 3 5" xfId="27094" xr:uid="{B43F04F0-8D17-40F1-A5A9-D6CD6213BD06}"/>
    <cellStyle name="Comma 2 2 4 2 4 2 4" xfId="4852" xr:uid="{A3D26691-142E-4DBA-B840-08151F5EFCBF}"/>
    <cellStyle name="Comma 2 2 4 2 4 2 4 2" xfId="16984" xr:uid="{2794C02E-2A72-4292-BE6F-35D521064117}"/>
    <cellStyle name="Comma 2 2 4 2 4 2 4 2 2" xfId="41248" xr:uid="{FF884E11-E825-44C9-AB4C-2A6112BAD1DD}"/>
    <cellStyle name="Comma 2 2 4 2 4 2 4 3" xfId="29116" xr:uid="{FCFF6A14-8A2A-4CB0-ABAB-FA69BD34BFBC}"/>
    <cellStyle name="Comma 2 2 4 2 4 2 5" xfId="8896" xr:uid="{B09C8964-1ED0-4198-8F31-CD98570C1C40}"/>
    <cellStyle name="Comma 2 2 4 2 4 2 5 2" xfId="21028" xr:uid="{262DDDF5-58CA-4CD5-80A9-2A9E48251BCC}"/>
    <cellStyle name="Comma 2 2 4 2 4 2 5 2 2" xfId="45292" xr:uid="{06164B36-7666-4482-AE76-40B0597628B8}"/>
    <cellStyle name="Comma 2 2 4 2 4 2 5 3" xfId="33160" xr:uid="{3CEA38F1-6F9B-4110-A9D0-608D7F71271F}"/>
    <cellStyle name="Comma 2 2 4 2 4 2 6" xfId="12940" xr:uid="{893E6F07-89B3-4EF0-8B94-4FF1047A07AB}"/>
    <cellStyle name="Comma 2 2 4 2 4 2 6 2" xfId="37204" xr:uid="{59AEE36F-D603-492F-A35C-308D8E03FE6C}"/>
    <cellStyle name="Comma 2 2 4 2 4 2 7" xfId="25072" xr:uid="{999C2EEA-2F37-4276-8314-9D3545C8D66B}"/>
    <cellStyle name="Comma 2 2 4 2 4 3" xfId="1314" xr:uid="{B19F5E12-7710-4062-9ADD-00B259D3154B}"/>
    <cellStyle name="Comma 2 2 4 2 4 3 2" xfId="3336" xr:uid="{2D460DE6-4F07-49C1-8995-D2D86A09D55D}"/>
    <cellStyle name="Comma 2 2 4 2 4 3 2 2" xfId="7380" xr:uid="{8E6A15A8-61F4-435B-8C1A-63936AA8F8A7}"/>
    <cellStyle name="Comma 2 2 4 2 4 3 2 2 2" xfId="19512" xr:uid="{731B889C-C921-42D4-834C-79881DC748BA}"/>
    <cellStyle name="Comma 2 2 4 2 4 3 2 2 2 2" xfId="43776" xr:uid="{AB483C7B-4299-409E-A64D-33D6C93B7961}"/>
    <cellStyle name="Comma 2 2 4 2 4 3 2 2 3" xfId="31644" xr:uid="{9F8B0F96-3683-4D39-9645-FD749913A48B}"/>
    <cellStyle name="Comma 2 2 4 2 4 3 2 3" xfId="11424" xr:uid="{5CA2D185-7AF9-4893-AE0E-99F644CF19CA}"/>
    <cellStyle name="Comma 2 2 4 2 4 3 2 3 2" xfId="23556" xr:uid="{F98FA1F1-62B3-4B1D-88DD-0D5A05279772}"/>
    <cellStyle name="Comma 2 2 4 2 4 3 2 3 2 2" xfId="47820" xr:uid="{24121F6F-0467-4FFA-97BA-283AD3979413}"/>
    <cellStyle name="Comma 2 2 4 2 4 3 2 3 3" xfId="35688" xr:uid="{9EB37390-339A-4683-A91A-178112ACED19}"/>
    <cellStyle name="Comma 2 2 4 2 4 3 2 4" xfId="15468" xr:uid="{72BAE6A0-A881-425D-A472-17BF0A0F38E9}"/>
    <cellStyle name="Comma 2 2 4 2 4 3 2 4 2" xfId="39732" xr:uid="{21535663-EEC3-4B0B-A246-BEFFA1A47B98}"/>
    <cellStyle name="Comma 2 2 4 2 4 3 2 5" xfId="27600" xr:uid="{68ADF477-BCB7-444A-8961-FB7619E8A740}"/>
    <cellStyle name="Comma 2 2 4 2 4 3 3" xfId="5358" xr:uid="{3FD91992-4F3E-478F-804D-5FEBA562D2F1}"/>
    <cellStyle name="Comma 2 2 4 2 4 3 3 2" xfId="17490" xr:uid="{A4549782-07EA-432A-A4A8-2AEA91A2DEB9}"/>
    <cellStyle name="Comma 2 2 4 2 4 3 3 2 2" xfId="41754" xr:uid="{6CF94E6B-933B-4C0C-AAB1-8E8733B73E70}"/>
    <cellStyle name="Comma 2 2 4 2 4 3 3 3" xfId="29622" xr:uid="{343D7F3B-84D3-4655-B6C7-FAF82F3405C8}"/>
    <cellStyle name="Comma 2 2 4 2 4 3 4" xfId="9402" xr:uid="{2A0CD21D-A45C-41CD-B56D-C617F475038D}"/>
    <cellStyle name="Comma 2 2 4 2 4 3 4 2" xfId="21534" xr:uid="{B88AEB5D-25B1-4D17-B542-89F55F4DC1FD}"/>
    <cellStyle name="Comma 2 2 4 2 4 3 4 2 2" xfId="45798" xr:uid="{11C99749-BD8E-44EA-80F4-EA0EE88CDF55}"/>
    <cellStyle name="Comma 2 2 4 2 4 3 4 3" xfId="33666" xr:uid="{A312803A-12DD-453A-8A1E-5A316322A098}"/>
    <cellStyle name="Comma 2 2 4 2 4 3 5" xfId="13446" xr:uid="{0BA9D160-9631-4914-9397-A11935B39DB4}"/>
    <cellStyle name="Comma 2 2 4 2 4 3 5 2" xfId="37710" xr:uid="{2FB9DA04-4E6E-4961-AFF0-CF8D7F13D86A}"/>
    <cellStyle name="Comma 2 2 4 2 4 3 6" xfId="25578" xr:uid="{CA569E9B-921C-463E-ADD3-374982FC0AFB}"/>
    <cellStyle name="Comma 2 2 4 2 4 4" xfId="2325" xr:uid="{E58D8031-0A68-4D47-BCA9-580061F24159}"/>
    <cellStyle name="Comma 2 2 4 2 4 4 2" xfId="6369" xr:uid="{E6A469A4-20D0-4DC9-8EC3-F7824B165A99}"/>
    <cellStyle name="Comma 2 2 4 2 4 4 2 2" xfId="18501" xr:uid="{5234AAFD-E302-44CD-B1D3-241053B88A06}"/>
    <cellStyle name="Comma 2 2 4 2 4 4 2 2 2" xfId="42765" xr:uid="{FDA07F8E-F356-42FD-8C4A-0B7B41ED18D2}"/>
    <cellStyle name="Comma 2 2 4 2 4 4 2 3" xfId="30633" xr:uid="{51DFFA86-394C-4452-A16B-943CD5103032}"/>
    <cellStyle name="Comma 2 2 4 2 4 4 3" xfId="10413" xr:uid="{FB10AA7F-F9DE-408F-B317-8BEB8895B31C}"/>
    <cellStyle name="Comma 2 2 4 2 4 4 3 2" xfId="22545" xr:uid="{2B32313A-A892-4784-82CA-651844FB81FD}"/>
    <cellStyle name="Comma 2 2 4 2 4 4 3 2 2" xfId="46809" xr:uid="{7BC9C0C2-9473-405C-BE2B-E1A127471A9B}"/>
    <cellStyle name="Comma 2 2 4 2 4 4 3 3" xfId="34677" xr:uid="{B1CC7935-580E-4952-A8F9-0F3984651729}"/>
    <cellStyle name="Comma 2 2 4 2 4 4 4" xfId="14457" xr:uid="{6E077029-144A-4366-B6D3-9E57F5BF4BD0}"/>
    <cellStyle name="Comma 2 2 4 2 4 4 4 2" xfId="38721" xr:uid="{23EBC9ED-4B9C-4414-9D96-4A674271D768}"/>
    <cellStyle name="Comma 2 2 4 2 4 4 5" xfId="26589" xr:uid="{884A01FD-1EF6-45FA-BE5D-81315D5F320A}"/>
    <cellStyle name="Comma 2 2 4 2 4 5" xfId="4347" xr:uid="{F363F112-6E14-4FE8-BADC-08A63A80C88C}"/>
    <cellStyle name="Comma 2 2 4 2 4 5 2" xfId="16479" xr:uid="{CE691052-1FCB-405A-86C3-6876313D5C25}"/>
    <cellStyle name="Comma 2 2 4 2 4 5 2 2" xfId="40743" xr:uid="{E44CBC89-527D-42B8-9D63-F50DB63922FE}"/>
    <cellStyle name="Comma 2 2 4 2 4 5 3" xfId="28611" xr:uid="{A192028C-BC1F-4AFE-9974-37C86B17581E}"/>
    <cellStyle name="Comma 2 2 4 2 4 6" xfId="8391" xr:uid="{26B7C26A-DF22-4BB0-8163-87778E7854D3}"/>
    <cellStyle name="Comma 2 2 4 2 4 6 2" xfId="20523" xr:uid="{10CD9987-5E74-4F21-A317-7E8E9FF02389}"/>
    <cellStyle name="Comma 2 2 4 2 4 6 2 2" xfId="44787" xr:uid="{9E7D418D-DDEE-4C54-A09F-0690068D1593}"/>
    <cellStyle name="Comma 2 2 4 2 4 6 3" xfId="32655" xr:uid="{B03F5A33-12AC-4FA3-9887-E62FDDB7164E}"/>
    <cellStyle name="Comma 2 2 4 2 4 7" xfId="12435" xr:uid="{1C3DCD38-98BE-4025-9CC5-43C44757FC64}"/>
    <cellStyle name="Comma 2 2 4 2 4 7 2" xfId="36699" xr:uid="{9F9A3045-6D91-43CA-AEE1-5ABDEE8D3D9D}"/>
    <cellStyle name="Comma 2 2 4 2 4 8" xfId="24567" xr:uid="{D9CCCF09-75AA-483E-8139-B12739F01BF6}"/>
    <cellStyle name="Comma 2 2 4 2 5" xfId="555" xr:uid="{778E5627-9C00-492A-83F0-CB9AED60B373}"/>
    <cellStyle name="Comma 2 2 4 2 5 2" xfId="1566" xr:uid="{BC73A3AA-54D4-4C17-81B2-D99D90E24ACF}"/>
    <cellStyle name="Comma 2 2 4 2 5 2 2" xfId="3588" xr:uid="{A8B08440-23E5-4252-9D09-79FE9D4DA001}"/>
    <cellStyle name="Comma 2 2 4 2 5 2 2 2" xfId="7632" xr:uid="{C2EC2EB9-9D4C-4A58-8B05-FAB1E8F86093}"/>
    <cellStyle name="Comma 2 2 4 2 5 2 2 2 2" xfId="19764" xr:uid="{C12E89FD-11E6-491B-BE35-DB08F831BA4F}"/>
    <cellStyle name="Comma 2 2 4 2 5 2 2 2 2 2" xfId="44028" xr:uid="{F411FD80-02B6-4EEE-BA03-BB1B75E3D42E}"/>
    <cellStyle name="Comma 2 2 4 2 5 2 2 2 3" xfId="31896" xr:uid="{7213AD6E-AC6C-4AF9-8824-7D97B9E01760}"/>
    <cellStyle name="Comma 2 2 4 2 5 2 2 3" xfId="11676" xr:uid="{7163693B-DFA7-4D11-9F91-7C10D81ADA31}"/>
    <cellStyle name="Comma 2 2 4 2 5 2 2 3 2" xfId="23808" xr:uid="{D4CFCC06-FD4D-464F-A152-D9319A22CC71}"/>
    <cellStyle name="Comma 2 2 4 2 5 2 2 3 2 2" xfId="48072" xr:uid="{09CA0A23-088E-4E9F-9D78-EF290FC9426C}"/>
    <cellStyle name="Comma 2 2 4 2 5 2 2 3 3" xfId="35940" xr:uid="{F9F14DCA-D1BE-4A63-85BF-B2B26F8F0A07}"/>
    <cellStyle name="Comma 2 2 4 2 5 2 2 4" xfId="15720" xr:uid="{2344C1C0-B36B-45CE-8881-4EE6C439CBB2}"/>
    <cellStyle name="Comma 2 2 4 2 5 2 2 4 2" xfId="39984" xr:uid="{99ECF88E-3FE3-471D-8B0F-DAD383C1825E}"/>
    <cellStyle name="Comma 2 2 4 2 5 2 2 5" xfId="27852" xr:uid="{07BAC973-C1F3-44C9-8651-1E188C5C4D1E}"/>
    <cellStyle name="Comma 2 2 4 2 5 2 3" xfId="5610" xr:uid="{D3773F5F-64CA-43B5-8CB3-40E08383603D}"/>
    <cellStyle name="Comma 2 2 4 2 5 2 3 2" xfId="17742" xr:uid="{91308CB1-B789-4A60-B57A-9C47FF864783}"/>
    <cellStyle name="Comma 2 2 4 2 5 2 3 2 2" xfId="42006" xr:uid="{C6DD1716-FFC5-44AF-8CBD-46EDC1D5415D}"/>
    <cellStyle name="Comma 2 2 4 2 5 2 3 3" xfId="29874" xr:uid="{D07FF0CB-4DE7-4AFB-A120-DEF1E623AA26}"/>
    <cellStyle name="Comma 2 2 4 2 5 2 4" xfId="9654" xr:uid="{61CCF6FB-D88A-4310-803C-6A33A3187370}"/>
    <cellStyle name="Comma 2 2 4 2 5 2 4 2" xfId="21786" xr:uid="{F3EB368B-DFB8-46AB-9DAA-C54A2672E3BC}"/>
    <cellStyle name="Comma 2 2 4 2 5 2 4 2 2" xfId="46050" xr:uid="{6F742663-C2F9-4C68-ABE3-3E9983C6EB43}"/>
    <cellStyle name="Comma 2 2 4 2 5 2 4 3" xfId="33918" xr:uid="{A0C976AD-5A9C-4DBA-947B-084034890DAE}"/>
    <cellStyle name="Comma 2 2 4 2 5 2 5" xfId="13698" xr:uid="{D5077B46-82FB-44F3-8545-5D9DE8B76209}"/>
    <cellStyle name="Comma 2 2 4 2 5 2 5 2" xfId="37962" xr:uid="{9D5E8CF6-8573-428C-A6B0-11BF00DA6675}"/>
    <cellStyle name="Comma 2 2 4 2 5 2 6" xfId="25830" xr:uid="{E99D3E2B-169B-4DE4-8B11-147211FE3095}"/>
    <cellStyle name="Comma 2 2 4 2 5 3" xfId="2577" xr:uid="{A57681A8-85FE-4C3A-8A6A-58F31475092E}"/>
    <cellStyle name="Comma 2 2 4 2 5 3 2" xfId="6621" xr:uid="{4B367C0A-A592-45FD-8E28-1DC1DDD05AE0}"/>
    <cellStyle name="Comma 2 2 4 2 5 3 2 2" xfId="18753" xr:uid="{802E722B-C5EE-463F-9228-62B0D1F98FF0}"/>
    <cellStyle name="Comma 2 2 4 2 5 3 2 2 2" xfId="43017" xr:uid="{C0B7C289-E438-4015-B345-A223EFF3DB97}"/>
    <cellStyle name="Comma 2 2 4 2 5 3 2 3" xfId="30885" xr:uid="{903B67A7-3C08-45F3-AAE6-B2C45C5F499B}"/>
    <cellStyle name="Comma 2 2 4 2 5 3 3" xfId="10665" xr:uid="{6F08C5AE-93FB-4884-8257-18024B378D00}"/>
    <cellStyle name="Comma 2 2 4 2 5 3 3 2" xfId="22797" xr:uid="{CC4F7CB6-3290-4769-826A-FA9FF6DB36E9}"/>
    <cellStyle name="Comma 2 2 4 2 5 3 3 2 2" xfId="47061" xr:uid="{46266AAD-3D04-4EF0-B26F-6790C2EABB8F}"/>
    <cellStyle name="Comma 2 2 4 2 5 3 3 3" xfId="34929" xr:uid="{F0C0E4B2-E454-4E65-A353-5F4B0B8FF70D}"/>
    <cellStyle name="Comma 2 2 4 2 5 3 4" xfId="14709" xr:uid="{F3B1E7A1-592E-4EFE-83C5-39571956EF88}"/>
    <cellStyle name="Comma 2 2 4 2 5 3 4 2" xfId="38973" xr:uid="{B80AF506-E3E2-4AB6-BDF4-36BC675DB5D1}"/>
    <cellStyle name="Comma 2 2 4 2 5 3 5" xfId="26841" xr:uid="{0AFBDDEE-5277-43BD-9940-BD878B3679DD}"/>
    <cellStyle name="Comma 2 2 4 2 5 4" xfId="4599" xr:uid="{4C87A35B-A881-4332-94A5-45E5A0ADFEEE}"/>
    <cellStyle name="Comma 2 2 4 2 5 4 2" xfId="16731" xr:uid="{21CBA7AE-2EF5-4F6D-A151-96D42467112F}"/>
    <cellStyle name="Comma 2 2 4 2 5 4 2 2" xfId="40995" xr:uid="{FCECD792-77FC-4FE6-8B0C-3BF7A3B2EDF4}"/>
    <cellStyle name="Comma 2 2 4 2 5 4 3" xfId="28863" xr:uid="{361D2209-41B4-4754-A9AC-4FA783C298FD}"/>
    <cellStyle name="Comma 2 2 4 2 5 5" xfId="8643" xr:uid="{D392B3CF-C2B2-4CFD-B0E6-248454FDC521}"/>
    <cellStyle name="Comma 2 2 4 2 5 5 2" xfId="20775" xr:uid="{AFAAEFB7-00DC-4719-988D-58C13A78C476}"/>
    <cellStyle name="Comma 2 2 4 2 5 5 2 2" xfId="45039" xr:uid="{BCD79604-B631-4019-9CC1-1C691B56678F}"/>
    <cellStyle name="Comma 2 2 4 2 5 5 3" xfId="32907" xr:uid="{843ABACD-2B9A-42BC-BD1A-D7F323251452}"/>
    <cellStyle name="Comma 2 2 4 2 5 6" xfId="12687" xr:uid="{37102566-2461-4E93-8056-AA3AB6C614D9}"/>
    <cellStyle name="Comma 2 2 4 2 5 6 2" xfId="36951" xr:uid="{EE302CB5-BCD5-4975-A23D-3E5DED9495F1}"/>
    <cellStyle name="Comma 2 2 4 2 5 7" xfId="24819" xr:uid="{4E559815-1C76-4BC8-9833-A71F37228F4F}"/>
    <cellStyle name="Comma 2 2 4 2 6" xfId="1061" xr:uid="{6614F738-6CEA-48F3-88C6-D3582E0DE281}"/>
    <cellStyle name="Comma 2 2 4 2 6 2" xfId="3083" xr:uid="{158B5D90-24F4-4993-9E51-7FF52AA04FC6}"/>
    <cellStyle name="Comma 2 2 4 2 6 2 2" xfId="7127" xr:uid="{AFBA8049-ED39-45C7-9774-24FD5A62268A}"/>
    <cellStyle name="Comma 2 2 4 2 6 2 2 2" xfId="19259" xr:uid="{E381DDE3-A54B-459D-ABE1-721642A534C3}"/>
    <cellStyle name="Comma 2 2 4 2 6 2 2 2 2" xfId="43523" xr:uid="{2B675628-DAA3-4D52-929F-665AC307FCE5}"/>
    <cellStyle name="Comma 2 2 4 2 6 2 2 3" xfId="31391" xr:uid="{0548944C-9F0F-4AD3-8D09-93479771FB13}"/>
    <cellStyle name="Comma 2 2 4 2 6 2 3" xfId="11171" xr:uid="{56F5549C-21AE-48FD-93E5-63501B15FC0A}"/>
    <cellStyle name="Comma 2 2 4 2 6 2 3 2" xfId="23303" xr:uid="{B7F61371-2C96-4343-AEA0-61CBD525FDA5}"/>
    <cellStyle name="Comma 2 2 4 2 6 2 3 2 2" xfId="47567" xr:uid="{363BCA52-FC2C-42E9-8BE0-0399EA7B1E91}"/>
    <cellStyle name="Comma 2 2 4 2 6 2 3 3" xfId="35435" xr:uid="{723DFBBC-F87B-4A31-9E6A-F0E058D514CB}"/>
    <cellStyle name="Comma 2 2 4 2 6 2 4" xfId="15215" xr:uid="{8F9B84A8-FCBF-4A7B-B160-B26B3C43CB40}"/>
    <cellStyle name="Comma 2 2 4 2 6 2 4 2" xfId="39479" xr:uid="{72568452-B9A2-47C5-914A-4D495B67652A}"/>
    <cellStyle name="Comma 2 2 4 2 6 2 5" xfId="27347" xr:uid="{FF529B51-18C1-4150-834C-1D8CD3F0A627}"/>
    <cellStyle name="Comma 2 2 4 2 6 3" xfId="5105" xr:uid="{DE64CC64-DC39-4F06-8645-E41CBF46C011}"/>
    <cellStyle name="Comma 2 2 4 2 6 3 2" xfId="17237" xr:uid="{B4A98A3A-981F-48AE-B223-193E78CFBCD1}"/>
    <cellStyle name="Comma 2 2 4 2 6 3 2 2" xfId="41501" xr:uid="{6D948A61-D6B8-4C28-B5C1-7B118AD3B07A}"/>
    <cellStyle name="Comma 2 2 4 2 6 3 3" xfId="29369" xr:uid="{A04A881B-2114-4937-A9FF-D74151B98FD8}"/>
    <cellStyle name="Comma 2 2 4 2 6 4" xfId="9149" xr:uid="{39FE5A12-C9A9-484A-A121-7F76141B7FCD}"/>
    <cellStyle name="Comma 2 2 4 2 6 4 2" xfId="21281" xr:uid="{4028F649-F5AC-4300-87A5-2CC8317D3232}"/>
    <cellStyle name="Comma 2 2 4 2 6 4 2 2" xfId="45545" xr:uid="{2A826A9E-0A51-456D-854E-494B287FCA69}"/>
    <cellStyle name="Comma 2 2 4 2 6 4 3" xfId="33413" xr:uid="{DC9FBED6-8AD7-4164-BF86-0A0CFD4D11E7}"/>
    <cellStyle name="Comma 2 2 4 2 6 5" xfId="13193" xr:uid="{B41339F8-3E51-481B-BEB6-82A0F5FBFC9A}"/>
    <cellStyle name="Comma 2 2 4 2 6 5 2" xfId="37457" xr:uid="{DF8B220A-1A58-4D4F-A575-0CB753DC17FF}"/>
    <cellStyle name="Comma 2 2 4 2 6 6" xfId="25325" xr:uid="{75D71C69-C15E-464F-8AD8-7D3FB8DB3876}"/>
    <cellStyle name="Comma 2 2 4 2 7" xfId="2072" xr:uid="{9CDEB5DD-AE04-4298-BADC-7C04BA82B13E}"/>
    <cellStyle name="Comma 2 2 4 2 7 2" xfId="6116" xr:uid="{6A0D02F6-9553-4EB5-98C6-75C26C838CC9}"/>
    <cellStyle name="Comma 2 2 4 2 7 2 2" xfId="18248" xr:uid="{23AB21B7-D0DC-442F-8747-B4897B525A1B}"/>
    <cellStyle name="Comma 2 2 4 2 7 2 2 2" xfId="42512" xr:uid="{613CE2EE-901A-4512-8317-D203E60BBC87}"/>
    <cellStyle name="Comma 2 2 4 2 7 2 3" xfId="30380" xr:uid="{335D92BF-97F4-4C68-A49B-5D5734E0AB23}"/>
    <cellStyle name="Comma 2 2 4 2 7 3" xfId="10160" xr:uid="{2BA205CD-BDA3-4BD9-99E2-066F4459BC46}"/>
    <cellStyle name="Comma 2 2 4 2 7 3 2" xfId="22292" xr:uid="{DF97D620-0EF9-4DDE-90D5-F1403F435FB1}"/>
    <cellStyle name="Comma 2 2 4 2 7 3 2 2" xfId="46556" xr:uid="{C8343FCE-CCF8-48C6-8CE5-0F2CBE400310}"/>
    <cellStyle name="Comma 2 2 4 2 7 3 3" xfId="34424" xr:uid="{4EF2A391-ABE8-409F-B910-CD44F998D330}"/>
    <cellStyle name="Comma 2 2 4 2 7 4" xfId="14204" xr:uid="{59B3F714-0319-45CE-9F8B-355F26A30343}"/>
    <cellStyle name="Comma 2 2 4 2 7 4 2" xfId="38468" xr:uid="{9E21B0D6-72BB-446D-8398-562207088A08}"/>
    <cellStyle name="Comma 2 2 4 2 7 5" xfId="26336" xr:uid="{2E875770-4664-4712-9775-50FE71A4FA11}"/>
    <cellStyle name="Comma 2 2 4 2 8" xfId="4094" xr:uid="{3D1F5581-2933-4AE1-9617-C23CBFE7982D}"/>
    <cellStyle name="Comma 2 2 4 2 8 2" xfId="16226" xr:uid="{A787302A-3412-4EB7-9418-08F3761C2C29}"/>
    <cellStyle name="Comma 2 2 4 2 8 2 2" xfId="40490" xr:uid="{CE58AD93-BEF5-4687-8B28-CCF54B229B59}"/>
    <cellStyle name="Comma 2 2 4 2 8 3" xfId="28358" xr:uid="{B6EE7F46-D422-4FB7-AB83-B4C2E0477CB9}"/>
    <cellStyle name="Comma 2 2 4 2 9" xfId="8138" xr:uid="{57519AAC-A6B1-4FF0-8A17-2324EC22C7F7}"/>
    <cellStyle name="Comma 2 2 4 2 9 2" xfId="20270" xr:uid="{26D7CD06-CA82-48E3-98DB-14B530C411BF}"/>
    <cellStyle name="Comma 2 2 4 2 9 2 2" xfId="44534" xr:uid="{97248329-FD35-47C3-A80E-6EBC2F61F2F7}"/>
    <cellStyle name="Comma 2 2 4 2 9 3" xfId="32402" xr:uid="{320F9CE0-01B7-4AC0-9CDD-1C02BF769B84}"/>
    <cellStyle name="Comma 2 2 4 3" xfId="71" xr:uid="{F82F11F5-DDA2-4E00-9D27-1CB211E5BD17}"/>
    <cellStyle name="Comma 2 2 4 3 10" xfId="12203" xr:uid="{F2B59672-39CA-4D22-8233-6910637E37EE}"/>
    <cellStyle name="Comma 2 2 4 3 10 2" xfId="36467" xr:uid="{AA5BEFCF-7926-40C1-8027-66B70FF74B29}"/>
    <cellStyle name="Comma 2 2 4 3 11" xfId="24335" xr:uid="{0FE01DCF-9073-461A-85D8-D81F316FA280}"/>
    <cellStyle name="Comma 2 2 4 3 2" xfId="134" xr:uid="{8B378943-F0FE-40E8-85D7-FA1015B055CD}"/>
    <cellStyle name="Comma 2 2 4 3 2 10" xfId="24398" xr:uid="{2B7E70BA-EC99-45DC-B75F-D8D754698B7E}"/>
    <cellStyle name="Comma 2 2 4 3 2 2" xfId="260" xr:uid="{80335947-DF4D-423F-A165-39F4BD33DF1A}"/>
    <cellStyle name="Comma 2 2 4 3 2 2 2" xfId="513" xr:uid="{7BF87EA5-7C4A-4E29-B1A3-F3EAAA66D041}"/>
    <cellStyle name="Comma 2 2 4 3 2 2 2 2" xfId="1018" xr:uid="{398A1209-0478-4B4E-AC5D-1D6D156BC4BC}"/>
    <cellStyle name="Comma 2 2 4 3 2 2 2 2 2" xfId="2029" xr:uid="{6A82C3C6-AB35-4148-AE82-28FF15E4B7E9}"/>
    <cellStyle name="Comma 2 2 4 3 2 2 2 2 2 2" xfId="4051" xr:uid="{DDFD9B80-3457-44E7-B598-747C5CBCA7C7}"/>
    <cellStyle name="Comma 2 2 4 3 2 2 2 2 2 2 2" xfId="8095" xr:uid="{8BF309C2-3984-4CD7-A1A4-722EEC241398}"/>
    <cellStyle name="Comma 2 2 4 3 2 2 2 2 2 2 2 2" xfId="20227" xr:uid="{97363830-39F3-4164-8816-522E92D4FE1D}"/>
    <cellStyle name="Comma 2 2 4 3 2 2 2 2 2 2 2 2 2" xfId="44491" xr:uid="{88B1DD58-61C1-4D74-A7B8-36131C783EA2}"/>
    <cellStyle name="Comma 2 2 4 3 2 2 2 2 2 2 2 3" xfId="32359" xr:uid="{92CC6E8C-B8FD-49A3-9E0C-EEE5559B2A58}"/>
    <cellStyle name="Comma 2 2 4 3 2 2 2 2 2 2 3" xfId="12139" xr:uid="{101E59E7-5A51-48C9-AC73-7A6CBB43FE45}"/>
    <cellStyle name="Comma 2 2 4 3 2 2 2 2 2 2 3 2" xfId="24271" xr:uid="{59873441-9A56-4337-8B15-28BFC5B1F8F1}"/>
    <cellStyle name="Comma 2 2 4 3 2 2 2 2 2 2 3 2 2" xfId="48535" xr:uid="{5A88DF18-C276-427E-8A4E-7C950ECC4CE7}"/>
    <cellStyle name="Comma 2 2 4 3 2 2 2 2 2 2 3 3" xfId="36403" xr:uid="{1D004C91-F647-46E1-9E21-BD077E0DB254}"/>
    <cellStyle name="Comma 2 2 4 3 2 2 2 2 2 2 4" xfId="16183" xr:uid="{B97C7FDF-C36F-4AC5-AD2F-75A3A0B96D4E}"/>
    <cellStyle name="Comma 2 2 4 3 2 2 2 2 2 2 4 2" xfId="40447" xr:uid="{420D403B-1088-43E9-AC2B-5D120CF16F57}"/>
    <cellStyle name="Comma 2 2 4 3 2 2 2 2 2 2 5" xfId="28315" xr:uid="{DC9CC4A5-FAAF-4A58-AF4F-B048B4A50BBE}"/>
    <cellStyle name="Comma 2 2 4 3 2 2 2 2 2 3" xfId="6073" xr:uid="{990A6005-C92F-44CC-A33B-2E03FAD7F0FF}"/>
    <cellStyle name="Comma 2 2 4 3 2 2 2 2 2 3 2" xfId="18205" xr:uid="{2CE91DE1-C30D-4890-8F38-49E04EB4126E}"/>
    <cellStyle name="Comma 2 2 4 3 2 2 2 2 2 3 2 2" xfId="42469" xr:uid="{B6E5782A-DC8A-4889-9A31-5513FA182560}"/>
    <cellStyle name="Comma 2 2 4 3 2 2 2 2 2 3 3" xfId="30337" xr:uid="{466AC568-5ADD-42DD-8DF6-C61969D1AB5E}"/>
    <cellStyle name="Comma 2 2 4 3 2 2 2 2 2 4" xfId="10117" xr:uid="{595B1529-4F56-4199-911B-95116F06FC94}"/>
    <cellStyle name="Comma 2 2 4 3 2 2 2 2 2 4 2" xfId="22249" xr:uid="{F1EC37E2-E9CA-499A-94B2-B96114DBE117}"/>
    <cellStyle name="Comma 2 2 4 3 2 2 2 2 2 4 2 2" xfId="46513" xr:uid="{4E22630C-26F1-4D9B-B5FE-CD043F2ABE43}"/>
    <cellStyle name="Comma 2 2 4 3 2 2 2 2 2 4 3" xfId="34381" xr:uid="{41C916A3-73E5-4D01-AC98-B1BB04A0712C}"/>
    <cellStyle name="Comma 2 2 4 3 2 2 2 2 2 5" xfId="14161" xr:uid="{C74EFDEB-ECA8-467A-951B-0008E2F841EA}"/>
    <cellStyle name="Comma 2 2 4 3 2 2 2 2 2 5 2" xfId="38425" xr:uid="{110F3936-655B-44C1-89C0-AEE8E543103C}"/>
    <cellStyle name="Comma 2 2 4 3 2 2 2 2 2 6" xfId="26293" xr:uid="{E2408D6A-B00A-4D59-9138-ED2011126B82}"/>
    <cellStyle name="Comma 2 2 4 3 2 2 2 2 3" xfId="3040" xr:uid="{F53A0D6A-5C34-43B2-9DD0-6666DC74FBC9}"/>
    <cellStyle name="Comma 2 2 4 3 2 2 2 2 3 2" xfId="7084" xr:uid="{7071B988-0429-4F66-AAC7-A6FD12CE48CE}"/>
    <cellStyle name="Comma 2 2 4 3 2 2 2 2 3 2 2" xfId="19216" xr:uid="{5E8C2DBB-35DF-4C01-901F-63C89750272A}"/>
    <cellStyle name="Comma 2 2 4 3 2 2 2 2 3 2 2 2" xfId="43480" xr:uid="{0CCBDB40-2827-46E0-9EF0-A6E65604F166}"/>
    <cellStyle name="Comma 2 2 4 3 2 2 2 2 3 2 3" xfId="31348" xr:uid="{95EDF563-5390-49FB-BB71-6356FC83E41C}"/>
    <cellStyle name="Comma 2 2 4 3 2 2 2 2 3 3" xfId="11128" xr:uid="{E83BBA01-EAB0-4B7E-AA39-67D334B4B334}"/>
    <cellStyle name="Comma 2 2 4 3 2 2 2 2 3 3 2" xfId="23260" xr:uid="{E913BE3C-0C12-4DD2-9992-DFBCB393D1B8}"/>
    <cellStyle name="Comma 2 2 4 3 2 2 2 2 3 3 2 2" xfId="47524" xr:uid="{D7D52C3B-C47D-4C81-B330-E11D133FBE7C}"/>
    <cellStyle name="Comma 2 2 4 3 2 2 2 2 3 3 3" xfId="35392" xr:uid="{587DB5BB-4C53-4FF1-970C-A50728B98C1E}"/>
    <cellStyle name="Comma 2 2 4 3 2 2 2 2 3 4" xfId="15172" xr:uid="{7D507F14-7FAC-4328-8447-DFBD3735695E}"/>
    <cellStyle name="Comma 2 2 4 3 2 2 2 2 3 4 2" xfId="39436" xr:uid="{C7401083-51E9-4A27-AA88-D26D7591BFF9}"/>
    <cellStyle name="Comma 2 2 4 3 2 2 2 2 3 5" xfId="27304" xr:uid="{F142A2BB-9BBE-4C79-A7D1-04ECD2EB186C}"/>
    <cellStyle name="Comma 2 2 4 3 2 2 2 2 4" xfId="5062" xr:uid="{D563E109-53CE-4B00-8303-1E84822E4CBF}"/>
    <cellStyle name="Comma 2 2 4 3 2 2 2 2 4 2" xfId="17194" xr:uid="{A07F0677-D1FE-4CF2-89F0-3571BAD52DF7}"/>
    <cellStyle name="Comma 2 2 4 3 2 2 2 2 4 2 2" xfId="41458" xr:uid="{A802DB5C-49E8-4E12-A190-E2241E6F852D}"/>
    <cellStyle name="Comma 2 2 4 3 2 2 2 2 4 3" xfId="29326" xr:uid="{584593B4-1106-48FD-B348-ECC34670A04D}"/>
    <cellStyle name="Comma 2 2 4 3 2 2 2 2 5" xfId="9106" xr:uid="{1A6348FC-70BB-40C2-9ED9-8552046F5DA2}"/>
    <cellStyle name="Comma 2 2 4 3 2 2 2 2 5 2" xfId="21238" xr:uid="{C57DDE48-7386-441D-A70D-2690EDAAD563}"/>
    <cellStyle name="Comma 2 2 4 3 2 2 2 2 5 2 2" xfId="45502" xr:uid="{33A3B334-ED2B-404E-81DD-D003C717D5BD}"/>
    <cellStyle name="Comma 2 2 4 3 2 2 2 2 5 3" xfId="33370" xr:uid="{32C73EF5-C0D2-40FE-943B-59C87494DBC9}"/>
    <cellStyle name="Comma 2 2 4 3 2 2 2 2 6" xfId="13150" xr:uid="{96DA4A7D-B4D5-486F-B501-DB01A9C74E63}"/>
    <cellStyle name="Comma 2 2 4 3 2 2 2 2 6 2" xfId="37414" xr:uid="{5A684443-EF3F-4CF2-AD9B-4240D1D1B6AE}"/>
    <cellStyle name="Comma 2 2 4 3 2 2 2 2 7" xfId="25282" xr:uid="{EF7A9171-E397-4694-BA6E-B20F7710C67F}"/>
    <cellStyle name="Comma 2 2 4 3 2 2 2 3" xfId="1524" xr:uid="{421C63A2-ACD3-4657-AE80-52A455F937D7}"/>
    <cellStyle name="Comma 2 2 4 3 2 2 2 3 2" xfId="3546" xr:uid="{3E978B52-D925-4FF9-816B-FCDD4338720A}"/>
    <cellStyle name="Comma 2 2 4 3 2 2 2 3 2 2" xfId="7590" xr:uid="{99D6216D-F01F-4E42-B83A-116CAA3F2C8E}"/>
    <cellStyle name="Comma 2 2 4 3 2 2 2 3 2 2 2" xfId="19722" xr:uid="{6C491BF0-5009-419D-B2DE-FDCBF9E40355}"/>
    <cellStyle name="Comma 2 2 4 3 2 2 2 3 2 2 2 2" xfId="43986" xr:uid="{7D64D72A-ACDE-4E57-9AEA-700F64A05D38}"/>
    <cellStyle name="Comma 2 2 4 3 2 2 2 3 2 2 3" xfId="31854" xr:uid="{9FF3A159-0B22-4434-A98E-5551D1CD64D9}"/>
    <cellStyle name="Comma 2 2 4 3 2 2 2 3 2 3" xfId="11634" xr:uid="{11708538-1FCF-4226-A5BF-A2BCDFA3DF46}"/>
    <cellStyle name="Comma 2 2 4 3 2 2 2 3 2 3 2" xfId="23766" xr:uid="{0BB33B35-1D1F-45CE-B885-56FB82241876}"/>
    <cellStyle name="Comma 2 2 4 3 2 2 2 3 2 3 2 2" xfId="48030" xr:uid="{51C2FB8D-359E-4F54-B2A2-525635022967}"/>
    <cellStyle name="Comma 2 2 4 3 2 2 2 3 2 3 3" xfId="35898" xr:uid="{1E051261-71AE-43F7-BECE-FC305DC21166}"/>
    <cellStyle name="Comma 2 2 4 3 2 2 2 3 2 4" xfId="15678" xr:uid="{4A76BB14-5F7C-452F-8DE1-27E2B138DB75}"/>
    <cellStyle name="Comma 2 2 4 3 2 2 2 3 2 4 2" xfId="39942" xr:uid="{4CFE9304-178E-47A9-8500-0FD6C0537F80}"/>
    <cellStyle name="Comma 2 2 4 3 2 2 2 3 2 5" xfId="27810" xr:uid="{55FDA811-F4EB-4D2F-B9F3-1A96527F3EE6}"/>
    <cellStyle name="Comma 2 2 4 3 2 2 2 3 3" xfId="5568" xr:uid="{011DAC8F-AD58-4A98-9311-8ABEBF277E80}"/>
    <cellStyle name="Comma 2 2 4 3 2 2 2 3 3 2" xfId="17700" xr:uid="{7DA493E7-0520-4DED-8E8E-2C3424CE9F9C}"/>
    <cellStyle name="Comma 2 2 4 3 2 2 2 3 3 2 2" xfId="41964" xr:uid="{C8CDB3CB-7DF7-4C7E-8D4A-C93C876777F0}"/>
    <cellStyle name="Comma 2 2 4 3 2 2 2 3 3 3" xfId="29832" xr:uid="{AAC9934D-30A8-49B1-87E1-A89FDEFD3142}"/>
    <cellStyle name="Comma 2 2 4 3 2 2 2 3 4" xfId="9612" xr:uid="{34DBE08F-B20C-448F-B50C-9909815AEEDA}"/>
    <cellStyle name="Comma 2 2 4 3 2 2 2 3 4 2" xfId="21744" xr:uid="{20E52903-B1E7-456D-A56D-90ECAF2A62FA}"/>
    <cellStyle name="Comma 2 2 4 3 2 2 2 3 4 2 2" xfId="46008" xr:uid="{1EB98630-9312-4EA1-B9F6-C0B3281DEFE2}"/>
    <cellStyle name="Comma 2 2 4 3 2 2 2 3 4 3" xfId="33876" xr:uid="{10886734-E867-4834-96BC-BD920F6D7BBD}"/>
    <cellStyle name="Comma 2 2 4 3 2 2 2 3 5" xfId="13656" xr:uid="{B071A048-DA2E-4A75-9E48-78B9A24AE275}"/>
    <cellStyle name="Comma 2 2 4 3 2 2 2 3 5 2" xfId="37920" xr:uid="{94E104BA-8641-4E30-82B3-C7C8AFD2EE2D}"/>
    <cellStyle name="Comma 2 2 4 3 2 2 2 3 6" xfId="25788" xr:uid="{E66A9EFC-2227-40D4-AA0C-2D1E262B4EAD}"/>
    <cellStyle name="Comma 2 2 4 3 2 2 2 4" xfId="2535" xr:uid="{75463679-44FA-498B-A216-BF5410C9004D}"/>
    <cellStyle name="Comma 2 2 4 3 2 2 2 4 2" xfId="6579" xr:uid="{5EF233EE-648A-44A7-B609-4BEE17EA54AF}"/>
    <cellStyle name="Comma 2 2 4 3 2 2 2 4 2 2" xfId="18711" xr:uid="{4296E851-A418-4941-913C-3D44B839FF45}"/>
    <cellStyle name="Comma 2 2 4 3 2 2 2 4 2 2 2" xfId="42975" xr:uid="{C71CC27C-3C1E-44A2-9561-85647B22B56D}"/>
    <cellStyle name="Comma 2 2 4 3 2 2 2 4 2 3" xfId="30843" xr:uid="{1710442A-F5C8-4310-B6EE-CE75FF5CE8D2}"/>
    <cellStyle name="Comma 2 2 4 3 2 2 2 4 3" xfId="10623" xr:uid="{D6FEF6B3-71EB-42D6-9EEB-0F7B73AE008D}"/>
    <cellStyle name="Comma 2 2 4 3 2 2 2 4 3 2" xfId="22755" xr:uid="{F2676220-1943-44FC-8162-88B866997EAE}"/>
    <cellStyle name="Comma 2 2 4 3 2 2 2 4 3 2 2" xfId="47019" xr:uid="{70E56D98-9364-401B-9417-6377C1630676}"/>
    <cellStyle name="Comma 2 2 4 3 2 2 2 4 3 3" xfId="34887" xr:uid="{9BA85489-E1DA-45DE-A4FC-6537B6C4FD46}"/>
    <cellStyle name="Comma 2 2 4 3 2 2 2 4 4" xfId="14667" xr:uid="{D9C3C934-2A48-4BA4-8D4C-380B20AB9FF4}"/>
    <cellStyle name="Comma 2 2 4 3 2 2 2 4 4 2" xfId="38931" xr:uid="{7E41102C-455F-4F41-A9F9-630859E0676F}"/>
    <cellStyle name="Comma 2 2 4 3 2 2 2 4 5" xfId="26799" xr:uid="{BF1E68E4-CB17-4360-AB74-818D7164EDCD}"/>
    <cellStyle name="Comma 2 2 4 3 2 2 2 5" xfId="4557" xr:uid="{21C1BC18-41FE-4C5E-A620-DD405A7BE19E}"/>
    <cellStyle name="Comma 2 2 4 3 2 2 2 5 2" xfId="16689" xr:uid="{1BC3988E-5296-41AC-8584-E40D9C4E5AA4}"/>
    <cellStyle name="Comma 2 2 4 3 2 2 2 5 2 2" xfId="40953" xr:uid="{B6F2165E-2A1F-46EF-8FC7-8AB47F714FCE}"/>
    <cellStyle name="Comma 2 2 4 3 2 2 2 5 3" xfId="28821" xr:uid="{16E22FC4-0BC5-409B-9796-4181CEA5D84C}"/>
    <cellStyle name="Comma 2 2 4 3 2 2 2 6" xfId="8601" xr:uid="{33DCEB57-8EEB-4CBF-9AF0-06BA9C41E595}"/>
    <cellStyle name="Comma 2 2 4 3 2 2 2 6 2" xfId="20733" xr:uid="{018A67E6-3F4F-424A-8685-BA39CC13A4DA}"/>
    <cellStyle name="Comma 2 2 4 3 2 2 2 6 2 2" xfId="44997" xr:uid="{10A1EABE-3A4C-424C-8334-6DAE1453A251}"/>
    <cellStyle name="Comma 2 2 4 3 2 2 2 6 3" xfId="32865" xr:uid="{C779A3E9-40EE-46AB-8615-082CF9772D68}"/>
    <cellStyle name="Comma 2 2 4 3 2 2 2 7" xfId="12645" xr:uid="{EECD738F-93D8-4BF6-ACF4-F60C55DC6612}"/>
    <cellStyle name="Comma 2 2 4 3 2 2 2 7 2" xfId="36909" xr:uid="{4903F6DC-C4CA-4442-8DDA-230FE82FE7C9}"/>
    <cellStyle name="Comma 2 2 4 3 2 2 2 8" xfId="24777" xr:uid="{EEDBF99B-F0B6-49BF-8FDC-B6002334FDCB}"/>
    <cellStyle name="Comma 2 2 4 3 2 2 3" xfId="765" xr:uid="{A8A5FAD0-D3C5-44ED-8DD6-71118FF24754}"/>
    <cellStyle name="Comma 2 2 4 3 2 2 3 2" xfId="1776" xr:uid="{78A43BE9-BFA0-46CD-BBA2-9818293D15C4}"/>
    <cellStyle name="Comma 2 2 4 3 2 2 3 2 2" xfId="3798" xr:uid="{59AEAE77-CDC2-4514-B23F-64D2504A6C15}"/>
    <cellStyle name="Comma 2 2 4 3 2 2 3 2 2 2" xfId="7842" xr:uid="{182D1F80-F435-4FBE-B20E-CD5DE0F73C93}"/>
    <cellStyle name="Comma 2 2 4 3 2 2 3 2 2 2 2" xfId="19974" xr:uid="{B07948CC-3F81-481D-9DBE-D18C5FD00D2D}"/>
    <cellStyle name="Comma 2 2 4 3 2 2 3 2 2 2 2 2" xfId="44238" xr:uid="{1FA1EABC-558B-4FE8-83A9-55D0D6F2B4FA}"/>
    <cellStyle name="Comma 2 2 4 3 2 2 3 2 2 2 3" xfId="32106" xr:uid="{9CFF904B-BAD5-426C-86E4-6727CE184BF4}"/>
    <cellStyle name="Comma 2 2 4 3 2 2 3 2 2 3" xfId="11886" xr:uid="{80B9B68E-C586-4E57-98BD-7330F66BC7C4}"/>
    <cellStyle name="Comma 2 2 4 3 2 2 3 2 2 3 2" xfId="24018" xr:uid="{181B7C28-29FE-46BC-B16E-5206AF1B1F12}"/>
    <cellStyle name="Comma 2 2 4 3 2 2 3 2 2 3 2 2" xfId="48282" xr:uid="{DE7DC331-C56A-47B3-A75E-F615AD1246BD}"/>
    <cellStyle name="Comma 2 2 4 3 2 2 3 2 2 3 3" xfId="36150" xr:uid="{A4F7929C-F58D-4902-BD96-BDEA26E30BEC}"/>
    <cellStyle name="Comma 2 2 4 3 2 2 3 2 2 4" xfId="15930" xr:uid="{F5D9B1A2-9E78-42A5-AD2A-F7F7AE435122}"/>
    <cellStyle name="Comma 2 2 4 3 2 2 3 2 2 4 2" xfId="40194" xr:uid="{2AF4FF9F-08A3-4969-B6D3-4FDB37AE43B3}"/>
    <cellStyle name="Comma 2 2 4 3 2 2 3 2 2 5" xfId="28062" xr:uid="{4E715157-CCC6-40DB-8E94-3A631B2F1E35}"/>
    <cellStyle name="Comma 2 2 4 3 2 2 3 2 3" xfId="5820" xr:uid="{C73C0389-2D28-4094-87CF-4CF83A233B65}"/>
    <cellStyle name="Comma 2 2 4 3 2 2 3 2 3 2" xfId="17952" xr:uid="{EAE47A38-C977-49B7-8381-FC7EAB73C167}"/>
    <cellStyle name="Comma 2 2 4 3 2 2 3 2 3 2 2" xfId="42216" xr:uid="{839A7729-5F06-411A-A88D-C075C11112E4}"/>
    <cellStyle name="Comma 2 2 4 3 2 2 3 2 3 3" xfId="30084" xr:uid="{5419B01E-1C44-4217-B44A-C492B1CE09B4}"/>
    <cellStyle name="Comma 2 2 4 3 2 2 3 2 4" xfId="9864" xr:uid="{E3E35A9F-7C27-483E-AB77-4D21D68CBF1D}"/>
    <cellStyle name="Comma 2 2 4 3 2 2 3 2 4 2" xfId="21996" xr:uid="{D5A856F3-345D-426F-945A-679CD6B5C9DC}"/>
    <cellStyle name="Comma 2 2 4 3 2 2 3 2 4 2 2" xfId="46260" xr:uid="{D5E084BF-632A-4BC8-912B-71FAD1A0FD6F}"/>
    <cellStyle name="Comma 2 2 4 3 2 2 3 2 4 3" xfId="34128" xr:uid="{908BC66D-7CC7-4915-AB2F-1F307B59120A}"/>
    <cellStyle name="Comma 2 2 4 3 2 2 3 2 5" xfId="13908" xr:uid="{1E017DAA-4658-436B-9DB4-F1CECC384849}"/>
    <cellStyle name="Comma 2 2 4 3 2 2 3 2 5 2" xfId="38172" xr:uid="{5602CECE-D837-4ACB-82BD-5D86A9DE2142}"/>
    <cellStyle name="Comma 2 2 4 3 2 2 3 2 6" xfId="26040" xr:uid="{0046D566-B0BA-48A7-88A8-6F54C3F9081C}"/>
    <cellStyle name="Comma 2 2 4 3 2 2 3 3" xfId="2787" xr:uid="{852E6D90-9E02-455E-B143-414882FB8392}"/>
    <cellStyle name="Comma 2 2 4 3 2 2 3 3 2" xfId="6831" xr:uid="{50447FF5-75EF-4661-96B2-46F12A9C035F}"/>
    <cellStyle name="Comma 2 2 4 3 2 2 3 3 2 2" xfId="18963" xr:uid="{230F0585-D82B-4669-960D-5C585EB54334}"/>
    <cellStyle name="Comma 2 2 4 3 2 2 3 3 2 2 2" xfId="43227" xr:uid="{9E7F5852-6878-4576-BB3C-B8D4579EB853}"/>
    <cellStyle name="Comma 2 2 4 3 2 2 3 3 2 3" xfId="31095" xr:uid="{781BB304-A31C-4634-9864-5E8672BDF8FD}"/>
    <cellStyle name="Comma 2 2 4 3 2 2 3 3 3" xfId="10875" xr:uid="{CF9C247C-9764-4A3C-B9D9-EF94EF7095D2}"/>
    <cellStyle name="Comma 2 2 4 3 2 2 3 3 3 2" xfId="23007" xr:uid="{7CD82861-9CFE-4AE1-8C3E-FCD9F0BEFF15}"/>
    <cellStyle name="Comma 2 2 4 3 2 2 3 3 3 2 2" xfId="47271" xr:uid="{E15A8C20-7197-4010-9033-052C3B1A31B7}"/>
    <cellStyle name="Comma 2 2 4 3 2 2 3 3 3 3" xfId="35139" xr:uid="{366D920C-F1EF-4954-B36D-494673DB7A4B}"/>
    <cellStyle name="Comma 2 2 4 3 2 2 3 3 4" xfId="14919" xr:uid="{6E068223-DBB4-490B-A3C8-76F3F9AD72C9}"/>
    <cellStyle name="Comma 2 2 4 3 2 2 3 3 4 2" xfId="39183" xr:uid="{58AF947B-9718-4ABA-B62C-C829A5CE021D}"/>
    <cellStyle name="Comma 2 2 4 3 2 2 3 3 5" xfId="27051" xr:uid="{3C336E71-B194-4830-9E26-93C7D2476680}"/>
    <cellStyle name="Comma 2 2 4 3 2 2 3 4" xfId="4809" xr:uid="{45C786E8-F3FC-4BE9-9BC7-010D5D946127}"/>
    <cellStyle name="Comma 2 2 4 3 2 2 3 4 2" xfId="16941" xr:uid="{939B0A09-6FAE-4D33-BAA0-792BF33B2D94}"/>
    <cellStyle name="Comma 2 2 4 3 2 2 3 4 2 2" xfId="41205" xr:uid="{BF85267E-0D1C-4EB1-907C-B25BED89DF00}"/>
    <cellStyle name="Comma 2 2 4 3 2 2 3 4 3" xfId="29073" xr:uid="{48F6BD7F-33FE-4BA6-9E43-8083C320BA23}"/>
    <cellStyle name="Comma 2 2 4 3 2 2 3 5" xfId="8853" xr:uid="{422797E0-E1A6-430E-A3FD-B404A1F8D168}"/>
    <cellStyle name="Comma 2 2 4 3 2 2 3 5 2" xfId="20985" xr:uid="{FE00827D-7780-4D56-915E-7B6117B016DF}"/>
    <cellStyle name="Comma 2 2 4 3 2 2 3 5 2 2" xfId="45249" xr:uid="{C4CEC2D4-0A63-445E-815A-D5D15F513C7A}"/>
    <cellStyle name="Comma 2 2 4 3 2 2 3 5 3" xfId="33117" xr:uid="{44D03CAB-1B53-4FED-94C1-523C84CF0D3D}"/>
    <cellStyle name="Comma 2 2 4 3 2 2 3 6" xfId="12897" xr:uid="{FB29FD0A-90CD-4A25-ADDA-C38EBC39D2F3}"/>
    <cellStyle name="Comma 2 2 4 3 2 2 3 6 2" xfId="37161" xr:uid="{44ED4E78-0E1D-4045-9F50-0FC9646F1793}"/>
    <cellStyle name="Comma 2 2 4 3 2 2 3 7" xfId="25029" xr:uid="{236EEE28-C53F-4FAD-8D77-33DA30B6D950}"/>
    <cellStyle name="Comma 2 2 4 3 2 2 4" xfId="1271" xr:uid="{FD9DD92F-F402-46B5-B4CC-703814266F14}"/>
    <cellStyle name="Comma 2 2 4 3 2 2 4 2" xfId="3293" xr:uid="{4D3B2CAC-45A4-49E8-BB11-8A59A005C172}"/>
    <cellStyle name="Comma 2 2 4 3 2 2 4 2 2" xfId="7337" xr:uid="{F66CFBA9-7F56-4FA8-87EB-97F7351143AD}"/>
    <cellStyle name="Comma 2 2 4 3 2 2 4 2 2 2" xfId="19469" xr:uid="{1B38DB15-9D5E-4FD7-9315-DA08AD60A248}"/>
    <cellStyle name="Comma 2 2 4 3 2 2 4 2 2 2 2" xfId="43733" xr:uid="{2AC693DD-E55D-46BB-AA55-4A93607C47DD}"/>
    <cellStyle name="Comma 2 2 4 3 2 2 4 2 2 3" xfId="31601" xr:uid="{FA08CD9F-E3A7-4726-994B-B770D98CAEB6}"/>
    <cellStyle name="Comma 2 2 4 3 2 2 4 2 3" xfId="11381" xr:uid="{E25CDC7F-8AAF-4778-BC2B-36B8040A5483}"/>
    <cellStyle name="Comma 2 2 4 3 2 2 4 2 3 2" xfId="23513" xr:uid="{123E01E8-275D-45B7-B2A9-609BB9698BCF}"/>
    <cellStyle name="Comma 2 2 4 3 2 2 4 2 3 2 2" xfId="47777" xr:uid="{64C4012F-2E09-4958-A375-235815BC01B8}"/>
    <cellStyle name="Comma 2 2 4 3 2 2 4 2 3 3" xfId="35645" xr:uid="{2D2C6141-8271-41D1-B865-4195BF411C22}"/>
    <cellStyle name="Comma 2 2 4 3 2 2 4 2 4" xfId="15425" xr:uid="{6729FB00-C52C-4CDC-8ADD-48BF2F84EE6F}"/>
    <cellStyle name="Comma 2 2 4 3 2 2 4 2 4 2" xfId="39689" xr:uid="{25FA002B-9EA9-4665-9C3E-BE7D048DE967}"/>
    <cellStyle name="Comma 2 2 4 3 2 2 4 2 5" xfId="27557" xr:uid="{0F5D1795-F61C-42AB-9C83-D446717CF02D}"/>
    <cellStyle name="Comma 2 2 4 3 2 2 4 3" xfId="5315" xr:uid="{5C5BCE74-9C20-424C-8EB8-FDDB2DBEA00E}"/>
    <cellStyle name="Comma 2 2 4 3 2 2 4 3 2" xfId="17447" xr:uid="{F36F44E3-5432-4B22-B6DF-93D1477374BC}"/>
    <cellStyle name="Comma 2 2 4 3 2 2 4 3 2 2" xfId="41711" xr:uid="{B1580EA2-FCE0-42BF-A843-9EDB245BAA1D}"/>
    <cellStyle name="Comma 2 2 4 3 2 2 4 3 3" xfId="29579" xr:uid="{A8D9035C-3D6C-4E15-BB1D-4DAE52F274E6}"/>
    <cellStyle name="Comma 2 2 4 3 2 2 4 4" xfId="9359" xr:uid="{BFD0BE7E-1139-4F87-97ED-5ABBE3508590}"/>
    <cellStyle name="Comma 2 2 4 3 2 2 4 4 2" xfId="21491" xr:uid="{55793727-353E-4F81-BBA9-286AC09A86E9}"/>
    <cellStyle name="Comma 2 2 4 3 2 2 4 4 2 2" xfId="45755" xr:uid="{3FE37243-40B7-455B-B659-EF2EB57E1046}"/>
    <cellStyle name="Comma 2 2 4 3 2 2 4 4 3" xfId="33623" xr:uid="{D53FEB4C-AAF7-41E9-BEF8-5F14C63150BE}"/>
    <cellStyle name="Comma 2 2 4 3 2 2 4 5" xfId="13403" xr:uid="{6D551ED9-09EC-47D8-ACDB-39761D44812B}"/>
    <cellStyle name="Comma 2 2 4 3 2 2 4 5 2" xfId="37667" xr:uid="{FEEB15C3-60A0-495C-9468-60990267BAE4}"/>
    <cellStyle name="Comma 2 2 4 3 2 2 4 6" xfId="25535" xr:uid="{6DCC19A4-05E5-4DF0-B1D2-7C3E91070331}"/>
    <cellStyle name="Comma 2 2 4 3 2 2 5" xfId="2282" xr:uid="{121BCA3F-DBC2-4887-9605-652169D1AF75}"/>
    <cellStyle name="Comma 2 2 4 3 2 2 5 2" xfId="6326" xr:uid="{C7A8B27A-01EC-4DDF-B05C-AC46B46DA4A2}"/>
    <cellStyle name="Comma 2 2 4 3 2 2 5 2 2" xfId="18458" xr:uid="{716BEF85-CE76-48C3-A565-134D73BD2ED2}"/>
    <cellStyle name="Comma 2 2 4 3 2 2 5 2 2 2" xfId="42722" xr:uid="{FEC1F601-9D17-443E-B6E0-4B8C781CB5A2}"/>
    <cellStyle name="Comma 2 2 4 3 2 2 5 2 3" xfId="30590" xr:uid="{8141B7E9-A2D8-4681-9151-5A85851B9C2C}"/>
    <cellStyle name="Comma 2 2 4 3 2 2 5 3" xfId="10370" xr:uid="{9C3A3A14-0AC9-49FD-AEEE-B707358A95D1}"/>
    <cellStyle name="Comma 2 2 4 3 2 2 5 3 2" xfId="22502" xr:uid="{DB6109E2-4110-43A8-B2A7-3B63F83AD06B}"/>
    <cellStyle name="Comma 2 2 4 3 2 2 5 3 2 2" xfId="46766" xr:uid="{9EA8E7D9-87ED-4DD5-B15A-DBB57E92439A}"/>
    <cellStyle name="Comma 2 2 4 3 2 2 5 3 3" xfId="34634" xr:uid="{E229BB7D-3A94-4196-A05D-1044B284B99F}"/>
    <cellStyle name="Comma 2 2 4 3 2 2 5 4" xfId="14414" xr:uid="{70AF2AE6-361E-4498-8682-2674EF89CE2E}"/>
    <cellStyle name="Comma 2 2 4 3 2 2 5 4 2" xfId="38678" xr:uid="{F0B2F522-C1E2-4D40-A89A-6D436DB1A413}"/>
    <cellStyle name="Comma 2 2 4 3 2 2 5 5" xfId="26546" xr:uid="{6ACCAF75-A6B7-47F7-BDDE-4053823014B2}"/>
    <cellStyle name="Comma 2 2 4 3 2 2 6" xfId="4304" xr:uid="{138E1F7F-9392-435D-99D5-A939C51E6E4B}"/>
    <cellStyle name="Comma 2 2 4 3 2 2 6 2" xfId="16436" xr:uid="{A488D655-8E53-4E2F-A560-6AB0EE6EADA8}"/>
    <cellStyle name="Comma 2 2 4 3 2 2 6 2 2" xfId="40700" xr:uid="{F77D77BA-53CE-4F8A-9B3D-E19D2F924D85}"/>
    <cellStyle name="Comma 2 2 4 3 2 2 6 3" xfId="28568" xr:uid="{2947B3D1-820B-460B-9F99-EE404594F817}"/>
    <cellStyle name="Comma 2 2 4 3 2 2 7" xfId="8348" xr:uid="{DCD2A8F7-5B7F-4CFA-9C08-FD34052224FA}"/>
    <cellStyle name="Comma 2 2 4 3 2 2 7 2" xfId="20480" xr:uid="{1FBCA17E-0082-4684-9ACD-993814EC252E}"/>
    <cellStyle name="Comma 2 2 4 3 2 2 7 2 2" xfId="44744" xr:uid="{527AF934-F1CF-4443-94BE-397A0FE7445A}"/>
    <cellStyle name="Comma 2 2 4 3 2 2 7 3" xfId="32612" xr:uid="{862ACFBD-8095-49FA-9C78-D9F8BA5B1D69}"/>
    <cellStyle name="Comma 2 2 4 3 2 2 8" xfId="12392" xr:uid="{359F56E9-14A4-413E-89D7-C51985A597E5}"/>
    <cellStyle name="Comma 2 2 4 3 2 2 8 2" xfId="36656" xr:uid="{AA628E77-45BD-4409-8369-35F07BF62E46}"/>
    <cellStyle name="Comma 2 2 4 3 2 2 9" xfId="24524" xr:uid="{E2070055-1584-4950-B40A-903F9A34C2E0}"/>
    <cellStyle name="Comma 2 2 4 3 2 3" xfId="387" xr:uid="{D5887D70-1321-4589-8CBF-6E5AB6607168}"/>
    <cellStyle name="Comma 2 2 4 3 2 3 2" xfId="892" xr:uid="{6E77311E-AD55-4DB2-B813-F3F789E54503}"/>
    <cellStyle name="Comma 2 2 4 3 2 3 2 2" xfId="1903" xr:uid="{CE527BC3-D052-4FCC-B1A0-E0DF7AEA7E99}"/>
    <cellStyle name="Comma 2 2 4 3 2 3 2 2 2" xfId="3925" xr:uid="{BEABDF90-6F72-436C-8F70-CE0BA31C12A5}"/>
    <cellStyle name="Comma 2 2 4 3 2 3 2 2 2 2" xfId="7969" xr:uid="{1F46C7B2-9050-470E-B80D-D523D0B40E3A}"/>
    <cellStyle name="Comma 2 2 4 3 2 3 2 2 2 2 2" xfId="20101" xr:uid="{7CBA2F23-390F-49D7-AE12-29A98E86BF18}"/>
    <cellStyle name="Comma 2 2 4 3 2 3 2 2 2 2 2 2" xfId="44365" xr:uid="{2EB2239E-03E9-42F7-A501-9797086ACAA6}"/>
    <cellStyle name="Comma 2 2 4 3 2 3 2 2 2 2 3" xfId="32233" xr:uid="{F567EEA2-DADE-4B26-8609-9FFD7EC6DDD1}"/>
    <cellStyle name="Comma 2 2 4 3 2 3 2 2 2 3" xfId="12013" xr:uid="{9CD3E2A9-A2F4-44B1-859D-A73A7894C3F2}"/>
    <cellStyle name="Comma 2 2 4 3 2 3 2 2 2 3 2" xfId="24145" xr:uid="{6006E227-3E38-4D7D-AF48-A8D4A03421B8}"/>
    <cellStyle name="Comma 2 2 4 3 2 3 2 2 2 3 2 2" xfId="48409" xr:uid="{ECED4732-7F95-42CE-BF60-828A770B3EF4}"/>
    <cellStyle name="Comma 2 2 4 3 2 3 2 2 2 3 3" xfId="36277" xr:uid="{71039D61-DD18-416E-8B37-01B3F8E8DAFD}"/>
    <cellStyle name="Comma 2 2 4 3 2 3 2 2 2 4" xfId="16057" xr:uid="{E66F9074-5292-4FE1-96CE-173060BA0A4E}"/>
    <cellStyle name="Comma 2 2 4 3 2 3 2 2 2 4 2" xfId="40321" xr:uid="{32560C10-80C5-42D5-995D-125961447378}"/>
    <cellStyle name="Comma 2 2 4 3 2 3 2 2 2 5" xfId="28189" xr:uid="{1008BA7B-42F8-4B12-B7D3-F675F0CD4040}"/>
    <cellStyle name="Comma 2 2 4 3 2 3 2 2 3" xfId="5947" xr:uid="{139C47A4-AE5F-49F5-B43B-5A52176EBEF5}"/>
    <cellStyle name="Comma 2 2 4 3 2 3 2 2 3 2" xfId="18079" xr:uid="{397777D1-3B86-4AF1-81F3-1E6C7D3990EC}"/>
    <cellStyle name="Comma 2 2 4 3 2 3 2 2 3 2 2" xfId="42343" xr:uid="{A418C269-CAD2-4E33-81C1-9FBE8A7B8EAA}"/>
    <cellStyle name="Comma 2 2 4 3 2 3 2 2 3 3" xfId="30211" xr:uid="{0F6FAB00-C3CF-4500-90B9-DBBAA505BF40}"/>
    <cellStyle name="Comma 2 2 4 3 2 3 2 2 4" xfId="9991" xr:uid="{B95BFD36-6989-416E-B8C5-782BE6B84903}"/>
    <cellStyle name="Comma 2 2 4 3 2 3 2 2 4 2" xfId="22123" xr:uid="{0ADC7B62-39B3-4D18-9562-23E4878A60BA}"/>
    <cellStyle name="Comma 2 2 4 3 2 3 2 2 4 2 2" xfId="46387" xr:uid="{DE6A6D48-F046-4014-A124-161F381B267D}"/>
    <cellStyle name="Comma 2 2 4 3 2 3 2 2 4 3" xfId="34255" xr:uid="{3F4848C2-3E8B-4247-AB0E-7B27868FCADB}"/>
    <cellStyle name="Comma 2 2 4 3 2 3 2 2 5" xfId="14035" xr:uid="{20D1696A-E286-4E3C-948C-A4328F585B30}"/>
    <cellStyle name="Comma 2 2 4 3 2 3 2 2 5 2" xfId="38299" xr:uid="{8A3D9396-2E46-44A6-B043-4529D8527B25}"/>
    <cellStyle name="Comma 2 2 4 3 2 3 2 2 6" xfId="26167" xr:uid="{7147FD87-4AF7-4B3D-91B6-A6523B015C19}"/>
    <cellStyle name="Comma 2 2 4 3 2 3 2 3" xfId="2914" xr:uid="{F6B679C0-DB16-4987-8F02-8F3C0A225284}"/>
    <cellStyle name="Comma 2 2 4 3 2 3 2 3 2" xfId="6958" xr:uid="{C17F1D38-C672-437F-8082-F820A6B90948}"/>
    <cellStyle name="Comma 2 2 4 3 2 3 2 3 2 2" xfId="19090" xr:uid="{5B9E7D3B-BA5E-4873-B070-D19DD460B8C5}"/>
    <cellStyle name="Comma 2 2 4 3 2 3 2 3 2 2 2" xfId="43354" xr:uid="{B378A74F-1342-440C-A7EA-2ECC7D427CB9}"/>
    <cellStyle name="Comma 2 2 4 3 2 3 2 3 2 3" xfId="31222" xr:uid="{97DA5193-1913-489C-BE93-7AF2B4DD09AD}"/>
    <cellStyle name="Comma 2 2 4 3 2 3 2 3 3" xfId="11002" xr:uid="{8993ACBC-BBEF-46A0-8B2A-ECDA4392CE3C}"/>
    <cellStyle name="Comma 2 2 4 3 2 3 2 3 3 2" xfId="23134" xr:uid="{8907DABA-CA69-4580-BE01-052B7F3657DE}"/>
    <cellStyle name="Comma 2 2 4 3 2 3 2 3 3 2 2" xfId="47398" xr:uid="{66E4AC16-36A3-4298-BF92-5E42EECABF09}"/>
    <cellStyle name="Comma 2 2 4 3 2 3 2 3 3 3" xfId="35266" xr:uid="{56220D3B-FF21-4854-B091-587EDAF46E30}"/>
    <cellStyle name="Comma 2 2 4 3 2 3 2 3 4" xfId="15046" xr:uid="{622CDFB9-385F-41A4-A374-6043D5E0D8C3}"/>
    <cellStyle name="Comma 2 2 4 3 2 3 2 3 4 2" xfId="39310" xr:uid="{A4276AC1-4DAF-478A-AFE7-EE40809D549C}"/>
    <cellStyle name="Comma 2 2 4 3 2 3 2 3 5" xfId="27178" xr:uid="{683F5FE3-FE66-4680-ABC6-6873B85A7E1F}"/>
    <cellStyle name="Comma 2 2 4 3 2 3 2 4" xfId="4936" xr:uid="{F1CA93E8-F743-4807-AD14-2CBE4D8CA908}"/>
    <cellStyle name="Comma 2 2 4 3 2 3 2 4 2" xfId="17068" xr:uid="{B02258E2-59F0-4D81-96FB-542A5475555A}"/>
    <cellStyle name="Comma 2 2 4 3 2 3 2 4 2 2" xfId="41332" xr:uid="{6E89D816-92DF-41DF-8F1D-23FB325C7D47}"/>
    <cellStyle name="Comma 2 2 4 3 2 3 2 4 3" xfId="29200" xr:uid="{6486DED8-A15E-4620-8227-A8C09A35ABBC}"/>
    <cellStyle name="Comma 2 2 4 3 2 3 2 5" xfId="8980" xr:uid="{1F1141FB-A9B3-438F-98EF-3990C57D7CBE}"/>
    <cellStyle name="Comma 2 2 4 3 2 3 2 5 2" xfId="21112" xr:uid="{D0799BB3-872F-48F2-941B-EBC6508F0C42}"/>
    <cellStyle name="Comma 2 2 4 3 2 3 2 5 2 2" xfId="45376" xr:uid="{1FBA1665-0E0F-442F-B432-C23D1627CCB1}"/>
    <cellStyle name="Comma 2 2 4 3 2 3 2 5 3" xfId="33244" xr:uid="{1F07FF6B-4884-4D81-9177-F429217EA382}"/>
    <cellStyle name="Comma 2 2 4 3 2 3 2 6" xfId="13024" xr:uid="{3DABE9C2-E88E-401A-84DF-39A9DE8BEB58}"/>
    <cellStyle name="Comma 2 2 4 3 2 3 2 6 2" xfId="37288" xr:uid="{585D8245-5F24-409A-915B-3134DD93FE9E}"/>
    <cellStyle name="Comma 2 2 4 3 2 3 2 7" xfId="25156" xr:uid="{A4BE4FD6-BE79-4CB7-909E-046D7CC0397F}"/>
    <cellStyle name="Comma 2 2 4 3 2 3 3" xfId="1398" xr:uid="{41DEA7B4-9AB8-47DE-8C57-875B1150053C}"/>
    <cellStyle name="Comma 2 2 4 3 2 3 3 2" xfId="3420" xr:uid="{1B6E39A5-E4E6-42BA-BF93-F445075B6874}"/>
    <cellStyle name="Comma 2 2 4 3 2 3 3 2 2" xfId="7464" xr:uid="{A70C48F7-98D5-46BF-8439-7B2F8230E7A4}"/>
    <cellStyle name="Comma 2 2 4 3 2 3 3 2 2 2" xfId="19596" xr:uid="{F2203FD2-B0C9-4261-A71A-A31DC6DDB70A}"/>
    <cellStyle name="Comma 2 2 4 3 2 3 3 2 2 2 2" xfId="43860" xr:uid="{F27040E2-B7D0-4AF4-A03E-087F3827E53F}"/>
    <cellStyle name="Comma 2 2 4 3 2 3 3 2 2 3" xfId="31728" xr:uid="{6A8DE69D-FB4A-4C63-91BF-27AB7C25E815}"/>
    <cellStyle name="Comma 2 2 4 3 2 3 3 2 3" xfId="11508" xr:uid="{B3707A66-9288-4C08-8BAF-E629C22568F7}"/>
    <cellStyle name="Comma 2 2 4 3 2 3 3 2 3 2" xfId="23640" xr:uid="{14ED5DD1-A46D-414C-87C0-0727D9263F59}"/>
    <cellStyle name="Comma 2 2 4 3 2 3 3 2 3 2 2" xfId="47904" xr:uid="{21B79412-8540-4868-A212-8A0E5A3C6A9A}"/>
    <cellStyle name="Comma 2 2 4 3 2 3 3 2 3 3" xfId="35772" xr:uid="{8A6AD8CA-4B2E-4D9B-A8F8-BC3E7A4E97A9}"/>
    <cellStyle name="Comma 2 2 4 3 2 3 3 2 4" xfId="15552" xr:uid="{3A8C9302-D49E-4E66-9B64-B8349180157F}"/>
    <cellStyle name="Comma 2 2 4 3 2 3 3 2 4 2" xfId="39816" xr:uid="{950B6709-EC13-403D-9C31-3C26A2E951E9}"/>
    <cellStyle name="Comma 2 2 4 3 2 3 3 2 5" xfId="27684" xr:uid="{4CAAA874-731E-476C-BCCA-12533FB971CB}"/>
    <cellStyle name="Comma 2 2 4 3 2 3 3 3" xfId="5442" xr:uid="{740E3BB4-E7F8-4D22-A58D-FE8684C2CDEE}"/>
    <cellStyle name="Comma 2 2 4 3 2 3 3 3 2" xfId="17574" xr:uid="{2F9F380E-0259-486C-8AF7-FE76517732A5}"/>
    <cellStyle name="Comma 2 2 4 3 2 3 3 3 2 2" xfId="41838" xr:uid="{CF9AAFDE-5D92-42A9-9FE6-D81BE0162C02}"/>
    <cellStyle name="Comma 2 2 4 3 2 3 3 3 3" xfId="29706" xr:uid="{595CB92C-80E0-4414-87EC-D48B487426E4}"/>
    <cellStyle name="Comma 2 2 4 3 2 3 3 4" xfId="9486" xr:uid="{A4013125-AE63-401E-837A-0C00D0EF4325}"/>
    <cellStyle name="Comma 2 2 4 3 2 3 3 4 2" xfId="21618" xr:uid="{B2C0989A-6F8F-4788-BBD1-A9A30C4A758D}"/>
    <cellStyle name="Comma 2 2 4 3 2 3 3 4 2 2" xfId="45882" xr:uid="{D969A00F-AEE0-47B3-86BF-9732C3EA5981}"/>
    <cellStyle name="Comma 2 2 4 3 2 3 3 4 3" xfId="33750" xr:uid="{BAD9EA50-1508-418B-922D-108B37937421}"/>
    <cellStyle name="Comma 2 2 4 3 2 3 3 5" xfId="13530" xr:uid="{CAE6E0B2-0A71-40DE-9634-B8F9568E617B}"/>
    <cellStyle name="Comma 2 2 4 3 2 3 3 5 2" xfId="37794" xr:uid="{080A9100-C4DB-48BD-AE78-64BD40D73BEF}"/>
    <cellStyle name="Comma 2 2 4 3 2 3 3 6" xfId="25662" xr:uid="{46725BBE-56CC-4FD0-B7DE-8BAC660FD355}"/>
    <cellStyle name="Comma 2 2 4 3 2 3 4" xfId="2409" xr:uid="{51FC00FC-A71F-4B92-BDB0-A05E3D8076AB}"/>
    <cellStyle name="Comma 2 2 4 3 2 3 4 2" xfId="6453" xr:uid="{0C5A0E3D-0BEE-4D25-A114-66E98509836B}"/>
    <cellStyle name="Comma 2 2 4 3 2 3 4 2 2" xfId="18585" xr:uid="{201B9593-403C-43F0-A6CA-3FC3FCED8169}"/>
    <cellStyle name="Comma 2 2 4 3 2 3 4 2 2 2" xfId="42849" xr:uid="{4DDCE339-6DBD-4DCA-86AE-FEDDC79E880C}"/>
    <cellStyle name="Comma 2 2 4 3 2 3 4 2 3" xfId="30717" xr:uid="{4F18E6A0-B0C0-4551-99F3-5426A4A571FB}"/>
    <cellStyle name="Comma 2 2 4 3 2 3 4 3" xfId="10497" xr:uid="{BB036561-11B1-4B46-9DBB-224A93567B9A}"/>
    <cellStyle name="Comma 2 2 4 3 2 3 4 3 2" xfId="22629" xr:uid="{F67EB3CA-41A0-4A1F-AD16-3F8A9E651494}"/>
    <cellStyle name="Comma 2 2 4 3 2 3 4 3 2 2" xfId="46893" xr:uid="{22CC0AA1-8668-47CC-B986-B4BC66B514C9}"/>
    <cellStyle name="Comma 2 2 4 3 2 3 4 3 3" xfId="34761" xr:uid="{D941B86A-4434-4B6F-9F35-607278621211}"/>
    <cellStyle name="Comma 2 2 4 3 2 3 4 4" xfId="14541" xr:uid="{A1D06F5D-96D1-4E8A-BC00-EC0732DF0B56}"/>
    <cellStyle name="Comma 2 2 4 3 2 3 4 4 2" xfId="38805" xr:uid="{6B6F1916-A7D1-457E-86EE-548CB4B4CFAC}"/>
    <cellStyle name="Comma 2 2 4 3 2 3 4 5" xfId="26673" xr:uid="{CD4448F6-6B6E-4C98-BEB1-4878AD7AB237}"/>
    <cellStyle name="Comma 2 2 4 3 2 3 5" xfId="4431" xr:uid="{1E55B4D9-A6EF-48E5-94DA-0E2019960C12}"/>
    <cellStyle name="Comma 2 2 4 3 2 3 5 2" xfId="16563" xr:uid="{CDD6D03A-510C-4875-9542-EEE47E4B48EC}"/>
    <cellStyle name="Comma 2 2 4 3 2 3 5 2 2" xfId="40827" xr:uid="{5772D6A5-595B-4881-8620-3104D08012D6}"/>
    <cellStyle name="Comma 2 2 4 3 2 3 5 3" xfId="28695" xr:uid="{74865143-8E42-40F1-BEE3-CF0289C83B3D}"/>
    <cellStyle name="Comma 2 2 4 3 2 3 6" xfId="8475" xr:uid="{C7999BDC-3511-4F9C-BB5D-E71B82C3AC07}"/>
    <cellStyle name="Comma 2 2 4 3 2 3 6 2" xfId="20607" xr:uid="{E3AE8362-AB55-450E-A4F5-2E5F624D3CBF}"/>
    <cellStyle name="Comma 2 2 4 3 2 3 6 2 2" xfId="44871" xr:uid="{3754E1C4-DC74-4283-84B8-DC6BA2EAD3D5}"/>
    <cellStyle name="Comma 2 2 4 3 2 3 6 3" xfId="32739" xr:uid="{D3B386EE-2A15-4CA1-8BD1-71F22D92239F}"/>
    <cellStyle name="Comma 2 2 4 3 2 3 7" xfId="12519" xr:uid="{8595BEBA-FCF9-41A6-A147-AC691492EB54}"/>
    <cellStyle name="Comma 2 2 4 3 2 3 7 2" xfId="36783" xr:uid="{6C4D4B2B-A153-4354-A381-087FA6D90D3F}"/>
    <cellStyle name="Comma 2 2 4 3 2 3 8" xfId="24651" xr:uid="{C413A82F-72C5-4454-91B2-57E38279775D}"/>
    <cellStyle name="Comma 2 2 4 3 2 4" xfId="639" xr:uid="{8928A735-A5D2-4D65-8243-02A6FEFD0B26}"/>
    <cellStyle name="Comma 2 2 4 3 2 4 2" xfId="1650" xr:uid="{5944FC34-24E0-45D6-8266-B817E54B0762}"/>
    <cellStyle name="Comma 2 2 4 3 2 4 2 2" xfId="3672" xr:uid="{78CC33AE-09AC-4B4C-9928-1C34C23BD629}"/>
    <cellStyle name="Comma 2 2 4 3 2 4 2 2 2" xfId="7716" xr:uid="{E35CEC58-9B8A-409F-AE5D-2A8DAECDB0C6}"/>
    <cellStyle name="Comma 2 2 4 3 2 4 2 2 2 2" xfId="19848" xr:uid="{951AE5AE-F012-43CB-AFF2-11F35853354B}"/>
    <cellStyle name="Comma 2 2 4 3 2 4 2 2 2 2 2" xfId="44112" xr:uid="{25245612-E424-4CC7-975C-C8806CEB2D56}"/>
    <cellStyle name="Comma 2 2 4 3 2 4 2 2 2 3" xfId="31980" xr:uid="{766188AC-DE0F-4223-BDE8-B781661A5636}"/>
    <cellStyle name="Comma 2 2 4 3 2 4 2 2 3" xfId="11760" xr:uid="{C8C86707-181A-41F9-913A-5D8C1A2CBF78}"/>
    <cellStyle name="Comma 2 2 4 3 2 4 2 2 3 2" xfId="23892" xr:uid="{47F5BC0E-6E74-4B40-A585-1096E1E6CEC5}"/>
    <cellStyle name="Comma 2 2 4 3 2 4 2 2 3 2 2" xfId="48156" xr:uid="{7E99DEC9-0ADB-4128-B5FD-276147FAD79E}"/>
    <cellStyle name="Comma 2 2 4 3 2 4 2 2 3 3" xfId="36024" xr:uid="{A1C62AC0-89E4-4F73-B2A7-143F77A4C994}"/>
    <cellStyle name="Comma 2 2 4 3 2 4 2 2 4" xfId="15804" xr:uid="{3519E29B-3720-4F6F-88DD-75685B52E009}"/>
    <cellStyle name="Comma 2 2 4 3 2 4 2 2 4 2" xfId="40068" xr:uid="{C282ADC2-A0C4-4DA6-A73F-8C99BF676740}"/>
    <cellStyle name="Comma 2 2 4 3 2 4 2 2 5" xfId="27936" xr:uid="{01848755-C3DE-4E45-BDA8-C801D70B05D7}"/>
    <cellStyle name="Comma 2 2 4 3 2 4 2 3" xfId="5694" xr:uid="{16172D56-C17B-4958-9C9E-7DE22816FB50}"/>
    <cellStyle name="Comma 2 2 4 3 2 4 2 3 2" xfId="17826" xr:uid="{7F07391D-5B25-4393-99E8-E6FE7BED30B2}"/>
    <cellStyle name="Comma 2 2 4 3 2 4 2 3 2 2" xfId="42090" xr:uid="{DD0859DF-95E7-4B45-91E0-744B525153A2}"/>
    <cellStyle name="Comma 2 2 4 3 2 4 2 3 3" xfId="29958" xr:uid="{0A99ECBF-A968-4332-95BB-975A20FF9FB8}"/>
    <cellStyle name="Comma 2 2 4 3 2 4 2 4" xfId="9738" xr:uid="{B1C31C9C-4846-404F-A559-0A9C775207CE}"/>
    <cellStyle name="Comma 2 2 4 3 2 4 2 4 2" xfId="21870" xr:uid="{031168D6-A5DD-44DD-BAD0-7CAEE6190E98}"/>
    <cellStyle name="Comma 2 2 4 3 2 4 2 4 2 2" xfId="46134" xr:uid="{A5FAC119-758C-4078-B6A6-0CC73C8093C5}"/>
    <cellStyle name="Comma 2 2 4 3 2 4 2 4 3" xfId="34002" xr:uid="{654C1F46-9425-43BF-A1FA-78940DE95257}"/>
    <cellStyle name="Comma 2 2 4 3 2 4 2 5" xfId="13782" xr:uid="{414C9295-F0BB-4462-AF99-0C6DE37E92D3}"/>
    <cellStyle name="Comma 2 2 4 3 2 4 2 5 2" xfId="38046" xr:uid="{BC2B2886-82B8-42F9-A585-D20151DC0BF5}"/>
    <cellStyle name="Comma 2 2 4 3 2 4 2 6" xfId="25914" xr:uid="{A2838292-A8EB-44FC-99E0-4015EAB43323}"/>
    <cellStyle name="Comma 2 2 4 3 2 4 3" xfId="2661" xr:uid="{F2A2A325-0DAC-4704-9AAF-868F9DFA8C2B}"/>
    <cellStyle name="Comma 2 2 4 3 2 4 3 2" xfId="6705" xr:uid="{DC49798B-0FE3-4EE3-840F-386F7E591AEF}"/>
    <cellStyle name="Comma 2 2 4 3 2 4 3 2 2" xfId="18837" xr:uid="{B0F24F02-A764-473B-95F8-DDEBDF04E313}"/>
    <cellStyle name="Comma 2 2 4 3 2 4 3 2 2 2" xfId="43101" xr:uid="{590A2C41-6E24-4125-9353-D9EE46866A18}"/>
    <cellStyle name="Comma 2 2 4 3 2 4 3 2 3" xfId="30969" xr:uid="{4D5A7D7F-9C2E-4E01-AE42-E9B7BFD05510}"/>
    <cellStyle name="Comma 2 2 4 3 2 4 3 3" xfId="10749" xr:uid="{FE62436A-AFA8-402F-87FC-3F957712BA69}"/>
    <cellStyle name="Comma 2 2 4 3 2 4 3 3 2" xfId="22881" xr:uid="{197CC488-4399-4BDA-97EA-F9A39B1A28D4}"/>
    <cellStyle name="Comma 2 2 4 3 2 4 3 3 2 2" xfId="47145" xr:uid="{A4A03410-F62D-471B-AC6D-C7A1A6188DA5}"/>
    <cellStyle name="Comma 2 2 4 3 2 4 3 3 3" xfId="35013" xr:uid="{72ED965B-349A-4CF8-99BE-9FFDAF1CF56E}"/>
    <cellStyle name="Comma 2 2 4 3 2 4 3 4" xfId="14793" xr:uid="{65468AEA-8C7E-4CB4-AAE1-CDD83FC619DC}"/>
    <cellStyle name="Comma 2 2 4 3 2 4 3 4 2" xfId="39057" xr:uid="{C8E9600E-D024-4749-AB7B-9F29881C6C1D}"/>
    <cellStyle name="Comma 2 2 4 3 2 4 3 5" xfId="26925" xr:uid="{16A20032-46FE-4498-AA0A-8F6D878D79AF}"/>
    <cellStyle name="Comma 2 2 4 3 2 4 4" xfId="4683" xr:uid="{235E92C2-A57C-40D8-9186-CA600047A061}"/>
    <cellStyle name="Comma 2 2 4 3 2 4 4 2" xfId="16815" xr:uid="{348F8035-551A-40DE-8868-75E9F29CDA90}"/>
    <cellStyle name="Comma 2 2 4 3 2 4 4 2 2" xfId="41079" xr:uid="{42F0C221-1EC7-473F-84AB-D74A38E417DD}"/>
    <cellStyle name="Comma 2 2 4 3 2 4 4 3" xfId="28947" xr:uid="{E33DE959-A43A-4A1F-8232-A5E040515DAF}"/>
    <cellStyle name="Comma 2 2 4 3 2 4 5" xfId="8727" xr:uid="{5BF111FD-9302-42A0-AFA1-F2E833E24E54}"/>
    <cellStyle name="Comma 2 2 4 3 2 4 5 2" xfId="20859" xr:uid="{4683DF9C-0FD2-48EB-9E34-0189D97202F7}"/>
    <cellStyle name="Comma 2 2 4 3 2 4 5 2 2" xfId="45123" xr:uid="{5C660B24-DF0F-43D3-A573-453214B34E73}"/>
    <cellStyle name="Comma 2 2 4 3 2 4 5 3" xfId="32991" xr:uid="{D6D20079-0B50-49CC-B6B5-7640823FB535}"/>
    <cellStyle name="Comma 2 2 4 3 2 4 6" xfId="12771" xr:uid="{434DAE79-77FD-451C-B715-2133D0481F0B}"/>
    <cellStyle name="Comma 2 2 4 3 2 4 6 2" xfId="37035" xr:uid="{A308683B-C83E-4848-A96A-E0014082A9F5}"/>
    <cellStyle name="Comma 2 2 4 3 2 4 7" xfId="24903" xr:uid="{70D370A0-D0A8-40E4-B3F6-CF0823142B91}"/>
    <cellStyle name="Comma 2 2 4 3 2 5" xfId="1145" xr:uid="{F765C091-D08C-4848-9241-1CA07A697D54}"/>
    <cellStyle name="Comma 2 2 4 3 2 5 2" xfId="3167" xr:uid="{A665CBC4-C9F7-4F71-83C7-0BA05C1F041A}"/>
    <cellStyle name="Comma 2 2 4 3 2 5 2 2" xfId="7211" xr:uid="{71361AA5-9697-4549-A24A-F34865C3AB56}"/>
    <cellStyle name="Comma 2 2 4 3 2 5 2 2 2" xfId="19343" xr:uid="{2117F715-FBF5-4904-9C82-628607634ECA}"/>
    <cellStyle name="Comma 2 2 4 3 2 5 2 2 2 2" xfId="43607" xr:uid="{49A1A69B-1EBA-478B-A250-29824FD0CCDF}"/>
    <cellStyle name="Comma 2 2 4 3 2 5 2 2 3" xfId="31475" xr:uid="{17E8C4C5-C504-47B6-A15C-24E94532321C}"/>
    <cellStyle name="Comma 2 2 4 3 2 5 2 3" xfId="11255" xr:uid="{7E5A255D-4B0A-4D1E-B519-B814CED952E6}"/>
    <cellStyle name="Comma 2 2 4 3 2 5 2 3 2" xfId="23387" xr:uid="{85D2069C-5C33-44E3-8AED-AF73018E9380}"/>
    <cellStyle name="Comma 2 2 4 3 2 5 2 3 2 2" xfId="47651" xr:uid="{28931421-91DE-49AD-B69B-E829BF4B6CD1}"/>
    <cellStyle name="Comma 2 2 4 3 2 5 2 3 3" xfId="35519" xr:uid="{ADBE34C6-8266-416E-8776-F3E415160CA9}"/>
    <cellStyle name="Comma 2 2 4 3 2 5 2 4" xfId="15299" xr:uid="{B496D5FF-2410-47DF-8733-D244A8A5FAD3}"/>
    <cellStyle name="Comma 2 2 4 3 2 5 2 4 2" xfId="39563" xr:uid="{F3E3C8EE-D921-490F-A4EB-592FC86CC708}"/>
    <cellStyle name="Comma 2 2 4 3 2 5 2 5" xfId="27431" xr:uid="{D0847089-BA2F-4ADC-92D2-BC1146D77C40}"/>
    <cellStyle name="Comma 2 2 4 3 2 5 3" xfId="5189" xr:uid="{372A3CF4-886F-4B24-A968-ECC6488EFFFE}"/>
    <cellStyle name="Comma 2 2 4 3 2 5 3 2" xfId="17321" xr:uid="{53B71CAC-7A68-43F6-B00A-91D558E6AD1A}"/>
    <cellStyle name="Comma 2 2 4 3 2 5 3 2 2" xfId="41585" xr:uid="{EC865701-BE85-45EF-B2A6-6BB41D9328FF}"/>
    <cellStyle name="Comma 2 2 4 3 2 5 3 3" xfId="29453" xr:uid="{7557B173-A2CD-40B1-8E53-E94C933D2D81}"/>
    <cellStyle name="Comma 2 2 4 3 2 5 4" xfId="9233" xr:uid="{9E7F069F-2D2A-4949-B2DD-D3D3FAB9F79D}"/>
    <cellStyle name="Comma 2 2 4 3 2 5 4 2" xfId="21365" xr:uid="{320AB9D7-BED5-42CA-865E-C457B70E4102}"/>
    <cellStyle name="Comma 2 2 4 3 2 5 4 2 2" xfId="45629" xr:uid="{847964B7-0123-47F1-B6FD-7A63B42ED041}"/>
    <cellStyle name="Comma 2 2 4 3 2 5 4 3" xfId="33497" xr:uid="{89D6D492-025E-4070-A609-B28B75CD0DA9}"/>
    <cellStyle name="Comma 2 2 4 3 2 5 5" xfId="13277" xr:uid="{81A455E4-F18B-4B39-B65A-F97DA6F4B29B}"/>
    <cellStyle name="Comma 2 2 4 3 2 5 5 2" xfId="37541" xr:uid="{C65E09D2-AF23-4A64-843C-40CDE5C1EABA}"/>
    <cellStyle name="Comma 2 2 4 3 2 5 6" xfId="25409" xr:uid="{50373D58-4440-4DAF-A0AB-1BCE9F0FDAB8}"/>
    <cellStyle name="Comma 2 2 4 3 2 6" xfId="2156" xr:uid="{16E362E2-ACEE-49FF-B454-221B49D18BF7}"/>
    <cellStyle name="Comma 2 2 4 3 2 6 2" xfId="6200" xr:uid="{549FC73E-6A88-406B-9289-87ECB3A0C80A}"/>
    <cellStyle name="Comma 2 2 4 3 2 6 2 2" xfId="18332" xr:uid="{ACB24EBF-10D1-4074-8DBF-F8A11E892177}"/>
    <cellStyle name="Comma 2 2 4 3 2 6 2 2 2" xfId="42596" xr:uid="{56573DE8-5153-459F-B9AC-568F4503C956}"/>
    <cellStyle name="Comma 2 2 4 3 2 6 2 3" xfId="30464" xr:uid="{E4CD4AC4-3B76-4646-B927-5326AEE5DB8F}"/>
    <cellStyle name="Comma 2 2 4 3 2 6 3" xfId="10244" xr:uid="{50B11BC7-0BA5-40D1-AF4C-B0BFA3D92DBA}"/>
    <cellStyle name="Comma 2 2 4 3 2 6 3 2" xfId="22376" xr:uid="{7961C855-8364-410E-9097-D5A686F9A6DA}"/>
    <cellStyle name="Comma 2 2 4 3 2 6 3 2 2" xfId="46640" xr:uid="{C5C47389-4F4E-457E-93CD-2E5F074AD196}"/>
    <cellStyle name="Comma 2 2 4 3 2 6 3 3" xfId="34508" xr:uid="{16928AA6-CBE6-41CB-B915-9BD24B954CD7}"/>
    <cellStyle name="Comma 2 2 4 3 2 6 4" xfId="14288" xr:uid="{24E356CD-685B-4E7F-87F5-E0F3616D6314}"/>
    <cellStyle name="Comma 2 2 4 3 2 6 4 2" xfId="38552" xr:uid="{3B6BDCE4-0B9C-42A5-9087-67C8E96973DD}"/>
    <cellStyle name="Comma 2 2 4 3 2 6 5" xfId="26420" xr:uid="{98F59C36-9E23-4C49-8178-1D1847835152}"/>
    <cellStyle name="Comma 2 2 4 3 2 7" xfId="4178" xr:uid="{A6D69848-C3E7-48B9-B1CE-4D9EE0D12503}"/>
    <cellStyle name="Comma 2 2 4 3 2 7 2" xfId="16310" xr:uid="{A16E74DD-699D-4EC7-AD60-AA421914FD5A}"/>
    <cellStyle name="Comma 2 2 4 3 2 7 2 2" xfId="40574" xr:uid="{8A2EC9DD-2CAB-4975-A81D-0054D837A077}"/>
    <cellStyle name="Comma 2 2 4 3 2 7 3" xfId="28442" xr:uid="{6B292DFF-0ABE-4D88-A74A-0353BA14DF3F}"/>
    <cellStyle name="Comma 2 2 4 3 2 8" xfId="8222" xr:uid="{A0737942-E41B-4C69-8391-4BEE1B71B588}"/>
    <cellStyle name="Comma 2 2 4 3 2 8 2" xfId="20354" xr:uid="{E488479E-5EAD-4F3D-8E93-EA424D2FF470}"/>
    <cellStyle name="Comma 2 2 4 3 2 8 2 2" xfId="44618" xr:uid="{47779FC3-B6AA-4BA2-B23E-4BFEBB0A7F49}"/>
    <cellStyle name="Comma 2 2 4 3 2 8 3" xfId="32486" xr:uid="{B4C08420-BC40-4887-8F59-45924BB5695D}"/>
    <cellStyle name="Comma 2 2 4 3 2 9" xfId="12266" xr:uid="{F7F0641D-B27B-4623-91A7-2D353DEF6F0D}"/>
    <cellStyle name="Comma 2 2 4 3 2 9 2" xfId="36530" xr:uid="{8305CFA1-35AF-475D-96EA-C2551982D647}"/>
    <cellStyle name="Comma 2 2 4 3 3" xfId="197" xr:uid="{131A1FF9-0E99-4331-85F4-731C67A3800F}"/>
    <cellStyle name="Comma 2 2 4 3 3 2" xfId="450" xr:uid="{074B9887-0EDB-4B17-BA08-F7FEFC79C739}"/>
    <cellStyle name="Comma 2 2 4 3 3 2 2" xfId="955" xr:uid="{113AB25F-DB28-47CC-9468-E9B5B903190A}"/>
    <cellStyle name="Comma 2 2 4 3 3 2 2 2" xfId="1966" xr:uid="{C5FF0E9A-44C2-496E-BA9D-124BE5DB8A05}"/>
    <cellStyle name="Comma 2 2 4 3 3 2 2 2 2" xfId="3988" xr:uid="{BC6CE496-585A-4785-A98C-C848661A053C}"/>
    <cellStyle name="Comma 2 2 4 3 3 2 2 2 2 2" xfId="8032" xr:uid="{B6ABBCDF-06B8-4662-83BC-225B80A91E6E}"/>
    <cellStyle name="Comma 2 2 4 3 3 2 2 2 2 2 2" xfId="20164" xr:uid="{AB28E57A-11B2-4814-B45C-EB776E8F2EF9}"/>
    <cellStyle name="Comma 2 2 4 3 3 2 2 2 2 2 2 2" xfId="44428" xr:uid="{72F4D63B-223A-4CC0-97D2-B71FB7F828E1}"/>
    <cellStyle name="Comma 2 2 4 3 3 2 2 2 2 2 3" xfId="32296" xr:uid="{BC882FBC-4555-40AB-A4A2-DE79A7A7689C}"/>
    <cellStyle name="Comma 2 2 4 3 3 2 2 2 2 3" xfId="12076" xr:uid="{D2779FC6-0370-41DF-9A17-FD6C8322C8D0}"/>
    <cellStyle name="Comma 2 2 4 3 3 2 2 2 2 3 2" xfId="24208" xr:uid="{9A53A65F-B099-466B-9908-D8761E9436B4}"/>
    <cellStyle name="Comma 2 2 4 3 3 2 2 2 2 3 2 2" xfId="48472" xr:uid="{BB7A4C64-EE83-4C8E-982E-1F97F26F2ACE}"/>
    <cellStyle name="Comma 2 2 4 3 3 2 2 2 2 3 3" xfId="36340" xr:uid="{D57D41E0-EE8A-40CE-986D-3C6E888CE3A4}"/>
    <cellStyle name="Comma 2 2 4 3 3 2 2 2 2 4" xfId="16120" xr:uid="{88D1B49A-C09B-45EE-84B7-8C32BF03B2FB}"/>
    <cellStyle name="Comma 2 2 4 3 3 2 2 2 2 4 2" xfId="40384" xr:uid="{A61828E4-A5D9-4BC0-8804-A44BCB47BB59}"/>
    <cellStyle name="Comma 2 2 4 3 3 2 2 2 2 5" xfId="28252" xr:uid="{9FDC4271-6335-4A3F-9AF9-1DFE3AC4DDDB}"/>
    <cellStyle name="Comma 2 2 4 3 3 2 2 2 3" xfId="6010" xr:uid="{418F177B-1728-4DA8-9C9F-1AB8B4C66731}"/>
    <cellStyle name="Comma 2 2 4 3 3 2 2 2 3 2" xfId="18142" xr:uid="{7682E7D8-0747-4D2E-BB7B-AC9E9C1A1EEA}"/>
    <cellStyle name="Comma 2 2 4 3 3 2 2 2 3 2 2" xfId="42406" xr:uid="{5C21F614-02E6-41E3-85BB-E5A2260D49BA}"/>
    <cellStyle name="Comma 2 2 4 3 3 2 2 2 3 3" xfId="30274" xr:uid="{DFCB8607-96EB-4778-B44B-30D2A7DC8ED7}"/>
    <cellStyle name="Comma 2 2 4 3 3 2 2 2 4" xfId="10054" xr:uid="{622EF10A-B0CC-431F-81A1-9A8DD39F0DA6}"/>
    <cellStyle name="Comma 2 2 4 3 3 2 2 2 4 2" xfId="22186" xr:uid="{B7C83900-6589-4537-A477-218CAF6D6212}"/>
    <cellStyle name="Comma 2 2 4 3 3 2 2 2 4 2 2" xfId="46450" xr:uid="{0D7A1C8A-DFFD-4FAD-90E4-5EC71B34BA17}"/>
    <cellStyle name="Comma 2 2 4 3 3 2 2 2 4 3" xfId="34318" xr:uid="{0EA778EB-96EC-4CF7-B49B-55BFB82175A1}"/>
    <cellStyle name="Comma 2 2 4 3 3 2 2 2 5" xfId="14098" xr:uid="{6C659B01-406E-43B1-9EE3-56B946B7E5E4}"/>
    <cellStyle name="Comma 2 2 4 3 3 2 2 2 5 2" xfId="38362" xr:uid="{213AD914-2064-45AA-91DB-66B51C35BE45}"/>
    <cellStyle name="Comma 2 2 4 3 3 2 2 2 6" xfId="26230" xr:uid="{0925FD31-40F9-470A-8701-0FD8729AFBA5}"/>
    <cellStyle name="Comma 2 2 4 3 3 2 2 3" xfId="2977" xr:uid="{109D915E-1C0E-44BB-BB5D-E9C674E585CA}"/>
    <cellStyle name="Comma 2 2 4 3 3 2 2 3 2" xfId="7021" xr:uid="{4A941819-5D19-49E3-A0B4-55CE92133159}"/>
    <cellStyle name="Comma 2 2 4 3 3 2 2 3 2 2" xfId="19153" xr:uid="{DA5DE2A0-01E1-4650-A0BD-56241E49A0C3}"/>
    <cellStyle name="Comma 2 2 4 3 3 2 2 3 2 2 2" xfId="43417" xr:uid="{5C5D450E-C9E3-48A8-B9B8-E897F3A9E7EB}"/>
    <cellStyle name="Comma 2 2 4 3 3 2 2 3 2 3" xfId="31285" xr:uid="{B8F68D0F-D5CD-4354-8D5A-976755CB5063}"/>
    <cellStyle name="Comma 2 2 4 3 3 2 2 3 3" xfId="11065" xr:uid="{1D94B2C7-B9FC-4C9F-8BE9-3F8C2BDD5B18}"/>
    <cellStyle name="Comma 2 2 4 3 3 2 2 3 3 2" xfId="23197" xr:uid="{69EC477E-C0D3-44E7-A667-EA355D0DD62E}"/>
    <cellStyle name="Comma 2 2 4 3 3 2 2 3 3 2 2" xfId="47461" xr:uid="{1DBB2B12-16C2-4A9E-89C8-F9D80EBDA225}"/>
    <cellStyle name="Comma 2 2 4 3 3 2 2 3 3 3" xfId="35329" xr:uid="{E80B294E-AA46-4926-BFF3-EF9E17D7A4F8}"/>
    <cellStyle name="Comma 2 2 4 3 3 2 2 3 4" xfId="15109" xr:uid="{180F7B7D-B9FB-4AD2-AA72-F439ED1E32F4}"/>
    <cellStyle name="Comma 2 2 4 3 3 2 2 3 4 2" xfId="39373" xr:uid="{D0DF3118-18BF-4DCC-962B-9E24A9C94D89}"/>
    <cellStyle name="Comma 2 2 4 3 3 2 2 3 5" xfId="27241" xr:uid="{184034CB-5495-4DFA-982A-F085BFF40DBC}"/>
    <cellStyle name="Comma 2 2 4 3 3 2 2 4" xfId="4999" xr:uid="{2879C442-C037-4F00-9CF2-A5054059444F}"/>
    <cellStyle name="Comma 2 2 4 3 3 2 2 4 2" xfId="17131" xr:uid="{49FC82EF-2080-4C2F-9074-9057C616913D}"/>
    <cellStyle name="Comma 2 2 4 3 3 2 2 4 2 2" xfId="41395" xr:uid="{3961BB72-1F52-4B50-B2E5-9627E502F161}"/>
    <cellStyle name="Comma 2 2 4 3 3 2 2 4 3" xfId="29263" xr:uid="{CC7B9F47-DE2F-410F-A0E8-BC9AAD6BAD8E}"/>
    <cellStyle name="Comma 2 2 4 3 3 2 2 5" xfId="9043" xr:uid="{C49AFAD7-E5C4-4614-A603-E39FBDA75B92}"/>
    <cellStyle name="Comma 2 2 4 3 3 2 2 5 2" xfId="21175" xr:uid="{5182EC65-558D-45C2-BE9A-4929C8221641}"/>
    <cellStyle name="Comma 2 2 4 3 3 2 2 5 2 2" xfId="45439" xr:uid="{994BABDA-95BD-4F62-896E-201204DB4A63}"/>
    <cellStyle name="Comma 2 2 4 3 3 2 2 5 3" xfId="33307" xr:uid="{E2647128-8216-4113-B020-470FF6F8BC38}"/>
    <cellStyle name="Comma 2 2 4 3 3 2 2 6" xfId="13087" xr:uid="{A2711543-8738-4B5C-A881-E7B5959F4FD1}"/>
    <cellStyle name="Comma 2 2 4 3 3 2 2 6 2" xfId="37351" xr:uid="{B36E158D-2124-4380-AE7E-EACE70D7F995}"/>
    <cellStyle name="Comma 2 2 4 3 3 2 2 7" xfId="25219" xr:uid="{9E31A137-4C26-48C7-8B62-0BA4DF7C271A}"/>
    <cellStyle name="Comma 2 2 4 3 3 2 3" xfId="1461" xr:uid="{4AFD2306-8F50-4BE9-9EAA-10AB4A6B7AF0}"/>
    <cellStyle name="Comma 2 2 4 3 3 2 3 2" xfId="3483" xr:uid="{03FDCB7F-F54C-4A75-A3E2-9134CBDDFA8F}"/>
    <cellStyle name="Comma 2 2 4 3 3 2 3 2 2" xfId="7527" xr:uid="{56675710-FAD4-4FE8-8B51-361260655098}"/>
    <cellStyle name="Comma 2 2 4 3 3 2 3 2 2 2" xfId="19659" xr:uid="{282D8D7C-DC76-4735-AE26-88ACC44B311A}"/>
    <cellStyle name="Comma 2 2 4 3 3 2 3 2 2 2 2" xfId="43923" xr:uid="{D6128B3A-EA4D-4775-B5D9-272CFF910DBF}"/>
    <cellStyle name="Comma 2 2 4 3 3 2 3 2 2 3" xfId="31791" xr:uid="{BF204A0F-CCBD-46F0-9415-D1844E61CECC}"/>
    <cellStyle name="Comma 2 2 4 3 3 2 3 2 3" xfId="11571" xr:uid="{ACE81C1E-F2FB-48BB-9AC5-1FE89DD63CE4}"/>
    <cellStyle name="Comma 2 2 4 3 3 2 3 2 3 2" xfId="23703" xr:uid="{FB82703D-2EB2-49EC-865B-88A6628F986B}"/>
    <cellStyle name="Comma 2 2 4 3 3 2 3 2 3 2 2" xfId="47967" xr:uid="{078DF11E-2C33-497E-9B0E-093C70CEDF35}"/>
    <cellStyle name="Comma 2 2 4 3 3 2 3 2 3 3" xfId="35835" xr:uid="{B1D418E8-B0E4-46F2-95FB-D3CDD46EAB28}"/>
    <cellStyle name="Comma 2 2 4 3 3 2 3 2 4" xfId="15615" xr:uid="{9EFB49B3-7C1D-4380-821F-C96C7854C3AF}"/>
    <cellStyle name="Comma 2 2 4 3 3 2 3 2 4 2" xfId="39879" xr:uid="{4CC83843-2A35-4D9A-ADD0-256C40927CEB}"/>
    <cellStyle name="Comma 2 2 4 3 3 2 3 2 5" xfId="27747" xr:uid="{45F53ED2-C3F3-4FE0-9503-29AD61FD33A0}"/>
    <cellStyle name="Comma 2 2 4 3 3 2 3 3" xfId="5505" xr:uid="{69819A12-D5E5-4619-A447-A0FB60521752}"/>
    <cellStyle name="Comma 2 2 4 3 3 2 3 3 2" xfId="17637" xr:uid="{FD05A2A3-97CB-420E-876A-0137D3AC4D30}"/>
    <cellStyle name="Comma 2 2 4 3 3 2 3 3 2 2" xfId="41901" xr:uid="{FA22104C-50C3-41AB-A8F3-C45C74769697}"/>
    <cellStyle name="Comma 2 2 4 3 3 2 3 3 3" xfId="29769" xr:uid="{85BE73E3-BCC3-4C29-8245-AD8AA0A97834}"/>
    <cellStyle name="Comma 2 2 4 3 3 2 3 4" xfId="9549" xr:uid="{A1DF07F8-D25B-4EA6-93CE-5FAE6FB0ED9F}"/>
    <cellStyle name="Comma 2 2 4 3 3 2 3 4 2" xfId="21681" xr:uid="{FD7D5B4B-94C8-4F76-9994-C5A245D92AE3}"/>
    <cellStyle name="Comma 2 2 4 3 3 2 3 4 2 2" xfId="45945" xr:uid="{9E7D3543-63B1-494F-B32D-E3FF26609B2E}"/>
    <cellStyle name="Comma 2 2 4 3 3 2 3 4 3" xfId="33813" xr:uid="{3409461A-ECA8-4833-8329-48C258C0169B}"/>
    <cellStyle name="Comma 2 2 4 3 3 2 3 5" xfId="13593" xr:uid="{B1AFF96E-C67A-4DFA-B802-F0988AD31FD3}"/>
    <cellStyle name="Comma 2 2 4 3 3 2 3 5 2" xfId="37857" xr:uid="{321EEAEF-1A2C-450F-BD1B-D671D4DC12D1}"/>
    <cellStyle name="Comma 2 2 4 3 3 2 3 6" xfId="25725" xr:uid="{78E5BC68-BC0C-40DA-BB49-545EEC84979C}"/>
    <cellStyle name="Comma 2 2 4 3 3 2 4" xfId="2472" xr:uid="{CBA16315-04D4-44E0-84D0-DD484C54C002}"/>
    <cellStyle name="Comma 2 2 4 3 3 2 4 2" xfId="6516" xr:uid="{380E6085-53F3-4148-AF24-7C0BD61058C5}"/>
    <cellStyle name="Comma 2 2 4 3 3 2 4 2 2" xfId="18648" xr:uid="{36C7CE8D-4DCE-4C74-AF66-6D8DE56360D5}"/>
    <cellStyle name="Comma 2 2 4 3 3 2 4 2 2 2" xfId="42912" xr:uid="{7BA90E78-7AA3-4594-A371-5F827FA072FB}"/>
    <cellStyle name="Comma 2 2 4 3 3 2 4 2 3" xfId="30780" xr:uid="{48C6CF65-6A95-43A8-9155-0E8C54F609B2}"/>
    <cellStyle name="Comma 2 2 4 3 3 2 4 3" xfId="10560" xr:uid="{109183A0-DEC8-476C-83B5-867B0D9851F0}"/>
    <cellStyle name="Comma 2 2 4 3 3 2 4 3 2" xfId="22692" xr:uid="{D24D7AE9-A536-43B3-8187-0ED048BA8F7D}"/>
    <cellStyle name="Comma 2 2 4 3 3 2 4 3 2 2" xfId="46956" xr:uid="{D067CC40-B5F8-4222-B8F2-58F60B836594}"/>
    <cellStyle name="Comma 2 2 4 3 3 2 4 3 3" xfId="34824" xr:uid="{90343202-D6C3-4A35-9728-094D437E3229}"/>
    <cellStyle name="Comma 2 2 4 3 3 2 4 4" xfId="14604" xr:uid="{9895CFCC-5E87-4DC3-9F74-89110AF75010}"/>
    <cellStyle name="Comma 2 2 4 3 3 2 4 4 2" xfId="38868" xr:uid="{43203FB1-78D3-44E3-AB72-5342B9EC6AD6}"/>
    <cellStyle name="Comma 2 2 4 3 3 2 4 5" xfId="26736" xr:uid="{DA4D95DC-CBCA-4AC9-B4C8-6291A39793FE}"/>
    <cellStyle name="Comma 2 2 4 3 3 2 5" xfId="4494" xr:uid="{819D8C30-7F22-45D1-8061-6B822085B3F6}"/>
    <cellStyle name="Comma 2 2 4 3 3 2 5 2" xfId="16626" xr:uid="{1E63138A-2A82-4FD8-946C-E68FC9C7C01A}"/>
    <cellStyle name="Comma 2 2 4 3 3 2 5 2 2" xfId="40890" xr:uid="{22AAF8F7-92C1-4F6E-A209-027876C6D5B0}"/>
    <cellStyle name="Comma 2 2 4 3 3 2 5 3" xfId="28758" xr:uid="{D025144E-898F-44C9-8374-A35C000F231C}"/>
    <cellStyle name="Comma 2 2 4 3 3 2 6" xfId="8538" xr:uid="{BC295618-EB79-4680-B269-7A18F388922D}"/>
    <cellStyle name="Comma 2 2 4 3 3 2 6 2" xfId="20670" xr:uid="{907C7380-9162-42AD-9306-8D1AED2E2106}"/>
    <cellStyle name="Comma 2 2 4 3 3 2 6 2 2" xfId="44934" xr:uid="{AB6E61C8-B6E1-428F-8253-B71027FB8EB8}"/>
    <cellStyle name="Comma 2 2 4 3 3 2 6 3" xfId="32802" xr:uid="{02CE5270-7650-47C8-8246-3EFD41722585}"/>
    <cellStyle name="Comma 2 2 4 3 3 2 7" xfId="12582" xr:uid="{819D875A-A2AD-4323-9485-194EA867FDFC}"/>
    <cellStyle name="Comma 2 2 4 3 3 2 7 2" xfId="36846" xr:uid="{54624279-8714-42FD-83C9-C6607C18E724}"/>
    <cellStyle name="Comma 2 2 4 3 3 2 8" xfId="24714" xr:uid="{152025FF-EDC4-4224-A691-00BA45A4D6A6}"/>
    <cellStyle name="Comma 2 2 4 3 3 3" xfId="702" xr:uid="{133D6E1F-83CC-4D90-9D52-F66E9C6541F5}"/>
    <cellStyle name="Comma 2 2 4 3 3 3 2" xfId="1713" xr:uid="{B0F80283-5B7E-4243-850E-11575499AD8E}"/>
    <cellStyle name="Comma 2 2 4 3 3 3 2 2" xfId="3735" xr:uid="{54C5A90D-93E3-438F-9B8E-33F4CAC784D6}"/>
    <cellStyle name="Comma 2 2 4 3 3 3 2 2 2" xfId="7779" xr:uid="{7B2E5920-3F01-497C-8440-7B112D6933CB}"/>
    <cellStyle name="Comma 2 2 4 3 3 3 2 2 2 2" xfId="19911" xr:uid="{DEBDEC98-B75B-4941-A7CA-7EE3E8CCF3C4}"/>
    <cellStyle name="Comma 2 2 4 3 3 3 2 2 2 2 2" xfId="44175" xr:uid="{69B6A992-F2DC-467D-8FBF-93C358BCD34C}"/>
    <cellStyle name="Comma 2 2 4 3 3 3 2 2 2 3" xfId="32043" xr:uid="{908113B7-65D3-46BF-8996-3C352DE254BC}"/>
    <cellStyle name="Comma 2 2 4 3 3 3 2 2 3" xfId="11823" xr:uid="{A7978272-FC5B-4E42-88E2-5A2B744F7855}"/>
    <cellStyle name="Comma 2 2 4 3 3 3 2 2 3 2" xfId="23955" xr:uid="{E80237F1-67A6-4917-80E9-D6C7055CF4FD}"/>
    <cellStyle name="Comma 2 2 4 3 3 3 2 2 3 2 2" xfId="48219" xr:uid="{91FC6C3D-38A7-418C-8559-914E81B279EE}"/>
    <cellStyle name="Comma 2 2 4 3 3 3 2 2 3 3" xfId="36087" xr:uid="{19EC4F59-CB67-4711-A90D-CD1E820F7A41}"/>
    <cellStyle name="Comma 2 2 4 3 3 3 2 2 4" xfId="15867" xr:uid="{255DFE89-0774-45D9-ADB3-69A695456D4C}"/>
    <cellStyle name="Comma 2 2 4 3 3 3 2 2 4 2" xfId="40131" xr:uid="{41435734-9864-4D9D-9A6E-0E5B59E30311}"/>
    <cellStyle name="Comma 2 2 4 3 3 3 2 2 5" xfId="27999" xr:uid="{C7B07946-4346-404D-A419-27575E3F17B8}"/>
    <cellStyle name="Comma 2 2 4 3 3 3 2 3" xfId="5757" xr:uid="{34259444-235B-4B94-9DF8-940CA6EB1100}"/>
    <cellStyle name="Comma 2 2 4 3 3 3 2 3 2" xfId="17889" xr:uid="{3D255520-2361-4CB0-9D8C-C988B41A9B7C}"/>
    <cellStyle name="Comma 2 2 4 3 3 3 2 3 2 2" xfId="42153" xr:uid="{8C0A601C-4EE9-4B77-A819-2D15D5E79DCB}"/>
    <cellStyle name="Comma 2 2 4 3 3 3 2 3 3" xfId="30021" xr:uid="{EE1F402A-08B6-476B-8AC2-CDDF461C8D15}"/>
    <cellStyle name="Comma 2 2 4 3 3 3 2 4" xfId="9801" xr:uid="{7615C4AD-CC36-4B91-A1B2-FF32242934A2}"/>
    <cellStyle name="Comma 2 2 4 3 3 3 2 4 2" xfId="21933" xr:uid="{CA528DAE-81E0-471B-8452-E45703F9FE3F}"/>
    <cellStyle name="Comma 2 2 4 3 3 3 2 4 2 2" xfId="46197" xr:uid="{5380AFA7-9707-475A-9B81-53B5ADAFEFBA}"/>
    <cellStyle name="Comma 2 2 4 3 3 3 2 4 3" xfId="34065" xr:uid="{F0FA597D-CCC1-495A-8FE2-6D0EC6A37AAB}"/>
    <cellStyle name="Comma 2 2 4 3 3 3 2 5" xfId="13845" xr:uid="{FAE68A09-6670-4B10-A2B5-14DA5CB2B528}"/>
    <cellStyle name="Comma 2 2 4 3 3 3 2 5 2" xfId="38109" xr:uid="{557A678B-D2CA-4AA0-B245-2BD6E2750DE1}"/>
    <cellStyle name="Comma 2 2 4 3 3 3 2 6" xfId="25977" xr:uid="{25A5C68F-8515-42C9-B121-3A68C5CE8E5B}"/>
    <cellStyle name="Comma 2 2 4 3 3 3 3" xfId="2724" xr:uid="{853C52DD-31D4-4DCD-BA2B-C52DDEED84F2}"/>
    <cellStyle name="Comma 2 2 4 3 3 3 3 2" xfId="6768" xr:uid="{0984F004-DB90-45DA-A36C-EE717F0D8219}"/>
    <cellStyle name="Comma 2 2 4 3 3 3 3 2 2" xfId="18900" xr:uid="{2A1020DB-4910-44CA-A60C-4A7C87F66F77}"/>
    <cellStyle name="Comma 2 2 4 3 3 3 3 2 2 2" xfId="43164" xr:uid="{33FE038D-7A21-43F9-BBBE-FCE67774A747}"/>
    <cellStyle name="Comma 2 2 4 3 3 3 3 2 3" xfId="31032" xr:uid="{0A2E3F76-0292-4C82-AA96-9A7A4CB34373}"/>
    <cellStyle name="Comma 2 2 4 3 3 3 3 3" xfId="10812" xr:uid="{CA8D9733-0AE0-4D0D-A0E2-1BFABC445180}"/>
    <cellStyle name="Comma 2 2 4 3 3 3 3 3 2" xfId="22944" xr:uid="{CA2F01EA-C9EA-4C36-B9FB-82A8D4A34C10}"/>
    <cellStyle name="Comma 2 2 4 3 3 3 3 3 2 2" xfId="47208" xr:uid="{7224507D-866F-42B6-9F67-589D617CC97A}"/>
    <cellStyle name="Comma 2 2 4 3 3 3 3 3 3" xfId="35076" xr:uid="{79C03836-1BC7-46CF-8DFC-967575975849}"/>
    <cellStyle name="Comma 2 2 4 3 3 3 3 4" xfId="14856" xr:uid="{67481E4A-2AAF-47C5-A239-E41E0A21F6EE}"/>
    <cellStyle name="Comma 2 2 4 3 3 3 3 4 2" xfId="39120" xr:uid="{31286CFE-6149-4C1B-AD1A-51D656A2C5B9}"/>
    <cellStyle name="Comma 2 2 4 3 3 3 3 5" xfId="26988" xr:uid="{0025C69D-39CD-410D-B7D8-3CF7E2C4DB61}"/>
    <cellStyle name="Comma 2 2 4 3 3 3 4" xfId="4746" xr:uid="{5019A747-DD04-4D09-A903-395D7282A8AE}"/>
    <cellStyle name="Comma 2 2 4 3 3 3 4 2" xfId="16878" xr:uid="{914C384A-E6D7-467A-87EB-F47AECB88C27}"/>
    <cellStyle name="Comma 2 2 4 3 3 3 4 2 2" xfId="41142" xr:uid="{C8045990-7F62-45F0-B1BA-D907B89D798A}"/>
    <cellStyle name="Comma 2 2 4 3 3 3 4 3" xfId="29010" xr:uid="{CF3031DD-F6AD-4784-80F7-2FA87DB8C0AD}"/>
    <cellStyle name="Comma 2 2 4 3 3 3 5" xfId="8790" xr:uid="{F53DC7A7-8F04-49F7-9D2F-159CED110C74}"/>
    <cellStyle name="Comma 2 2 4 3 3 3 5 2" xfId="20922" xr:uid="{340EEFC7-47BF-4A48-B5BA-699E8BD87DB0}"/>
    <cellStyle name="Comma 2 2 4 3 3 3 5 2 2" xfId="45186" xr:uid="{2F4BC71A-568A-4259-AF91-47DFCB5B9C18}"/>
    <cellStyle name="Comma 2 2 4 3 3 3 5 3" xfId="33054" xr:uid="{77B5DC97-C609-426B-92EA-4B9A99EAC2A8}"/>
    <cellStyle name="Comma 2 2 4 3 3 3 6" xfId="12834" xr:uid="{8DF466D5-07F5-4280-9DB7-6FF69AAAE39C}"/>
    <cellStyle name="Comma 2 2 4 3 3 3 6 2" xfId="37098" xr:uid="{1E3D8B10-053B-419D-8E6F-9418C2E1A5C8}"/>
    <cellStyle name="Comma 2 2 4 3 3 3 7" xfId="24966" xr:uid="{AC6D0DE1-BD44-4555-82CA-492B1385F7BD}"/>
    <cellStyle name="Comma 2 2 4 3 3 4" xfId="1208" xr:uid="{4E94953D-298A-43A6-9F02-64AE93EC9CE3}"/>
    <cellStyle name="Comma 2 2 4 3 3 4 2" xfId="3230" xr:uid="{D8063CFA-E639-45C7-B19F-FD2717CB3700}"/>
    <cellStyle name="Comma 2 2 4 3 3 4 2 2" xfId="7274" xr:uid="{CD857C9D-C3D0-4059-A369-3853D9167B59}"/>
    <cellStyle name="Comma 2 2 4 3 3 4 2 2 2" xfId="19406" xr:uid="{0F0CFE58-8B11-429A-AAB5-7605B8F3182F}"/>
    <cellStyle name="Comma 2 2 4 3 3 4 2 2 2 2" xfId="43670" xr:uid="{D3C624F6-D429-4423-833E-1809B0684F5E}"/>
    <cellStyle name="Comma 2 2 4 3 3 4 2 2 3" xfId="31538" xr:uid="{CD51A08D-9D1D-44AF-AA45-33A883A92B3C}"/>
    <cellStyle name="Comma 2 2 4 3 3 4 2 3" xfId="11318" xr:uid="{AFDF3026-B488-4A2F-9C97-115AAB9055E8}"/>
    <cellStyle name="Comma 2 2 4 3 3 4 2 3 2" xfId="23450" xr:uid="{47F3784F-974E-4140-91DF-CBC788353174}"/>
    <cellStyle name="Comma 2 2 4 3 3 4 2 3 2 2" xfId="47714" xr:uid="{E3FCF299-4E98-4116-B68E-5E4556AE0BC0}"/>
    <cellStyle name="Comma 2 2 4 3 3 4 2 3 3" xfId="35582" xr:uid="{8DD8279C-1C23-46FB-9D6C-C1D3C4D15ED3}"/>
    <cellStyle name="Comma 2 2 4 3 3 4 2 4" xfId="15362" xr:uid="{81E546F1-5497-4C49-A0D4-F6A22FD0D72A}"/>
    <cellStyle name="Comma 2 2 4 3 3 4 2 4 2" xfId="39626" xr:uid="{87ED38AD-A402-46D8-B88B-1FC8B02948FA}"/>
    <cellStyle name="Comma 2 2 4 3 3 4 2 5" xfId="27494" xr:uid="{31EC9E6A-834B-4CAE-AEE5-1F300F44342F}"/>
    <cellStyle name="Comma 2 2 4 3 3 4 3" xfId="5252" xr:uid="{DB97847A-37F3-4E22-BE4F-5672337DAEE2}"/>
    <cellStyle name="Comma 2 2 4 3 3 4 3 2" xfId="17384" xr:uid="{0F751075-24DD-44B3-9426-3E4F69E4DB71}"/>
    <cellStyle name="Comma 2 2 4 3 3 4 3 2 2" xfId="41648" xr:uid="{6A1585CA-234B-4BF9-95A6-145164BC3370}"/>
    <cellStyle name="Comma 2 2 4 3 3 4 3 3" xfId="29516" xr:uid="{9814841B-A774-4A4B-A57E-13D7F880DFF0}"/>
    <cellStyle name="Comma 2 2 4 3 3 4 4" xfId="9296" xr:uid="{E8066188-DC6E-41F9-8616-7C12574AB5A4}"/>
    <cellStyle name="Comma 2 2 4 3 3 4 4 2" xfId="21428" xr:uid="{0702D903-39FD-4E47-BFBA-49CA0372B602}"/>
    <cellStyle name="Comma 2 2 4 3 3 4 4 2 2" xfId="45692" xr:uid="{60EBE3E2-EA05-4948-B8EA-C1A0AC3AE826}"/>
    <cellStyle name="Comma 2 2 4 3 3 4 4 3" xfId="33560" xr:uid="{2E710D78-7905-41BC-A8EE-4C17B5E6B770}"/>
    <cellStyle name="Comma 2 2 4 3 3 4 5" xfId="13340" xr:uid="{04EBFE57-3BC4-4989-82AB-1918C091288B}"/>
    <cellStyle name="Comma 2 2 4 3 3 4 5 2" xfId="37604" xr:uid="{3D16FDE2-BE6A-440C-9A25-59D8A66775DA}"/>
    <cellStyle name="Comma 2 2 4 3 3 4 6" xfId="25472" xr:uid="{4D2EB09C-C582-45B6-AAA9-D2B634511E36}"/>
    <cellStyle name="Comma 2 2 4 3 3 5" xfId="2219" xr:uid="{2280FD23-B591-4530-9C6A-DF2C45D6F39E}"/>
    <cellStyle name="Comma 2 2 4 3 3 5 2" xfId="6263" xr:uid="{B1C42346-6D19-4D9E-A05A-7B37FF1C5DF3}"/>
    <cellStyle name="Comma 2 2 4 3 3 5 2 2" xfId="18395" xr:uid="{3D343428-E587-4ED8-91D5-3BE63B2FFA50}"/>
    <cellStyle name="Comma 2 2 4 3 3 5 2 2 2" xfId="42659" xr:uid="{84BCA7CF-F551-4EA7-A28C-80D424A12FAB}"/>
    <cellStyle name="Comma 2 2 4 3 3 5 2 3" xfId="30527" xr:uid="{415E0A8A-04E1-46A0-9751-2642B93C6710}"/>
    <cellStyle name="Comma 2 2 4 3 3 5 3" xfId="10307" xr:uid="{EEE8CB9E-2559-4C6B-B0BE-D2C359EFC102}"/>
    <cellStyle name="Comma 2 2 4 3 3 5 3 2" xfId="22439" xr:uid="{1481C926-FB99-43BB-9ACB-6D6FD2179CEB}"/>
    <cellStyle name="Comma 2 2 4 3 3 5 3 2 2" xfId="46703" xr:uid="{B1ABDBEC-0E30-4DBC-8432-F4D82635B160}"/>
    <cellStyle name="Comma 2 2 4 3 3 5 3 3" xfId="34571" xr:uid="{81E6F13A-20A2-45FB-9C2E-3560A12A6975}"/>
    <cellStyle name="Comma 2 2 4 3 3 5 4" xfId="14351" xr:uid="{AEDA21DF-D807-4D07-80CB-3EB90D96D0BD}"/>
    <cellStyle name="Comma 2 2 4 3 3 5 4 2" xfId="38615" xr:uid="{A6B89BC8-8517-4314-BD3F-1828E30244EA}"/>
    <cellStyle name="Comma 2 2 4 3 3 5 5" xfId="26483" xr:uid="{64A99F9D-949A-4316-82CD-86EA236638B3}"/>
    <cellStyle name="Comma 2 2 4 3 3 6" xfId="4241" xr:uid="{E5816AA3-3D82-46C5-A04E-755F2D2BA8B5}"/>
    <cellStyle name="Comma 2 2 4 3 3 6 2" xfId="16373" xr:uid="{1FF636A8-1F18-4979-8FE3-5D3284FCEDC1}"/>
    <cellStyle name="Comma 2 2 4 3 3 6 2 2" xfId="40637" xr:uid="{05D2D20B-08B2-4FE4-9CAE-EC5C84820E35}"/>
    <cellStyle name="Comma 2 2 4 3 3 6 3" xfId="28505" xr:uid="{66F48DC6-4AE9-4007-956D-B324E5D3EFFE}"/>
    <cellStyle name="Comma 2 2 4 3 3 7" xfId="8285" xr:uid="{FB6E4662-502F-4FAB-BCAA-AFF07A3142D1}"/>
    <cellStyle name="Comma 2 2 4 3 3 7 2" xfId="20417" xr:uid="{B41197FF-48E8-4E53-A363-A69A9617C702}"/>
    <cellStyle name="Comma 2 2 4 3 3 7 2 2" xfId="44681" xr:uid="{396F216E-A01D-422C-930D-7FE6B9248D60}"/>
    <cellStyle name="Comma 2 2 4 3 3 7 3" xfId="32549" xr:uid="{0C7A6614-7F2A-43E9-B0A8-E6BF998437B5}"/>
    <cellStyle name="Comma 2 2 4 3 3 8" xfId="12329" xr:uid="{C5B1A606-1035-4305-AF2D-849D7E6A32A4}"/>
    <cellStyle name="Comma 2 2 4 3 3 8 2" xfId="36593" xr:uid="{23864119-1E2E-4DC1-B7A1-539E04949B09}"/>
    <cellStyle name="Comma 2 2 4 3 3 9" xfId="24461" xr:uid="{1F97225D-AA87-4EF5-9517-72950F2A885B}"/>
    <cellStyle name="Comma 2 2 4 3 4" xfId="324" xr:uid="{929E0682-A0A6-47E1-A9BB-E247ABD18391}"/>
    <cellStyle name="Comma 2 2 4 3 4 2" xfId="829" xr:uid="{0F947F19-09D7-46E4-8307-BD097EC61A63}"/>
    <cellStyle name="Comma 2 2 4 3 4 2 2" xfId="1840" xr:uid="{C3E7982F-0083-498E-846E-8222ECCC851A}"/>
    <cellStyle name="Comma 2 2 4 3 4 2 2 2" xfId="3862" xr:uid="{BD794A7D-E648-411F-BC0B-5989867D951C}"/>
    <cellStyle name="Comma 2 2 4 3 4 2 2 2 2" xfId="7906" xr:uid="{CCAF6A6C-24A6-4E0F-A295-5889E94B40C4}"/>
    <cellStyle name="Comma 2 2 4 3 4 2 2 2 2 2" xfId="20038" xr:uid="{701250FB-DDA4-4C63-8EE1-85B24F97EC72}"/>
    <cellStyle name="Comma 2 2 4 3 4 2 2 2 2 2 2" xfId="44302" xr:uid="{FE1B250F-DD85-4EDB-8B2E-D1DBF90623DE}"/>
    <cellStyle name="Comma 2 2 4 3 4 2 2 2 2 3" xfId="32170" xr:uid="{DDB9FC86-499B-4557-92DF-9DD3D1BE209D}"/>
    <cellStyle name="Comma 2 2 4 3 4 2 2 2 3" xfId="11950" xr:uid="{94391EF8-1833-4FEE-BDEF-2916A15CA630}"/>
    <cellStyle name="Comma 2 2 4 3 4 2 2 2 3 2" xfId="24082" xr:uid="{4A3D16C3-948D-4349-B7A0-5CE437BB4042}"/>
    <cellStyle name="Comma 2 2 4 3 4 2 2 2 3 2 2" xfId="48346" xr:uid="{3D518FA0-0817-460F-A352-67FAC86FBBD7}"/>
    <cellStyle name="Comma 2 2 4 3 4 2 2 2 3 3" xfId="36214" xr:uid="{A7626D96-EDCE-4BE7-B0FF-2A390653D078}"/>
    <cellStyle name="Comma 2 2 4 3 4 2 2 2 4" xfId="15994" xr:uid="{FC774CE9-8CD0-4A46-AB37-0D4EEA3396BF}"/>
    <cellStyle name="Comma 2 2 4 3 4 2 2 2 4 2" xfId="40258" xr:uid="{CBC33E9E-71B2-4C2B-A147-70140F51EBC2}"/>
    <cellStyle name="Comma 2 2 4 3 4 2 2 2 5" xfId="28126" xr:uid="{E0378937-BFBD-417E-ADC2-50300CC942F1}"/>
    <cellStyle name="Comma 2 2 4 3 4 2 2 3" xfId="5884" xr:uid="{3BA8EFEC-1C63-4489-8060-71F1D971750B}"/>
    <cellStyle name="Comma 2 2 4 3 4 2 2 3 2" xfId="18016" xr:uid="{2ABF3A52-97D7-4B6B-AA49-56D29453E41E}"/>
    <cellStyle name="Comma 2 2 4 3 4 2 2 3 2 2" xfId="42280" xr:uid="{98CBB2B8-1E89-464E-9EE5-8438947776B7}"/>
    <cellStyle name="Comma 2 2 4 3 4 2 2 3 3" xfId="30148" xr:uid="{3DA0DD59-CBF1-4E5C-BCA2-37D413B3BF2E}"/>
    <cellStyle name="Comma 2 2 4 3 4 2 2 4" xfId="9928" xr:uid="{EA84731F-B2EA-4CD2-9568-C5EF7A01553C}"/>
    <cellStyle name="Comma 2 2 4 3 4 2 2 4 2" xfId="22060" xr:uid="{A7FB3712-2EAD-4911-B828-15FEA893F3CB}"/>
    <cellStyle name="Comma 2 2 4 3 4 2 2 4 2 2" xfId="46324" xr:uid="{FD185D20-830D-4730-B7A6-3219F649C5BD}"/>
    <cellStyle name="Comma 2 2 4 3 4 2 2 4 3" xfId="34192" xr:uid="{A2787588-4CCC-4E2A-8DC0-2536654954CC}"/>
    <cellStyle name="Comma 2 2 4 3 4 2 2 5" xfId="13972" xr:uid="{BF6F6525-36A6-41B0-A0C1-313315715064}"/>
    <cellStyle name="Comma 2 2 4 3 4 2 2 5 2" xfId="38236" xr:uid="{E7401CD4-70D0-43DA-A8D2-2B1A8CF7A63A}"/>
    <cellStyle name="Comma 2 2 4 3 4 2 2 6" xfId="26104" xr:uid="{5C0E487C-2999-4988-95E5-E8E065F23E90}"/>
    <cellStyle name="Comma 2 2 4 3 4 2 3" xfId="2851" xr:uid="{197F6CC3-EE89-41BE-B2DD-D8165F89F786}"/>
    <cellStyle name="Comma 2 2 4 3 4 2 3 2" xfId="6895" xr:uid="{5D256294-E222-4E9D-B247-DE1D9536E959}"/>
    <cellStyle name="Comma 2 2 4 3 4 2 3 2 2" xfId="19027" xr:uid="{229D6233-2932-440A-8BA8-F2EC9A43F9D7}"/>
    <cellStyle name="Comma 2 2 4 3 4 2 3 2 2 2" xfId="43291" xr:uid="{C512F515-7361-49E0-A4CC-05C53BCC80E5}"/>
    <cellStyle name="Comma 2 2 4 3 4 2 3 2 3" xfId="31159" xr:uid="{FD0183E1-D646-48E1-A7CE-40C42D269288}"/>
    <cellStyle name="Comma 2 2 4 3 4 2 3 3" xfId="10939" xr:uid="{B8659736-FE80-4A76-827D-E87B1DE70387}"/>
    <cellStyle name="Comma 2 2 4 3 4 2 3 3 2" xfId="23071" xr:uid="{CD8218B0-BB7A-4CC0-A7F9-1EE8E3521CDC}"/>
    <cellStyle name="Comma 2 2 4 3 4 2 3 3 2 2" xfId="47335" xr:uid="{2BB32D9B-C568-4625-A814-39773DAB0D0C}"/>
    <cellStyle name="Comma 2 2 4 3 4 2 3 3 3" xfId="35203" xr:uid="{6470EEF8-C62D-4405-927B-BF212C04EE5C}"/>
    <cellStyle name="Comma 2 2 4 3 4 2 3 4" xfId="14983" xr:uid="{4C4DF9AF-ECF8-4616-8514-05A10636F071}"/>
    <cellStyle name="Comma 2 2 4 3 4 2 3 4 2" xfId="39247" xr:uid="{436832CF-21EA-42D6-8E4F-1B309D1298F5}"/>
    <cellStyle name="Comma 2 2 4 3 4 2 3 5" xfId="27115" xr:uid="{2CB24A94-F0C1-4A22-A347-1E64094E19AD}"/>
    <cellStyle name="Comma 2 2 4 3 4 2 4" xfId="4873" xr:uid="{1C4151C7-952B-4838-900B-73DE38DDB485}"/>
    <cellStyle name="Comma 2 2 4 3 4 2 4 2" xfId="17005" xr:uid="{60B91023-079D-4A32-B7A4-2D6E05584F52}"/>
    <cellStyle name="Comma 2 2 4 3 4 2 4 2 2" xfId="41269" xr:uid="{FDC82ECA-6E38-40D5-A507-9EC0BD183D92}"/>
    <cellStyle name="Comma 2 2 4 3 4 2 4 3" xfId="29137" xr:uid="{0AF463A6-28BC-4C9F-8B3E-1C53BBE345C0}"/>
    <cellStyle name="Comma 2 2 4 3 4 2 5" xfId="8917" xr:uid="{7D1453DA-1A27-4768-9151-580820A2F179}"/>
    <cellStyle name="Comma 2 2 4 3 4 2 5 2" xfId="21049" xr:uid="{F52B474D-43D3-49AD-8041-EEBAFC933ADF}"/>
    <cellStyle name="Comma 2 2 4 3 4 2 5 2 2" xfId="45313" xr:uid="{7AB8EF1C-D8BF-4437-98FE-C83AA6FBE137}"/>
    <cellStyle name="Comma 2 2 4 3 4 2 5 3" xfId="33181" xr:uid="{9D9AE9FC-E179-47F0-93A2-C6D049573B1C}"/>
    <cellStyle name="Comma 2 2 4 3 4 2 6" xfId="12961" xr:uid="{C4D74106-D326-47E1-8806-2DAED8A2C314}"/>
    <cellStyle name="Comma 2 2 4 3 4 2 6 2" xfId="37225" xr:uid="{124C81DB-5DA6-43B8-A4BC-6AFC8A761239}"/>
    <cellStyle name="Comma 2 2 4 3 4 2 7" xfId="25093" xr:uid="{12155FD1-D0F5-4C31-8A34-016D3D8086E9}"/>
    <cellStyle name="Comma 2 2 4 3 4 3" xfId="1335" xr:uid="{00C8FD79-5823-4028-884C-8ACBB9B22485}"/>
    <cellStyle name="Comma 2 2 4 3 4 3 2" xfId="3357" xr:uid="{2F13228B-A895-457D-A678-EBA5D1F6C0BE}"/>
    <cellStyle name="Comma 2 2 4 3 4 3 2 2" xfId="7401" xr:uid="{A4747C29-7345-46EA-9B8C-8444C4370FD9}"/>
    <cellStyle name="Comma 2 2 4 3 4 3 2 2 2" xfId="19533" xr:uid="{0A166236-F254-4C29-A4A0-4DD549FD5D59}"/>
    <cellStyle name="Comma 2 2 4 3 4 3 2 2 2 2" xfId="43797" xr:uid="{F964E1B0-F177-4701-9EBF-89015781D5B1}"/>
    <cellStyle name="Comma 2 2 4 3 4 3 2 2 3" xfId="31665" xr:uid="{248FC5E8-1004-47C4-A121-AA75B572511D}"/>
    <cellStyle name="Comma 2 2 4 3 4 3 2 3" xfId="11445" xr:uid="{2897A5A1-86B8-49EB-AFB1-7CF159EAD74D}"/>
    <cellStyle name="Comma 2 2 4 3 4 3 2 3 2" xfId="23577" xr:uid="{BF089E53-5AF1-4933-8737-CD6216A3115C}"/>
    <cellStyle name="Comma 2 2 4 3 4 3 2 3 2 2" xfId="47841" xr:uid="{41F7E36F-FD33-4A00-B76D-9D4DA94DCC62}"/>
    <cellStyle name="Comma 2 2 4 3 4 3 2 3 3" xfId="35709" xr:uid="{608FD1FB-0830-4478-A150-BB1E33712460}"/>
    <cellStyle name="Comma 2 2 4 3 4 3 2 4" xfId="15489" xr:uid="{A905D083-29EE-4E83-A686-430553FD5027}"/>
    <cellStyle name="Comma 2 2 4 3 4 3 2 4 2" xfId="39753" xr:uid="{AB3C3222-46DC-42EB-A374-A53F077C03E8}"/>
    <cellStyle name="Comma 2 2 4 3 4 3 2 5" xfId="27621" xr:uid="{2F9A723F-9E1C-4D96-93B2-566B143C9B9A}"/>
    <cellStyle name="Comma 2 2 4 3 4 3 3" xfId="5379" xr:uid="{637C98F3-014C-4E8D-B331-92AA4C1BBBEE}"/>
    <cellStyle name="Comma 2 2 4 3 4 3 3 2" xfId="17511" xr:uid="{7E2D6263-5D0B-48BE-99FC-553407B850AD}"/>
    <cellStyle name="Comma 2 2 4 3 4 3 3 2 2" xfId="41775" xr:uid="{F99B8258-7111-4678-AC5F-85AD8F326DFB}"/>
    <cellStyle name="Comma 2 2 4 3 4 3 3 3" xfId="29643" xr:uid="{1760A358-1796-4C7A-8DC7-DB80A43A1EAA}"/>
    <cellStyle name="Comma 2 2 4 3 4 3 4" xfId="9423" xr:uid="{9E24C924-2EF1-4012-A89E-FB3B360310FE}"/>
    <cellStyle name="Comma 2 2 4 3 4 3 4 2" xfId="21555" xr:uid="{0705A153-F6F8-4DCD-912C-DD208B552D1A}"/>
    <cellStyle name="Comma 2 2 4 3 4 3 4 2 2" xfId="45819" xr:uid="{D14183FE-A865-494F-934E-E5F7F4950D75}"/>
    <cellStyle name="Comma 2 2 4 3 4 3 4 3" xfId="33687" xr:uid="{A2385123-8F2A-4339-A5DE-A983026F86F6}"/>
    <cellStyle name="Comma 2 2 4 3 4 3 5" xfId="13467" xr:uid="{74CCD27A-0F09-488D-BFF0-28369E762A7B}"/>
    <cellStyle name="Comma 2 2 4 3 4 3 5 2" xfId="37731" xr:uid="{689019CD-C268-467B-8C20-024B89EEF0DC}"/>
    <cellStyle name="Comma 2 2 4 3 4 3 6" xfId="25599" xr:uid="{E1C31CBE-3F9F-4CAE-9502-4E31C509B9BB}"/>
    <cellStyle name="Comma 2 2 4 3 4 4" xfId="2346" xr:uid="{64AA25C3-B772-4057-A3EF-1631F02EF97E}"/>
    <cellStyle name="Comma 2 2 4 3 4 4 2" xfId="6390" xr:uid="{E257E1F4-2E52-495D-8101-A6075A46D407}"/>
    <cellStyle name="Comma 2 2 4 3 4 4 2 2" xfId="18522" xr:uid="{B004E666-8620-4B05-BDDB-07B0D352FCA1}"/>
    <cellStyle name="Comma 2 2 4 3 4 4 2 2 2" xfId="42786" xr:uid="{129FFDA7-3255-4DFA-A913-C6142F1BB6D0}"/>
    <cellStyle name="Comma 2 2 4 3 4 4 2 3" xfId="30654" xr:uid="{C62046EF-21FC-4482-9A5E-D4B999300C1C}"/>
    <cellStyle name="Comma 2 2 4 3 4 4 3" xfId="10434" xr:uid="{DF8835D7-D181-4BAC-A2CB-4383CA9EA702}"/>
    <cellStyle name="Comma 2 2 4 3 4 4 3 2" xfId="22566" xr:uid="{01C001F5-0AD2-4D42-8FBA-6477C03FACB4}"/>
    <cellStyle name="Comma 2 2 4 3 4 4 3 2 2" xfId="46830" xr:uid="{23D3673A-BEAD-4795-ADC8-B5BED3999562}"/>
    <cellStyle name="Comma 2 2 4 3 4 4 3 3" xfId="34698" xr:uid="{680E863A-8877-42D9-8E47-EBC206E19361}"/>
    <cellStyle name="Comma 2 2 4 3 4 4 4" xfId="14478" xr:uid="{6F2BDC74-C544-4434-88B7-A0EFCEDC9A76}"/>
    <cellStyle name="Comma 2 2 4 3 4 4 4 2" xfId="38742" xr:uid="{889AE843-796D-4351-8866-FE6262B7C0BD}"/>
    <cellStyle name="Comma 2 2 4 3 4 4 5" xfId="26610" xr:uid="{5D88648F-C3A7-4D21-8B7F-AF183C753988}"/>
    <cellStyle name="Comma 2 2 4 3 4 5" xfId="4368" xr:uid="{05FEBD2E-1BF0-4CB3-8183-3122A9C55706}"/>
    <cellStyle name="Comma 2 2 4 3 4 5 2" xfId="16500" xr:uid="{29638AD4-7356-49B9-95A3-8DEB84DDD681}"/>
    <cellStyle name="Comma 2 2 4 3 4 5 2 2" xfId="40764" xr:uid="{E9CC6588-AD81-49EE-B16A-CBB4FBC6D3B7}"/>
    <cellStyle name="Comma 2 2 4 3 4 5 3" xfId="28632" xr:uid="{66B5875B-49FD-48AC-A4CD-D873E5530A49}"/>
    <cellStyle name="Comma 2 2 4 3 4 6" xfId="8412" xr:uid="{BC4D586F-8316-4C4B-9B69-4A4816748976}"/>
    <cellStyle name="Comma 2 2 4 3 4 6 2" xfId="20544" xr:uid="{9E89327E-E928-4294-B3D6-F2DCD3D887FF}"/>
    <cellStyle name="Comma 2 2 4 3 4 6 2 2" xfId="44808" xr:uid="{5EFF5454-2F49-4961-9835-C87257463AA7}"/>
    <cellStyle name="Comma 2 2 4 3 4 6 3" xfId="32676" xr:uid="{ABCBE250-FAEE-4E78-9A70-59D947EB064C}"/>
    <cellStyle name="Comma 2 2 4 3 4 7" xfId="12456" xr:uid="{0E12060F-62EC-427E-9E2D-4216B170622F}"/>
    <cellStyle name="Comma 2 2 4 3 4 7 2" xfId="36720" xr:uid="{1C9D89DA-A10A-44E2-B985-83CE24861E68}"/>
    <cellStyle name="Comma 2 2 4 3 4 8" xfId="24588" xr:uid="{38FBFC33-097B-4FD8-A109-86CC5579625D}"/>
    <cellStyle name="Comma 2 2 4 3 5" xfId="576" xr:uid="{40164E9D-FAB9-4FF6-8D4E-C17CA68CA49F}"/>
    <cellStyle name="Comma 2 2 4 3 5 2" xfId="1587" xr:uid="{05C98F03-7E43-4689-A616-F5749489434A}"/>
    <cellStyle name="Comma 2 2 4 3 5 2 2" xfId="3609" xr:uid="{0230E6E0-371C-4E03-847E-3968CCE88354}"/>
    <cellStyle name="Comma 2 2 4 3 5 2 2 2" xfId="7653" xr:uid="{5D0CE453-0D83-4870-86FE-01F8FE6C0C20}"/>
    <cellStyle name="Comma 2 2 4 3 5 2 2 2 2" xfId="19785" xr:uid="{7A0D4AF5-7161-4004-BD7A-C28E4B7D9897}"/>
    <cellStyle name="Comma 2 2 4 3 5 2 2 2 2 2" xfId="44049" xr:uid="{29AB7232-68F5-4EAB-A62E-F42583160BE6}"/>
    <cellStyle name="Comma 2 2 4 3 5 2 2 2 3" xfId="31917" xr:uid="{36B637E5-F8EE-4F64-9170-0F2B8FF3CCBF}"/>
    <cellStyle name="Comma 2 2 4 3 5 2 2 3" xfId="11697" xr:uid="{65C3A79D-067E-4FE6-9D82-9E0945FE1E42}"/>
    <cellStyle name="Comma 2 2 4 3 5 2 2 3 2" xfId="23829" xr:uid="{8089B3E5-D016-44BD-B20C-A910F4A73F84}"/>
    <cellStyle name="Comma 2 2 4 3 5 2 2 3 2 2" xfId="48093" xr:uid="{C4FF62AF-CD01-40DB-B0C9-C60F536DCA68}"/>
    <cellStyle name="Comma 2 2 4 3 5 2 2 3 3" xfId="35961" xr:uid="{4CEA0B90-9F70-49DB-8D62-A763362EF3EF}"/>
    <cellStyle name="Comma 2 2 4 3 5 2 2 4" xfId="15741" xr:uid="{B1038A3E-EC7F-46BF-86BD-AD4AB60C6068}"/>
    <cellStyle name="Comma 2 2 4 3 5 2 2 4 2" xfId="40005" xr:uid="{BFB5CBF4-0042-4033-B06D-FF2D34B4102D}"/>
    <cellStyle name="Comma 2 2 4 3 5 2 2 5" xfId="27873" xr:uid="{6434D2E8-29B4-4045-A808-8CE77CB82D57}"/>
    <cellStyle name="Comma 2 2 4 3 5 2 3" xfId="5631" xr:uid="{11C12D2E-BB3E-4820-A3F7-028DA1BD9307}"/>
    <cellStyle name="Comma 2 2 4 3 5 2 3 2" xfId="17763" xr:uid="{BE37590D-9836-40F8-9A83-FC3949FCA76A}"/>
    <cellStyle name="Comma 2 2 4 3 5 2 3 2 2" xfId="42027" xr:uid="{277CDC26-3D4E-48AB-BD1C-FFAE050731E9}"/>
    <cellStyle name="Comma 2 2 4 3 5 2 3 3" xfId="29895" xr:uid="{E6B35E0F-8A9C-4C81-AED1-433CAA797043}"/>
    <cellStyle name="Comma 2 2 4 3 5 2 4" xfId="9675" xr:uid="{8F8D7CA8-EEA2-4366-9AD9-B9F89D704479}"/>
    <cellStyle name="Comma 2 2 4 3 5 2 4 2" xfId="21807" xr:uid="{C260DBE1-3D91-43C2-A670-434A7081300C}"/>
    <cellStyle name="Comma 2 2 4 3 5 2 4 2 2" xfId="46071" xr:uid="{F2D20AA0-1470-4067-B59E-E9940A0338C1}"/>
    <cellStyle name="Comma 2 2 4 3 5 2 4 3" xfId="33939" xr:uid="{3047B7E9-402C-48E2-9820-FEC79DAB6A80}"/>
    <cellStyle name="Comma 2 2 4 3 5 2 5" xfId="13719" xr:uid="{C0C658E7-AF8A-4F60-BB16-0BF31D631009}"/>
    <cellStyle name="Comma 2 2 4 3 5 2 5 2" xfId="37983" xr:uid="{BBA48FC3-5919-49F5-9FEA-C74F61DEB555}"/>
    <cellStyle name="Comma 2 2 4 3 5 2 6" xfId="25851" xr:uid="{8F415991-994A-4C72-B493-18CA9FC78417}"/>
    <cellStyle name="Comma 2 2 4 3 5 3" xfId="2598" xr:uid="{50028CFC-9DC1-4A53-BD0B-478EAEBC4C2C}"/>
    <cellStyle name="Comma 2 2 4 3 5 3 2" xfId="6642" xr:uid="{D230B44A-BA9A-4A13-A18D-B2C802F5C3EA}"/>
    <cellStyle name="Comma 2 2 4 3 5 3 2 2" xfId="18774" xr:uid="{B9F4D35D-7526-466E-9A23-79DA87324E34}"/>
    <cellStyle name="Comma 2 2 4 3 5 3 2 2 2" xfId="43038" xr:uid="{74FCE4B1-05BE-44F1-B977-99C23568470C}"/>
    <cellStyle name="Comma 2 2 4 3 5 3 2 3" xfId="30906" xr:uid="{59D2F24E-3958-44C2-81B4-4F4A282C3756}"/>
    <cellStyle name="Comma 2 2 4 3 5 3 3" xfId="10686" xr:uid="{9CE72E42-DBFF-4033-9DE1-0231952C1525}"/>
    <cellStyle name="Comma 2 2 4 3 5 3 3 2" xfId="22818" xr:uid="{B07D3498-ACA9-4178-A400-CBEC2C3263D0}"/>
    <cellStyle name="Comma 2 2 4 3 5 3 3 2 2" xfId="47082" xr:uid="{C7F16795-E046-4A7D-A07B-B017462D13F6}"/>
    <cellStyle name="Comma 2 2 4 3 5 3 3 3" xfId="34950" xr:uid="{BC5D1C7E-D293-4D7D-B2C0-5FB432C9EE26}"/>
    <cellStyle name="Comma 2 2 4 3 5 3 4" xfId="14730" xr:uid="{1B324ABB-C901-40BE-9A9D-E0987F4B98C1}"/>
    <cellStyle name="Comma 2 2 4 3 5 3 4 2" xfId="38994" xr:uid="{A65024CB-D89A-4B9A-A7B2-86973A9341F7}"/>
    <cellStyle name="Comma 2 2 4 3 5 3 5" xfId="26862" xr:uid="{377BAAD7-39DF-4F60-A0BA-CD1B60930BDD}"/>
    <cellStyle name="Comma 2 2 4 3 5 4" xfId="4620" xr:uid="{25D43EB2-EF50-4BCB-9244-C35B71A3896B}"/>
    <cellStyle name="Comma 2 2 4 3 5 4 2" xfId="16752" xr:uid="{51CE16AE-C4BE-47C5-A8D0-917E9E4B66FB}"/>
    <cellStyle name="Comma 2 2 4 3 5 4 2 2" xfId="41016" xr:uid="{FAAA550F-9983-4BB3-BEB2-6D09928E2AFC}"/>
    <cellStyle name="Comma 2 2 4 3 5 4 3" xfId="28884" xr:uid="{B361C06C-6A23-430C-9A00-D6FE63F79A46}"/>
    <cellStyle name="Comma 2 2 4 3 5 5" xfId="8664" xr:uid="{AE1FFC51-A6BC-4D7F-89FE-AC7C30A3FAC5}"/>
    <cellStyle name="Comma 2 2 4 3 5 5 2" xfId="20796" xr:uid="{913485B7-6331-4650-A6EF-63BAD8502AA7}"/>
    <cellStyle name="Comma 2 2 4 3 5 5 2 2" xfId="45060" xr:uid="{554EC599-0F7C-4FE8-BA49-B5354D9D4AE7}"/>
    <cellStyle name="Comma 2 2 4 3 5 5 3" xfId="32928" xr:uid="{600B45E3-CBE4-4E86-9AB1-E2C4582981C3}"/>
    <cellStyle name="Comma 2 2 4 3 5 6" xfId="12708" xr:uid="{64D7B7A5-01E4-4611-95FD-A3E5EFB3318C}"/>
    <cellStyle name="Comma 2 2 4 3 5 6 2" xfId="36972" xr:uid="{D41DAA1A-70D4-4F31-BF45-9817A003CAAF}"/>
    <cellStyle name="Comma 2 2 4 3 5 7" xfId="24840" xr:uid="{80F1D963-B2C5-4ADF-B7C1-0B61FD64B18B}"/>
    <cellStyle name="Comma 2 2 4 3 6" xfId="1082" xr:uid="{43AB5C6C-7916-44B0-814A-C21790F2C5D2}"/>
    <cellStyle name="Comma 2 2 4 3 6 2" xfId="3104" xr:uid="{ECF098EE-19DA-4F52-A0CB-2F906802EF0D}"/>
    <cellStyle name="Comma 2 2 4 3 6 2 2" xfId="7148" xr:uid="{F3A47432-29DB-4435-AE12-9E6CBDDA94CD}"/>
    <cellStyle name="Comma 2 2 4 3 6 2 2 2" xfId="19280" xr:uid="{C859692E-817D-429A-BE48-1E7A318D52E2}"/>
    <cellStyle name="Comma 2 2 4 3 6 2 2 2 2" xfId="43544" xr:uid="{01BD771B-BBB0-4EB6-9EFC-64CE42462941}"/>
    <cellStyle name="Comma 2 2 4 3 6 2 2 3" xfId="31412" xr:uid="{5A38FE2E-6263-44B6-A279-E64D112B43FF}"/>
    <cellStyle name="Comma 2 2 4 3 6 2 3" xfId="11192" xr:uid="{9F9E6706-22D5-488F-9C67-1F9DC2C2E393}"/>
    <cellStyle name="Comma 2 2 4 3 6 2 3 2" xfId="23324" xr:uid="{D240D6C8-7535-462A-9E38-D4947DF7C728}"/>
    <cellStyle name="Comma 2 2 4 3 6 2 3 2 2" xfId="47588" xr:uid="{0FE8054F-7121-4B69-A12A-758FB6C049A7}"/>
    <cellStyle name="Comma 2 2 4 3 6 2 3 3" xfId="35456" xr:uid="{E5D30754-7305-4701-A730-905E18D073BC}"/>
    <cellStyle name="Comma 2 2 4 3 6 2 4" xfId="15236" xr:uid="{22C1CD06-D77D-49E7-A831-43815C0AE66B}"/>
    <cellStyle name="Comma 2 2 4 3 6 2 4 2" xfId="39500" xr:uid="{D120289B-F7B5-4C34-A3A9-CBBDAC8D034B}"/>
    <cellStyle name="Comma 2 2 4 3 6 2 5" xfId="27368" xr:uid="{19BD86B7-F3F6-4FEB-987D-63228759212C}"/>
    <cellStyle name="Comma 2 2 4 3 6 3" xfId="5126" xr:uid="{FF7C33D0-F359-4769-B458-C00F88D3A772}"/>
    <cellStyle name="Comma 2 2 4 3 6 3 2" xfId="17258" xr:uid="{0E0CD03C-16E3-4AAC-8209-7682A40FB008}"/>
    <cellStyle name="Comma 2 2 4 3 6 3 2 2" xfId="41522" xr:uid="{4CA513B9-ED5A-4DE7-BB51-1BC3EDF4248D}"/>
    <cellStyle name="Comma 2 2 4 3 6 3 3" xfId="29390" xr:uid="{EA80C9F9-6DF1-45E9-B5E6-916198A50AEC}"/>
    <cellStyle name="Comma 2 2 4 3 6 4" xfId="9170" xr:uid="{810EBC84-E68B-4870-B78F-1A0DF59714B5}"/>
    <cellStyle name="Comma 2 2 4 3 6 4 2" xfId="21302" xr:uid="{BB90E704-C2C2-4279-9C77-1321D6945774}"/>
    <cellStyle name="Comma 2 2 4 3 6 4 2 2" xfId="45566" xr:uid="{028752C9-68AC-462F-84E7-C9897C4EA38E}"/>
    <cellStyle name="Comma 2 2 4 3 6 4 3" xfId="33434" xr:uid="{1BC0F97C-8CB4-4335-AAEB-BA5757FB1985}"/>
    <cellStyle name="Comma 2 2 4 3 6 5" xfId="13214" xr:uid="{7B2CEE2D-3669-4F9E-A0CA-5EBC88419850}"/>
    <cellStyle name="Comma 2 2 4 3 6 5 2" xfId="37478" xr:uid="{92FD51F8-8710-476B-92CA-E6EF827BE75F}"/>
    <cellStyle name="Comma 2 2 4 3 6 6" xfId="25346" xr:uid="{CC2E5E4B-B459-437B-96C8-2E84AD5BAD34}"/>
    <cellStyle name="Comma 2 2 4 3 7" xfId="2093" xr:uid="{55F11F38-3F87-4A82-BB4D-B1566714BE15}"/>
    <cellStyle name="Comma 2 2 4 3 7 2" xfId="6137" xr:uid="{BBEB1196-5467-420E-940F-C9315A32A82F}"/>
    <cellStyle name="Comma 2 2 4 3 7 2 2" xfId="18269" xr:uid="{B7695996-9E2D-4716-9C8B-EC526CFF2345}"/>
    <cellStyle name="Comma 2 2 4 3 7 2 2 2" xfId="42533" xr:uid="{753AAE45-EA20-4B23-9E7F-52E0DA066FC9}"/>
    <cellStyle name="Comma 2 2 4 3 7 2 3" xfId="30401" xr:uid="{F30AECD4-CB25-41E6-A696-C97C7518290D}"/>
    <cellStyle name="Comma 2 2 4 3 7 3" xfId="10181" xr:uid="{C961B6E7-CADB-4710-A00E-8614FC5F76F8}"/>
    <cellStyle name="Comma 2 2 4 3 7 3 2" xfId="22313" xr:uid="{2C1374AB-D5DE-4610-90C2-822F3561A55C}"/>
    <cellStyle name="Comma 2 2 4 3 7 3 2 2" xfId="46577" xr:uid="{1EBD7359-AFC8-4C48-93AB-E6720170F5BF}"/>
    <cellStyle name="Comma 2 2 4 3 7 3 3" xfId="34445" xr:uid="{C6EFCF85-F5EA-493A-873B-5A675716908C}"/>
    <cellStyle name="Comma 2 2 4 3 7 4" xfId="14225" xr:uid="{B2484538-D420-443D-B10A-97CE2F019235}"/>
    <cellStyle name="Comma 2 2 4 3 7 4 2" xfId="38489" xr:uid="{2F8EDE40-B65D-4E8B-AB62-A38AD0273450}"/>
    <cellStyle name="Comma 2 2 4 3 7 5" xfId="26357" xr:uid="{A6629888-0CF4-4E62-B66D-CDCADA8F65F5}"/>
    <cellStyle name="Comma 2 2 4 3 8" xfId="4115" xr:uid="{B98F3F90-C6FF-4083-9F78-9D79E4427F8B}"/>
    <cellStyle name="Comma 2 2 4 3 8 2" xfId="16247" xr:uid="{FF357AC2-7DD6-454D-ACEC-BFC9312368BC}"/>
    <cellStyle name="Comma 2 2 4 3 8 2 2" xfId="40511" xr:uid="{B8212F50-0A91-4A2F-AE2A-EA29F150C2A6}"/>
    <cellStyle name="Comma 2 2 4 3 8 3" xfId="28379" xr:uid="{1C6EA5BC-9B74-494F-9E09-712E76B51F5E}"/>
    <cellStyle name="Comma 2 2 4 3 9" xfId="8159" xr:uid="{783B94C7-EE56-48D6-86FF-375B10D1ABEC}"/>
    <cellStyle name="Comma 2 2 4 3 9 2" xfId="20291" xr:uid="{9AD3A9BD-1718-4A7A-9952-BC806A2DAA8E}"/>
    <cellStyle name="Comma 2 2 4 3 9 2 2" xfId="44555" xr:uid="{CBC867EB-39E5-474C-837A-1AB9F027508A}"/>
    <cellStyle name="Comma 2 2 4 3 9 3" xfId="32423" xr:uid="{D64FCC60-6B1C-4CC1-BB46-B091C3DFBED4}"/>
    <cellStyle name="Comma 2 2 4 4" xfId="92" xr:uid="{051A6950-15C2-4E67-8F52-13FC41B3EFEB}"/>
    <cellStyle name="Comma 2 2 4 4 10" xfId="24356" xr:uid="{022791F0-D08C-402D-908A-8A97568B00E8}"/>
    <cellStyle name="Comma 2 2 4 4 2" xfId="218" xr:uid="{48319604-43D6-4064-9333-25D100D94A48}"/>
    <cellStyle name="Comma 2 2 4 4 2 2" xfId="471" xr:uid="{7B3C2D14-73EE-4316-AF17-BEDD8E45BBC6}"/>
    <cellStyle name="Comma 2 2 4 4 2 2 2" xfId="976" xr:uid="{DD147039-11C5-4601-A679-239B66CF3241}"/>
    <cellStyle name="Comma 2 2 4 4 2 2 2 2" xfId="1987" xr:uid="{47B37125-20AE-4C7D-924D-7C81BF2D13C1}"/>
    <cellStyle name="Comma 2 2 4 4 2 2 2 2 2" xfId="4009" xr:uid="{DA003BD1-40AB-4135-87C9-3EEDACBFAEA1}"/>
    <cellStyle name="Comma 2 2 4 4 2 2 2 2 2 2" xfId="8053" xr:uid="{004626D2-CA61-4EB2-8FA7-ED9EB1C00B9F}"/>
    <cellStyle name="Comma 2 2 4 4 2 2 2 2 2 2 2" xfId="20185" xr:uid="{6B7C4D94-15C1-4523-BE30-33E2A9266B75}"/>
    <cellStyle name="Comma 2 2 4 4 2 2 2 2 2 2 2 2" xfId="44449" xr:uid="{1344F0C0-63CE-4865-9222-2BB7199411ED}"/>
    <cellStyle name="Comma 2 2 4 4 2 2 2 2 2 2 3" xfId="32317" xr:uid="{F8D02AC1-CA51-43D2-A048-B2E59EC8CC69}"/>
    <cellStyle name="Comma 2 2 4 4 2 2 2 2 2 3" xfId="12097" xr:uid="{59C31F26-8FF6-4B8A-AB75-529F22B9E959}"/>
    <cellStyle name="Comma 2 2 4 4 2 2 2 2 2 3 2" xfId="24229" xr:uid="{9E1B3A9A-8F27-468F-82B9-E2E11EE0EF8D}"/>
    <cellStyle name="Comma 2 2 4 4 2 2 2 2 2 3 2 2" xfId="48493" xr:uid="{AE2F86ED-B278-4C29-B5FF-038D142396B4}"/>
    <cellStyle name="Comma 2 2 4 4 2 2 2 2 2 3 3" xfId="36361" xr:uid="{7DC40B71-F6BE-40B1-ABC0-DC6CC22C6511}"/>
    <cellStyle name="Comma 2 2 4 4 2 2 2 2 2 4" xfId="16141" xr:uid="{64005156-68EC-4DB0-BBCB-D8F088931E74}"/>
    <cellStyle name="Comma 2 2 4 4 2 2 2 2 2 4 2" xfId="40405" xr:uid="{A5AC0FF3-51ED-4588-82EE-E5C259886EEA}"/>
    <cellStyle name="Comma 2 2 4 4 2 2 2 2 2 5" xfId="28273" xr:uid="{5E6BDA21-479E-4644-BC16-4D2C14257C60}"/>
    <cellStyle name="Comma 2 2 4 4 2 2 2 2 3" xfId="6031" xr:uid="{EDA1C0A6-9B10-4DAA-BF5D-B5BECE89AABF}"/>
    <cellStyle name="Comma 2 2 4 4 2 2 2 2 3 2" xfId="18163" xr:uid="{28C6C625-4E4C-4929-8CB7-A947E7B9F1C6}"/>
    <cellStyle name="Comma 2 2 4 4 2 2 2 2 3 2 2" xfId="42427" xr:uid="{663CF37E-AF44-4B6A-9FD8-492557B651DF}"/>
    <cellStyle name="Comma 2 2 4 4 2 2 2 2 3 3" xfId="30295" xr:uid="{8C5E69FD-ACE6-40CB-919C-16A1E59DFE64}"/>
    <cellStyle name="Comma 2 2 4 4 2 2 2 2 4" xfId="10075" xr:uid="{DED27111-2650-42CD-86A4-862D0E0ED254}"/>
    <cellStyle name="Comma 2 2 4 4 2 2 2 2 4 2" xfId="22207" xr:uid="{AA3AF937-FB13-4004-848D-5D012DCB8593}"/>
    <cellStyle name="Comma 2 2 4 4 2 2 2 2 4 2 2" xfId="46471" xr:uid="{847D1509-D613-4C01-9CC3-EDDCE8E28CCB}"/>
    <cellStyle name="Comma 2 2 4 4 2 2 2 2 4 3" xfId="34339" xr:uid="{54C41F73-4A1F-403F-AC43-66FB956E2F38}"/>
    <cellStyle name="Comma 2 2 4 4 2 2 2 2 5" xfId="14119" xr:uid="{EB37EFE8-51C7-43E2-8132-B91019791B2C}"/>
    <cellStyle name="Comma 2 2 4 4 2 2 2 2 5 2" xfId="38383" xr:uid="{1ED40E0D-C530-4E63-860A-BC133E9D677B}"/>
    <cellStyle name="Comma 2 2 4 4 2 2 2 2 6" xfId="26251" xr:uid="{BCF39E50-8597-4C11-9763-4D47AFA00B22}"/>
    <cellStyle name="Comma 2 2 4 4 2 2 2 3" xfId="2998" xr:uid="{9DB2CBB8-DA97-47AB-8079-1CE02BD03CFD}"/>
    <cellStyle name="Comma 2 2 4 4 2 2 2 3 2" xfId="7042" xr:uid="{3680A562-8DA1-4E24-B0E0-CA09C56043EE}"/>
    <cellStyle name="Comma 2 2 4 4 2 2 2 3 2 2" xfId="19174" xr:uid="{45B6B2B7-1C09-4831-B075-B6E161DC5C0C}"/>
    <cellStyle name="Comma 2 2 4 4 2 2 2 3 2 2 2" xfId="43438" xr:uid="{48CDBD95-41D4-4BE2-BF13-CAB040EA3C57}"/>
    <cellStyle name="Comma 2 2 4 4 2 2 2 3 2 3" xfId="31306" xr:uid="{7E660A8B-D05C-4ABC-B303-A9166DE20A6A}"/>
    <cellStyle name="Comma 2 2 4 4 2 2 2 3 3" xfId="11086" xr:uid="{6B205F16-6BA3-4497-989E-F306D6BFFA6B}"/>
    <cellStyle name="Comma 2 2 4 4 2 2 2 3 3 2" xfId="23218" xr:uid="{9EBB7DD8-27E2-4B47-BCC2-1FE0DDF14EFD}"/>
    <cellStyle name="Comma 2 2 4 4 2 2 2 3 3 2 2" xfId="47482" xr:uid="{50AF0F6D-C389-4A21-B526-C890AC7C416F}"/>
    <cellStyle name="Comma 2 2 4 4 2 2 2 3 3 3" xfId="35350" xr:uid="{6F048342-4873-4E29-A573-354C4DBD6ACF}"/>
    <cellStyle name="Comma 2 2 4 4 2 2 2 3 4" xfId="15130" xr:uid="{DB4432D7-78DE-49AC-B067-D490C8DB3819}"/>
    <cellStyle name="Comma 2 2 4 4 2 2 2 3 4 2" xfId="39394" xr:uid="{2C931F9B-A74F-4397-A435-2417C3257ECA}"/>
    <cellStyle name="Comma 2 2 4 4 2 2 2 3 5" xfId="27262" xr:uid="{B17FC256-485E-46C8-8165-D513874F9FFC}"/>
    <cellStyle name="Comma 2 2 4 4 2 2 2 4" xfId="5020" xr:uid="{2D6919B0-747D-417D-8833-E9906F037927}"/>
    <cellStyle name="Comma 2 2 4 4 2 2 2 4 2" xfId="17152" xr:uid="{1974CE79-15A2-400E-81F4-0D7F5D6D0B55}"/>
    <cellStyle name="Comma 2 2 4 4 2 2 2 4 2 2" xfId="41416" xr:uid="{087BF82B-0F77-4CBF-86CB-AF3EB83CDD4B}"/>
    <cellStyle name="Comma 2 2 4 4 2 2 2 4 3" xfId="29284" xr:uid="{201A3D06-C13E-4186-A917-D883B2C303E3}"/>
    <cellStyle name="Comma 2 2 4 4 2 2 2 5" xfId="9064" xr:uid="{9FE7A61C-5C84-4D9D-8DDB-749767D61D4B}"/>
    <cellStyle name="Comma 2 2 4 4 2 2 2 5 2" xfId="21196" xr:uid="{8BFAD848-943B-4E54-AD2B-28A751FB4184}"/>
    <cellStyle name="Comma 2 2 4 4 2 2 2 5 2 2" xfId="45460" xr:uid="{CFEA848E-A288-4BC2-8B45-033D4C7746AE}"/>
    <cellStyle name="Comma 2 2 4 4 2 2 2 5 3" xfId="33328" xr:uid="{C75145CE-A9B6-41A6-A983-9739AAFC888B}"/>
    <cellStyle name="Comma 2 2 4 4 2 2 2 6" xfId="13108" xr:uid="{46110483-542E-454F-94B5-28BE7E5A4647}"/>
    <cellStyle name="Comma 2 2 4 4 2 2 2 6 2" xfId="37372" xr:uid="{3DD9460D-253D-4BD0-8BB1-905DC49F5224}"/>
    <cellStyle name="Comma 2 2 4 4 2 2 2 7" xfId="25240" xr:uid="{4D884A86-50C4-4878-A9B7-482606E9339E}"/>
    <cellStyle name="Comma 2 2 4 4 2 2 3" xfId="1482" xr:uid="{A4ADB6BC-03B6-462A-9CF9-77084CF04C73}"/>
    <cellStyle name="Comma 2 2 4 4 2 2 3 2" xfId="3504" xr:uid="{8737A594-8763-40FD-843E-70ED84306551}"/>
    <cellStyle name="Comma 2 2 4 4 2 2 3 2 2" xfId="7548" xr:uid="{017AEB23-580D-4256-B1BB-7667F3289280}"/>
    <cellStyle name="Comma 2 2 4 4 2 2 3 2 2 2" xfId="19680" xr:uid="{998D454B-4B53-459F-8B20-18CC55E99397}"/>
    <cellStyle name="Comma 2 2 4 4 2 2 3 2 2 2 2" xfId="43944" xr:uid="{F761B062-47D0-4C9B-B76C-52A11A3D14EA}"/>
    <cellStyle name="Comma 2 2 4 4 2 2 3 2 2 3" xfId="31812" xr:uid="{F61DB0FD-32F0-439C-9DF3-897C2734C4DE}"/>
    <cellStyle name="Comma 2 2 4 4 2 2 3 2 3" xfId="11592" xr:uid="{35AA5596-D559-42A3-8E06-598447505DB1}"/>
    <cellStyle name="Comma 2 2 4 4 2 2 3 2 3 2" xfId="23724" xr:uid="{81CCD5F1-B014-416B-8F1F-396C3BA486DE}"/>
    <cellStyle name="Comma 2 2 4 4 2 2 3 2 3 2 2" xfId="47988" xr:uid="{A9E1A605-329C-4E0B-8D0F-B70AFFC3B495}"/>
    <cellStyle name="Comma 2 2 4 4 2 2 3 2 3 3" xfId="35856" xr:uid="{658B33FC-A583-463F-9311-A3CBD3CB49E9}"/>
    <cellStyle name="Comma 2 2 4 4 2 2 3 2 4" xfId="15636" xr:uid="{B59C8FD7-1468-4BB0-B231-3C6E854DCBDC}"/>
    <cellStyle name="Comma 2 2 4 4 2 2 3 2 4 2" xfId="39900" xr:uid="{9BF94F90-2612-4F13-9026-4AEC8FD521E6}"/>
    <cellStyle name="Comma 2 2 4 4 2 2 3 2 5" xfId="27768" xr:uid="{61A15D46-8616-43B3-BD78-B220CEBE107F}"/>
    <cellStyle name="Comma 2 2 4 4 2 2 3 3" xfId="5526" xr:uid="{C3644AFE-B525-44FF-AB44-BA1AFB442A0D}"/>
    <cellStyle name="Comma 2 2 4 4 2 2 3 3 2" xfId="17658" xr:uid="{6BC00DE7-EEDC-48BE-9A74-C4712055F5A7}"/>
    <cellStyle name="Comma 2 2 4 4 2 2 3 3 2 2" xfId="41922" xr:uid="{7A4D535C-0724-43B6-AB25-0A0463F6A2CD}"/>
    <cellStyle name="Comma 2 2 4 4 2 2 3 3 3" xfId="29790" xr:uid="{4FE9603C-171A-4341-85F4-B4A70D921749}"/>
    <cellStyle name="Comma 2 2 4 4 2 2 3 4" xfId="9570" xr:uid="{5EE8746C-6F59-463C-AB1D-A2E0EF815A85}"/>
    <cellStyle name="Comma 2 2 4 4 2 2 3 4 2" xfId="21702" xr:uid="{B3548C6B-44D3-4DF8-95BA-82FBDA6D8E1A}"/>
    <cellStyle name="Comma 2 2 4 4 2 2 3 4 2 2" xfId="45966" xr:uid="{24E2DDC9-6714-4338-817A-B9D7B274A4C3}"/>
    <cellStyle name="Comma 2 2 4 4 2 2 3 4 3" xfId="33834" xr:uid="{6D19B0E6-F5AA-4F12-8AA1-F2E31BABA8BF}"/>
    <cellStyle name="Comma 2 2 4 4 2 2 3 5" xfId="13614" xr:uid="{17A66837-4C74-4E82-8B8C-08A3F4496FB9}"/>
    <cellStyle name="Comma 2 2 4 4 2 2 3 5 2" xfId="37878" xr:uid="{521440F9-9B87-44EE-87AA-30DCC0FC4FC2}"/>
    <cellStyle name="Comma 2 2 4 4 2 2 3 6" xfId="25746" xr:uid="{8A41F68D-CCF5-466A-9136-DA5CAB5CCA9A}"/>
    <cellStyle name="Comma 2 2 4 4 2 2 4" xfId="2493" xr:uid="{4F44A5A1-EBFA-4C37-8880-F38D6B783581}"/>
    <cellStyle name="Comma 2 2 4 4 2 2 4 2" xfId="6537" xr:uid="{EFB4CEAC-FE9C-41B1-9576-AC97E027CBED}"/>
    <cellStyle name="Comma 2 2 4 4 2 2 4 2 2" xfId="18669" xr:uid="{9E33E53E-3317-4169-BAE6-D8E0EE386F9A}"/>
    <cellStyle name="Comma 2 2 4 4 2 2 4 2 2 2" xfId="42933" xr:uid="{61CCF5F2-4772-4D97-A4C6-0A4B77655B33}"/>
    <cellStyle name="Comma 2 2 4 4 2 2 4 2 3" xfId="30801" xr:uid="{853F1929-FDCF-4B9D-A6DD-88A63F27710E}"/>
    <cellStyle name="Comma 2 2 4 4 2 2 4 3" xfId="10581" xr:uid="{082AFCB6-BF9C-4A8A-B564-36ECC3D7B730}"/>
    <cellStyle name="Comma 2 2 4 4 2 2 4 3 2" xfId="22713" xr:uid="{A6BF8FD8-4BB2-499E-BA3D-F7F42500E961}"/>
    <cellStyle name="Comma 2 2 4 4 2 2 4 3 2 2" xfId="46977" xr:uid="{731CB680-F372-494B-B4CF-40E0CBDF3832}"/>
    <cellStyle name="Comma 2 2 4 4 2 2 4 3 3" xfId="34845" xr:uid="{8EEF7728-5AD4-4B12-9D71-DCF41AB26DD0}"/>
    <cellStyle name="Comma 2 2 4 4 2 2 4 4" xfId="14625" xr:uid="{433C98EB-1A29-4882-AB73-0C778889BC6D}"/>
    <cellStyle name="Comma 2 2 4 4 2 2 4 4 2" xfId="38889" xr:uid="{7CBF8515-4DEC-4F16-B8C4-EC495FC14CD6}"/>
    <cellStyle name="Comma 2 2 4 4 2 2 4 5" xfId="26757" xr:uid="{0CAB01B1-7CCA-4D3A-A115-14C6DC774EB5}"/>
    <cellStyle name="Comma 2 2 4 4 2 2 5" xfId="4515" xr:uid="{55733A50-3BD2-4056-9E65-4C20E62927F1}"/>
    <cellStyle name="Comma 2 2 4 4 2 2 5 2" xfId="16647" xr:uid="{EC2AE1CE-ACEB-49FF-BDB4-43A202899C29}"/>
    <cellStyle name="Comma 2 2 4 4 2 2 5 2 2" xfId="40911" xr:uid="{388DB8FF-C61B-4989-9F96-5315627FE5EC}"/>
    <cellStyle name="Comma 2 2 4 4 2 2 5 3" xfId="28779" xr:uid="{19C31D21-6A99-44AF-886C-CAEDAD911C16}"/>
    <cellStyle name="Comma 2 2 4 4 2 2 6" xfId="8559" xr:uid="{0AC53DE7-45B0-47D5-BC63-325AA3311114}"/>
    <cellStyle name="Comma 2 2 4 4 2 2 6 2" xfId="20691" xr:uid="{F3676D2C-FBC0-485B-AF78-F631FD0E5F4C}"/>
    <cellStyle name="Comma 2 2 4 4 2 2 6 2 2" xfId="44955" xr:uid="{CC3A37F0-3DC5-41D8-877A-4C678A81E58E}"/>
    <cellStyle name="Comma 2 2 4 4 2 2 6 3" xfId="32823" xr:uid="{A5E3174D-470E-4210-B72B-652827298041}"/>
    <cellStyle name="Comma 2 2 4 4 2 2 7" xfId="12603" xr:uid="{3E40AB4A-420E-4489-A758-284B7B0CD61C}"/>
    <cellStyle name="Comma 2 2 4 4 2 2 7 2" xfId="36867" xr:uid="{252BBCB0-B2E9-487E-A7BD-CD10F2DE7E1A}"/>
    <cellStyle name="Comma 2 2 4 4 2 2 8" xfId="24735" xr:uid="{4EE124FD-7F58-4B82-A379-A2BC18F93EE9}"/>
    <cellStyle name="Comma 2 2 4 4 2 3" xfId="723" xr:uid="{2A916E40-723F-46BF-A9B0-B4EEDEA9B4FC}"/>
    <cellStyle name="Comma 2 2 4 4 2 3 2" xfId="1734" xr:uid="{17B2B44D-0B54-401F-A1B7-D0A81913958C}"/>
    <cellStyle name="Comma 2 2 4 4 2 3 2 2" xfId="3756" xr:uid="{9FB2BFEF-20C6-4BF2-96F6-FC709D878FC9}"/>
    <cellStyle name="Comma 2 2 4 4 2 3 2 2 2" xfId="7800" xr:uid="{E1698556-223B-40A3-B5B1-5EEC8C237C79}"/>
    <cellStyle name="Comma 2 2 4 4 2 3 2 2 2 2" xfId="19932" xr:uid="{538066CE-5628-452A-A89D-AF4A9E190784}"/>
    <cellStyle name="Comma 2 2 4 4 2 3 2 2 2 2 2" xfId="44196" xr:uid="{E542CE93-0AC7-4D7E-9D0D-81FD236D7A5D}"/>
    <cellStyle name="Comma 2 2 4 4 2 3 2 2 2 3" xfId="32064" xr:uid="{E3FB8972-25A8-4FFE-8FC9-C406451A19CC}"/>
    <cellStyle name="Comma 2 2 4 4 2 3 2 2 3" xfId="11844" xr:uid="{E7C8A5E2-79ED-464A-B700-1718C69F59E7}"/>
    <cellStyle name="Comma 2 2 4 4 2 3 2 2 3 2" xfId="23976" xr:uid="{763CD731-2570-43D7-9A07-E534AD2CD194}"/>
    <cellStyle name="Comma 2 2 4 4 2 3 2 2 3 2 2" xfId="48240" xr:uid="{469CB15F-B5D0-4231-9A9E-F78C7B7F089F}"/>
    <cellStyle name="Comma 2 2 4 4 2 3 2 2 3 3" xfId="36108" xr:uid="{4CBC2115-8D4F-4A34-BDCD-02801C3C996F}"/>
    <cellStyle name="Comma 2 2 4 4 2 3 2 2 4" xfId="15888" xr:uid="{066CDCBD-74DE-471A-A8D9-46638860C577}"/>
    <cellStyle name="Comma 2 2 4 4 2 3 2 2 4 2" xfId="40152" xr:uid="{81218470-FB9A-49B7-AA75-558582E3C189}"/>
    <cellStyle name="Comma 2 2 4 4 2 3 2 2 5" xfId="28020" xr:uid="{1F564E68-6B10-423C-8176-FDE736A6B48D}"/>
    <cellStyle name="Comma 2 2 4 4 2 3 2 3" xfId="5778" xr:uid="{EC6DDC27-C03D-4571-9D97-F318C7CECA6C}"/>
    <cellStyle name="Comma 2 2 4 4 2 3 2 3 2" xfId="17910" xr:uid="{C7E14FC3-566C-4CE1-ABB9-91F3EDBDB878}"/>
    <cellStyle name="Comma 2 2 4 4 2 3 2 3 2 2" xfId="42174" xr:uid="{0D6A5EF6-BA1F-4461-A002-7558BBDCC76B}"/>
    <cellStyle name="Comma 2 2 4 4 2 3 2 3 3" xfId="30042" xr:uid="{9EDD3394-7295-4802-AA08-DD899A9B2C12}"/>
    <cellStyle name="Comma 2 2 4 4 2 3 2 4" xfId="9822" xr:uid="{38B480B6-3A94-4C19-AA30-B37943E55036}"/>
    <cellStyle name="Comma 2 2 4 4 2 3 2 4 2" xfId="21954" xr:uid="{EBD732CD-F934-4546-8FB5-AB9332CE4A60}"/>
    <cellStyle name="Comma 2 2 4 4 2 3 2 4 2 2" xfId="46218" xr:uid="{36AB6379-4D53-4DA8-9FCD-D145804D9A07}"/>
    <cellStyle name="Comma 2 2 4 4 2 3 2 4 3" xfId="34086" xr:uid="{F81243C7-FF3A-45DF-90DC-00E4A4528A14}"/>
    <cellStyle name="Comma 2 2 4 4 2 3 2 5" xfId="13866" xr:uid="{2E84248A-0DB2-4B3D-96B2-DED0D73D1E9B}"/>
    <cellStyle name="Comma 2 2 4 4 2 3 2 5 2" xfId="38130" xr:uid="{20241FA9-BB2C-4ABD-ADA2-0D645EA8CF6F}"/>
    <cellStyle name="Comma 2 2 4 4 2 3 2 6" xfId="25998" xr:uid="{4A8B09DF-2F27-4C3F-8F9F-52F48FA72F7D}"/>
    <cellStyle name="Comma 2 2 4 4 2 3 3" xfId="2745" xr:uid="{9C3992B2-BE55-479F-86B3-6F9B20DB9BAB}"/>
    <cellStyle name="Comma 2 2 4 4 2 3 3 2" xfId="6789" xr:uid="{DD56469A-3980-43C3-824A-82537C51D085}"/>
    <cellStyle name="Comma 2 2 4 4 2 3 3 2 2" xfId="18921" xr:uid="{4F3CF8AB-8752-4D5B-89E7-058CAB5A9DAE}"/>
    <cellStyle name="Comma 2 2 4 4 2 3 3 2 2 2" xfId="43185" xr:uid="{F16409CE-4A7B-40C8-8D7E-23759370903F}"/>
    <cellStyle name="Comma 2 2 4 4 2 3 3 2 3" xfId="31053" xr:uid="{C3DC324B-B3BF-4C59-92D7-B71EB4ADA9FC}"/>
    <cellStyle name="Comma 2 2 4 4 2 3 3 3" xfId="10833" xr:uid="{50B739FC-1B68-4B31-A7AE-B0402B47355E}"/>
    <cellStyle name="Comma 2 2 4 4 2 3 3 3 2" xfId="22965" xr:uid="{C8B64690-DD6A-41F1-88DC-E3CB099B03D6}"/>
    <cellStyle name="Comma 2 2 4 4 2 3 3 3 2 2" xfId="47229" xr:uid="{67C684CD-A25D-43DF-AAE6-CBAC535DA519}"/>
    <cellStyle name="Comma 2 2 4 4 2 3 3 3 3" xfId="35097" xr:uid="{5C27B879-6F8C-4EBE-AA0F-FBC1084C2408}"/>
    <cellStyle name="Comma 2 2 4 4 2 3 3 4" xfId="14877" xr:uid="{C93F0D1B-BE1F-44FB-8CCD-8F8F9AB8E1CF}"/>
    <cellStyle name="Comma 2 2 4 4 2 3 3 4 2" xfId="39141" xr:uid="{94BF1A8B-FF2F-47D8-87CF-FA33C5F1FF5D}"/>
    <cellStyle name="Comma 2 2 4 4 2 3 3 5" xfId="27009" xr:uid="{F3FC641A-DD7B-4FD8-B52A-0AADA388305E}"/>
    <cellStyle name="Comma 2 2 4 4 2 3 4" xfId="4767" xr:uid="{D0165437-7165-47DA-AB76-D3BB0FDAA3BB}"/>
    <cellStyle name="Comma 2 2 4 4 2 3 4 2" xfId="16899" xr:uid="{8FFE6FD1-E724-4BEB-9511-D8D360D8F3F0}"/>
    <cellStyle name="Comma 2 2 4 4 2 3 4 2 2" xfId="41163" xr:uid="{FD47F06F-C5BC-48C2-85F5-E79AF3A6FF41}"/>
    <cellStyle name="Comma 2 2 4 4 2 3 4 3" xfId="29031" xr:uid="{02AB4EC3-F43F-46C5-B231-5195FF8A55D6}"/>
    <cellStyle name="Comma 2 2 4 4 2 3 5" xfId="8811" xr:uid="{66C53736-06A3-44A1-8861-84B7F55A033C}"/>
    <cellStyle name="Comma 2 2 4 4 2 3 5 2" xfId="20943" xr:uid="{D5ECA140-8A50-4C02-A87D-0BD64343100C}"/>
    <cellStyle name="Comma 2 2 4 4 2 3 5 2 2" xfId="45207" xr:uid="{7616B4C9-2B74-438C-B509-B3B8CE13A584}"/>
    <cellStyle name="Comma 2 2 4 4 2 3 5 3" xfId="33075" xr:uid="{52D2CBAB-6277-46CA-8D48-1064985B27E1}"/>
    <cellStyle name="Comma 2 2 4 4 2 3 6" xfId="12855" xr:uid="{8A586D30-A63B-49C8-B04F-41A008E8EEFA}"/>
    <cellStyle name="Comma 2 2 4 4 2 3 6 2" xfId="37119" xr:uid="{7E240E97-E6EA-4EBA-A606-C6C6FF83B7F1}"/>
    <cellStyle name="Comma 2 2 4 4 2 3 7" xfId="24987" xr:uid="{4AC2601B-74BC-43BE-9EAB-49F6F893027D}"/>
    <cellStyle name="Comma 2 2 4 4 2 4" xfId="1229" xr:uid="{1749BBC6-B863-4CD8-BC8A-DF6A11BCAA56}"/>
    <cellStyle name="Comma 2 2 4 4 2 4 2" xfId="3251" xr:uid="{5ACE719F-98D9-466B-A3AD-70C95E6C4CB6}"/>
    <cellStyle name="Comma 2 2 4 4 2 4 2 2" xfId="7295" xr:uid="{C096F2F7-AAA7-4CB8-B505-CFB876CA4D05}"/>
    <cellStyle name="Comma 2 2 4 4 2 4 2 2 2" xfId="19427" xr:uid="{D41FA927-3874-4889-88C6-30949786F0AD}"/>
    <cellStyle name="Comma 2 2 4 4 2 4 2 2 2 2" xfId="43691" xr:uid="{DBD8E430-9C64-4B07-B0E0-9ADDC59FCF6D}"/>
    <cellStyle name="Comma 2 2 4 4 2 4 2 2 3" xfId="31559" xr:uid="{A393C1D2-E83C-4207-8D43-651396635124}"/>
    <cellStyle name="Comma 2 2 4 4 2 4 2 3" xfId="11339" xr:uid="{39600737-8A8C-4E38-826C-A525AC7DEE85}"/>
    <cellStyle name="Comma 2 2 4 4 2 4 2 3 2" xfId="23471" xr:uid="{0AEA96BB-A026-4F39-BBCC-7816690E9553}"/>
    <cellStyle name="Comma 2 2 4 4 2 4 2 3 2 2" xfId="47735" xr:uid="{89D78885-29EE-4A70-A442-646CFA193D02}"/>
    <cellStyle name="Comma 2 2 4 4 2 4 2 3 3" xfId="35603" xr:uid="{DB354CE1-F3E2-43CD-9EF0-67938C7E313C}"/>
    <cellStyle name="Comma 2 2 4 4 2 4 2 4" xfId="15383" xr:uid="{57E9767D-1DC9-4B00-8DBE-9E8656693F3B}"/>
    <cellStyle name="Comma 2 2 4 4 2 4 2 4 2" xfId="39647" xr:uid="{D6033B3E-353E-41AB-8FB9-DF1C0BE12C63}"/>
    <cellStyle name="Comma 2 2 4 4 2 4 2 5" xfId="27515" xr:uid="{E0577C12-056A-45D3-8329-24F516D96E9C}"/>
    <cellStyle name="Comma 2 2 4 4 2 4 3" xfId="5273" xr:uid="{34E096EB-91DF-4425-A6C4-24E2FB1C4916}"/>
    <cellStyle name="Comma 2 2 4 4 2 4 3 2" xfId="17405" xr:uid="{7975A820-1416-41A0-BCA4-380DD597AA89}"/>
    <cellStyle name="Comma 2 2 4 4 2 4 3 2 2" xfId="41669" xr:uid="{8F80A132-C43F-49B0-B563-104C8B0654A0}"/>
    <cellStyle name="Comma 2 2 4 4 2 4 3 3" xfId="29537" xr:uid="{5D911173-704E-4E9B-9C14-A146EFCDB672}"/>
    <cellStyle name="Comma 2 2 4 4 2 4 4" xfId="9317" xr:uid="{AE713337-78E6-457D-BBEF-51BF897F8B5C}"/>
    <cellStyle name="Comma 2 2 4 4 2 4 4 2" xfId="21449" xr:uid="{1AF0BF72-CE66-4B67-A267-885C4EBCFFD3}"/>
    <cellStyle name="Comma 2 2 4 4 2 4 4 2 2" xfId="45713" xr:uid="{ED192E5E-14A4-4812-8E19-074461CE1717}"/>
    <cellStyle name="Comma 2 2 4 4 2 4 4 3" xfId="33581" xr:uid="{3BCA98CD-81D5-443C-95C5-BBAB6DC3D862}"/>
    <cellStyle name="Comma 2 2 4 4 2 4 5" xfId="13361" xr:uid="{6DFECEB6-A858-442F-982A-A475688FFD72}"/>
    <cellStyle name="Comma 2 2 4 4 2 4 5 2" xfId="37625" xr:uid="{6A5BC960-2736-436F-A88F-BAB885C95FAB}"/>
    <cellStyle name="Comma 2 2 4 4 2 4 6" xfId="25493" xr:uid="{48E6B67F-7AC1-40A8-9174-C83C2C65C578}"/>
    <cellStyle name="Comma 2 2 4 4 2 5" xfId="2240" xr:uid="{B80903F6-E36C-425A-BD7A-1FD7D0CF1A51}"/>
    <cellStyle name="Comma 2 2 4 4 2 5 2" xfId="6284" xr:uid="{96D1D092-FF96-41F3-AFB1-C1F34E0C87E8}"/>
    <cellStyle name="Comma 2 2 4 4 2 5 2 2" xfId="18416" xr:uid="{34098BFC-09D3-4117-8EAB-41DEE032633A}"/>
    <cellStyle name="Comma 2 2 4 4 2 5 2 2 2" xfId="42680" xr:uid="{2A7C460D-716D-414B-B6A5-315E1BDC684B}"/>
    <cellStyle name="Comma 2 2 4 4 2 5 2 3" xfId="30548" xr:uid="{769DF9DC-9338-405D-B0C4-801FD9BE1FBE}"/>
    <cellStyle name="Comma 2 2 4 4 2 5 3" xfId="10328" xr:uid="{E93778E7-23D8-43C9-9023-63A73DDCC63D}"/>
    <cellStyle name="Comma 2 2 4 4 2 5 3 2" xfId="22460" xr:uid="{AE36A7B2-F458-4E81-9EC2-BDEEC693ABA0}"/>
    <cellStyle name="Comma 2 2 4 4 2 5 3 2 2" xfId="46724" xr:uid="{03CAA071-E9F4-4DA7-A668-F503F4110286}"/>
    <cellStyle name="Comma 2 2 4 4 2 5 3 3" xfId="34592" xr:uid="{433486F3-DAED-4708-8FF5-7020128061B9}"/>
    <cellStyle name="Comma 2 2 4 4 2 5 4" xfId="14372" xr:uid="{3F855298-80B7-4C9E-BBD2-65102F42EF31}"/>
    <cellStyle name="Comma 2 2 4 4 2 5 4 2" xfId="38636" xr:uid="{524A7D7E-7EDB-478A-9E71-BCE9C64A4272}"/>
    <cellStyle name="Comma 2 2 4 4 2 5 5" xfId="26504" xr:uid="{2BFABDC6-B926-4304-8633-C5ED028AA15C}"/>
    <cellStyle name="Comma 2 2 4 4 2 6" xfId="4262" xr:uid="{E7B57B6A-0610-4670-B92B-09392DB843B0}"/>
    <cellStyle name="Comma 2 2 4 4 2 6 2" xfId="16394" xr:uid="{562AA10C-5461-42AA-AD08-802BE401284C}"/>
    <cellStyle name="Comma 2 2 4 4 2 6 2 2" xfId="40658" xr:uid="{BEA7A91B-685B-4FDA-B688-F6CBCB12D8CE}"/>
    <cellStyle name="Comma 2 2 4 4 2 6 3" xfId="28526" xr:uid="{D9AF7D34-C79E-49DA-8B56-202F3FB957E7}"/>
    <cellStyle name="Comma 2 2 4 4 2 7" xfId="8306" xr:uid="{EC98F1D4-97A3-41FE-A093-6303AF317FEE}"/>
    <cellStyle name="Comma 2 2 4 4 2 7 2" xfId="20438" xr:uid="{B5DED66E-450C-444F-BC90-77EF9ED3DBB5}"/>
    <cellStyle name="Comma 2 2 4 4 2 7 2 2" xfId="44702" xr:uid="{0F17EEBD-9AA1-4549-BE5B-6650A0160907}"/>
    <cellStyle name="Comma 2 2 4 4 2 7 3" xfId="32570" xr:uid="{C19069C4-877F-4F73-BD0A-191876CB1E61}"/>
    <cellStyle name="Comma 2 2 4 4 2 8" xfId="12350" xr:uid="{7958C779-1859-4B7A-85C1-746AC20EAA50}"/>
    <cellStyle name="Comma 2 2 4 4 2 8 2" xfId="36614" xr:uid="{BE46609C-CBFC-4F86-9C73-93957497E6D2}"/>
    <cellStyle name="Comma 2 2 4 4 2 9" xfId="24482" xr:uid="{6FAD449D-D478-454F-824C-983491515742}"/>
    <cellStyle name="Comma 2 2 4 4 3" xfId="345" xr:uid="{EA6B540E-D189-43AE-8363-71895C108CDC}"/>
    <cellStyle name="Comma 2 2 4 4 3 2" xfId="850" xr:uid="{68529FBD-7A37-4DCF-A022-56D49579967E}"/>
    <cellStyle name="Comma 2 2 4 4 3 2 2" xfId="1861" xr:uid="{4CB19335-1CFC-4880-9148-7A85BC39856A}"/>
    <cellStyle name="Comma 2 2 4 4 3 2 2 2" xfId="3883" xr:uid="{2362AB12-65B0-4418-83B0-01087DFA4B39}"/>
    <cellStyle name="Comma 2 2 4 4 3 2 2 2 2" xfId="7927" xr:uid="{A5B8BBB4-6F00-46B4-B777-4BB66C5B2F42}"/>
    <cellStyle name="Comma 2 2 4 4 3 2 2 2 2 2" xfId="20059" xr:uid="{5E5126D1-BBA8-47DF-BCFF-F2802F1D1C4A}"/>
    <cellStyle name="Comma 2 2 4 4 3 2 2 2 2 2 2" xfId="44323" xr:uid="{8BF75574-5C2F-4B5B-B169-9329D8BDC49A}"/>
    <cellStyle name="Comma 2 2 4 4 3 2 2 2 2 3" xfId="32191" xr:uid="{40099243-1853-4AB3-A0E2-B2219F447BE6}"/>
    <cellStyle name="Comma 2 2 4 4 3 2 2 2 3" xfId="11971" xr:uid="{C54C27BB-8F7F-460A-A0E8-EB40142EBB68}"/>
    <cellStyle name="Comma 2 2 4 4 3 2 2 2 3 2" xfId="24103" xr:uid="{B5C7AA0E-C894-4126-9C67-89FA456E1155}"/>
    <cellStyle name="Comma 2 2 4 4 3 2 2 2 3 2 2" xfId="48367" xr:uid="{FDB8A871-5640-4717-A80A-5F3254D3CA17}"/>
    <cellStyle name="Comma 2 2 4 4 3 2 2 2 3 3" xfId="36235" xr:uid="{4BA370A4-3AF4-4C73-81D1-493BAC4BD805}"/>
    <cellStyle name="Comma 2 2 4 4 3 2 2 2 4" xfId="16015" xr:uid="{5A288945-AF67-4908-BC7E-A975AB93D0A9}"/>
    <cellStyle name="Comma 2 2 4 4 3 2 2 2 4 2" xfId="40279" xr:uid="{0375A2B4-23D7-44FB-B248-586E5CF0D1A1}"/>
    <cellStyle name="Comma 2 2 4 4 3 2 2 2 5" xfId="28147" xr:uid="{A683C61A-678A-4147-A04A-5ADCBA9EF64A}"/>
    <cellStyle name="Comma 2 2 4 4 3 2 2 3" xfId="5905" xr:uid="{56711035-09C9-4BBB-BF31-19B98E9CDE63}"/>
    <cellStyle name="Comma 2 2 4 4 3 2 2 3 2" xfId="18037" xr:uid="{3245B53E-C959-42BC-953F-BC524F633912}"/>
    <cellStyle name="Comma 2 2 4 4 3 2 2 3 2 2" xfId="42301" xr:uid="{A45B17C9-5DA0-4B47-85FA-DC3B5BA1EB6C}"/>
    <cellStyle name="Comma 2 2 4 4 3 2 2 3 3" xfId="30169" xr:uid="{B663BA99-337E-4203-BCFC-6091E5FED5CE}"/>
    <cellStyle name="Comma 2 2 4 4 3 2 2 4" xfId="9949" xr:uid="{EE0BA788-3D9B-47D0-86EC-6A6B4ECB3AE1}"/>
    <cellStyle name="Comma 2 2 4 4 3 2 2 4 2" xfId="22081" xr:uid="{BB8A0B40-46BE-4EF9-BEFE-4145C9B397C4}"/>
    <cellStyle name="Comma 2 2 4 4 3 2 2 4 2 2" xfId="46345" xr:uid="{8FA0A456-28E7-4223-A03D-5FB06EF7C864}"/>
    <cellStyle name="Comma 2 2 4 4 3 2 2 4 3" xfId="34213" xr:uid="{2B74B2EE-84D3-4541-96C3-74B90B5C7259}"/>
    <cellStyle name="Comma 2 2 4 4 3 2 2 5" xfId="13993" xr:uid="{561E9D62-3FD4-4ED1-8720-132BF637E6F0}"/>
    <cellStyle name="Comma 2 2 4 4 3 2 2 5 2" xfId="38257" xr:uid="{FBD566C3-3E1F-4BFE-962F-6D243215C31F}"/>
    <cellStyle name="Comma 2 2 4 4 3 2 2 6" xfId="26125" xr:uid="{5A5DA35F-DF6E-4639-BDFA-7BBCB4F4F098}"/>
    <cellStyle name="Comma 2 2 4 4 3 2 3" xfId="2872" xr:uid="{5E935861-7DF6-41D7-9EE6-C8C03D807062}"/>
    <cellStyle name="Comma 2 2 4 4 3 2 3 2" xfId="6916" xr:uid="{DBA48BB5-0722-4B87-8DEE-9250C8B59DEE}"/>
    <cellStyle name="Comma 2 2 4 4 3 2 3 2 2" xfId="19048" xr:uid="{ADBE136E-0817-4B9E-939F-17BF80A26E17}"/>
    <cellStyle name="Comma 2 2 4 4 3 2 3 2 2 2" xfId="43312" xr:uid="{5B0A7D25-FE42-4AB0-B613-7A278A56749A}"/>
    <cellStyle name="Comma 2 2 4 4 3 2 3 2 3" xfId="31180" xr:uid="{2A480792-867B-4BE7-A089-F02706D58D65}"/>
    <cellStyle name="Comma 2 2 4 4 3 2 3 3" xfId="10960" xr:uid="{2E113262-6558-473D-B256-48CA9DA42A55}"/>
    <cellStyle name="Comma 2 2 4 4 3 2 3 3 2" xfId="23092" xr:uid="{D16CC532-C82B-46E4-87DD-AAD7BB86135E}"/>
    <cellStyle name="Comma 2 2 4 4 3 2 3 3 2 2" xfId="47356" xr:uid="{D0AB1836-722E-437A-A40B-556F20B673D9}"/>
    <cellStyle name="Comma 2 2 4 4 3 2 3 3 3" xfId="35224" xr:uid="{87008422-4848-473A-9A2B-001EC30848BE}"/>
    <cellStyle name="Comma 2 2 4 4 3 2 3 4" xfId="15004" xr:uid="{146B634F-DF4B-4B45-8C29-19E5482075B6}"/>
    <cellStyle name="Comma 2 2 4 4 3 2 3 4 2" xfId="39268" xr:uid="{2DABDF6D-671E-41D8-9D68-BED46994F0D3}"/>
    <cellStyle name="Comma 2 2 4 4 3 2 3 5" xfId="27136" xr:uid="{993F5399-75EF-466C-8544-BF52C7D519FD}"/>
    <cellStyle name="Comma 2 2 4 4 3 2 4" xfId="4894" xr:uid="{08FC9BF4-20F1-400C-A2DA-388B1FA32933}"/>
    <cellStyle name="Comma 2 2 4 4 3 2 4 2" xfId="17026" xr:uid="{B016D754-2CB5-473B-93BA-3813454481DD}"/>
    <cellStyle name="Comma 2 2 4 4 3 2 4 2 2" xfId="41290" xr:uid="{D6AE250B-1D3F-4C93-A196-B13412349AD5}"/>
    <cellStyle name="Comma 2 2 4 4 3 2 4 3" xfId="29158" xr:uid="{51352F13-6421-47A3-847A-2C2C7538F05E}"/>
    <cellStyle name="Comma 2 2 4 4 3 2 5" xfId="8938" xr:uid="{FE0DDDA8-519A-4D9D-9B5C-DF055CEB1141}"/>
    <cellStyle name="Comma 2 2 4 4 3 2 5 2" xfId="21070" xr:uid="{C8416492-CAE7-4E97-A8F1-B232FE52BE25}"/>
    <cellStyle name="Comma 2 2 4 4 3 2 5 2 2" xfId="45334" xr:uid="{CAE897E1-8AE3-40E2-B54B-7B98CB6FAAFB}"/>
    <cellStyle name="Comma 2 2 4 4 3 2 5 3" xfId="33202" xr:uid="{4D56A600-7ECF-4097-B26C-F6E401DDCD4E}"/>
    <cellStyle name="Comma 2 2 4 4 3 2 6" xfId="12982" xr:uid="{16BE925F-A431-474C-960A-AE10AC7CCD36}"/>
    <cellStyle name="Comma 2 2 4 4 3 2 6 2" xfId="37246" xr:uid="{330F9CC6-D4E4-49ED-A28C-0D2FC54975B9}"/>
    <cellStyle name="Comma 2 2 4 4 3 2 7" xfId="25114" xr:uid="{D934A2FA-5ACA-467C-9EDF-3D1ABC2C4B2A}"/>
    <cellStyle name="Comma 2 2 4 4 3 3" xfId="1356" xr:uid="{2B3012B5-4B6F-4AD2-A79B-BF1C61E54B18}"/>
    <cellStyle name="Comma 2 2 4 4 3 3 2" xfId="3378" xr:uid="{257B30EC-BD81-42C1-B50D-986F80E23A1F}"/>
    <cellStyle name="Comma 2 2 4 4 3 3 2 2" xfId="7422" xr:uid="{E4E77A9C-FF16-4F5C-933F-BD4ED3416EFF}"/>
    <cellStyle name="Comma 2 2 4 4 3 3 2 2 2" xfId="19554" xr:uid="{E19BB390-85DC-413B-BEA1-1600BFF6535F}"/>
    <cellStyle name="Comma 2 2 4 4 3 3 2 2 2 2" xfId="43818" xr:uid="{5B67ABA1-CE80-48BB-BD7A-672185EB60B2}"/>
    <cellStyle name="Comma 2 2 4 4 3 3 2 2 3" xfId="31686" xr:uid="{77B23299-E18C-49D8-AE59-340E7DADBFBF}"/>
    <cellStyle name="Comma 2 2 4 4 3 3 2 3" xfId="11466" xr:uid="{089A8B27-D442-4DF8-8165-D2EAA6EA8FC9}"/>
    <cellStyle name="Comma 2 2 4 4 3 3 2 3 2" xfId="23598" xr:uid="{58F43A79-5C5D-4512-A4FC-556F2264F370}"/>
    <cellStyle name="Comma 2 2 4 4 3 3 2 3 2 2" xfId="47862" xr:uid="{13B86354-B84B-4E52-BEB5-F82C88F4A2EA}"/>
    <cellStyle name="Comma 2 2 4 4 3 3 2 3 3" xfId="35730" xr:uid="{03BB819D-2DF8-49C1-B062-93BA681E8F1E}"/>
    <cellStyle name="Comma 2 2 4 4 3 3 2 4" xfId="15510" xr:uid="{D33E4D38-A695-43EB-8A19-33020143FF49}"/>
    <cellStyle name="Comma 2 2 4 4 3 3 2 4 2" xfId="39774" xr:uid="{ECA9C3C8-4AB0-4571-BEC7-2BE4F87429D2}"/>
    <cellStyle name="Comma 2 2 4 4 3 3 2 5" xfId="27642" xr:uid="{2B03A5A9-295D-49E9-B6A7-F459756266F4}"/>
    <cellStyle name="Comma 2 2 4 4 3 3 3" xfId="5400" xr:uid="{D27D52EE-4196-48C2-A206-537C4A86A3DA}"/>
    <cellStyle name="Comma 2 2 4 4 3 3 3 2" xfId="17532" xr:uid="{5CF0FEFC-8701-440B-8AF4-87B6A49F60B0}"/>
    <cellStyle name="Comma 2 2 4 4 3 3 3 2 2" xfId="41796" xr:uid="{DD3A0D19-3647-4757-8BD9-28EEA5A1652E}"/>
    <cellStyle name="Comma 2 2 4 4 3 3 3 3" xfId="29664" xr:uid="{3C3363C0-B93D-4DF6-8BE8-D634F6A39D94}"/>
    <cellStyle name="Comma 2 2 4 4 3 3 4" xfId="9444" xr:uid="{54D57FAA-A8AB-4556-93B2-5B77F9985F4A}"/>
    <cellStyle name="Comma 2 2 4 4 3 3 4 2" xfId="21576" xr:uid="{644957D3-CAF1-42DA-B8A9-ACA305E2020A}"/>
    <cellStyle name="Comma 2 2 4 4 3 3 4 2 2" xfId="45840" xr:uid="{58B1ACC6-7998-4D1B-A229-DD6A20812DAD}"/>
    <cellStyle name="Comma 2 2 4 4 3 3 4 3" xfId="33708" xr:uid="{0EBCC5FE-F667-4EA3-AF43-8FDEA8F0616D}"/>
    <cellStyle name="Comma 2 2 4 4 3 3 5" xfId="13488" xr:uid="{349E55F4-3341-4B1E-8C11-D29CC1C4B8F9}"/>
    <cellStyle name="Comma 2 2 4 4 3 3 5 2" xfId="37752" xr:uid="{A47E146B-56D0-4875-81C5-064EA9988434}"/>
    <cellStyle name="Comma 2 2 4 4 3 3 6" xfId="25620" xr:uid="{49BA052A-951D-486D-BE02-5114F249F205}"/>
    <cellStyle name="Comma 2 2 4 4 3 4" xfId="2367" xr:uid="{5A0DBDAE-AAD8-4517-945D-1F3072B75A0E}"/>
    <cellStyle name="Comma 2 2 4 4 3 4 2" xfId="6411" xr:uid="{5FED4A5C-DDBC-4EF6-B672-5BB93AA61C9C}"/>
    <cellStyle name="Comma 2 2 4 4 3 4 2 2" xfId="18543" xr:uid="{25912ABC-D99D-47E9-A8A9-F29353D9484E}"/>
    <cellStyle name="Comma 2 2 4 4 3 4 2 2 2" xfId="42807" xr:uid="{E81A8D07-5D13-4C65-A2F4-B9E3EF5CEB17}"/>
    <cellStyle name="Comma 2 2 4 4 3 4 2 3" xfId="30675" xr:uid="{C82EBF04-3FE6-438E-807F-6508FFB90CE7}"/>
    <cellStyle name="Comma 2 2 4 4 3 4 3" xfId="10455" xr:uid="{D342556F-6891-457A-A346-9373691EC7B8}"/>
    <cellStyle name="Comma 2 2 4 4 3 4 3 2" xfId="22587" xr:uid="{7C9AA477-B859-45CF-A21E-0FF4EAF90188}"/>
    <cellStyle name="Comma 2 2 4 4 3 4 3 2 2" xfId="46851" xr:uid="{B6F5084D-0CAC-4A04-8AC0-F746E9410CD3}"/>
    <cellStyle name="Comma 2 2 4 4 3 4 3 3" xfId="34719" xr:uid="{10DBE1CB-4A4A-4B30-A8DC-C8FFDB57A9A8}"/>
    <cellStyle name="Comma 2 2 4 4 3 4 4" xfId="14499" xr:uid="{26BC8EA8-D7CA-4547-A662-AE411F341D55}"/>
    <cellStyle name="Comma 2 2 4 4 3 4 4 2" xfId="38763" xr:uid="{528BCF88-65F6-4F6C-9242-F9D6A5080243}"/>
    <cellStyle name="Comma 2 2 4 4 3 4 5" xfId="26631" xr:uid="{0682F0AA-630B-42B1-8E15-618DA0CB199A}"/>
    <cellStyle name="Comma 2 2 4 4 3 5" xfId="4389" xr:uid="{E88B505D-58DC-4DCD-A876-4E28B23CCFAC}"/>
    <cellStyle name="Comma 2 2 4 4 3 5 2" xfId="16521" xr:uid="{FAD4B4D3-6948-45B9-8A40-631461ACF4CE}"/>
    <cellStyle name="Comma 2 2 4 4 3 5 2 2" xfId="40785" xr:uid="{2302D426-4D93-4571-83F5-CF145634C2DA}"/>
    <cellStyle name="Comma 2 2 4 4 3 5 3" xfId="28653" xr:uid="{AEDB0651-321E-41E2-B84C-F0993E17DDE2}"/>
    <cellStyle name="Comma 2 2 4 4 3 6" xfId="8433" xr:uid="{57EE7818-02CF-443C-BEE2-E6DBA5C67380}"/>
    <cellStyle name="Comma 2 2 4 4 3 6 2" xfId="20565" xr:uid="{EE005C92-F442-4D96-AE5A-023F044ED0B8}"/>
    <cellStyle name="Comma 2 2 4 4 3 6 2 2" xfId="44829" xr:uid="{7BC66EC4-8559-4530-882E-91BE2C7727DF}"/>
    <cellStyle name="Comma 2 2 4 4 3 6 3" xfId="32697" xr:uid="{70E5431F-42D9-4B6B-9E48-98AA3B1629D2}"/>
    <cellStyle name="Comma 2 2 4 4 3 7" xfId="12477" xr:uid="{81775F99-1414-42D6-A35F-002F586601F2}"/>
    <cellStyle name="Comma 2 2 4 4 3 7 2" xfId="36741" xr:uid="{0ED9AD50-7FA5-44E9-9BA1-D47196D3BF62}"/>
    <cellStyle name="Comma 2 2 4 4 3 8" xfId="24609" xr:uid="{F171D80B-0BF7-4249-8E03-CAB0A6BF3E02}"/>
    <cellStyle name="Comma 2 2 4 4 4" xfId="597" xr:uid="{D0AEFE5A-0F00-4895-8F81-AFB885238CDD}"/>
    <cellStyle name="Comma 2 2 4 4 4 2" xfId="1608" xr:uid="{8ED5315D-1BBF-4342-A5C6-C75CAB793D9F}"/>
    <cellStyle name="Comma 2 2 4 4 4 2 2" xfId="3630" xr:uid="{AD42A82A-9B2A-47AD-A51B-539AEEFF0D22}"/>
    <cellStyle name="Comma 2 2 4 4 4 2 2 2" xfId="7674" xr:uid="{1200422E-B52A-47C5-B6DC-99655E84D85C}"/>
    <cellStyle name="Comma 2 2 4 4 4 2 2 2 2" xfId="19806" xr:uid="{A5CBD7F4-FAF9-42BE-9488-5C8770F94499}"/>
    <cellStyle name="Comma 2 2 4 4 4 2 2 2 2 2" xfId="44070" xr:uid="{AC5A43E4-5A76-4EDB-A9B7-B99C5E83D01F}"/>
    <cellStyle name="Comma 2 2 4 4 4 2 2 2 3" xfId="31938" xr:uid="{DC79C6D9-D4F4-40F0-B8E3-28D4096EC101}"/>
    <cellStyle name="Comma 2 2 4 4 4 2 2 3" xfId="11718" xr:uid="{AF3CEF63-5585-4B7A-B381-74C59EE697BF}"/>
    <cellStyle name="Comma 2 2 4 4 4 2 2 3 2" xfId="23850" xr:uid="{535FFF64-7C05-4E26-A4BE-B7C1B3C3008E}"/>
    <cellStyle name="Comma 2 2 4 4 4 2 2 3 2 2" xfId="48114" xr:uid="{372B009A-1540-4295-9072-CC4A75FF95B9}"/>
    <cellStyle name="Comma 2 2 4 4 4 2 2 3 3" xfId="35982" xr:uid="{AEB43EB1-983E-49C7-9D39-88F5C4C19A4F}"/>
    <cellStyle name="Comma 2 2 4 4 4 2 2 4" xfId="15762" xr:uid="{17D24913-76AB-400D-8486-DF50FECCB671}"/>
    <cellStyle name="Comma 2 2 4 4 4 2 2 4 2" xfId="40026" xr:uid="{536211A9-18F4-457C-A832-6B616AC29A1D}"/>
    <cellStyle name="Comma 2 2 4 4 4 2 2 5" xfId="27894" xr:uid="{7A149C79-11DB-45B3-B061-4D7601C3FBCE}"/>
    <cellStyle name="Comma 2 2 4 4 4 2 3" xfId="5652" xr:uid="{9A09EB76-A2BE-4299-A82F-842C6207AB51}"/>
    <cellStyle name="Comma 2 2 4 4 4 2 3 2" xfId="17784" xr:uid="{FF7C81CC-25D2-4AC4-AA86-9D8ED7F06E05}"/>
    <cellStyle name="Comma 2 2 4 4 4 2 3 2 2" xfId="42048" xr:uid="{764DBF8B-4364-4D5A-850E-C7F91A66E9BA}"/>
    <cellStyle name="Comma 2 2 4 4 4 2 3 3" xfId="29916" xr:uid="{4B9C7927-8BE7-4648-B9AB-89849ACB0257}"/>
    <cellStyle name="Comma 2 2 4 4 4 2 4" xfId="9696" xr:uid="{A882A31C-93EB-414E-A43B-8170427E494A}"/>
    <cellStyle name="Comma 2 2 4 4 4 2 4 2" xfId="21828" xr:uid="{595F7C7F-275A-4927-9957-D136DF3EC92A}"/>
    <cellStyle name="Comma 2 2 4 4 4 2 4 2 2" xfId="46092" xr:uid="{C76807E4-620D-4A11-A451-2F7446E10A96}"/>
    <cellStyle name="Comma 2 2 4 4 4 2 4 3" xfId="33960" xr:uid="{29E4A1B4-FEEB-4DD4-84C5-ED9C7BDB29FC}"/>
    <cellStyle name="Comma 2 2 4 4 4 2 5" xfId="13740" xr:uid="{E095E29D-A212-4D2F-97B5-F942CCFC8819}"/>
    <cellStyle name="Comma 2 2 4 4 4 2 5 2" xfId="38004" xr:uid="{B3D3ADBD-8AD9-40D1-959B-A3CB550FA377}"/>
    <cellStyle name="Comma 2 2 4 4 4 2 6" xfId="25872" xr:uid="{A9F0D786-F1C0-4325-AFD0-ACBE94649600}"/>
    <cellStyle name="Comma 2 2 4 4 4 3" xfId="2619" xr:uid="{2F1AB534-4DF0-4F32-81AC-C9BC1488881B}"/>
    <cellStyle name="Comma 2 2 4 4 4 3 2" xfId="6663" xr:uid="{7A11A926-AB78-4F91-9725-A13D4CF55562}"/>
    <cellStyle name="Comma 2 2 4 4 4 3 2 2" xfId="18795" xr:uid="{3423C818-0C0F-44C5-A237-F60A35F25F3D}"/>
    <cellStyle name="Comma 2 2 4 4 4 3 2 2 2" xfId="43059" xr:uid="{9A76657B-E652-4DF0-BACE-E868859D9291}"/>
    <cellStyle name="Comma 2 2 4 4 4 3 2 3" xfId="30927" xr:uid="{26963EDA-BAA0-4E54-9392-AB50820BDEDE}"/>
    <cellStyle name="Comma 2 2 4 4 4 3 3" xfId="10707" xr:uid="{3DCFB1D0-25DD-411B-9AA2-D0E0E4B6E6CD}"/>
    <cellStyle name="Comma 2 2 4 4 4 3 3 2" xfId="22839" xr:uid="{9DA65933-4DA6-421E-91A5-34EE1D9BFF9D}"/>
    <cellStyle name="Comma 2 2 4 4 4 3 3 2 2" xfId="47103" xr:uid="{6737AFA9-1025-4DF2-896C-E2EDABC995A2}"/>
    <cellStyle name="Comma 2 2 4 4 4 3 3 3" xfId="34971" xr:uid="{3074EE34-3571-4093-A02C-DDE14AB03574}"/>
    <cellStyle name="Comma 2 2 4 4 4 3 4" xfId="14751" xr:uid="{F9F84CCE-629A-4CEB-B1BF-47A0862539BA}"/>
    <cellStyle name="Comma 2 2 4 4 4 3 4 2" xfId="39015" xr:uid="{1EAD5EC2-7105-4E1A-AFB2-6901AF3FD057}"/>
    <cellStyle name="Comma 2 2 4 4 4 3 5" xfId="26883" xr:uid="{B923DF35-A415-482E-9807-07F223F8E639}"/>
    <cellStyle name="Comma 2 2 4 4 4 4" xfId="4641" xr:uid="{6EB958A3-C084-4621-B920-3DA7230A7AF8}"/>
    <cellStyle name="Comma 2 2 4 4 4 4 2" xfId="16773" xr:uid="{2A3DA98D-7BC3-44D1-9681-0FDDFC614AE4}"/>
    <cellStyle name="Comma 2 2 4 4 4 4 2 2" xfId="41037" xr:uid="{23836C69-9E03-43DD-A6A5-4A93625814DA}"/>
    <cellStyle name="Comma 2 2 4 4 4 4 3" xfId="28905" xr:uid="{C131DA25-FD87-49EE-BFE7-8FCF7AA81851}"/>
    <cellStyle name="Comma 2 2 4 4 4 5" xfId="8685" xr:uid="{7C09A86D-FD6F-410C-84AE-E2668B98CF98}"/>
    <cellStyle name="Comma 2 2 4 4 4 5 2" xfId="20817" xr:uid="{F7FBD98A-BEA7-469C-A720-9B94ABDD5063}"/>
    <cellStyle name="Comma 2 2 4 4 4 5 2 2" xfId="45081" xr:uid="{DB9715A9-C7EB-4AA0-AC48-58F03BF8F5BE}"/>
    <cellStyle name="Comma 2 2 4 4 4 5 3" xfId="32949" xr:uid="{FF1BF3A0-8A63-448C-BCF7-FCFE6C0798D1}"/>
    <cellStyle name="Comma 2 2 4 4 4 6" xfId="12729" xr:uid="{9A7C024D-F01C-4BCE-808E-79025E842EED}"/>
    <cellStyle name="Comma 2 2 4 4 4 6 2" xfId="36993" xr:uid="{153059B9-4A1E-44DE-9498-E59110E11A78}"/>
    <cellStyle name="Comma 2 2 4 4 4 7" xfId="24861" xr:uid="{C30E5466-2540-4014-BD6A-9736CBCF9664}"/>
    <cellStyle name="Comma 2 2 4 4 5" xfId="1103" xr:uid="{5868217C-4791-4C60-AD18-A3E77280F301}"/>
    <cellStyle name="Comma 2 2 4 4 5 2" xfId="3125" xr:uid="{DE072CB1-9D7A-44E5-A641-A2D99495C683}"/>
    <cellStyle name="Comma 2 2 4 4 5 2 2" xfId="7169" xr:uid="{B0CCD286-D6E7-4A3E-95D1-67BB8145EE03}"/>
    <cellStyle name="Comma 2 2 4 4 5 2 2 2" xfId="19301" xr:uid="{6877DEF6-1A75-4F86-AC2D-89AD651CF3E0}"/>
    <cellStyle name="Comma 2 2 4 4 5 2 2 2 2" xfId="43565" xr:uid="{239829F9-5A7B-4DBF-8162-D7B1B250BE52}"/>
    <cellStyle name="Comma 2 2 4 4 5 2 2 3" xfId="31433" xr:uid="{1A4648CB-8893-444E-B140-6D90FCA246BD}"/>
    <cellStyle name="Comma 2 2 4 4 5 2 3" xfId="11213" xr:uid="{A9B76896-9AB2-4D3E-A91D-6C45E2D4277C}"/>
    <cellStyle name="Comma 2 2 4 4 5 2 3 2" xfId="23345" xr:uid="{2FD8253C-DFA0-4C6F-8255-29682F2B4399}"/>
    <cellStyle name="Comma 2 2 4 4 5 2 3 2 2" xfId="47609" xr:uid="{27353648-1233-4CD7-8BEF-B0C45BCF9DBC}"/>
    <cellStyle name="Comma 2 2 4 4 5 2 3 3" xfId="35477" xr:uid="{EE5C95A1-2FDB-4B3F-9C32-7BDA111F816E}"/>
    <cellStyle name="Comma 2 2 4 4 5 2 4" xfId="15257" xr:uid="{5CB9604C-08AC-4FBD-AF29-14076AAAA16D}"/>
    <cellStyle name="Comma 2 2 4 4 5 2 4 2" xfId="39521" xr:uid="{A81BB767-77F0-4902-A893-4ABDB922C32B}"/>
    <cellStyle name="Comma 2 2 4 4 5 2 5" xfId="27389" xr:uid="{43C4AC70-119D-4D1C-A9EE-DB889E778F0D}"/>
    <cellStyle name="Comma 2 2 4 4 5 3" xfId="5147" xr:uid="{1CC9735F-567E-431F-81D1-ADF5116D7F2A}"/>
    <cellStyle name="Comma 2 2 4 4 5 3 2" xfId="17279" xr:uid="{C5133EF0-FC11-4395-A119-FEFB773C4E03}"/>
    <cellStyle name="Comma 2 2 4 4 5 3 2 2" xfId="41543" xr:uid="{848FC7EC-C4E3-4667-8948-BF2BF837A141}"/>
    <cellStyle name="Comma 2 2 4 4 5 3 3" xfId="29411" xr:uid="{FEACB9BC-F904-46F6-8515-F9029259DF67}"/>
    <cellStyle name="Comma 2 2 4 4 5 4" xfId="9191" xr:uid="{8BEDEEB6-CF9A-482B-B198-6A33065D2DEC}"/>
    <cellStyle name="Comma 2 2 4 4 5 4 2" xfId="21323" xr:uid="{A5220140-9419-4511-8B23-B9E484E8A947}"/>
    <cellStyle name="Comma 2 2 4 4 5 4 2 2" xfId="45587" xr:uid="{E5445075-5A64-45A5-B271-409EE2F287B4}"/>
    <cellStyle name="Comma 2 2 4 4 5 4 3" xfId="33455" xr:uid="{F5C7E221-CCA2-4C6C-9594-16C02D1608F8}"/>
    <cellStyle name="Comma 2 2 4 4 5 5" xfId="13235" xr:uid="{D0E4E2C1-B46A-4613-B93D-40D151601088}"/>
    <cellStyle name="Comma 2 2 4 4 5 5 2" xfId="37499" xr:uid="{D616D476-DC44-4D3E-BC1A-1B628805DECF}"/>
    <cellStyle name="Comma 2 2 4 4 5 6" xfId="25367" xr:uid="{8D7EE0D4-2629-4B01-9672-D8F84608F01C}"/>
    <cellStyle name="Comma 2 2 4 4 6" xfId="2114" xr:uid="{FD17ABFF-96BC-4D99-B8E8-7453BB9A6D5E}"/>
    <cellStyle name="Comma 2 2 4 4 6 2" xfId="6158" xr:uid="{7D292C12-2C55-4FC9-8192-9EAB33AF80A0}"/>
    <cellStyle name="Comma 2 2 4 4 6 2 2" xfId="18290" xr:uid="{E9569F62-0A63-4765-9896-E5CAC55DE68E}"/>
    <cellStyle name="Comma 2 2 4 4 6 2 2 2" xfId="42554" xr:uid="{1893E3F2-CE40-4D8F-9F75-4053F07C2A49}"/>
    <cellStyle name="Comma 2 2 4 4 6 2 3" xfId="30422" xr:uid="{95194BE3-8F62-43ED-A95D-DC1BB3E8729C}"/>
    <cellStyle name="Comma 2 2 4 4 6 3" xfId="10202" xr:uid="{38EEDB15-C861-43A6-8359-AB878593A2BE}"/>
    <cellStyle name="Comma 2 2 4 4 6 3 2" xfId="22334" xr:uid="{D01064D4-7246-4A7D-B9D7-3033661F3148}"/>
    <cellStyle name="Comma 2 2 4 4 6 3 2 2" xfId="46598" xr:uid="{904898BA-4242-434C-8003-CD3916ED5DFE}"/>
    <cellStyle name="Comma 2 2 4 4 6 3 3" xfId="34466" xr:uid="{2B77185F-B2BA-4993-9D2E-833ABE3D2008}"/>
    <cellStyle name="Comma 2 2 4 4 6 4" xfId="14246" xr:uid="{D055181D-3227-4159-902F-47F3C7697372}"/>
    <cellStyle name="Comma 2 2 4 4 6 4 2" xfId="38510" xr:uid="{9215F78E-EEA3-41AF-8780-B73E52D7CAD4}"/>
    <cellStyle name="Comma 2 2 4 4 6 5" xfId="26378" xr:uid="{E7DB21F1-707D-4B1D-AC5C-A901705AEE57}"/>
    <cellStyle name="Comma 2 2 4 4 7" xfId="4136" xr:uid="{7558B936-190B-4B2C-A494-92CE52B29138}"/>
    <cellStyle name="Comma 2 2 4 4 7 2" xfId="16268" xr:uid="{08A7F8D2-4904-413C-9AEA-DC70774BC0C3}"/>
    <cellStyle name="Comma 2 2 4 4 7 2 2" xfId="40532" xr:uid="{012CC39B-BD8C-482B-ADD9-144719F3762E}"/>
    <cellStyle name="Comma 2 2 4 4 7 3" xfId="28400" xr:uid="{34B57EE6-A652-4992-9F15-F47AB1D2207E}"/>
    <cellStyle name="Comma 2 2 4 4 8" xfId="8180" xr:uid="{0A17F520-1FBD-473F-B970-F33660488E78}"/>
    <cellStyle name="Comma 2 2 4 4 8 2" xfId="20312" xr:uid="{4BE0C993-CF8A-444A-84BD-21DBF77E857E}"/>
    <cellStyle name="Comma 2 2 4 4 8 2 2" xfId="44576" xr:uid="{E709ABEA-A4FE-4A47-A392-9A39AF08D019}"/>
    <cellStyle name="Comma 2 2 4 4 8 3" xfId="32444" xr:uid="{8B1A3991-7D2A-43E4-B80C-7059F605490D}"/>
    <cellStyle name="Comma 2 2 4 4 9" xfId="12224" xr:uid="{C276BC4C-9C2E-4C4A-9A0A-23C06257A9CB}"/>
    <cellStyle name="Comma 2 2 4 4 9 2" xfId="36488" xr:uid="{A67C0F58-FB66-40B9-963D-E9ECF69820F1}"/>
    <cellStyle name="Comma 2 2 4 5" xfId="155" xr:uid="{D4C220F6-FD3E-4DAC-9635-732D6CA86C12}"/>
    <cellStyle name="Comma 2 2 4 5 2" xfId="408" xr:uid="{97D20634-6904-4413-B85F-B5E43BFD98AB}"/>
    <cellStyle name="Comma 2 2 4 5 2 2" xfId="913" xr:uid="{DEFC0676-1447-4F69-8378-789A1F8A96CC}"/>
    <cellStyle name="Comma 2 2 4 5 2 2 2" xfId="1924" xr:uid="{37A31A60-A546-49E5-9F9B-6CEE0E1D1128}"/>
    <cellStyle name="Comma 2 2 4 5 2 2 2 2" xfId="3946" xr:uid="{E60955B2-217E-42A8-8F2E-83E6604C0116}"/>
    <cellStyle name="Comma 2 2 4 5 2 2 2 2 2" xfId="7990" xr:uid="{CDAD7588-21B2-428A-8ECF-8C9B03AD5827}"/>
    <cellStyle name="Comma 2 2 4 5 2 2 2 2 2 2" xfId="20122" xr:uid="{1D192F0E-ECCC-4CDD-948C-A35FA2BDF5C6}"/>
    <cellStyle name="Comma 2 2 4 5 2 2 2 2 2 2 2" xfId="44386" xr:uid="{19B81C3F-1D3C-4A4F-AB1B-A108D3608B80}"/>
    <cellStyle name="Comma 2 2 4 5 2 2 2 2 2 3" xfId="32254" xr:uid="{2C3F45C5-F96B-443B-86B4-6EACC0A00059}"/>
    <cellStyle name="Comma 2 2 4 5 2 2 2 2 3" xfId="12034" xr:uid="{10E0A7EE-48EC-445F-A0ED-7D75677A8CA5}"/>
    <cellStyle name="Comma 2 2 4 5 2 2 2 2 3 2" xfId="24166" xr:uid="{D74A2EBB-85B1-450B-B339-A1E948EBA448}"/>
    <cellStyle name="Comma 2 2 4 5 2 2 2 2 3 2 2" xfId="48430" xr:uid="{B74117FD-C0EB-4E8E-8116-884DB0026A6B}"/>
    <cellStyle name="Comma 2 2 4 5 2 2 2 2 3 3" xfId="36298" xr:uid="{04113A08-7F3B-448F-9BB1-8A120CEF6C73}"/>
    <cellStyle name="Comma 2 2 4 5 2 2 2 2 4" xfId="16078" xr:uid="{BBBD04B2-C245-42C5-8C89-A9C97325135D}"/>
    <cellStyle name="Comma 2 2 4 5 2 2 2 2 4 2" xfId="40342" xr:uid="{C435B182-DC2C-4A42-A568-A45FFB8AABB6}"/>
    <cellStyle name="Comma 2 2 4 5 2 2 2 2 5" xfId="28210" xr:uid="{D08FFD2F-5183-45D4-B691-5B41C8433BB3}"/>
    <cellStyle name="Comma 2 2 4 5 2 2 2 3" xfId="5968" xr:uid="{E50C8325-B5B5-450B-BA88-55ABF1C1C469}"/>
    <cellStyle name="Comma 2 2 4 5 2 2 2 3 2" xfId="18100" xr:uid="{4DBA9A33-593A-4223-884E-07AA72C29E04}"/>
    <cellStyle name="Comma 2 2 4 5 2 2 2 3 2 2" xfId="42364" xr:uid="{907A290D-1006-400D-A2A3-1599589D0D0A}"/>
    <cellStyle name="Comma 2 2 4 5 2 2 2 3 3" xfId="30232" xr:uid="{43F7878F-662D-4EAD-AD93-3DC83C82E58D}"/>
    <cellStyle name="Comma 2 2 4 5 2 2 2 4" xfId="10012" xr:uid="{4178E12B-A007-4BD9-A417-3A416077A79E}"/>
    <cellStyle name="Comma 2 2 4 5 2 2 2 4 2" xfId="22144" xr:uid="{0B8885D8-218D-4074-89C0-FA5EC6EB2EDA}"/>
    <cellStyle name="Comma 2 2 4 5 2 2 2 4 2 2" xfId="46408" xr:uid="{95659DB6-4ED2-4C11-A619-ECC9674A0B87}"/>
    <cellStyle name="Comma 2 2 4 5 2 2 2 4 3" xfId="34276" xr:uid="{870AF4DC-A6E1-4AE5-A554-F7FBEF0893C5}"/>
    <cellStyle name="Comma 2 2 4 5 2 2 2 5" xfId="14056" xr:uid="{7AD6318D-D8D3-411F-B7D1-190CFE846AC7}"/>
    <cellStyle name="Comma 2 2 4 5 2 2 2 5 2" xfId="38320" xr:uid="{7E9A5E89-74C0-4064-B368-99474B4935DD}"/>
    <cellStyle name="Comma 2 2 4 5 2 2 2 6" xfId="26188" xr:uid="{9BF50BA2-6AD3-4A93-B6D5-98FCE3E8375C}"/>
    <cellStyle name="Comma 2 2 4 5 2 2 3" xfId="2935" xr:uid="{72DBC15E-BC02-4DCB-8A09-CBE160F80586}"/>
    <cellStyle name="Comma 2 2 4 5 2 2 3 2" xfId="6979" xr:uid="{CD339898-ADFD-4227-9E8D-EA7E20563A2A}"/>
    <cellStyle name="Comma 2 2 4 5 2 2 3 2 2" xfId="19111" xr:uid="{6DA1177F-CA3E-449A-861C-D4C3FBA5942D}"/>
    <cellStyle name="Comma 2 2 4 5 2 2 3 2 2 2" xfId="43375" xr:uid="{FEDFBFC5-517A-44F1-A5AD-7F06928851A7}"/>
    <cellStyle name="Comma 2 2 4 5 2 2 3 2 3" xfId="31243" xr:uid="{16C94709-4E03-4FC9-8B50-4EAF2CD12312}"/>
    <cellStyle name="Comma 2 2 4 5 2 2 3 3" xfId="11023" xr:uid="{0E5E26AA-137B-43BA-905C-E9B0511FC494}"/>
    <cellStyle name="Comma 2 2 4 5 2 2 3 3 2" xfId="23155" xr:uid="{09072E6A-B895-4F91-8A36-AA9B659DB075}"/>
    <cellStyle name="Comma 2 2 4 5 2 2 3 3 2 2" xfId="47419" xr:uid="{E115BEC7-92E4-4EE4-B1D4-9E9F85D192E0}"/>
    <cellStyle name="Comma 2 2 4 5 2 2 3 3 3" xfId="35287" xr:uid="{2BDF9E9E-0BFF-429D-B153-874E99655FA4}"/>
    <cellStyle name="Comma 2 2 4 5 2 2 3 4" xfId="15067" xr:uid="{6EBC02AE-971F-4625-8A8D-A52A34A60290}"/>
    <cellStyle name="Comma 2 2 4 5 2 2 3 4 2" xfId="39331" xr:uid="{326A7BC6-6339-40EB-A200-032BF2ADE005}"/>
    <cellStyle name="Comma 2 2 4 5 2 2 3 5" xfId="27199" xr:uid="{659ED974-DA0B-4CBB-A84F-002BFA60E3E2}"/>
    <cellStyle name="Comma 2 2 4 5 2 2 4" xfId="4957" xr:uid="{38706706-6CF3-4E30-9A25-6AE7A27EB19B}"/>
    <cellStyle name="Comma 2 2 4 5 2 2 4 2" xfId="17089" xr:uid="{DD0BB36C-26C8-42B9-A776-DCECD1C72C10}"/>
    <cellStyle name="Comma 2 2 4 5 2 2 4 2 2" xfId="41353" xr:uid="{44532D86-8A4E-430E-82DC-1C2793879073}"/>
    <cellStyle name="Comma 2 2 4 5 2 2 4 3" xfId="29221" xr:uid="{F9357D36-C3B8-4738-BD62-FF24B4B15D66}"/>
    <cellStyle name="Comma 2 2 4 5 2 2 5" xfId="9001" xr:uid="{8BC07700-1A95-40AF-8DEC-DF88018FF4B7}"/>
    <cellStyle name="Comma 2 2 4 5 2 2 5 2" xfId="21133" xr:uid="{AAB33578-7D3A-4EE3-9A37-BABB99B11D80}"/>
    <cellStyle name="Comma 2 2 4 5 2 2 5 2 2" xfId="45397" xr:uid="{F3EA99BE-BFA0-4E6B-AC7E-9C4B22233E37}"/>
    <cellStyle name="Comma 2 2 4 5 2 2 5 3" xfId="33265" xr:uid="{AC5701D8-7BDE-46AB-93F1-EC20634A34FA}"/>
    <cellStyle name="Comma 2 2 4 5 2 2 6" xfId="13045" xr:uid="{4CE86ED3-0B95-4F63-A641-D3F506B62E19}"/>
    <cellStyle name="Comma 2 2 4 5 2 2 6 2" xfId="37309" xr:uid="{AD9BB3CD-7623-4191-B539-E09D3D180CA3}"/>
    <cellStyle name="Comma 2 2 4 5 2 2 7" xfId="25177" xr:uid="{1D9A680B-FBD1-4547-9B21-8B0024208F3F}"/>
    <cellStyle name="Comma 2 2 4 5 2 3" xfId="1419" xr:uid="{5F76A6C6-01B7-4BA7-A3C7-D1F38F8E977B}"/>
    <cellStyle name="Comma 2 2 4 5 2 3 2" xfId="3441" xr:uid="{3ED9990D-D324-4E60-832A-5C7428AEEE86}"/>
    <cellStyle name="Comma 2 2 4 5 2 3 2 2" xfId="7485" xr:uid="{2BDB585A-FA7A-499F-887D-E7D04CD7F21E}"/>
    <cellStyle name="Comma 2 2 4 5 2 3 2 2 2" xfId="19617" xr:uid="{486B74ED-E756-4D32-B431-9FB56126DCFA}"/>
    <cellStyle name="Comma 2 2 4 5 2 3 2 2 2 2" xfId="43881" xr:uid="{F11A0776-6AE3-430B-A8CD-1813FA4ADCE0}"/>
    <cellStyle name="Comma 2 2 4 5 2 3 2 2 3" xfId="31749" xr:uid="{539BBF88-F58E-406E-B0FB-EE548F3058CA}"/>
    <cellStyle name="Comma 2 2 4 5 2 3 2 3" xfId="11529" xr:uid="{EE744136-36B6-48C3-B1B6-F13B12714F5A}"/>
    <cellStyle name="Comma 2 2 4 5 2 3 2 3 2" xfId="23661" xr:uid="{D5390B08-0A08-48AF-9A76-16E0490E4794}"/>
    <cellStyle name="Comma 2 2 4 5 2 3 2 3 2 2" xfId="47925" xr:uid="{3B133EEE-37C8-42F6-8700-3251511E0AC1}"/>
    <cellStyle name="Comma 2 2 4 5 2 3 2 3 3" xfId="35793" xr:uid="{5704333A-77C6-43BD-A2A1-63CEB13876DE}"/>
    <cellStyle name="Comma 2 2 4 5 2 3 2 4" xfId="15573" xr:uid="{2F6504D7-1FA4-4314-92AE-0BDBA8129F30}"/>
    <cellStyle name="Comma 2 2 4 5 2 3 2 4 2" xfId="39837" xr:uid="{5DB6A97E-327B-464C-AA69-320C2E516CA2}"/>
    <cellStyle name="Comma 2 2 4 5 2 3 2 5" xfId="27705" xr:uid="{6A6C2D0C-99B4-4D5D-8491-9A3B49FE9B10}"/>
    <cellStyle name="Comma 2 2 4 5 2 3 3" xfId="5463" xr:uid="{5A174118-8B48-4E15-9FB9-2271A0591C5D}"/>
    <cellStyle name="Comma 2 2 4 5 2 3 3 2" xfId="17595" xr:uid="{43FEBEE5-D4DA-4B1D-83D0-B3DD8E723545}"/>
    <cellStyle name="Comma 2 2 4 5 2 3 3 2 2" xfId="41859" xr:uid="{C24E0D1E-8C3B-49F6-8C14-EA2912A869F2}"/>
    <cellStyle name="Comma 2 2 4 5 2 3 3 3" xfId="29727" xr:uid="{F3583754-13A6-442C-A20F-29BBCCA98058}"/>
    <cellStyle name="Comma 2 2 4 5 2 3 4" xfId="9507" xr:uid="{E6855E07-52BB-431E-8BF3-69666C64F10D}"/>
    <cellStyle name="Comma 2 2 4 5 2 3 4 2" xfId="21639" xr:uid="{ADDF20D0-2C63-41B0-95BE-01876EBD33C5}"/>
    <cellStyle name="Comma 2 2 4 5 2 3 4 2 2" xfId="45903" xr:uid="{92B1471F-A9BD-44CB-BAF6-2F6667290CA7}"/>
    <cellStyle name="Comma 2 2 4 5 2 3 4 3" xfId="33771" xr:uid="{2E0D7241-58E3-4B08-B2AE-2B545DFD26F4}"/>
    <cellStyle name="Comma 2 2 4 5 2 3 5" xfId="13551" xr:uid="{62CEA2E7-5695-4FFF-860E-B11C217E96D6}"/>
    <cellStyle name="Comma 2 2 4 5 2 3 5 2" xfId="37815" xr:uid="{65BD2D22-4957-4F3B-9DF8-72D5F137E31B}"/>
    <cellStyle name="Comma 2 2 4 5 2 3 6" xfId="25683" xr:uid="{1F040B64-AFE9-46A0-B2C8-3D22A40795D1}"/>
    <cellStyle name="Comma 2 2 4 5 2 4" xfId="2430" xr:uid="{A52D848F-BFC1-4533-9108-35814547C238}"/>
    <cellStyle name="Comma 2 2 4 5 2 4 2" xfId="6474" xr:uid="{3BFBE427-2FFF-4852-BF08-6F2803A7ABF4}"/>
    <cellStyle name="Comma 2 2 4 5 2 4 2 2" xfId="18606" xr:uid="{C7A085B3-606C-40A8-A771-A112BA63C39E}"/>
    <cellStyle name="Comma 2 2 4 5 2 4 2 2 2" xfId="42870" xr:uid="{13D84FD8-88B0-46B2-BEF9-48CEDA1877BF}"/>
    <cellStyle name="Comma 2 2 4 5 2 4 2 3" xfId="30738" xr:uid="{AEAA84F7-D0EA-4A6A-924C-9A6A4FFD9CE6}"/>
    <cellStyle name="Comma 2 2 4 5 2 4 3" xfId="10518" xr:uid="{F656C40B-C97A-4F1C-9787-F68B137F633D}"/>
    <cellStyle name="Comma 2 2 4 5 2 4 3 2" xfId="22650" xr:uid="{E90A8E5E-B2BC-4D5C-9ED5-D5481D75294E}"/>
    <cellStyle name="Comma 2 2 4 5 2 4 3 2 2" xfId="46914" xr:uid="{C21C80C7-F2DA-46C7-827A-557056163860}"/>
    <cellStyle name="Comma 2 2 4 5 2 4 3 3" xfId="34782" xr:uid="{2F020FB8-E5DE-40E4-A042-1772811D7B0E}"/>
    <cellStyle name="Comma 2 2 4 5 2 4 4" xfId="14562" xr:uid="{45266D4C-B626-420A-AFB3-89B211D99A7B}"/>
    <cellStyle name="Comma 2 2 4 5 2 4 4 2" xfId="38826" xr:uid="{4AFD4E9F-1056-4597-9AC4-B940077ACFDF}"/>
    <cellStyle name="Comma 2 2 4 5 2 4 5" xfId="26694" xr:uid="{2D8572D0-3E2C-4662-9B38-2C5BF960620F}"/>
    <cellStyle name="Comma 2 2 4 5 2 5" xfId="4452" xr:uid="{18F8CCEB-0695-46C2-B89C-FC0297E8EFEF}"/>
    <cellStyle name="Comma 2 2 4 5 2 5 2" xfId="16584" xr:uid="{95B4C054-A397-4AC8-8D67-63A35D2F0D96}"/>
    <cellStyle name="Comma 2 2 4 5 2 5 2 2" xfId="40848" xr:uid="{0B28D965-F343-4586-8F95-FD737017E58E}"/>
    <cellStyle name="Comma 2 2 4 5 2 5 3" xfId="28716" xr:uid="{AD858D71-FA46-4C25-8D8E-9A63733F511B}"/>
    <cellStyle name="Comma 2 2 4 5 2 6" xfId="8496" xr:uid="{F0B70610-B1C2-484A-BD10-9061D0BB9079}"/>
    <cellStyle name="Comma 2 2 4 5 2 6 2" xfId="20628" xr:uid="{3123136C-D6BA-4083-991D-DECCB1F32F8F}"/>
    <cellStyle name="Comma 2 2 4 5 2 6 2 2" xfId="44892" xr:uid="{07A3BFA8-EBB6-462A-A096-094204CD47B2}"/>
    <cellStyle name="Comma 2 2 4 5 2 6 3" xfId="32760" xr:uid="{7B488BB7-54D8-4C19-95CC-BB7C6F6B125D}"/>
    <cellStyle name="Comma 2 2 4 5 2 7" xfId="12540" xr:uid="{27D98A29-DAA5-46E0-BF38-2DB15EADD8C8}"/>
    <cellStyle name="Comma 2 2 4 5 2 7 2" xfId="36804" xr:uid="{55BE55E3-1284-434E-B039-4E336BBC80BD}"/>
    <cellStyle name="Comma 2 2 4 5 2 8" xfId="24672" xr:uid="{AE2E555B-E7DD-40A6-B89B-2579FD3ABF71}"/>
    <cellStyle name="Comma 2 2 4 5 3" xfId="660" xr:uid="{DA9A6D2D-81AD-417F-9A01-7C6244527DDD}"/>
    <cellStyle name="Comma 2 2 4 5 3 2" xfId="1671" xr:uid="{3BEFD7D8-81F0-45CB-AD43-C88E0CCF5E95}"/>
    <cellStyle name="Comma 2 2 4 5 3 2 2" xfId="3693" xr:uid="{6A3C83D9-AB10-4C13-A114-B00BB3A5BA35}"/>
    <cellStyle name="Comma 2 2 4 5 3 2 2 2" xfId="7737" xr:uid="{5F483B85-6A28-4C0F-B278-C37652008CBB}"/>
    <cellStyle name="Comma 2 2 4 5 3 2 2 2 2" xfId="19869" xr:uid="{6115164B-6E22-4392-A948-A23B7BB55300}"/>
    <cellStyle name="Comma 2 2 4 5 3 2 2 2 2 2" xfId="44133" xr:uid="{32550CC0-48D0-43CA-B3A2-BEA2F4CDC78E}"/>
    <cellStyle name="Comma 2 2 4 5 3 2 2 2 3" xfId="32001" xr:uid="{20CE8ACF-3E15-4B4D-83FF-1EF2111A956F}"/>
    <cellStyle name="Comma 2 2 4 5 3 2 2 3" xfId="11781" xr:uid="{4D94C42B-4505-4A88-9BDF-80FA14FEE95C}"/>
    <cellStyle name="Comma 2 2 4 5 3 2 2 3 2" xfId="23913" xr:uid="{8170028C-D10A-4C18-9F91-0B679884717D}"/>
    <cellStyle name="Comma 2 2 4 5 3 2 2 3 2 2" xfId="48177" xr:uid="{61536F33-ABB8-4B28-A17D-DFB1D78165C3}"/>
    <cellStyle name="Comma 2 2 4 5 3 2 2 3 3" xfId="36045" xr:uid="{AC74E756-4699-4EC6-8013-6B3CA774580A}"/>
    <cellStyle name="Comma 2 2 4 5 3 2 2 4" xfId="15825" xr:uid="{BDC44C7E-994A-45DF-AC0B-2C5571403BD5}"/>
    <cellStyle name="Comma 2 2 4 5 3 2 2 4 2" xfId="40089" xr:uid="{9AB665B9-669B-48BE-8201-15A57860ADAD}"/>
    <cellStyle name="Comma 2 2 4 5 3 2 2 5" xfId="27957" xr:uid="{FC19A7FE-B8D0-4D01-8104-728A309B0E0F}"/>
    <cellStyle name="Comma 2 2 4 5 3 2 3" xfId="5715" xr:uid="{870A8ACD-31F2-4AE6-8E3F-EB924597977A}"/>
    <cellStyle name="Comma 2 2 4 5 3 2 3 2" xfId="17847" xr:uid="{E72066BA-69A0-4390-A8B7-836D4D2AB514}"/>
    <cellStyle name="Comma 2 2 4 5 3 2 3 2 2" xfId="42111" xr:uid="{0D3433B5-89C4-4E97-B253-FAD75EA688C7}"/>
    <cellStyle name="Comma 2 2 4 5 3 2 3 3" xfId="29979" xr:uid="{FE58D61E-8A3E-480D-AE09-1FA30AA3383D}"/>
    <cellStyle name="Comma 2 2 4 5 3 2 4" xfId="9759" xr:uid="{751EB7C3-4199-4277-A793-7082EC3332E4}"/>
    <cellStyle name="Comma 2 2 4 5 3 2 4 2" xfId="21891" xr:uid="{4438D8E3-2EDF-4AB4-AA16-FE7054A7C071}"/>
    <cellStyle name="Comma 2 2 4 5 3 2 4 2 2" xfId="46155" xr:uid="{C68C704F-3D0B-48E3-8ABC-8C616AEBFF17}"/>
    <cellStyle name="Comma 2 2 4 5 3 2 4 3" xfId="34023" xr:uid="{039173B1-6F62-45F3-8694-8EF603568E5C}"/>
    <cellStyle name="Comma 2 2 4 5 3 2 5" xfId="13803" xr:uid="{1AF49CEB-4A46-4305-B4ED-0BD43E0D7F0C}"/>
    <cellStyle name="Comma 2 2 4 5 3 2 5 2" xfId="38067" xr:uid="{3F99FB89-547A-4495-9B4A-843DB0C8B664}"/>
    <cellStyle name="Comma 2 2 4 5 3 2 6" xfId="25935" xr:uid="{37DC30E0-DE73-4F0D-B315-3BC8D6AA2632}"/>
    <cellStyle name="Comma 2 2 4 5 3 3" xfId="2682" xr:uid="{3C380270-D263-4964-95E3-8F731AF6E21A}"/>
    <cellStyle name="Comma 2 2 4 5 3 3 2" xfId="6726" xr:uid="{31FE13D7-D8AB-49C2-8118-5BE94FF73BCE}"/>
    <cellStyle name="Comma 2 2 4 5 3 3 2 2" xfId="18858" xr:uid="{9C1D72D7-C088-4192-AF56-AE478A18573E}"/>
    <cellStyle name="Comma 2 2 4 5 3 3 2 2 2" xfId="43122" xr:uid="{512F86B1-5EB9-42A7-8C60-827820494A67}"/>
    <cellStyle name="Comma 2 2 4 5 3 3 2 3" xfId="30990" xr:uid="{517A37F7-C36D-4541-893F-85417D07B814}"/>
    <cellStyle name="Comma 2 2 4 5 3 3 3" xfId="10770" xr:uid="{F85BD23F-9F49-47E4-AF4E-404C61A5D8E1}"/>
    <cellStyle name="Comma 2 2 4 5 3 3 3 2" xfId="22902" xr:uid="{1136B27F-242A-476B-A581-E7C31839C10D}"/>
    <cellStyle name="Comma 2 2 4 5 3 3 3 2 2" xfId="47166" xr:uid="{FAAE3105-8306-49F3-A748-88F7D09BDBF6}"/>
    <cellStyle name="Comma 2 2 4 5 3 3 3 3" xfId="35034" xr:uid="{664DF48F-39CC-4221-9D4F-2FA4C15F5DD2}"/>
    <cellStyle name="Comma 2 2 4 5 3 3 4" xfId="14814" xr:uid="{C16D2124-4FAD-44FC-8742-FC95AFE164C4}"/>
    <cellStyle name="Comma 2 2 4 5 3 3 4 2" xfId="39078" xr:uid="{FFD0D21D-AC91-4F8A-99DB-5E1804437A3C}"/>
    <cellStyle name="Comma 2 2 4 5 3 3 5" xfId="26946" xr:uid="{326D76BE-0C97-41D8-9EF2-83BED004CFE9}"/>
    <cellStyle name="Comma 2 2 4 5 3 4" xfId="4704" xr:uid="{175E129D-98F2-4C5A-860F-85716361DAF4}"/>
    <cellStyle name="Comma 2 2 4 5 3 4 2" xfId="16836" xr:uid="{2DB85DC3-0C5D-4840-A1E3-8839088DC0B0}"/>
    <cellStyle name="Comma 2 2 4 5 3 4 2 2" xfId="41100" xr:uid="{D48D85F8-44C6-4377-9633-BAEA5C7841CB}"/>
    <cellStyle name="Comma 2 2 4 5 3 4 3" xfId="28968" xr:uid="{D4854DD6-8CE9-4251-8753-F2B38805F8CD}"/>
    <cellStyle name="Comma 2 2 4 5 3 5" xfId="8748" xr:uid="{848129DC-FA5E-460F-8F73-A2AB25500D52}"/>
    <cellStyle name="Comma 2 2 4 5 3 5 2" xfId="20880" xr:uid="{3FDB0EF0-1ED6-4248-B933-20FB30BB73AD}"/>
    <cellStyle name="Comma 2 2 4 5 3 5 2 2" xfId="45144" xr:uid="{31BA4502-9BFE-4EBB-AA04-220DC900F813}"/>
    <cellStyle name="Comma 2 2 4 5 3 5 3" xfId="33012" xr:uid="{3EFBE475-E3C6-40FF-89CF-87E860D1A520}"/>
    <cellStyle name="Comma 2 2 4 5 3 6" xfId="12792" xr:uid="{331C2E79-47E8-4C2E-808B-B30BF1C20CC3}"/>
    <cellStyle name="Comma 2 2 4 5 3 6 2" xfId="37056" xr:uid="{DC6D5FB6-7F6F-4412-984B-63D973F62A52}"/>
    <cellStyle name="Comma 2 2 4 5 3 7" xfId="24924" xr:uid="{EDB4CE73-E199-49B6-BD03-DD5F872FB622}"/>
    <cellStyle name="Comma 2 2 4 5 4" xfId="1166" xr:uid="{8AE59254-F439-4E70-BA9B-CD99DF23581D}"/>
    <cellStyle name="Comma 2 2 4 5 4 2" xfId="3188" xr:uid="{982ABD3B-2C6B-4E6C-A46D-00C84FD61238}"/>
    <cellStyle name="Comma 2 2 4 5 4 2 2" xfId="7232" xr:uid="{D6578C91-4B6C-42C7-8DA6-62C1506E161E}"/>
    <cellStyle name="Comma 2 2 4 5 4 2 2 2" xfId="19364" xr:uid="{69B382FB-2F6D-4B25-85B1-B7932B0A3A02}"/>
    <cellStyle name="Comma 2 2 4 5 4 2 2 2 2" xfId="43628" xr:uid="{80169B62-D055-4F97-9479-17202EC15A3C}"/>
    <cellStyle name="Comma 2 2 4 5 4 2 2 3" xfId="31496" xr:uid="{4C6A1944-4D65-43CD-868A-FE2C6C8B495C}"/>
    <cellStyle name="Comma 2 2 4 5 4 2 3" xfId="11276" xr:uid="{34749AD1-D97E-4A50-970C-79253C714F1C}"/>
    <cellStyle name="Comma 2 2 4 5 4 2 3 2" xfId="23408" xr:uid="{18B8D6D3-9868-42D4-A3E4-DBE5BE9B9E6B}"/>
    <cellStyle name="Comma 2 2 4 5 4 2 3 2 2" xfId="47672" xr:uid="{1BD7AA3D-5121-431C-804A-171E03DC40D8}"/>
    <cellStyle name="Comma 2 2 4 5 4 2 3 3" xfId="35540" xr:uid="{29A0B5BC-B786-4077-B162-D9C937FF88BD}"/>
    <cellStyle name="Comma 2 2 4 5 4 2 4" xfId="15320" xr:uid="{0FE8E078-76F5-4786-9E03-4DA7E84AC494}"/>
    <cellStyle name="Comma 2 2 4 5 4 2 4 2" xfId="39584" xr:uid="{D989E18D-E5F1-4AE3-8ABD-E3EABBAB10D3}"/>
    <cellStyle name="Comma 2 2 4 5 4 2 5" xfId="27452" xr:uid="{45595BDD-B9F4-4558-AE82-28BCAB199532}"/>
    <cellStyle name="Comma 2 2 4 5 4 3" xfId="5210" xr:uid="{35347602-D520-4019-84E3-F5CE1C3FA9C4}"/>
    <cellStyle name="Comma 2 2 4 5 4 3 2" xfId="17342" xr:uid="{2C034FCF-588F-4D02-B153-FA2AABBD1F9C}"/>
    <cellStyle name="Comma 2 2 4 5 4 3 2 2" xfId="41606" xr:uid="{405CB260-C36B-429E-8AD6-8A20C47331ED}"/>
    <cellStyle name="Comma 2 2 4 5 4 3 3" xfId="29474" xr:uid="{5A5B8F80-7E6D-4F95-A6A0-E3C5906A3B3B}"/>
    <cellStyle name="Comma 2 2 4 5 4 4" xfId="9254" xr:uid="{F6B98B79-67C9-403A-8105-15851099A270}"/>
    <cellStyle name="Comma 2 2 4 5 4 4 2" xfId="21386" xr:uid="{DF084B82-C28B-41F9-908D-0B253C4DF3C3}"/>
    <cellStyle name="Comma 2 2 4 5 4 4 2 2" xfId="45650" xr:uid="{69B9BEE7-D03A-4F9D-ADD0-AD9363242D17}"/>
    <cellStyle name="Comma 2 2 4 5 4 4 3" xfId="33518" xr:uid="{9D9A044C-E71A-490A-A7D2-06A345EF44B6}"/>
    <cellStyle name="Comma 2 2 4 5 4 5" xfId="13298" xr:uid="{18EFDA97-422C-4A13-BBC0-C4A9CC783EEC}"/>
    <cellStyle name="Comma 2 2 4 5 4 5 2" xfId="37562" xr:uid="{402B6496-8A2E-42CA-90F1-DCEC49801EA9}"/>
    <cellStyle name="Comma 2 2 4 5 4 6" xfId="25430" xr:uid="{F3F29452-6BCB-4124-82F4-BA21F00488F2}"/>
    <cellStyle name="Comma 2 2 4 5 5" xfId="2177" xr:uid="{9931A10D-12D2-4FDA-858D-87638E7C3B1E}"/>
    <cellStyle name="Comma 2 2 4 5 5 2" xfId="6221" xr:uid="{4A12AAD0-5D62-424C-8982-A317715DFCA7}"/>
    <cellStyle name="Comma 2 2 4 5 5 2 2" xfId="18353" xr:uid="{75BCB1D7-7B64-4604-8A49-88EDC483A095}"/>
    <cellStyle name="Comma 2 2 4 5 5 2 2 2" xfId="42617" xr:uid="{D90833ED-EFB3-4422-81F9-959F1E95B9DB}"/>
    <cellStyle name="Comma 2 2 4 5 5 2 3" xfId="30485" xr:uid="{F48824A1-5E70-435B-B7BC-2D3B1A0DADA5}"/>
    <cellStyle name="Comma 2 2 4 5 5 3" xfId="10265" xr:uid="{50392DF2-2344-4588-950D-45C7A9A95B7C}"/>
    <cellStyle name="Comma 2 2 4 5 5 3 2" xfId="22397" xr:uid="{2F6B7ECD-C6AB-4509-9E4D-48930FF8AFF0}"/>
    <cellStyle name="Comma 2 2 4 5 5 3 2 2" xfId="46661" xr:uid="{F5066C8A-FA2A-4F8C-B811-72B824A492FA}"/>
    <cellStyle name="Comma 2 2 4 5 5 3 3" xfId="34529" xr:uid="{852FD4AB-2E7B-4BFB-8FA2-260BBF2071DC}"/>
    <cellStyle name="Comma 2 2 4 5 5 4" xfId="14309" xr:uid="{4B4C452C-6DF5-450E-8C8E-F3991C27C2ED}"/>
    <cellStyle name="Comma 2 2 4 5 5 4 2" xfId="38573" xr:uid="{7B515B45-E2C2-4CB3-8574-CC760DB9F1D0}"/>
    <cellStyle name="Comma 2 2 4 5 5 5" xfId="26441" xr:uid="{707BC122-DB0C-4642-BF10-0352EA92D97B}"/>
    <cellStyle name="Comma 2 2 4 5 6" xfId="4199" xr:uid="{D128E6C9-0302-4602-94EE-00030E6E2B67}"/>
    <cellStyle name="Comma 2 2 4 5 6 2" xfId="16331" xr:uid="{F2B431FB-DAA7-4614-A56B-204D3BBDD50F}"/>
    <cellStyle name="Comma 2 2 4 5 6 2 2" xfId="40595" xr:uid="{B7DB9DD4-2577-4CEB-9956-DE286B972F36}"/>
    <cellStyle name="Comma 2 2 4 5 6 3" xfId="28463" xr:uid="{A67EBF4A-397D-4EAA-B37F-4DB3ECCE40A0}"/>
    <cellStyle name="Comma 2 2 4 5 7" xfId="8243" xr:uid="{1A715C1A-67FE-4D11-A3C3-12046C9BEC68}"/>
    <cellStyle name="Comma 2 2 4 5 7 2" xfId="20375" xr:uid="{D9EACA67-9573-43AE-B5CC-74AF82B63107}"/>
    <cellStyle name="Comma 2 2 4 5 7 2 2" xfId="44639" xr:uid="{9FFA33F0-FD1C-4D5A-A437-659D4F9180E3}"/>
    <cellStyle name="Comma 2 2 4 5 7 3" xfId="32507" xr:uid="{798177AD-780C-4E26-A2B2-78CCE325E6B9}"/>
    <cellStyle name="Comma 2 2 4 5 8" xfId="12287" xr:uid="{48FBBA1E-F852-4825-844F-F1E37F60D296}"/>
    <cellStyle name="Comma 2 2 4 5 8 2" xfId="36551" xr:uid="{DC607FDA-BF99-498E-B314-26EA85A27621}"/>
    <cellStyle name="Comma 2 2 4 5 9" xfId="24419" xr:uid="{1CBD3607-6051-4412-8E7B-9738077AF164}"/>
    <cellStyle name="Comma 2 2 4 6" xfId="282" xr:uid="{508AAA42-B08B-4480-A285-2EEF87B09F0F}"/>
    <cellStyle name="Comma 2 2 4 6 2" xfId="787" xr:uid="{AC5D9147-F3D0-488B-9581-DB7F11E1D157}"/>
    <cellStyle name="Comma 2 2 4 6 2 2" xfId="1798" xr:uid="{62F9866A-58F2-485F-8AEF-5AA777BDBF66}"/>
    <cellStyle name="Comma 2 2 4 6 2 2 2" xfId="3820" xr:uid="{3207A914-7EEA-457C-B71E-247FDEA4EEE6}"/>
    <cellStyle name="Comma 2 2 4 6 2 2 2 2" xfId="7864" xr:uid="{7A5A4681-4419-4B68-8D28-27F11012042D}"/>
    <cellStyle name="Comma 2 2 4 6 2 2 2 2 2" xfId="19996" xr:uid="{9300A249-7030-451C-A0F0-B1A3916762D0}"/>
    <cellStyle name="Comma 2 2 4 6 2 2 2 2 2 2" xfId="44260" xr:uid="{990680A3-7746-42FA-A9EC-16F2AD517CDB}"/>
    <cellStyle name="Comma 2 2 4 6 2 2 2 2 3" xfId="32128" xr:uid="{5AD0D754-9FAB-4C6C-87CB-606086E1DD5D}"/>
    <cellStyle name="Comma 2 2 4 6 2 2 2 3" xfId="11908" xr:uid="{C5BE5D5E-77DF-40D7-A779-C6D92B3D8654}"/>
    <cellStyle name="Comma 2 2 4 6 2 2 2 3 2" xfId="24040" xr:uid="{7B125971-9ADA-44FF-B948-35B546D80014}"/>
    <cellStyle name="Comma 2 2 4 6 2 2 2 3 2 2" xfId="48304" xr:uid="{BF8E21B2-8061-49DC-96E2-D6CD776D7CE1}"/>
    <cellStyle name="Comma 2 2 4 6 2 2 2 3 3" xfId="36172" xr:uid="{0C815B8A-87C2-4ECC-8AE3-29FF9A2E0444}"/>
    <cellStyle name="Comma 2 2 4 6 2 2 2 4" xfId="15952" xr:uid="{7D3617DF-39BF-4348-9C31-4D23DA0C4A76}"/>
    <cellStyle name="Comma 2 2 4 6 2 2 2 4 2" xfId="40216" xr:uid="{9524F99C-7EA1-4812-8266-0534E99A6761}"/>
    <cellStyle name="Comma 2 2 4 6 2 2 2 5" xfId="28084" xr:uid="{044496FF-8668-41E9-8ED1-AF32F4ED8AD9}"/>
    <cellStyle name="Comma 2 2 4 6 2 2 3" xfId="5842" xr:uid="{9D6F9083-0547-492E-9C0F-300E11EB9068}"/>
    <cellStyle name="Comma 2 2 4 6 2 2 3 2" xfId="17974" xr:uid="{0D5CD998-9BA0-4BDE-87FE-FDC4BB2FE58A}"/>
    <cellStyle name="Comma 2 2 4 6 2 2 3 2 2" xfId="42238" xr:uid="{94570F3C-3B4E-41B2-9D08-674A74E3781D}"/>
    <cellStyle name="Comma 2 2 4 6 2 2 3 3" xfId="30106" xr:uid="{FF908A8E-C3B2-4E1E-BF07-1EA0559DF3B6}"/>
    <cellStyle name="Comma 2 2 4 6 2 2 4" xfId="9886" xr:uid="{0F697C22-D257-4B39-962D-1BE0278585D5}"/>
    <cellStyle name="Comma 2 2 4 6 2 2 4 2" xfId="22018" xr:uid="{9758DC33-848B-4DEE-BE0A-B93BC8E6E5B8}"/>
    <cellStyle name="Comma 2 2 4 6 2 2 4 2 2" xfId="46282" xr:uid="{BF2D4616-41DC-4979-AB98-CA17D1207028}"/>
    <cellStyle name="Comma 2 2 4 6 2 2 4 3" xfId="34150" xr:uid="{041D24DF-5122-4A67-9F6D-99F495A401FA}"/>
    <cellStyle name="Comma 2 2 4 6 2 2 5" xfId="13930" xr:uid="{A80BDF97-16D5-4E30-B198-DC4CA26B3FDA}"/>
    <cellStyle name="Comma 2 2 4 6 2 2 5 2" xfId="38194" xr:uid="{01CEBF9A-48C3-4DAB-83E4-317FB80A26B6}"/>
    <cellStyle name="Comma 2 2 4 6 2 2 6" xfId="26062" xr:uid="{ABB2731B-67FD-41AD-8DC2-C63C541843BB}"/>
    <cellStyle name="Comma 2 2 4 6 2 3" xfId="2809" xr:uid="{0F39AF0C-E645-4F2B-A8DD-018C7BCA0534}"/>
    <cellStyle name="Comma 2 2 4 6 2 3 2" xfId="6853" xr:uid="{4B578FAD-1DC0-46F0-BAD8-0B34C6A9F839}"/>
    <cellStyle name="Comma 2 2 4 6 2 3 2 2" xfId="18985" xr:uid="{73CAEDFC-6404-4D96-BE7C-0DE9A589F2C2}"/>
    <cellStyle name="Comma 2 2 4 6 2 3 2 2 2" xfId="43249" xr:uid="{3A5C451A-2327-46BE-8E29-2F333BCBA30D}"/>
    <cellStyle name="Comma 2 2 4 6 2 3 2 3" xfId="31117" xr:uid="{C5847844-F5AA-44FD-9819-B27BE97F7EBF}"/>
    <cellStyle name="Comma 2 2 4 6 2 3 3" xfId="10897" xr:uid="{2D488C66-52C0-4B26-8806-4706B54A81CD}"/>
    <cellStyle name="Comma 2 2 4 6 2 3 3 2" xfId="23029" xr:uid="{9202164C-4BB1-44D3-8534-4E3C8F3BD625}"/>
    <cellStyle name="Comma 2 2 4 6 2 3 3 2 2" xfId="47293" xr:uid="{FE7E7901-C644-4910-863A-9AB821EDA956}"/>
    <cellStyle name="Comma 2 2 4 6 2 3 3 3" xfId="35161" xr:uid="{4F6C8120-8D98-4D63-AA02-AD95FBA04F19}"/>
    <cellStyle name="Comma 2 2 4 6 2 3 4" xfId="14941" xr:uid="{D8156AE8-DAF6-4286-93D3-1FA45B813B25}"/>
    <cellStyle name="Comma 2 2 4 6 2 3 4 2" xfId="39205" xr:uid="{F23E9600-8376-4B7E-A8FC-7231A9D7595D}"/>
    <cellStyle name="Comma 2 2 4 6 2 3 5" xfId="27073" xr:uid="{6CB2369F-BC96-4FDE-A291-B38931531C57}"/>
    <cellStyle name="Comma 2 2 4 6 2 4" xfId="4831" xr:uid="{3B23603D-650C-4C2F-96AF-FC64749016DB}"/>
    <cellStyle name="Comma 2 2 4 6 2 4 2" xfId="16963" xr:uid="{4C1ADFAC-4BAB-4152-B4F9-573A4B458E5C}"/>
    <cellStyle name="Comma 2 2 4 6 2 4 2 2" xfId="41227" xr:uid="{3DECAEB2-8A1D-4B41-A4BF-B4CBC2D93563}"/>
    <cellStyle name="Comma 2 2 4 6 2 4 3" xfId="29095" xr:uid="{58B4F8B8-FE85-4C51-A7D5-4D3E761E72A3}"/>
    <cellStyle name="Comma 2 2 4 6 2 5" xfId="8875" xr:uid="{16CC5C62-532B-4BCE-9088-757F074B6B37}"/>
    <cellStyle name="Comma 2 2 4 6 2 5 2" xfId="21007" xr:uid="{5EF7D4C3-6714-4B84-868C-03F007333EBE}"/>
    <cellStyle name="Comma 2 2 4 6 2 5 2 2" xfId="45271" xr:uid="{CA37C236-3075-4625-8A90-037F38382363}"/>
    <cellStyle name="Comma 2 2 4 6 2 5 3" xfId="33139" xr:uid="{C4B8FCAB-E59C-4F9A-8941-5DB14BF06652}"/>
    <cellStyle name="Comma 2 2 4 6 2 6" xfId="12919" xr:uid="{92B42381-AB5A-4086-BD53-9CFEB0169D72}"/>
    <cellStyle name="Comma 2 2 4 6 2 6 2" xfId="37183" xr:uid="{A560EB9D-F463-495D-A10C-891C7EFD27FC}"/>
    <cellStyle name="Comma 2 2 4 6 2 7" xfId="25051" xr:uid="{F446B15C-6638-4AD2-844C-929BB3FFE3B1}"/>
    <cellStyle name="Comma 2 2 4 6 3" xfId="1293" xr:uid="{B68EC56D-F0FD-420F-AA96-B94AB633D304}"/>
    <cellStyle name="Comma 2 2 4 6 3 2" xfId="3315" xr:uid="{942B648B-F061-4C30-8F1A-C1AB5A7715DD}"/>
    <cellStyle name="Comma 2 2 4 6 3 2 2" xfId="7359" xr:uid="{2457C776-9FF2-437C-94BC-C46BD164A0AE}"/>
    <cellStyle name="Comma 2 2 4 6 3 2 2 2" xfId="19491" xr:uid="{6E56E1D8-BB9F-468C-B0BA-D1C72C5BD60F}"/>
    <cellStyle name="Comma 2 2 4 6 3 2 2 2 2" xfId="43755" xr:uid="{D68FFF7B-11F2-4600-B6C1-0D64B2EA8CE9}"/>
    <cellStyle name="Comma 2 2 4 6 3 2 2 3" xfId="31623" xr:uid="{3AD5657B-49EB-4ED2-A4C6-5D694C18D3AB}"/>
    <cellStyle name="Comma 2 2 4 6 3 2 3" xfId="11403" xr:uid="{5883112D-7677-4E3B-B622-572B0760468B}"/>
    <cellStyle name="Comma 2 2 4 6 3 2 3 2" xfId="23535" xr:uid="{CA3ACE33-0829-443C-B226-86C3931DE304}"/>
    <cellStyle name="Comma 2 2 4 6 3 2 3 2 2" xfId="47799" xr:uid="{F24930DF-4DE6-48A9-B8EA-3B9BF4B1F07D}"/>
    <cellStyle name="Comma 2 2 4 6 3 2 3 3" xfId="35667" xr:uid="{E97A0D63-E1D4-4B0E-A0C6-C2EF193CEB12}"/>
    <cellStyle name="Comma 2 2 4 6 3 2 4" xfId="15447" xr:uid="{49CE280D-6328-4DAF-BB61-FBF51087F734}"/>
    <cellStyle name="Comma 2 2 4 6 3 2 4 2" xfId="39711" xr:uid="{A889EF97-8C84-4ABA-81EE-6370E3CEA9EC}"/>
    <cellStyle name="Comma 2 2 4 6 3 2 5" xfId="27579" xr:uid="{6FBF438E-BE26-4C8D-B8C8-369536FB27D7}"/>
    <cellStyle name="Comma 2 2 4 6 3 3" xfId="5337" xr:uid="{F9356F77-EC7C-4CA1-8335-BB924013BDE5}"/>
    <cellStyle name="Comma 2 2 4 6 3 3 2" xfId="17469" xr:uid="{FFEAE5A8-B2C0-49BD-9672-504F1EDDD661}"/>
    <cellStyle name="Comma 2 2 4 6 3 3 2 2" xfId="41733" xr:uid="{6CDCA3AF-292D-4155-BAA3-FC2A17670775}"/>
    <cellStyle name="Comma 2 2 4 6 3 3 3" xfId="29601" xr:uid="{1EAA627A-6E89-4D07-B49B-4DCF583FB17B}"/>
    <cellStyle name="Comma 2 2 4 6 3 4" xfId="9381" xr:uid="{D91452E0-8F87-4237-90E5-172563038CA4}"/>
    <cellStyle name="Comma 2 2 4 6 3 4 2" xfId="21513" xr:uid="{A0A4F8B0-EDB8-4B6E-8A65-CC093FBF834C}"/>
    <cellStyle name="Comma 2 2 4 6 3 4 2 2" xfId="45777" xr:uid="{6ADF146D-E5F5-4F9F-845F-B1D83A73C3DB}"/>
    <cellStyle name="Comma 2 2 4 6 3 4 3" xfId="33645" xr:uid="{36FEBA09-F0BB-4441-A0DA-DB5DE4ACA58F}"/>
    <cellStyle name="Comma 2 2 4 6 3 5" xfId="13425" xr:uid="{47E7C8DD-7819-4B8A-A2D7-1D73F6EA7E7D}"/>
    <cellStyle name="Comma 2 2 4 6 3 5 2" xfId="37689" xr:uid="{D05248E8-4247-4E7C-BE0D-97B1593699D6}"/>
    <cellStyle name="Comma 2 2 4 6 3 6" xfId="25557" xr:uid="{B1FF4EE2-E2B4-463E-8F0F-80BAD013E343}"/>
    <cellStyle name="Comma 2 2 4 6 4" xfId="2304" xr:uid="{0D73BE7F-1DF5-41F6-A8D6-FBEB98AEEB82}"/>
    <cellStyle name="Comma 2 2 4 6 4 2" xfId="6348" xr:uid="{7802A510-5436-4F8E-9CC6-35C56F985231}"/>
    <cellStyle name="Comma 2 2 4 6 4 2 2" xfId="18480" xr:uid="{27CB37AC-AD92-4987-84B8-41C35C3FD7EE}"/>
    <cellStyle name="Comma 2 2 4 6 4 2 2 2" xfId="42744" xr:uid="{8EBB8B5C-DEC5-4736-8B41-A9CA20C4A852}"/>
    <cellStyle name="Comma 2 2 4 6 4 2 3" xfId="30612" xr:uid="{45D3BFE9-0501-4768-B410-94DD206301E3}"/>
    <cellStyle name="Comma 2 2 4 6 4 3" xfId="10392" xr:uid="{7EE50A31-996C-4AB8-BE17-4267AE2D8606}"/>
    <cellStyle name="Comma 2 2 4 6 4 3 2" xfId="22524" xr:uid="{78E013A3-A7C7-494A-BB67-07544FEBFE9C}"/>
    <cellStyle name="Comma 2 2 4 6 4 3 2 2" xfId="46788" xr:uid="{3FA40FA1-4973-46F0-B49F-63C659DEB455}"/>
    <cellStyle name="Comma 2 2 4 6 4 3 3" xfId="34656" xr:uid="{BE73A78F-4998-48E7-AD3B-17C191F92057}"/>
    <cellStyle name="Comma 2 2 4 6 4 4" xfId="14436" xr:uid="{37B5DB92-7038-4D6F-ABE6-8AD47F8EE03B}"/>
    <cellStyle name="Comma 2 2 4 6 4 4 2" xfId="38700" xr:uid="{94FD2C24-82E5-4D02-AE1A-4BDDF03DC4C5}"/>
    <cellStyle name="Comma 2 2 4 6 4 5" xfId="26568" xr:uid="{B0D91793-028C-42ED-A7F9-D65DAC27E712}"/>
    <cellStyle name="Comma 2 2 4 6 5" xfId="4326" xr:uid="{3102133A-004C-45FB-9B6D-BFDB70142ACE}"/>
    <cellStyle name="Comma 2 2 4 6 5 2" xfId="16458" xr:uid="{79B61F66-7BE5-499A-B2A2-D8002B873D7B}"/>
    <cellStyle name="Comma 2 2 4 6 5 2 2" xfId="40722" xr:uid="{D4E3128E-873C-4C38-A29C-ABBEA61D6EBD}"/>
    <cellStyle name="Comma 2 2 4 6 5 3" xfId="28590" xr:uid="{0B8804F1-12D4-4478-98D8-9DA257384668}"/>
    <cellStyle name="Comma 2 2 4 6 6" xfId="8370" xr:uid="{6F7C9CC9-25BD-486D-9136-F249EFB80B1A}"/>
    <cellStyle name="Comma 2 2 4 6 6 2" xfId="20502" xr:uid="{4318CF3C-AEDE-42B5-9868-6E55B54CC644}"/>
    <cellStyle name="Comma 2 2 4 6 6 2 2" xfId="44766" xr:uid="{DFA36521-82FB-4167-9F4E-AD5E55D22E31}"/>
    <cellStyle name="Comma 2 2 4 6 6 3" xfId="32634" xr:uid="{2CD1C752-689B-4D06-AE3F-47063EA8F7B4}"/>
    <cellStyle name="Comma 2 2 4 6 7" xfId="12414" xr:uid="{E47290AE-A3C9-4F3C-835F-A0165C4BC039}"/>
    <cellStyle name="Comma 2 2 4 6 7 2" xfId="36678" xr:uid="{79A0AA07-7D2E-4039-BD0E-3D70989AED6A}"/>
    <cellStyle name="Comma 2 2 4 6 8" xfId="24546" xr:uid="{360CC804-BBED-450F-A21E-A95E58022525}"/>
    <cellStyle name="Comma 2 2 4 7" xfId="534" xr:uid="{E887CC65-AB03-42BD-878E-CE85CD82B314}"/>
    <cellStyle name="Comma 2 2 4 7 2" xfId="1545" xr:uid="{36A758F5-9230-4FEF-B260-F16D32861E84}"/>
    <cellStyle name="Comma 2 2 4 7 2 2" xfId="3567" xr:uid="{1CEC347F-D5C4-4506-B6A0-AE09EC2566FC}"/>
    <cellStyle name="Comma 2 2 4 7 2 2 2" xfId="7611" xr:uid="{3CC0BF33-9C1C-4E03-9937-921207F1559A}"/>
    <cellStyle name="Comma 2 2 4 7 2 2 2 2" xfId="19743" xr:uid="{92D87B70-A479-4356-9F12-525CF651CB32}"/>
    <cellStyle name="Comma 2 2 4 7 2 2 2 2 2" xfId="44007" xr:uid="{327CE8E0-285A-4F39-B088-72AFB69FFC35}"/>
    <cellStyle name="Comma 2 2 4 7 2 2 2 3" xfId="31875" xr:uid="{6EC85CFA-E57C-4C21-A8D4-01053AB97738}"/>
    <cellStyle name="Comma 2 2 4 7 2 2 3" xfId="11655" xr:uid="{3A9C8425-AD48-46FE-8472-5042B27BFF55}"/>
    <cellStyle name="Comma 2 2 4 7 2 2 3 2" xfId="23787" xr:uid="{AB001048-FA00-45C7-93FE-5D3A690B5D5A}"/>
    <cellStyle name="Comma 2 2 4 7 2 2 3 2 2" xfId="48051" xr:uid="{18D37059-7633-4539-8985-F2154FD37F38}"/>
    <cellStyle name="Comma 2 2 4 7 2 2 3 3" xfId="35919" xr:uid="{63153335-26D0-4EAC-A172-068BC181A6FB}"/>
    <cellStyle name="Comma 2 2 4 7 2 2 4" xfId="15699" xr:uid="{88F154E2-1569-4129-81F9-810EE1532E8F}"/>
    <cellStyle name="Comma 2 2 4 7 2 2 4 2" xfId="39963" xr:uid="{8CC978D9-EA20-4EC9-AA9A-21343E39D743}"/>
    <cellStyle name="Comma 2 2 4 7 2 2 5" xfId="27831" xr:uid="{5292AEFA-57AF-4C70-A895-A4BC60CCEB4D}"/>
    <cellStyle name="Comma 2 2 4 7 2 3" xfId="5589" xr:uid="{388E3A0C-9D34-4650-A34A-FA061B9BBC3E}"/>
    <cellStyle name="Comma 2 2 4 7 2 3 2" xfId="17721" xr:uid="{04A19335-5550-4D93-945A-96C96654BB40}"/>
    <cellStyle name="Comma 2 2 4 7 2 3 2 2" xfId="41985" xr:uid="{B6D3FA3C-C2B9-4ABE-AE28-44926F33E86B}"/>
    <cellStyle name="Comma 2 2 4 7 2 3 3" xfId="29853" xr:uid="{45A7A756-7FC4-4B17-9D43-EE65A2447B6D}"/>
    <cellStyle name="Comma 2 2 4 7 2 4" xfId="9633" xr:uid="{5DD5960F-D0FE-446A-BDFB-02840EFF0A75}"/>
    <cellStyle name="Comma 2 2 4 7 2 4 2" xfId="21765" xr:uid="{344A8856-367C-4642-994C-A1CFE548E2CE}"/>
    <cellStyle name="Comma 2 2 4 7 2 4 2 2" xfId="46029" xr:uid="{526CD462-ABB9-4602-983C-6FA24941F9A2}"/>
    <cellStyle name="Comma 2 2 4 7 2 4 3" xfId="33897" xr:uid="{EF72B0E8-15CA-4BB6-82D2-105061CAE654}"/>
    <cellStyle name="Comma 2 2 4 7 2 5" xfId="13677" xr:uid="{2BF8B6F1-C3EF-4FF2-91ED-9C1D52FBA9A3}"/>
    <cellStyle name="Comma 2 2 4 7 2 5 2" xfId="37941" xr:uid="{BFA7D8C4-1F50-46D8-8F53-84A8C9CF3EB6}"/>
    <cellStyle name="Comma 2 2 4 7 2 6" xfId="25809" xr:uid="{2278C5AC-32CB-4D78-BE83-D3AEDFCBE1B0}"/>
    <cellStyle name="Comma 2 2 4 7 3" xfId="2556" xr:uid="{180F987D-193A-4F60-8F21-633BA044F4C8}"/>
    <cellStyle name="Comma 2 2 4 7 3 2" xfId="6600" xr:uid="{00C3008F-A49F-4493-B8EE-54DBD9418001}"/>
    <cellStyle name="Comma 2 2 4 7 3 2 2" xfId="18732" xr:uid="{EF4737C4-FEAA-4D3F-84B5-008720385B1D}"/>
    <cellStyle name="Comma 2 2 4 7 3 2 2 2" xfId="42996" xr:uid="{DB71EA35-4282-458E-A2C9-58249840AF68}"/>
    <cellStyle name="Comma 2 2 4 7 3 2 3" xfId="30864" xr:uid="{4277D410-6627-4676-930A-CC79022E4E9A}"/>
    <cellStyle name="Comma 2 2 4 7 3 3" xfId="10644" xr:uid="{6F5230B9-678C-4162-A2E4-AAC472528366}"/>
    <cellStyle name="Comma 2 2 4 7 3 3 2" xfId="22776" xr:uid="{2040C7E5-E5E6-4A3F-81F5-D2FC0498E441}"/>
    <cellStyle name="Comma 2 2 4 7 3 3 2 2" xfId="47040" xr:uid="{0E9D2766-03C7-4C33-8330-FAD135C0EC32}"/>
    <cellStyle name="Comma 2 2 4 7 3 3 3" xfId="34908" xr:uid="{2B0497BA-8428-4A57-9DEC-DDD6B1C22BA0}"/>
    <cellStyle name="Comma 2 2 4 7 3 4" xfId="14688" xr:uid="{D3383147-AB69-4091-9A72-A6CA9C402A4E}"/>
    <cellStyle name="Comma 2 2 4 7 3 4 2" xfId="38952" xr:uid="{CF173A60-5B62-4D96-9BA3-5ECE37A63E26}"/>
    <cellStyle name="Comma 2 2 4 7 3 5" xfId="26820" xr:uid="{9DA4B3D9-197F-4BBA-A8B2-E6CE4E868B30}"/>
    <cellStyle name="Comma 2 2 4 7 4" xfId="4578" xr:uid="{3082D57B-C752-413B-BB59-197D8D481AED}"/>
    <cellStyle name="Comma 2 2 4 7 4 2" xfId="16710" xr:uid="{50D4B18B-98C5-4BA3-9A2F-8BFDA41EF4EA}"/>
    <cellStyle name="Comma 2 2 4 7 4 2 2" xfId="40974" xr:uid="{3BDF62DB-53D2-4796-94A5-D77387019FED}"/>
    <cellStyle name="Comma 2 2 4 7 4 3" xfId="28842" xr:uid="{DB5192A4-EF6D-450F-886B-F003D63BA8B1}"/>
    <cellStyle name="Comma 2 2 4 7 5" xfId="8622" xr:uid="{A6D4BF7B-6D54-4A9A-A07D-792BA466B15A}"/>
    <cellStyle name="Comma 2 2 4 7 5 2" xfId="20754" xr:uid="{1C6D9934-5573-4B4A-B31A-438F56C96813}"/>
    <cellStyle name="Comma 2 2 4 7 5 2 2" xfId="45018" xr:uid="{CD507BB0-47C7-49F5-A5A5-0D8F30AC2FE5}"/>
    <cellStyle name="Comma 2 2 4 7 5 3" xfId="32886" xr:uid="{AA722473-754B-40D9-90CB-44AC723D0A67}"/>
    <cellStyle name="Comma 2 2 4 7 6" xfId="12666" xr:uid="{E2AB4DB4-104A-4CC0-9DC4-DCABFE9AD87C}"/>
    <cellStyle name="Comma 2 2 4 7 6 2" xfId="36930" xr:uid="{CCD6F9C7-EFB2-43CE-9593-C4673B0D4125}"/>
    <cellStyle name="Comma 2 2 4 7 7" xfId="24798" xr:uid="{16985FBB-19D4-4A5B-B4E8-E908DDA5F56B}"/>
    <cellStyle name="Comma 2 2 4 8" xfId="1040" xr:uid="{D003C309-78B0-4561-AE59-D126DE95C8B5}"/>
    <cellStyle name="Comma 2 2 4 8 2" xfId="3062" xr:uid="{D3FCD80E-2F64-403C-AF03-A1FB3F6FC965}"/>
    <cellStyle name="Comma 2 2 4 8 2 2" xfId="7106" xr:uid="{37E3BF8F-CC90-4FB4-B032-48442F616F00}"/>
    <cellStyle name="Comma 2 2 4 8 2 2 2" xfId="19238" xr:uid="{55BC5122-CEC1-4FAC-BB44-286DE97CE6CB}"/>
    <cellStyle name="Comma 2 2 4 8 2 2 2 2" xfId="43502" xr:uid="{3C05A64E-EDEB-460C-A98D-57C2F4246583}"/>
    <cellStyle name="Comma 2 2 4 8 2 2 3" xfId="31370" xr:uid="{ADB987A7-17C2-4B88-9D57-93EED9F37B35}"/>
    <cellStyle name="Comma 2 2 4 8 2 3" xfId="11150" xr:uid="{67CB4D33-12A7-45C7-9B0F-A2B072FE7CB2}"/>
    <cellStyle name="Comma 2 2 4 8 2 3 2" xfId="23282" xr:uid="{7E2599E9-3BBE-4B5A-A799-4B470442C8DC}"/>
    <cellStyle name="Comma 2 2 4 8 2 3 2 2" xfId="47546" xr:uid="{092B07B7-B7E1-41A0-9897-1811E5824B46}"/>
    <cellStyle name="Comma 2 2 4 8 2 3 3" xfId="35414" xr:uid="{E4A24759-3B80-475A-BC0A-F5E0D480D01D}"/>
    <cellStyle name="Comma 2 2 4 8 2 4" xfId="15194" xr:uid="{32B09501-BAF9-46CE-81ED-3250AF10824C}"/>
    <cellStyle name="Comma 2 2 4 8 2 4 2" xfId="39458" xr:uid="{E564A6B2-AED7-4031-AC40-63D4518762A6}"/>
    <cellStyle name="Comma 2 2 4 8 2 5" xfId="27326" xr:uid="{57CFC9AA-7138-4CF1-9102-7AF2176E1296}"/>
    <cellStyle name="Comma 2 2 4 8 3" xfId="5084" xr:uid="{2827F9EA-B4AD-423E-B04C-ACDA41E56C38}"/>
    <cellStyle name="Comma 2 2 4 8 3 2" xfId="17216" xr:uid="{8F59D477-C8B3-4266-BFCF-A7B516BB56E7}"/>
    <cellStyle name="Comma 2 2 4 8 3 2 2" xfId="41480" xr:uid="{56E095D8-72DA-446F-BEE7-4B2737570C2F}"/>
    <cellStyle name="Comma 2 2 4 8 3 3" xfId="29348" xr:uid="{3047054B-F7FC-4D07-A792-255685BB1FC1}"/>
    <cellStyle name="Comma 2 2 4 8 4" xfId="9128" xr:uid="{C41719A6-AF51-4FC2-B80C-72AC96E24126}"/>
    <cellStyle name="Comma 2 2 4 8 4 2" xfId="21260" xr:uid="{2CA6CC5A-6B7E-4FD4-AD49-C7999D02FE19}"/>
    <cellStyle name="Comma 2 2 4 8 4 2 2" xfId="45524" xr:uid="{16C47E3F-0B11-4C7A-9D9E-45FBA8174C92}"/>
    <cellStyle name="Comma 2 2 4 8 4 3" xfId="33392" xr:uid="{A45928EF-712E-44E9-A77E-C4D316349246}"/>
    <cellStyle name="Comma 2 2 4 8 5" xfId="13172" xr:uid="{5EB0BDD5-5F55-4DF8-BA41-8A44CD06A3F5}"/>
    <cellStyle name="Comma 2 2 4 8 5 2" xfId="37436" xr:uid="{84A8E286-0A88-4B5D-B46E-DEB5C6673CFF}"/>
    <cellStyle name="Comma 2 2 4 8 6" xfId="25304" xr:uid="{2EF34A2B-7330-4A77-93A9-13AA25C29A9F}"/>
    <cellStyle name="Comma 2 2 4 9" xfId="2051" xr:uid="{7CC02C03-9FDE-46AB-A35D-FD924F4E0818}"/>
    <cellStyle name="Comma 2 2 4 9 2" xfId="6095" xr:uid="{EE400AD3-507B-455C-A13B-1D5621D26C51}"/>
    <cellStyle name="Comma 2 2 4 9 2 2" xfId="18227" xr:uid="{3713CE35-D866-431C-81FF-EA5DDC880901}"/>
    <cellStyle name="Comma 2 2 4 9 2 2 2" xfId="42491" xr:uid="{211761B7-E4EB-4299-B3EC-474BAF91C45F}"/>
    <cellStyle name="Comma 2 2 4 9 2 3" xfId="30359" xr:uid="{2FA81C9E-A619-45C7-AFCA-8CDDC54FD8D4}"/>
    <cellStyle name="Comma 2 2 4 9 3" xfId="10139" xr:uid="{67056A06-05D0-49FE-9AE1-FC2F80BCBF6F}"/>
    <cellStyle name="Comma 2 2 4 9 3 2" xfId="22271" xr:uid="{9FF50877-BA73-4CDF-9AF5-C05585E4F532}"/>
    <cellStyle name="Comma 2 2 4 9 3 2 2" xfId="46535" xr:uid="{93014F1C-86B9-4833-BA0B-5F47E6123FE9}"/>
    <cellStyle name="Comma 2 2 4 9 3 3" xfId="34403" xr:uid="{FCE785C0-50B4-4D63-84BB-EBF488F2EFD8}"/>
    <cellStyle name="Comma 2 2 4 9 4" xfId="14183" xr:uid="{311AAC2D-C69B-4689-8BD9-EDD9A4764BB1}"/>
    <cellStyle name="Comma 2 2 4 9 4 2" xfId="38447" xr:uid="{E2F0536B-094C-4D07-86B9-4EA04EB5B322}"/>
    <cellStyle name="Comma 2 2 4 9 5" xfId="26315" xr:uid="{13F94BBF-DB63-4EC3-96C7-661ED6C2E3E0}"/>
    <cellStyle name="Comma 2 2 40" xfId="48582" xr:uid="{F75261AC-B119-40C5-A2D1-9337055570A0}"/>
    <cellStyle name="Comma 2 2 41" xfId="48584" xr:uid="{23AEDDFA-4736-4F72-A8A8-EB3B69368B3D}"/>
    <cellStyle name="Comma 2 2 42" xfId="48586" xr:uid="{30B774AF-1E1B-4E4D-BBCA-E214AC1567CD}"/>
    <cellStyle name="Comma 2 2 43" xfId="48588" xr:uid="{6F725261-4A1A-4168-87D3-7A91B9FB0A1B}"/>
    <cellStyle name="Comma 2 2 44" xfId="48590" xr:uid="{C36E9204-D17C-423B-8CD7-4529F6A4BC77}"/>
    <cellStyle name="Comma 2 2 45" xfId="48592" xr:uid="{6DBD36D8-3FDB-4242-AD6F-0403F452743B}"/>
    <cellStyle name="Comma 2 2 46" xfId="48594" xr:uid="{F6B494A3-01F0-4C80-8C54-7B46D3ECFD36}"/>
    <cellStyle name="Comma 2 2 47" xfId="48596" xr:uid="{2FFE85DF-692F-4FA9-A111-D7AFA76274E5}"/>
    <cellStyle name="Comma 2 2 48" xfId="48598" xr:uid="{68FEF936-327F-4927-8BAC-D5FC28CD1900}"/>
    <cellStyle name="Comma 2 2 49" xfId="48600" xr:uid="{9CF310CC-B1EA-4547-99CD-97917A59A0DB}"/>
    <cellStyle name="Comma 2 2 5" xfId="28" xr:uid="{C7E613D6-CAE1-470D-AA19-CE9142DABFB9}"/>
    <cellStyle name="Comma 2 2 5 10" xfId="4072" xr:uid="{D94E6456-A5A3-4667-BABE-FEC25FE84648}"/>
    <cellStyle name="Comma 2 2 5 10 2" xfId="16204" xr:uid="{D8B55007-79FE-4375-85D2-4491E40856CA}"/>
    <cellStyle name="Comma 2 2 5 10 2 2" xfId="40468" xr:uid="{B6232CDA-1898-43B7-9CF1-E41F7AE989C2}"/>
    <cellStyle name="Comma 2 2 5 10 3" xfId="28336" xr:uid="{2B0EF974-B6A9-4612-B4B5-C7D14AFDD9F1}"/>
    <cellStyle name="Comma 2 2 5 11" xfId="8116" xr:uid="{D13BB0D3-77C5-4D12-AE4D-EA4055C3BA01}"/>
    <cellStyle name="Comma 2 2 5 11 2" xfId="20248" xr:uid="{09E78ACC-200E-40D6-86F3-AAD556AA70E6}"/>
    <cellStyle name="Comma 2 2 5 11 2 2" xfId="44512" xr:uid="{25B1B7DA-DB33-4EA9-9409-F9DE7ED85E4B}"/>
    <cellStyle name="Comma 2 2 5 11 3" xfId="32380" xr:uid="{7F616954-7050-4643-A114-75DF10500650}"/>
    <cellStyle name="Comma 2 2 5 12" xfId="12160" xr:uid="{F9782A0B-004D-435D-B41E-3A2DF7FD497F}"/>
    <cellStyle name="Comma 2 2 5 12 2" xfId="36424" xr:uid="{3001174A-A720-4931-A76E-243CD1F5FA9A}"/>
    <cellStyle name="Comma 2 2 5 13" xfId="24292" xr:uid="{541F8D35-F19E-4D05-842C-F47F5DAD3516}"/>
    <cellStyle name="Comma 2 2 5 2" xfId="49" xr:uid="{D4A032B1-D979-4A96-B9D4-A95E5A1FF58F}"/>
    <cellStyle name="Comma 2 2 5 2 10" xfId="12181" xr:uid="{F5C3842E-25B9-4360-87CD-715A4370F33F}"/>
    <cellStyle name="Comma 2 2 5 2 10 2" xfId="36445" xr:uid="{2CAD8318-A420-4BE4-9D5C-87A57CADC175}"/>
    <cellStyle name="Comma 2 2 5 2 11" xfId="24313" xr:uid="{553CC88E-D8BF-4D51-AF8A-491CF0B64676}"/>
    <cellStyle name="Comma 2 2 5 2 2" xfId="112" xr:uid="{EDE61701-A70F-4E2B-BF92-D460AA7898A8}"/>
    <cellStyle name="Comma 2 2 5 2 2 10" xfId="24376" xr:uid="{454809BC-3955-441D-BD26-003E8BA49D46}"/>
    <cellStyle name="Comma 2 2 5 2 2 2" xfId="238" xr:uid="{4028F41F-0E69-46E0-A1A7-07E27E560626}"/>
    <cellStyle name="Comma 2 2 5 2 2 2 2" xfId="491" xr:uid="{C154691C-201F-4BDE-A022-5BDFCFFAE450}"/>
    <cellStyle name="Comma 2 2 5 2 2 2 2 2" xfId="996" xr:uid="{C7F1E816-9683-499B-835E-63816C2BB1F0}"/>
    <cellStyle name="Comma 2 2 5 2 2 2 2 2 2" xfId="2007" xr:uid="{7B4114FC-783D-4CF4-8464-44741ED1FD16}"/>
    <cellStyle name="Comma 2 2 5 2 2 2 2 2 2 2" xfId="4029" xr:uid="{AE43F492-794D-4256-841D-DB8F80B1440E}"/>
    <cellStyle name="Comma 2 2 5 2 2 2 2 2 2 2 2" xfId="8073" xr:uid="{A61CFB66-699A-44DA-9BFC-91501C0CC18F}"/>
    <cellStyle name="Comma 2 2 5 2 2 2 2 2 2 2 2 2" xfId="20205" xr:uid="{414CBDE4-A767-4C77-955A-50C5A45D2D01}"/>
    <cellStyle name="Comma 2 2 5 2 2 2 2 2 2 2 2 2 2" xfId="44469" xr:uid="{011B09E7-31E9-47E7-AA42-68D1DF866428}"/>
    <cellStyle name="Comma 2 2 5 2 2 2 2 2 2 2 2 3" xfId="32337" xr:uid="{12B6D7AB-6C2E-492B-92CD-305B8C55C4A2}"/>
    <cellStyle name="Comma 2 2 5 2 2 2 2 2 2 2 3" xfId="12117" xr:uid="{BA5E1145-C36F-4E1C-8D6B-9125F4C19190}"/>
    <cellStyle name="Comma 2 2 5 2 2 2 2 2 2 2 3 2" xfId="24249" xr:uid="{B58BD3C5-BF30-47C3-B100-E3722555B513}"/>
    <cellStyle name="Comma 2 2 5 2 2 2 2 2 2 2 3 2 2" xfId="48513" xr:uid="{41FBC971-DEC1-4AA6-AE5B-7F71AA8E2A17}"/>
    <cellStyle name="Comma 2 2 5 2 2 2 2 2 2 2 3 3" xfId="36381" xr:uid="{3EBDFCD1-1F29-446C-8611-1725DD7F7AB5}"/>
    <cellStyle name="Comma 2 2 5 2 2 2 2 2 2 2 4" xfId="16161" xr:uid="{316EF727-2E81-4276-91BB-D0C1DFC1A528}"/>
    <cellStyle name="Comma 2 2 5 2 2 2 2 2 2 2 4 2" xfId="40425" xr:uid="{BCB488A9-3194-423D-B458-D7A5CF0BC3B9}"/>
    <cellStyle name="Comma 2 2 5 2 2 2 2 2 2 2 5" xfId="28293" xr:uid="{5812411D-59CA-4BEF-B768-AD14784549DD}"/>
    <cellStyle name="Comma 2 2 5 2 2 2 2 2 2 3" xfId="6051" xr:uid="{3050BCE3-7314-48A2-B695-3238D2592C1A}"/>
    <cellStyle name="Comma 2 2 5 2 2 2 2 2 2 3 2" xfId="18183" xr:uid="{3634A194-BB22-4599-839C-707B4707FFAC}"/>
    <cellStyle name="Comma 2 2 5 2 2 2 2 2 2 3 2 2" xfId="42447" xr:uid="{980DED24-1D4E-425B-AC5B-17CC49166700}"/>
    <cellStyle name="Comma 2 2 5 2 2 2 2 2 2 3 3" xfId="30315" xr:uid="{04047B5B-73D5-46EF-A706-C3256EEC0F82}"/>
    <cellStyle name="Comma 2 2 5 2 2 2 2 2 2 4" xfId="10095" xr:uid="{FFE542EB-BDBF-4F61-89E7-AE5504DF48A3}"/>
    <cellStyle name="Comma 2 2 5 2 2 2 2 2 2 4 2" xfId="22227" xr:uid="{A8880C2F-5A5A-4E55-A33A-DD3C8B2F62F9}"/>
    <cellStyle name="Comma 2 2 5 2 2 2 2 2 2 4 2 2" xfId="46491" xr:uid="{F2F0D583-587A-4C00-A7D6-6B1C256DECFB}"/>
    <cellStyle name="Comma 2 2 5 2 2 2 2 2 2 4 3" xfId="34359" xr:uid="{9898F601-34BC-451B-AFE2-9D0D4229B295}"/>
    <cellStyle name="Comma 2 2 5 2 2 2 2 2 2 5" xfId="14139" xr:uid="{557206AA-96A3-4F92-8C87-7EE791390F8E}"/>
    <cellStyle name="Comma 2 2 5 2 2 2 2 2 2 5 2" xfId="38403" xr:uid="{72A70597-0FD7-4422-A45A-1C16315A7FBC}"/>
    <cellStyle name="Comma 2 2 5 2 2 2 2 2 2 6" xfId="26271" xr:uid="{491218C7-74D4-484A-BA80-1D1011CBE212}"/>
    <cellStyle name="Comma 2 2 5 2 2 2 2 2 3" xfId="3018" xr:uid="{7C154335-ED8F-4B38-ADD5-D155D67976A2}"/>
    <cellStyle name="Comma 2 2 5 2 2 2 2 2 3 2" xfId="7062" xr:uid="{EBAB216E-FE2F-4560-ADBB-E057A5387D7C}"/>
    <cellStyle name="Comma 2 2 5 2 2 2 2 2 3 2 2" xfId="19194" xr:uid="{935C8D39-DED4-4152-BCEB-B591A3009481}"/>
    <cellStyle name="Comma 2 2 5 2 2 2 2 2 3 2 2 2" xfId="43458" xr:uid="{862ACB4C-42F0-4AF6-B6CA-6BB4805CCAC9}"/>
    <cellStyle name="Comma 2 2 5 2 2 2 2 2 3 2 3" xfId="31326" xr:uid="{57291517-977A-4228-8D41-FE66A40A337F}"/>
    <cellStyle name="Comma 2 2 5 2 2 2 2 2 3 3" xfId="11106" xr:uid="{9BE4F306-666E-46C8-B1CA-091B604043D7}"/>
    <cellStyle name="Comma 2 2 5 2 2 2 2 2 3 3 2" xfId="23238" xr:uid="{771BAC76-7C6C-401E-9ABB-B3618D1DED33}"/>
    <cellStyle name="Comma 2 2 5 2 2 2 2 2 3 3 2 2" xfId="47502" xr:uid="{21AF778E-D1C6-4F2F-A435-7F14FA41D00D}"/>
    <cellStyle name="Comma 2 2 5 2 2 2 2 2 3 3 3" xfId="35370" xr:uid="{CCD08D14-6FF8-498B-8504-4FB82DC7D810}"/>
    <cellStyle name="Comma 2 2 5 2 2 2 2 2 3 4" xfId="15150" xr:uid="{342AB9A1-F68E-4825-B9EE-5087E8C5960F}"/>
    <cellStyle name="Comma 2 2 5 2 2 2 2 2 3 4 2" xfId="39414" xr:uid="{46302DFF-D286-4184-AD55-1965D9AB4E99}"/>
    <cellStyle name="Comma 2 2 5 2 2 2 2 2 3 5" xfId="27282" xr:uid="{B9C7C2FA-4766-400E-A5A0-58874396A898}"/>
    <cellStyle name="Comma 2 2 5 2 2 2 2 2 4" xfId="5040" xr:uid="{838DEB30-BFCF-4748-8D5F-78FFEED9D07B}"/>
    <cellStyle name="Comma 2 2 5 2 2 2 2 2 4 2" xfId="17172" xr:uid="{73A30566-6048-4161-AE27-78E49B67F5FF}"/>
    <cellStyle name="Comma 2 2 5 2 2 2 2 2 4 2 2" xfId="41436" xr:uid="{88EB0EE7-97DC-4E16-975F-9ECF1926B5FD}"/>
    <cellStyle name="Comma 2 2 5 2 2 2 2 2 4 3" xfId="29304" xr:uid="{C08F693C-AB90-4387-83B7-34FAD788C99B}"/>
    <cellStyle name="Comma 2 2 5 2 2 2 2 2 5" xfId="9084" xr:uid="{ED145AD7-A3AB-4052-8106-59BCE4DF4277}"/>
    <cellStyle name="Comma 2 2 5 2 2 2 2 2 5 2" xfId="21216" xr:uid="{00853454-2B44-4A9A-AFED-28FD6FEE3C59}"/>
    <cellStyle name="Comma 2 2 5 2 2 2 2 2 5 2 2" xfId="45480" xr:uid="{B6F2964A-55D9-4E25-BBA9-5E9B68F326B1}"/>
    <cellStyle name="Comma 2 2 5 2 2 2 2 2 5 3" xfId="33348" xr:uid="{5D8759EF-2831-4656-A95E-4A18A93B0E4E}"/>
    <cellStyle name="Comma 2 2 5 2 2 2 2 2 6" xfId="13128" xr:uid="{29CA77ED-C875-4C8B-AFD2-CC716F5E0297}"/>
    <cellStyle name="Comma 2 2 5 2 2 2 2 2 6 2" xfId="37392" xr:uid="{AFF2D27E-729A-41CB-BEAF-0AD89524C92D}"/>
    <cellStyle name="Comma 2 2 5 2 2 2 2 2 7" xfId="25260" xr:uid="{803DB9C9-F015-4B88-9D8C-B4EC95723E27}"/>
    <cellStyle name="Comma 2 2 5 2 2 2 2 3" xfId="1502" xr:uid="{D9263875-5226-472D-9738-6383206BEDC2}"/>
    <cellStyle name="Comma 2 2 5 2 2 2 2 3 2" xfId="3524" xr:uid="{B712F946-0752-4153-A07F-82C8688BEEA9}"/>
    <cellStyle name="Comma 2 2 5 2 2 2 2 3 2 2" xfId="7568" xr:uid="{A8FC8257-74DA-4B58-9C83-2599DB53392B}"/>
    <cellStyle name="Comma 2 2 5 2 2 2 2 3 2 2 2" xfId="19700" xr:uid="{A073F0B3-643E-49AC-9135-216F1B048797}"/>
    <cellStyle name="Comma 2 2 5 2 2 2 2 3 2 2 2 2" xfId="43964" xr:uid="{3BB5B8B4-4EAE-4624-957C-F635271E34E3}"/>
    <cellStyle name="Comma 2 2 5 2 2 2 2 3 2 2 3" xfId="31832" xr:uid="{6311C318-D13A-4C97-9B4D-C9205371394E}"/>
    <cellStyle name="Comma 2 2 5 2 2 2 2 3 2 3" xfId="11612" xr:uid="{0952CFC5-E72B-4647-9C99-129A11666541}"/>
    <cellStyle name="Comma 2 2 5 2 2 2 2 3 2 3 2" xfId="23744" xr:uid="{97F0051F-207E-4CF2-B099-FE86AC44C671}"/>
    <cellStyle name="Comma 2 2 5 2 2 2 2 3 2 3 2 2" xfId="48008" xr:uid="{D2C3D446-229C-499C-B22E-5A6EA1C7DAC5}"/>
    <cellStyle name="Comma 2 2 5 2 2 2 2 3 2 3 3" xfId="35876" xr:uid="{77C51AD3-D3C0-4035-A682-3FCB32CD3C6A}"/>
    <cellStyle name="Comma 2 2 5 2 2 2 2 3 2 4" xfId="15656" xr:uid="{A2E5539A-86AA-4958-8265-EB04478F223E}"/>
    <cellStyle name="Comma 2 2 5 2 2 2 2 3 2 4 2" xfId="39920" xr:uid="{90E7CEA0-8933-4D2D-BC88-1335A03C5EC4}"/>
    <cellStyle name="Comma 2 2 5 2 2 2 2 3 2 5" xfId="27788" xr:uid="{6F35DF5C-0BD4-475A-8967-569D100FF4F5}"/>
    <cellStyle name="Comma 2 2 5 2 2 2 2 3 3" xfId="5546" xr:uid="{9203A2D7-159B-47A1-B137-5D27DE1BCC2B}"/>
    <cellStyle name="Comma 2 2 5 2 2 2 2 3 3 2" xfId="17678" xr:uid="{AB9BDCEF-4A86-4DE7-A421-C9A800C5093C}"/>
    <cellStyle name="Comma 2 2 5 2 2 2 2 3 3 2 2" xfId="41942" xr:uid="{1448A262-87B6-4FF5-B7BB-E3FE85A597F2}"/>
    <cellStyle name="Comma 2 2 5 2 2 2 2 3 3 3" xfId="29810" xr:uid="{9ACC12D1-D2CD-4A07-A06A-6323550968A5}"/>
    <cellStyle name="Comma 2 2 5 2 2 2 2 3 4" xfId="9590" xr:uid="{FFC707CD-B6B0-498E-B056-954FA2B0DD21}"/>
    <cellStyle name="Comma 2 2 5 2 2 2 2 3 4 2" xfId="21722" xr:uid="{D967A3BE-CD4E-4377-A4E9-30C420332E1F}"/>
    <cellStyle name="Comma 2 2 5 2 2 2 2 3 4 2 2" xfId="45986" xr:uid="{837D3275-9345-4A50-9027-A0A99BA1CF69}"/>
    <cellStyle name="Comma 2 2 5 2 2 2 2 3 4 3" xfId="33854" xr:uid="{4EE9B19C-FDC4-4242-AC58-A617A8ED87BB}"/>
    <cellStyle name="Comma 2 2 5 2 2 2 2 3 5" xfId="13634" xr:uid="{7277712B-B442-4449-B80C-3423E21371EB}"/>
    <cellStyle name="Comma 2 2 5 2 2 2 2 3 5 2" xfId="37898" xr:uid="{1A55CD24-1E41-486B-98A4-521573E62AB5}"/>
    <cellStyle name="Comma 2 2 5 2 2 2 2 3 6" xfId="25766" xr:uid="{9A7C46EC-A5E3-4021-8F0B-8FE8D162855E}"/>
    <cellStyle name="Comma 2 2 5 2 2 2 2 4" xfId="2513" xr:uid="{D7E3A767-4731-419F-8320-F458EC4C7082}"/>
    <cellStyle name="Comma 2 2 5 2 2 2 2 4 2" xfId="6557" xr:uid="{DA85E97B-510C-44B9-9A87-EC0836CAC0A9}"/>
    <cellStyle name="Comma 2 2 5 2 2 2 2 4 2 2" xfId="18689" xr:uid="{DF4BB1E4-6095-43CE-92C4-38EEDEE080CB}"/>
    <cellStyle name="Comma 2 2 5 2 2 2 2 4 2 2 2" xfId="42953" xr:uid="{B731DD18-E666-4690-AD2E-2FCCFA6088C9}"/>
    <cellStyle name="Comma 2 2 5 2 2 2 2 4 2 3" xfId="30821" xr:uid="{A1AF20AD-CFAB-4079-9C52-DAE7109F8ED7}"/>
    <cellStyle name="Comma 2 2 5 2 2 2 2 4 3" xfId="10601" xr:uid="{6BE28A95-2B69-4C45-8963-39859F5BDB0D}"/>
    <cellStyle name="Comma 2 2 5 2 2 2 2 4 3 2" xfId="22733" xr:uid="{3D432674-FDDC-4BE0-AF21-F8330AA6FF31}"/>
    <cellStyle name="Comma 2 2 5 2 2 2 2 4 3 2 2" xfId="46997" xr:uid="{8A508369-CAFE-4FEA-9EDF-6F90D5DD55EB}"/>
    <cellStyle name="Comma 2 2 5 2 2 2 2 4 3 3" xfId="34865" xr:uid="{6D36F431-507E-4CAF-8349-AC2A82B85B67}"/>
    <cellStyle name="Comma 2 2 5 2 2 2 2 4 4" xfId="14645" xr:uid="{EA642909-FB53-4554-B753-0898B4A00150}"/>
    <cellStyle name="Comma 2 2 5 2 2 2 2 4 4 2" xfId="38909" xr:uid="{9F3C3DA0-35E9-41B7-95A8-ADBDDCEFA5F4}"/>
    <cellStyle name="Comma 2 2 5 2 2 2 2 4 5" xfId="26777" xr:uid="{64FAFBA6-8A5D-4732-AE35-BB5B57C4E64D}"/>
    <cellStyle name="Comma 2 2 5 2 2 2 2 5" xfId="4535" xr:uid="{AC8AB639-E9CA-4227-A7E7-B8F1C6C7C279}"/>
    <cellStyle name="Comma 2 2 5 2 2 2 2 5 2" xfId="16667" xr:uid="{161ECD07-DF5C-43E0-BC79-4552C5EB141C}"/>
    <cellStyle name="Comma 2 2 5 2 2 2 2 5 2 2" xfId="40931" xr:uid="{EC6828EB-DE94-4D6D-8DE9-BAD231E8D65C}"/>
    <cellStyle name="Comma 2 2 5 2 2 2 2 5 3" xfId="28799" xr:uid="{240CAD85-BF65-4A81-ABD3-42CDE82764E2}"/>
    <cellStyle name="Comma 2 2 5 2 2 2 2 6" xfId="8579" xr:uid="{6C8B4A2B-52EB-4A92-83FC-F9D7DEEE87E7}"/>
    <cellStyle name="Comma 2 2 5 2 2 2 2 6 2" xfId="20711" xr:uid="{5D9482B3-2740-4DE6-A052-FED2E3EFAAA3}"/>
    <cellStyle name="Comma 2 2 5 2 2 2 2 6 2 2" xfId="44975" xr:uid="{87747014-44EB-4AF8-B60F-390EFDE12760}"/>
    <cellStyle name="Comma 2 2 5 2 2 2 2 6 3" xfId="32843" xr:uid="{21239C1A-EDA9-4F2B-82AC-0199549BF9A1}"/>
    <cellStyle name="Comma 2 2 5 2 2 2 2 7" xfId="12623" xr:uid="{B2173541-24DD-46E9-8D49-8618A35EF695}"/>
    <cellStyle name="Comma 2 2 5 2 2 2 2 7 2" xfId="36887" xr:uid="{A9B8B723-4F58-495D-95AF-009241A5CB6B}"/>
    <cellStyle name="Comma 2 2 5 2 2 2 2 8" xfId="24755" xr:uid="{C6C06C67-9280-4296-8779-E1956A747A37}"/>
    <cellStyle name="Comma 2 2 5 2 2 2 3" xfId="743" xr:uid="{E1C82C38-2C8F-407F-BFF7-9B65B6EF1358}"/>
    <cellStyle name="Comma 2 2 5 2 2 2 3 2" xfId="1754" xr:uid="{A1D9C090-D2C2-4911-ABF7-58E88368821B}"/>
    <cellStyle name="Comma 2 2 5 2 2 2 3 2 2" xfId="3776" xr:uid="{80596CBD-D743-4D13-B0B3-21627F1A7DF3}"/>
    <cellStyle name="Comma 2 2 5 2 2 2 3 2 2 2" xfId="7820" xr:uid="{AAACD114-F6E7-4CC3-8896-5ABF536B4579}"/>
    <cellStyle name="Comma 2 2 5 2 2 2 3 2 2 2 2" xfId="19952" xr:uid="{E7D2269C-5C6F-401D-8AA6-9592133AA748}"/>
    <cellStyle name="Comma 2 2 5 2 2 2 3 2 2 2 2 2" xfId="44216" xr:uid="{5FEC0E7F-BD0F-41D7-B359-557B63F33131}"/>
    <cellStyle name="Comma 2 2 5 2 2 2 3 2 2 2 3" xfId="32084" xr:uid="{CFCF1122-A348-4E08-BFD3-7BCFD8DA8A2B}"/>
    <cellStyle name="Comma 2 2 5 2 2 2 3 2 2 3" xfId="11864" xr:uid="{710194ED-0BF6-45A8-9536-135F98DF4EB1}"/>
    <cellStyle name="Comma 2 2 5 2 2 2 3 2 2 3 2" xfId="23996" xr:uid="{D8313A2E-0589-48C6-B1FA-022578059733}"/>
    <cellStyle name="Comma 2 2 5 2 2 2 3 2 2 3 2 2" xfId="48260" xr:uid="{AF9A1040-2755-4C57-B9F6-A82A5A255EE4}"/>
    <cellStyle name="Comma 2 2 5 2 2 2 3 2 2 3 3" xfId="36128" xr:uid="{AD9161D5-EE5A-444D-BBCD-94207E02C311}"/>
    <cellStyle name="Comma 2 2 5 2 2 2 3 2 2 4" xfId="15908" xr:uid="{F064BA0C-A599-4760-BF58-AC4B693B7B34}"/>
    <cellStyle name="Comma 2 2 5 2 2 2 3 2 2 4 2" xfId="40172" xr:uid="{488F34DE-81A2-4AB5-AEAD-9C9B9B85EB08}"/>
    <cellStyle name="Comma 2 2 5 2 2 2 3 2 2 5" xfId="28040" xr:uid="{8C947F29-5018-4A40-9D2E-CB41C170CCE7}"/>
    <cellStyle name="Comma 2 2 5 2 2 2 3 2 3" xfId="5798" xr:uid="{617B845F-A4C0-4825-84E1-CED7C7CA1E46}"/>
    <cellStyle name="Comma 2 2 5 2 2 2 3 2 3 2" xfId="17930" xr:uid="{67FCF571-625C-4593-95B8-25409DE9FDD7}"/>
    <cellStyle name="Comma 2 2 5 2 2 2 3 2 3 2 2" xfId="42194" xr:uid="{BCEAA694-29C5-4041-98E9-248E961A7AD7}"/>
    <cellStyle name="Comma 2 2 5 2 2 2 3 2 3 3" xfId="30062" xr:uid="{3276498E-177E-4A65-96A1-CE60779A01C6}"/>
    <cellStyle name="Comma 2 2 5 2 2 2 3 2 4" xfId="9842" xr:uid="{678BB352-B7B0-4017-8205-8B72ADAA2A16}"/>
    <cellStyle name="Comma 2 2 5 2 2 2 3 2 4 2" xfId="21974" xr:uid="{C9A51900-D93E-4052-A011-29F219B75EC5}"/>
    <cellStyle name="Comma 2 2 5 2 2 2 3 2 4 2 2" xfId="46238" xr:uid="{A9C8A9EC-EC3D-4751-8727-C262AE556A72}"/>
    <cellStyle name="Comma 2 2 5 2 2 2 3 2 4 3" xfId="34106" xr:uid="{85C3F44C-06E1-425D-B924-A90246C1BE19}"/>
    <cellStyle name="Comma 2 2 5 2 2 2 3 2 5" xfId="13886" xr:uid="{2E1BFD8F-A29E-4165-B3B0-D0D90245F296}"/>
    <cellStyle name="Comma 2 2 5 2 2 2 3 2 5 2" xfId="38150" xr:uid="{1B713621-16EB-4473-BF2C-88F6E646D98D}"/>
    <cellStyle name="Comma 2 2 5 2 2 2 3 2 6" xfId="26018" xr:uid="{10797B14-5AEE-4BF4-BB09-A2722BF72218}"/>
    <cellStyle name="Comma 2 2 5 2 2 2 3 3" xfId="2765" xr:uid="{0AC7B2E6-010E-4666-B564-71BEF40616A8}"/>
    <cellStyle name="Comma 2 2 5 2 2 2 3 3 2" xfId="6809" xr:uid="{0F2CAE95-788E-46AB-B5BC-871A29998992}"/>
    <cellStyle name="Comma 2 2 5 2 2 2 3 3 2 2" xfId="18941" xr:uid="{80E89999-D21B-43B5-A1EE-C1BCAF26A367}"/>
    <cellStyle name="Comma 2 2 5 2 2 2 3 3 2 2 2" xfId="43205" xr:uid="{F8B018A5-A1A8-42A9-B54B-2135C204F2B2}"/>
    <cellStyle name="Comma 2 2 5 2 2 2 3 3 2 3" xfId="31073" xr:uid="{AD186788-EC5F-4F5F-8418-2E530F5857CA}"/>
    <cellStyle name="Comma 2 2 5 2 2 2 3 3 3" xfId="10853" xr:uid="{2F9A4EBF-3F0D-405B-8E9F-5F7447BE259F}"/>
    <cellStyle name="Comma 2 2 5 2 2 2 3 3 3 2" xfId="22985" xr:uid="{E6812E4F-2F27-4143-AFA7-53C5954E2A34}"/>
    <cellStyle name="Comma 2 2 5 2 2 2 3 3 3 2 2" xfId="47249" xr:uid="{1D56893F-4090-490B-A13B-16FD9E423DFD}"/>
    <cellStyle name="Comma 2 2 5 2 2 2 3 3 3 3" xfId="35117" xr:uid="{97A4014D-E65C-4D14-B1C1-52878AC2A5DC}"/>
    <cellStyle name="Comma 2 2 5 2 2 2 3 3 4" xfId="14897" xr:uid="{F3402D4A-1359-4FA9-9782-48EC21E37B5A}"/>
    <cellStyle name="Comma 2 2 5 2 2 2 3 3 4 2" xfId="39161" xr:uid="{931605AC-9A1E-4814-820F-ABC14FFB4A43}"/>
    <cellStyle name="Comma 2 2 5 2 2 2 3 3 5" xfId="27029" xr:uid="{2444736F-8D60-4331-97BF-39C3CFD5D8CD}"/>
    <cellStyle name="Comma 2 2 5 2 2 2 3 4" xfId="4787" xr:uid="{836D93A0-7DC1-4DF8-BEA3-EF8CAFF1C1B7}"/>
    <cellStyle name="Comma 2 2 5 2 2 2 3 4 2" xfId="16919" xr:uid="{65A2799A-8506-4EB3-B70B-81304210DD4C}"/>
    <cellStyle name="Comma 2 2 5 2 2 2 3 4 2 2" xfId="41183" xr:uid="{5176668B-0CBD-4C4F-8E19-7F147C71939C}"/>
    <cellStyle name="Comma 2 2 5 2 2 2 3 4 3" xfId="29051" xr:uid="{A351EA58-C88D-49B7-8D55-7F11159F93FC}"/>
    <cellStyle name="Comma 2 2 5 2 2 2 3 5" xfId="8831" xr:uid="{1B9E0E31-CB6B-4D36-8F88-78E938E6B3AD}"/>
    <cellStyle name="Comma 2 2 5 2 2 2 3 5 2" xfId="20963" xr:uid="{3BC5A640-7234-4214-8E08-9F7E598FFA1F}"/>
    <cellStyle name="Comma 2 2 5 2 2 2 3 5 2 2" xfId="45227" xr:uid="{0468750A-C0C5-45B8-8406-63087F5E3285}"/>
    <cellStyle name="Comma 2 2 5 2 2 2 3 5 3" xfId="33095" xr:uid="{ECB0B282-67CB-40BF-8619-4219E560D6DE}"/>
    <cellStyle name="Comma 2 2 5 2 2 2 3 6" xfId="12875" xr:uid="{4677176B-8BF7-433D-B526-AC6868A16B4F}"/>
    <cellStyle name="Comma 2 2 5 2 2 2 3 6 2" xfId="37139" xr:uid="{3BE052B7-0796-46B3-8D17-2813371834B9}"/>
    <cellStyle name="Comma 2 2 5 2 2 2 3 7" xfId="25007" xr:uid="{4E06DECE-EE26-4AC5-BB02-8739B0D1B06F}"/>
    <cellStyle name="Comma 2 2 5 2 2 2 4" xfId="1249" xr:uid="{17AA1E34-B0FF-4AED-8113-C9390C86EDA9}"/>
    <cellStyle name="Comma 2 2 5 2 2 2 4 2" xfId="3271" xr:uid="{CEEA45A3-B11C-4B17-AA6E-06F0DEE756E7}"/>
    <cellStyle name="Comma 2 2 5 2 2 2 4 2 2" xfId="7315" xr:uid="{B41E0724-A2B8-413E-B3B0-F2FA866D61C8}"/>
    <cellStyle name="Comma 2 2 5 2 2 2 4 2 2 2" xfId="19447" xr:uid="{CBDDA82B-C92A-4AF2-963E-67449F75CB02}"/>
    <cellStyle name="Comma 2 2 5 2 2 2 4 2 2 2 2" xfId="43711" xr:uid="{79CE8417-4FFB-4969-B127-E52D767C00B4}"/>
    <cellStyle name="Comma 2 2 5 2 2 2 4 2 2 3" xfId="31579" xr:uid="{5FF693CD-450B-49E9-9F8D-4661BF210FBC}"/>
    <cellStyle name="Comma 2 2 5 2 2 2 4 2 3" xfId="11359" xr:uid="{A20F5FCC-90C0-4DE7-93CF-986BA2B7C7C2}"/>
    <cellStyle name="Comma 2 2 5 2 2 2 4 2 3 2" xfId="23491" xr:uid="{08BE9525-152E-4C27-863E-97B8BBB67816}"/>
    <cellStyle name="Comma 2 2 5 2 2 2 4 2 3 2 2" xfId="47755" xr:uid="{2B9117E7-C184-4F3F-A9BF-784A0AC6314B}"/>
    <cellStyle name="Comma 2 2 5 2 2 2 4 2 3 3" xfId="35623" xr:uid="{132446F1-801E-419B-B53F-72341ED62FD6}"/>
    <cellStyle name="Comma 2 2 5 2 2 2 4 2 4" xfId="15403" xr:uid="{81FEA150-686C-481A-B32E-2DC58E1D6355}"/>
    <cellStyle name="Comma 2 2 5 2 2 2 4 2 4 2" xfId="39667" xr:uid="{1FFAC950-067C-4217-95C1-2363E08FD507}"/>
    <cellStyle name="Comma 2 2 5 2 2 2 4 2 5" xfId="27535" xr:uid="{D166A48F-42C0-4C18-A2A8-83BD53DA88C7}"/>
    <cellStyle name="Comma 2 2 5 2 2 2 4 3" xfId="5293" xr:uid="{7972E6C9-EC97-4CAD-9650-A4AE9F839467}"/>
    <cellStyle name="Comma 2 2 5 2 2 2 4 3 2" xfId="17425" xr:uid="{3AEC9432-9BD8-41DD-9BF2-AF32C1506A3B}"/>
    <cellStyle name="Comma 2 2 5 2 2 2 4 3 2 2" xfId="41689" xr:uid="{E4781E82-6E0F-4853-B1B8-EDBD51C8D0DC}"/>
    <cellStyle name="Comma 2 2 5 2 2 2 4 3 3" xfId="29557" xr:uid="{50B04B17-D6C8-4D4B-BC48-5D431B0C4490}"/>
    <cellStyle name="Comma 2 2 5 2 2 2 4 4" xfId="9337" xr:uid="{DC1B8404-431C-4FB9-B835-C0EA0A0FFB0C}"/>
    <cellStyle name="Comma 2 2 5 2 2 2 4 4 2" xfId="21469" xr:uid="{CBDB57EA-CB75-40D2-B7DF-A6C2FC285CCF}"/>
    <cellStyle name="Comma 2 2 5 2 2 2 4 4 2 2" xfId="45733" xr:uid="{A350B4F5-CB85-4A02-B58D-7EBEA35D638D}"/>
    <cellStyle name="Comma 2 2 5 2 2 2 4 4 3" xfId="33601" xr:uid="{2B645AAF-7B47-46A8-B61E-64E7E841B9A0}"/>
    <cellStyle name="Comma 2 2 5 2 2 2 4 5" xfId="13381" xr:uid="{289D20BC-8A81-4669-95DA-93671FD0F16C}"/>
    <cellStyle name="Comma 2 2 5 2 2 2 4 5 2" xfId="37645" xr:uid="{31C938E5-707E-43CF-9C0E-F5ACFC3ACFA8}"/>
    <cellStyle name="Comma 2 2 5 2 2 2 4 6" xfId="25513" xr:uid="{388F0414-7231-49C4-9656-5FDE8AF8DB98}"/>
    <cellStyle name="Comma 2 2 5 2 2 2 5" xfId="2260" xr:uid="{08E205D6-AEEE-47A2-969E-99405AE3E878}"/>
    <cellStyle name="Comma 2 2 5 2 2 2 5 2" xfId="6304" xr:uid="{C7C07099-A03E-42BE-A755-03B886D22D49}"/>
    <cellStyle name="Comma 2 2 5 2 2 2 5 2 2" xfId="18436" xr:uid="{818E5EAD-4D10-4697-A6A7-0050236C2C47}"/>
    <cellStyle name="Comma 2 2 5 2 2 2 5 2 2 2" xfId="42700" xr:uid="{8C048DA2-DD5D-424E-AEC9-5566B87E3DBD}"/>
    <cellStyle name="Comma 2 2 5 2 2 2 5 2 3" xfId="30568" xr:uid="{3E06EAA8-1BDF-487C-A02D-46DAABA65EAD}"/>
    <cellStyle name="Comma 2 2 5 2 2 2 5 3" xfId="10348" xr:uid="{C91D5A08-73E8-4A4B-86EB-2C62AB67DBE9}"/>
    <cellStyle name="Comma 2 2 5 2 2 2 5 3 2" xfId="22480" xr:uid="{B98C3856-C16F-4267-9D03-6382A42A3572}"/>
    <cellStyle name="Comma 2 2 5 2 2 2 5 3 2 2" xfId="46744" xr:uid="{DA55DDAA-167D-4AFE-B163-6749AF6AFCA8}"/>
    <cellStyle name="Comma 2 2 5 2 2 2 5 3 3" xfId="34612" xr:uid="{4B888F5D-4508-4F07-9C83-87F7007B539F}"/>
    <cellStyle name="Comma 2 2 5 2 2 2 5 4" xfId="14392" xr:uid="{6E34D69E-2BA7-4327-AB39-E78AF0B34926}"/>
    <cellStyle name="Comma 2 2 5 2 2 2 5 4 2" xfId="38656" xr:uid="{318EFD68-D5CA-422B-85A3-6D8D0A620DFD}"/>
    <cellStyle name="Comma 2 2 5 2 2 2 5 5" xfId="26524" xr:uid="{CBE50F39-8BC6-4FC9-908C-AA37DEF05676}"/>
    <cellStyle name="Comma 2 2 5 2 2 2 6" xfId="4282" xr:uid="{F0791AAE-4B56-4FAF-B0E2-12382B97FE29}"/>
    <cellStyle name="Comma 2 2 5 2 2 2 6 2" xfId="16414" xr:uid="{E5E66067-9EA6-471B-9129-CA1DF12C8C42}"/>
    <cellStyle name="Comma 2 2 5 2 2 2 6 2 2" xfId="40678" xr:uid="{A793255F-97B4-4971-825B-AD4740682928}"/>
    <cellStyle name="Comma 2 2 5 2 2 2 6 3" xfId="28546" xr:uid="{4E435685-C6B0-424D-B2BC-20F89E4A74B3}"/>
    <cellStyle name="Comma 2 2 5 2 2 2 7" xfId="8326" xr:uid="{90B5862C-9009-42D6-B413-6B1C944A0092}"/>
    <cellStyle name="Comma 2 2 5 2 2 2 7 2" xfId="20458" xr:uid="{D79A8779-3DAA-4A6C-A6B9-3B5E11999938}"/>
    <cellStyle name="Comma 2 2 5 2 2 2 7 2 2" xfId="44722" xr:uid="{70B643CD-914C-40E6-A14F-3AE2ADE9EFC9}"/>
    <cellStyle name="Comma 2 2 5 2 2 2 7 3" xfId="32590" xr:uid="{72DABBD0-CF05-446E-8585-D95D5CCC0502}"/>
    <cellStyle name="Comma 2 2 5 2 2 2 8" xfId="12370" xr:uid="{379DDA7F-EB1F-4FDA-9A51-4C9546FD661E}"/>
    <cellStyle name="Comma 2 2 5 2 2 2 8 2" xfId="36634" xr:uid="{D619F5B3-B47D-4CCC-A1E3-E35E5928F988}"/>
    <cellStyle name="Comma 2 2 5 2 2 2 9" xfId="24502" xr:uid="{34BBFDDC-354E-4DA3-A85A-DF164D871F18}"/>
    <cellStyle name="Comma 2 2 5 2 2 3" xfId="365" xr:uid="{FA998B14-7495-4080-B07C-90814E132273}"/>
    <cellStyle name="Comma 2 2 5 2 2 3 2" xfId="870" xr:uid="{225F0A2A-3B75-4A34-83C9-28AA49D99471}"/>
    <cellStyle name="Comma 2 2 5 2 2 3 2 2" xfId="1881" xr:uid="{C9D04327-4E28-484B-9396-C5199CA0AD3D}"/>
    <cellStyle name="Comma 2 2 5 2 2 3 2 2 2" xfId="3903" xr:uid="{1E02E1BB-A391-4F4E-8D3A-DB777F7BFB49}"/>
    <cellStyle name="Comma 2 2 5 2 2 3 2 2 2 2" xfId="7947" xr:uid="{883763BD-5205-4DA1-A47B-521613C976B5}"/>
    <cellStyle name="Comma 2 2 5 2 2 3 2 2 2 2 2" xfId="20079" xr:uid="{958BC792-B3A9-476F-9A71-9138CE3124D9}"/>
    <cellStyle name="Comma 2 2 5 2 2 3 2 2 2 2 2 2" xfId="44343" xr:uid="{8D145F14-60F0-40B8-AA82-A8AEF6EDDC17}"/>
    <cellStyle name="Comma 2 2 5 2 2 3 2 2 2 2 3" xfId="32211" xr:uid="{19439D21-BD57-45F4-99A0-A480D181E2DF}"/>
    <cellStyle name="Comma 2 2 5 2 2 3 2 2 2 3" xfId="11991" xr:uid="{98AE09DF-3733-49BB-A505-A2A48308C081}"/>
    <cellStyle name="Comma 2 2 5 2 2 3 2 2 2 3 2" xfId="24123" xr:uid="{63906E30-40A4-4198-AB7F-09D6A445AE9A}"/>
    <cellStyle name="Comma 2 2 5 2 2 3 2 2 2 3 2 2" xfId="48387" xr:uid="{17196BE2-175E-41E8-BB58-8502D4D26776}"/>
    <cellStyle name="Comma 2 2 5 2 2 3 2 2 2 3 3" xfId="36255" xr:uid="{86D4B6FE-4F42-46EC-9F59-48A5A3F59866}"/>
    <cellStyle name="Comma 2 2 5 2 2 3 2 2 2 4" xfId="16035" xr:uid="{0B322012-64F5-4064-94AD-A32A538516F2}"/>
    <cellStyle name="Comma 2 2 5 2 2 3 2 2 2 4 2" xfId="40299" xr:uid="{1C68D8D6-5834-41E8-998B-C79F2BCB3778}"/>
    <cellStyle name="Comma 2 2 5 2 2 3 2 2 2 5" xfId="28167" xr:uid="{AD0696F2-E190-496F-AF3E-E1E853C21144}"/>
    <cellStyle name="Comma 2 2 5 2 2 3 2 2 3" xfId="5925" xr:uid="{D06BC848-42FE-406C-885E-6D805E694A02}"/>
    <cellStyle name="Comma 2 2 5 2 2 3 2 2 3 2" xfId="18057" xr:uid="{3FB59A9F-E3EE-449C-A68F-4B295B66BA29}"/>
    <cellStyle name="Comma 2 2 5 2 2 3 2 2 3 2 2" xfId="42321" xr:uid="{AF941CFB-2355-460C-81E8-C0AEF21D5212}"/>
    <cellStyle name="Comma 2 2 5 2 2 3 2 2 3 3" xfId="30189" xr:uid="{EDD9C043-E2E1-4FBB-946F-15E7F728C70D}"/>
    <cellStyle name="Comma 2 2 5 2 2 3 2 2 4" xfId="9969" xr:uid="{60A5C3CA-4DAB-4479-AB0F-8639D25EA402}"/>
    <cellStyle name="Comma 2 2 5 2 2 3 2 2 4 2" xfId="22101" xr:uid="{EF18B6F4-ACF5-497D-B99E-144C7A8841A2}"/>
    <cellStyle name="Comma 2 2 5 2 2 3 2 2 4 2 2" xfId="46365" xr:uid="{3AB76341-779F-4538-97F5-E60848671B6F}"/>
    <cellStyle name="Comma 2 2 5 2 2 3 2 2 4 3" xfId="34233" xr:uid="{61E03E15-9ED9-49F8-A5D6-9F6FC2C50473}"/>
    <cellStyle name="Comma 2 2 5 2 2 3 2 2 5" xfId="14013" xr:uid="{5F9FAB21-9BFF-4437-BF88-0E16812B1FB0}"/>
    <cellStyle name="Comma 2 2 5 2 2 3 2 2 5 2" xfId="38277" xr:uid="{40EAA74F-27CE-4C76-847B-B8423DA9512A}"/>
    <cellStyle name="Comma 2 2 5 2 2 3 2 2 6" xfId="26145" xr:uid="{444093C3-5721-417B-8E1F-9892653ECBF1}"/>
    <cellStyle name="Comma 2 2 5 2 2 3 2 3" xfId="2892" xr:uid="{DACDDA14-10D6-4860-AD0E-F56F111D286C}"/>
    <cellStyle name="Comma 2 2 5 2 2 3 2 3 2" xfId="6936" xr:uid="{AB993BD9-BF46-4349-8F2C-47005ED47A02}"/>
    <cellStyle name="Comma 2 2 5 2 2 3 2 3 2 2" xfId="19068" xr:uid="{0ABFBEA8-D5B7-44E4-AD4D-B64594903840}"/>
    <cellStyle name="Comma 2 2 5 2 2 3 2 3 2 2 2" xfId="43332" xr:uid="{3CC39F08-15C3-467E-B0E1-47F4314068D6}"/>
    <cellStyle name="Comma 2 2 5 2 2 3 2 3 2 3" xfId="31200" xr:uid="{53BAF3FD-6258-470B-8575-EBB9A6766E25}"/>
    <cellStyle name="Comma 2 2 5 2 2 3 2 3 3" xfId="10980" xr:uid="{82ACE195-BAE6-4E56-AC5F-03B354CEA643}"/>
    <cellStyle name="Comma 2 2 5 2 2 3 2 3 3 2" xfId="23112" xr:uid="{E0B6A5B9-DE67-411D-B57C-E06313895ACB}"/>
    <cellStyle name="Comma 2 2 5 2 2 3 2 3 3 2 2" xfId="47376" xr:uid="{253EC731-A403-4EE3-A4F3-FCEAAFA1E15B}"/>
    <cellStyle name="Comma 2 2 5 2 2 3 2 3 3 3" xfId="35244" xr:uid="{7194953C-838E-4A7D-8349-0303B494D0B7}"/>
    <cellStyle name="Comma 2 2 5 2 2 3 2 3 4" xfId="15024" xr:uid="{D0F40686-24C0-4F63-AE24-586F13394166}"/>
    <cellStyle name="Comma 2 2 5 2 2 3 2 3 4 2" xfId="39288" xr:uid="{EEF30972-7173-472B-A2DC-5B87A85BC70C}"/>
    <cellStyle name="Comma 2 2 5 2 2 3 2 3 5" xfId="27156" xr:uid="{0435E488-540D-47F9-A715-826DDE86117F}"/>
    <cellStyle name="Comma 2 2 5 2 2 3 2 4" xfId="4914" xr:uid="{758D3C4B-3D51-4FD5-8D2D-80C35DFBD638}"/>
    <cellStyle name="Comma 2 2 5 2 2 3 2 4 2" xfId="17046" xr:uid="{47073619-CEDD-43C8-B390-857BFCFC2280}"/>
    <cellStyle name="Comma 2 2 5 2 2 3 2 4 2 2" xfId="41310" xr:uid="{49B1B075-4D17-43EE-B125-EAC29B01046F}"/>
    <cellStyle name="Comma 2 2 5 2 2 3 2 4 3" xfId="29178" xr:uid="{D90533A0-E73A-4408-8763-525ECA4AF9D2}"/>
    <cellStyle name="Comma 2 2 5 2 2 3 2 5" xfId="8958" xr:uid="{7492FDAE-57E2-4451-8ACF-A5CEDAF96A38}"/>
    <cellStyle name="Comma 2 2 5 2 2 3 2 5 2" xfId="21090" xr:uid="{F00FFFDD-83BE-4F2D-ACED-70BA204896A8}"/>
    <cellStyle name="Comma 2 2 5 2 2 3 2 5 2 2" xfId="45354" xr:uid="{411FAFFA-4096-4703-8E5F-13458186736A}"/>
    <cellStyle name="Comma 2 2 5 2 2 3 2 5 3" xfId="33222" xr:uid="{E4705A4E-C15A-413A-BC7F-508906DBAC44}"/>
    <cellStyle name="Comma 2 2 5 2 2 3 2 6" xfId="13002" xr:uid="{F5D96A98-3863-44C2-8CE7-AE876CA205DD}"/>
    <cellStyle name="Comma 2 2 5 2 2 3 2 6 2" xfId="37266" xr:uid="{1D24C401-6CB8-42D5-84AB-DD46861ED6EB}"/>
    <cellStyle name="Comma 2 2 5 2 2 3 2 7" xfId="25134" xr:uid="{64C3B85E-6A4A-4554-89BD-2B05DFEF4ABA}"/>
    <cellStyle name="Comma 2 2 5 2 2 3 3" xfId="1376" xr:uid="{6C22A4C3-8D5D-456C-8B06-F9D82054C32E}"/>
    <cellStyle name="Comma 2 2 5 2 2 3 3 2" xfId="3398" xr:uid="{675A202B-A1D4-4C28-BF21-405928170E24}"/>
    <cellStyle name="Comma 2 2 5 2 2 3 3 2 2" xfId="7442" xr:uid="{842AE010-C598-4462-A99C-A0BFBE291496}"/>
    <cellStyle name="Comma 2 2 5 2 2 3 3 2 2 2" xfId="19574" xr:uid="{F7A638D5-536B-4FBA-9F42-DF2EF6904CA8}"/>
    <cellStyle name="Comma 2 2 5 2 2 3 3 2 2 2 2" xfId="43838" xr:uid="{B9B20307-6D0D-4EA4-BA87-58CE4FA3F49A}"/>
    <cellStyle name="Comma 2 2 5 2 2 3 3 2 2 3" xfId="31706" xr:uid="{7CC311B2-452D-47A8-B667-00950AA9BC7A}"/>
    <cellStyle name="Comma 2 2 5 2 2 3 3 2 3" xfId="11486" xr:uid="{F93F1443-3ACC-406C-A058-F84AF643F40A}"/>
    <cellStyle name="Comma 2 2 5 2 2 3 3 2 3 2" xfId="23618" xr:uid="{906B1516-A88C-45FA-BB2A-F76F731CD06F}"/>
    <cellStyle name="Comma 2 2 5 2 2 3 3 2 3 2 2" xfId="47882" xr:uid="{304CC5A6-6D23-43FF-9BC3-53AD24730105}"/>
    <cellStyle name="Comma 2 2 5 2 2 3 3 2 3 3" xfId="35750" xr:uid="{AA65AFF3-D89B-4656-9DB7-4C3D129BFF66}"/>
    <cellStyle name="Comma 2 2 5 2 2 3 3 2 4" xfId="15530" xr:uid="{79464999-8DAD-48E2-9346-1CE7228EBC62}"/>
    <cellStyle name="Comma 2 2 5 2 2 3 3 2 4 2" xfId="39794" xr:uid="{F867FF40-ACF5-4471-93DA-C1B6CEE5AE94}"/>
    <cellStyle name="Comma 2 2 5 2 2 3 3 2 5" xfId="27662" xr:uid="{86CA161A-C142-440B-81B4-BB857893FA01}"/>
    <cellStyle name="Comma 2 2 5 2 2 3 3 3" xfId="5420" xr:uid="{AA610415-AF3A-4524-A205-EEF133F582C2}"/>
    <cellStyle name="Comma 2 2 5 2 2 3 3 3 2" xfId="17552" xr:uid="{C9C6CA65-DAE7-4511-B9D9-5D2292D6CD85}"/>
    <cellStyle name="Comma 2 2 5 2 2 3 3 3 2 2" xfId="41816" xr:uid="{754D4817-1667-41D9-903F-1E59B688CA2B}"/>
    <cellStyle name="Comma 2 2 5 2 2 3 3 3 3" xfId="29684" xr:uid="{4F73C2F3-1A8D-4699-A63F-423527D18AD1}"/>
    <cellStyle name="Comma 2 2 5 2 2 3 3 4" xfId="9464" xr:uid="{7E72DC5A-0244-456A-9D4B-D9221D5D97BB}"/>
    <cellStyle name="Comma 2 2 5 2 2 3 3 4 2" xfId="21596" xr:uid="{E8C68788-4158-42C9-8768-D0486A790448}"/>
    <cellStyle name="Comma 2 2 5 2 2 3 3 4 2 2" xfId="45860" xr:uid="{6139CDE6-47B8-4B88-BA58-77F4661F793F}"/>
    <cellStyle name="Comma 2 2 5 2 2 3 3 4 3" xfId="33728" xr:uid="{ACD0D68B-913D-4012-9F03-FD518DBAB269}"/>
    <cellStyle name="Comma 2 2 5 2 2 3 3 5" xfId="13508" xr:uid="{403D2739-023B-4C58-984F-54E769EDE6B4}"/>
    <cellStyle name="Comma 2 2 5 2 2 3 3 5 2" xfId="37772" xr:uid="{8300D7DD-96B8-448E-AD81-06B3E73738D8}"/>
    <cellStyle name="Comma 2 2 5 2 2 3 3 6" xfId="25640" xr:uid="{5EE9EDD6-9A10-44F7-A74B-91BABB61478D}"/>
    <cellStyle name="Comma 2 2 5 2 2 3 4" xfId="2387" xr:uid="{E0D04CE7-6D69-43D4-9B1A-0060DF4B72A0}"/>
    <cellStyle name="Comma 2 2 5 2 2 3 4 2" xfId="6431" xr:uid="{1823756E-D036-47BD-BA72-64093704376C}"/>
    <cellStyle name="Comma 2 2 5 2 2 3 4 2 2" xfId="18563" xr:uid="{B78BFB32-DF52-4C6E-9A37-85AC68BAE3A7}"/>
    <cellStyle name="Comma 2 2 5 2 2 3 4 2 2 2" xfId="42827" xr:uid="{EBABAFDE-FA12-4012-B97B-2890E406C47E}"/>
    <cellStyle name="Comma 2 2 5 2 2 3 4 2 3" xfId="30695" xr:uid="{50B954BA-EADF-42D0-BE0B-49EF4DE94E23}"/>
    <cellStyle name="Comma 2 2 5 2 2 3 4 3" xfId="10475" xr:uid="{BCE83D4A-7AC3-4B31-A7BA-68300FCDBD7D}"/>
    <cellStyle name="Comma 2 2 5 2 2 3 4 3 2" xfId="22607" xr:uid="{43CF6091-19C9-4403-AE10-98410E041A4E}"/>
    <cellStyle name="Comma 2 2 5 2 2 3 4 3 2 2" xfId="46871" xr:uid="{86F57A8C-D223-4D91-860E-0B9AFF989F53}"/>
    <cellStyle name="Comma 2 2 5 2 2 3 4 3 3" xfId="34739" xr:uid="{2D6E9EC8-C50D-4852-89CD-8807D39BB26F}"/>
    <cellStyle name="Comma 2 2 5 2 2 3 4 4" xfId="14519" xr:uid="{9362EDBC-5E70-4655-9C5D-91B392AA98BC}"/>
    <cellStyle name="Comma 2 2 5 2 2 3 4 4 2" xfId="38783" xr:uid="{61669340-8BF0-47B4-A447-6A36C78B0234}"/>
    <cellStyle name="Comma 2 2 5 2 2 3 4 5" xfId="26651" xr:uid="{53DEA5DA-0380-441F-99C0-AFA5D78AEF16}"/>
    <cellStyle name="Comma 2 2 5 2 2 3 5" xfId="4409" xr:uid="{248FDB57-75BF-45B5-BC46-C7C19C479AB9}"/>
    <cellStyle name="Comma 2 2 5 2 2 3 5 2" xfId="16541" xr:uid="{BD9707F8-9CD5-4832-A765-737D92B10BEB}"/>
    <cellStyle name="Comma 2 2 5 2 2 3 5 2 2" xfId="40805" xr:uid="{EEA70DF6-DC43-47AA-806C-DC4E01618041}"/>
    <cellStyle name="Comma 2 2 5 2 2 3 5 3" xfId="28673" xr:uid="{1329FFFA-B63A-4332-93AD-97DBF47F5EDA}"/>
    <cellStyle name="Comma 2 2 5 2 2 3 6" xfId="8453" xr:uid="{A3F2C2D2-C1AD-411A-AE8C-12E9F27B775B}"/>
    <cellStyle name="Comma 2 2 5 2 2 3 6 2" xfId="20585" xr:uid="{9DBF532F-14BE-454D-B778-C2949979CAF0}"/>
    <cellStyle name="Comma 2 2 5 2 2 3 6 2 2" xfId="44849" xr:uid="{5C43199C-A7F6-49B1-9A0E-7367556785F7}"/>
    <cellStyle name="Comma 2 2 5 2 2 3 6 3" xfId="32717" xr:uid="{C7150FC6-CEDF-4209-A3C3-C32445CD721D}"/>
    <cellStyle name="Comma 2 2 5 2 2 3 7" xfId="12497" xr:uid="{1D29FBE3-4464-4B83-B0E9-E2563C2BA3FD}"/>
    <cellStyle name="Comma 2 2 5 2 2 3 7 2" xfId="36761" xr:uid="{D315992D-F99C-4FB9-A3AB-76187AD816FD}"/>
    <cellStyle name="Comma 2 2 5 2 2 3 8" xfId="24629" xr:uid="{F2F564DE-CFA5-4885-8A95-42CEFE3BB82F}"/>
    <cellStyle name="Comma 2 2 5 2 2 4" xfId="617" xr:uid="{3C0B1D52-E590-493F-A956-E8053AF50083}"/>
    <cellStyle name="Comma 2 2 5 2 2 4 2" xfId="1628" xr:uid="{C1A1DD51-AC3B-47DC-8735-038EF6CA025B}"/>
    <cellStyle name="Comma 2 2 5 2 2 4 2 2" xfId="3650" xr:uid="{E315490C-6FA7-405A-9D4E-4C9AFFFB599F}"/>
    <cellStyle name="Comma 2 2 5 2 2 4 2 2 2" xfId="7694" xr:uid="{62EDA0E3-978E-4513-B7D3-CB51385C634A}"/>
    <cellStyle name="Comma 2 2 5 2 2 4 2 2 2 2" xfId="19826" xr:uid="{A353FA5E-18FE-47AA-9B1B-3D1E5B8ED7F6}"/>
    <cellStyle name="Comma 2 2 5 2 2 4 2 2 2 2 2" xfId="44090" xr:uid="{42337066-EA08-4D61-A3E8-B053D2BAB435}"/>
    <cellStyle name="Comma 2 2 5 2 2 4 2 2 2 3" xfId="31958" xr:uid="{B1F7C14D-C917-423C-BE3D-C0F65C54ECD4}"/>
    <cellStyle name="Comma 2 2 5 2 2 4 2 2 3" xfId="11738" xr:uid="{5A9A9604-188E-4842-ADA3-A4FC6EB68EA6}"/>
    <cellStyle name="Comma 2 2 5 2 2 4 2 2 3 2" xfId="23870" xr:uid="{AEC3F071-CEE8-4FD6-AF9E-76EA1E66F3E8}"/>
    <cellStyle name="Comma 2 2 5 2 2 4 2 2 3 2 2" xfId="48134" xr:uid="{BF3D0DDD-B1D9-4A4F-B77D-74DA371A14E8}"/>
    <cellStyle name="Comma 2 2 5 2 2 4 2 2 3 3" xfId="36002" xr:uid="{70A1EAA2-EC96-4881-BE27-5E60D10CB183}"/>
    <cellStyle name="Comma 2 2 5 2 2 4 2 2 4" xfId="15782" xr:uid="{5C00EE79-64BC-4493-9518-183E0374C77F}"/>
    <cellStyle name="Comma 2 2 5 2 2 4 2 2 4 2" xfId="40046" xr:uid="{600FFC15-D6AC-4DC0-891D-0FD7838E9B7F}"/>
    <cellStyle name="Comma 2 2 5 2 2 4 2 2 5" xfId="27914" xr:uid="{3C9D9641-9FE4-420E-9D78-902AC1749BB8}"/>
    <cellStyle name="Comma 2 2 5 2 2 4 2 3" xfId="5672" xr:uid="{6E014DCF-3892-4357-B13D-34F777389F71}"/>
    <cellStyle name="Comma 2 2 5 2 2 4 2 3 2" xfId="17804" xr:uid="{5A6BAE71-F6A3-4066-863D-627EF81887A3}"/>
    <cellStyle name="Comma 2 2 5 2 2 4 2 3 2 2" xfId="42068" xr:uid="{5F7B0195-9968-4DE1-89F9-6EF7F1293ECB}"/>
    <cellStyle name="Comma 2 2 5 2 2 4 2 3 3" xfId="29936" xr:uid="{500F5B51-810F-4F78-97B1-CEC5FCE0C1EB}"/>
    <cellStyle name="Comma 2 2 5 2 2 4 2 4" xfId="9716" xr:uid="{A191962B-1F06-4E52-B042-F4BA832043E1}"/>
    <cellStyle name="Comma 2 2 5 2 2 4 2 4 2" xfId="21848" xr:uid="{89486D46-45AF-4051-BBCC-85B9A6F6939A}"/>
    <cellStyle name="Comma 2 2 5 2 2 4 2 4 2 2" xfId="46112" xr:uid="{2CC60CE0-F458-4F9C-BB2A-90A3EB34D5F5}"/>
    <cellStyle name="Comma 2 2 5 2 2 4 2 4 3" xfId="33980" xr:uid="{96D80A3A-9B58-4C50-9E9C-A331439BB78C}"/>
    <cellStyle name="Comma 2 2 5 2 2 4 2 5" xfId="13760" xr:uid="{1A0DF29B-41B3-491C-97EA-9C0815E63968}"/>
    <cellStyle name="Comma 2 2 5 2 2 4 2 5 2" xfId="38024" xr:uid="{EF9B007A-9736-4DEA-8AE5-2E6937691048}"/>
    <cellStyle name="Comma 2 2 5 2 2 4 2 6" xfId="25892" xr:uid="{2BD4C342-CCD5-40B8-B85F-A0F429AED948}"/>
    <cellStyle name="Comma 2 2 5 2 2 4 3" xfId="2639" xr:uid="{CDC75831-627D-4FEA-B27E-595E5184AA99}"/>
    <cellStyle name="Comma 2 2 5 2 2 4 3 2" xfId="6683" xr:uid="{F4404334-E6E5-4891-94BF-AD9DB9BE7732}"/>
    <cellStyle name="Comma 2 2 5 2 2 4 3 2 2" xfId="18815" xr:uid="{D00BCA1F-7057-4CF9-9591-DA388BA77D17}"/>
    <cellStyle name="Comma 2 2 5 2 2 4 3 2 2 2" xfId="43079" xr:uid="{9CEA044E-3D11-4B83-8C80-A9D9499AC6D1}"/>
    <cellStyle name="Comma 2 2 5 2 2 4 3 2 3" xfId="30947" xr:uid="{B59F8CD0-08AD-4439-9F41-C25FCC75C37C}"/>
    <cellStyle name="Comma 2 2 5 2 2 4 3 3" xfId="10727" xr:uid="{E2C8EFBD-8FD2-4ECC-8319-6A68221E8714}"/>
    <cellStyle name="Comma 2 2 5 2 2 4 3 3 2" xfId="22859" xr:uid="{5BCD624C-0639-4BBB-97F6-C9D37CAADE05}"/>
    <cellStyle name="Comma 2 2 5 2 2 4 3 3 2 2" xfId="47123" xr:uid="{C88A4250-BDC5-45AA-B83D-6431D8942CDD}"/>
    <cellStyle name="Comma 2 2 5 2 2 4 3 3 3" xfId="34991" xr:uid="{229ED606-6936-4860-89E9-C36E644E38A2}"/>
    <cellStyle name="Comma 2 2 5 2 2 4 3 4" xfId="14771" xr:uid="{DC4779DE-813D-4E20-AFD4-0BD29C0530B8}"/>
    <cellStyle name="Comma 2 2 5 2 2 4 3 4 2" xfId="39035" xr:uid="{FF46F5D4-A6CA-4CD6-BE62-9A44D1A0E064}"/>
    <cellStyle name="Comma 2 2 5 2 2 4 3 5" xfId="26903" xr:uid="{DFA685D0-E31D-43C0-9926-FCFA1C000C44}"/>
    <cellStyle name="Comma 2 2 5 2 2 4 4" xfId="4661" xr:uid="{404EBA81-FEF3-4BAD-B316-E588E27C5AEB}"/>
    <cellStyle name="Comma 2 2 5 2 2 4 4 2" xfId="16793" xr:uid="{A5E63466-DD97-401F-B8CC-A79A942B838C}"/>
    <cellStyle name="Comma 2 2 5 2 2 4 4 2 2" xfId="41057" xr:uid="{626BD161-352F-434B-B0A8-A1AEC21C11E9}"/>
    <cellStyle name="Comma 2 2 5 2 2 4 4 3" xfId="28925" xr:uid="{C3B7CEB2-6FC8-458A-80E6-5747AC41B230}"/>
    <cellStyle name="Comma 2 2 5 2 2 4 5" xfId="8705" xr:uid="{CBE96D5D-05FF-409C-89B4-33F3E9712D01}"/>
    <cellStyle name="Comma 2 2 5 2 2 4 5 2" xfId="20837" xr:uid="{E19BFCCD-EF3E-4D78-87C6-7E6765EC68A5}"/>
    <cellStyle name="Comma 2 2 5 2 2 4 5 2 2" xfId="45101" xr:uid="{09B28909-E8FF-4C24-95B2-2AE4A6A63E8E}"/>
    <cellStyle name="Comma 2 2 5 2 2 4 5 3" xfId="32969" xr:uid="{7E5611F4-1650-4B2C-B553-005A2543602C}"/>
    <cellStyle name="Comma 2 2 5 2 2 4 6" xfId="12749" xr:uid="{4C3B079B-0D06-456C-9E31-C921B5976BC1}"/>
    <cellStyle name="Comma 2 2 5 2 2 4 6 2" xfId="37013" xr:uid="{7FC5A966-ABDB-4322-8C55-AF20F7233B57}"/>
    <cellStyle name="Comma 2 2 5 2 2 4 7" xfId="24881" xr:uid="{84FFC6E2-9BA1-452D-B33E-A3DC6CBFC34E}"/>
    <cellStyle name="Comma 2 2 5 2 2 5" xfId="1123" xr:uid="{888BDE54-2DB0-475F-B5CC-814AF0785C83}"/>
    <cellStyle name="Comma 2 2 5 2 2 5 2" xfId="3145" xr:uid="{D37030B2-A7CC-4EE0-9B05-7EBAF304A4E8}"/>
    <cellStyle name="Comma 2 2 5 2 2 5 2 2" xfId="7189" xr:uid="{36F86290-2445-4A58-A88D-87D2A233DA24}"/>
    <cellStyle name="Comma 2 2 5 2 2 5 2 2 2" xfId="19321" xr:uid="{7D038755-D035-4618-AB11-878D463A839E}"/>
    <cellStyle name="Comma 2 2 5 2 2 5 2 2 2 2" xfId="43585" xr:uid="{07766BDD-AFEB-4344-A5EC-95EC511425AE}"/>
    <cellStyle name="Comma 2 2 5 2 2 5 2 2 3" xfId="31453" xr:uid="{47903516-AFBD-48DA-931A-60869C9C1417}"/>
    <cellStyle name="Comma 2 2 5 2 2 5 2 3" xfId="11233" xr:uid="{5A355890-69B0-4A08-934F-53A6DA957C57}"/>
    <cellStyle name="Comma 2 2 5 2 2 5 2 3 2" xfId="23365" xr:uid="{2A646BED-FB2F-4399-BBB5-9810D2A6AF46}"/>
    <cellStyle name="Comma 2 2 5 2 2 5 2 3 2 2" xfId="47629" xr:uid="{1865F820-D3B1-46C3-B9FD-2700E2780A51}"/>
    <cellStyle name="Comma 2 2 5 2 2 5 2 3 3" xfId="35497" xr:uid="{A1C99154-8083-424E-A8A7-E02C126B4013}"/>
    <cellStyle name="Comma 2 2 5 2 2 5 2 4" xfId="15277" xr:uid="{142E558F-C9E2-4CAD-A224-F542114DBF16}"/>
    <cellStyle name="Comma 2 2 5 2 2 5 2 4 2" xfId="39541" xr:uid="{0F08B872-FBB6-47F9-AC63-5AE5B28774E6}"/>
    <cellStyle name="Comma 2 2 5 2 2 5 2 5" xfId="27409" xr:uid="{78C3AA3F-81FE-449D-AB76-64B9AD47BDC6}"/>
    <cellStyle name="Comma 2 2 5 2 2 5 3" xfId="5167" xr:uid="{B57B153E-8F70-4961-A2F6-1D12A1440F91}"/>
    <cellStyle name="Comma 2 2 5 2 2 5 3 2" xfId="17299" xr:uid="{924C7C70-BF1B-45D5-ADE9-3584AFCE8778}"/>
    <cellStyle name="Comma 2 2 5 2 2 5 3 2 2" xfId="41563" xr:uid="{002DA66D-8C67-41CC-ACCD-CF4E3BD74A86}"/>
    <cellStyle name="Comma 2 2 5 2 2 5 3 3" xfId="29431" xr:uid="{05EA77B4-C197-43B4-A6D9-168F741DC681}"/>
    <cellStyle name="Comma 2 2 5 2 2 5 4" xfId="9211" xr:uid="{9DAB8C28-BF81-4BDD-A595-AED59A0A2701}"/>
    <cellStyle name="Comma 2 2 5 2 2 5 4 2" xfId="21343" xr:uid="{A22F2663-5B42-4EB3-B700-CAAE00D87A41}"/>
    <cellStyle name="Comma 2 2 5 2 2 5 4 2 2" xfId="45607" xr:uid="{1680441C-E2D2-4E54-AD5D-CDF584F45B5D}"/>
    <cellStyle name="Comma 2 2 5 2 2 5 4 3" xfId="33475" xr:uid="{36F57293-8B7A-44E6-9158-D899917B72E3}"/>
    <cellStyle name="Comma 2 2 5 2 2 5 5" xfId="13255" xr:uid="{4223879E-C673-4A5B-8DCF-0B5AAEF43685}"/>
    <cellStyle name="Comma 2 2 5 2 2 5 5 2" xfId="37519" xr:uid="{060E5021-F7D2-4A79-981F-881215425C57}"/>
    <cellStyle name="Comma 2 2 5 2 2 5 6" xfId="25387" xr:uid="{BD3BA3E9-7F94-4AA9-B20D-7E1C4C9E5960}"/>
    <cellStyle name="Comma 2 2 5 2 2 6" xfId="2134" xr:uid="{5DE3456F-7CC5-4646-8FEB-AD32E3C0C9B6}"/>
    <cellStyle name="Comma 2 2 5 2 2 6 2" xfId="6178" xr:uid="{9CAFC66A-3EF3-4145-9DF7-A1542EA135BA}"/>
    <cellStyle name="Comma 2 2 5 2 2 6 2 2" xfId="18310" xr:uid="{1DFBD18B-E184-4207-954C-2042F3B72F95}"/>
    <cellStyle name="Comma 2 2 5 2 2 6 2 2 2" xfId="42574" xr:uid="{935A48D8-EED6-431B-83D1-C54BBE5BE142}"/>
    <cellStyle name="Comma 2 2 5 2 2 6 2 3" xfId="30442" xr:uid="{A3031F4D-15FE-45FE-B097-432207D54998}"/>
    <cellStyle name="Comma 2 2 5 2 2 6 3" xfId="10222" xr:uid="{1AFBE21A-EAB4-4131-AE15-0F0A3B6147D4}"/>
    <cellStyle name="Comma 2 2 5 2 2 6 3 2" xfId="22354" xr:uid="{125BF99A-B869-4B36-9125-209E4B0BDA52}"/>
    <cellStyle name="Comma 2 2 5 2 2 6 3 2 2" xfId="46618" xr:uid="{2FED62F9-3498-4A5B-9A5A-906EE46795A7}"/>
    <cellStyle name="Comma 2 2 5 2 2 6 3 3" xfId="34486" xr:uid="{2C0E55C0-0DFE-424B-9302-8395A53EBD61}"/>
    <cellStyle name="Comma 2 2 5 2 2 6 4" xfId="14266" xr:uid="{E87377E5-405F-4032-B41B-A04BD797204F}"/>
    <cellStyle name="Comma 2 2 5 2 2 6 4 2" xfId="38530" xr:uid="{E2669943-838D-4529-B2A3-2DDD416F2EF9}"/>
    <cellStyle name="Comma 2 2 5 2 2 6 5" xfId="26398" xr:uid="{4E3049D2-63D5-4ACD-AA6A-E5DC19F07C7F}"/>
    <cellStyle name="Comma 2 2 5 2 2 7" xfId="4156" xr:uid="{C18F6921-84AD-42FC-B018-0F1D87285C08}"/>
    <cellStyle name="Comma 2 2 5 2 2 7 2" xfId="16288" xr:uid="{C960E259-6638-4D7C-BC8E-09936532F253}"/>
    <cellStyle name="Comma 2 2 5 2 2 7 2 2" xfId="40552" xr:uid="{A089B584-23D0-4270-874B-006AB1476EAF}"/>
    <cellStyle name="Comma 2 2 5 2 2 7 3" xfId="28420" xr:uid="{88787164-E540-4B85-BB93-4E7DCC36B3EB}"/>
    <cellStyle name="Comma 2 2 5 2 2 8" xfId="8200" xr:uid="{B1D0AF28-E29C-4DB8-90E7-9B89EEBEA577}"/>
    <cellStyle name="Comma 2 2 5 2 2 8 2" xfId="20332" xr:uid="{DEF6BDB4-0939-4EE0-9C6D-07424A73EB41}"/>
    <cellStyle name="Comma 2 2 5 2 2 8 2 2" xfId="44596" xr:uid="{9422B4EC-B196-4827-A310-B2CFC7837EB7}"/>
    <cellStyle name="Comma 2 2 5 2 2 8 3" xfId="32464" xr:uid="{24F32B70-5BBC-4E2E-8114-EA11B3E8DDCA}"/>
    <cellStyle name="Comma 2 2 5 2 2 9" xfId="12244" xr:uid="{BF9DEAE5-0613-47E4-8521-6B093AACE20A}"/>
    <cellStyle name="Comma 2 2 5 2 2 9 2" xfId="36508" xr:uid="{9B91DD95-F901-4FB3-B7A9-3D808E45FAB7}"/>
    <cellStyle name="Comma 2 2 5 2 3" xfId="175" xr:uid="{F6DB6F61-43C4-4CA6-8E7A-252AEB0D9161}"/>
    <cellStyle name="Comma 2 2 5 2 3 2" xfId="428" xr:uid="{D18DDD13-B947-4AE1-98EA-8AB834352774}"/>
    <cellStyle name="Comma 2 2 5 2 3 2 2" xfId="933" xr:uid="{BE5857AD-DAA2-4CBF-B7E0-53773EE4E2B4}"/>
    <cellStyle name="Comma 2 2 5 2 3 2 2 2" xfId="1944" xr:uid="{87FB3216-A767-444A-9C66-CEF6F8EF0678}"/>
    <cellStyle name="Comma 2 2 5 2 3 2 2 2 2" xfId="3966" xr:uid="{EED60681-8283-4891-A6C2-8BF8C9D8E920}"/>
    <cellStyle name="Comma 2 2 5 2 3 2 2 2 2 2" xfId="8010" xr:uid="{21B31CBD-7AD6-45B0-932D-36797771635C}"/>
    <cellStyle name="Comma 2 2 5 2 3 2 2 2 2 2 2" xfId="20142" xr:uid="{2FE8AE29-E5BB-41B4-9A3C-6167F366ADA7}"/>
    <cellStyle name="Comma 2 2 5 2 3 2 2 2 2 2 2 2" xfId="44406" xr:uid="{F3702C54-3EBE-49B3-8991-9426419873CE}"/>
    <cellStyle name="Comma 2 2 5 2 3 2 2 2 2 2 3" xfId="32274" xr:uid="{F4D0DC2A-18BC-4E15-92AF-30317AFA34FA}"/>
    <cellStyle name="Comma 2 2 5 2 3 2 2 2 2 3" xfId="12054" xr:uid="{D92160AD-812D-42D9-83C7-E8A2DB7FDE8E}"/>
    <cellStyle name="Comma 2 2 5 2 3 2 2 2 2 3 2" xfId="24186" xr:uid="{DACEB566-7944-4431-9401-2DA29D57C3E7}"/>
    <cellStyle name="Comma 2 2 5 2 3 2 2 2 2 3 2 2" xfId="48450" xr:uid="{3FF202F7-8E20-4289-B8F5-B45879B1F296}"/>
    <cellStyle name="Comma 2 2 5 2 3 2 2 2 2 3 3" xfId="36318" xr:uid="{24ECAD39-62B8-4761-A9AD-888B1314A6CB}"/>
    <cellStyle name="Comma 2 2 5 2 3 2 2 2 2 4" xfId="16098" xr:uid="{46E758E8-E466-4147-8975-623BFB0EEFB6}"/>
    <cellStyle name="Comma 2 2 5 2 3 2 2 2 2 4 2" xfId="40362" xr:uid="{9AD047F0-BA81-41AB-BD9C-3ED17BDA2BE2}"/>
    <cellStyle name="Comma 2 2 5 2 3 2 2 2 2 5" xfId="28230" xr:uid="{F086EE12-8D67-42E8-AC0E-B5BF485F476E}"/>
    <cellStyle name="Comma 2 2 5 2 3 2 2 2 3" xfId="5988" xr:uid="{82C55CEA-C13E-428C-A64C-B15BBA6B133F}"/>
    <cellStyle name="Comma 2 2 5 2 3 2 2 2 3 2" xfId="18120" xr:uid="{30364306-0B5B-4189-8DC1-B6B9282E9A5A}"/>
    <cellStyle name="Comma 2 2 5 2 3 2 2 2 3 2 2" xfId="42384" xr:uid="{BC0A84B0-1226-4D59-9E01-A4B5261BCA47}"/>
    <cellStyle name="Comma 2 2 5 2 3 2 2 2 3 3" xfId="30252" xr:uid="{BAD4335F-A1B4-449B-8710-AE39593E08FA}"/>
    <cellStyle name="Comma 2 2 5 2 3 2 2 2 4" xfId="10032" xr:uid="{AC6ACC8E-C675-43BA-A7E6-7DFC83AE3B4C}"/>
    <cellStyle name="Comma 2 2 5 2 3 2 2 2 4 2" xfId="22164" xr:uid="{9AB572DE-9B42-4F76-BEC2-18E0E3116C90}"/>
    <cellStyle name="Comma 2 2 5 2 3 2 2 2 4 2 2" xfId="46428" xr:uid="{07B4707C-E95E-412A-BE6F-1144350E6DD6}"/>
    <cellStyle name="Comma 2 2 5 2 3 2 2 2 4 3" xfId="34296" xr:uid="{FEB75AB1-F0B2-4506-94D4-2758FF0632BC}"/>
    <cellStyle name="Comma 2 2 5 2 3 2 2 2 5" xfId="14076" xr:uid="{FA58B014-195C-409F-89EB-7F0524042885}"/>
    <cellStyle name="Comma 2 2 5 2 3 2 2 2 5 2" xfId="38340" xr:uid="{C3E7F034-E704-4159-9C4D-24A5958D7273}"/>
    <cellStyle name="Comma 2 2 5 2 3 2 2 2 6" xfId="26208" xr:uid="{63EF7F19-5D7F-41A1-BE7C-BE1EF4057433}"/>
    <cellStyle name="Comma 2 2 5 2 3 2 2 3" xfId="2955" xr:uid="{272C0264-B345-4F33-A71E-309E29CCD55A}"/>
    <cellStyle name="Comma 2 2 5 2 3 2 2 3 2" xfId="6999" xr:uid="{7C52446D-D07E-4F33-BA45-5E19C6CEBD67}"/>
    <cellStyle name="Comma 2 2 5 2 3 2 2 3 2 2" xfId="19131" xr:uid="{B4DCC650-D5C5-42ED-9579-71511ED0A39B}"/>
    <cellStyle name="Comma 2 2 5 2 3 2 2 3 2 2 2" xfId="43395" xr:uid="{2B318114-0F68-4983-867F-F0E37AD83D20}"/>
    <cellStyle name="Comma 2 2 5 2 3 2 2 3 2 3" xfId="31263" xr:uid="{74396FD1-35BC-496C-A115-D42242C24523}"/>
    <cellStyle name="Comma 2 2 5 2 3 2 2 3 3" xfId="11043" xr:uid="{0FFFCD84-221C-4185-B2A7-C912F2E2FF5D}"/>
    <cellStyle name="Comma 2 2 5 2 3 2 2 3 3 2" xfId="23175" xr:uid="{120E12B2-7F1C-4435-B0AB-D8D3C37DC39C}"/>
    <cellStyle name="Comma 2 2 5 2 3 2 2 3 3 2 2" xfId="47439" xr:uid="{8BFACD90-46C6-4F2B-8057-7200C31CC187}"/>
    <cellStyle name="Comma 2 2 5 2 3 2 2 3 3 3" xfId="35307" xr:uid="{C572594E-0C02-4C4C-90B4-42CD554DAF4E}"/>
    <cellStyle name="Comma 2 2 5 2 3 2 2 3 4" xfId="15087" xr:uid="{28462623-8BA1-41A4-BA45-AFB17275BD78}"/>
    <cellStyle name="Comma 2 2 5 2 3 2 2 3 4 2" xfId="39351" xr:uid="{74C78076-B22B-4D8D-82CF-10557CBDD13A}"/>
    <cellStyle name="Comma 2 2 5 2 3 2 2 3 5" xfId="27219" xr:uid="{50718E2D-9F18-45E5-ADB6-2E45FAD4BA19}"/>
    <cellStyle name="Comma 2 2 5 2 3 2 2 4" xfId="4977" xr:uid="{39C15206-6218-462F-B89A-224BEAF4F0FA}"/>
    <cellStyle name="Comma 2 2 5 2 3 2 2 4 2" xfId="17109" xr:uid="{0EB2C113-5B17-4FF5-8E03-0CCBFBD73F09}"/>
    <cellStyle name="Comma 2 2 5 2 3 2 2 4 2 2" xfId="41373" xr:uid="{44DC5209-170A-44DE-8E44-9FE2348B96B0}"/>
    <cellStyle name="Comma 2 2 5 2 3 2 2 4 3" xfId="29241" xr:uid="{85685D65-71ED-4017-A26F-4DF2DFD04E6A}"/>
    <cellStyle name="Comma 2 2 5 2 3 2 2 5" xfId="9021" xr:uid="{437BBB01-7048-4FD6-8BD5-DC1C13CC46E3}"/>
    <cellStyle name="Comma 2 2 5 2 3 2 2 5 2" xfId="21153" xr:uid="{34230455-FE96-4FAD-971E-F8E3A4357085}"/>
    <cellStyle name="Comma 2 2 5 2 3 2 2 5 2 2" xfId="45417" xr:uid="{32D758E6-E495-42FF-B2E3-2F9706F7D73F}"/>
    <cellStyle name="Comma 2 2 5 2 3 2 2 5 3" xfId="33285" xr:uid="{4CFFC5B0-2FE0-4D77-AD83-14E0C9236EA0}"/>
    <cellStyle name="Comma 2 2 5 2 3 2 2 6" xfId="13065" xr:uid="{C076E1A3-BD5B-4A1F-BC98-3067D7F470AE}"/>
    <cellStyle name="Comma 2 2 5 2 3 2 2 6 2" xfId="37329" xr:uid="{5C43B3A4-1642-45CC-88A1-B7FE047B441C}"/>
    <cellStyle name="Comma 2 2 5 2 3 2 2 7" xfId="25197" xr:uid="{0284A0A6-0981-42CD-9AF3-75E2278B681F}"/>
    <cellStyle name="Comma 2 2 5 2 3 2 3" xfId="1439" xr:uid="{353F6759-CDEB-4294-8D50-14E7D6097F4B}"/>
    <cellStyle name="Comma 2 2 5 2 3 2 3 2" xfId="3461" xr:uid="{E79081D4-B3C2-4A40-8F56-6499064CE07D}"/>
    <cellStyle name="Comma 2 2 5 2 3 2 3 2 2" xfId="7505" xr:uid="{5222481A-7EF7-4919-B6AD-D9ECC230CDF9}"/>
    <cellStyle name="Comma 2 2 5 2 3 2 3 2 2 2" xfId="19637" xr:uid="{BE8FC6AB-70B3-458A-BCDB-DAF406550AAF}"/>
    <cellStyle name="Comma 2 2 5 2 3 2 3 2 2 2 2" xfId="43901" xr:uid="{A0AF3F67-453C-48C9-9471-EF133A7FBCC5}"/>
    <cellStyle name="Comma 2 2 5 2 3 2 3 2 2 3" xfId="31769" xr:uid="{3864071D-91EA-4D6E-909C-BB009E826C16}"/>
    <cellStyle name="Comma 2 2 5 2 3 2 3 2 3" xfId="11549" xr:uid="{D6DBF1FD-436E-433E-AB95-3800875059D9}"/>
    <cellStyle name="Comma 2 2 5 2 3 2 3 2 3 2" xfId="23681" xr:uid="{F5E77B6A-295D-4879-949E-FD5339AC3D08}"/>
    <cellStyle name="Comma 2 2 5 2 3 2 3 2 3 2 2" xfId="47945" xr:uid="{2FDA048B-56D2-4EE3-B57C-68AEC98A6FC4}"/>
    <cellStyle name="Comma 2 2 5 2 3 2 3 2 3 3" xfId="35813" xr:uid="{20422B7C-E83B-4830-B081-17FA77511E86}"/>
    <cellStyle name="Comma 2 2 5 2 3 2 3 2 4" xfId="15593" xr:uid="{347B4A21-ED24-4B97-940E-BBB79E06CE43}"/>
    <cellStyle name="Comma 2 2 5 2 3 2 3 2 4 2" xfId="39857" xr:uid="{5EE5E1C2-E5C1-437A-AE59-6D0E1EBE8D10}"/>
    <cellStyle name="Comma 2 2 5 2 3 2 3 2 5" xfId="27725" xr:uid="{C1AB3DE9-A89A-4927-9623-22723AC9EE09}"/>
    <cellStyle name="Comma 2 2 5 2 3 2 3 3" xfId="5483" xr:uid="{128CFF64-188D-4776-932A-17FD1F006FF6}"/>
    <cellStyle name="Comma 2 2 5 2 3 2 3 3 2" xfId="17615" xr:uid="{521D8039-D2D2-4432-B3FB-F5CBF3462B87}"/>
    <cellStyle name="Comma 2 2 5 2 3 2 3 3 2 2" xfId="41879" xr:uid="{F30CD4D1-14D0-4D8F-9802-9A79A0E49A24}"/>
    <cellStyle name="Comma 2 2 5 2 3 2 3 3 3" xfId="29747" xr:uid="{012E1F36-388B-44EB-8627-9DD83126BD4B}"/>
    <cellStyle name="Comma 2 2 5 2 3 2 3 4" xfId="9527" xr:uid="{5FBB1B5B-4934-4F61-8E82-FD41E85CF160}"/>
    <cellStyle name="Comma 2 2 5 2 3 2 3 4 2" xfId="21659" xr:uid="{3BDC95C2-9538-487C-88DE-F8579579F0AB}"/>
    <cellStyle name="Comma 2 2 5 2 3 2 3 4 2 2" xfId="45923" xr:uid="{924D7384-BD97-4970-9488-F85124A18B3B}"/>
    <cellStyle name="Comma 2 2 5 2 3 2 3 4 3" xfId="33791" xr:uid="{2E6633AB-2634-4C8A-9B60-17F7ECD0734C}"/>
    <cellStyle name="Comma 2 2 5 2 3 2 3 5" xfId="13571" xr:uid="{E759AFB2-C9C9-4704-94CA-9110E0866C8C}"/>
    <cellStyle name="Comma 2 2 5 2 3 2 3 5 2" xfId="37835" xr:uid="{9AE62784-8A78-49E1-9BB9-4D0B704E1C4C}"/>
    <cellStyle name="Comma 2 2 5 2 3 2 3 6" xfId="25703" xr:uid="{7FE7E9E7-EF7A-4482-98B8-793EA3F68E4A}"/>
    <cellStyle name="Comma 2 2 5 2 3 2 4" xfId="2450" xr:uid="{33D5E82E-9EFC-4404-9BB7-D08F84BCB70D}"/>
    <cellStyle name="Comma 2 2 5 2 3 2 4 2" xfId="6494" xr:uid="{43BB7E00-10AB-47C6-B124-22989AB1A812}"/>
    <cellStyle name="Comma 2 2 5 2 3 2 4 2 2" xfId="18626" xr:uid="{417A8942-7914-4424-AC6C-21A66B0C9CD3}"/>
    <cellStyle name="Comma 2 2 5 2 3 2 4 2 2 2" xfId="42890" xr:uid="{E5D7EFBD-F4FD-48E7-984F-54276150000C}"/>
    <cellStyle name="Comma 2 2 5 2 3 2 4 2 3" xfId="30758" xr:uid="{EC4E2214-F0ED-4910-BD05-C544FD7613FA}"/>
    <cellStyle name="Comma 2 2 5 2 3 2 4 3" xfId="10538" xr:uid="{FC78F032-A4C4-4CEC-BE51-C40E99FB8343}"/>
    <cellStyle name="Comma 2 2 5 2 3 2 4 3 2" xfId="22670" xr:uid="{38BC9CEF-3862-4A80-9AC9-53607325CC58}"/>
    <cellStyle name="Comma 2 2 5 2 3 2 4 3 2 2" xfId="46934" xr:uid="{CA03D1DA-8392-4386-B780-C3C7BC35B954}"/>
    <cellStyle name="Comma 2 2 5 2 3 2 4 3 3" xfId="34802" xr:uid="{A30324C9-6ABF-49D0-9685-97224A5133DC}"/>
    <cellStyle name="Comma 2 2 5 2 3 2 4 4" xfId="14582" xr:uid="{308A6CE2-B6E9-4DF3-BA74-792CE6AF396E}"/>
    <cellStyle name="Comma 2 2 5 2 3 2 4 4 2" xfId="38846" xr:uid="{4B8780DC-3B82-44B2-9347-4542ADEC3899}"/>
    <cellStyle name="Comma 2 2 5 2 3 2 4 5" xfId="26714" xr:uid="{CF75611C-9C7D-428B-9ABB-C3EB7C6C45DF}"/>
    <cellStyle name="Comma 2 2 5 2 3 2 5" xfId="4472" xr:uid="{154D6AC1-739B-4D45-8AAF-4FF5D8FFACA5}"/>
    <cellStyle name="Comma 2 2 5 2 3 2 5 2" xfId="16604" xr:uid="{17D653CB-4D9B-4A79-BF67-280A60ED4736}"/>
    <cellStyle name="Comma 2 2 5 2 3 2 5 2 2" xfId="40868" xr:uid="{3FFEA235-F17F-4DD5-8370-C6EE45F771A9}"/>
    <cellStyle name="Comma 2 2 5 2 3 2 5 3" xfId="28736" xr:uid="{BD751DD2-BDB8-4AA6-AD84-4008DDCD2629}"/>
    <cellStyle name="Comma 2 2 5 2 3 2 6" xfId="8516" xr:uid="{531595D8-8589-46A9-8C47-9CB3ADEF4DD6}"/>
    <cellStyle name="Comma 2 2 5 2 3 2 6 2" xfId="20648" xr:uid="{5251D9E4-3DF7-413B-AFA6-B3A4995A1ACD}"/>
    <cellStyle name="Comma 2 2 5 2 3 2 6 2 2" xfId="44912" xr:uid="{2BDF32EA-A592-40E4-8E58-7A7512A66C09}"/>
    <cellStyle name="Comma 2 2 5 2 3 2 6 3" xfId="32780" xr:uid="{D8116285-396A-43FC-BA9F-71C7CAAE8724}"/>
    <cellStyle name="Comma 2 2 5 2 3 2 7" xfId="12560" xr:uid="{1D8D2737-7621-4B02-A958-7A3FCCB7CCB4}"/>
    <cellStyle name="Comma 2 2 5 2 3 2 7 2" xfId="36824" xr:uid="{61429354-528F-46EB-B121-79C4F858B70F}"/>
    <cellStyle name="Comma 2 2 5 2 3 2 8" xfId="24692" xr:uid="{970C3292-B1B4-40E3-9D80-2B0D7DB07013}"/>
    <cellStyle name="Comma 2 2 5 2 3 3" xfId="680" xr:uid="{B9A08C5A-8539-4BA9-84C4-27AF235B905D}"/>
    <cellStyle name="Comma 2 2 5 2 3 3 2" xfId="1691" xr:uid="{B139C93A-BD0F-41D0-B716-59F29E50CB2C}"/>
    <cellStyle name="Comma 2 2 5 2 3 3 2 2" xfId="3713" xr:uid="{74FB5909-F681-46D9-88A9-77CA55F3ECDC}"/>
    <cellStyle name="Comma 2 2 5 2 3 3 2 2 2" xfId="7757" xr:uid="{EA1C9988-281A-4B23-BD40-50CCBEC0B887}"/>
    <cellStyle name="Comma 2 2 5 2 3 3 2 2 2 2" xfId="19889" xr:uid="{4A76F255-6604-47F2-8811-5B5501CF4140}"/>
    <cellStyle name="Comma 2 2 5 2 3 3 2 2 2 2 2" xfId="44153" xr:uid="{8999244E-CD2D-4536-9E73-74B4A05083A9}"/>
    <cellStyle name="Comma 2 2 5 2 3 3 2 2 2 3" xfId="32021" xr:uid="{0311B2E1-2F35-4C9C-8F02-85346184E21D}"/>
    <cellStyle name="Comma 2 2 5 2 3 3 2 2 3" xfId="11801" xr:uid="{E56B07BF-766C-4B1E-B0B6-532BC6E83AEB}"/>
    <cellStyle name="Comma 2 2 5 2 3 3 2 2 3 2" xfId="23933" xr:uid="{639B9F1F-2722-44E5-A621-D33854A65B0C}"/>
    <cellStyle name="Comma 2 2 5 2 3 3 2 2 3 2 2" xfId="48197" xr:uid="{CB7451EC-ABC6-4A81-979E-C00CF520CD15}"/>
    <cellStyle name="Comma 2 2 5 2 3 3 2 2 3 3" xfId="36065" xr:uid="{E598594F-E8D9-4EAB-84FD-A32F0D6574E3}"/>
    <cellStyle name="Comma 2 2 5 2 3 3 2 2 4" xfId="15845" xr:uid="{13736BB6-EA65-4BF7-8500-E36ABF6DA974}"/>
    <cellStyle name="Comma 2 2 5 2 3 3 2 2 4 2" xfId="40109" xr:uid="{C8D16D35-B6CF-4143-8CE0-E5B0F46E5974}"/>
    <cellStyle name="Comma 2 2 5 2 3 3 2 2 5" xfId="27977" xr:uid="{95490227-AD76-4861-9183-E87CC435E45A}"/>
    <cellStyle name="Comma 2 2 5 2 3 3 2 3" xfId="5735" xr:uid="{F2185BEF-9EE7-4D39-B3F7-83962B47C01A}"/>
    <cellStyle name="Comma 2 2 5 2 3 3 2 3 2" xfId="17867" xr:uid="{093BD65C-C44A-4857-8ECD-888F3486EDD8}"/>
    <cellStyle name="Comma 2 2 5 2 3 3 2 3 2 2" xfId="42131" xr:uid="{BCF54389-F2C4-458B-9148-1E81208CD146}"/>
    <cellStyle name="Comma 2 2 5 2 3 3 2 3 3" xfId="29999" xr:uid="{8E0C0066-792B-4522-9B4B-A6EBFA92BBAE}"/>
    <cellStyle name="Comma 2 2 5 2 3 3 2 4" xfId="9779" xr:uid="{F6678BC0-0864-4852-AFAF-020777E0669B}"/>
    <cellStyle name="Comma 2 2 5 2 3 3 2 4 2" xfId="21911" xr:uid="{1E03FC21-0867-4C26-B5F8-72AFAA94BDD6}"/>
    <cellStyle name="Comma 2 2 5 2 3 3 2 4 2 2" xfId="46175" xr:uid="{0DFBB973-8622-4C3C-B818-714B9E86FBF9}"/>
    <cellStyle name="Comma 2 2 5 2 3 3 2 4 3" xfId="34043" xr:uid="{C26CF967-ADB8-4355-BD56-2F74949348BB}"/>
    <cellStyle name="Comma 2 2 5 2 3 3 2 5" xfId="13823" xr:uid="{451FB22D-2983-48D2-95D3-80B40FA9799F}"/>
    <cellStyle name="Comma 2 2 5 2 3 3 2 5 2" xfId="38087" xr:uid="{873A86C6-F868-47E4-8B51-B87AA3A03229}"/>
    <cellStyle name="Comma 2 2 5 2 3 3 2 6" xfId="25955" xr:uid="{62C56911-45D6-4A91-BF8F-DD69E7F2A544}"/>
    <cellStyle name="Comma 2 2 5 2 3 3 3" xfId="2702" xr:uid="{18795CED-E197-4226-9935-96AA958F778A}"/>
    <cellStyle name="Comma 2 2 5 2 3 3 3 2" xfId="6746" xr:uid="{06B97568-C033-4498-8FDB-C94060578478}"/>
    <cellStyle name="Comma 2 2 5 2 3 3 3 2 2" xfId="18878" xr:uid="{CAEA846E-B4D6-4FE3-A203-E96E6AE47EC5}"/>
    <cellStyle name="Comma 2 2 5 2 3 3 3 2 2 2" xfId="43142" xr:uid="{1F4039AB-B987-4466-A1E7-F98D69E36FDD}"/>
    <cellStyle name="Comma 2 2 5 2 3 3 3 2 3" xfId="31010" xr:uid="{02D4EA02-F004-4E2C-8D46-53BD6EA30B8A}"/>
    <cellStyle name="Comma 2 2 5 2 3 3 3 3" xfId="10790" xr:uid="{EF809CDE-F285-4CC8-BD8E-2E02EC7DD924}"/>
    <cellStyle name="Comma 2 2 5 2 3 3 3 3 2" xfId="22922" xr:uid="{F186B5FD-6897-4C13-86B7-9CC687186226}"/>
    <cellStyle name="Comma 2 2 5 2 3 3 3 3 2 2" xfId="47186" xr:uid="{0088D295-F836-450F-98E7-46189A3C0AEA}"/>
    <cellStyle name="Comma 2 2 5 2 3 3 3 3 3" xfId="35054" xr:uid="{5C428F97-3733-4F2D-A371-22257ECBBB08}"/>
    <cellStyle name="Comma 2 2 5 2 3 3 3 4" xfId="14834" xr:uid="{102A2C04-7C65-4D25-AEBD-61898D790884}"/>
    <cellStyle name="Comma 2 2 5 2 3 3 3 4 2" xfId="39098" xr:uid="{9E7219CC-258F-428A-92BC-F43E45F2DD60}"/>
    <cellStyle name="Comma 2 2 5 2 3 3 3 5" xfId="26966" xr:uid="{CF1FED79-F5C5-40B5-BB12-F4F385310F81}"/>
    <cellStyle name="Comma 2 2 5 2 3 3 4" xfId="4724" xr:uid="{9E3F5511-5D39-4B05-B3E9-6979AB81837D}"/>
    <cellStyle name="Comma 2 2 5 2 3 3 4 2" xfId="16856" xr:uid="{13D5E857-F71E-45F4-BF3C-32B745A8DDD8}"/>
    <cellStyle name="Comma 2 2 5 2 3 3 4 2 2" xfId="41120" xr:uid="{909CA32E-4418-45C1-9BA8-98FD295B2EBB}"/>
    <cellStyle name="Comma 2 2 5 2 3 3 4 3" xfId="28988" xr:uid="{A8782187-6B59-433D-83CF-045C63222AB2}"/>
    <cellStyle name="Comma 2 2 5 2 3 3 5" xfId="8768" xr:uid="{40C320B5-3548-4B20-A472-539A232E9E7C}"/>
    <cellStyle name="Comma 2 2 5 2 3 3 5 2" xfId="20900" xr:uid="{F286C109-BC8F-47C4-9249-0CFC704DB194}"/>
    <cellStyle name="Comma 2 2 5 2 3 3 5 2 2" xfId="45164" xr:uid="{7DC751C4-F8B1-41C3-B626-AA630F82B25A}"/>
    <cellStyle name="Comma 2 2 5 2 3 3 5 3" xfId="33032" xr:uid="{13F21BD1-ACE8-4D8F-B830-5163587AF352}"/>
    <cellStyle name="Comma 2 2 5 2 3 3 6" xfId="12812" xr:uid="{FC2BBF54-67E0-42E0-88E1-401CB7166E70}"/>
    <cellStyle name="Comma 2 2 5 2 3 3 6 2" xfId="37076" xr:uid="{3364EA4C-4E69-409F-9256-186C4CE0ADE1}"/>
    <cellStyle name="Comma 2 2 5 2 3 3 7" xfId="24944" xr:uid="{93FC3791-445B-401E-B9C1-EBB9A08013FA}"/>
    <cellStyle name="Comma 2 2 5 2 3 4" xfId="1186" xr:uid="{9130358D-B6CF-4953-B2AF-AB929FDAEE09}"/>
    <cellStyle name="Comma 2 2 5 2 3 4 2" xfId="3208" xr:uid="{D68598C9-87E7-4E46-9EC6-838E3B767F4B}"/>
    <cellStyle name="Comma 2 2 5 2 3 4 2 2" xfId="7252" xr:uid="{E0B90EC2-D463-4957-A356-10FBDDE6FF48}"/>
    <cellStyle name="Comma 2 2 5 2 3 4 2 2 2" xfId="19384" xr:uid="{E50C1FD3-2334-494D-95F2-C19E6814E5CE}"/>
    <cellStyle name="Comma 2 2 5 2 3 4 2 2 2 2" xfId="43648" xr:uid="{86AAAD21-98EC-488B-B0DF-E699211BF8B2}"/>
    <cellStyle name="Comma 2 2 5 2 3 4 2 2 3" xfId="31516" xr:uid="{3AE21B59-4700-4138-855C-4FCF180681AC}"/>
    <cellStyle name="Comma 2 2 5 2 3 4 2 3" xfId="11296" xr:uid="{40D3456A-4FF3-4E8D-AA2E-5B020DD393BA}"/>
    <cellStyle name="Comma 2 2 5 2 3 4 2 3 2" xfId="23428" xr:uid="{95D8590C-3175-4412-8744-C9821560A9B4}"/>
    <cellStyle name="Comma 2 2 5 2 3 4 2 3 2 2" xfId="47692" xr:uid="{FE136B0A-720C-4D07-BA94-696BC733BA1C}"/>
    <cellStyle name="Comma 2 2 5 2 3 4 2 3 3" xfId="35560" xr:uid="{253DAA18-E7FA-46F8-8567-E153B9B834CE}"/>
    <cellStyle name="Comma 2 2 5 2 3 4 2 4" xfId="15340" xr:uid="{C15CFDF8-3FB9-4F1F-8110-4A0BBC96BE36}"/>
    <cellStyle name="Comma 2 2 5 2 3 4 2 4 2" xfId="39604" xr:uid="{69951733-CFAB-4FB8-9A53-67B92CA7CE95}"/>
    <cellStyle name="Comma 2 2 5 2 3 4 2 5" xfId="27472" xr:uid="{2265E9D4-BFDD-4E1B-AAA1-4B8B1865A689}"/>
    <cellStyle name="Comma 2 2 5 2 3 4 3" xfId="5230" xr:uid="{AF3235E4-24A9-4C04-8D99-E8A7AB604FA1}"/>
    <cellStyle name="Comma 2 2 5 2 3 4 3 2" xfId="17362" xr:uid="{3DCD081C-58AB-40D2-8493-845B5266970B}"/>
    <cellStyle name="Comma 2 2 5 2 3 4 3 2 2" xfId="41626" xr:uid="{2BD3062D-F2D2-4B5F-922F-5038FACC6399}"/>
    <cellStyle name="Comma 2 2 5 2 3 4 3 3" xfId="29494" xr:uid="{089F4DFB-B2CE-4B38-B84D-46E1C75999DB}"/>
    <cellStyle name="Comma 2 2 5 2 3 4 4" xfId="9274" xr:uid="{0EE91391-1775-48AE-BBDE-79A2B512804B}"/>
    <cellStyle name="Comma 2 2 5 2 3 4 4 2" xfId="21406" xr:uid="{ED02A24B-970A-4454-8C60-D8827B36383D}"/>
    <cellStyle name="Comma 2 2 5 2 3 4 4 2 2" xfId="45670" xr:uid="{CC9CE6C0-E8E6-43D5-9142-25C944FBC67B}"/>
    <cellStyle name="Comma 2 2 5 2 3 4 4 3" xfId="33538" xr:uid="{B866F4AB-4EB3-4322-973C-A1984693D94D}"/>
    <cellStyle name="Comma 2 2 5 2 3 4 5" xfId="13318" xr:uid="{9C91A1B9-BC39-4CAA-8386-3F334D1689D4}"/>
    <cellStyle name="Comma 2 2 5 2 3 4 5 2" xfId="37582" xr:uid="{33F8CF73-192D-4553-90DF-823008B0ABD3}"/>
    <cellStyle name="Comma 2 2 5 2 3 4 6" xfId="25450" xr:uid="{A37D995C-A50A-4B1D-AB55-125BD6C139FA}"/>
    <cellStyle name="Comma 2 2 5 2 3 5" xfId="2197" xr:uid="{C6DBA82F-0BE6-4CBA-AF14-3B9A0510D967}"/>
    <cellStyle name="Comma 2 2 5 2 3 5 2" xfId="6241" xr:uid="{1C37330F-E2C1-46C2-AB35-054C48AA8A83}"/>
    <cellStyle name="Comma 2 2 5 2 3 5 2 2" xfId="18373" xr:uid="{00C23B2C-F259-4A21-96D7-DFD05DC8D1F2}"/>
    <cellStyle name="Comma 2 2 5 2 3 5 2 2 2" xfId="42637" xr:uid="{057387B8-FCC8-401C-9E15-64B96BD7D7EE}"/>
    <cellStyle name="Comma 2 2 5 2 3 5 2 3" xfId="30505" xr:uid="{EA8CD135-4B29-46FA-993C-A307299E9612}"/>
    <cellStyle name="Comma 2 2 5 2 3 5 3" xfId="10285" xr:uid="{A36E9F84-E2B4-4ED3-84EB-450B9CA293E4}"/>
    <cellStyle name="Comma 2 2 5 2 3 5 3 2" xfId="22417" xr:uid="{ACCEFF7D-9B7C-4D26-9062-AA86B4EBD5F5}"/>
    <cellStyle name="Comma 2 2 5 2 3 5 3 2 2" xfId="46681" xr:uid="{2682A849-1158-439D-B140-7BC22DF5EAF1}"/>
    <cellStyle name="Comma 2 2 5 2 3 5 3 3" xfId="34549" xr:uid="{45D9FFBE-86FE-4221-9525-18774EC539DA}"/>
    <cellStyle name="Comma 2 2 5 2 3 5 4" xfId="14329" xr:uid="{8DD873E0-60CB-471B-BB36-48651BE31B62}"/>
    <cellStyle name="Comma 2 2 5 2 3 5 4 2" xfId="38593" xr:uid="{4A6AE4F6-D8AB-4573-9F22-0727B06A183E}"/>
    <cellStyle name="Comma 2 2 5 2 3 5 5" xfId="26461" xr:uid="{F7E6844E-F41D-4374-AD71-34CE305626E9}"/>
    <cellStyle name="Comma 2 2 5 2 3 6" xfId="4219" xr:uid="{8491B07A-2CDD-448D-ADF5-7D9BE34708D6}"/>
    <cellStyle name="Comma 2 2 5 2 3 6 2" xfId="16351" xr:uid="{8A5C468A-7D51-407B-AAEB-F953AEF301E4}"/>
    <cellStyle name="Comma 2 2 5 2 3 6 2 2" xfId="40615" xr:uid="{9C22A152-CA5E-4405-BA0A-D6BEBB047D21}"/>
    <cellStyle name="Comma 2 2 5 2 3 6 3" xfId="28483" xr:uid="{08E4DDFA-BDEA-4F13-9E73-9BD8FAB73C2F}"/>
    <cellStyle name="Comma 2 2 5 2 3 7" xfId="8263" xr:uid="{F1C52297-5A56-499B-95DE-426B8F672658}"/>
    <cellStyle name="Comma 2 2 5 2 3 7 2" xfId="20395" xr:uid="{9FC79EA7-E802-479C-9B93-7A047D98A08F}"/>
    <cellStyle name="Comma 2 2 5 2 3 7 2 2" xfId="44659" xr:uid="{E54ED852-D410-49C7-9365-6066C295CBCE}"/>
    <cellStyle name="Comma 2 2 5 2 3 7 3" xfId="32527" xr:uid="{66E9D123-3154-4691-B279-DA60A015F737}"/>
    <cellStyle name="Comma 2 2 5 2 3 8" xfId="12307" xr:uid="{8539FE49-8425-489A-B6AB-67D14A534F41}"/>
    <cellStyle name="Comma 2 2 5 2 3 8 2" xfId="36571" xr:uid="{5533095C-4C6F-414D-9184-8760D6B0CC9B}"/>
    <cellStyle name="Comma 2 2 5 2 3 9" xfId="24439" xr:uid="{BF5A3C58-B3C2-4A3D-8B42-24B39C2DD6B7}"/>
    <cellStyle name="Comma 2 2 5 2 4" xfId="302" xr:uid="{44264321-7639-4C9B-AD21-FC0AD509D802}"/>
    <cellStyle name="Comma 2 2 5 2 4 2" xfId="807" xr:uid="{96AD49CA-774D-4165-8FAF-3E3B2274661E}"/>
    <cellStyle name="Comma 2 2 5 2 4 2 2" xfId="1818" xr:uid="{F2FF9DF1-8024-489E-9D4A-261257384A38}"/>
    <cellStyle name="Comma 2 2 5 2 4 2 2 2" xfId="3840" xr:uid="{E95352BC-83E9-4FD4-8B2C-BC3C1B83EE45}"/>
    <cellStyle name="Comma 2 2 5 2 4 2 2 2 2" xfId="7884" xr:uid="{9D38BBD4-BC83-4162-A7AE-61B432738E12}"/>
    <cellStyle name="Comma 2 2 5 2 4 2 2 2 2 2" xfId="20016" xr:uid="{EF19288B-19EA-42E8-A139-659E720815DB}"/>
    <cellStyle name="Comma 2 2 5 2 4 2 2 2 2 2 2" xfId="44280" xr:uid="{534EE0EB-ACAC-463A-992C-AD1812B33CC4}"/>
    <cellStyle name="Comma 2 2 5 2 4 2 2 2 2 3" xfId="32148" xr:uid="{EEDDDF0B-2127-4461-BE5F-95CECC809689}"/>
    <cellStyle name="Comma 2 2 5 2 4 2 2 2 3" xfId="11928" xr:uid="{2B0757A8-E36E-4A1B-9749-C399E062D02A}"/>
    <cellStyle name="Comma 2 2 5 2 4 2 2 2 3 2" xfId="24060" xr:uid="{4F66EEE7-B06C-42AC-A8CF-0A763334567B}"/>
    <cellStyle name="Comma 2 2 5 2 4 2 2 2 3 2 2" xfId="48324" xr:uid="{E224B910-C719-4A73-95C4-DEE47E7A5641}"/>
    <cellStyle name="Comma 2 2 5 2 4 2 2 2 3 3" xfId="36192" xr:uid="{CF22BB83-E6D1-45B3-A8D5-4881A66CDDF4}"/>
    <cellStyle name="Comma 2 2 5 2 4 2 2 2 4" xfId="15972" xr:uid="{15B28E91-3D06-4283-BDD8-895B1BA3A9F9}"/>
    <cellStyle name="Comma 2 2 5 2 4 2 2 2 4 2" xfId="40236" xr:uid="{C966AF74-E25D-4A43-980F-CFF136BCD444}"/>
    <cellStyle name="Comma 2 2 5 2 4 2 2 2 5" xfId="28104" xr:uid="{E91FD7D9-2168-431C-8C49-2978A017B3F6}"/>
    <cellStyle name="Comma 2 2 5 2 4 2 2 3" xfId="5862" xr:uid="{8CCD6372-58DE-4112-8336-474F7CE9C86C}"/>
    <cellStyle name="Comma 2 2 5 2 4 2 2 3 2" xfId="17994" xr:uid="{3434A41C-F07C-487A-A8AD-80EA2E96EAEA}"/>
    <cellStyle name="Comma 2 2 5 2 4 2 2 3 2 2" xfId="42258" xr:uid="{3872EDEF-ACFF-4D34-8130-60AF37AC88E9}"/>
    <cellStyle name="Comma 2 2 5 2 4 2 2 3 3" xfId="30126" xr:uid="{899C9E63-F6DE-4155-B18C-A17B516449E2}"/>
    <cellStyle name="Comma 2 2 5 2 4 2 2 4" xfId="9906" xr:uid="{7DB0C0C3-A534-47A2-9558-3B8776D7A113}"/>
    <cellStyle name="Comma 2 2 5 2 4 2 2 4 2" xfId="22038" xr:uid="{E1111BC7-DCD0-4C11-89F8-8DB965BC2E3C}"/>
    <cellStyle name="Comma 2 2 5 2 4 2 2 4 2 2" xfId="46302" xr:uid="{0C09E80E-27FD-47D7-899E-632209CA458A}"/>
    <cellStyle name="Comma 2 2 5 2 4 2 2 4 3" xfId="34170" xr:uid="{B214FA33-FAC1-4D29-A664-4A99501BE8FA}"/>
    <cellStyle name="Comma 2 2 5 2 4 2 2 5" xfId="13950" xr:uid="{4D3FBBA3-1A0A-4CF5-AC04-2A24CDE3C76A}"/>
    <cellStyle name="Comma 2 2 5 2 4 2 2 5 2" xfId="38214" xr:uid="{752EBE25-6FA7-4DA8-B8CF-D5EF09EBFD7F}"/>
    <cellStyle name="Comma 2 2 5 2 4 2 2 6" xfId="26082" xr:uid="{6FFC7D88-88FE-4474-9D6D-A02990EA7AB5}"/>
    <cellStyle name="Comma 2 2 5 2 4 2 3" xfId="2829" xr:uid="{8B281A57-FFEE-4227-AD35-6C2D340CEDBB}"/>
    <cellStyle name="Comma 2 2 5 2 4 2 3 2" xfId="6873" xr:uid="{A6E64E7E-4CBC-40E8-9F81-73C65DD9FCA5}"/>
    <cellStyle name="Comma 2 2 5 2 4 2 3 2 2" xfId="19005" xr:uid="{7D368F1B-FA26-4487-8ABD-961F2F19EC83}"/>
    <cellStyle name="Comma 2 2 5 2 4 2 3 2 2 2" xfId="43269" xr:uid="{F0FBB5F4-699F-44BD-BEDA-B0A2761C8FDB}"/>
    <cellStyle name="Comma 2 2 5 2 4 2 3 2 3" xfId="31137" xr:uid="{8D6ADF35-BA6B-405C-A99D-F1A54FF185DA}"/>
    <cellStyle name="Comma 2 2 5 2 4 2 3 3" xfId="10917" xr:uid="{D0466759-2618-46CF-81BA-F7D4AD7ADD28}"/>
    <cellStyle name="Comma 2 2 5 2 4 2 3 3 2" xfId="23049" xr:uid="{553C474C-CFAA-48AB-8364-3DF1136CC6BF}"/>
    <cellStyle name="Comma 2 2 5 2 4 2 3 3 2 2" xfId="47313" xr:uid="{193C96C5-F9EF-4963-86F2-3006A84BD3FD}"/>
    <cellStyle name="Comma 2 2 5 2 4 2 3 3 3" xfId="35181" xr:uid="{47FB2D4E-6F5B-431A-959C-35104C8C74DA}"/>
    <cellStyle name="Comma 2 2 5 2 4 2 3 4" xfId="14961" xr:uid="{38E36DD0-E7AE-4A9D-991D-970E75C37401}"/>
    <cellStyle name="Comma 2 2 5 2 4 2 3 4 2" xfId="39225" xr:uid="{C3950C26-DB98-4DF5-9F10-9D13BC19D844}"/>
    <cellStyle name="Comma 2 2 5 2 4 2 3 5" xfId="27093" xr:uid="{A786B666-5354-4152-A6D6-234CD1B38C73}"/>
    <cellStyle name="Comma 2 2 5 2 4 2 4" xfId="4851" xr:uid="{5D0CF165-C6CC-414A-967B-061419448589}"/>
    <cellStyle name="Comma 2 2 5 2 4 2 4 2" xfId="16983" xr:uid="{895B9852-D23F-43EE-A1F7-AF16C97FAD0D}"/>
    <cellStyle name="Comma 2 2 5 2 4 2 4 2 2" xfId="41247" xr:uid="{782356DA-75A9-4C60-92C1-330B1CC60F85}"/>
    <cellStyle name="Comma 2 2 5 2 4 2 4 3" xfId="29115" xr:uid="{B8E6FF22-71EF-4DC7-BEA2-121977DBBA45}"/>
    <cellStyle name="Comma 2 2 5 2 4 2 5" xfId="8895" xr:uid="{93B80072-2ECF-4B6C-AB8A-60AEAA53A181}"/>
    <cellStyle name="Comma 2 2 5 2 4 2 5 2" xfId="21027" xr:uid="{D88CCA2C-C824-477B-AF8A-9D82F627D2F8}"/>
    <cellStyle name="Comma 2 2 5 2 4 2 5 2 2" xfId="45291" xr:uid="{79C00637-6C9D-40FB-AA12-7F4C3D29C358}"/>
    <cellStyle name="Comma 2 2 5 2 4 2 5 3" xfId="33159" xr:uid="{105D233B-A96B-484D-82FD-169B709A4707}"/>
    <cellStyle name="Comma 2 2 5 2 4 2 6" xfId="12939" xr:uid="{EDD0C48F-A1B9-458B-981A-30498433F667}"/>
    <cellStyle name="Comma 2 2 5 2 4 2 6 2" xfId="37203" xr:uid="{4A08802D-2C29-4EF5-A108-09EF4F9CF9DB}"/>
    <cellStyle name="Comma 2 2 5 2 4 2 7" xfId="25071" xr:uid="{E5F4A592-88A4-4692-95D0-A0B0BC674696}"/>
    <cellStyle name="Comma 2 2 5 2 4 3" xfId="1313" xr:uid="{39465D93-1450-4D2E-93DC-3E94286F1EBE}"/>
    <cellStyle name="Comma 2 2 5 2 4 3 2" xfId="3335" xr:uid="{F84AF41A-50B4-43F7-B942-FD1371293881}"/>
    <cellStyle name="Comma 2 2 5 2 4 3 2 2" xfId="7379" xr:uid="{EF7D2E7C-4C54-45F3-B52D-A87302EA348E}"/>
    <cellStyle name="Comma 2 2 5 2 4 3 2 2 2" xfId="19511" xr:uid="{238DBBC3-013A-45FF-A654-74585196371D}"/>
    <cellStyle name="Comma 2 2 5 2 4 3 2 2 2 2" xfId="43775" xr:uid="{0581BAF3-72EB-412A-B6D3-1B1DC6C9A540}"/>
    <cellStyle name="Comma 2 2 5 2 4 3 2 2 3" xfId="31643" xr:uid="{7E2B54FD-2A17-450F-AFA5-EA5AA57441CB}"/>
    <cellStyle name="Comma 2 2 5 2 4 3 2 3" xfId="11423" xr:uid="{65F65D6F-D227-4A4D-9B56-C9FA4A99F3F6}"/>
    <cellStyle name="Comma 2 2 5 2 4 3 2 3 2" xfId="23555" xr:uid="{440BFA78-AC9F-4688-B241-A92C551CF2B1}"/>
    <cellStyle name="Comma 2 2 5 2 4 3 2 3 2 2" xfId="47819" xr:uid="{8F896C12-6D4D-4595-9E01-0619B7CAE83D}"/>
    <cellStyle name="Comma 2 2 5 2 4 3 2 3 3" xfId="35687" xr:uid="{A9587B7A-1F0E-43A5-B3F5-2DAF86F2F692}"/>
    <cellStyle name="Comma 2 2 5 2 4 3 2 4" xfId="15467" xr:uid="{1FF55C72-36AD-4200-B401-58AFD1B529F4}"/>
    <cellStyle name="Comma 2 2 5 2 4 3 2 4 2" xfId="39731" xr:uid="{C5E85B76-04D7-4331-AEC3-8B8F58F56635}"/>
    <cellStyle name="Comma 2 2 5 2 4 3 2 5" xfId="27599" xr:uid="{F8C84C88-EC26-4404-A114-006780C40791}"/>
    <cellStyle name="Comma 2 2 5 2 4 3 3" xfId="5357" xr:uid="{719A966F-E023-4FAC-B92D-DA71009824AE}"/>
    <cellStyle name="Comma 2 2 5 2 4 3 3 2" xfId="17489" xr:uid="{00CCAF65-637B-42B1-99CE-FE70A83FA597}"/>
    <cellStyle name="Comma 2 2 5 2 4 3 3 2 2" xfId="41753" xr:uid="{7D2F1D44-E91F-4E16-8E51-05722C585CDB}"/>
    <cellStyle name="Comma 2 2 5 2 4 3 3 3" xfId="29621" xr:uid="{2E18A1C9-CBF1-49EE-B771-15E10DF93F17}"/>
    <cellStyle name="Comma 2 2 5 2 4 3 4" xfId="9401" xr:uid="{3167E856-291B-42E2-AE02-590369B7B863}"/>
    <cellStyle name="Comma 2 2 5 2 4 3 4 2" xfId="21533" xr:uid="{9F4CA775-2C5C-4127-8A24-EE965BDFDD36}"/>
    <cellStyle name="Comma 2 2 5 2 4 3 4 2 2" xfId="45797" xr:uid="{6C1DC320-F74B-4CC0-9495-908685775C2E}"/>
    <cellStyle name="Comma 2 2 5 2 4 3 4 3" xfId="33665" xr:uid="{9D848854-D21A-4F5B-85BA-345F94634D92}"/>
    <cellStyle name="Comma 2 2 5 2 4 3 5" xfId="13445" xr:uid="{14B47AE1-D6BB-4A64-9D08-2EEB50D7C24D}"/>
    <cellStyle name="Comma 2 2 5 2 4 3 5 2" xfId="37709" xr:uid="{95EDB156-5E01-42B9-A0B1-80A35843AAD7}"/>
    <cellStyle name="Comma 2 2 5 2 4 3 6" xfId="25577" xr:uid="{D18026A8-4C83-4D4E-8186-3A3FAA4892EA}"/>
    <cellStyle name="Comma 2 2 5 2 4 4" xfId="2324" xr:uid="{C8DFF3D9-6FD0-4632-9992-5D068283749C}"/>
    <cellStyle name="Comma 2 2 5 2 4 4 2" xfId="6368" xr:uid="{A6224442-3DFD-4BDB-BF09-CDD49688B3E2}"/>
    <cellStyle name="Comma 2 2 5 2 4 4 2 2" xfId="18500" xr:uid="{3C3502ED-E330-4CC3-8B2C-C1586E23AED6}"/>
    <cellStyle name="Comma 2 2 5 2 4 4 2 2 2" xfId="42764" xr:uid="{B0E6B184-6C4E-4DC9-AE46-FF51330710A4}"/>
    <cellStyle name="Comma 2 2 5 2 4 4 2 3" xfId="30632" xr:uid="{CE948CF1-6A25-4A5B-B2AB-9B2C0B92DB0A}"/>
    <cellStyle name="Comma 2 2 5 2 4 4 3" xfId="10412" xr:uid="{4659F592-23AF-435F-833F-5E2A33575582}"/>
    <cellStyle name="Comma 2 2 5 2 4 4 3 2" xfId="22544" xr:uid="{D1C9573B-7625-4C33-A5B6-6F1B10B06EDF}"/>
    <cellStyle name="Comma 2 2 5 2 4 4 3 2 2" xfId="46808" xr:uid="{0C325737-082E-4095-AB36-D942BFB1A0FD}"/>
    <cellStyle name="Comma 2 2 5 2 4 4 3 3" xfId="34676" xr:uid="{1783AC9A-0383-4ED3-90AF-6EAD813456FD}"/>
    <cellStyle name="Comma 2 2 5 2 4 4 4" xfId="14456" xr:uid="{36B41BC9-10C5-48B9-A921-838004DBA89E}"/>
    <cellStyle name="Comma 2 2 5 2 4 4 4 2" xfId="38720" xr:uid="{215052B0-4606-4116-841D-D7EDA71FE812}"/>
    <cellStyle name="Comma 2 2 5 2 4 4 5" xfId="26588" xr:uid="{6E27F76A-2AEC-4EBE-9072-78B925AE76F7}"/>
    <cellStyle name="Comma 2 2 5 2 4 5" xfId="4346" xr:uid="{76BF8315-52E9-43A6-9FEF-41D917D733AD}"/>
    <cellStyle name="Comma 2 2 5 2 4 5 2" xfId="16478" xr:uid="{79C9ECAA-44CC-412F-8D96-4F783CCDB089}"/>
    <cellStyle name="Comma 2 2 5 2 4 5 2 2" xfId="40742" xr:uid="{4B4305C0-8469-4275-B753-6915CFBCAEE0}"/>
    <cellStyle name="Comma 2 2 5 2 4 5 3" xfId="28610" xr:uid="{BD243012-3943-4019-B930-D0797E30F937}"/>
    <cellStyle name="Comma 2 2 5 2 4 6" xfId="8390" xr:uid="{A416E9D7-38E8-4688-AABE-5924FE10E51D}"/>
    <cellStyle name="Comma 2 2 5 2 4 6 2" xfId="20522" xr:uid="{06BBE046-FEEF-4EFE-B177-BC0EA78FFF3E}"/>
    <cellStyle name="Comma 2 2 5 2 4 6 2 2" xfId="44786" xr:uid="{47F7AD4F-76DA-467B-B4D7-0A65CAC58069}"/>
    <cellStyle name="Comma 2 2 5 2 4 6 3" xfId="32654" xr:uid="{F7831C9B-6870-46B9-AF8C-AEA6FEAA36A2}"/>
    <cellStyle name="Comma 2 2 5 2 4 7" xfId="12434" xr:uid="{D729ECFF-7ECB-4DE3-8D64-FE7E7F70920D}"/>
    <cellStyle name="Comma 2 2 5 2 4 7 2" xfId="36698" xr:uid="{7FDE0FB1-F0D9-4E77-924E-6F16D3CE1F59}"/>
    <cellStyle name="Comma 2 2 5 2 4 8" xfId="24566" xr:uid="{5152CBD5-8841-4CB1-B190-D845D0F2A15E}"/>
    <cellStyle name="Comma 2 2 5 2 5" xfId="554" xr:uid="{3E0E3411-890A-4327-BB96-35C1729D6124}"/>
    <cellStyle name="Comma 2 2 5 2 5 2" xfId="1565" xr:uid="{61B4C29C-2EAF-4492-978B-A8D498984238}"/>
    <cellStyle name="Comma 2 2 5 2 5 2 2" xfId="3587" xr:uid="{FC8D4972-6511-4D47-80D1-83E34C91B793}"/>
    <cellStyle name="Comma 2 2 5 2 5 2 2 2" xfId="7631" xr:uid="{9E58054A-037D-4148-8AE2-64A2C293099F}"/>
    <cellStyle name="Comma 2 2 5 2 5 2 2 2 2" xfId="19763" xr:uid="{B3443E5E-97ED-48F5-B9E2-DA16430FD194}"/>
    <cellStyle name="Comma 2 2 5 2 5 2 2 2 2 2" xfId="44027" xr:uid="{3CFAB683-EAC3-4598-B6FC-75B92A585CA1}"/>
    <cellStyle name="Comma 2 2 5 2 5 2 2 2 3" xfId="31895" xr:uid="{AC270153-1DE8-4B66-811A-703C4C8D3D0F}"/>
    <cellStyle name="Comma 2 2 5 2 5 2 2 3" xfId="11675" xr:uid="{2C32E4D8-7E17-4DD5-8118-B1622568DD06}"/>
    <cellStyle name="Comma 2 2 5 2 5 2 2 3 2" xfId="23807" xr:uid="{2B259CE2-F8D5-4C69-95B9-88D1E00C2AA9}"/>
    <cellStyle name="Comma 2 2 5 2 5 2 2 3 2 2" xfId="48071" xr:uid="{E71A725E-B77A-4654-9A9F-4385D0724A2A}"/>
    <cellStyle name="Comma 2 2 5 2 5 2 2 3 3" xfId="35939" xr:uid="{050422B8-6F8F-4AE8-AD70-35E4A7FE3A63}"/>
    <cellStyle name="Comma 2 2 5 2 5 2 2 4" xfId="15719" xr:uid="{0F0567AE-8FDE-4372-B0D6-949789431F3C}"/>
    <cellStyle name="Comma 2 2 5 2 5 2 2 4 2" xfId="39983" xr:uid="{3F21BA93-1E20-4E80-AB96-0460F9504801}"/>
    <cellStyle name="Comma 2 2 5 2 5 2 2 5" xfId="27851" xr:uid="{3901F964-5159-407C-AE96-54FF26892EC8}"/>
    <cellStyle name="Comma 2 2 5 2 5 2 3" xfId="5609" xr:uid="{A93E21CD-F3CE-4D62-88E4-E238E4D79AA2}"/>
    <cellStyle name="Comma 2 2 5 2 5 2 3 2" xfId="17741" xr:uid="{9858A3FE-80FA-4EF1-AADE-C121946F4D6C}"/>
    <cellStyle name="Comma 2 2 5 2 5 2 3 2 2" xfId="42005" xr:uid="{4E878225-62DC-4099-B9DE-4F650D184260}"/>
    <cellStyle name="Comma 2 2 5 2 5 2 3 3" xfId="29873" xr:uid="{65DAAE25-011B-41E8-A65F-80336D757D75}"/>
    <cellStyle name="Comma 2 2 5 2 5 2 4" xfId="9653" xr:uid="{E48730D8-250A-42D8-A649-6D853E0A551F}"/>
    <cellStyle name="Comma 2 2 5 2 5 2 4 2" xfId="21785" xr:uid="{56659015-626A-4740-A1E1-BD7F71152959}"/>
    <cellStyle name="Comma 2 2 5 2 5 2 4 2 2" xfId="46049" xr:uid="{F2949AA5-A007-44FF-9BB9-9B42643A2E5D}"/>
    <cellStyle name="Comma 2 2 5 2 5 2 4 3" xfId="33917" xr:uid="{06A36B7B-6D69-4902-9D79-1DE41663C953}"/>
    <cellStyle name="Comma 2 2 5 2 5 2 5" xfId="13697" xr:uid="{4ADBD392-10E6-4958-9F54-AF94ED47FB36}"/>
    <cellStyle name="Comma 2 2 5 2 5 2 5 2" xfId="37961" xr:uid="{87AC9C5E-C8D3-4AC3-B36A-26DCF54FCBF9}"/>
    <cellStyle name="Comma 2 2 5 2 5 2 6" xfId="25829" xr:uid="{64472CC0-626C-459F-BEBC-8EE91D78E94A}"/>
    <cellStyle name="Comma 2 2 5 2 5 3" xfId="2576" xr:uid="{B15942A5-5B76-4B00-854D-2BBF53ADABC8}"/>
    <cellStyle name="Comma 2 2 5 2 5 3 2" xfId="6620" xr:uid="{1BCFE243-285C-492D-BDF2-CD9823117746}"/>
    <cellStyle name="Comma 2 2 5 2 5 3 2 2" xfId="18752" xr:uid="{06E17C8D-E81C-42B2-A5D8-CE1A087F746A}"/>
    <cellStyle name="Comma 2 2 5 2 5 3 2 2 2" xfId="43016" xr:uid="{45804B54-30B0-492B-8FE9-D5F76C8E39DA}"/>
    <cellStyle name="Comma 2 2 5 2 5 3 2 3" xfId="30884" xr:uid="{102E1502-4089-4408-B39E-2EAED9AE4DD8}"/>
    <cellStyle name="Comma 2 2 5 2 5 3 3" xfId="10664" xr:uid="{CEB69210-BBD1-49E8-BF73-ABCBC2B13EC9}"/>
    <cellStyle name="Comma 2 2 5 2 5 3 3 2" xfId="22796" xr:uid="{4D09BDB9-325F-4FB7-B4A8-B7A066971126}"/>
    <cellStyle name="Comma 2 2 5 2 5 3 3 2 2" xfId="47060" xr:uid="{0DDDF002-B408-41C6-9517-803D2D7E35C2}"/>
    <cellStyle name="Comma 2 2 5 2 5 3 3 3" xfId="34928" xr:uid="{10406E82-BD2D-4303-9DA0-9FBACE1EB4A9}"/>
    <cellStyle name="Comma 2 2 5 2 5 3 4" xfId="14708" xr:uid="{722455CB-43F1-4552-AB8C-2F0E50CB07D1}"/>
    <cellStyle name="Comma 2 2 5 2 5 3 4 2" xfId="38972" xr:uid="{790546A2-B9C0-445F-A538-64FF82CBB99A}"/>
    <cellStyle name="Comma 2 2 5 2 5 3 5" xfId="26840" xr:uid="{A73CE4FC-A16F-4037-A5E3-67FEBBBE5274}"/>
    <cellStyle name="Comma 2 2 5 2 5 4" xfId="4598" xr:uid="{1AAD2E05-9E6D-43A6-8BD3-A37F6440F4E7}"/>
    <cellStyle name="Comma 2 2 5 2 5 4 2" xfId="16730" xr:uid="{B49A90C7-9070-4E1F-A068-0A0ABFB9C166}"/>
    <cellStyle name="Comma 2 2 5 2 5 4 2 2" xfId="40994" xr:uid="{6509AF9E-9965-48F2-9AF6-E4EA9073845F}"/>
    <cellStyle name="Comma 2 2 5 2 5 4 3" xfId="28862" xr:uid="{C81F700E-8D37-4E89-8082-B684D56EB170}"/>
    <cellStyle name="Comma 2 2 5 2 5 5" xfId="8642" xr:uid="{C1249B9D-B632-4BA0-B872-408555AEC784}"/>
    <cellStyle name="Comma 2 2 5 2 5 5 2" xfId="20774" xr:uid="{0AF9CDDB-7624-40BD-89D9-3B8B021DC463}"/>
    <cellStyle name="Comma 2 2 5 2 5 5 2 2" xfId="45038" xr:uid="{B847BC36-F26B-4670-B50A-E72B2DA0F477}"/>
    <cellStyle name="Comma 2 2 5 2 5 5 3" xfId="32906" xr:uid="{0966D25F-DDEB-467F-9732-A226903C67E0}"/>
    <cellStyle name="Comma 2 2 5 2 5 6" xfId="12686" xr:uid="{37EAEAF8-9E8C-4FAE-987B-ABE239864445}"/>
    <cellStyle name="Comma 2 2 5 2 5 6 2" xfId="36950" xr:uid="{9CCF8006-164A-4AE1-8415-C9E592A62C43}"/>
    <cellStyle name="Comma 2 2 5 2 5 7" xfId="24818" xr:uid="{4420EAF7-4E2F-40AA-A27A-EB7B202DFF06}"/>
    <cellStyle name="Comma 2 2 5 2 6" xfId="1060" xr:uid="{69062C7E-9DD6-40CE-B1B1-9F92C91CE5B7}"/>
    <cellStyle name="Comma 2 2 5 2 6 2" xfId="3082" xr:uid="{087E32C1-5413-4B03-9629-AFCB06B9C721}"/>
    <cellStyle name="Comma 2 2 5 2 6 2 2" xfId="7126" xr:uid="{EE12ADE1-A452-4645-B48C-08EE24EDD542}"/>
    <cellStyle name="Comma 2 2 5 2 6 2 2 2" xfId="19258" xr:uid="{5E472E46-A176-44CF-BB2C-2BAE5CD17AC1}"/>
    <cellStyle name="Comma 2 2 5 2 6 2 2 2 2" xfId="43522" xr:uid="{C4E8258B-46BF-454E-AD87-3192FAAF8595}"/>
    <cellStyle name="Comma 2 2 5 2 6 2 2 3" xfId="31390" xr:uid="{1834E8F6-C4A6-4845-957F-714683EDF352}"/>
    <cellStyle name="Comma 2 2 5 2 6 2 3" xfId="11170" xr:uid="{0766ED84-0858-43F8-A732-B5B695642F42}"/>
    <cellStyle name="Comma 2 2 5 2 6 2 3 2" xfId="23302" xr:uid="{DF0F7C47-9C58-4649-8185-BCC9E21B5D0F}"/>
    <cellStyle name="Comma 2 2 5 2 6 2 3 2 2" xfId="47566" xr:uid="{784A8EF2-535E-48A2-ABCC-EBDFFF79D426}"/>
    <cellStyle name="Comma 2 2 5 2 6 2 3 3" xfId="35434" xr:uid="{8E7129F7-83D5-4A7F-86F9-BBAEBBF29452}"/>
    <cellStyle name="Comma 2 2 5 2 6 2 4" xfId="15214" xr:uid="{089F3DDA-3890-4817-86AA-702F5076727B}"/>
    <cellStyle name="Comma 2 2 5 2 6 2 4 2" xfId="39478" xr:uid="{433FDC9C-81B6-4A09-A1B6-CE73C3CD6BBF}"/>
    <cellStyle name="Comma 2 2 5 2 6 2 5" xfId="27346" xr:uid="{D8572EC0-A44B-4A66-8764-B62D9B903C88}"/>
    <cellStyle name="Comma 2 2 5 2 6 3" xfId="5104" xr:uid="{DEDA3DD4-2EF3-4177-9E34-A94A784BD3B6}"/>
    <cellStyle name="Comma 2 2 5 2 6 3 2" xfId="17236" xr:uid="{DD386749-1172-448E-A00C-0CAF088BF9E8}"/>
    <cellStyle name="Comma 2 2 5 2 6 3 2 2" xfId="41500" xr:uid="{B6F0E08C-1FD9-40FD-AC1F-C9C0D84C4DB0}"/>
    <cellStyle name="Comma 2 2 5 2 6 3 3" xfId="29368" xr:uid="{864CC7FF-9122-4012-87FA-9369A043F47A}"/>
    <cellStyle name="Comma 2 2 5 2 6 4" xfId="9148" xr:uid="{EBADE70E-9DB7-4CBC-A9CA-618943AEB4EF}"/>
    <cellStyle name="Comma 2 2 5 2 6 4 2" xfId="21280" xr:uid="{D3B2BA23-3D65-4327-B95A-5F3840C8AF33}"/>
    <cellStyle name="Comma 2 2 5 2 6 4 2 2" xfId="45544" xr:uid="{285B42F0-7A2A-48AB-A394-FB7EAD107739}"/>
    <cellStyle name="Comma 2 2 5 2 6 4 3" xfId="33412" xr:uid="{3854680C-A9D5-44E3-BBE3-291780E87153}"/>
    <cellStyle name="Comma 2 2 5 2 6 5" xfId="13192" xr:uid="{8D4BD125-F82A-49F2-AC60-EE7C5A214B74}"/>
    <cellStyle name="Comma 2 2 5 2 6 5 2" xfId="37456" xr:uid="{61C86F0B-583B-41ED-B339-9CDE1DBCA443}"/>
    <cellStyle name="Comma 2 2 5 2 6 6" xfId="25324" xr:uid="{135F3C63-E597-48C9-AA54-EBD66A82C9EC}"/>
    <cellStyle name="Comma 2 2 5 2 7" xfId="2071" xr:uid="{43856D53-3947-46F2-BB6F-BE9299433E4B}"/>
    <cellStyle name="Comma 2 2 5 2 7 2" xfId="6115" xr:uid="{7CFCFBF9-C49A-4F7A-A0EC-06CC1036ADA9}"/>
    <cellStyle name="Comma 2 2 5 2 7 2 2" xfId="18247" xr:uid="{53BE1267-F46F-4423-BCAA-9CE44E7A4B53}"/>
    <cellStyle name="Comma 2 2 5 2 7 2 2 2" xfId="42511" xr:uid="{66C0B2B8-BAA9-4BBF-88E0-AF76341936EC}"/>
    <cellStyle name="Comma 2 2 5 2 7 2 3" xfId="30379" xr:uid="{609490D8-A436-4CFE-A151-674A52870975}"/>
    <cellStyle name="Comma 2 2 5 2 7 3" xfId="10159" xr:uid="{3D174D1E-36B4-4C8D-B1DE-B0CCF807ADD1}"/>
    <cellStyle name="Comma 2 2 5 2 7 3 2" xfId="22291" xr:uid="{931526CA-F223-4E37-BCC7-EBA21B4B8F6A}"/>
    <cellStyle name="Comma 2 2 5 2 7 3 2 2" xfId="46555" xr:uid="{0068DCCC-D24C-4B06-A485-0D766593D42D}"/>
    <cellStyle name="Comma 2 2 5 2 7 3 3" xfId="34423" xr:uid="{8A2E811D-8EE5-4051-88A7-F6301FEA1C6F}"/>
    <cellStyle name="Comma 2 2 5 2 7 4" xfId="14203" xr:uid="{0E81BD97-AAAC-4611-B6C4-BAD4F8D6BCD8}"/>
    <cellStyle name="Comma 2 2 5 2 7 4 2" xfId="38467" xr:uid="{8ED59CBB-CFFC-484B-9985-295F96BC35EE}"/>
    <cellStyle name="Comma 2 2 5 2 7 5" xfId="26335" xr:uid="{9F59EE8E-2ECC-4021-82DB-E3B1B8C74FF8}"/>
    <cellStyle name="Comma 2 2 5 2 8" xfId="4093" xr:uid="{5DF36494-A6BB-46C5-9FC3-7A6914C36BBA}"/>
    <cellStyle name="Comma 2 2 5 2 8 2" xfId="16225" xr:uid="{9D64FE3F-E85D-48FA-8449-C603C349ED8F}"/>
    <cellStyle name="Comma 2 2 5 2 8 2 2" xfId="40489" xr:uid="{0C02829B-8AB5-4309-9755-83102EB70A55}"/>
    <cellStyle name="Comma 2 2 5 2 8 3" xfId="28357" xr:uid="{9DA72811-DDDF-49FB-89C1-82A73F9989D2}"/>
    <cellStyle name="Comma 2 2 5 2 9" xfId="8137" xr:uid="{6769D30D-91FA-41DF-81C6-B5F27C476954}"/>
    <cellStyle name="Comma 2 2 5 2 9 2" xfId="20269" xr:uid="{A1202387-6D39-4A79-8AAA-718DC630AFDD}"/>
    <cellStyle name="Comma 2 2 5 2 9 2 2" xfId="44533" xr:uid="{BD854948-6DB3-4281-89EE-B5FB94B94E93}"/>
    <cellStyle name="Comma 2 2 5 2 9 3" xfId="32401" xr:uid="{50D66EB9-F232-470C-BE9A-58DE622B4C42}"/>
    <cellStyle name="Comma 2 2 5 3" xfId="70" xr:uid="{557A3C3B-33CA-4410-9728-49DDDF744241}"/>
    <cellStyle name="Comma 2 2 5 3 10" xfId="12202" xr:uid="{C57B843B-079A-431F-83D4-965DC22AB68E}"/>
    <cellStyle name="Comma 2 2 5 3 10 2" xfId="36466" xr:uid="{7249B6FD-1C33-4FFE-AC27-B752D05C1A5A}"/>
    <cellStyle name="Comma 2 2 5 3 11" xfId="24334" xr:uid="{AF404E25-8957-47A8-AD2B-FBDDA7FF623D}"/>
    <cellStyle name="Comma 2 2 5 3 2" xfId="133" xr:uid="{5650FF86-2816-42AE-97CC-89D5FD0A3E4B}"/>
    <cellStyle name="Comma 2 2 5 3 2 10" xfId="24397" xr:uid="{C1DE31C9-04D1-452E-97A5-BE3DA3DD2C6B}"/>
    <cellStyle name="Comma 2 2 5 3 2 2" xfId="259" xr:uid="{33115E86-CA83-461E-B621-1408FAF88011}"/>
    <cellStyle name="Comma 2 2 5 3 2 2 2" xfId="512" xr:uid="{479D26C3-04F3-4F4D-A4A4-0C7EFC4DC1F2}"/>
    <cellStyle name="Comma 2 2 5 3 2 2 2 2" xfId="1017" xr:uid="{941FBD7F-5BE7-4B1D-AB65-D70ED0DC1ADD}"/>
    <cellStyle name="Comma 2 2 5 3 2 2 2 2 2" xfId="2028" xr:uid="{1588F08E-F3D7-466A-8206-59BFF49A6906}"/>
    <cellStyle name="Comma 2 2 5 3 2 2 2 2 2 2" xfId="4050" xr:uid="{974A6152-4A6F-4D59-87BC-4C7956ABEBF9}"/>
    <cellStyle name="Comma 2 2 5 3 2 2 2 2 2 2 2" xfId="8094" xr:uid="{DF0F3691-3587-4B53-A05D-5328C4C2732C}"/>
    <cellStyle name="Comma 2 2 5 3 2 2 2 2 2 2 2 2" xfId="20226" xr:uid="{A446CCF6-E802-43D9-8D22-072FF48C08F0}"/>
    <cellStyle name="Comma 2 2 5 3 2 2 2 2 2 2 2 2 2" xfId="44490" xr:uid="{6AE1E72B-62CC-47AC-835A-3C5B98466C9A}"/>
    <cellStyle name="Comma 2 2 5 3 2 2 2 2 2 2 2 3" xfId="32358" xr:uid="{6B66E17B-B8A5-4D49-A19F-6440768AF3CA}"/>
    <cellStyle name="Comma 2 2 5 3 2 2 2 2 2 2 3" xfId="12138" xr:uid="{80BF3553-4648-44B2-9A4E-17DAF9BA2FC5}"/>
    <cellStyle name="Comma 2 2 5 3 2 2 2 2 2 2 3 2" xfId="24270" xr:uid="{5CB3F8F0-674F-4D7C-8AC5-F6750EEC83C6}"/>
    <cellStyle name="Comma 2 2 5 3 2 2 2 2 2 2 3 2 2" xfId="48534" xr:uid="{FDD6C853-A3F7-4243-B581-F7FA5F01C577}"/>
    <cellStyle name="Comma 2 2 5 3 2 2 2 2 2 2 3 3" xfId="36402" xr:uid="{5EBB12DE-5839-410C-9DA8-42DBBF528714}"/>
    <cellStyle name="Comma 2 2 5 3 2 2 2 2 2 2 4" xfId="16182" xr:uid="{F7F22929-C240-4F43-99E5-1204E5F5424F}"/>
    <cellStyle name="Comma 2 2 5 3 2 2 2 2 2 2 4 2" xfId="40446" xr:uid="{E597807C-6C54-485B-8AF3-E410729DE533}"/>
    <cellStyle name="Comma 2 2 5 3 2 2 2 2 2 2 5" xfId="28314" xr:uid="{A3B9B0CB-9F64-45B0-8ABF-0C5719BA8FC9}"/>
    <cellStyle name="Comma 2 2 5 3 2 2 2 2 2 3" xfId="6072" xr:uid="{F2BC838B-7823-46F6-AE22-4654DAEB4E23}"/>
    <cellStyle name="Comma 2 2 5 3 2 2 2 2 2 3 2" xfId="18204" xr:uid="{BCB081A2-8678-431C-BD82-CA4A61A80DB0}"/>
    <cellStyle name="Comma 2 2 5 3 2 2 2 2 2 3 2 2" xfId="42468" xr:uid="{C7498AB0-B382-40A3-8F8E-B03412CD7551}"/>
    <cellStyle name="Comma 2 2 5 3 2 2 2 2 2 3 3" xfId="30336" xr:uid="{54825C75-CBEE-45F3-80B5-288F152FAC36}"/>
    <cellStyle name="Comma 2 2 5 3 2 2 2 2 2 4" xfId="10116" xr:uid="{42839883-A83B-43BA-B725-6FE8C7C35484}"/>
    <cellStyle name="Comma 2 2 5 3 2 2 2 2 2 4 2" xfId="22248" xr:uid="{093D62CF-F960-45FC-AB9C-C6DEC5A68542}"/>
    <cellStyle name="Comma 2 2 5 3 2 2 2 2 2 4 2 2" xfId="46512" xr:uid="{B341ED8D-3BDA-47E2-A65D-E5CAB7D73114}"/>
    <cellStyle name="Comma 2 2 5 3 2 2 2 2 2 4 3" xfId="34380" xr:uid="{5E8ED54A-E9B4-4D31-82C7-96C10B033392}"/>
    <cellStyle name="Comma 2 2 5 3 2 2 2 2 2 5" xfId="14160" xr:uid="{BA4F78D1-91A1-48A3-AFB0-25F9ADFAED82}"/>
    <cellStyle name="Comma 2 2 5 3 2 2 2 2 2 5 2" xfId="38424" xr:uid="{057BD941-5ED8-4009-B3FD-7E5A42E36FB6}"/>
    <cellStyle name="Comma 2 2 5 3 2 2 2 2 2 6" xfId="26292" xr:uid="{0B97C511-B0E1-45F9-9577-4301F1D9AFD8}"/>
    <cellStyle name="Comma 2 2 5 3 2 2 2 2 3" xfId="3039" xr:uid="{AA8DD1D5-C30D-4497-9B99-20E6FF117479}"/>
    <cellStyle name="Comma 2 2 5 3 2 2 2 2 3 2" xfId="7083" xr:uid="{CA93AB6B-7B73-4697-9267-2B6C74672567}"/>
    <cellStyle name="Comma 2 2 5 3 2 2 2 2 3 2 2" xfId="19215" xr:uid="{9CE5F919-C9B7-4C44-A216-4A5DDD0EB1DF}"/>
    <cellStyle name="Comma 2 2 5 3 2 2 2 2 3 2 2 2" xfId="43479" xr:uid="{7A7D55DD-B0FF-4426-ACA0-B976B1769FF6}"/>
    <cellStyle name="Comma 2 2 5 3 2 2 2 2 3 2 3" xfId="31347" xr:uid="{C3B2AF08-38DC-4720-BEEE-A103B9E9C0C8}"/>
    <cellStyle name="Comma 2 2 5 3 2 2 2 2 3 3" xfId="11127" xr:uid="{6D00B45D-5BE1-4D69-837C-89805265F8C2}"/>
    <cellStyle name="Comma 2 2 5 3 2 2 2 2 3 3 2" xfId="23259" xr:uid="{EB268B78-D8CF-4439-A952-0872B285BB93}"/>
    <cellStyle name="Comma 2 2 5 3 2 2 2 2 3 3 2 2" xfId="47523" xr:uid="{495E3474-D7AA-4510-82F8-FC7726C10AA8}"/>
    <cellStyle name="Comma 2 2 5 3 2 2 2 2 3 3 3" xfId="35391" xr:uid="{6D9632CA-4B5E-4C38-99A8-187AA7946AFA}"/>
    <cellStyle name="Comma 2 2 5 3 2 2 2 2 3 4" xfId="15171" xr:uid="{D92042DE-A2FD-423C-9416-B7285B3D310D}"/>
    <cellStyle name="Comma 2 2 5 3 2 2 2 2 3 4 2" xfId="39435" xr:uid="{D54AEB2D-731C-4582-BA57-E09441127A37}"/>
    <cellStyle name="Comma 2 2 5 3 2 2 2 2 3 5" xfId="27303" xr:uid="{E25B1F25-3DBC-40C0-B981-8611A98B0733}"/>
    <cellStyle name="Comma 2 2 5 3 2 2 2 2 4" xfId="5061" xr:uid="{F191B0D7-A7A5-4EDB-AB30-E3C54E7DF16E}"/>
    <cellStyle name="Comma 2 2 5 3 2 2 2 2 4 2" xfId="17193" xr:uid="{CEA13479-18A8-4246-A8B0-90B120FA63B6}"/>
    <cellStyle name="Comma 2 2 5 3 2 2 2 2 4 2 2" xfId="41457" xr:uid="{299C9145-A78B-4348-A4B0-4AECE855BF9C}"/>
    <cellStyle name="Comma 2 2 5 3 2 2 2 2 4 3" xfId="29325" xr:uid="{D4E63218-52D6-4CEC-BD09-55DAD286669A}"/>
    <cellStyle name="Comma 2 2 5 3 2 2 2 2 5" xfId="9105" xr:uid="{6B52592B-E8F7-4046-A969-84720DE842B0}"/>
    <cellStyle name="Comma 2 2 5 3 2 2 2 2 5 2" xfId="21237" xr:uid="{E15E1D87-E6B0-4FA6-A4AC-9A20ACE36000}"/>
    <cellStyle name="Comma 2 2 5 3 2 2 2 2 5 2 2" xfId="45501" xr:uid="{E8B2938F-3EF7-43A3-A17A-A0C3744BC205}"/>
    <cellStyle name="Comma 2 2 5 3 2 2 2 2 5 3" xfId="33369" xr:uid="{A0F20139-E5D5-4DFB-AE0A-A85C85921595}"/>
    <cellStyle name="Comma 2 2 5 3 2 2 2 2 6" xfId="13149" xr:uid="{D932B18E-CBD0-4630-9602-4D571D8C3896}"/>
    <cellStyle name="Comma 2 2 5 3 2 2 2 2 6 2" xfId="37413" xr:uid="{79060EB7-B86B-4C4D-B8A1-D8BE3951A5DC}"/>
    <cellStyle name="Comma 2 2 5 3 2 2 2 2 7" xfId="25281" xr:uid="{57D0E831-3694-4DA5-A60F-72536CB6CEF9}"/>
    <cellStyle name="Comma 2 2 5 3 2 2 2 3" xfId="1523" xr:uid="{041411F1-CAB0-4CD5-8E89-D9F67B783152}"/>
    <cellStyle name="Comma 2 2 5 3 2 2 2 3 2" xfId="3545" xr:uid="{68C02E57-74A6-418F-A295-79FCF88B4B3B}"/>
    <cellStyle name="Comma 2 2 5 3 2 2 2 3 2 2" xfId="7589" xr:uid="{E684879F-5E49-4F5F-9734-FBAC3C67E189}"/>
    <cellStyle name="Comma 2 2 5 3 2 2 2 3 2 2 2" xfId="19721" xr:uid="{2771FC70-AC6B-45BD-8F8A-977842A5E82C}"/>
    <cellStyle name="Comma 2 2 5 3 2 2 2 3 2 2 2 2" xfId="43985" xr:uid="{BF70BA34-1C25-440E-A101-531A10777993}"/>
    <cellStyle name="Comma 2 2 5 3 2 2 2 3 2 2 3" xfId="31853" xr:uid="{C521F963-1FE3-466B-B26E-3348C4D55BDD}"/>
    <cellStyle name="Comma 2 2 5 3 2 2 2 3 2 3" xfId="11633" xr:uid="{CCABFBB5-EE84-4B8A-A788-B69AC7B0841E}"/>
    <cellStyle name="Comma 2 2 5 3 2 2 2 3 2 3 2" xfId="23765" xr:uid="{29C94A07-12B2-491B-8C57-182115BB500D}"/>
    <cellStyle name="Comma 2 2 5 3 2 2 2 3 2 3 2 2" xfId="48029" xr:uid="{6A6EEE61-03BA-4B59-8B43-28CE4268475A}"/>
    <cellStyle name="Comma 2 2 5 3 2 2 2 3 2 3 3" xfId="35897" xr:uid="{FA5D1EE9-6F10-489A-B857-3DDFEC3736F2}"/>
    <cellStyle name="Comma 2 2 5 3 2 2 2 3 2 4" xfId="15677" xr:uid="{DF917EB8-34C6-40CD-9828-ADFF42171482}"/>
    <cellStyle name="Comma 2 2 5 3 2 2 2 3 2 4 2" xfId="39941" xr:uid="{51901651-4300-4EF2-84DD-5397DEF7E74D}"/>
    <cellStyle name="Comma 2 2 5 3 2 2 2 3 2 5" xfId="27809" xr:uid="{ACC5EDE9-BCB4-44CE-A3A1-74CD10649435}"/>
    <cellStyle name="Comma 2 2 5 3 2 2 2 3 3" xfId="5567" xr:uid="{9FE60320-DA09-41E3-BA6D-6BEED2BA9C3D}"/>
    <cellStyle name="Comma 2 2 5 3 2 2 2 3 3 2" xfId="17699" xr:uid="{A7A1EC07-E64A-41EE-B69C-95487BE5DDA4}"/>
    <cellStyle name="Comma 2 2 5 3 2 2 2 3 3 2 2" xfId="41963" xr:uid="{C9F81B06-E04E-4EF5-80EB-DD9E0B737BA9}"/>
    <cellStyle name="Comma 2 2 5 3 2 2 2 3 3 3" xfId="29831" xr:uid="{CA992CE9-5BE4-4BD0-8F19-CB02FC1F9662}"/>
    <cellStyle name="Comma 2 2 5 3 2 2 2 3 4" xfId="9611" xr:uid="{B83434DF-1357-46D8-8163-0FD20E47DD63}"/>
    <cellStyle name="Comma 2 2 5 3 2 2 2 3 4 2" xfId="21743" xr:uid="{0C0247F2-BFD7-44F8-9C2F-A3BD34B35FBF}"/>
    <cellStyle name="Comma 2 2 5 3 2 2 2 3 4 2 2" xfId="46007" xr:uid="{5673F232-818A-46BE-89D2-86237619ED65}"/>
    <cellStyle name="Comma 2 2 5 3 2 2 2 3 4 3" xfId="33875" xr:uid="{53A1B9B2-4648-41D5-9203-8D167E473F40}"/>
    <cellStyle name="Comma 2 2 5 3 2 2 2 3 5" xfId="13655" xr:uid="{C62A86DB-A30C-4355-8837-7C1BB8704971}"/>
    <cellStyle name="Comma 2 2 5 3 2 2 2 3 5 2" xfId="37919" xr:uid="{39F0D718-22AE-4E0E-9F96-3AED931D1DBB}"/>
    <cellStyle name="Comma 2 2 5 3 2 2 2 3 6" xfId="25787" xr:uid="{5B119AAE-07AD-45AA-97D9-536B1B8FB8EC}"/>
    <cellStyle name="Comma 2 2 5 3 2 2 2 4" xfId="2534" xr:uid="{AAC33265-0212-416E-8633-80E8C109A288}"/>
    <cellStyle name="Comma 2 2 5 3 2 2 2 4 2" xfId="6578" xr:uid="{23903A05-BC9A-4EA4-9A22-A12A90B8437D}"/>
    <cellStyle name="Comma 2 2 5 3 2 2 2 4 2 2" xfId="18710" xr:uid="{D576FEE4-2F60-4006-8EAD-FF8A7A9AD490}"/>
    <cellStyle name="Comma 2 2 5 3 2 2 2 4 2 2 2" xfId="42974" xr:uid="{6EFAD16F-F6EB-474C-BCFE-2D3B7E0053F6}"/>
    <cellStyle name="Comma 2 2 5 3 2 2 2 4 2 3" xfId="30842" xr:uid="{CD5FAC3D-3B1D-4842-9F1A-5DEB70C52439}"/>
    <cellStyle name="Comma 2 2 5 3 2 2 2 4 3" xfId="10622" xr:uid="{3931C21C-F2A6-4768-9154-6F2D2FC8F7B9}"/>
    <cellStyle name="Comma 2 2 5 3 2 2 2 4 3 2" xfId="22754" xr:uid="{4753482E-E1E7-415F-92D5-A348EE8C353E}"/>
    <cellStyle name="Comma 2 2 5 3 2 2 2 4 3 2 2" xfId="47018" xr:uid="{D17BF891-35B1-4ED5-A700-1F957E456C8E}"/>
    <cellStyle name="Comma 2 2 5 3 2 2 2 4 3 3" xfId="34886" xr:uid="{6F05E763-A633-48CC-A46B-0111038AB7EF}"/>
    <cellStyle name="Comma 2 2 5 3 2 2 2 4 4" xfId="14666" xr:uid="{CA181408-FA96-4E57-BB7B-FACD9ED1FD3C}"/>
    <cellStyle name="Comma 2 2 5 3 2 2 2 4 4 2" xfId="38930" xr:uid="{1047AF58-3B78-4405-8841-C7B8A09AF19A}"/>
    <cellStyle name="Comma 2 2 5 3 2 2 2 4 5" xfId="26798" xr:uid="{54FA944B-A2E8-444E-BAA8-C0969C9DF8BA}"/>
    <cellStyle name="Comma 2 2 5 3 2 2 2 5" xfId="4556" xr:uid="{E0D5EDF4-5098-4DDF-AC35-D66678FE9FAB}"/>
    <cellStyle name="Comma 2 2 5 3 2 2 2 5 2" xfId="16688" xr:uid="{B9810B40-95FE-4205-A45B-FF8E97A56FB5}"/>
    <cellStyle name="Comma 2 2 5 3 2 2 2 5 2 2" xfId="40952" xr:uid="{CC43647D-E40F-41D7-B321-44647D8B1638}"/>
    <cellStyle name="Comma 2 2 5 3 2 2 2 5 3" xfId="28820" xr:uid="{8EAA2B24-276B-420D-AE10-9D6125EA6A98}"/>
    <cellStyle name="Comma 2 2 5 3 2 2 2 6" xfId="8600" xr:uid="{B90375FF-36C6-47F6-B34C-04AFFA667726}"/>
    <cellStyle name="Comma 2 2 5 3 2 2 2 6 2" xfId="20732" xr:uid="{DF41317E-2C27-4598-A9FC-56D960D7023C}"/>
    <cellStyle name="Comma 2 2 5 3 2 2 2 6 2 2" xfId="44996" xr:uid="{EB31AF14-35B5-416D-8C75-F0D105B9561A}"/>
    <cellStyle name="Comma 2 2 5 3 2 2 2 6 3" xfId="32864" xr:uid="{45313EC1-31A9-4BEA-8DF4-384CEACC2C99}"/>
    <cellStyle name="Comma 2 2 5 3 2 2 2 7" xfId="12644" xr:uid="{10227EE4-2EAF-407E-BE06-349C26E8003D}"/>
    <cellStyle name="Comma 2 2 5 3 2 2 2 7 2" xfId="36908" xr:uid="{DEDD2DB4-14F1-459F-B900-53604D3150C5}"/>
    <cellStyle name="Comma 2 2 5 3 2 2 2 8" xfId="24776" xr:uid="{FD51D419-C181-4C99-A631-825B778CDD1D}"/>
    <cellStyle name="Comma 2 2 5 3 2 2 3" xfId="764" xr:uid="{CF3EF9A1-800E-4E54-834C-468A56B28C73}"/>
    <cellStyle name="Comma 2 2 5 3 2 2 3 2" xfId="1775" xr:uid="{D01CFC0A-1D21-46E9-B154-D78BC1348E60}"/>
    <cellStyle name="Comma 2 2 5 3 2 2 3 2 2" xfId="3797" xr:uid="{BF352AAC-F54A-4ADA-99BE-22CDBF391347}"/>
    <cellStyle name="Comma 2 2 5 3 2 2 3 2 2 2" xfId="7841" xr:uid="{9D493E7B-9E02-4B3B-9ABF-B39B83404956}"/>
    <cellStyle name="Comma 2 2 5 3 2 2 3 2 2 2 2" xfId="19973" xr:uid="{B16D9310-260B-4A8C-B7E4-40B72C802D5F}"/>
    <cellStyle name="Comma 2 2 5 3 2 2 3 2 2 2 2 2" xfId="44237" xr:uid="{0734BE5D-E285-4AA3-B837-CCBE4D63B264}"/>
    <cellStyle name="Comma 2 2 5 3 2 2 3 2 2 2 3" xfId="32105" xr:uid="{CC0FE07E-CD01-409C-848C-0DB05236C681}"/>
    <cellStyle name="Comma 2 2 5 3 2 2 3 2 2 3" xfId="11885" xr:uid="{347B20EC-7AE5-461E-81A9-874E83EA875F}"/>
    <cellStyle name="Comma 2 2 5 3 2 2 3 2 2 3 2" xfId="24017" xr:uid="{0C933147-A487-42FB-AFE3-3D5A36590B49}"/>
    <cellStyle name="Comma 2 2 5 3 2 2 3 2 2 3 2 2" xfId="48281" xr:uid="{06427603-B3ED-41CF-89B5-447A62CE6889}"/>
    <cellStyle name="Comma 2 2 5 3 2 2 3 2 2 3 3" xfId="36149" xr:uid="{E7576B93-D04D-410A-A2E6-6C35B922D0AB}"/>
    <cellStyle name="Comma 2 2 5 3 2 2 3 2 2 4" xfId="15929" xr:uid="{DE1479D7-59D9-467E-ACB7-692188E17FD9}"/>
    <cellStyle name="Comma 2 2 5 3 2 2 3 2 2 4 2" xfId="40193" xr:uid="{F81F0465-DB05-49B9-B089-D1F14EE43CE4}"/>
    <cellStyle name="Comma 2 2 5 3 2 2 3 2 2 5" xfId="28061" xr:uid="{CA8A874A-0F59-465B-A0D8-1C8F92960B23}"/>
    <cellStyle name="Comma 2 2 5 3 2 2 3 2 3" xfId="5819" xr:uid="{7EF51112-49CF-4199-8200-AF636576D93C}"/>
    <cellStyle name="Comma 2 2 5 3 2 2 3 2 3 2" xfId="17951" xr:uid="{1FDDBD22-407E-4917-AA20-8A4E63D1FDDA}"/>
    <cellStyle name="Comma 2 2 5 3 2 2 3 2 3 2 2" xfId="42215" xr:uid="{C146806A-626F-4E99-977B-75EC1CA80AED}"/>
    <cellStyle name="Comma 2 2 5 3 2 2 3 2 3 3" xfId="30083" xr:uid="{786AABAF-FE96-4FA2-A43B-A050D151F60E}"/>
    <cellStyle name="Comma 2 2 5 3 2 2 3 2 4" xfId="9863" xr:uid="{1D11CBD5-81F9-49BB-98DF-D39379939928}"/>
    <cellStyle name="Comma 2 2 5 3 2 2 3 2 4 2" xfId="21995" xr:uid="{A355017A-504D-4463-A44B-F967B989991A}"/>
    <cellStyle name="Comma 2 2 5 3 2 2 3 2 4 2 2" xfId="46259" xr:uid="{8BFE1EDB-A3B6-439C-BE1D-6EEAD9606D02}"/>
    <cellStyle name="Comma 2 2 5 3 2 2 3 2 4 3" xfId="34127" xr:uid="{1EDD3729-A3A4-409F-8B57-4760C4328855}"/>
    <cellStyle name="Comma 2 2 5 3 2 2 3 2 5" xfId="13907" xr:uid="{3E8A1AC3-088A-4FC3-AA05-369C62E87975}"/>
    <cellStyle name="Comma 2 2 5 3 2 2 3 2 5 2" xfId="38171" xr:uid="{345389F1-612F-42FA-A3BA-744ED5CE87C3}"/>
    <cellStyle name="Comma 2 2 5 3 2 2 3 2 6" xfId="26039" xr:uid="{AC13AD7D-3F5B-44BE-91C4-9360F0767450}"/>
    <cellStyle name="Comma 2 2 5 3 2 2 3 3" xfId="2786" xr:uid="{2CAAE36B-ECF2-4354-B7B0-367B523A5A38}"/>
    <cellStyle name="Comma 2 2 5 3 2 2 3 3 2" xfId="6830" xr:uid="{A83F7687-DF9C-4C33-8156-232229B7F480}"/>
    <cellStyle name="Comma 2 2 5 3 2 2 3 3 2 2" xfId="18962" xr:uid="{F0ED6BA4-33F0-424D-BFA2-7477F1DA8147}"/>
    <cellStyle name="Comma 2 2 5 3 2 2 3 3 2 2 2" xfId="43226" xr:uid="{9E23ED62-3094-4BDE-A935-E4E82158027E}"/>
    <cellStyle name="Comma 2 2 5 3 2 2 3 3 2 3" xfId="31094" xr:uid="{FC44472C-286F-49FC-8586-319BD4D50667}"/>
    <cellStyle name="Comma 2 2 5 3 2 2 3 3 3" xfId="10874" xr:uid="{765D21E4-3EAC-44FE-9461-CB93E5F5656A}"/>
    <cellStyle name="Comma 2 2 5 3 2 2 3 3 3 2" xfId="23006" xr:uid="{E078F2F1-F497-40F7-A4CF-6409B5512105}"/>
    <cellStyle name="Comma 2 2 5 3 2 2 3 3 3 2 2" xfId="47270" xr:uid="{323E55BF-3449-4604-96BB-73E2FA971423}"/>
    <cellStyle name="Comma 2 2 5 3 2 2 3 3 3 3" xfId="35138" xr:uid="{D0B94451-9D90-4D88-826E-A13F7326B45E}"/>
    <cellStyle name="Comma 2 2 5 3 2 2 3 3 4" xfId="14918" xr:uid="{D17771B0-30D1-43B3-9541-6E3FADE6594B}"/>
    <cellStyle name="Comma 2 2 5 3 2 2 3 3 4 2" xfId="39182" xr:uid="{BDC12FD9-5A6A-48FD-BD3F-58BABF7FD213}"/>
    <cellStyle name="Comma 2 2 5 3 2 2 3 3 5" xfId="27050" xr:uid="{FF6F2C8E-1778-460C-8C3C-64EEA59727F8}"/>
    <cellStyle name="Comma 2 2 5 3 2 2 3 4" xfId="4808" xr:uid="{8C767F12-FCA7-4103-958C-F1A321EE18E7}"/>
    <cellStyle name="Comma 2 2 5 3 2 2 3 4 2" xfId="16940" xr:uid="{5AF2B227-721F-4878-AF04-06B530FEAC59}"/>
    <cellStyle name="Comma 2 2 5 3 2 2 3 4 2 2" xfId="41204" xr:uid="{467845CD-00E3-433D-BD13-FB23B9CCF118}"/>
    <cellStyle name="Comma 2 2 5 3 2 2 3 4 3" xfId="29072" xr:uid="{308D497D-BCF7-4C11-988B-A4432B61D508}"/>
    <cellStyle name="Comma 2 2 5 3 2 2 3 5" xfId="8852" xr:uid="{F1866869-CB47-4F68-92C7-2B0D0390A5B0}"/>
    <cellStyle name="Comma 2 2 5 3 2 2 3 5 2" xfId="20984" xr:uid="{828FE343-7D8F-4FB1-AE9E-BFF1BD02159D}"/>
    <cellStyle name="Comma 2 2 5 3 2 2 3 5 2 2" xfId="45248" xr:uid="{FFB0C26B-EA65-4022-B7B6-A3114118D7AB}"/>
    <cellStyle name="Comma 2 2 5 3 2 2 3 5 3" xfId="33116" xr:uid="{4EEFC2A5-54C2-4B11-AC6B-FFF3EA733AD7}"/>
    <cellStyle name="Comma 2 2 5 3 2 2 3 6" xfId="12896" xr:uid="{DA821776-647C-4657-913D-E1E656128043}"/>
    <cellStyle name="Comma 2 2 5 3 2 2 3 6 2" xfId="37160" xr:uid="{79979B1E-BA2A-49D9-9D80-19E40B5824EF}"/>
    <cellStyle name="Comma 2 2 5 3 2 2 3 7" xfId="25028" xr:uid="{7889C348-E641-44E5-9C99-4304B59CF1DA}"/>
    <cellStyle name="Comma 2 2 5 3 2 2 4" xfId="1270" xr:uid="{6E856880-AF20-4240-8947-5D72D2781818}"/>
    <cellStyle name="Comma 2 2 5 3 2 2 4 2" xfId="3292" xr:uid="{A1DE9457-C83C-4045-A8A2-7DC747EC2357}"/>
    <cellStyle name="Comma 2 2 5 3 2 2 4 2 2" xfId="7336" xr:uid="{10D3F36E-57C9-4823-BD35-F29CF76693E0}"/>
    <cellStyle name="Comma 2 2 5 3 2 2 4 2 2 2" xfId="19468" xr:uid="{184B229B-A1D7-40E3-8E9E-297B9F87EB44}"/>
    <cellStyle name="Comma 2 2 5 3 2 2 4 2 2 2 2" xfId="43732" xr:uid="{CB5D3FD6-DDC4-4261-B397-7596A8AE06DD}"/>
    <cellStyle name="Comma 2 2 5 3 2 2 4 2 2 3" xfId="31600" xr:uid="{29483EA2-D20B-4679-9023-FD3978AFD3AD}"/>
    <cellStyle name="Comma 2 2 5 3 2 2 4 2 3" xfId="11380" xr:uid="{5459090F-D6FB-481A-ACD9-1714AA7327F0}"/>
    <cellStyle name="Comma 2 2 5 3 2 2 4 2 3 2" xfId="23512" xr:uid="{C45C8918-9339-48DB-8382-26A024F5EA1C}"/>
    <cellStyle name="Comma 2 2 5 3 2 2 4 2 3 2 2" xfId="47776" xr:uid="{29CEAF9B-5F35-4004-B037-C5D18A409D27}"/>
    <cellStyle name="Comma 2 2 5 3 2 2 4 2 3 3" xfId="35644" xr:uid="{B50145AA-8BC0-45CB-8DC5-DFC7792C2EDE}"/>
    <cellStyle name="Comma 2 2 5 3 2 2 4 2 4" xfId="15424" xr:uid="{77110A08-D8DA-4EFC-8E40-26A610B12DED}"/>
    <cellStyle name="Comma 2 2 5 3 2 2 4 2 4 2" xfId="39688" xr:uid="{6BEF9644-3824-4F0A-AD62-1FA8611A1CC3}"/>
    <cellStyle name="Comma 2 2 5 3 2 2 4 2 5" xfId="27556" xr:uid="{AED1EDB1-86B5-41D3-A76C-FCFF10E80D15}"/>
    <cellStyle name="Comma 2 2 5 3 2 2 4 3" xfId="5314" xr:uid="{6D356B1B-1857-4A05-BDC8-1A92C0AC199E}"/>
    <cellStyle name="Comma 2 2 5 3 2 2 4 3 2" xfId="17446" xr:uid="{F503DD2B-E64E-4E66-ACC0-C04F9E15A030}"/>
    <cellStyle name="Comma 2 2 5 3 2 2 4 3 2 2" xfId="41710" xr:uid="{3AF4D525-2B45-48C6-892D-3D906EEB0A1F}"/>
    <cellStyle name="Comma 2 2 5 3 2 2 4 3 3" xfId="29578" xr:uid="{31378FE5-666D-4174-8AED-A99DCC5BFEC4}"/>
    <cellStyle name="Comma 2 2 5 3 2 2 4 4" xfId="9358" xr:uid="{B520FFDA-8560-4509-977C-F0F58BFED2EB}"/>
    <cellStyle name="Comma 2 2 5 3 2 2 4 4 2" xfId="21490" xr:uid="{E507A3AB-C1F2-4087-BE97-DF1946DF97DD}"/>
    <cellStyle name="Comma 2 2 5 3 2 2 4 4 2 2" xfId="45754" xr:uid="{E481E05D-5110-41DB-8F4B-F63966253B2C}"/>
    <cellStyle name="Comma 2 2 5 3 2 2 4 4 3" xfId="33622" xr:uid="{69A82B27-9EB5-4EB4-A050-DB2F925F0635}"/>
    <cellStyle name="Comma 2 2 5 3 2 2 4 5" xfId="13402" xr:uid="{CF56C918-0E6B-4564-960F-42F65F9897FC}"/>
    <cellStyle name="Comma 2 2 5 3 2 2 4 5 2" xfId="37666" xr:uid="{B504D2A9-CB19-4768-854D-DFA6A35CD2E4}"/>
    <cellStyle name="Comma 2 2 5 3 2 2 4 6" xfId="25534" xr:uid="{C80A6C68-5536-4ED9-80CC-EBC8710AF281}"/>
    <cellStyle name="Comma 2 2 5 3 2 2 5" xfId="2281" xr:uid="{6540F311-6FE0-4FDF-9076-C5401FFB418E}"/>
    <cellStyle name="Comma 2 2 5 3 2 2 5 2" xfId="6325" xr:uid="{DFC5F148-49AB-48C1-B43A-394AEE485AB3}"/>
    <cellStyle name="Comma 2 2 5 3 2 2 5 2 2" xfId="18457" xr:uid="{0A54D82D-BB4A-4B0D-B1DE-B30977577444}"/>
    <cellStyle name="Comma 2 2 5 3 2 2 5 2 2 2" xfId="42721" xr:uid="{79F31806-6D51-4FDC-B036-89BE5D5E4903}"/>
    <cellStyle name="Comma 2 2 5 3 2 2 5 2 3" xfId="30589" xr:uid="{7A2390B6-E03E-49A1-8D97-2B557534D89D}"/>
    <cellStyle name="Comma 2 2 5 3 2 2 5 3" xfId="10369" xr:uid="{C8F1EE80-901E-4C6F-8E80-4D2AF8DE6551}"/>
    <cellStyle name="Comma 2 2 5 3 2 2 5 3 2" xfId="22501" xr:uid="{476493BF-6878-49D2-B366-81E5CC6A67C2}"/>
    <cellStyle name="Comma 2 2 5 3 2 2 5 3 2 2" xfId="46765" xr:uid="{8285CA62-9055-4CD1-B426-3ACA4D91A559}"/>
    <cellStyle name="Comma 2 2 5 3 2 2 5 3 3" xfId="34633" xr:uid="{83C5D25E-CA2C-4D46-A688-76BFE9349B16}"/>
    <cellStyle name="Comma 2 2 5 3 2 2 5 4" xfId="14413" xr:uid="{31021739-3D18-482A-BC4B-088A074AE326}"/>
    <cellStyle name="Comma 2 2 5 3 2 2 5 4 2" xfId="38677" xr:uid="{DD934D03-F203-4ACA-94E8-E9E9D3687696}"/>
    <cellStyle name="Comma 2 2 5 3 2 2 5 5" xfId="26545" xr:uid="{ECAC3E55-8612-496A-9047-B992B52EBEE5}"/>
    <cellStyle name="Comma 2 2 5 3 2 2 6" xfId="4303" xr:uid="{168A7DB5-70D1-49E7-A358-C85C662B6C51}"/>
    <cellStyle name="Comma 2 2 5 3 2 2 6 2" xfId="16435" xr:uid="{0CCE6E45-8EB8-4BED-BDA2-D0508E91099F}"/>
    <cellStyle name="Comma 2 2 5 3 2 2 6 2 2" xfId="40699" xr:uid="{F6978F68-5140-4C8C-92B0-9355BD2D6227}"/>
    <cellStyle name="Comma 2 2 5 3 2 2 6 3" xfId="28567" xr:uid="{C4EAEC34-DD4E-4AB2-A8C0-8040F2332596}"/>
    <cellStyle name="Comma 2 2 5 3 2 2 7" xfId="8347" xr:uid="{CD24ABC8-88F5-4D4D-B6EF-39817CADDE21}"/>
    <cellStyle name="Comma 2 2 5 3 2 2 7 2" xfId="20479" xr:uid="{556AA666-4053-4FBA-8A96-41272BB7774F}"/>
    <cellStyle name="Comma 2 2 5 3 2 2 7 2 2" xfId="44743" xr:uid="{E8448DB4-8787-44CE-9C66-34C9ED7B015C}"/>
    <cellStyle name="Comma 2 2 5 3 2 2 7 3" xfId="32611" xr:uid="{A183A734-7F65-42C4-8453-87CA88D0BA53}"/>
    <cellStyle name="Comma 2 2 5 3 2 2 8" xfId="12391" xr:uid="{758C65FA-3012-42FD-8325-254044A87A9F}"/>
    <cellStyle name="Comma 2 2 5 3 2 2 8 2" xfId="36655" xr:uid="{22B42A69-4EB7-45C0-8437-9D9BAD6BB418}"/>
    <cellStyle name="Comma 2 2 5 3 2 2 9" xfId="24523" xr:uid="{1C675DCB-4E93-4031-8E2F-5E69B24BF6FA}"/>
    <cellStyle name="Comma 2 2 5 3 2 3" xfId="386" xr:uid="{018BFD8A-85A0-4930-B73C-B5A3F78AF912}"/>
    <cellStyle name="Comma 2 2 5 3 2 3 2" xfId="891" xr:uid="{72F22792-D687-4526-AEF1-7099A70BAEA3}"/>
    <cellStyle name="Comma 2 2 5 3 2 3 2 2" xfId="1902" xr:uid="{DB0A0565-E491-40EA-BF28-5E8999D4A23A}"/>
    <cellStyle name="Comma 2 2 5 3 2 3 2 2 2" xfId="3924" xr:uid="{1901B296-C6A1-42E8-A0DB-D11E7495E0FF}"/>
    <cellStyle name="Comma 2 2 5 3 2 3 2 2 2 2" xfId="7968" xr:uid="{27D60D92-5CE5-4EF5-9FA4-5C566BE6EF7A}"/>
    <cellStyle name="Comma 2 2 5 3 2 3 2 2 2 2 2" xfId="20100" xr:uid="{73DD995F-C295-4B26-B64D-5A44D38A5607}"/>
    <cellStyle name="Comma 2 2 5 3 2 3 2 2 2 2 2 2" xfId="44364" xr:uid="{59FCE1A5-7B89-4EDD-B892-1A393FE83BD6}"/>
    <cellStyle name="Comma 2 2 5 3 2 3 2 2 2 2 3" xfId="32232" xr:uid="{4B861937-680F-41EB-A375-1CEF0E6F0339}"/>
    <cellStyle name="Comma 2 2 5 3 2 3 2 2 2 3" xfId="12012" xr:uid="{298F98A6-8092-4F18-A793-9B32CCD9A80C}"/>
    <cellStyle name="Comma 2 2 5 3 2 3 2 2 2 3 2" xfId="24144" xr:uid="{23C04CC2-C4F1-49D9-8E01-B00DC987D5EA}"/>
    <cellStyle name="Comma 2 2 5 3 2 3 2 2 2 3 2 2" xfId="48408" xr:uid="{CBC7BD49-F7DD-43E4-97C0-CE78830E517F}"/>
    <cellStyle name="Comma 2 2 5 3 2 3 2 2 2 3 3" xfId="36276" xr:uid="{239CBD37-DC27-4052-A895-44A7E835D69A}"/>
    <cellStyle name="Comma 2 2 5 3 2 3 2 2 2 4" xfId="16056" xr:uid="{30CA50ED-0FC8-4590-8410-7886F7AFE776}"/>
    <cellStyle name="Comma 2 2 5 3 2 3 2 2 2 4 2" xfId="40320" xr:uid="{594300B5-99DB-4D41-BD58-653F1F80932D}"/>
    <cellStyle name="Comma 2 2 5 3 2 3 2 2 2 5" xfId="28188" xr:uid="{2610D390-16AC-43B5-9F34-EBB5EA515DFF}"/>
    <cellStyle name="Comma 2 2 5 3 2 3 2 2 3" xfId="5946" xr:uid="{1D2E50BA-E652-48FD-996B-A1DA5D31FFED}"/>
    <cellStyle name="Comma 2 2 5 3 2 3 2 2 3 2" xfId="18078" xr:uid="{E8B33940-B7E3-437C-9EB3-588DE65BF1D0}"/>
    <cellStyle name="Comma 2 2 5 3 2 3 2 2 3 2 2" xfId="42342" xr:uid="{2BE26DBB-5847-4609-8ECF-B936763C2973}"/>
    <cellStyle name="Comma 2 2 5 3 2 3 2 2 3 3" xfId="30210" xr:uid="{507E7F6D-BC26-44B0-A2B0-5AA314557D08}"/>
    <cellStyle name="Comma 2 2 5 3 2 3 2 2 4" xfId="9990" xr:uid="{70E103B0-8F9B-4E9B-842D-F450CA4FB925}"/>
    <cellStyle name="Comma 2 2 5 3 2 3 2 2 4 2" xfId="22122" xr:uid="{5AF7FE0F-8EAE-4FF7-8214-E332DAFC3A29}"/>
    <cellStyle name="Comma 2 2 5 3 2 3 2 2 4 2 2" xfId="46386" xr:uid="{2F111B4D-9546-43AA-B672-23925D92339C}"/>
    <cellStyle name="Comma 2 2 5 3 2 3 2 2 4 3" xfId="34254" xr:uid="{7FBB4267-7127-4851-A086-44AD0CFF8EB5}"/>
    <cellStyle name="Comma 2 2 5 3 2 3 2 2 5" xfId="14034" xr:uid="{1EBCB447-36C2-4069-964E-B4645E47D111}"/>
    <cellStyle name="Comma 2 2 5 3 2 3 2 2 5 2" xfId="38298" xr:uid="{D50D08DA-A63A-4123-8A80-03D7CA1FE556}"/>
    <cellStyle name="Comma 2 2 5 3 2 3 2 2 6" xfId="26166" xr:uid="{E078B463-39E8-4F65-99D2-BF09E94F0CF3}"/>
    <cellStyle name="Comma 2 2 5 3 2 3 2 3" xfId="2913" xr:uid="{07246547-B9B9-4D97-A009-F60A3E8C1810}"/>
    <cellStyle name="Comma 2 2 5 3 2 3 2 3 2" xfId="6957" xr:uid="{3D564417-575A-4976-8E1F-351F757D5777}"/>
    <cellStyle name="Comma 2 2 5 3 2 3 2 3 2 2" xfId="19089" xr:uid="{A401B919-AC4D-4AB6-9A83-235CEEF1675D}"/>
    <cellStyle name="Comma 2 2 5 3 2 3 2 3 2 2 2" xfId="43353" xr:uid="{E3E95966-4946-40BF-A41A-8DF225025F6D}"/>
    <cellStyle name="Comma 2 2 5 3 2 3 2 3 2 3" xfId="31221" xr:uid="{7BB30055-E8C5-41B5-9ACF-04811B8F1981}"/>
    <cellStyle name="Comma 2 2 5 3 2 3 2 3 3" xfId="11001" xr:uid="{9E36E551-2568-4DFB-B4FF-835D0B41A110}"/>
    <cellStyle name="Comma 2 2 5 3 2 3 2 3 3 2" xfId="23133" xr:uid="{C65A0897-874C-4744-8529-3CC39D40EE49}"/>
    <cellStyle name="Comma 2 2 5 3 2 3 2 3 3 2 2" xfId="47397" xr:uid="{A16A903E-7500-4D4F-9B2B-C54E8BE66FBC}"/>
    <cellStyle name="Comma 2 2 5 3 2 3 2 3 3 3" xfId="35265" xr:uid="{42B005F2-7C7A-48FE-878A-2B61700FABAB}"/>
    <cellStyle name="Comma 2 2 5 3 2 3 2 3 4" xfId="15045" xr:uid="{56B6DFE2-DFFF-4D0F-BE64-D5DC9E72601E}"/>
    <cellStyle name="Comma 2 2 5 3 2 3 2 3 4 2" xfId="39309" xr:uid="{907FB1FE-6FFE-4757-8C13-9FBB3E0254EA}"/>
    <cellStyle name="Comma 2 2 5 3 2 3 2 3 5" xfId="27177" xr:uid="{36501299-1269-4A00-A9F7-4ED7C9B756E0}"/>
    <cellStyle name="Comma 2 2 5 3 2 3 2 4" xfId="4935" xr:uid="{BBD8ED30-D0F5-4F73-90E3-11D0BC16C078}"/>
    <cellStyle name="Comma 2 2 5 3 2 3 2 4 2" xfId="17067" xr:uid="{F78B128F-5367-4CEA-A130-35C2D2C308DE}"/>
    <cellStyle name="Comma 2 2 5 3 2 3 2 4 2 2" xfId="41331" xr:uid="{1F2D6EBB-A9E2-48AB-8926-D94D6241BFE2}"/>
    <cellStyle name="Comma 2 2 5 3 2 3 2 4 3" xfId="29199" xr:uid="{0545CEF3-DE68-4B40-A233-C15A6CDD57D7}"/>
    <cellStyle name="Comma 2 2 5 3 2 3 2 5" xfId="8979" xr:uid="{C71AD503-66FA-4866-B48B-D92C8DDE88DE}"/>
    <cellStyle name="Comma 2 2 5 3 2 3 2 5 2" xfId="21111" xr:uid="{61E70895-9F29-4596-8491-E00A688A9B0C}"/>
    <cellStyle name="Comma 2 2 5 3 2 3 2 5 2 2" xfId="45375" xr:uid="{861C437E-FD18-4942-ACF8-7514A87604F6}"/>
    <cellStyle name="Comma 2 2 5 3 2 3 2 5 3" xfId="33243" xr:uid="{5B28B319-E418-4E20-A11C-3087B699F941}"/>
    <cellStyle name="Comma 2 2 5 3 2 3 2 6" xfId="13023" xr:uid="{AFF0D93E-340F-4BE7-89C2-EC9918FF879D}"/>
    <cellStyle name="Comma 2 2 5 3 2 3 2 6 2" xfId="37287" xr:uid="{C877334B-D7F6-4643-9664-FCA771DFF12F}"/>
    <cellStyle name="Comma 2 2 5 3 2 3 2 7" xfId="25155" xr:uid="{B7269148-8FDD-4D46-AEED-A30874B05B30}"/>
    <cellStyle name="Comma 2 2 5 3 2 3 3" xfId="1397" xr:uid="{4874F50A-CC4B-4504-8670-DE5F5917D8FF}"/>
    <cellStyle name="Comma 2 2 5 3 2 3 3 2" xfId="3419" xr:uid="{5F9E9D77-BEC5-4368-92AA-36AC2809C1E6}"/>
    <cellStyle name="Comma 2 2 5 3 2 3 3 2 2" xfId="7463" xr:uid="{3070CFB2-848C-4493-B4B8-D18B9AE78DC8}"/>
    <cellStyle name="Comma 2 2 5 3 2 3 3 2 2 2" xfId="19595" xr:uid="{AD4C7AC2-CCB7-4B58-AB86-6CFE8ABB5F48}"/>
    <cellStyle name="Comma 2 2 5 3 2 3 3 2 2 2 2" xfId="43859" xr:uid="{549DBC21-7712-4061-B6C6-408FDBC3B70F}"/>
    <cellStyle name="Comma 2 2 5 3 2 3 3 2 2 3" xfId="31727" xr:uid="{6C5E5589-BDA0-414D-8D15-3D31ABE7EB11}"/>
    <cellStyle name="Comma 2 2 5 3 2 3 3 2 3" xfId="11507" xr:uid="{ACC310F6-8960-4037-95A4-8CBDB52C23E4}"/>
    <cellStyle name="Comma 2 2 5 3 2 3 3 2 3 2" xfId="23639" xr:uid="{33EF2DAE-E013-4B63-B9CD-D78C00846186}"/>
    <cellStyle name="Comma 2 2 5 3 2 3 3 2 3 2 2" xfId="47903" xr:uid="{D1602889-DA14-456C-8718-1A440990ED5D}"/>
    <cellStyle name="Comma 2 2 5 3 2 3 3 2 3 3" xfId="35771" xr:uid="{D16E8E39-46FF-44B4-B0BC-DEFD9EE1585B}"/>
    <cellStyle name="Comma 2 2 5 3 2 3 3 2 4" xfId="15551" xr:uid="{98BA3A72-E503-4727-8F5E-193A90F5E0A1}"/>
    <cellStyle name="Comma 2 2 5 3 2 3 3 2 4 2" xfId="39815" xr:uid="{E1C09CFC-5504-4ACA-8CE0-100A772B3D0F}"/>
    <cellStyle name="Comma 2 2 5 3 2 3 3 2 5" xfId="27683" xr:uid="{BFB25DA1-0398-4082-943B-3E2F064AB57A}"/>
    <cellStyle name="Comma 2 2 5 3 2 3 3 3" xfId="5441" xr:uid="{FB3A57BC-ECCD-4F59-81E9-4BB1D1810432}"/>
    <cellStyle name="Comma 2 2 5 3 2 3 3 3 2" xfId="17573" xr:uid="{991B47C1-0405-4FBE-B3B8-13B214F8FE94}"/>
    <cellStyle name="Comma 2 2 5 3 2 3 3 3 2 2" xfId="41837" xr:uid="{D49E13DF-4510-484E-88EB-A7DEFABF35D1}"/>
    <cellStyle name="Comma 2 2 5 3 2 3 3 3 3" xfId="29705" xr:uid="{D87F95B0-E5D3-45F4-90E2-99B2F34FF408}"/>
    <cellStyle name="Comma 2 2 5 3 2 3 3 4" xfId="9485" xr:uid="{458A51E8-5D90-407F-8B8A-3F094A76B241}"/>
    <cellStyle name="Comma 2 2 5 3 2 3 3 4 2" xfId="21617" xr:uid="{3424D858-A94D-45D7-A573-438A08AC8F23}"/>
    <cellStyle name="Comma 2 2 5 3 2 3 3 4 2 2" xfId="45881" xr:uid="{97AA1D07-4412-401A-8436-B19A67E29E14}"/>
    <cellStyle name="Comma 2 2 5 3 2 3 3 4 3" xfId="33749" xr:uid="{00A3CDCD-5377-4954-9AF0-D4E74097A216}"/>
    <cellStyle name="Comma 2 2 5 3 2 3 3 5" xfId="13529" xr:uid="{A22E81A3-F3AD-446C-B2E2-5AA09DDF18BD}"/>
    <cellStyle name="Comma 2 2 5 3 2 3 3 5 2" xfId="37793" xr:uid="{6A0DC365-2975-466A-A76F-9BF904BF1D10}"/>
    <cellStyle name="Comma 2 2 5 3 2 3 3 6" xfId="25661" xr:uid="{27230AB2-C92C-49C9-99B8-D24BEEE5F7DE}"/>
    <cellStyle name="Comma 2 2 5 3 2 3 4" xfId="2408" xr:uid="{C31209E9-A4F0-4F0A-8771-C18C15DB783F}"/>
    <cellStyle name="Comma 2 2 5 3 2 3 4 2" xfId="6452" xr:uid="{1BC3718B-9248-46CA-B148-F472B55D16FC}"/>
    <cellStyle name="Comma 2 2 5 3 2 3 4 2 2" xfId="18584" xr:uid="{E0415A25-87B2-4C54-8BC8-B8D2EF68C546}"/>
    <cellStyle name="Comma 2 2 5 3 2 3 4 2 2 2" xfId="42848" xr:uid="{3B95950B-4A9C-475F-9237-8BADA16F64AB}"/>
    <cellStyle name="Comma 2 2 5 3 2 3 4 2 3" xfId="30716" xr:uid="{40B03956-BDA9-476E-9BA2-8B5D28B362AE}"/>
    <cellStyle name="Comma 2 2 5 3 2 3 4 3" xfId="10496" xr:uid="{EF3DA79A-8DAD-4149-B5E7-99F86D46BC61}"/>
    <cellStyle name="Comma 2 2 5 3 2 3 4 3 2" xfId="22628" xr:uid="{0E536EC7-C45D-42B6-91DF-C22E1883AACB}"/>
    <cellStyle name="Comma 2 2 5 3 2 3 4 3 2 2" xfId="46892" xr:uid="{79F3EC57-532B-4984-B56C-A9AED292FA16}"/>
    <cellStyle name="Comma 2 2 5 3 2 3 4 3 3" xfId="34760" xr:uid="{11025892-4586-4591-8F44-3E976184DAA0}"/>
    <cellStyle name="Comma 2 2 5 3 2 3 4 4" xfId="14540" xr:uid="{F5CB2179-A8A6-40E7-8A90-9669F4817132}"/>
    <cellStyle name="Comma 2 2 5 3 2 3 4 4 2" xfId="38804" xr:uid="{8642A152-A2D6-4DB1-95AD-9295063E666A}"/>
    <cellStyle name="Comma 2 2 5 3 2 3 4 5" xfId="26672" xr:uid="{C1522ACE-6B4E-4610-A146-BE05CDA876C1}"/>
    <cellStyle name="Comma 2 2 5 3 2 3 5" xfId="4430" xr:uid="{50FFF8E8-2A2A-4E14-865F-45432FFB0482}"/>
    <cellStyle name="Comma 2 2 5 3 2 3 5 2" xfId="16562" xr:uid="{DABD36C5-5EAC-441B-AE93-9AC7E435375C}"/>
    <cellStyle name="Comma 2 2 5 3 2 3 5 2 2" xfId="40826" xr:uid="{D6093EE6-09B2-4558-82FA-955F8238E513}"/>
    <cellStyle name="Comma 2 2 5 3 2 3 5 3" xfId="28694" xr:uid="{29F7EE9E-09C1-4A94-8A55-0C3BEB46176B}"/>
    <cellStyle name="Comma 2 2 5 3 2 3 6" xfId="8474" xr:uid="{365DDA5C-BE0A-4A1B-9755-65046F53408B}"/>
    <cellStyle name="Comma 2 2 5 3 2 3 6 2" xfId="20606" xr:uid="{0CE39B14-7F62-4636-A60A-D012F3AFCBC1}"/>
    <cellStyle name="Comma 2 2 5 3 2 3 6 2 2" xfId="44870" xr:uid="{305CC3C9-7832-49FE-89F0-CD2A63AA47E9}"/>
    <cellStyle name="Comma 2 2 5 3 2 3 6 3" xfId="32738" xr:uid="{C17F636A-A63B-45A5-A025-F8A92C8327CD}"/>
    <cellStyle name="Comma 2 2 5 3 2 3 7" xfId="12518" xr:uid="{E7E25112-9888-476E-9B2F-DEFE879DE4A0}"/>
    <cellStyle name="Comma 2 2 5 3 2 3 7 2" xfId="36782" xr:uid="{26834E59-0528-4AB6-89F6-02EA4335AB51}"/>
    <cellStyle name="Comma 2 2 5 3 2 3 8" xfId="24650" xr:uid="{40D02055-7D6E-415F-A344-A90AA99B0131}"/>
    <cellStyle name="Comma 2 2 5 3 2 4" xfId="638" xr:uid="{F68720B2-8B6C-4726-87BD-9EC16E4CE0F2}"/>
    <cellStyle name="Comma 2 2 5 3 2 4 2" xfId="1649" xr:uid="{5CF923B8-B6A4-4627-9B83-99B96E9C1189}"/>
    <cellStyle name="Comma 2 2 5 3 2 4 2 2" xfId="3671" xr:uid="{DCD61CD9-42CE-4D1F-8032-3BCF437E0B21}"/>
    <cellStyle name="Comma 2 2 5 3 2 4 2 2 2" xfId="7715" xr:uid="{A2D21BCA-85E0-4DC1-BA2A-A941FC9F1159}"/>
    <cellStyle name="Comma 2 2 5 3 2 4 2 2 2 2" xfId="19847" xr:uid="{7005F201-D878-4AE5-9C42-C069969C457B}"/>
    <cellStyle name="Comma 2 2 5 3 2 4 2 2 2 2 2" xfId="44111" xr:uid="{936FDE9C-24FE-4EA8-9C8B-F42F86BE107F}"/>
    <cellStyle name="Comma 2 2 5 3 2 4 2 2 2 3" xfId="31979" xr:uid="{CC21E490-6D8F-44FE-8187-70E50B4E16B8}"/>
    <cellStyle name="Comma 2 2 5 3 2 4 2 2 3" xfId="11759" xr:uid="{1670EA61-72B6-45AE-BC2D-C553DABC0367}"/>
    <cellStyle name="Comma 2 2 5 3 2 4 2 2 3 2" xfId="23891" xr:uid="{310927E0-6B1C-4CFA-BE5D-0DEF61100F43}"/>
    <cellStyle name="Comma 2 2 5 3 2 4 2 2 3 2 2" xfId="48155" xr:uid="{70EBE69C-C478-471D-8564-D32B3E9D2C06}"/>
    <cellStyle name="Comma 2 2 5 3 2 4 2 2 3 3" xfId="36023" xr:uid="{76636E33-6744-4770-8B34-0A8BD9ECE7F0}"/>
    <cellStyle name="Comma 2 2 5 3 2 4 2 2 4" xfId="15803" xr:uid="{0E2537F7-91EC-4DF6-9604-29AEF1A7CAF9}"/>
    <cellStyle name="Comma 2 2 5 3 2 4 2 2 4 2" xfId="40067" xr:uid="{ACBCF6E2-708C-4AB0-9F4E-EA540C595A16}"/>
    <cellStyle name="Comma 2 2 5 3 2 4 2 2 5" xfId="27935" xr:uid="{B8A8E62B-36D1-49EF-AE80-A50F88770D23}"/>
    <cellStyle name="Comma 2 2 5 3 2 4 2 3" xfId="5693" xr:uid="{BD97C191-9D3C-4FC7-A8CB-FB97930FE081}"/>
    <cellStyle name="Comma 2 2 5 3 2 4 2 3 2" xfId="17825" xr:uid="{FD6A21F3-8C9C-42C8-AE26-52DEC74F9E46}"/>
    <cellStyle name="Comma 2 2 5 3 2 4 2 3 2 2" xfId="42089" xr:uid="{37E2428C-4CC7-4D8C-B15B-328CF92D39AA}"/>
    <cellStyle name="Comma 2 2 5 3 2 4 2 3 3" xfId="29957" xr:uid="{49040436-6137-40C4-A8A5-B68735D5CA35}"/>
    <cellStyle name="Comma 2 2 5 3 2 4 2 4" xfId="9737" xr:uid="{9979BF99-A951-4FA4-87A5-10E93121429F}"/>
    <cellStyle name="Comma 2 2 5 3 2 4 2 4 2" xfId="21869" xr:uid="{62871F3E-1B1E-49AF-BDE7-71341756CC79}"/>
    <cellStyle name="Comma 2 2 5 3 2 4 2 4 2 2" xfId="46133" xr:uid="{04BB78C4-BE9C-4690-A2BD-F01A4F53A0AA}"/>
    <cellStyle name="Comma 2 2 5 3 2 4 2 4 3" xfId="34001" xr:uid="{8A05F707-65AC-4B42-BE9B-BDE652AC9A48}"/>
    <cellStyle name="Comma 2 2 5 3 2 4 2 5" xfId="13781" xr:uid="{212B9A22-F11C-4770-B2D0-432C6D528645}"/>
    <cellStyle name="Comma 2 2 5 3 2 4 2 5 2" xfId="38045" xr:uid="{2ABC91B6-5193-403A-B9FD-E77FA479ACB9}"/>
    <cellStyle name="Comma 2 2 5 3 2 4 2 6" xfId="25913" xr:uid="{3C0ED585-3664-4A99-8512-49CFCEB57FC1}"/>
    <cellStyle name="Comma 2 2 5 3 2 4 3" xfId="2660" xr:uid="{0CF4D6FE-F99A-452A-B1EC-9F85242670EE}"/>
    <cellStyle name="Comma 2 2 5 3 2 4 3 2" xfId="6704" xr:uid="{8BFB3443-79C4-4613-8373-2B465A0E8D5A}"/>
    <cellStyle name="Comma 2 2 5 3 2 4 3 2 2" xfId="18836" xr:uid="{FF3593DB-3D70-4F4D-A7EF-FB5CCEF10FE5}"/>
    <cellStyle name="Comma 2 2 5 3 2 4 3 2 2 2" xfId="43100" xr:uid="{52365F35-BFC1-4A57-8115-22D41386F6B7}"/>
    <cellStyle name="Comma 2 2 5 3 2 4 3 2 3" xfId="30968" xr:uid="{17FDFA15-604D-4BE0-9A6E-12140440817C}"/>
    <cellStyle name="Comma 2 2 5 3 2 4 3 3" xfId="10748" xr:uid="{9E67F200-2A45-453A-AD2B-4616F76CA33E}"/>
    <cellStyle name="Comma 2 2 5 3 2 4 3 3 2" xfId="22880" xr:uid="{7CEC1A79-C2AE-4C08-B7F5-827395DD3108}"/>
    <cellStyle name="Comma 2 2 5 3 2 4 3 3 2 2" xfId="47144" xr:uid="{9F0AE46E-DCD7-41CF-8FD5-BDFBF3670199}"/>
    <cellStyle name="Comma 2 2 5 3 2 4 3 3 3" xfId="35012" xr:uid="{FAD02684-076C-438A-AA8D-543D0EB5AB19}"/>
    <cellStyle name="Comma 2 2 5 3 2 4 3 4" xfId="14792" xr:uid="{BC9FB4BC-1346-4E31-93A1-57181BC9D239}"/>
    <cellStyle name="Comma 2 2 5 3 2 4 3 4 2" xfId="39056" xr:uid="{2D7EA75A-A081-484C-83F0-24B43CE70BE5}"/>
    <cellStyle name="Comma 2 2 5 3 2 4 3 5" xfId="26924" xr:uid="{A1627A3B-A165-4F98-9A9B-A17BE5B587B7}"/>
    <cellStyle name="Comma 2 2 5 3 2 4 4" xfId="4682" xr:uid="{6CCB8D8D-C418-4216-8511-3DCA87077BE1}"/>
    <cellStyle name="Comma 2 2 5 3 2 4 4 2" xfId="16814" xr:uid="{349A1458-7AAE-44EE-AF7C-4E240FF1D632}"/>
    <cellStyle name="Comma 2 2 5 3 2 4 4 2 2" xfId="41078" xr:uid="{D1D69B4A-2D29-49E6-BB41-16CF0AB0C2D2}"/>
    <cellStyle name="Comma 2 2 5 3 2 4 4 3" xfId="28946" xr:uid="{9BA44B89-388C-47C4-93A5-F0B9F383EC34}"/>
    <cellStyle name="Comma 2 2 5 3 2 4 5" xfId="8726" xr:uid="{E551C641-D0ED-4B22-B2D2-464027235632}"/>
    <cellStyle name="Comma 2 2 5 3 2 4 5 2" xfId="20858" xr:uid="{02F5D739-2687-4B2B-BB94-A96F094ABD85}"/>
    <cellStyle name="Comma 2 2 5 3 2 4 5 2 2" xfId="45122" xr:uid="{43920270-34A2-4194-AD2C-DA1EB9259B3E}"/>
    <cellStyle name="Comma 2 2 5 3 2 4 5 3" xfId="32990" xr:uid="{418122BE-BB3B-48A5-8AEF-DE3A8BE849DB}"/>
    <cellStyle name="Comma 2 2 5 3 2 4 6" xfId="12770" xr:uid="{F410E636-4E98-46B0-A04B-ECDCF409CB2A}"/>
    <cellStyle name="Comma 2 2 5 3 2 4 6 2" xfId="37034" xr:uid="{ADF20975-E851-42B9-8B27-6BAB5216DC57}"/>
    <cellStyle name="Comma 2 2 5 3 2 4 7" xfId="24902" xr:uid="{C214DAA6-A6A5-4EB8-A710-8A9BD7F4199D}"/>
    <cellStyle name="Comma 2 2 5 3 2 5" xfId="1144" xr:uid="{4BA00E96-DB11-41E7-B69D-87B470143DC9}"/>
    <cellStyle name="Comma 2 2 5 3 2 5 2" xfId="3166" xr:uid="{1213967E-9203-4F6F-9018-FBA40762C44A}"/>
    <cellStyle name="Comma 2 2 5 3 2 5 2 2" xfId="7210" xr:uid="{0DEF3142-7001-41A2-A136-39BADC6AD37D}"/>
    <cellStyle name="Comma 2 2 5 3 2 5 2 2 2" xfId="19342" xr:uid="{42ACCADD-311E-4324-9DC1-95552A50D122}"/>
    <cellStyle name="Comma 2 2 5 3 2 5 2 2 2 2" xfId="43606" xr:uid="{19FB06F7-5212-4BD8-BB2B-8CECE1763066}"/>
    <cellStyle name="Comma 2 2 5 3 2 5 2 2 3" xfId="31474" xr:uid="{E3A3B36C-2EDD-4679-BD8D-551E9FF7FE1E}"/>
    <cellStyle name="Comma 2 2 5 3 2 5 2 3" xfId="11254" xr:uid="{69073501-6AFB-40B3-825A-ED9FC05D1ECF}"/>
    <cellStyle name="Comma 2 2 5 3 2 5 2 3 2" xfId="23386" xr:uid="{4B90231A-A8D4-4F8D-B568-475E9C82D375}"/>
    <cellStyle name="Comma 2 2 5 3 2 5 2 3 2 2" xfId="47650" xr:uid="{786D821E-0A1A-4363-82A8-0276F9C7EDF9}"/>
    <cellStyle name="Comma 2 2 5 3 2 5 2 3 3" xfId="35518" xr:uid="{A76EFC93-4915-4593-A26A-CC0F7209D498}"/>
    <cellStyle name="Comma 2 2 5 3 2 5 2 4" xfId="15298" xr:uid="{1708C5EC-2436-44AD-8EE0-0305A063EDED}"/>
    <cellStyle name="Comma 2 2 5 3 2 5 2 4 2" xfId="39562" xr:uid="{ACD4DBE4-DFFC-4DC1-9304-9FD058FA4A47}"/>
    <cellStyle name="Comma 2 2 5 3 2 5 2 5" xfId="27430" xr:uid="{DD26C7B5-E290-4936-9C59-9D618B1AA844}"/>
    <cellStyle name="Comma 2 2 5 3 2 5 3" xfId="5188" xr:uid="{D06EAE65-2601-454E-92C8-983FBF120496}"/>
    <cellStyle name="Comma 2 2 5 3 2 5 3 2" xfId="17320" xr:uid="{F13F44DF-2553-4910-9CE4-11864F1B8F40}"/>
    <cellStyle name="Comma 2 2 5 3 2 5 3 2 2" xfId="41584" xr:uid="{711628F6-EE0F-4BD0-AEAE-20B8799FD5C3}"/>
    <cellStyle name="Comma 2 2 5 3 2 5 3 3" xfId="29452" xr:uid="{FF11AA96-C8EB-436D-8322-264B55B26E4E}"/>
    <cellStyle name="Comma 2 2 5 3 2 5 4" xfId="9232" xr:uid="{3C796CD5-E221-4A12-A993-D04605A58EB2}"/>
    <cellStyle name="Comma 2 2 5 3 2 5 4 2" xfId="21364" xr:uid="{6D593D6D-BD61-4EAB-86B7-85D781E43D9C}"/>
    <cellStyle name="Comma 2 2 5 3 2 5 4 2 2" xfId="45628" xr:uid="{C53012EC-EB52-4A7C-95F8-6F4AA9CA19A2}"/>
    <cellStyle name="Comma 2 2 5 3 2 5 4 3" xfId="33496" xr:uid="{DDE6E1CD-1053-4443-88B3-7B25C6CD8CD0}"/>
    <cellStyle name="Comma 2 2 5 3 2 5 5" xfId="13276" xr:uid="{49BD3DBA-FDB2-4ED3-A0FF-1EEA013042AB}"/>
    <cellStyle name="Comma 2 2 5 3 2 5 5 2" xfId="37540" xr:uid="{72908BAF-BDF4-440A-AD06-3D862594A956}"/>
    <cellStyle name="Comma 2 2 5 3 2 5 6" xfId="25408" xr:uid="{7D2ECC6C-9EF4-428A-A8C4-735E555DFE4A}"/>
    <cellStyle name="Comma 2 2 5 3 2 6" xfId="2155" xr:uid="{0B6221B3-0280-4431-BBF6-C0C6ABBDF531}"/>
    <cellStyle name="Comma 2 2 5 3 2 6 2" xfId="6199" xr:uid="{A0677A6E-5D24-4B74-8FA1-EDD23F17341C}"/>
    <cellStyle name="Comma 2 2 5 3 2 6 2 2" xfId="18331" xr:uid="{82872C33-E2B0-4A37-807B-0311ABA12039}"/>
    <cellStyle name="Comma 2 2 5 3 2 6 2 2 2" xfId="42595" xr:uid="{EEBC25CC-DE44-49F0-8DE5-D597E5EEFE9B}"/>
    <cellStyle name="Comma 2 2 5 3 2 6 2 3" xfId="30463" xr:uid="{9F48CEF0-E206-48A8-96CE-7024A6CF8A64}"/>
    <cellStyle name="Comma 2 2 5 3 2 6 3" xfId="10243" xr:uid="{59FF08C6-682C-42D3-812B-CCEAF4869DBB}"/>
    <cellStyle name="Comma 2 2 5 3 2 6 3 2" xfId="22375" xr:uid="{F511541F-4485-4B68-B948-D9AD31FC3C03}"/>
    <cellStyle name="Comma 2 2 5 3 2 6 3 2 2" xfId="46639" xr:uid="{018C2434-2C9A-4B8D-BB4D-1422B981120A}"/>
    <cellStyle name="Comma 2 2 5 3 2 6 3 3" xfId="34507" xr:uid="{E35070D1-AAF2-46DC-9D25-FEB1F1FDA76E}"/>
    <cellStyle name="Comma 2 2 5 3 2 6 4" xfId="14287" xr:uid="{E5447303-FE83-4784-BC29-EAF01596BF24}"/>
    <cellStyle name="Comma 2 2 5 3 2 6 4 2" xfId="38551" xr:uid="{588693D7-E443-4636-9B5F-9573CD310896}"/>
    <cellStyle name="Comma 2 2 5 3 2 6 5" xfId="26419" xr:uid="{C9DAA704-FFC7-46B4-BE7B-D139B14BE90A}"/>
    <cellStyle name="Comma 2 2 5 3 2 7" xfId="4177" xr:uid="{8FEE057B-DD29-4EC3-8481-012D52B6F102}"/>
    <cellStyle name="Comma 2 2 5 3 2 7 2" xfId="16309" xr:uid="{BF11410B-84A1-4629-B9D9-C434756487D8}"/>
    <cellStyle name="Comma 2 2 5 3 2 7 2 2" xfId="40573" xr:uid="{9A15A5DC-D29B-4FA3-B69B-C289C9BE183F}"/>
    <cellStyle name="Comma 2 2 5 3 2 7 3" xfId="28441" xr:uid="{CE3B5DB5-0B69-4E1E-A364-81CB6B5D8312}"/>
    <cellStyle name="Comma 2 2 5 3 2 8" xfId="8221" xr:uid="{F5EE33E8-8823-4B93-865C-1C1A05961E85}"/>
    <cellStyle name="Comma 2 2 5 3 2 8 2" xfId="20353" xr:uid="{FF1A437B-EF17-449B-8694-7428799FDB75}"/>
    <cellStyle name="Comma 2 2 5 3 2 8 2 2" xfId="44617" xr:uid="{36DE9D9C-BDE4-4FF5-8CBE-EF72B33B6797}"/>
    <cellStyle name="Comma 2 2 5 3 2 8 3" xfId="32485" xr:uid="{04039AA0-FF89-4900-BF90-A891B7FCF6FE}"/>
    <cellStyle name="Comma 2 2 5 3 2 9" xfId="12265" xr:uid="{3BC4C073-1F8A-4822-8E3C-8460D82D856F}"/>
    <cellStyle name="Comma 2 2 5 3 2 9 2" xfId="36529" xr:uid="{776C6AD3-2BD7-42E9-AB0F-C97DF01CED29}"/>
    <cellStyle name="Comma 2 2 5 3 3" xfId="196" xr:uid="{77111A39-F851-4F26-A3F3-052E389C0D07}"/>
    <cellStyle name="Comma 2 2 5 3 3 2" xfId="449" xr:uid="{B4A880FD-7A6F-472C-AFE3-F7E50D78EE6A}"/>
    <cellStyle name="Comma 2 2 5 3 3 2 2" xfId="954" xr:uid="{247AF32F-7332-465A-B228-0E1FF59A98DE}"/>
    <cellStyle name="Comma 2 2 5 3 3 2 2 2" xfId="1965" xr:uid="{E91EF2A9-7016-4B60-B13E-316053BC7B4D}"/>
    <cellStyle name="Comma 2 2 5 3 3 2 2 2 2" xfId="3987" xr:uid="{0C338D36-DE45-4107-85DA-DE1498D24055}"/>
    <cellStyle name="Comma 2 2 5 3 3 2 2 2 2 2" xfId="8031" xr:uid="{B8F110DC-8E8F-48FD-AD41-B008233777EC}"/>
    <cellStyle name="Comma 2 2 5 3 3 2 2 2 2 2 2" xfId="20163" xr:uid="{DD215816-FFAC-4DAA-84B9-3EF95DB1D04D}"/>
    <cellStyle name="Comma 2 2 5 3 3 2 2 2 2 2 2 2" xfId="44427" xr:uid="{FB737F21-7F0D-4581-893C-F87373675FBC}"/>
    <cellStyle name="Comma 2 2 5 3 3 2 2 2 2 2 3" xfId="32295" xr:uid="{2850DF9E-0078-46E3-B4D9-309F2D290A06}"/>
    <cellStyle name="Comma 2 2 5 3 3 2 2 2 2 3" xfId="12075" xr:uid="{21E5EFC9-AA1A-469A-9670-16D1BF032A8A}"/>
    <cellStyle name="Comma 2 2 5 3 3 2 2 2 2 3 2" xfId="24207" xr:uid="{5BE46119-D2DC-4E60-B8AA-BFF6C3F9F9DB}"/>
    <cellStyle name="Comma 2 2 5 3 3 2 2 2 2 3 2 2" xfId="48471" xr:uid="{2D5095B7-3857-45F3-94A3-9378FAEE6B41}"/>
    <cellStyle name="Comma 2 2 5 3 3 2 2 2 2 3 3" xfId="36339" xr:uid="{76D1762A-02A8-47BF-83B1-25CAD7ECCDC4}"/>
    <cellStyle name="Comma 2 2 5 3 3 2 2 2 2 4" xfId="16119" xr:uid="{BD8AA1F5-4BB7-4574-A60F-4A0154A6EDC1}"/>
    <cellStyle name="Comma 2 2 5 3 3 2 2 2 2 4 2" xfId="40383" xr:uid="{D60DBB25-A105-4E65-8BF9-E60CEBD90C6F}"/>
    <cellStyle name="Comma 2 2 5 3 3 2 2 2 2 5" xfId="28251" xr:uid="{1ED72188-8E3A-48BE-B220-9CC4633646FC}"/>
    <cellStyle name="Comma 2 2 5 3 3 2 2 2 3" xfId="6009" xr:uid="{CF1E1335-E2FA-4B70-8B0D-7473D3BE6052}"/>
    <cellStyle name="Comma 2 2 5 3 3 2 2 2 3 2" xfId="18141" xr:uid="{256A0EF4-6D07-4C2B-B8E8-183B31BC9956}"/>
    <cellStyle name="Comma 2 2 5 3 3 2 2 2 3 2 2" xfId="42405" xr:uid="{9E9CC6B2-8FAA-42BF-A333-465989910824}"/>
    <cellStyle name="Comma 2 2 5 3 3 2 2 2 3 3" xfId="30273" xr:uid="{96E8D68A-0315-4337-896C-827E5AB90EDE}"/>
    <cellStyle name="Comma 2 2 5 3 3 2 2 2 4" xfId="10053" xr:uid="{F219CD76-6FB7-4B47-AE2C-D84E73B73E85}"/>
    <cellStyle name="Comma 2 2 5 3 3 2 2 2 4 2" xfId="22185" xr:uid="{72B37CC2-007C-4269-878A-AC79BFE53EAA}"/>
    <cellStyle name="Comma 2 2 5 3 3 2 2 2 4 2 2" xfId="46449" xr:uid="{AE23D073-B4C4-4FAB-9E59-45FF4FCF9DD4}"/>
    <cellStyle name="Comma 2 2 5 3 3 2 2 2 4 3" xfId="34317" xr:uid="{70857D5F-42ED-4ED0-BD8C-A75762D21DD5}"/>
    <cellStyle name="Comma 2 2 5 3 3 2 2 2 5" xfId="14097" xr:uid="{A644A5B9-495E-4E51-8F95-8A0EA0298CFD}"/>
    <cellStyle name="Comma 2 2 5 3 3 2 2 2 5 2" xfId="38361" xr:uid="{C136C399-56CA-472C-B91D-E1D3BEA8D07F}"/>
    <cellStyle name="Comma 2 2 5 3 3 2 2 2 6" xfId="26229" xr:uid="{6B902D3B-09E9-4481-9CA5-94DD2AE244E9}"/>
    <cellStyle name="Comma 2 2 5 3 3 2 2 3" xfId="2976" xr:uid="{64E52093-C131-4C72-9322-47268E9D0D4C}"/>
    <cellStyle name="Comma 2 2 5 3 3 2 2 3 2" xfId="7020" xr:uid="{D879565D-FB6A-4565-A92C-91E346EA2BA2}"/>
    <cellStyle name="Comma 2 2 5 3 3 2 2 3 2 2" xfId="19152" xr:uid="{257C3B18-1AB3-49E9-AE6C-1AA5EC43DB8A}"/>
    <cellStyle name="Comma 2 2 5 3 3 2 2 3 2 2 2" xfId="43416" xr:uid="{8A43325E-3B92-4B65-8AE7-40CC6BCE9512}"/>
    <cellStyle name="Comma 2 2 5 3 3 2 2 3 2 3" xfId="31284" xr:uid="{7AC09E09-D6B7-4C18-9222-39C451E25447}"/>
    <cellStyle name="Comma 2 2 5 3 3 2 2 3 3" xfId="11064" xr:uid="{835DCA78-8B90-41FB-B9B2-9567109570C7}"/>
    <cellStyle name="Comma 2 2 5 3 3 2 2 3 3 2" xfId="23196" xr:uid="{21C2015F-F797-4931-88C8-32F19FF542A3}"/>
    <cellStyle name="Comma 2 2 5 3 3 2 2 3 3 2 2" xfId="47460" xr:uid="{22CDE885-D332-4B79-AE76-E1112FE31A68}"/>
    <cellStyle name="Comma 2 2 5 3 3 2 2 3 3 3" xfId="35328" xr:uid="{74B5D20C-BBD1-449A-A4B7-8386849693F6}"/>
    <cellStyle name="Comma 2 2 5 3 3 2 2 3 4" xfId="15108" xr:uid="{42218B25-B9A7-43E3-B38C-591A16BBA243}"/>
    <cellStyle name="Comma 2 2 5 3 3 2 2 3 4 2" xfId="39372" xr:uid="{A0B9E5CB-38F5-48F8-99E0-6FE2F6DEA732}"/>
    <cellStyle name="Comma 2 2 5 3 3 2 2 3 5" xfId="27240" xr:uid="{5901798D-04E4-41B4-9D3D-86ABED39DE72}"/>
    <cellStyle name="Comma 2 2 5 3 3 2 2 4" xfId="4998" xr:uid="{E39292B6-38D8-45B8-B24F-A7D3372B3037}"/>
    <cellStyle name="Comma 2 2 5 3 3 2 2 4 2" xfId="17130" xr:uid="{03F52F9A-6750-4D3F-A99D-2DC28A70615A}"/>
    <cellStyle name="Comma 2 2 5 3 3 2 2 4 2 2" xfId="41394" xr:uid="{31229EAD-B9F7-4E08-963D-A6C3C43D79E1}"/>
    <cellStyle name="Comma 2 2 5 3 3 2 2 4 3" xfId="29262" xr:uid="{C4E6370D-F8EC-4F83-B5D1-77E35FC2ADEA}"/>
    <cellStyle name="Comma 2 2 5 3 3 2 2 5" xfId="9042" xr:uid="{046634A9-2869-451D-858C-53BE3622C85A}"/>
    <cellStyle name="Comma 2 2 5 3 3 2 2 5 2" xfId="21174" xr:uid="{EB477F3D-2E25-4AA3-B8D4-124F48D8C072}"/>
    <cellStyle name="Comma 2 2 5 3 3 2 2 5 2 2" xfId="45438" xr:uid="{7B0409AB-BFD4-4920-80AD-66B336323AED}"/>
    <cellStyle name="Comma 2 2 5 3 3 2 2 5 3" xfId="33306" xr:uid="{E4CBCE3C-6B74-4320-929A-4E80D7D89EC5}"/>
    <cellStyle name="Comma 2 2 5 3 3 2 2 6" xfId="13086" xr:uid="{22661067-B56F-4D3B-84DF-E21CC2A3D426}"/>
    <cellStyle name="Comma 2 2 5 3 3 2 2 6 2" xfId="37350" xr:uid="{377F64B2-5256-46F6-A34C-35B8BD5BFEF1}"/>
    <cellStyle name="Comma 2 2 5 3 3 2 2 7" xfId="25218" xr:uid="{3F4F8EFA-1E85-4A59-B949-291AA406999D}"/>
    <cellStyle name="Comma 2 2 5 3 3 2 3" xfId="1460" xr:uid="{1F9C1481-6517-4D0C-B713-9CAF90B2B158}"/>
    <cellStyle name="Comma 2 2 5 3 3 2 3 2" xfId="3482" xr:uid="{A9CB08B4-9AFD-4590-805C-719027DB8BE8}"/>
    <cellStyle name="Comma 2 2 5 3 3 2 3 2 2" xfId="7526" xr:uid="{D2A70660-480E-4044-B4C3-291465B9D3C8}"/>
    <cellStyle name="Comma 2 2 5 3 3 2 3 2 2 2" xfId="19658" xr:uid="{47100E03-6B05-4036-B580-EBC5DEF63BC6}"/>
    <cellStyle name="Comma 2 2 5 3 3 2 3 2 2 2 2" xfId="43922" xr:uid="{860F5574-3573-4881-BBD0-3EBDB5297595}"/>
    <cellStyle name="Comma 2 2 5 3 3 2 3 2 2 3" xfId="31790" xr:uid="{A72B2DC7-E059-4271-AA9B-CA55620370FE}"/>
    <cellStyle name="Comma 2 2 5 3 3 2 3 2 3" xfId="11570" xr:uid="{61FA725F-BB16-488A-808C-EF667538C090}"/>
    <cellStyle name="Comma 2 2 5 3 3 2 3 2 3 2" xfId="23702" xr:uid="{02069A43-E80C-44F5-AF58-D13C590AF97C}"/>
    <cellStyle name="Comma 2 2 5 3 3 2 3 2 3 2 2" xfId="47966" xr:uid="{95944968-5401-4990-98A9-09AF76F03330}"/>
    <cellStyle name="Comma 2 2 5 3 3 2 3 2 3 3" xfId="35834" xr:uid="{8657E28E-3912-4ABD-958B-8D3B10B0A770}"/>
    <cellStyle name="Comma 2 2 5 3 3 2 3 2 4" xfId="15614" xr:uid="{2DCD84D2-67D4-484B-B0FA-85B0005AD2C5}"/>
    <cellStyle name="Comma 2 2 5 3 3 2 3 2 4 2" xfId="39878" xr:uid="{BA4AC37F-1480-4B5E-A4A4-D58B2ECE198E}"/>
    <cellStyle name="Comma 2 2 5 3 3 2 3 2 5" xfId="27746" xr:uid="{C13885A2-3115-4FCF-8B1A-391A7E274ACD}"/>
    <cellStyle name="Comma 2 2 5 3 3 2 3 3" xfId="5504" xr:uid="{9EA9A71F-5A5E-4482-8836-FC01BA5F9C53}"/>
    <cellStyle name="Comma 2 2 5 3 3 2 3 3 2" xfId="17636" xr:uid="{99B8F64E-1CBB-4827-80B4-FFD8EEA40EC1}"/>
    <cellStyle name="Comma 2 2 5 3 3 2 3 3 2 2" xfId="41900" xr:uid="{7575B1B0-D644-451B-A492-EB9AFD89F5F5}"/>
    <cellStyle name="Comma 2 2 5 3 3 2 3 3 3" xfId="29768" xr:uid="{D3A8CFC0-973E-4481-88A2-62075E73AB7A}"/>
    <cellStyle name="Comma 2 2 5 3 3 2 3 4" xfId="9548" xr:uid="{73A6636B-91F5-473C-BCCC-E970AECF9774}"/>
    <cellStyle name="Comma 2 2 5 3 3 2 3 4 2" xfId="21680" xr:uid="{8F7C6C0F-BD51-41C5-AAB6-6034D702BF55}"/>
    <cellStyle name="Comma 2 2 5 3 3 2 3 4 2 2" xfId="45944" xr:uid="{4CD372F2-6393-460C-A0F9-D25B6F34EB62}"/>
    <cellStyle name="Comma 2 2 5 3 3 2 3 4 3" xfId="33812" xr:uid="{E8B5A778-25C5-40A2-B458-A46B6F829E13}"/>
    <cellStyle name="Comma 2 2 5 3 3 2 3 5" xfId="13592" xr:uid="{B6210A9E-C116-4893-A2C3-A853B05CA04A}"/>
    <cellStyle name="Comma 2 2 5 3 3 2 3 5 2" xfId="37856" xr:uid="{F6991955-F351-4A47-8339-C525B85324D4}"/>
    <cellStyle name="Comma 2 2 5 3 3 2 3 6" xfId="25724" xr:uid="{7A871BDF-D840-4C5E-9BFB-7FA6D9D974D2}"/>
    <cellStyle name="Comma 2 2 5 3 3 2 4" xfId="2471" xr:uid="{8B3FAE83-B684-4CFB-9E3C-C1127C89B7CC}"/>
    <cellStyle name="Comma 2 2 5 3 3 2 4 2" xfId="6515" xr:uid="{82E4A384-2185-4FEA-B8BB-802074E78535}"/>
    <cellStyle name="Comma 2 2 5 3 3 2 4 2 2" xfId="18647" xr:uid="{B3A88F27-B5CE-44B5-8408-490122F0217C}"/>
    <cellStyle name="Comma 2 2 5 3 3 2 4 2 2 2" xfId="42911" xr:uid="{5A9D2CF7-B29E-4A52-8046-6A3A7CCB1833}"/>
    <cellStyle name="Comma 2 2 5 3 3 2 4 2 3" xfId="30779" xr:uid="{CD39557A-DAE5-4EC4-B323-E9ECBD14BE61}"/>
    <cellStyle name="Comma 2 2 5 3 3 2 4 3" xfId="10559" xr:uid="{1BC1124A-55A9-4149-807C-4F029C4D34FA}"/>
    <cellStyle name="Comma 2 2 5 3 3 2 4 3 2" xfId="22691" xr:uid="{6D8FA5E8-5E36-4FD7-934F-4B2AE543F383}"/>
    <cellStyle name="Comma 2 2 5 3 3 2 4 3 2 2" xfId="46955" xr:uid="{F0712822-5D2E-4FB1-91E3-81F48039EEA9}"/>
    <cellStyle name="Comma 2 2 5 3 3 2 4 3 3" xfId="34823" xr:uid="{61F44E4B-7BEE-4C38-AB31-D5EF08CCDB70}"/>
    <cellStyle name="Comma 2 2 5 3 3 2 4 4" xfId="14603" xr:uid="{BFBEA9BB-27F3-4B09-AED3-8781CFB56329}"/>
    <cellStyle name="Comma 2 2 5 3 3 2 4 4 2" xfId="38867" xr:uid="{61FFD546-6339-46E4-A70C-30CB06BE6147}"/>
    <cellStyle name="Comma 2 2 5 3 3 2 4 5" xfId="26735" xr:uid="{247BBFA6-5CB0-420D-89A2-D351202E7FD3}"/>
    <cellStyle name="Comma 2 2 5 3 3 2 5" xfId="4493" xr:uid="{526EB638-A87E-4132-9C68-E73313542238}"/>
    <cellStyle name="Comma 2 2 5 3 3 2 5 2" xfId="16625" xr:uid="{509D8947-2892-4E1F-8BB4-345E9548BB1B}"/>
    <cellStyle name="Comma 2 2 5 3 3 2 5 2 2" xfId="40889" xr:uid="{24EC85C1-6F12-4AB6-BA2A-42F467600640}"/>
    <cellStyle name="Comma 2 2 5 3 3 2 5 3" xfId="28757" xr:uid="{2A2ABF26-F328-47BF-AACB-E268B1A99F08}"/>
    <cellStyle name="Comma 2 2 5 3 3 2 6" xfId="8537" xr:uid="{403B3A2C-8D5B-4A73-85C7-9BE4D530DA05}"/>
    <cellStyle name="Comma 2 2 5 3 3 2 6 2" xfId="20669" xr:uid="{50AE92B5-F68D-4468-890B-6CD7E8AB5157}"/>
    <cellStyle name="Comma 2 2 5 3 3 2 6 2 2" xfId="44933" xr:uid="{57C5329E-08F1-410E-97A9-D7BDDB3B0409}"/>
    <cellStyle name="Comma 2 2 5 3 3 2 6 3" xfId="32801" xr:uid="{F31919EA-72AA-4A9A-A1BB-19026A515FBD}"/>
    <cellStyle name="Comma 2 2 5 3 3 2 7" xfId="12581" xr:uid="{AF480661-3951-44C9-95C8-1CEE17FA8725}"/>
    <cellStyle name="Comma 2 2 5 3 3 2 7 2" xfId="36845" xr:uid="{3F49D8AC-7450-4721-9356-17900DA00D50}"/>
    <cellStyle name="Comma 2 2 5 3 3 2 8" xfId="24713" xr:uid="{6ED111D3-E763-492E-848F-457A727E6784}"/>
    <cellStyle name="Comma 2 2 5 3 3 3" xfId="701" xr:uid="{BAFDAECE-D018-49C3-A4BD-7BFF8D64E0A6}"/>
    <cellStyle name="Comma 2 2 5 3 3 3 2" xfId="1712" xr:uid="{E81101B9-705C-4066-B4A1-585181EFBC51}"/>
    <cellStyle name="Comma 2 2 5 3 3 3 2 2" xfId="3734" xr:uid="{DA7350EA-FD4C-4E80-8E19-0D6CA8FBB904}"/>
    <cellStyle name="Comma 2 2 5 3 3 3 2 2 2" xfId="7778" xr:uid="{E6563BD5-6E53-45BE-8923-3FFB9FB8785B}"/>
    <cellStyle name="Comma 2 2 5 3 3 3 2 2 2 2" xfId="19910" xr:uid="{F1A0740F-AF04-40BF-908F-9E9744859311}"/>
    <cellStyle name="Comma 2 2 5 3 3 3 2 2 2 2 2" xfId="44174" xr:uid="{68653990-F755-4D21-BB0D-E5C0E0642E6B}"/>
    <cellStyle name="Comma 2 2 5 3 3 3 2 2 2 3" xfId="32042" xr:uid="{33150B64-06FC-478B-851D-A2A3849D8961}"/>
    <cellStyle name="Comma 2 2 5 3 3 3 2 2 3" xfId="11822" xr:uid="{AA9823DD-C7D2-4E67-91A5-4F04F9B74975}"/>
    <cellStyle name="Comma 2 2 5 3 3 3 2 2 3 2" xfId="23954" xr:uid="{28065BEA-24EC-4AAF-9034-07852272B98E}"/>
    <cellStyle name="Comma 2 2 5 3 3 3 2 2 3 2 2" xfId="48218" xr:uid="{37F6A560-B3AC-4461-93C2-28D028357054}"/>
    <cellStyle name="Comma 2 2 5 3 3 3 2 2 3 3" xfId="36086" xr:uid="{86253F97-FFA5-42D9-8651-E2BD8CC15039}"/>
    <cellStyle name="Comma 2 2 5 3 3 3 2 2 4" xfId="15866" xr:uid="{5BF87B01-2A8E-4EC8-8562-8383054E4B2C}"/>
    <cellStyle name="Comma 2 2 5 3 3 3 2 2 4 2" xfId="40130" xr:uid="{4071BFE1-B10B-4649-8D57-B4EF48DC7FF9}"/>
    <cellStyle name="Comma 2 2 5 3 3 3 2 2 5" xfId="27998" xr:uid="{6EBB2418-FABE-4945-9C4D-53B687006DDA}"/>
    <cellStyle name="Comma 2 2 5 3 3 3 2 3" xfId="5756" xr:uid="{0A1880FA-E8E7-44C5-84D3-79399716B80E}"/>
    <cellStyle name="Comma 2 2 5 3 3 3 2 3 2" xfId="17888" xr:uid="{EA2740BA-D56F-4844-ABBE-BCD843F2A628}"/>
    <cellStyle name="Comma 2 2 5 3 3 3 2 3 2 2" xfId="42152" xr:uid="{E27B0BF1-C107-4AF2-A4E2-94A5D77CD189}"/>
    <cellStyle name="Comma 2 2 5 3 3 3 2 3 3" xfId="30020" xr:uid="{0A1A0229-ED48-4800-AB46-D5ED90D9F145}"/>
    <cellStyle name="Comma 2 2 5 3 3 3 2 4" xfId="9800" xr:uid="{FFB404D4-ADEB-4992-8EE3-1DFC07CD8881}"/>
    <cellStyle name="Comma 2 2 5 3 3 3 2 4 2" xfId="21932" xr:uid="{59C290A4-1B1E-4027-8793-ABCB8ABE9BA5}"/>
    <cellStyle name="Comma 2 2 5 3 3 3 2 4 2 2" xfId="46196" xr:uid="{D0E07666-0F52-4CF6-8F68-47EF71B26279}"/>
    <cellStyle name="Comma 2 2 5 3 3 3 2 4 3" xfId="34064" xr:uid="{86773FC2-8E7C-4445-A1B7-172972F4DB08}"/>
    <cellStyle name="Comma 2 2 5 3 3 3 2 5" xfId="13844" xr:uid="{3A1F0B26-FB94-4A76-922A-A2ECE918245D}"/>
    <cellStyle name="Comma 2 2 5 3 3 3 2 5 2" xfId="38108" xr:uid="{4F159CDA-FDEC-4907-A11B-EA1787878AC2}"/>
    <cellStyle name="Comma 2 2 5 3 3 3 2 6" xfId="25976" xr:uid="{9AC745FF-D50F-4716-A7AD-EB7CE1762A84}"/>
    <cellStyle name="Comma 2 2 5 3 3 3 3" xfId="2723" xr:uid="{1DAD76FD-05B9-42A7-8F69-76826B1310DD}"/>
    <cellStyle name="Comma 2 2 5 3 3 3 3 2" xfId="6767" xr:uid="{F546D285-F911-4031-BCDF-3AB3B865F7C1}"/>
    <cellStyle name="Comma 2 2 5 3 3 3 3 2 2" xfId="18899" xr:uid="{EC947699-37C1-4796-BC14-95D4D621355A}"/>
    <cellStyle name="Comma 2 2 5 3 3 3 3 2 2 2" xfId="43163" xr:uid="{45AB9244-032C-4D22-ADA0-0EBD7B4787C2}"/>
    <cellStyle name="Comma 2 2 5 3 3 3 3 2 3" xfId="31031" xr:uid="{62366CFA-1F27-4DA4-BC52-4DEA1251B0F4}"/>
    <cellStyle name="Comma 2 2 5 3 3 3 3 3" xfId="10811" xr:uid="{498A8828-6CE1-4EBC-8459-EBAFFE0E5F45}"/>
    <cellStyle name="Comma 2 2 5 3 3 3 3 3 2" xfId="22943" xr:uid="{69D792E0-9330-4E87-9330-D566B9577BE0}"/>
    <cellStyle name="Comma 2 2 5 3 3 3 3 3 2 2" xfId="47207" xr:uid="{937460B1-16FE-410D-9B3D-033828534AA7}"/>
    <cellStyle name="Comma 2 2 5 3 3 3 3 3 3" xfId="35075" xr:uid="{04A279D2-888F-4735-8F22-4C4C354D9AF6}"/>
    <cellStyle name="Comma 2 2 5 3 3 3 3 4" xfId="14855" xr:uid="{309417E2-AC09-4606-AB13-0156D61A6EF2}"/>
    <cellStyle name="Comma 2 2 5 3 3 3 3 4 2" xfId="39119" xr:uid="{2185686D-CF5A-4D52-A4E0-F168C48C1506}"/>
    <cellStyle name="Comma 2 2 5 3 3 3 3 5" xfId="26987" xr:uid="{62BFB0B1-775E-48E4-8B57-429C4E0F2443}"/>
    <cellStyle name="Comma 2 2 5 3 3 3 4" xfId="4745" xr:uid="{CDD697E3-8A6E-4BDA-91FE-2CC9486BE620}"/>
    <cellStyle name="Comma 2 2 5 3 3 3 4 2" xfId="16877" xr:uid="{7E358FA2-A0C5-4471-95F0-4ECAA580BB94}"/>
    <cellStyle name="Comma 2 2 5 3 3 3 4 2 2" xfId="41141" xr:uid="{8CD0DD8F-3558-4588-B916-0DBCFEE996BB}"/>
    <cellStyle name="Comma 2 2 5 3 3 3 4 3" xfId="29009" xr:uid="{DC7416BB-9AE1-4156-8B79-1B21A0E2130E}"/>
    <cellStyle name="Comma 2 2 5 3 3 3 5" xfId="8789" xr:uid="{472D9BC3-BF62-44D5-AFB5-50BEFFDDD44E}"/>
    <cellStyle name="Comma 2 2 5 3 3 3 5 2" xfId="20921" xr:uid="{57008A9C-1465-445C-8901-45B717B33096}"/>
    <cellStyle name="Comma 2 2 5 3 3 3 5 2 2" xfId="45185" xr:uid="{0BBABB4C-A8B8-4C39-98CE-CB1F0075251B}"/>
    <cellStyle name="Comma 2 2 5 3 3 3 5 3" xfId="33053" xr:uid="{3906588B-707D-463E-8753-B43C38AD3FA2}"/>
    <cellStyle name="Comma 2 2 5 3 3 3 6" xfId="12833" xr:uid="{84FF34E5-FD96-4ED2-8244-227B9977979A}"/>
    <cellStyle name="Comma 2 2 5 3 3 3 6 2" xfId="37097" xr:uid="{84F116C6-023B-49B9-88C5-61A8B742E97C}"/>
    <cellStyle name="Comma 2 2 5 3 3 3 7" xfId="24965" xr:uid="{2122E81C-9082-4396-A66C-CA9BD7B943CC}"/>
    <cellStyle name="Comma 2 2 5 3 3 4" xfId="1207" xr:uid="{7A703C5E-FC54-400B-8E71-0125C9844737}"/>
    <cellStyle name="Comma 2 2 5 3 3 4 2" xfId="3229" xr:uid="{687CC2CF-8CC6-4555-A48A-1C0A7C849A12}"/>
    <cellStyle name="Comma 2 2 5 3 3 4 2 2" xfId="7273" xr:uid="{00800E70-0DDF-466B-8D9A-93169E3F8613}"/>
    <cellStyle name="Comma 2 2 5 3 3 4 2 2 2" xfId="19405" xr:uid="{69F77203-419E-439D-A8A5-23683DD3C602}"/>
    <cellStyle name="Comma 2 2 5 3 3 4 2 2 2 2" xfId="43669" xr:uid="{24EE19E8-9C5F-49BD-8615-B7623B164E12}"/>
    <cellStyle name="Comma 2 2 5 3 3 4 2 2 3" xfId="31537" xr:uid="{F6113E9A-0CDE-443C-A0B7-FA2991ADFFE5}"/>
    <cellStyle name="Comma 2 2 5 3 3 4 2 3" xfId="11317" xr:uid="{C5D055E3-C8DD-4CCF-97C0-1BF90259C5DE}"/>
    <cellStyle name="Comma 2 2 5 3 3 4 2 3 2" xfId="23449" xr:uid="{DB35CCA7-4011-4ED1-A53B-60C0CBA6C252}"/>
    <cellStyle name="Comma 2 2 5 3 3 4 2 3 2 2" xfId="47713" xr:uid="{C4F2076F-DD97-4F2E-A99C-31F7E8AAC84E}"/>
    <cellStyle name="Comma 2 2 5 3 3 4 2 3 3" xfId="35581" xr:uid="{FFA3E923-60DC-441B-8923-4AB1F218C418}"/>
    <cellStyle name="Comma 2 2 5 3 3 4 2 4" xfId="15361" xr:uid="{D7D9A6A7-FC6E-4D0B-B17B-883288230461}"/>
    <cellStyle name="Comma 2 2 5 3 3 4 2 4 2" xfId="39625" xr:uid="{995B8EC8-7822-4711-B0B4-763BCE7896FB}"/>
    <cellStyle name="Comma 2 2 5 3 3 4 2 5" xfId="27493" xr:uid="{6B381174-9C5F-4105-8937-3D4016BABA07}"/>
    <cellStyle name="Comma 2 2 5 3 3 4 3" xfId="5251" xr:uid="{F7C2174A-5DDA-460B-B496-88E5EB34C800}"/>
    <cellStyle name="Comma 2 2 5 3 3 4 3 2" xfId="17383" xr:uid="{DF5DEB09-3BB5-486D-9B8C-360479A6036F}"/>
    <cellStyle name="Comma 2 2 5 3 3 4 3 2 2" xfId="41647" xr:uid="{1C1FDE93-8B09-456C-ADC3-4BE98B772D14}"/>
    <cellStyle name="Comma 2 2 5 3 3 4 3 3" xfId="29515" xr:uid="{6CE16A8C-8958-455C-A683-643EE4AAB3C5}"/>
    <cellStyle name="Comma 2 2 5 3 3 4 4" xfId="9295" xr:uid="{9B3926AA-83A9-4EA8-AA6F-2DBD5435216E}"/>
    <cellStyle name="Comma 2 2 5 3 3 4 4 2" xfId="21427" xr:uid="{8C9D326F-120A-4B34-8867-5CB0C08E65D5}"/>
    <cellStyle name="Comma 2 2 5 3 3 4 4 2 2" xfId="45691" xr:uid="{AAB65F08-3FE1-483F-8023-64DC4334837B}"/>
    <cellStyle name="Comma 2 2 5 3 3 4 4 3" xfId="33559" xr:uid="{CB38FCD2-2862-4310-9001-D82AB6C22190}"/>
    <cellStyle name="Comma 2 2 5 3 3 4 5" xfId="13339" xr:uid="{4D470DFA-9DAB-4093-A82A-429ECF5A2583}"/>
    <cellStyle name="Comma 2 2 5 3 3 4 5 2" xfId="37603" xr:uid="{9C731EEA-5BF5-4634-AD68-EA5D8E752058}"/>
    <cellStyle name="Comma 2 2 5 3 3 4 6" xfId="25471" xr:uid="{AACF027B-2877-4D1B-A012-576BC2478E7C}"/>
    <cellStyle name="Comma 2 2 5 3 3 5" xfId="2218" xr:uid="{5C68CF0B-7DBD-4887-B617-DFA1916E6897}"/>
    <cellStyle name="Comma 2 2 5 3 3 5 2" xfId="6262" xr:uid="{25FA5659-2118-4541-91CE-581027D80481}"/>
    <cellStyle name="Comma 2 2 5 3 3 5 2 2" xfId="18394" xr:uid="{93019589-A7F4-46A7-805D-9BFFDA62AA3C}"/>
    <cellStyle name="Comma 2 2 5 3 3 5 2 2 2" xfId="42658" xr:uid="{970AC292-699D-4965-9236-71378CDCA03E}"/>
    <cellStyle name="Comma 2 2 5 3 3 5 2 3" xfId="30526" xr:uid="{E6F7A9A1-7BCC-41EA-8E87-6B7C81D73E71}"/>
    <cellStyle name="Comma 2 2 5 3 3 5 3" xfId="10306" xr:uid="{BCCEC4E2-0CB9-4FFC-8E6E-06A9BBC7E023}"/>
    <cellStyle name="Comma 2 2 5 3 3 5 3 2" xfId="22438" xr:uid="{251801A1-73EE-443E-A229-9125E2D6FAC3}"/>
    <cellStyle name="Comma 2 2 5 3 3 5 3 2 2" xfId="46702" xr:uid="{21F07663-6495-4EF8-BDFC-F1F95F60A0A6}"/>
    <cellStyle name="Comma 2 2 5 3 3 5 3 3" xfId="34570" xr:uid="{89C1BA39-BA8B-49EA-BC6A-ABF85F75AEA8}"/>
    <cellStyle name="Comma 2 2 5 3 3 5 4" xfId="14350" xr:uid="{41656257-241E-4326-B751-C7143C2EA08C}"/>
    <cellStyle name="Comma 2 2 5 3 3 5 4 2" xfId="38614" xr:uid="{2E5EDC6B-7C6D-40EE-9B41-FB557C8BCE85}"/>
    <cellStyle name="Comma 2 2 5 3 3 5 5" xfId="26482" xr:uid="{462BD3B2-DEE6-4593-8985-799E0005FD56}"/>
    <cellStyle name="Comma 2 2 5 3 3 6" xfId="4240" xr:uid="{D547EBBD-75B5-43B9-B9CD-1731881E98B8}"/>
    <cellStyle name="Comma 2 2 5 3 3 6 2" xfId="16372" xr:uid="{2EA549C5-B8FD-48FC-80E4-4A904D263982}"/>
    <cellStyle name="Comma 2 2 5 3 3 6 2 2" xfId="40636" xr:uid="{8F7BB2BC-0473-4788-AEAE-E82406DF253C}"/>
    <cellStyle name="Comma 2 2 5 3 3 6 3" xfId="28504" xr:uid="{C7685214-581A-413C-A927-08DCFFD1EB54}"/>
    <cellStyle name="Comma 2 2 5 3 3 7" xfId="8284" xr:uid="{6312E194-7D5A-465F-9D4A-E2106170773A}"/>
    <cellStyle name="Comma 2 2 5 3 3 7 2" xfId="20416" xr:uid="{A89EB254-3FD6-47D6-A916-D0DBAD6EF4FE}"/>
    <cellStyle name="Comma 2 2 5 3 3 7 2 2" xfId="44680" xr:uid="{20A52C69-55E4-404D-AEBC-75246C85ADC1}"/>
    <cellStyle name="Comma 2 2 5 3 3 7 3" xfId="32548" xr:uid="{001C8C29-DB55-4634-89D7-FA15C0D6E362}"/>
    <cellStyle name="Comma 2 2 5 3 3 8" xfId="12328" xr:uid="{51E82AE8-0A31-4BC3-8ABD-4D37CF150C14}"/>
    <cellStyle name="Comma 2 2 5 3 3 8 2" xfId="36592" xr:uid="{883AE45E-ED6E-4ED4-8386-049BDC50AD80}"/>
    <cellStyle name="Comma 2 2 5 3 3 9" xfId="24460" xr:uid="{9BEBD875-81A9-475A-B3C1-A97F16593210}"/>
    <cellStyle name="Comma 2 2 5 3 4" xfId="323" xr:uid="{4F4BAE8D-64A4-46EA-A630-B72453EABE4D}"/>
    <cellStyle name="Comma 2 2 5 3 4 2" xfId="828" xr:uid="{B110C2ED-C0EB-4A18-B7A8-7410E5E21B54}"/>
    <cellStyle name="Comma 2 2 5 3 4 2 2" xfId="1839" xr:uid="{19F6D216-004A-40EA-8941-D5BCAA33DE39}"/>
    <cellStyle name="Comma 2 2 5 3 4 2 2 2" xfId="3861" xr:uid="{42C6499D-41B7-44A1-946A-6395FE7E366B}"/>
    <cellStyle name="Comma 2 2 5 3 4 2 2 2 2" xfId="7905" xr:uid="{9A69AFE3-21EA-4413-A4A6-32BBD4F37AA6}"/>
    <cellStyle name="Comma 2 2 5 3 4 2 2 2 2 2" xfId="20037" xr:uid="{405607A3-4A3F-4030-93DB-4394C7B061B8}"/>
    <cellStyle name="Comma 2 2 5 3 4 2 2 2 2 2 2" xfId="44301" xr:uid="{B90131D4-37BD-4704-A4BE-415AE3DA0C1C}"/>
    <cellStyle name="Comma 2 2 5 3 4 2 2 2 2 3" xfId="32169" xr:uid="{299E8E07-7815-4442-BE3E-D8B968B517DE}"/>
    <cellStyle name="Comma 2 2 5 3 4 2 2 2 3" xfId="11949" xr:uid="{4F8D3CFF-CD5E-4191-A19C-BCE4D41308F5}"/>
    <cellStyle name="Comma 2 2 5 3 4 2 2 2 3 2" xfId="24081" xr:uid="{9B405707-EE1A-4298-ADAF-971D6D57DC50}"/>
    <cellStyle name="Comma 2 2 5 3 4 2 2 2 3 2 2" xfId="48345" xr:uid="{BE8DA1F1-AB2B-4025-89D0-8FB348C6FCFB}"/>
    <cellStyle name="Comma 2 2 5 3 4 2 2 2 3 3" xfId="36213" xr:uid="{BE411B15-FC5C-43CF-A1F7-6764CE7518A4}"/>
    <cellStyle name="Comma 2 2 5 3 4 2 2 2 4" xfId="15993" xr:uid="{B5CA5B2D-F805-4714-AFA8-AC8F03794382}"/>
    <cellStyle name="Comma 2 2 5 3 4 2 2 2 4 2" xfId="40257" xr:uid="{8971C9A4-57CE-4FB1-9504-CA4F099CCB46}"/>
    <cellStyle name="Comma 2 2 5 3 4 2 2 2 5" xfId="28125" xr:uid="{3F1C497A-6551-48C6-9175-A282CF074F76}"/>
    <cellStyle name="Comma 2 2 5 3 4 2 2 3" xfId="5883" xr:uid="{394F0924-27A8-495D-BF73-ED0BE51C6A11}"/>
    <cellStyle name="Comma 2 2 5 3 4 2 2 3 2" xfId="18015" xr:uid="{3F7F38FC-4EDA-4853-9E8C-F356F79CB97C}"/>
    <cellStyle name="Comma 2 2 5 3 4 2 2 3 2 2" xfId="42279" xr:uid="{27B8EFDC-4CFD-4D95-9D6C-A749BC6361CD}"/>
    <cellStyle name="Comma 2 2 5 3 4 2 2 3 3" xfId="30147" xr:uid="{8F8D24A2-3857-4726-90FA-BFA3BB0BE52E}"/>
    <cellStyle name="Comma 2 2 5 3 4 2 2 4" xfId="9927" xr:uid="{8A51D71F-4746-47A4-818B-949ED1A823A4}"/>
    <cellStyle name="Comma 2 2 5 3 4 2 2 4 2" xfId="22059" xr:uid="{BBBFADAF-B134-4AB6-9F5E-C01A28DC78CA}"/>
    <cellStyle name="Comma 2 2 5 3 4 2 2 4 2 2" xfId="46323" xr:uid="{55224EDB-6728-4206-8E56-A6B5DEA15B7D}"/>
    <cellStyle name="Comma 2 2 5 3 4 2 2 4 3" xfId="34191" xr:uid="{BBA70CA9-DB8B-48AC-BE96-1DB6E548D813}"/>
    <cellStyle name="Comma 2 2 5 3 4 2 2 5" xfId="13971" xr:uid="{992402FB-9788-486A-8244-EB4BFFB68B7A}"/>
    <cellStyle name="Comma 2 2 5 3 4 2 2 5 2" xfId="38235" xr:uid="{653D6E20-94AA-411C-B0C8-CF27DB882DD3}"/>
    <cellStyle name="Comma 2 2 5 3 4 2 2 6" xfId="26103" xr:uid="{DADAD364-7B0F-4836-9418-D2ADA518FB67}"/>
    <cellStyle name="Comma 2 2 5 3 4 2 3" xfId="2850" xr:uid="{76B38A92-A925-4DEB-BFBB-81C5A5C264B0}"/>
    <cellStyle name="Comma 2 2 5 3 4 2 3 2" xfId="6894" xr:uid="{F6B76395-0ECF-48FC-ACC3-4818498E0AEC}"/>
    <cellStyle name="Comma 2 2 5 3 4 2 3 2 2" xfId="19026" xr:uid="{42798EF9-BAC2-40BE-9906-B4DE64576F13}"/>
    <cellStyle name="Comma 2 2 5 3 4 2 3 2 2 2" xfId="43290" xr:uid="{01710173-3CA9-49D2-ADC4-77147FBD63B5}"/>
    <cellStyle name="Comma 2 2 5 3 4 2 3 2 3" xfId="31158" xr:uid="{DE0FB7DD-8327-4BB2-BD33-3A0D40F05D1A}"/>
    <cellStyle name="Comma 2 2 5 3 4 2 3 3" xfId="10938" xr:uid="{4591CAAF-C198-4717-9346-EAF1FD36A99F}"/>
    <cellStyle name="Comma 2 2 5 3 4 2 3 3 2" xfId="23070" xr:uid="{2D238725-F7EB-4C9F-9B0D-4BCFEA920F7B}"/>
    <cellStyle name="Comma 2 2 5 3 4 2 3 3 2 2" xfId="47334" xr:uid="{0366F43B-3B89-4E62-8D98-16476A326867}"/>
    <cellStyle name="Comma 2 2 5 3 4 2 3 3 3" xfId="35202" xr:uid="{A8CFD491-EEA8-4547-A1AE-556CDB770A05}"/>
    <cellStyle name="Comma 2 2 5 3 4 2 3 4" xfId="14982" xr:uid="{B7B54336-006E-464A-9F9C-C8B33AC0930B}"/>
    <cellStyle name="Comma 2 2 5 3 4 2 3 4 2" xfId="39246" xr:uid="{B9D21E77-0860-4B68-8F4B-D03FF8D6D786}"/>
    <cellStyle name="Comma 2 2 5 3 4 2 3 5" xfId="27114" xr:uid="{780733AA-513E-4887-89CA-5427614F3AB9}"/>
    <cellStyle name="Comma 2 2 5 3 4 2 4" xfId="4872" xr:uid="{DFEABB93-9841-40C3-9B06-F577DDF4830D}"/>
    <cellStyle name="Comma 2 2 5 3 4 2 4 2" xfId="17004" xr:uid="{CDA9BC5E-1870-4553-86C4-FEBE4D11DB22}"/>
    <cellStyle name="Comma 2 2 5 3 4 2 4 2 2" xfId="41268" xr:uid="{8323C051-88B3-4044-8636-34D8CEA8FC36}"/>
    <cellStyle name="Comma 2 2 5 3 4 2 4 3" xfId="29136" xr:uid="{109775DE-CC12-477B-90CF-3A0FBC107725}"/>
    <cellStyle name="Comma 2 2 5 3 4 2 5" xfId="8916" xr:uid="{83C9425C-7321-42CF-8134-BA77AE5F9CE1}"/>
    <cellStyle name="Comma 2 2 5 3 4 2 5 2" xfId="21048" xr:uid="{D9A84805-6886-4313-BBB3-C8062B13FB29}"/>
    <cellStyle name="Comma 2 2 5 3 4 2 5 2 2" xfId="45312" xr:uid="{C629A062-CF84-4137-B1FA-A086F954D08B}"/>
    <cellStyle name="Comma 2 2 5 3 4 2 5 3" xfId="33180" xr:uid="{A55827DA-EBD1-4FC7-BC91-6A0804F59E05}"/>
    <cellStyle name="Comma 2 2 5 3 4 2 6" xfId="12960" xr:uid="{533D607A-FDAE-4958-836A-EBEB1E8D4C28}"/>
    <cellStyle name="Comma 2 2 5 3 4 2 6 2" xfId="37224" xr:uid="{2ECD2EAC-4E5E-4A4B-8492-7748153C3BA7}"/>
    <cellStyle name="Comma 2 2 5 3 4 2 7" xfId="25092" xr:uid="{5EBB6FC9-B0E6-4EDD-8476-4C08F6161645}"/>
    <cellStyle name="Comma 2 2 5 3 4 3" xfId="1334" xr:uid="{9026E7F5-562F-4295-A311-6F7D8E27A38D}"/>
    <cellStyle name="Comma 2 2 5 3 4 3 2" xfId="3356" xr:uid="{9B26DEBD-B586-4B83-9E1C-C7570E44BD79}"/>
    <cellStyle name="Comma 2 2 5 3 4 3 2 2" xfId="7400" xr:uid="{0F228728-6768-45A4-A075-92D525C55576}"/>
    <cellStyle name="Comma 2 2 5 3 4 3 2 2 2" xfId="19532" xr:uid="{5ADCC372-8132-4DBC-9129-6104C8CA3F98}"/>
    <cellStyle name="Comma 2 2 5 3 4 3 2 2 2 2" xfId="43796" xr:uid="{6247251E-8191-473D-A65C-CA7E1C120A86}"/>
    <cellStyle name="Comma 2 2 5 3 4 3 2 2 3" xfId="31664" xr:uid="{0F3B6658-7EA9-4261-A3A4-7D649F7156F1}"/>
    <cellStyle name="Comma 2 2 5 3 4 3 2 3" xfId="11444" xr:uid="{598844C2-8FC1-434E-94C8-4F4C7CCFCD99}"/>
    <cellStyle name="Comma 2 2 5 3 4 3 2 3 2" xfId="23576" xr:uid="{A9E37B63-C7C3-4C25-ACF0-E52F7F365E9B}"/>
    <cellStyle name="Comma 2 2 5 3 4 3 2 3 2 2" xfId="47840" xr:uid="{DFCD4B56-3285-443F-81F9-2865C6C3618F}"/>
    <cellStyle name="Comma 2 2 5 3 4 3 2 3 3" xfId="35708" xr:uid="{AD0BBEB9-BA39-4662-9847-5DB8DD803F41}"/>
    <cellStyle name="Comma 2 2 5 3 4 3 2 4" xfId="15488" xr:uid="{6498D244-1546-4EB9-9903-C1E5709B657F}"/>
    <cellStyle name="Comma 2 2 5 3 4 3 2 4 2" xfId="39752" xr:uid="{FE0C0F86-E7E5-4859-BB20-40FE62EDC97E}"/>
    <cellStyle name="Comma 2 2 5 3 4 3 2 5" xfId="27620" xr:uid="{3BAB86CB-ABA4-4CF1-AFAB-AEAED4CBFB09}"/>
    <cellStyle name="Comma 2 2 5 3 4 3 3" xfId="5378" xr:uid="{8581980F-1D8B-4C64-A915-EA95DE62FECB}"/>
    <cellStyle name="Comma 2 2 5 3 4 3 3 2" xfId="17510" xr:uid="{7FF09D5B-B9C5-4E1B-BE3F-CB1CE630AFEF}"/>
    <cellStyle name="Comma 2 2 5 3 4 3 3 2 2" xfId="41774" xr:uid="{8C9CAB7B-C9C2-4266-9809-AA9586F5109B}"/>
    <cellStyle name="Comma 2 2 5 3 4 3 3 3" xfId="29642" xr:uid="{6DBBFFC5-CC40-45AB-8292-0B319B959BA3}"/>
    <cellStyle name="Comma 2 2 5 3 4 3 4" xfId="9422" xr:uid="{3483A45E-BDB0-4ACE-860A-C47B92A40445}"/>
    <cellStyle name="Comma 2 2 5 3 4 3 4 2" xfId="21554" xr:uid="{6FBA53FA-E800-4023-86C9-3119AF90808A}"/>
    <cellStyle name="Comma 2 2 5 3 4 3 4 2 2" xfId="45818" xr:uid="{D3A47068-15B7-4595-A150-87EC69D6F985}"/>
    <cellStyle name="Comma 2 2 5 3 4 3 4 3" xfId="33686" xr:uid="{A6EFDBBF-2500-4A36-8FF4-740BAF96B200}"/>
    <cellStyle name="Comma 2 2 5 3 4 3 5" xfId="13466" xr:uid="{A929B93D-63EB-470A-9D1A-182C4BAAB659}"/>
    <cellStyle name="Comma 2 2 5 3 4 3 5 2" xfId="37730" xr:uid="{350543DE-C30B-4DAE-A575-10C6C5C217C1}"/>
    <cellStyle name="Comma 2 2 5 3 4 3 6" xfId="25598" xr:uid="{D7364B3E-2274-4253-8469-28FDF6B1DF19}"/>
    <cellStyle name="Comma 2 2 5 3 4 4" xfId="2345" xr:uid="{251D76A1-2389-4EF2-80C5-4D40505389C1}"/>
    <cellStyle name="Comma 2 2 5 3 4 4 2" xfId="6389" xr:uid="{80C359F4-E7E6-4F8B-A31C-9C04540353BF}"/>
    <cellStyle name="Comma 2 2 5 3 4 4 2 2" xfId="18521" xr:uid="{9DA32792-FDB4-41D8-BBCF-8BDCD289AA1E}"/>
    <cellStyle name="Comma 2 2 5 3 4 4 2 2 2" xfId="42785" xr:uid="{0DCA4BB7-08A5-4227-86AD-420EB085C902}"/>
    <cellStyle name="Comma 2 2 5 3 4 4 2 3" xfId="30653" xr:uid="{9D55AF46-0475-4039-B21C-F605867BFCFF}"/>
    <cellStyle name="Comma 2 2 5 3 4 4 3" xfId="10433" xr:uid="{1EA5EC43-CC31-4193-BEDE-F0860736327F}"/>
    <cellStyle name="Comma 2 2 5 3 4 4 3 2" xfId="22565" xr:uid="{CEB5203C-268F-4405-A328-0837F47B9DC3}"/>
    <cellStyle name="Comma 2 2 5 3 4 4 3 2 2" xfId="46829" xr:uid="{D393B27A-D26D-4741-B486-E964D49D87B9}"/>
    <cellStyle name="Comma 2 2 5 3 4 4 3 3" xfId="34697" xr:uid="{33716284-4B10-4122-A1FD-E8A6D9691AB2}"/>
    <cellStyle name="Comma 2 2 5 3 4 4 4" xfId="14477" xr:uid="{3E293331-ACFC-49D4-AB2D-C4239B34F4FE}"/>
    <cellStyle name="Comma 2 2 5 3 4 4 4 2" xfId="38741" xr:uid="{00F4BD08-69B8-42EC-B754-0B0DB18377F2}"/>
    <cellStyle name="Comma 2 2 5 3 4 4 5" xfId="26609" xr:uid="{1CC95FE1-D7B8-4554-ADE3-4226B3871EDC}"/>
    <cellStyle name="Comma 2 2 5 3 4 5" xfId="4367" xr:uid="{DA04D2C4-AB95-46C4-885D-F1070DCC9697}"/>
    <cellStyle name="Comma 2 2 5 3 4 5 2" xfId="16499" xr:uid="{31D19A0A-2C4B-41CF-9FF4-6D5CDBBCECAE}"/>
    <cellStyle name="Comma 2 2 5 3 4 5 2 2" xfId="40763" xr:uid="{1C6A95FD-3F69-49FA-9A16-0E6D76ED2CCD}"/>
    <cellStyle name="Comma 2 2 5 3 4 5 3" xfId="28631" xr:uid="{F8960C10-F833-4473-B696-8DEED88BEA54}"/>
    <cellStyle name="Comma 2 2 5 3 4 6" xfId="8411" xr:uid="{090740DB-BC89-428D-8B0C-3541AE3CE0AD}"/>
    <cellStyle name="Comma 2 2 5 3 4 6 2" xfId="20543" xr:uid="{9DFA66A2-F7B7-43D1-A38E-081EC4C3856B}"/>
    <cellStyle name="Comma 2 2 5 3 4 6 2 2" xfId="44807" xr:uid="{75E7BE30-547E-428B-AD7F-BA8731C68F2C}"/>
    <cellStyle name="Comma 2 2 5 3 4 6 3" xfId="32675" xr:uid="{8B183679-ABF5-41B6-80EF-60B97EDA9B33}"/>
    <cellStyle name="Comma 2 2 5 3 4 7" xfId="12455" xr:uid="{F7DE6E82-63C6-4885-A17C-4A7791BCA114}"/>
    <cellStyle name="Comma 2 2 5 3 4 7 2" xfId="36719" xr:uid="{387A4950-F3ED-454C-A51E-4B00C08087CF}"/>
    <cellStyle name="Comma 2 2 5 3 4 8" xfId="24587" xr:uid="{D3B28ADB-B087-434C-86DB-2A055EC7B814}"/>
    <cellStyle name="Comma 2 2 5 3 5" xfId="575" xr:uid="{5738E7C8-7AF5-4BF2-9C9F-DC2B7E347BDC}"/>
    <cellStyle name="Comma 2 2 5 3 5 2" xfId="1586" xr:uid="{31FBCF4C-D59D-4BEA-9C85-3AC947A98A20}"/>
    <cellStyle name="Comma 2 2 5 3 5 2 2" xfId="3608" xr:uid="{1E76DED5-F2F9-4A1C-A5B7-92CD7D449036}"/>
    <cellStyle name="Comma 2 2 5 3 5 2 2 2" xfId="7652" xr:uid="{288375B7-BC2A-4E7B-8EFA-664AE2614DB6}"/>
    <cellStyle name="Comma 2 2 5 3 5 2 2 2 2" xfId="19784" xr:uid="{D3B51F1B-4D9D-4F80-AA37-F97ECDA66D37}"/>
    <cellStyle name="Comma 2 2 5 3 5 2 2 2 2 2" xfId="44048" xr:uid="{77D8F8FD-9BFA-4504-B6B7-FC7DC17524A4}"/>
    <cellStyle name="Comma 2 2 5 3 5 2 2 2 3" xfId="31916" xr:uid="{8B7476CF-4C9E-47F3-BBB7-82C740DB5A0A}"/>
    <cellStyle name="Comma 2 2 5 3 5 2 2 3" xfId="11696" xr:uid="{1FDC2411-5DDA-49ED-A098-82802A35713F}"/>
    <cellStyle name="Comma 2 2 5 3 5 2 2 3 2" xfId="23828" xr:uid="{37CE40DA-D136-4C2E-8D81-D3C4742FAAA6}"/>
    <cellStyle name="Comma 2 2 5 3 5 2 2 3 2 2" xfId="48092" xr:uid="{B4513D1B-03F5-4CEA-95A3-23F186658025}"/>
    <cellStyle name="Comma 2 2 5 3 5 2 2 3 3" xfId="35960" xr:uid="{6D746535-7CA6-46C4-8F15-1DCDBA6448F6}"/>
    <cellStyle name="Comma 2 2 5 3 5 2 2 4" xfId="15740" xr:uid="{4C2535A2-3347-4903-B8C0-1C7441E6E4F5}"/>
    <cellStyle name="Comma 2 2 5 3 5 2 2 4 2" xfId="40004" xr:uid="{A087793D-443C-4FF5-97A1-27E0B195F1C3}"/>
    <cellStyle name="Comma 2 2 5 3 5 2 2 5" xfId="27872" xr:uid="{11C8E0EB-12C5-477A-B481-D5AD0226A55C}"/>
    <cellStyle name="Comma 2 2 5 3 5 2 3" xfId="5630" xr:uid="{0062CBC7-889A-4636-9EB0-1B2E3379594B}"/>
    <cellStyle name="Comma 2 2 5 3 5 2 3 2" xfId="17762" xr:uid="{B7043EC1-4539-4509-AA28-0F8457F8258E}"/>
    <cellStyle name="Comma 2 2 5 3 5 2 3 2 2" xfId="42026" xr:uid="{A769854F-415C-4F76-9203-DEE447ABC378}"/>
    <cellStyle name="Comma 2 2 5 3 5 2 3 3" xfId="29894" xr:uid="{C1071FBA-25B5-4194-B208-0CF4265E3FF7}"/>
    <cellStyle name="Comma 2 2 5 3 5 2 4" xfId="9674" xr:uid="{D74D098D-8666-4A4E-8B0D-6ED5E0DE8F37}"/>
    <cellStyle name="Comma 2 2 5 3 5 2 4 2" xfId="21806" xr:uid="{8D4BDD2B-1B82-4C06-A3F4-8D961E4464FA}"/>
    <cellStyle name="Comma 2 2 5 3 5 2 4 2 2" xfId="46070" xr:uid="{5173DE12-7BB6-4399-8E7C-D3D3B0C5A143}"/>
    <cellStyle name="Comma 2 2 5 3 5 2 4 3" xfId="33938" xr:uid="{3922CF23-C2D5-49AE-B6FF-F1BC36E160F3}"/>
    <cellStyle name="Comma 2 2 5 3 5 2 5" xfId="13718" xr:uid="{E876AEB2-6B40-4819-B1A1-7F34A1BC885C}"/>
    <cellStyle name="Comma 2 2 5 3 5 2 5 2" xfId="37982" xr:uid="{9E576F64-8CFE-4240-9CF6-216815B8153F}"/>
    <cellStyle name="Comma 2 2 5 3 5 2 6" xfId="25850" xr:uid="{63AAF555-B06B-4B40-A9D8-F27A9EFED4C5}"/>
    <cellStyle name="Comma 2 2 5 3 5 3" xfId="2597" xr:uid="{C26F762F-71C2-4219-B595-5AF33C41385E}"/>
    <cellStyle name="Comma 2 2 5 3 5 3 2" xfId="6641" xr:uid="{834612C2-F2CD-49E1-A833-0BC949973691}"/>
    <cellStyle name="Comma 2 2 5 3 5 3 2 2" xfId="18773" xr:uid="{563BD169-ADE6-4E59-ABFC-46A5B83D5818}"/>
    <cellStyle name="Comma 2 2 5 3 5 3 2 2 2" xfId="43037" xr:uid="{204AA7EF-5211-4920-9680-6E0EEA81B877}"/>
    <cellStyle name="Comma 2 2 5 3 5 3 2 3" xfId="30905" xr:uid="{9D7C91E2-6D37-41B2-BB53-FFF8F9F09546}"/>
    <cellStyle name="Comma 2 2 5 3 5 3 3" xfId="10685" xr:uid="{638ECB46-467C-4DF6-9886-9F39C6DBE65C}"/>
    <cellStyle name="Comma 2 2 5 3 5 3 3 2" xfId="22817" xr:uid="{8D46C73C-B96F-4A16-B554-2200BB7548A7}"/>
    <cellStyle name="Comma 2 2 5 3 5 3 3 2 2" xfId="47081" xr:uid="{FE799271-4A3B-49DD-9904-ED0671141505}"/>
    <cellStyle name="Comma 2 2 5 3 5 3 3 3" xfId="34949" xr:uid="{D90C4C62-1F8B-4A5B-9AEE-848B71F7361E}"/>
    <cellStyle name="Comma 2 2 5 3 5 3 4" xfId="14729" xr:uid="{CDD788EC-0011-4E5A-9E83-C5696D9F4738}"/>
    <cellStyle name="Comma 2 2 5 3 5 3 4 2" xfId="38993" xr:uid="{79006EB5-53D7-4BFA-B13D-85F37613D9D4}"/>
    <cellStyle name="Comma 2 2 5 3 5 3 5" xfId="26861" xr:uid="{B431994D-4C12-453C-84A2-DBC58F4148E6}"/>
    <cellStyle name="Comma 2 2 5 3 5 4" xfId="4619" xr:uid="{1303137C-4665-404B-88F9-A795E8E12C90}"/>
    <cellStyle name="Comma 2 2 5 3 5 4 2" xfId="16751" xr:uid="{299EB95A-D82A-48B7-8B2F-CC287F34294A}"/>
    <cellStyle name="Comma 2 2 5 3 5 4 2 2" xfId="41015" xr:uid="{DBFEE466-CE22-4A0C-8DF5-FFB2AE3F0E5B}"/>
    <cellStyle name="Comma 2 2 5 3 5 4 3" xfId="28883" xr:uid="{DCC3990A-08FC-474B-811A-8AB362CBD792}"/>
    <cellStyle name="Comma 2 2 5 3 5 5" xfId="8663" xr:uid="{F9684B36-2A42-4EC6-9B17-B7C19C981198}"/>
    <cellStyle name="Comma 2 2 5 3 5 5 2" xfId="20795" xr:uid="{B3146DF9-99AC-453F-BE56-1D8849F554C5}"/>
    <cellStyle name="Comma 2 2 5 3 5 5 2 2" xfId="45059" xr:uid="{2240DDB8-89A5-45C9-BC6A-315209613D1A}"/>
    <cellStyle name="Comma 2 2 5 3 5 5 3" xfId="32927" xr:uid="{1CAF027F-5B32-480A-A478-D92A1C18C072}"/>
    <cellStyle name="Comma 2 2 5 3 5 6" xfId="12707" xr:uid="{64F9E971-069F-4EB7-A61D-9C0AF7F35D54}"/>
    <cellStyle name="Comma 2 2 5 3 5 6 2" xfId="36971" xr:uid="{595D7489-77F5-4A7E-8120-D0C78AC0503D}"/>
    <cellStyle name="Comma 2 2 5 3 5 7" xfId="24839" xr:uid="{EBBFBF9C-1A3F-48C3-8E46-3807ECB462C3}"/>
    <cellStyle name="Comma 2 2 5 3 6" xfId="1081" xr:uid="{C4D3CC94-7BA2-4F95-884E-7806D147D095}"/>
    <cellStyle name="Comma 2 2 5 3 6 2" xfId="3103" xr:uid="{33C19FC1-DD94-4E9E-81CE-AF73B337C7CF}"/>
    <cellStyle name="Comma 2 2 5 3 6 2 2" xfId="7147" xr:uid="{A6BDA2B0-57EC-4751-80E3-763DB8D0E989}"/>
    <cellStyle name="Comma 2 2 5 3 6 2 2 2" xfId="19279" xr:uid="{CEF3EB9F-B37B-4935-B4A5-DCC40B2A3076}"/>
    <cellStyle name="Comma 2 2 5 3 6 2 2 2 2" xfId="43543" xr:uid="{41E61F4C-42FE-4511-8631-D826AB2ADB8C}"/>
    <cellStyle name="Comma 2 2 5 3 6 2 2 3" xfId="31411" xr:uid="{57651A10-A008-48D3-9604-723FBF62A0C1}"/>
    <cellStyle name="Comma 2 2 5 3 6 2 3" xfId="11191" xr:uid="{D898E744-3D33-4F59-9C85-4898BC4549B2}"/>
    <cellStyle name="Comma 2 2 5 3 6 2 3 2" xfId="23323" xr:uid="{0AFA463F-E111-4904-BB91-5EFF8D426977}"/>
    <cellStyle name="Comma 2 2 5 3 6 2 3 2 2" xfId="47587" xr:uid="{7F14FAD9-8136-4F29-B649-5C2A9A1DE035}"/>
    <cellStyle name="Comma 2 2 5 3 6 2 3 3" xfId="35455" xr:uid="{B46E0F87-6657-4C83-91AF-AF4539F72CBE}"/>
    <cellStyle name="Comma 2 2 5 3 6 2 4" xfId="15235" xr:uid="{B5AF5316-1AC9-499B-A13A-B2AD8877F0B1}"/>
    <cellStyle name="Comma 2 2 5 3 6 2 4 2" xfId="39499" xr:uid="{A643C983-E00F-4140-AA87-655F1610A16F}"/>
    <cellStyle name="Comma 2 2 5 3 6 2 5" xfId="27367" xr:uid="{F96C63FC-5E65-47F8-AB94-2BBF1D01976D}"/>
    <cellStyle name="Comma 2 2 5 3 6 3" xfId="5125" xr:uid="{05C61AE8-1A8C-4003-AF09-FC6AD27C8C77}"/>
    <cellStyle name="Comma 2 2 5 3 6 3 2" xfId="17257" xr:uid="{233CB31C-2555-4304-9A21-48F85AA0FE24}"/>
    <cellStyle name="Comma 2 2 5 3 6 3 2 2" xfId="41521" xr:uid="{F5D86F56-C297-4F42-9326-87D7EDCB5DC1}"/>
    <cellStyle name="Comma 2 2 5 3 6 3 3" xfId="29389" xr:uid="{D490142A-43B4-4BD5-9A3D-9558EF42B6EE}"/>
    <cellStyle name="Comma 2 2 5 3 6 4" xfId="9169" xr:uid="{525AC6C7-1192-4CDA-9243-8DCD146C9BB0}"/>
    <cellStyle name="Comma 2 2 5 3 6 4 2" xfId="21301" xr:uid="{59C6FFA6-6A60-40DF-BFE7-8B3306E74375}"/>
    <cellStyle name="Comma 2 2 5 3 6 4 2 2" xfId="45565" xr:uid="{3EA35E1D-F9A9-401E-9218-A0121D5365AC}"/>
    <cellStyle name="Comma 2 2 5 3 6 4 3" xfId="33433" xr:uid="{1866AA2E-C3CF-4195-A820-D7467F03AC40}"/>
    <cellStyle name="Comma 2 2 5 3 6 5" xfId="13213" xr:uid="{F91D1305-7493-417D-A81F-B13E515C1471}"/>
    <cellStyle name="Comma 2 2 5 3 6 5 2" xfId="37477" xr:uid="{98913A14-11DC-41D1-A132-D838DC2DDB7F}"/>
    <cellStyle name="Comma 2 2 5 3 6 6" xfId="25345" xr:uid="{F7DF9CD0-67CF-4DF3-8BC3-734C132E5CFA}"/>
    <cellStyle name="Comma 2 2 5 3 7" xfId="2092" xr:uid="{B07D889B-B849-4189-A7FA-4992C36D1B8B}"/>
    <cellStyle name="Comma 2 2 5 3 7 2" xfId="6136" xr:uid="{71AA322A-5969-408E-A146-F7365C8BDF1C}"/>
    <cellStyle name="Comma 2 2 5 3 7 2 2" xfId="18268" xr:uid="{50103216-ED14-4427-B06F-C1F4354A0898}"/>
    <cellStyle name="Comma 2 2 5 3 7 2 2 2" xfId="42532" xr:uid="{D5E6BAA8-0EA0-4191-832A-D65551F8DBBA}"/>
    <cellStyle name="Comma 2 2 5 3 7 2 3" xfId="30400" xr:uid="{721E8A18-13CF-4486-B9B4-D44523EE6CDD}"/>
    <cellStyle name="Comma 2 2 5 3 7 3" xfId="10180" xr:uid="{D84BBB41-6CED-4D1F-B220-E93112158CFD}"/>
    <cellStyle name="Comma 2 2 5 3 7 3 2" xfId="22312" xr:uid="{C5DFFD72-91B4-430C-8471-2E0648BC600F}"/>
    <cellStyle name="Comma 2 2 5 3 7 3 2 2" xfId="46576" xr:uid="{FE256C4F-2DDD-4468-865F-E98D5C88DC05}"/>
    <cellStyle name="Comma 2 2 5 3 7 3 3" xfId="34444" xr:uid="{574B2C11-B10B-4074-8E1C-E91270E2764C}"/>
    <cellStyle name="Comma 2 2 5 3 7 4" xfId="14224" xr:uid="{344A3EE6-0038-4900-AA2F-1376E37752F3}"/>
    <cellStyle name="Comma 2 2 5 3 7 4 2" xfId="38488" xr:uid="{0FE5C380-E3AB-42FF-BCFC-CFA0DF82F7DA}"/>
    <cellStyle name="Comma 2 2 5 3 7 5" xfId="26356" xr:uid="{22BA30F7-520B-471D-8E49-F0053D6218E2}"/>
    <cellStyle name="Comma 2 2 5 3 8" xfId="4114" xr:uid="{373490F0-C79F-4E5A-8C41-7A1494B7D9C6}"/>
    <cellStyle name="Comma 2 2 5 3 8 2" xfId="16246" xr:uid="{094BAF5D-854D-4997-B9D8-4E1EA925CBCA}"/>
    <cellStyle name="Comma 2 2 5 3 8 2 2" xfId="40510" xr:uid="{C0978DCA-9EBA-4467-87D5-73E3E00BB1C4}"/>
    <cellStyle name="Comma 2 2 5 3 8 3" xfId="28378" xr:uid="{3301D54C-B4B5-41F1-BBC7-1722438D1FB2}"/>
    <cellStyle name="Comma 2 2 5 3 9" xfId="8158" xr:uid="{F903D243-E356-48CD-97F7-394DF530DC6C}"/>
    <cellStyle name="Comma 2 2 5 3 9 2" xfId="20290" xr:uid="{68E781B7-4E89-4EEB-9FB1-27FFE5AF76AC}"/>
    <cellStyle name="Comma 2 2 5 3 9 2 2" xfId="44554" xr:uid="{9652DC15-BD9C-4B85-A772-613A8A350716}"/>
    <cellStyle name="Comma 2 2 5 3 9 3" xfId="32422" xr:uid="{E1930A1D-3840-48BA-A00E-3548F6D4025B}"/>
    <cellStyle name="Comma 2 2 5 4" xfId="91" xr:uid="{E8D3FCC8-B0D4-4EF5-BEA4-5C6371BA8255}"/>
    <cellStyle name="Comma 2 2 5 4 10" xfId="24355" xr:uid="{02ACE814-8EA0-4E91-A1F2-7FF10D70D81A}"/>
    <cellStyle name="Comma 2 2 5 4 2" xfId="217" xr:uid="{A3BF7582-EB48-4FA7-A400-6B1D78EEC956}"/>
    <cellStyle name="Comma 2 2 5 4 2 2" xfId="470" xr:uid="{E46DE920-7151-4018-8F2E-DCD5E0274AF1}"/>
    <cellStyle name="Comma 2 2 5 4 2 2 2" xfId="975" xr:uid="{236D667A-262A-4547-874D-E7E13780382C}"/>
    <cellStyle name="Comma 2 2 5 4 2 2 2 2" xfId="1986" xr:uid="{FE8F7484-F8AC-4457-AE9C-742C0468B8D3}"/>
    <cellStyle name="Comma 2 2 5 4 2 2 2 2 2" xfId="4008" xr:uid="{039F9D24-09FC-4EC7-8229-9EBE7DB48816}"/>
    <cellStyle name="Comma 2 2 5 4 2 2 2 2 2 2" xfId="8052" xr:uid="{57BA9553-97B9-4F3F-BD9D-3EFC364B886E}"/>
    <cellStyle name="Comma 2 2 5 4 2 2 2 2 2 2 2" xfId="20184" xr:uid="{C3724258-BE1C-4EE5-BDE1-AD34D9D3B3EB}"/>
    <cellStyle name="Comma 2 2 5 4 2 2 2 2 2 2 2 2" xfId="44448" xr:uid="{E146B005-F435-4305-B8ED-9A6BA9CB0744}"/>
    <cellStyle name="Comma 2 2 5 4 2 2 2 2 2 2 3" xfId="32316" xr:uid="{F8A79C52-7068-426E-A537-49057213424A}"/>
    <cellStyle name="Comma 2 2 5 4 2 2 2 2 2 3" xfId="12096" xr:uid="{68544397-C9A0-47E2-A207-F67C6D745B81}"/>
    <cellStyle name="Comma 2 2 5 4 2 2 2 2 2 3 2" xfId="24228" xr:uid="{14B1827E-D6C1-4DB5-8F04-372FB38FB08A}"/>
    <cellStyle name="Comma 2 2 5 4 2 2 2 2 2 3 2 2" xfId="48492" xr:uid="{212D25F6-980B-441A-89C6-80824F12A4E7}"/>
    <cellStyle name="Comma 2 2 5 4 2 2 2 2 2 3 3" xfId="36360" xr:uid="{8E34116C-76D7-44F4-A583-59C0A93F42B8}"/>
    <cellStyle name="Comma 2 2 5 4 2 2 2 2 2 4" xfId="16140" xr:uid="{E6F9B574-2DEF-45E7-B68C-F5F4810F811E}"/>
    <cellStyle name="Comma 2 2 5 4 2 2 2 2 2 4 2" xfId="40404" xr:uid="{5C6CC642-1D52-4F44-95A6-130B8C98BF32}"/>
    <cellStyle name="Comma 2 2 5 4 2 2 2 2 2 5" xfId="28272" xr:uid="{C326FAFC-9164-4FA9-9453-371764D1F03B}"/>
    <cellStyle name="Comma 2 2 5 4 2 2 2 2 3" xfId="6030" xr:uid="{05004D13-F7E0-46C5-B415-3852F9083329}"/>
    <cellStyle name="Comma 2 2 5 4 2 2 2 2 3 2" xfId="18162" xr:uid="{3FB53EE6-37D5-485F-B9B8-F1E3C5B8E808}"/>
    <cellStyle name="Comma 2 2 5 4 2 2 2 2 3 2 2" xfId="42426" xr:uid="{76A273B6-0DD0-40E9-9759-DA2F987FC531}"/>
    <cellStyle name="Comma 2 2 5 4 2 2 2 2 3 3" xfId="30294" xr:uid="{8690985A-BCD9-4CFD-A639-9C45D1EE8FC0}"/>
    <cellStyle name="Comma 2 2 5 4 2 2 2 2 4" xfId="10074" xr:uid="{52CA0582-4475-4464-8C31-4FFA593B8302}"/>
    <cellStyle name="Comma 2 2 5 4 2 2 2 2 4 2" xfId="22206" xr:uid="{5C592CEB-15C9-4EB9-A84C-09EFF6AC9541}"/>
    <cellStyle name="Comma 2 2 5 4 2 2 2 2 4 2 2" xfId="46470" xr:uid="{CE36D6D5-1175-4E18-BB1D-6B81F263E465}"/>
    <cellStyle name="Comma 2 2 5 4 2 2 2 2 4 3" xfId="34338" xr:uid="{C1FFA40A-4437-4E85-A936-F0021E69B104}"/>
    <cellStyle name="Comma 2 2 5 4 2 2 2 2 5" xfId="14118" xr:uid="{43A5A678-74E0-4A15-9533-CAD22871D086}"/>
    <cellStyle name="Comma 2 2 5 4 2 2 2 2 5 2" xfId="38382" xr:uid="{6683C0DD-3965-4DF5-9B61-8DF91F44846D}"/>
    <cellStyle name="Comma 2 2 5 4 2 2 2 2 6" xfId="26250" xr:uid="{703037C5-EC6A-4B98-9AC7-365AFF5BC493}"/>
    <cellStyle name="Comma 2 2 5 4 2 2 2 3" xfId="2997" xr:uid="{0E827318-9A25-451A-BD83-4DD3D0ED965D}"/>
    <cellStyle name="Comma 2 2 5 4 2 2 2 3 2" xfId="7041" xr:uid="{A07DB1F9-7944-4F96-8085-B4D55020DE83}"/>
    <cellStyle name="Comma 2 2 5 4 2 2 2 3 2 2" xfId="19173" xr:uid="{E809C761-D0A3-40DD-94E2-F87FAAE90C3D}"/>
    <cellStyle name="Comma 2 2 5 4 2 2 2 3 2 2 2" xfId="43437" xr:uid="{DF665C31-4542-4F61-A378-F501186E765F}"/>
    <cellStyle name="Comma 2 2 5 4 2 2 2 3 2 3" xfId="31305" xr:uid="{E6567CED-E380-4F87-AF98-AE716F31DFB2}"/>
    <cellStyle name="Comma 2 2 5 4 2 2 2 3 3" xfId="11085" xr:uid="{4DDD51FF-B64A-4FEB-AF1D-947D637D949A}"/>
    <cellStyle name="Comma 2 2 5 4 2 2 2 3 3 2" xfId="23217" xr:uid="{96FA4692-6DDC-497C-B7C7-4F32D5550D74}"/>
    <cellStyle name="Comma 2 2 5 4 2 2 2 3 3 2 2" xfId="47481" xr:uid="{992F97C0-05F2-4AE0-B499-103B6190FBE3}"/>
    <cellStyle name="Comma 2 2 5 4 2 2 2 3 3 3" xfId="35349" xr:uid="{5F43E26E-7291-41BE-B41A-20D51DCEA890}"/>
    <cellStyle name="Comma 2 2 5 4 2 2 2 3 4" xfId="15129" xr:uid="{1921BB16-FE39-49A4-90B4-31499EDBE53A}"/>
    <cellStyle name="Comma 2 2 5 4 2 2 2 3 4 2" xfId="39393" xr:uid="{E49CADAF-D0A7-4C65-A44D-D3260412E711}"/>
    <cellStyle name="Comma 2 2 5 4 2 2 2 3 5" xfId="27261" xr:uid="{25D29186-D054-4857-96B5-5DD50C0A8507}"/>
    <cellStyle name="Comma 2 2 5 4 2 2 2 4" xfId="5019" xr:uid="{864A7F78-AA93-4E18-A5AE-EE0643CEA469}"/>
    <cellStyle name="Comma 2 2 5 4 2 2 2 4 2" xfId="17151" xr:uid="{D00465B6-0D5F-497E-AD36-4D544420061B}"/>
    <cellStyle name="Comma 2 2 5 4 2 2 2 4 2 2" xfId="41415" xr:uid="{B35E0950-647C-4AFB-8D95-B4C4780F5F43}"/>
    <cellStyle name="Comma 2 2 5 4 2 2 2 4 3" xfId="29283" xr:uid="{1DE48A4D-4291-4FF9-B40E-F782B7C79FA8}"/>
    <cellStyle name="Comma 2 2 5 4 2 2 2 5" xfId="9063" xr:uid="{0BD6219F-B53D-4F09-B100-247A4C7A75E7}"/>
    <cellStyle name="Comma 2 2 5 4 2 2 2 5 2" xfId="21195" xr:uid="{05BE0BB7-D758-48D1-BF19-99C691D17D1B}"/>
    <cellStyle name="Comma 2 2 5 4 2 2 2 5 2 2" xfId="45459" xr:uid="{84BF44F7-A33B-4DED-8C18-2BEBC62E9276}"/>
    <cellStyle name="Comma 2 2 5 4 2 2 2 5 3" xfId="33327" xr:uid="{7BC4E24D-B330-46E1-A6D5-79598B256AEC}"/>
    <cellStyle name="Comma 2 2 5 4 2 2 2 6" xfId="13107" xr:uid="{A58C993F-DFE6-4671-8B60-2BE9BC6271FD}"/>
    <cellStyle name="Comma 2 2 5 4 2 2 2 6 2" xfId="37371" xr:uid="{4B6E9247-822D-4B81-AFD6-0C38F5E0156F}"/>
    <cellStyle name="Comma 2 2 5 4 2 2 2 7" xfId="25239" xr:uid="{EE21723C-E9EF-4D3F-B325-6C1028308543}"/>
    <cellStyle name="Comma 2 2 5 4 2 2 3" xfId="1481" xr:uid="{A2CB493F-EE60-4707-B484-56A07A43E820}"/>
    <cellStyle name="Comma 2 2 5 4 2 2 3 2" xfId="3503" xr:uid="{C95875F7-715D-46A7-B213-AF3E9A90513E}"/>
    <cellStyle name="Comma 2 2 5 4 2 2 3 2 2" xfId="7547" xr:uid="{BA249085-0A1E-4433-B8AE-8026C936934F}"/>
    <cellStyle name="Comma 2 2 5 4 2 2 3 2 2 2" xfId="19679" xr:uid="{330588D5-1161-48F4-9211-7F24B28DC036}"/>
    <cellStyle name="Comma 2 2 5 4 2 2 3 2 2 2 2" xfId="43943" xr:uid="{ADED037B-EDEB-4A84-8621-A1EAD6DDAB2B}"/>
    <cellStyle name="Comma 2 2 5 4 2 2 3 2 2 3" xfId="31811" xr:uid="{B25314D8-193C-4252-8A0E-11CB034B9C2E}"/>
    <cellStyle name="Comma 2 2 5 4 2 2 3 2 3" xfId="11591" xr:uid="{4A5F4FDE-DEFD-48D0-9DEB-C33B68FABB13}"/>
    <cellStyle name="Comma 2 2 5 4 2 2 3 2 3 2" xfId="23723" xr:uid="{4C682D68-4B01-4DA7-B60B-29B6C8BA3E06}"/>
    <cellStyle name="Comma 2 2 5 4 2 2 3 2 3 2 2" xfId="47987" xr:uid="{3AE1B622-791B-4F4C-865C-891A3671404E}"/>
    <cellStyle name="Comma 2 2 5 4 2 2 3 2 3 3" xfId="35855" xr:uid="{6692324A-C7B9-464E-A106-3C57C2A5FDC1}"/>
    <cellStyle name="Comma 2 2 5 4 2 2 3 2 4" xfId="15635" xr:uid="{9B23BB39-7ABF-42E0-9164-BA635503CDF9}"/>
    <cellStyle name="Comma 2 2 5 4 2 2 3 2 4 2" xfId="39899" xr:uid="{C386FDD1-F4B5-4485-B563-FBFF24E7F4F3}"/>
    <cellStyle name="Comma 2 2 5 4 2 2 3 2 5" xfId="27767" xr:uid="{690D6DE1-9F68-421B-8426-0FE92E62FEEB}"/>
    <cellStyle name="Comma 2 2 5 4 2 2 3 3" xfId="5525" xr:uid="{BBBEC603-6794-439A-8AEF-56334CF1DA37}"/>
    <cellStyle name="Comma 2 2 5 4 2 2 3 3 2" xfId="17657" xr:uid="{4CEDD466-0920-4CC8-8C29-45C9137C0FB7}"/>
    <cellStyle name="Comma 2 2 5 4 2 2 3 3 2 2" xfId="41921" xr:uid="{D1BB4A62-323A-420D-B03A-F9DF15301762}"/>
    <cellStyle name="Comma 2 2 5 4 2 2 3 3 3" xfId="29789" xr:uid="{671EABE9-CA1B-44C1-AC5E-DEA9606B8C33}"/>
    <cellStyle name="Comma 2 2 5 4 2 2 3 4" xfId="9569" xr:uid="{879C8642-5A34-4B38-B922-5FEECE2B78F4}"/>
    <cellStyle name="Comma 2 2 5 4 2 2 3 4 2" xfId="21701" xr:uid="{F46D75E4-CD82-4330-A3D1-0D6BCA032E13}"/>
    <cellStyle name="Comma 2 2 5 4 2 2 3 4 2 2" xfId="45965" xr:uid="{0F7891FC-34C7-4803-9A08-EEC59F5F138E}"/>
    <cellStyle name="Comma 2 2 5 4 2 2 3 4 3" xfId="33833" xr:uid="{1AAB22BF-4214-4E67-9BC5-8F84CA0822FC}"/>
    <cellStyle name="Comma 2 2 5 4 2 2 3 5" xfId="13613" xr:uid="{64639502-EE42-43A1-B74E-F12E7C9FD326}"/>
    <cellStyle name="Comma 2 2 5 4 2 2 3 5 2" xfId="37877" xr:uid="{2E079690-9563-4F1C-BDF2-DCF127E5E420}"/>
    <cellStyle name="Comma 2 2 5 4 2 2 3 6" xfId="25745" xr:uid="{E03EDA8B-4116-4F4E-A7C5-B9EF5AD7D037}"/>
    <cellStyle name="Comma 2 2 5 4 2 2 4" xfId="2492" xr:uid="{54CA757C-ED9A-4229-A875-8BB1EFD66AF8}"/>
    <cellStyle name="Comma 2 2 5 4 2 2 4 2" xfId="6536" xr:uid="{FC8ADAB4-C5CC-48DE-B8F7-F20B0AD38C72}"/>
    <cellStyle name="Comma 2 2 5 4 2 2 4 2 2" xfId="18668" xr:uid="{B0D15B8B-0730-4E92-8935-5C3E7561CA42}"/>
    <cellStyle name="Comma 2 2 5 4 2 2 4 2 2 2" xfId="42932" xr:uid="{87ECFE0C-B4CD-49B7-8577-55367FFA1E8F}"/>
    <cellStyle name="Comma 2 2 5 4 2 2 4 2 3" xfId="30800" xr:uid="{D0FD5EF2-7F25-4EBA-9D86-68A8CA361C7B}"/>
    <cellStyle name="Comma 2 2 5 4 2 2 4 3" xfId="10580" xr:uid="{1206BDF8-DB0B-4FC8-860B-0F61761EA3AB}"/>
    <cellStyle name="Comma 2 2 5 4 2 2 4 3 2" xfId="22712" xr:uid="{748DAC72-A7D8-49C3-B6C1-D86B8A2EA52D}"/>
    <cellStyle name="Comma 2 2 5 4 2 2 4 3 2 2" xfId="46976" xr:uid="{C5643A01-6254-46D1-AB54-94854A9DD108}"/>
    <cellStyle name="Comma 2 2 5 4 2 2 4 3 3" xfId="34844" xr:uid="{3F4009FF-BD3F-4A86-A575-925CB258C9E8}"/>
    <cellStyle name="Comma 2 2 5 4 2 2 4 4" xfId="14624" xr:uid="{74EE0AF3-BB32-4D19-8895-87BCA7183E18}"/>
    <cellStyle name="Comma 2 2 5 4 2 2 4 4 2" xfId="38888" xr:uid="{84FFADD2-4170-40DA-A004-530F3F5C5E9D}"/>
    <cellStyle name="Comma 2 2 5 4 2 2 4 5" xfId="26756" xr:uid="{37F3E2D1-F713-4328-A901-2BE3FD7EC1C0}"/>
    <cellStyle name="Comma 2 2 5 4 2 2 5" xfId="4514" xr:uid="{F52A44F3-170D-40EC-92CF-623ED411B72B}"/>
    <cellStyle name="Comma 2 2 5 4 2 2 5 2" xfId="16646" xr:uid="{1ECF36F3-312F-447E-B6F5-0764D15E5265}"/>
    <cellStyle name="Comma 2 2 5 4 2 2 5 2 2" xfId="40910" xr:uid="{4FCAB21B-FA71-434E-B7D8-D270AC5EBC7C}"/>
    <cellStyle name="Comma 2 2 5 4 2 2 5 3" xfId="28778" xr:uid="{DEFD1614-0E7D-4368-ABD2-2C77A45B08C8}"/>
    <cellStyle name="Comma 2 2 5 4 2 2 6" xfId="8558" xr:uid="{14231594-21F8-4D6E-A562-9F1B6166E54C}"/>
    <cellStyle name="Comma 2 2 5 4 2 2 6 2" xfId="20690" xr:uid="{9E896744-3BA6-4FF8-AFB7-49A9FD29C82C}"/>
    <cellStyle name="Comma 2 2 5 4 2 2 6 2 2" xfId="44954" xr:uid="{9C297F43-D015-4060-9219-E370DEBF26C8}"/>
    <cellStyle name="Comma 2 2 5 4 2 2 6 3" xfId="32822" xr:uid="{D4ABCE56-ADCE-4EE0-ACCC-93FBA840EC50}"/>
    <cellStyle name="Comma 2 2 5 4 2 2 7" xfId="12602" xr:uid="{D3F310DF-1017-4DF0-B52D-4B2A73F16F87}"/>
    <cellStyle name="Comma 2 2 5 4 2 2 7 2" xfId="36866" xr:uid="{6375CCE2-4737-4F40-9105-CA88EDA67E28}"/>
    <cellStyle name="Comma 2 2 5 4 2 2 8" xfId="24734" xr:uid="{4C739103-6574-4CD2-BB4D-863D2C63286A}"/>
    <cellStyle name="Comma 2 2 5 4 2 3" xfId="722" xr:uid="{990853F4-E179-4D45-9A27-E7619F13748B}"/>
    <cellStyle name="Comma 2 2 5 4 2 3 2" xfId="1733" xr:uid="{EB98E81E-B0BE-434E-90E4-E1FA0C68A7E9}"/>
    <cellStyle name="Comma 2 2 5 4 2 3 2 2" xfId="3755" xr:uid="{7B6FCD57-F67C-4C01-A3E9-61964639D98A}"/>
    <cellStyle name="Comma 2 2 5 4 2 3 2 2 2" xfId="7799" xr:uid="{C704F182-A6B6-4075-96F1-7E125BBA4C2F}"/>
    <cellStyle name="Comma 2 2 5 4 2 3 2 2 2 2" xfId="19931" xr:uid="{120B24A0-764B-4C07-B41D-0AF635C97287}"/>
    <cellStyle name="Comma 2 2 5 4 2 3 2 2 2 2 2" xfId="44195" xr:uid="{370C330A-01ED-494D-BDFF-02C10280A533}"/>
    <cellStyle name="Comma 2 2 5 4 2 3 2 2 2 3" xfId="32063" xr:uid="{29D05A0D-D5BC-48AC-9DCD-DBDE94FF99F5}"/>
    <cellStyle name="Comma 2 2 5 4 2 3 2 2 3" xfId="11843" xr:uid="{4BBAEF7A-B739-4986-8DA6-E6F1D7B22927}"/>
    <cellStyle name="Comma 2 2 5 4 2 3 2 2 3 2" xfId="23975" xr:uid="{E7D077FB-1D83-42E2-AC72-13493EDC2E7E}"/>
    <cellStyle name="Comma 2 2 5 4 2 3 2 2 3 2 2" xfId="48239" xr:uid="{AC7E013D-3BDB-4E4A-990E-09B2A27D809F}"/>
    <cellStyle name="Comma 2 2 5 4 2 3 2 2 3 3" xfId="36107" xr:uid="{52B9241D-4597-40D3-AEC2-2D0913C70645}"/>
    <cellStyle name="Comma 2 2 5 4 2 3 2 2 4" xfId="15887" xr:uid="{D0501E9F-2AA9-4BE6-BE31-7E990AF46646}"/>
    <cellStyle name="Comma 2 2 5 4 2 3 2 2 4 2" xfId="40151" xr:uid="{F67E604E-0BFF-494F-B380-6B55A94F958A}"/>
    <cellStyle name="Comma 2 2 5 4 2 3 2 2 5" xfId="28019" xr:uid="{2A56C45C-ED7F-4A00-B39F-B54AABB1E236}"/>
    <cellStyle name="Comma 2 2 5 4 2 3 2 3" xfId="5777" xr:uid="{F47C2131-A70C-4B0F-A060-85AB5FC99645}"/>
    <cellStyle name="Comma 2 2 5 4 2 3 2 3 2" xfId="17909" xr:uid="{AD47825E-D287-4855-B058-0345C15B86DB}"/>
    <cellStyle name="Comma 2 2 5 4 2 3 2 3 2 2" xfId="42173" xr:uid="{42FDF9C2-74C1-4DB2-B526-D84ADA32D447}"/>
    <cellStyle name="Comma 2 2 5 4 2 3 2 3 3" xfId="30041" xr:uid="{BDEFBC8A-85F4-4AA6-9AF8-D2F04C319BCE}"/>
    <cellStyle name="Comma 2 2 5 4 2 3 2 4" xfId="9821" xr:uid="{9BC9E10C-DAA7-4179-9243-8F2AED3D32FB}"/>
    <cellStyle name="Comma 2 2 5 4 2 3 2 4 2" xfId="21953" xr:uid="{7C24413F-5757-4544-BDC1-53E1CF7489DD}"/>
    <cellStyle name="Comma 2 2 5 4 2 3 2 4 2 2" xfId="46217" xr:uid="{741DFC31-26D6-47A3-A164-FAD16D91C9CC}"/>
    <cellStyle name="Comma 2 2 5 4 2 3 2 4 3" xfId="34085" xr:uid="{6177296A-E0E9-4A7C-ADDD-7A5446589C0C}"/>
    <cellStyle name="Comma 2 2 5 4 2 3 2 5" xfId="13865" xr:uid="{57816D7A-D057-444C-BCCA-7AC4A72AC3E2}"/>
    <cellStyle name="Comma 2 2 5 4 2 3 2 5 2" xfId="38129" xr:uid="{254D74D1-141C-4C77-83EC-600BD9FFBA9B}"/>
    <cellStyle name="Comma 2 2 5 4 2 3 2 6" xfId="25997" xr:uid="{F8DA16AF-0E12-49A9-B7A0-D5D133E19758}"/>
    <cellStyle name="Comma 2 2 5 4 2 3 3" xfId="2744" xr:uid="{095B24D1-372A-4F93-BCAD-7CF48496A3BD}"/>
    <cellStyle name="Comma 2 2 5 4 2 3 3 2" xfId="6788" xr:uid="{52B62133-6CF1-4F32-8F05-E3E1A2439CE1}"/>
    <cellStyle name="Comma 2 2 5 4 2 3 3 2 2" xfId="18920" xr:uid="{B46447BE-5F96-4DB3-AB26-A589B85A9E8E}"/>
    <cellStyle name="Comma 2 2 5 4 2 3 3 2 2 2" xfId="43184" xr:uid="{D81D2007-D76F-4ADA-946D-04CBEDBE1A1C}"/>
    <cellStyle name="Comma 2 2 5 4 2 3 3 2 3" xfId="31052" xr:uid="{30327C9C-FD69-4780-A45C-40EA3A4DE1B9}"/>
    <cellStyle name="Comma 2 2 5 4 2 3 3 3" xfId="10832" xr:uid="{03612A6C-ED63-4012-A239-01B2A01F82E5}"/>
    <cellStyle name="Comma 2 2 5 4 2 3 3 3 2" xfId="22964" xr:uid="{4217FB71-00AF-4213-ABFA-EC1F402E46E6}"/>
    <cellStyle name="Comma 2 2 5 4 2 3 3 3 2 2" xfId="47228" xr:uid="{7FF9BB0D-BE64-4851-ABFF-BA7480507E7B}"/>
    <cellStyle name="Comma 2 2 5 4 2 3 3 3 3" xfId="35096" xr:uid="{F3D92F5C-06C1-4BE8-8F0E-D1CADCFCE65E}"/>
    <cellStyle name="Comma 2 2 5 4 2 3 3 4" xfId="14876" xr:uid="{B63470D1-1E8B-4B35-AAAD-2416B1A9613F}"/>
    <cellStyle name="Comma 2 2 5 4 2 3 3 4 2" xfId="39140" xr:uid="{5D53D495-40DA-44EE-A970-97437B1982DA}"/>
    <cellStyle name="Comma 2 2 5 4 2 3 3 5" xfId="27008" xr:uid="{516E37EF-C9F5-465D-9DD2-8F4CB86911F0}"/>
    <cellStyle name="Comma 2 2 5 4 2 3 4" xfId="4766" xr:uid="{1315601F-0C69-488E-8816-E904BBD17E84}"/>
    <cellStyle name="Comma 2 2 5 4 2 3 4 2" xfId="16898" xr:uid="{D66D0777-1FCE-485A-BEAF-602A1455A1F1}"/>
    <cellStyle name="Comma 2 2 5 4 2 3 4 2 2" xfId="41162" xr:uid="{32ECD21B-8C3B-4A6F-96B0-56B82ACEA205}"/>
    <cellStyle name="Comma 2 2 5 4 2 3 4 3" xfId="29030" xr:uid="{182C235B-CCE8-493F-84D9-D2806F16A923}"/>
    <cellStyle name="Comma 2 2 5 4 2 3 5" xfId="8810" xr:uid="{6804B6B5-5F60-400E-B5AC-A1DF4C08DC3C}"/>
    <cellStyle name="Comma 2 2 5 4 2 3 5 2" xfId="20942" xr:uid="{79191AEA-1EA3-47AD-BDF0-BF85C574B73F}"/>
    <cellStyle name="Comma 2 2 5 4 2 3 5 2 2" xfId="45206" xr:uid="{3410FDBC-A012-4F36-ADF2-752752731594}"/>
    <cellStyle name="Comma 2 2 5 4 2 3 5 3" xfId="33074" xr:uid="{DC02B0A5-E9DB-4991-B298-DAFA4885EF86}"/>
    <cellStyle name="Comma 2 2 5 4 2 3 6" xfId="12854" xr:uid="{AFE94FEC-2743-4987-8306-69FB3B008E6B}"/>
    <cellStyle name="Comma 2 2 5 4 2 3 6 2" xfId="37118" xr:uid="{8656E6BA-2FD5-4B38-8A8C-1096577D3136}"/>
    <cellStyle name="Comma 2 2 5 4 2 3 7" xfId="24986" xr:uid="{AB49D8FE-D12F-46E3-B645-59F75DC3B232}"/>
    <cellStyle name="Comma 2 2 5 4 2 4" xfId="1228" xr:uid="{D8DB0D44-AEEB-4BA6-B7D1-68C7F4FB9C93}"/>
    <cellStyle name="Comma 2 2 5 4 2 4 2" xfId="3250" xr:uid="{FA20C45E-3932-4E45-93DC-654C789D45A1}"/>
    <cellStyle name="Comma 2 2 5 4 2 4 2 2" xfId="7294" xr:uid="{A8E412AC-2BEB-487B-81C6-BDED7E2FCDB0}"/>
    <cellStyle name="Comma 2 2 5 4 2 4 2 2 2" xfId="19426" xr:uid="{FF8D3740-FAA0-494B-954A-B1B8E989B3E8}"/>
    <cellStyle name="Comma 2 2 5 4 2 4 2 2 2 2" xfId="43690" xr:uid="{3C5A5C62-BA4F-412D-A068-B794F49A6573}"/>
    <cellStyle name="Comma 2 2 5 4 2 4 2 2 3" xfId="31558" xr:uid="{25F24A4C-5970-4DD8-BD5D-E13D9E567ADD}"/>
    <cellStyle name="Comma 2 2 5 4 2 4 2 3" xfId="11338" xr:uid="{A8D994F4-1C8B-4984-953F-96634EDA50FD}"/>
    <cellStyle name="Comma 2 2 5 4 2 4 2 3 2" xfId="23470" xr:uid="{13CBC166-90D0-4E57-A344-0BCA3961048E}"/>
    <cellStyle name="Comma 2 2 5 4 2 4 2 3 2 2" xfId="47734" xr:uid="{3B9E4B32-3EFB-4DAB-9B8C-856EA4612EBE}"/>
    <cellStyle name="Comma 2 2 5 4 2 4 2 3 3" xfId="35602" xr:uid="{1DBFBFB7-7CA5-4BD3-B135-CB11AFB2927A}"/>
    <cellStyle name="Comma 2 2 5 4 2 4 2 4" xfId="15382" xr:uid="{0FD1C5E7-60E8-44A6-8C70-E4F6719595BE}"/>
    <cellStyle name="Comma 2 2 5 4 2 4 2 4 2" xfId="39646" xr:uid="{E75E2FD3-8A65-4536-B3F4-605900A57E99}"/>
    <cellStyle name="Comma 2 2 5 4 2 4 2 5" xfId="27514" xr:uid="{205958BD-D4CA-40C9-9C80-1E190105AB7B}"/>
    <cellStyle name="Comma 2 2 5 4 2 4 3" xfId="5272" xr:uid="{F4665FBC-5E18-40DC-AC59-B280AFC38307}"/>
    <cellStyle name="Comma 2 2 5 4 2 4 3 2" xfId="17404" xr:uid="{78942985-F6D1-4CD5-B2F6-C21FAA7C7FFA}"/>
    <cellStyle name="Comma 2 2 5 4 2 4 3 2 2" xfId="41668" xr:uid="{7A96F48F-C630-4AE8-8272-C592C4EC59FB}"/>
    <cellStyle name="Comma 2 2 5 4 2 4 3 3" xfId="29536" xr:uid="{188E3977-0B7A-428B-BD72-F24A07F51055}"/>
    <cellStyle name="Comma 2 2 5 4 2 4 4" xfId="9316" xr:uid="{45A20806-AF5C-4424-A7E9-304C5DF0D3B4}"/>
    <cellStyle name="Comma 2 2 5 4 2 4 4 2" xfId="21448" xr:uid="{490A1434-FA03-4202-A6C2-8A4218345779}"/>
    <cellStyle name="Comma 2 2 5 4 2 4 4 2 2" xfId="45712" xr:uid="{D9716A75-1579-4BC1-84BB-21A61CF12FBF}"/>
    <cellStyle name="Comma 2 2 5 4 2 4 4 3" xfId="33580" xr:uid="{66AFD187-A12E-4389-B486-835BB0A1E572}"/>
    <cellStyle name="Comma 2 2 5 4 2 4 5" xfId="13360" xr:uid="{56EAF71E-9D12-4E35-95E4-FA00D4275D98}"/>
    <cellStyle name="Comma 2 2 5 4 2 4 5 2" xfId="37624" xr:uid="{32CD1F9D-568E-49B1-B55C-8085203D22FA}"/>
    <cellStyle name="Comma 2 2 5 4 2 4 6" xfId="25492" xr:uid="{8BCC0323-A95E-46D2-BDCB-CC4D0789DFA8}"/>
    <cellStyle name="Comma 2 2 5 4 2 5" xfId="2239" xr:uid="{460DB49E-B616-4C0A-BB66-FF1AA1920552}"/>
    <cellStyle name="Comma 2 2 5 4 2 5 2" xfId="6283" xr:uid="{A33A5B3B-ACDC-49BA-99F4-ADD6BFE1177A}"/>
    <cellStyle name="Comma 2 2 5 4 2 5 2 2" xfId="18415" xr:uid="{E2D4A39B-838B-453A-AA5B-864DCC004834}"/>
    <cellStyle name="Comma 2 2 5 4 2 5 2 2 2" xfId="42679" xr:uid="{0FD4DFA8-4843-4CB7-BEAA-0F1983FD778B}"/>
    <cellStyle name="Comma 2 2 5 4 2 5 2 3" xfId="30547" xr:uid="{25739AA7-D178-4CE9-B97C-6AE09D90031C}"/>
    <cellStyle name="Comma 2 2 5 4 2 5 3" xfId="10327" xr:uid="{D728A053-B9BD-4084-8C1F-081399F0F1AF}"/>
    <cellStyle name="Comma 2 2 5 4 2 5 3 2" xfId="22459" xr:uid="{476AC3F9-7A6B-43EF-8F67-067989B9932F}"/>
    <cellStyle name="Comma 2 2 5 4 2 5 3 2 2" xfId="46723" xr:uid="{4DE14681-D4F4-459D-B334-A9CE4100E7B7}"/>
    <cellStyle name="Comma 2 2 5 4 2 5 3 3" xfId="34591" xr:uid="{1F41238E-AEA7-4EA6-A4F1-01A8F44CF1BF}"/>
    <cellStyle name="Comma 2 2 5 4 2 5 4" xfId="14371" xr:uid="{5245C2FD-D8A2-4E7A-B111-EBCD2D75FD0D}"/>
    <cellStyle name="Comma 2 2 5 4 2 5 4 2" xfId="38635" xr:uid="{C512D922-E1E4-4198-A723-BCD1B47A63EA}"/>
    <cellStyle name="Comma 2 2 5 4 2 5 5" xfId="26503" xr:uid="{9AF90D6A-BC73-46C8-9E26-B58B930A38B7}"/>
    <cellStyle name="Comma 2 2 5 4 2 6" xfId="4261" xr:uid="{294EE19C-EBB8-4F2A-9ABA-35CF381FD364}"/>
    <cellStyle name="Comma 2 2 5 4 2 6 2" xfId="16393" xr:uid="{5EF8A2BD-A6C3-49FE-AFF1-9BFD9712F98E}"/>
    <cellStyle name="Comma 2 2 5 4 2 6 2 2" xfId="40657" xr:uid="{27679C85-6A32-4D1E-AFA5-C583AA16C7F7}"/>
    <cellStyle name="Comma 2 2 5 4 2 6 3" xfId="28525" xr:uid="{41EF8A76-E642-41B1-A777-BB87B5D27260}"/>
    <cellStyle name="Comma 2 2 5 4 2 7" xfId="8305" xr:uid="{A710BE09-81CE-41A5-A337-940897CBB934}"/>
    <cellStyle name="Comma 2 2 5 4 2 7 2" xfId="20437" xr:uid="{E03314A3-9E47-4C06-A65D-B5F752EEFED7}"/>
    <cellStyle name="Comma 2 2 5 4 2 7 2 2" xfId="44701" xr:uid="{C4464F16-742A-405A-9D71-F3AAF77897AD}"/>
    <cellStyle name="Comma 2 2 5 4 2 7 3" xfId="32569" xr:uid="{4CD0DD2A-8B9F-443D-BE71-CBE5213FC65B}"/>
    <cellStyle name="Comma 2 2 5 4 2 8" xfId="12349" xr:uid="{16C047AC-07FB-483B-B21D-9AD03C078338}"/>
    <cellStyle name="Comma 2 2 5 4 2 8 2" xfId="36613" xr:uid="{0A7F4484-412C-4884-8D2F-5909E3C8C376}"/>
    <cellStyle name="Comma 2 2 5 4 2 9" xfId="24481" xr:uid="{74EE3613-5844-4177-B3D2-E794418A27D9}"/>
    <cellStyle name="Comma 2 2 5 4 3" xfId="344" xr:uid="{A30F909A-D5AE-4468-9A67-727ED244BBDC}"/>
    <cellStyle name="Comma 2 2 5 4 3 2" xfId="849" xr:uid="{8BAE6D09-BC23-45AA-9E09-9D97616241B1}"/>
    <cellStyle name="Comma 2 2 5 4 3 2 2" xfId="1860" xr:uid="{6A0545E8-89AD-4B59-BACB-263807AC3080}"/>
    <cellStyle name="Comma 2 2 5 4 3 2 2 2" xfId="3882" xr:uid="{7EB0B81D-D8CA-44E7-8B8B-88898D23A655}"/>
    <cellStyle name="Comma 2 2 5 4 3 2 2 2 2" xfId="7926" xr:uid="{59981063-D7BE-4C13-81AF-EEF965985EAB}"/>
    <cellStyle name="Comma 2 2 5 4 3 2 2 2 2 2" xfId="20058" xr:uid="{0EA091B3-B561-4D72-9E74-5944DA60BEE6}"/>
    <cellStyle name="Comma 2 2 5 4 3 2 2 2 2 2 2" xfId="44322" xr:uid="{0D362A50-8DE6-477F-AAE8-3C6364CC88FF}"/>
    <cellStyle name="Comma 2 2 5 4 3 2 2 2 2 3" xfId="32190" xr:uid="{41C7A62E-4AD4-4DBC-B580-5E408E571DAF}"/>
    <cellStyle name="Comma 2 2 5 4 3 2 2 2 3" xfId="11970" xr:uid="{55A90266-76EA-4A15-AA5E-C6A0C8C42F57}"/>
    <cellStyle name="Comma 2 2 5 4 3 2 2 2 3 2" xfId="24102" xr:uid="{EDD651BC-AB36-4C19-AFB8-8CC742A8917D}"/>
    <cellStyle name="Comma 2 2 5 4 3 2 2 2 3 2 2" xfId="48366" xr:uid="{49AE9E72-EB80-427F-911E-EA2A5D5AF3F3}"/>
    <cellStyle name="Comma 2 2 5 4 3 2 2 2 3 3" xfId="36234" xr:uid="{2650F749-015F-4190-B1F0-A0975F55439B}"/>
    <cellStyle name="Comma 2 2 5 4 3 2 2 2 4" xfId="16014" xr:uid="{5FBA7A28-844F-4B9E-B33F-B9DEA5197130}"/>
    <cellStyle name="Comma 2 2 5 4 3 2 2 2 4 2" xfId="40278" xr:uid="{11AF6E38-61DD-45F8-A9D0-6BF358482977}"/>
    <cellStyle name="Comma 2 2 5 4 3 2 2 2 5" xfId="28146" xr:uid="{E65A9D18-91AE-4D95-A7BE-577C30C88E19}"/>
    <cellStyle name="Comma 2 2 5 4 3 2 2 3" xfId="5904" xr:uid="{33C06925-8A9F-4A7C-AB59-38E411167ED2}"/>
    <cellStyle name="Comma 2 2 5 4 3 2 2 3 2" xfId="18036" xr:uid="{D8199348-8BEE-4DB7-B8C5-EC1119936878}"/>
    <cellStyle name="Comma 2 2 5 4 3 2 2 3 2 2" xfId="42300" xr:uid="{D3B95BD4-16CD-4A70-8506-C5323211BE1A}"/>
    <cellStyle name="Comma 2 2 5 4 3 2 2 3 3" xfId="30168" xr:uid="{DA80FED7-7D70-4612-89F4-1FF7A96DB701}"/>
    <cellStyle name="Comma 2 2 5 4 3 2 2 4" xfId="9948" xr:uid="{13E606D2-1134-4362-B526-B705E9F065BB}"/>
    <cellStyle name="Comma 2 2 5 4 3 2 2 4 2" xfId="22080" xr:uid="{4FF1678C-9937-42A0-B115-09D7039151F9}"/>
    <cellStyle name="Comma 2 2 5 4 3 2 2 4 2 2" xfId="46344" xr:uid="{83E05FBB-6462-4FFF-A218-5EBF8DE49556}"/>
    <cellStyle name="Comma 2 2 5 4 3 2 2 4 3" xfId="34212" xr:uid="{8400102A-676E-4FCF-A86C-38BB3C0EF0EC}"/>
    <cellStyle name="Comma 2 2 5 4 3 2 2 5" xfId="13992" xr:uid="{D65FC5EF-86AE-43F7-AB0B-EAC823E589A5}"/>
    <cellStyle name="Comma 2 2 5 4 3 2 2 5 2" xfId="38256" xr:uid="{A7980304-A75F-4F51-9F20-625099CBCB7D}"/>
    <cellStyle name="Comma 2 2 5 4 3 2 2 6" xfId="26124" xr:uid="{974AFB07-2868-4088-9F9B-A76615726111}"/>
    <cellStyle name="Comma 2 2 5 4 3 2 3" xfId="2871" xr:uid="{F0EDE4A1-24DB-4F14-AE2E-A3F2C6B33D6F}"/>
    <cellStyle name="Comma 2 2 5 4 3 2 3 2" xfId="6915" xr:uid="{DE49828F-86D3-4E7F-854F-6609E3C3C437}"/>
    <cellStyle name="Comma 2 2 5 4 3 2 3 2 2" xfId="19047" xr:uid="{F858EB2D-9164-4030-A4C6-3D37D33B81B0}"/>
    <cellStyle name="Comma 2 2 5 4 3 2 3 2 2 2" xfId="43311" xr:uid="{DE89D629-DF44-4C76-9E01-E4A8906E71BE}"/>
    <cellStyle name="Comma 2 2 5 4 3 2 3 2 3" xfId="31179" xr:uid="{7F2E2174-CDA6-4702-84A5-B1264616A363}"/>
    <cellStyle name="Comma 2 2 5 4 3 2 3 3" xfId="10959" xr:uid="{5B749EC6-F332-4659-9EC2-C8181CFDF370}"/>
    <cellStyle name="Comma 2 2 5 4 3 2 3 3 2" xfId="23091" xr:uid="{2734C688-926F-4E94-B2F3-A353245365B3}"/>
    <cellStyle name="Comma 2 2 5 4 3 2 3 3 2 2" xfId="47355" xr:uid="{CB4CE995-33EC-44DE-A9BA-332DEE66DE44}"/>
    <cellStyle name="Comma 2 2 5 4 3 2 3 3 3" xfId="35223" xr:uid="{7D8CBFD6-12C5-41E0-BCFF-73A29DC5E374}"/>
    <cellStyle name="Comma 2 2 5 4 3 2 3 4" xfId="15003" xr:uid="{781B5869-88FB-491B-9A7D-DB413EB50CB9}"/>
    <cellStyle name="Comma 2 2 5 4 3 2 3 4 2" xfId="39267" xr:uid="{2097C571-3819-4CC2-8675-01E1713EF16F}"/>
    <cellStyle name="Comma 2 2 5 4 3 2 3 5" xfId="27135" xr:uid="{0AFFA1BD-B0E4-425E-9C01-DE9F5F47316B}"/>
    <cellStyle name="Comma 2 2 5 4 3 2 4" xfId="4893" xr:uid="{47792B7E-AA32-477C-8191-6843F5BF1661}"/>
    <cellStyle name="Comma 2 2 5 4 3 2 4 2" xfId="17025" xr:uid="{97205B88-3F78-4632-AAC3-42D3E1F27558}"/>
    <cellStyle name="Comma 2 2 5 4 3 2 4 2 2" xfId="41289" xr:uid="{DD081C21-796B-47B5-8CCB-B46E9681C1F6}"/>
    <cellStyle name="Comma 2 2 5 4 3 2 4 3" xfId="29157" xr:uid="{46C0A2B2-2A35-44C3-8B5A-3DDAC8EE542D}"/>
    <cellStyle name="Comma 2 2 5 4 3 2 5" xfId="8937" xr:uid="{A1185FF9-DCA5-454B-BC50-B7674688C946}"/>
    <cellStyle name="Comma 2 2 5 4 3 2 5 2" xfId="21069" xr:uid="{3223A275-72A2-4396-AD10-C92A2560CBDA}"/>
    <cellStyle name="Comma 2 2 5 4 3 2 5 2 2" xfId="45333" xr:uid="{021843FD-541D-4B07-9ABD-4076FB73B59F}"/>
    <cellStyle name="Comma 2 2 5 4 3 2 5 3" xfId="33201" xr:uid="{48C7220F-4414-451C-8F1B-E82560EA2C89}"/>
    <cellStyle name="Comma 2 2 5 4 3 2 6" xfId="12981" xr:uid="{0276125C-D277-4D57-88E2-8C29013B1757}"/>
    <cellStyle name="Comma 2 2 5 4 3 2 6 2" xfId="37245" xr:uid="{81F82A16-3962-4B40-B9E5-C43277BDB301}"/>
    <cellStyle name="Comma 2 2 5 4 3 2 7" xfId="25113" xr:uid="{16C27FA1-F078-40F7-A12A-D4359AB7EFD1}"/>
    <cellStyle name="Comma 2 2 5 4 3 3" xfId="1355" xr:uid="{E06F0C91-23C8-4E91-9C6B-C568469A48C7}"/>
    <cellStyle name="Comma 2 2 5 4 3 3 2" xfId="3377" xr:uid="{E9D7B56F-8B53-4740-886D-00D30524922A}"/>
    <cellStyle name="Comma 2 2 5 4 3 3 2 2" xfId="7421" xr:uid="{F5FAD546-5818-4A2E-9CE7-5B7087EE3815}"/>
    <cellStyle name="Comma 2 2 5 4 3 3 2 2 2" xfId="19553" xr:uid="{31974605-5C28-458D-94B9-D05C490F04BE}"/>
    <cellStyle name="Comma 2 2 5 4 3 3 2 2 2 2" xfId="43817" xr:uid="{8E0985E4-46E6-4F11-802D-854BAA69442D}"/>
    <cellStyle name="Comma 2 2 5 4 3 3 2 2 3" xfId="31685" xr:uid="{93ED6008-EF30-481C-9B4E-C4504A0C32FB}"/>
    <cellStyle name="Comma 2 2 5 4 3 3 2 3" xfId="11465" xr:uid="{FBAA3A1D-DBA9-48C5-B88F-1DA64F2DB51F}"/>
    <cellStyle name="Comma 2 2 5 4 3 3 2 3 2" xfId="23597" xr:uid="{0E38B960-81CA-44E1-BC21-3DA185391D05}"/>
    <cellStyle name="Comma 2 2 5 4 3 3 2 3 2 2" xfId="47861" xr:uid="{F79E2FA5-2DC2-42BA-87F7-691C1DF835F7}"/>
    <cellStyle name="Comma 2 2 5 4 3 3 2 3 3" xfId="35729" xr:uid="{8708C368-5EA0-4673-B92C-A427A83B7DED}"/>
    <cellStyle name="Comma 2 2 5 4 3 3 2 4" xfId="15509" xr:uid="{AD3A9E43-5B97-4962-BB5E-AA792B191D8C}"/>
    <cellStyle name="Comma 2 2 5 4 3 3 2 4 2" xfId="39773" xr:uid="{7D5F71C6-D35F-4925-82D7-559F796BFE7E}"/>
    <cellStyle name="Comma 2 2 5 4 3 3 2 5" xfId="27641" xr:uid="{04CD7ED1-BC52-433B-BD05-08B8A668281B}"/>
    <cellStyle name="Comma 2 2 5 4 3 3 3" xfId="5399" xr:uid="{25A197C0-EB1B-461F-9A65-28023732B4DE}"/>
    <cellStyle name="Comma 2 2 5 4 3 3 3 2" xfId="17531" xr:uid="{136DDCD6-B43E-4394-8397-63835CADE4E1}"/>
    <cellStyle name="Comma 2 2 5 4 3 3 3 2 2" xfId="41795" xr:uid="{EE45FA0E-FBA7-4623-B377-834C111D1319}"/>
    <cellStyle name="Comma 2 2 5 4 3 3 3 3" xfId="29663" xr:uid="{7207DE5F-DF51-4CB6-B3BD-E2B91681A410}"/>
    <cellStyle name="Comma 2 2 5 4 3 3 4" xfId="9443" xr:uid="{8C42C4E4-A16E-451C-B7EE-1530E4AEEC7A}"/>
    <cellStyle name="Comma 2 2 5 4 3 3 4 2" xfId="21575" xr:uid="{CC962B0E-6AC0-4303-93BA-11C05992E5E4}"/>
    <cellStyle name="Comma 2 2 5 4 3 3 4 2 2" xfId="45839" xr:uid="{43F1675D-802E-4AF1-B3B1-175360A89CB8}"/>
    <cellStyle name="Comma 2 2 5 4 3 3 4 3" xfId="33707" xr:uid="{74FAF4E2-2A4A-4DF1-813B-5D21F5906502}"/>
    <cellStyle name="Comma 2 2 5 4 3 3 5" xfId="13487" xr:uid="{FA160CEA-6B0C-488E-8769-37341CB550FF}"/>
    <cellStyle name="Comma 2 2 5 4 3 3 5 2" xfId="37751" xr:uid="{6C36D335-1578-463C-947E-B2F9289448F0}"/>
    <cellStyle name="Comma 2 2 5 4 3 3 6" xfId="25619" xr:uid="{2948D75E-3B51-4A5C-8989-7C7CA9172A4A}"/>
    <cellStyle name="Comma 2 2 5 4 3 4" xfId="2366" xr:uid="{106C0EC7-933B-43E9-8D9B-239AC1AC09EA}"/>
    <cellStyle name="Comma 2 2 5 4 3 4 2" xfId="6410" xr:uid="{CF50EA5B-B4A0-4737-9B2C-7E78F0412B47}"/>
    <cellStyle name="Comma 2 2 5 4 3 4 2 2" xfId="18542" xr:uid="{28FE7F5B-4C0B-48C9-9CF0-CB91FA01D219}"/>
    <cellStyle name="Comma 2 2 5 4 3 4 2 2 2" xfId="42806" xr:uid="{70FA0A5D-1D5E-41E4-B03D-9543263D02CC}"/>
    <cellStyle name="Comma 2 2 5 4 3 4 2 3" xfId="30674" xr:uid="{2B1F97C1-5AC0-4E17-B5F0-A45142B5F504}"/>
    <cellStyle name="Comma 2 2 5 4 3 4 3" xfId="10454" xr:uid="{B07C3BA6-DC3A-4BB1-B274-077CA240788F}"/>
    <cellStyle name="Comma 2 2 5 4 3 4 3 2" xfId="22586" xr:uid="{42AF9B5D-16AB-4CCF-9284-4734D5B024C8}"/>
    <cellStyle name="Comma 2 2 5 4 3 4 3 2 2" xfId="46850" xr:uid="{01420730-43EA-4A6C-88A1-47E4EE61B7E0}"/>
    <cellStyle name="Comma 2 2 5 4 3 4 3 3" xfId="34718" xr:uid="{E2A586B1-CC20-4355-AEFD-A7E1D9F893E5}"/>
    <cellStyle name="Comma 2 2 5 4 3 4 4" xfId="14498" xr:uid="{FCEF5018-6993-4B0F-B75C-48F2BBDD7A58}"/>
    <cellStyle name="Comma 2 2 5 4 3 4 4 2" xfId="38762" xr:uid="{8D4EA19E-5AC4-490F-9EF5-859B1E4AE957}"/>
    <cellStyle name="Comma 2 2 5 4 3 4 5" xfId="26630" xr:uid="{E3013B43-D237-49EE-B44A-F98028DE58E3}"/>
    <cellStyle name="Comma 2 2 5 4 3 5" xfId="4388" xr:uid="{120B3AA1-FE30-4367-A23B-093466B79B1D}"/>
    <cellStyle name="Comma 2 2 5 4 3 5 2" xfId="16520" xr:uid="{4FD6D6B0-244F-4B8C-9E29-82F09D5E4598}"/>
    <cellStyle name="Comma 2 2 5 4 3 5 2 2" xfId="40784" xr:uid="{96114EDE-95EE-42C9-9369-4D23D0F667FE}"/>
    <cellStyle name="Comma 2 2 5 4 3 5 3" xfId="28652" xr:uid="{9DBF9307-D8DE-43F1-AF69-311A0FC74568}"/>
    <cellStyle name="Comma 2 2 5 4 3 6" xfId="8432" xr:uid="{4BD1BF59-2EAD-42C8-86B2-E8DF0C4C4CF7}"/>
    <cellStyle name="Comma 2 2 5 4 3 6 2" xfId="20564" xr:uid="{9A90EB28-2486-4CEA-8489-28C2E7C6003C}"/>
    <cellStyle name="Comma 2 2 5 4 3 6 2 2" xfId="44828" xr:uid="{100F8923-914C-4053-B297-B85BE2A3F043}"/>
    <cellStyle name="Comma 2 2 5 4 3 6 3" xfId="32696" xr:uid="{AE0FE0D7-1707-4939-8DD0-3F854549E1B9}"/>
    <cellStyle name="Comma 2 2 5 4 3 7" xfId="12476" xr:uid="{FDE51C44-4C5B-4DBF-A31E-3794EE473112}"/>
    <cellStyle name="Comma 2 2 5 4 3 7 2" xfId="36740" xr:uid="{8DE20998-271D-4AEF-89D2-C51FD7BFC967}"/>
    <cellStyle name="Comma 2 2 5 4 3 8" xfId="24608" xr:uid="{12558164-BB1A-4372-B32A-03BEA16A30E9}"/>
    <cellStyle name="Comma 2 2 5 4 4" xfId="596" xr:uid="{AC81A26B-C9B5-44A4-832A-C774B192627C}"/>
    <cellStyle name="Comma 2 2 5 4 4 2" xfId="1607" xr:uid="{98F39B6F-4347-4667-BFE3-C5D40CABCA6F}"/>
    <cellStyle name="Comma 2 2 5 4 4 2 2" xfId="3629" xr:uid="{40EC6064-1502-43AA-9EE6-35BA3D9E34F5}"/>
    <cellStyle name="Comma 2 2 5 4 4 2 2 2" xfId="7673" xr:uid="{5DB76AEF-8862-4DF1-AD8B-93D21C9E5674}"/>
    <cellStyle name="Comma 2 2 5 4 4 2 2 2 2" xfId="19805" xr:uid="{64EA898F-B9EB-4C20-B0A0-0FE1B1D68058}"/>
    <cellStyle name="Comma 2 2 5 4 4 2 2 2 2 2" xfId="44069" xr:uid="{9B194172-3AB9-4CFC-8432-4A6CC7E36B81}"/>
    <cellStyle name="Comma 2 2 5 4 4 2 2 2 3" xfId="31937" xr:uid="{BF2684EA-F514-4D91-9F6C-32A78CC45125}"/>
    <cellStyle name="Comma 2 2 5 4 4 2 2 3" xfId="11717" xr:uid="{C28266A8-7D93-4EA0-AE40-DD338F39EC85}"/>
    <cellStyle name="Comma 2 2 5 4 4 2 2 3 2" xfId="23849" xr:uid="{36BBFC35-829E-4ECB-BBA6-C1FFC5C49AC8}"/>
    <cellStyle name="Comma 2 2 5 4 4 2 2 3 2 2" xfId="48113" xr:uid="{4338D82D-EE39-446E-A88A-9D02DCC725D0}"/>
    <cellStyle name="Comma 2 2 5 4 4 2 2 3 3" xfId="35981" xr:uid="{DFA054AA-C032-41A6-8DD4-C5A0F007FDBC}"/>
    <cellStyle name="Comma 2 2 5 4 4 2 2 4" xfId="15761" xr:uid="{EBFCFB9A-61E5-4C23-BD0F-8A1035677638}"/>
    <cellStyle name="Comma 2 2 5 4 4 2 2 4 2" xfId="40025" xr:uid="{ECEE46BD-D2D7-431B-BC8A-68BDD9424E86}"/>
    <cellStyle name="Comma 2 2 5 4 4 2 2 5" xfId="27893" xr:uid="{B588AB5F-DEB8-467D-9DDA-23ECCCDA96D8}"/>
    <cellStyle name="Comma 2 2 5 4 4 2 3" xfId="5651" xr:uid="{2933BBAF-7A7C-4ACB-85E1-F48EF9CD3EDF}"/>
    <cellStyle name="Comma 2 2 5 4 4 2 3 2" xfId="17783" xr:uid="{921E7E81-D135-4EB9-AE89-C56BAD039C1F}"/>
    <cellStyle name="Comma 2 2 5 4 4 2 3 2 2" xfId="42047" xr:uid="{F8DF2862-45F7-43BE-87C5-E803E1589C5C}"/>
    <cellStyle name="Comma 2 2 5 4 4 2 3 3" xfId="29915" xr:uid="{53EC337F-C7F8-4140-A305-DE9B89818851}"/>
    <cellStyle name="Comma 2 2 5 4 4 2 4" xfId="9695" xr:uid="{8883719D-3465-483D-B1BC-763FEBDBE534}"/>
    <cellStyle name="Comma 2 2 5 4 4 2 4 2" xfId="21827" xr:uid="{9644AD24-D71B-4C5A-A7ED-1AEC5AB33AFF}"/>
    <cellStyle name="Comma 2 2 5 4 4 2 4 2 2" xfId="46091" xr:uid="{48FFAEEA-A361-4199-B73D-638EF0B29273}"/>
    <cellStyle name="Comma 2 2 5 4 4 2 4 3" xfId="33959" xr:uid="{4D8722B5-72CC-45DA-8589-A22A7B491D3D}"/>
    <cellStyle name="Comma 2 2 5 4 4 2 5" xfId="13739" xr:uid="{4F9C907B-AADB-4C6C-9265-BEB683827F16}"/>
    <cellStyle name="Comma 2 2 5 4 4 2 5 2" xfId="38003" xr:uid="{CF331554-DA7D-4E01-A93D-FD7C9A8E0D01}"/>
    <cellStyle name="Comma 2 2 5 4 4 2 6" xfId="25871" xr:uid="{5A141F72-73A2-4308-8C9D-DD439A77474F}"/>
    <cellStyle name="Comma 2 2 5 4 4 3" xfId="2618" xr:uid="{FCD4D692-2185-40B1-AB88-A13BBB15D8B6}"/>
    <cellStyle name="Comma 2 2 5 4 4 3 2" xfId="6662" xr:uid="{DE378BAA-A398-4BA7-93B0-0DA56BB4870D}"/>
    <cellStyle name="Comma 2 2 5 4 4 3 2 2" xfId="18794" xr:uid="{082C1CCC-50AD-462B-85A3-2BFBAB31AE40}"/>
    <cellStyle name="Comma 2 2 5 4 4 3 2 2 2" xfId="43058" xr:uid="{429E0551-071D-48B7-A9AA-4096C54D4BB5}"/>
    <cellStyle name="Comma 2 2 5 4 4 3 2 3" xfId="30926" xr:uid="{D8F15EEC-0BD8-4BA0-8874-B9ED0079CA27}"/>
    <cellStyle name="Comma 2 2 5 4 4 3 3" xfId="10706" xr:uid="{1937F87C-6123-42F6-A7C0-ACC5391EC7E9}"/>
    <cellStyle name="Comma 2 2 5 4 4 3 3 2" xfId="22838" xr:uid="{9F233186-3AE7-4EDB-8EA4-DDF2F0777333}"/>
    <cellStyle name="Comma 2 2 5 4 4 3 3 2 2" xfId="47102" xr:uid="{8771A127-C670-4AA8-B9EA-96394CF937FC}"/>
    <cellStyle name="Comma 2 2 5 4 4 3 3 3" xfId="34970" xr:uid="{5CB26C25-DEA1-437C-8959-4083FD59792E}"/>
    <cellStyle name="Comma 2 2 5 4 4 3 4" xfId="14750" xr:uid="{4EF7A9B0-2770-4E6D-A1A8-5E0299F8C1B5}"/>
    <cellStyle name="Comma 2 2 5 4 4 3 4 2" xfId="39014" xr:uid="{D0845564-3FF1-48D7-A9EE-CA04DA84BC47}"/>
    <cellStyle name="Comma 2 2 5 4 4 3 5" xfId="26882" xr:uid="{3C95AA27-0293-4066-B91F-402C1B30AF49}"/>
    <cellStyle name="Comma 2 2 5 4 4 4" xfId="4640" xr:uid="{DFBB53C7-B86E-4014-B11C-F6FF1A151899}"/>
    <cellStyle name="Comma 2 2 5 4 4 4 2" xfId="16772" xr:uid="{1AD52BF4-C6DB-449E-A8F8-91D981F1557B}"/>
    <cellStyle name="Comma 2 2 5 4 4 4 2 2" xfId="41036" xr:uid="{6AE0E0FD-7D83-4B9B-B4DB-03EFB0952DA3}"/>
    <cellStyle name="Comma 2 2 5 4 4 4 3" xfId="28904" xr:uid="{3DB07EE7-1C42-4511-BEF8-36FAF7C0052B}"/>
    <cellStyle name="Comma 2 2 5 4 4 5" xfId="8684" xr:uid="{03AD74CD-68D6-4A51-B71F-D3EE468C545F}"/>
    <cellStyle name="Comma 2 2 5 4 4 5 2" xfId="20816" xr:uid="{02526F37-1C17-45A3-8D31-2A1BB562D310}"/>
    <cellStyle name="Comma 2 2 5 4 4 5 2 2" xfId="45080" xr:uid="{4E34BEEE-0385-4893-BCF9-BD3A37B26BF3}"/>
    <cellStyle name="Comma 2 2 5 4 4 5 3" xfId="32948" xr:uid="{AC8BE3AF-6944-4575-838F-F7A90D650BA9}"/>
    <cellStyle name="Comma 2 2 5 4 4 6" xfId="12728" xr:uid="{52E2F5C1-55D5-4CD4-AE02-E3B8DEEAC178}"/>
    <cellStyle name="Comma 2 2 5 4 4 6 2" xfId="36992" xr:uid="{1AE44626-6110-41ED-B44C-77AC34B7556A}"/>
    <cellStyle name="Comma 2 2 5 4 4 7" xfId="24860" xr:uid="{674E2536-14E9-4DB1-B8F5-F6BB81ED9FD4}"/>
    <cellStyle name="Comma 2 2 5 4 5" xfId="1102" xr:uid="{A58D733E-BB43-4A4F-9464-681C0FC14E18}"/>
    <cellStyle name="Comma 2 2 5 4 5 2" xfId="3124" xr:uid="{D86CC5AE-97D9-44F3-9BA6-53CA7E0386D4}"/>
    <cellStyle name="Comma 2 2 5 4 5 2 2" xfId="7168" xr:uid="{4BBD8794-101A-4345-A6B5-DE283ACEDC49}"/>
    <cellStyle name="Comma 2 2 5 4 5 2 2 2" xfId="19300" xr:uid="{10773659-385D-455B-B37F-AFE439D1F3B0}"/>
    <cellStyle name="Comma 2 2 5 4 5 2 2 2 2" xfId="43564" xr:uid="{34572EF9-FC83-4012-96EA-620A22C3C6C1}"/>
    <cellStyle name="Comma 2 2 5 4 5 2 2 3" xfId="31432" xr:uid="{91A1A89C-EF4F-43E1-BF40-90F63CF6A0FA}"/>
    <cellStyle name="Comma 2 2 5 4 5 2 3" xfId="11212" xr:uid="{965ACABB-52A1-4113-A650-FB307A3D32D5}"/>
    <cellStyle name="Comma 2 2 5 4 5 2 3 2" xfId="23344" xr:uid="{4E68123A-1141-42B6-81FB-CE5B13B7CFBD}"/>
    <cellStyle name="Comma 2 2 5 4 5 2 3 2 2" xfId="47608" xr:uid="{DCB39850-9FDC-4F3C-9D3B-ED76975C5DF9}"/>
    <cellStyle name="Comma 2 2 5 4 5 2 3 3" xfId="35476" xr:uid="{499BE2A1-F44F-49AB-8ACA-A82D8B7CFDEB}"/>
    <cellStyle name="Comma 2 2 5 4 5 2 4" xfId="15256" xr:uid="{AC2B32EF-2550-4A24-9ADE-C66FA90F4539}"/>
    <cellStyle name="Comma 2 2 5 4 5 2 4 2" xfId="39520" xr:uid="{EF415105-8447-4E8A-ABD6-B1D8E846775F}"/>
    <cellStyle name="Comma 2 2 5 4 5 2 5" xfId="27388" xr:uid="{1D072A7E-34B7-4BF4-8B83-743B682409F7}"/>
    <cellStyle name="Comma 2 2 5 4 5 3" xfId="5146" xr:uid="{38ADD479-10D8-46C6-8B57-D01DB696BE19}"/>
    <cellStyle name="Comma 2 2 5 4 5 3 2" xfId="17278" xr:uid="{99DF809E-23CA-44BF-85E4-7AEFEBB46FA6}"/>
    <cellStyle name="Comma 2 2 5 4 5 3 2 2" xfId="41542" xr:uid="{3CD196C2-B459-476C-A3E6-C9AA1C416E19}"/>
    <cellStyle name="Comma 2 2 5 4 5 3 3" xfId="29410" xr:uid="{36D3EAC9-B0A4-48C9-B1FD-E358E32C9FD2}"/>
    <cellStyle name="Comma 2 2 5 4 5 4" xfId="9190" xr:uid="{4E9D3DFC-4A12-4CE1-BBCC-1D7E7D3505AD}"/>
    <cellStyle name="Comma 2 2 5 4 5 4 2" xfId="21322" xr:uid="{3516F069-952E-4206-80E1-BE650EF301A6}"/>
    <cellStyle name="Comma 2 2 5 4 5 4 2 2" xfId="45586" xr:uid="{13767DB2-3E34-44E2-AA1A-87AAFDF88ECA}"/>
    <cellStyle name="Comma 2 2 5 4 5 4 3" xfId="33454" xr:uid="{9AF4B881-386B-46B0-9AB4-41B20A0663A6}"/>
    <cellStyle name="Comma 2 2 5 4 5 5" xfId="13234" xr:uid="{18707ECB-8463-4A48-9A7C-CADEF7DA135F}"/>
    <cellStyle name="Comma 2 2 5 4 5 5 2" xfId="37498" xr:uid="{F245CB0B-BC0D-4F5B-B419-75FD3708B179}"/>
    <cellStyle name="Comma 2 2 5 4 5 6" xfId="25366" xr:uid="{4DD416A4-A15C-4335-A083-D207704AAB6D}"/>
    <cellStyle name="Comma 2 2 5 4 6" xfId="2113" xr:uid="{AABEA294-FAE5-4B73-88CA-C1FBA97D98BD}"/>
    <cellStyle name="Comma 2 2 5 4 6 2" xfId="6157" xr:uid="{8109A8CA-DA1E-443C-912D-8951CEFA0CCD}"/>
    <cellStyle name="Comma 2 2 5 4 6 2 2" xfId="18289" xr:uid="{54235C1C-9A3D-4CF1-AACB-CA73CFDF6B7F}"/>
    <cellStyle name="Comma 2 2 5 4 6 2 2 2" xfId="42553" xr:uid="{62A4D05E-1896-4B25-8E28-F34D01A5286E}"/>
    <cellStyle name="Comma 2 2 5 4 6 2 3" xfId="30421" xr:uid="{5A540145-3B44-40EE-9155-2448775C286D}"/>
    <cellStyle name="Comma 2 2 5 4 6 3" xfId="10201" xr:uid="{D8146B24-77C1-47CE-8F20-334BA1FC7E52}"/>
    <cellStyle name="Comma 2 2 5 4 6 3 2" xfId="22333" xr:uid="{72B4A14D-3DE2-4D83-80E5-57822A62C58B}"/>
    <cellStyle name="Comma 2 2 5 4 6 3 2 2" xfId="46597" xr:uid="{E08ABA3A-28A7-4B05-B6FE-54ED3F5BEAEA}"/>
    <cellStyle name="Comma 2 2 5 4 6 3 3" xfId="34465" xr:uid="{A11B76BF-BA57-453B-9947-130CAB705887}"/>
    <cellStyle name="Comma 2 2 5 4 6 4" xfId="14245" xr:uid="{2D433AB0-AC09-4CEF-90A5-78580E6D4365}"/>
    <cellStyle name="Comma 2 2 5 4 6 4 2" xfId="38509" xr:uid="{249C4D7A-C2A4-4ED3-AF51-CF86405C976D}"/>
    <cellStyle name="Comma 2 2 5 4 6 5" xfId="26377" xr:uid="{D17ACD84-DD44-47D7-B674-17838FE48E8F}"/>
    <cellStyle name="Comma 2 2 5 4 7" xfId="4135" xr:uid="{E1ABB9DD-F322-4192-B300-CF19BB715A02}"/>
    <cellStyle name="Comma 2 2 5 4 7 2" xfId="16267" xr:uid="{F0A99547-328A-474A-9857-E02DD381DD0F}"/>
    <cellStyle name="Comma 2 2 5 4 7 2 2" xfId="40531" xr:uid="{A39DE91D-235F-4A8F-AC23-7C0A52A103C7}"/>
    <cellStyle name="Comma 2 2 5 4 7 3" xfId="28399" xr:uid="{E26A0980-805A-4801-8933-502E756B519F}"/>
    <cellStyle name="Comma 2 2 5 4 8" xfId="8179" xr:uid="{9A0FA6EE-0876-4DCB-A4A9-7D0F71957CC1}"/>
    <cellStyle name="Comma 2 2 5 4 8 2" xfId="20311" xr:uid="{710987BF-41F5-4C6C-89FD-C5568E149906}"/>
    <cellStyle name="Comma 2 2 5 4 8 2 2" xfId="44575" xr:uid="{131D7BBF-090A-4CCD-AE55-66DDDD338D3D}"/>
    <cellStyle name="Comma 2 2 5 4 8 3" xfId="32443" xr:uid="{12C0D957-7AD7-4457-AA80-291C6694D700}"/>
    <cellStyle name="Comma 2 2 5 4 9" xfId="12223" xr:uid="{F26F6AE2-1615-4128-BF82-5AE8D3A58D34}"/>
    <cellStyle name="Comma 2 2 5 4 9 2" xfId="36487" xr:uid="{31503CB1-12F5-401E-89AF-3729061D6C1B}"/>
    <cellStyle name="Comma 2 2 5 5" xfId="154" xr:uid="{077BFBE6-BB28-4E26-9D64-ECD32751CBF6}"/>
    <cellStyle name="Comma 2 2 5 5 2" xfId="407" xr:uid="{E5D55FFE-0B54-40FF-B74A-3BB20848F423}"/>
    <cellStyle name="Comma 2 2 5 5 2 2" xfId="912" xr:uid="{295A9B29-CFEA-4FD0-8B94-68E11D3B6595}"/>
    <cellStyle name="Comma 2 2 5 5 2 2 2" xfId="1923" xr:uid="{F41BF60F-A436-46D9-8BB9-8DC49F833C86}"/>
    <cellStyle name="Comma 2 2 5 5 2 2 2 2" xfId="3945" xr:uid="{D55BD549-ECC5-49BD-B6FD-546BB05B9E40}"/>
    <cellStyle name="Comma 2 2 5 5 2 2 2 2 2" xfId="7989" xr:uid="{90101DDD-8EFD-4AA2-B695-0557F64B1046}"/>
    <cellStyle name="Comma 2 2 5 5 2 2 2 2 2 2" xfId="20121" xr:uid="{8C9883B9-4A4C-47C5-8D37-594F436A828E}"/>
    <cellStyle name="Comma 2 2 5 5 2 2 2 2 2 2 2" xfId="44385" xr:uid="{52ADB22C-BFC4-4962-9878-F294D5CAF107}"/>
    <cellStyle name="Comma 2 2 5 5 2 2 2 2 2 3" xfId="32253" xr:uid="{FF47A010-8D44-4F64-9E0C-03BC51F86CF5}"/>
    <cellStyle name="Comma 2 2 5 5 2 2 2 2 3" xfId="12033" xr:uid="{E3B76BC0-37DC-4C7E-A4D3-EE501022BB69}"/>
    <cellStyle name="Comma 2 2 5 5 2 2 2 2 3 2" xfId="24165" xr:uid="{E601509E-F112-475F-9E83-FBAC320B51D6}"/>
    <cellStyle name="Comma 2 2 5 5 2 2 2 2 3 2 2" xfId="48429" xr:uid="{CB63E0B2-9AB9-4EC7-B12D-332161C86CE8}"/>
    <cellStyle name="Comma 2 2 5 5 2 2 2 2 3 3" xfId="36297" xr:uid="{B806348B-BFF9-4BC7-B305-837318E7DCDC}"/>
    <cellStyle name="Comma 2 2 5 5 2 2 2 2 4" xfId="16077" xr:uid="{6E24A2B8-1E4A-4AD5-ABA4-9675C4E95E4A}"/>
    <cellStyle name="Comma 2 2 5 5 2 2 2 2 4 2" xfId="40341" xr:uid="{034505EF-04B0-4A6F-87BF-0BC4F2D4F8F8}"/>
    <cellStyle name="Comma 2 2 5 5 2 2 2 2 5" xfId="28209" xr:uid="{34CC42C1-6FD8-4D08-B0AE-F6E7121E4959}"/>
    <cellStyle name="Comma 2 2 5 5 2 2 2 3" xfId="5967" xr:uid="{9DBEA291-DA3B-4180-B9EC-C866B22F3A23}"/>
    <cellStyle name="Comma 2 2 5 5 2 2 2 3 2" xfId="18099" xr:uid="{C1276DC2-FEE7-41CE-B56B-D13D0FAF5501}"/>
    <cellStyle name="Comma 2 2 5 5 2 2 2 3 2 2" xfId="42363" xr:uid="{13F70E14-2E92-4C08-B67D-1BA20A366511}"/>
    <cellStyle name="Comma 2 2 5 5 2 2 2 3 3" xfId="30231" xr:uid="{BD32EDDB-7B41-4687-9EA1-8E252315A40E}"/>
    <cellStyle name="Comma 2 2 5 5 2 2 2 4" xfId="10011" xr:uid="{8FB0ACA5-0968-4A6D-AEB6-E50FAEAF479D}"/>
    <cellStyle name="Comma 2 2 5 5 2 2 2 4 2" xfId="22143" xr:uid="{BC6ABB6E-A746-4D7B-9F24-BE15C754C60C}"/>
    <cellStyle name="Comma 2 2 5 5 2 2 2 4 2 2" xfId="46407" xr:uid="{E91E6330-D56D-49B5-82A4-A1AF27C0E000}"/>
    <cellStyle name="Comma 2 2 5 5 2 2 2 4 3" xfId="34275" xr:uid="{225035D1-E18B-4B23-8705-F44329AD2C47}"/>
    <cellStyle name="Comma 2 2 5 5 2 2 2 5" xfId="14055" xr:uid="{89476DA5-5164-4993-9F73-4D25D018F9C7}"/>
    <cellStyle name="Comma 2 2 5 5 2 2 2 5 2" xfId="38319" xr:uid="{9EDA7A3F-3CE9-4B43-9AD9-DE7F6194E3DC}"/>
    <cellStyle name="Comma 2 2 5 5 2 2 2 6" xfId="26187" xr:uid="{EADC1F7E-DF19-4709-85A7-4D376E949751}"/>
    <cellStyle name="Comma 2 2 5 5 2 2 3" xfId="2934" xr:uid="{EBAF23DE-A425-48E0-98AF-9F17CA6590FA}"/>
    <cellStyle name="Comma 2 2 5 5 2 2 3 2" xfId="6978" xr:uid="{8F8EB90C-283F-4D3D-9A28-41EFE80ABF18}"/>
    <cellStyle name="Comma 2 2 5 5 2 2 3 2 2" xfId="19110" xr:uid="{9D4C8DFF-4F60-4BD3-B292-829A745B874C}"/>
    <cellStyle name="Comma 2 2 5 5 2 2 3 2 2 2" xfId="43374" xr:uid="{0A336753-498B-4D25-A7CB-9FCEA2F89976}"/>
    <cellStyle name="Comma 2 2 5 5 2 2 3 2 3" xfId="31242" xr:uid="{B5072C49-AE4B-4977-9431-99002925D4B8}"/>
    <cellStyle name="Comma 2 2 5 5 2 2 3 3" xfId="11022" xr:uid="{4A427FA7-E861-4075-AAD2-EFA4A414B72D}"/>
    <cellStyle name="Comma 2 2 5 5 2 2 3 3 2" xfId="23154" xr:uid="{2C4F81FA-11CB-4D32-9440-C89D32927D08}"/>
    <cellStyle name="Comma 2 2 5 5 2 2 3 3 2 2" xfId="47418" xr:uid="{6CCA0F56-B051-4F60-817F-58036824C401}"/>
    <cellStyle name="Comma 2 2 5 5 2 2 3 3 3" xfId="35286" xr:uid="{9A864C72-95FB-48CD-9C48-7B85BF6469B4}"/>
    <cellStyle name="Comma 2 2 5 5 2 2 3 4" xfId="15066" xr:uid="{9541E500-FF07-48A4-9FF5-C0F68C45C294}"/>
    <cellStyle name="Comma 2 2 5 5 2 2 3 4 2" xfId="39330" xr:uid="{0E3D9747-D37D-4B95-8851-C3099BC591AB}"/>
    <cellStyle name="Comma 2 2 5 5 2 2 3 5" xfId="27198" xr:uid="{68D5652B-A507-4170-9439-81F8789FF9ED}"/>
    <cellStyle name="Comma 2 2 5 5 2 2 4" xfId="4956" xr:uid="{2F1A86EE-00C1-45F9-A704-8FD4B73C7AB3}"/>
    <cellStyle name="Comma 2 2 5 5 2 2 4 2" xfId="17088" xr:uid="{14BE67A6-4A3C-4723-B52C-A29A4C5CCB84}"/>
    <cellStyle name="Comma 2 2 5 5 2 2 4 2 2" xfId="41352" xr:uid="{0B9A683E-AF77-4044-8B22-1811C52A4B77}"/>
    <cellStyle name="Comma 2 2 5 5 2 2 4 3" xfId="29220" xr:uid="{76607C04-C827-445D-B97F-DAA744668694}"/>
    <cellStyle name="Comma 2 2 5 5 2 2 5" xfId="9000" xr:uid="{0BDC59E5-7CE3-425A-A720-108A0F6B9EE8}"/>
    <cellStyle name="Comma 2 2 5 5 2 2 5 2" xfId="21132" xr:uid="{4C26222D-66D6-4CEC-8A05-C68F0DC48BA3}"/>
    <cellStyle name="Comma 2 2 5 5 2 2 5 2 2" xfId="45396" xr:uid="{712C4A6C-8490-4A7B-97C5-7A11C1541CFA}"/>
    <cellStyle name="Comma 2 2 5 5 2 2 5 3" xfId="33264" xr:uid="{0D630C12-8579-4320-87D9-834115A597CA}"/>
    <cellStyle name="Comma 2 2 5 5 2 2 6" xfId="13044" xr:uid="{12D04C33-2A80-4771-A052-BB6AC1BAB7EF}"/>
    <cellStyle name="Comma 2 2 5 5 2 2 6 2" xfId="37308" xr:uid="{91C8838E-39BA-406B-A968-BEDEFEBC71BF}"/>
    <cellStyle name="Comma 2 2 5 5 2 2 7" xfId="25176" xr:uid="{45A07088-8BFC-4DC9-B84F-FD3CF1F1F92F}"/>
    <cellStyle name="Comma 2 2 5 5 2 3" xfId="1418" xr:uid="{58D38FA7-EFF5-468D-885C-D69C052C1D6A}"/>
    <cellStyle name="Comma 2 2 5 5 2 3 2" xfId="3440" xr:uid="{8D10F8F9-00A1-4A0F-9C23-A0617AFC1D2C}"/>
    <cellStyle name="Comma 2 2 5 5 2 3 2 2" xfId="7484" xr:uid="{F8A2A4C7-C751-4945-925C-A9F5D4066361}"/>
    <cellStyle name="Comma 2 2 5 5 2 3 2 2 2" xfId="19616" xr:uid="{7BE31977-1AE6-4621-A378-69B108B7D666}"/>
    <cellStyle name="Comma 2 2 5 5 2 3 2 2 2 2" xfId="43880" xr:uid="{31AFFBEF-ED42-44C5-B81A-7727F83CC65C}"/>
    <cellStyle name="Comma 2 2 5 5 2 3 2 2 3" xfId="31748" xr:uid="{6A83AB65-D194-4B16-AE80-08A47D28599F}"/>
    <cellStyle name="Comma 2 2 5 5 2 3 2 3" xfId="11528" xr:uid="{2B392E40-E2EB-4A92-AF46-6A52E4E491FC}"/>
    <cellStyle name="Comma 2 2 5 5 2 3 2 3 2" xfId="23660" xr:uid="{0637019E-91FC-4816-AC8A-8DD5B9C9D3FE}"/>
    <cellStyle name="Comma 2 2 5 5 2 3 2 3 2 2" xfId="47924" xr:uid="{23FEE8FB-75E1-440F-A4F2-C9732DEE92ED}"/>
    <cellStyle name="Comma 2 2 5 5 2 3 2 3 3" xfId="35792" xr:uid="{9E9F5A9B-43EE-428F-91D3-A5A62BE220BD}"/>
    <cellStyle name="Comma 2 2 5 5 2 3 2 4" xfId="15572" xr:uid="{8502D288-B8F7-42FE-BC47-AD34019D1911}"/>
    <cellStyle name="Comma 2 2 5 5 2 3 2 4 2" xfId="39836" xr:uid="{2D2F6D01-2C0F-4AAF-B6CA-6F1214835923}"/>
    <cellStyle name="Comma 2 2 5 5 2 3 2 5" xfId="27704" xr:uid="{9618809D-ACFB-4463-ABFA-76844DE28925}"/>
    <cellStyle name="Comma 2 2 5 5 2 3 3" xfId="5462" xr:uid="{7214AEBA-7079-48DF-9DDD-B387004A099F}"/>
    <cellStyle name="Comma 2 2 5 5 2 3 3 2" xfId="17594" xr:uid="{9922D778-FBB1-4213-9876-773E662071D5}"/>
    <cellStyle name="Comma 2 2 5 5 2 3 3 2 2" xfId="41858" xr:uid="{425B8618-1013-41C1-A8FA-F58C543D0237}"/>
    <cellStyle name="Comma 2 2 5 5 2 3 3 3" xfId="29726" xr:uid="{8FD87662-6CD5-4D8B-945F-760BC125ADE8}"/>
    <cellStyle name="Comma 2 2 5 5 2 3 4" xfId="9506" xr:uid="{6323E008-71E5-4A00-8FE3-06517F5C377F}"/>
    <cellStyle name="Comma 2 2 5 5 2 3 4 2" xfId="21638" xr:uid="{B44ECB6E-AEA8-4298-90B6-97DC217E64EE}"/>
    <cellStyle name="Comma 2 2 5 5 2 3 4 2 2" xfId="45902" xr:uid="{B8335441-09DD-4F8B-B701-F05DBCD1099D}"/>
    <cellStyle name="Comma 2 2 5 5 2 3 4 3" xfId="33770" xr:uid="{E6A69ABF-90CD-4799-9FEA-468107ADDD74}"/>
    <cellStyle name="Comma 2 2 5 5 2 3 5" xfId="13550" xr:uid="{EC2F8BF2-3081-4D9B-8F04-440CC83DE9A8}"/>
    <cellStyle name="Comma 2 2 5 5 2 3 5 2" xfId="37814" xr:uid="{940ACA6B-F56B-4CE8-B801-617C4414CCAD}"/>
    <cellStyle name="Comma 2 2 5 5 2 3 6" xfId="25682" xr:uid="{4C7B79A0-7DD8-47F3-A18B-A3C69788D259}"/>
    <cellStyle name="Comma 2 2 5 5 2 4" xfId="2429" xr:uid="{61FDE435-76B2-4EBC-87B4-27DDC2F92B3B}"/>
    <cellStyle name="Comma 2 2 5 5 2 4 2" xfId="6473" xr:uid="{1775BE98-9325-4DFE-9367-077589A01EF7}"/>
    <cellStyle name="Comma 2 2 5 5 2 4 2 2" xfId="18605" xr:uid="{C68D0733-32E7-41A1-BA47-F8189DA9DEBC}"/>
    <cellStyle name="Comma 2 2 5 5 2 4 2 2 2" xfId="42869" xr:uid="{3853DA54-6EA7-4A7C-8644-F006332AB4B7}"/>
    <cellStyle name="Comma 2 2 5 5 2 4 2 3" xfId="30737" xr:uid="{6F6BB10F-69AD-4C7E-9860-50D0FDD777F1}"/>
    <cellStyle name="Comma 2 2 5 5 2 4 3" xfId="10517" xr:uid="{4F3322F5-1E8C-4BFD-8E86-95951F0E98D8}"/>
    <cellStyle name="Comma 2 2 5 5 2 4 3 2" xfId="22649" xr:uid="{6EB3A58E-EC3E-453E-87F8-41548F74E889}"/>
    <cellStyle name="Comma 2 2 5 5 2 4 3 2 2" xfId="46913" xr:uid="{E5ED3CC1-753E-407E-88E0-C4C26BE5C91D}"/>
    <cellStyle name="Comma 2 2 5 5 2 4 3 3" xfId="34781" xr:uid="{AC9422A3-2DAE-4B15-8AC4-49E665293091}"/>
    <cellStyle name="Comma 2 2 5 5 2 4 4" xfId="14561" xr:uid="{E33FEA97-310D-426B-B5D3-892A0C27392B}"/>
    <cellStyle name="Comma 2 2 5 5 2 4 4 2" xfId="38825" xr:uid="{725485FF-9FFF-4461-8A93-D5F5821904C0}"/>
    <cellStyle name="Comma 2 2 5 5 2 4 5" xfId="26693" xr:uid="{6ED133BA-FAE8-4E71-AC9F-F1390CDD0F21}"/>
    <cellStyle name="Comma 2 2 5 5 2 5" xfId="4451" xr:uid="{5A48FDEC-641E-4C8D-AD96-5300733A6F5F}"/>
    <cellStyle name="Comma 2 2 5 5 2 5 2" xfId="16583" xr:uid="{D70EB155-DD3D-45F8-82DB-3A3E29DBF4F1}"/>
    <cellStyle name="Comma 2 2 5 5 2 5 2 2" xfId="40847" xr:uid="{E3FF8249-035E-445D-8783-4CA49F1FF0C2}"/>
    <cellStyle name="Comma 2 2 5 5 2 5 3" xfId="28715" xr:uid="{E92C321F-AF5E-4F02-93B1-99870C2CBD37}"/>
    <cellStyle name="Comma 2 2 5 5 2 6" xfId="8495" xr:uid="{106F1CE9-B1F9-4844-807F-C483EDA975E3}"/>
    <cellStyle name="Comma 2 2 5 5 2 6 2" xfId="20627" xr:uid="{0D22CD45-78B4-4A4C-9A46-828DFD7007D0}"/>
    <cellStyle name="Comma 2 2 5 5 2 6 2 2" xfId="44891" xr:uid="{738FF19D-9575-4089-BDFA-25EFD9402860}"/>
    <cellStyle name="Comma 2 2 5 5 2 6 3" xfId="32759" xr:uid="{E22C39A8-B0B9-4E58-B17C-A5715EC896EA}"/>
    <cellStyle name="Comma 2 2 5 5 2 7" xfId="12539" xr:uid="{71F99374-A42B-4579-A702-D51E941B015A}"/>
    <cellStyle name="Comma 2 2 5 5 2 7 2" xfId="36803" xr:uid="{BD257D14-618A-4ECE-AEAC-07D222B03C41}"/>
    <cellStyle name="Comma 2 2 5 5 2 8" xfId="24671" xr:uid="{2594E43F-97E8-464B-8E20-F49261658CA9}"/>
    <cellStyle name="Comma 2 2 5 5 3" xfId="659" xr:uid="{653E1998-1FA4-4125-9AC2-B9C0CE203AD7}"/>
    <cellStyle name="Comma 2 2 5 5 3 2" xfId="1670" xr:uid="{9C0704FD-0722-49A6-8095-37A5D6EAE461}"/>
    <cellStyle name="Comma 2 2 5 5 3 2 2" xfId="3692" xr:uid="{EE55B88B-A1BF-4D94-B7BE-584ECEFF85A3}"/>
    <cellStyle name="Comma 2 2 5 5 3 2 2 2" xfId="7736" xr:uid="{5FD7CB67-DED6-4DD0-8924-CDD8A0A09CBF}"/>
    <cellStyle name="Comma 2 2 5 5 3 2 2 2 2" xfId="19868" xr:uid="{54FE631B-0F86-4E0F-8102-5F9B9974F735}"/>
    <cellStyle name="Comma 2 2 5 5 3 2 2 2 2 2" xfId="44132" xr:uid="{237EF6FA-ED55-434F-A13E-E1403E24CAF7}"/>
    <cellStyle name="Comma 2 2 5 5 3 2 2 2 3" xfId="32000" xr:uid="{E49B4E3B-9A93-4354-AACF-92FF8EE21675}"/>
    <cellStyle name="Comma 2 2 5 5 3 2 2 3" xfId="11780" xr:uid="{6ECC8CCC-712F-4841-958E-84F84ED36C03}"/>
    <cellStyle name="Comma 2 2 5 5 3 2 2 3 2" xfId="23912" xr:uid="{F61B7A4B-6A84-4B37-BCA8-5DE7B995B8D8}"/>
    <cellStyle name="Comma 2 2 5 5 3 2 2 3 2 2" xfId="48176" xr:uid="{93FF50CF-FC34-4DF0-B7E5-7908627A3204}"/>
    <cellStyle name="Comma 2 2 5 5 3 2 2 3 3" xfId="36044" xr:uid="{4040D8F0-E8F8-4C32-AE42-352CCA9AC0E8}"/>
    <cellStyle name="Comma 2 2 5 5 3 2 2 4" xfId="15824" xr:uid="{0CCF4D78-FE79-4FCE-BA12-452A87978121}"/>
    <cellStyle name="Comma 2 2 5 5 3 2 2 4 2" xfId="40088" xr:uid="{79009C67-24CE-4F67-846B-9A3F92FA414C}"/>
    <cellStyle name="Comma 2 2 5 5 3 2 2 5" xfId="27956" xr:uid="{A8CE8A33-01EE-47BA-A6F3-DBD5F8038F04}"/>
    <cellStyle name="Comma 2 2 5 5 3 2 3" xfId="5714" xr:uid="{698E53A9-E0C4-4627-9F9E-1D02DE04CC39}"/>
    <cellStyle name="Comma 2 2 5 5 3 2 3 2" xfId="17846" xr:uid="{B1519AB8-8ECE-4B21-B3CC-6068E54201F5}"/>
    <cellStyle name="Comma 2 2 5 5 3 2 3 2 2" xfId="42110" xr:uid="{E8739894-5A71-4408-8BC0-041B7A4EEAD9}"/>
    <cellStyle name="Comma 2 2 5 5 3 2 3 3" xfId="29978" xr:uid="{90466137-3205-4FB9-BB16-357F39E1860D}"/>
    <cellStyle name="Comma 2 2 5 5 3 2 4" xfId="9758" xr:uid="{98C673B8-BDE7-4CFE-A5B0-152E0AB8C09C}"/>
    <cellStyle name="Comma 2 2 5 5 3 2 4 2" xfId="21890" xr:uid="{3FAF1CB8-78A4-4820-8C2D-8B07470C928E}"/>
    <cellStyle name="Comma 2 2 5 5 3 2 4 2 2" xfId="46154" xr:uid="{B6E70EAE-BC20-4CD1-B2AF-545AB460F027}"/>
    <cellStyle name="Comma 2 2 5 5 3 2 4 3" xfId="34022" xr:uid="{E3D3CE27-4763-4D20-BFC2-97B43957CDCB}"/>
    <cellStyle name="Comma 2 2 5 5 3 2 5" xfId="13802" xr:uid="{7A433622-F449-48CA-BA88-3F0B36522708}"/>
    <cellStyle name="Comma 2 2 5 5 3 2 5 2" xfId="38066" xr:uid="{4FD7612F-B13D-483E-817A-B1848003181A}"/>
    <cellStyle name="Comma 2 2 5 5 3 2 6" xfId="25934" xr:uid="{BF3891FC-E6CD-454B-A5D1-BC0C374F9C93}"/>
    <cellStyle name="Comma 2 2 5 5 3 3" xfId="2681" xr:uid="{B541F5E6-AEEF-4015-AB3D-72A7A55C3FD0}"/>
    <cellStyle name="Comma 2 2 5 5 3 3 2" xfId="6725" xr:uid="{423490A5-A42A-4807-AD80-E7F533B38E63}"/>
    <cellStyle name="Comma 2 2 5 5 3 3 2 2" xfId="18857" xr:uid="{4E0C083B-D982-40AE-BEF3-4668A727F13D}"/>
    <cellStyle name="Comma 2 2 5 5 3 3 2 2 2" xfId="43121" xr:uid="{0EE6BA87-2021-45CB-9719-C6240D583150}"/>
    <cellStyle name="Comma 2 2 5 5 3 3 2 3" xfId="30989" xr:uid="{7F55F69C-63D9-4238-8C3E-81E189996DBD}"/>
    <cellStyle name="Comma 2 2 5 5 3 3 3" xfId="10769" xr:uid="{1C8331F0-26FF-40BF-B85D-5CB7F0F4F445}"/>
    <cellStyle name="Comma 2 2 5 5 3 3 3 2" xfId="22901" xr:uid="{D689CA58-63F1-4E4D-816E-DA0937C01265}"/>
    <cellStyle name="Comma 2 2 5 5 3 3 3 2 2" xfId="47165" xr:uid="{CBF217EB-8E27-48F8-96D9-1618C1746BF5}"/>
    <cellStyle name="Comma 2 2 5 5 3 3 3 3" xfId="35033" xr:uid="{6B00771D-0E12-4AC2-859D-2A85479D2D31}"/>
    <cellStyle name="Comma 2 2 5 5 3 3 4" xfId="14813" xr:uid="{1F2AD254-BC63-4084-8BD5-18FE0036BA25}"/>
    <cellStyle name="Comma 2 2 5 5 3 3 4 2" xfId="39077" xr:uid="{91F277DD-2E00-4B72-B2BB-2017BC7AA006}"/>
    <cellStyle name="Comma 2 2 5 5 3 3 5" xfId="26945" xr:uid="{168B0D4C-74B5-4150-9D96-03D1B880F393}"/>
    <cellStyle name="Comma 2 2 5 5 3 4" xfId="4703" xr:uid="{D3B46D67-3554-4E82-BE1F-C5DD4D47282E}"/>
    <cellStyle name="Comma 2 2 5 5 3 4 2" xfId="16835" xr:uid="{663F0B24-B7C9-446C-87DF-0A70FA8145B2}"/>
    <cellStyle name="Comma 2 2 5 5 3 4 2 2" xfId="41099" xr:uid="{3F5458D7-A693-4E99-8C9A-81517EDF9B0B}"/>
    <cellStyle name="Comma 2 2 5 5 3 4 3" xfId="28967" xr:uid="{7855EADF-BE8A-443C-8ED3-E1332AF0810D}"/>
    <cellStyle name="Comma 2 2 5 5 3 5" xfId="8747" xr:uid="{2CB12557-07F2-45FF-9781-372BD40B074A}"/>
    <cellStyle name="Comma 2 2 5 5 3 5 2" xfId="20879" xr:uid="{3B78E3E1-F532-4004-806A-257C11EE1896}"/>
    <cellStyle name="Comma 2 2 5 5 3 5 2 2" xfId="45143" xr:uid="{5C40F143-F93E-471B-8D07-36603D261724}"/>
    <cellStyle name="Comma 2 2 5 5 3 5 3" xfId="33011" xr:uid="{C017A6A7-8243-4F71-AD2F-2AA7AA040DD8}"/>
    <cellStyle name="Comma 2 2 5 5 3 6" xfId="12791" xr:uid="{032D311A-B788-4FD6-9B1C-36D9A3BB9235}"/>
    <cellStyle name="Comma 2 2 5 5 3 6 2" xfId="37055" xr:uid="{4A65D5E2-FDD2-4802-B1D1-9E02F3075012}"/>
    <cellStyle name="Comma 2 2 5 5 3 7" xfId="24923" xr:uid="{F7814743-6A76-417A-9E53-1A28AB0372C1}"/>
    <cellStyle name="Comma 2 2 5 5 4" xfId="1165" xr:uid="{25F435F2-9655-4908-AFB7-86B67475129F}"/>
    <cellStyle name="Comma 2 2 5 5 4 2" xfId="3187" xr:uid="{995DEB01-A6AE-4A71-A5CE-8C27A863527F}"/>
    <cellStyle name="Comma 2 2 5 5 4 2 2" xfId="7231" xr:uid="{2478F206-6998-414B-84EC-BD20FC70E794}"/>
    <cellStyle name="Comma 2 2 5 5 4 2 2 2" xfId="19363" xr:uid="{CA754C7D-9A59-47D2-BAC6-1AAEE11C2CDE}"/>
    <cellStyle name="Comma 2 2 5 5 4 2 2 2 2" xfId="43627" xr:uid="{007E79DB-075D-4161-8ED5-7D3CF5559DAE}"/>
    <cellStyle name="Comma 2 2 5 5 4 2 2 3" xfId="31495" xr:uid="{41CF392C-CEB1-4218-A951-AF847C155695}"/>
    <cellStyle name="Comma 2 2 5 5 4 2 3" xfId="11275" xr:uid="{02CC7117-A9F6-4B3A-8B92-FE55BDCB850B}"/>
    <cellStyle name="Comma 2 2 5 5 4 2 3 2" xfId="23407" xr:uid="{2EA8025B-F872-4537-84F5-69C4246AA15D}"/>
    <cellStyle name="Comma 2 2 5 5 4 2 3 2 2" xfId="47671" xr:uid="{54F76319-58EF-4D5E-89D6-2725829C4A8F}"/>
    <cellStyle name="Comma 2 2 5 5 4 2 3 3" xfId="35539" xr:uid="{36A77C70-14D3-46A7-B136-19F92B4738E6}"/>
    <cellStyle name="Comma 2 2 5 5 4 2 4" xfId="15319" xr:uid="{11474FD0-E501-4AE1-B9DD-9DD294544222}"/>
    <cellStyle name="Comma 2 2 5 5 4 2 4 2" xfId="39583" xr:uid="{36EFDF88-B84F-4414-ADC4-509690F68EF4}"/>
    <cellStyle name="Comma 2 2 5 5 4 2 5" xfId="27451" xr:uid="{4EEAB46E-CB0C-4764-9AC7-3B13BE67B080}"/>
    <cellStyle name="Comma 2 2 5 5 4 3" xfId="5209" xr:uid="{51FD8B54-574F-4E8A-B7DA-6EF5590AD83E}"/>
    <cellStyle name="Comma 2 2 5 5 4 3 2" xfId="17341" xr:uid="{70D9F9B4-B23C-48EE-8834-787ED6BE48FE}"/>
    <cellStyle name="Comma 2 2 5 5 4 3 2 2" xfId="41605" xr:uid="{BBFB08C8-C93B-4453-BB70-A74171B5FB9F}"/>
    <cellStyle name="Comma 2 2 5 5 4 3 3" xfId="29473" xr:uid="{50479EC1-E966-441D-8EA0-C713341741C5}"/>
    <cellStyle name="Comma 2 2 5 5 4 4" xfId="9253" xr:uid="{5C0A8352-ECA2-4FAF-AB64-7D786354C0FC}"/>
    <cellStyle name="Comma 2 2 5 5 4 4 2" xfId="21385" xr:uid="{40665416-2B9A-41AA-99C6-1B205AABB11B}"/>
    <cellStyle name="Comma 2 2 5 5 4 4 2 2" xfId="45649" xr:uid="{8A6162BD-924D-4E61-A56F-F82EC9E4174A}"/>
    <cellStyle name="Comma 2 2 5 5 4 4 3" xfId="33517" xr:uid="{BC0340D2-6F2D-4C11-AB9B-BF5E2E1AB1B4}"/>
    <cellStyle name="Comma 2 2 5 5 4 5" xfId="13297" xr:uid="{5A8E9776-F069-44E1-B49F-6F42F780B968}"/>
    <cellStyle name="Comma 2 2 5 5 4 5 2" xfId="37561" xr:uid="{19AF120B-288F-49AF-9929-37511FFFA8B9}"/>
    <cellStyle name="Comma 2 2 5 5 4 6" xfId="25429" xr:uid="{3D3BD527-7498-4659-85D0-4128B7395C44}"/>
    <cellStyle name="Comma 2 2 5 5 5" xfId="2176" xr:uid="{BD8074FD-DAE5-49FC-A3AC-51C88B3C972A}"/>
    <cellStyle name="Comma 2 2 5 5 5 2" xfId="6220" xr:uid="{5D31FB1A-57A7-4EA5-8E79-1D6785C0985A}"/>
    <cellStyle name="Comma 2 2 5 5 5 2 2" xfId="18352" xr:uid="{F3D47AAA-1918-417C-82FE-B84AE58B46C0}"/>
    <cellStyle name="Comma 2 2 5 5 5 2 2 2" xfId="42616" xr:uid="{73A7FC5E-A3E4-4FDA-B82B-072B03F6BCD8}"/>
    <cellStyle name="Comma 2 2 5 5 5 2 3" xfId="30484" xr:uid="{AA781800-CB86-494C-B5F4-EAC9B362BF11}"/>
    <cellStyle name="Comma 2 2 5 5 5 3" xfId="10264" xr:uid="{6B386F05-1478-42A7-8025-97AB8B8A57CE}"/>
    <cellStyle name="Comma 2 2 5 5 5 3 2" xfId="22396" xr:uid="{E3C101E0-ECB1-41E1-B9F8-A771916ED9D5}"/>
    <cellStyle name="Comma 2 2 5 5 5 3 2 2" xfId="46660" xr:uid="{A4870A41-EA0D-4A5F-AD89-74A24B75F42C}"/>
    <cellStyle name="Comma 2 2 5 5 5 3 3" xfId="34528" xr:uid="{EBB3B039-AE6A-4F30-AD04-CE19E2144BD1}"/>
    <cellStyle name="Comma 2 2 5 5 5 4" xfId="14308" xr:uid="{F8A6D026-FA9F-474A-B3B9-DF793883FF93}"/>
    <cellStyle name="Comma 2 2 5 5 5 4 2" xfId="38572" xr:uid="{5677302A-155B-4C13-B302-B44BB2ED8D7F}"/>
    <cellStyle name="Comma 2 2 5 5 5 5" xfId="26440" xr:uid="{9AC459D5-D6F1-4695-85C2-2A2F63A6A442}"/>
    <cellStyle name="Comma 2 2 5 5 6" xfId="4198" xr:uid="{E9FEE7FD-E41D-4E23-8E12-FD2AE83024EE}"/>
    <cellStyle name="Comma 2 2 5 5 6 2" xfId="16330" xr:uid="{7DFFA736-D98F-4AAF-BD77-CF1864A79FC5}"/>
    <cellStyle name="Comma 2 2 5 5 6 2 2" xfId="40594" xr:uid="{899C9078-2D58-46D4-8435-2DD1D1BFE6CF}"/>
    <cellStyle name="Comma 2 2 5 5 6 3" xfId="28462" xr:uid="{970EF0EC-8219-4FD6-9ACC-80C50B42E77E}"/>
    <cellStyle name="Comma 2 2 5 5 7" xfId="8242" xr:uid="{1185372C-5BA8-42D7-889B-5F3888C44FBE}"/>
    <cellStyle name="Comma 2 2 5 5 7 2" xfId="20374" xr:uid="{6E3C57A7-2AF7-4AE4-B43D-0AAF1201C400}"/>
    <cellStyle name="Comma 2 2 5 5 7 2 2" xfId="44638" xr:uid="{05F9C5A3-7D21-48CE-A92E-0CE47C69DCF1}"/>
    <cellStyle name="Comma 2 2 5 5 7 3" xfId="32506" xr:uid="{06528160-C417-4DD4-80A2-8A1923DCB869}"/>
    <cellStyle name="Comma 2 2 5 5 8" xfId="12286" xr:uid="{129F7C2A-5AEA-4656-A3A5-FC92F03996AD}"/>
    <cellStyle name="Comma 2 2 5 5 8 2" xfId="36550" xr:uid="{3BEFE8AA-18A6-4118-8F74-9D16612C938F}"/>
    <cellStyle name="Comma 2 2 5 5 9" xfId="24418" xr:uid="{387B6413-042E-4F2D-9850-0F298ABA109B}"/>
    <cellStyle name="Comma 2 2 5 6" xfId="281" xr:uid="{9465D572-1FFB-44A0-990F-AD590C509ED7}"/>
    <cellStyle name="Comma 2 2 5 6 2" xfId="786" xr:uid="{F00FC300-C743-4E8C-9E98-AC9E5373188B}"/>
    <cellStyle name="Comma 2 2 5 6 2 2" xfId="1797" xr:uid="{1FE24A5D-0404-4104-A22D-7370B7EBD041}"/>
    <cellStyle name="Comma 2 2 5 6 2 2 2" xfId="3819" xr:uid="{7A0563E1-2E7A-4B54-AACA-896391AAE5C6}"/>
    <cellStyle name="Comma 2 2 5 6 2 2 2 2" xfId="7863" xr:uid="{608B8637-AFA8-44FB-B230-DD4B93528F54}"/>
    <cellStyle name="Comma 2 2 5 6 2 2 2 2 2" xfId="19995" xr:uid="{CD9BE9D8-68D7-46E6-89B1-1F204B2021AA}"/>
    <cellStyle name="Comma 2 2 5 6 2 2 2 2 2 2" xfId="44259" xr:uid="{5725EBB1-40E8-42A1-8F22-B6F70EF185DD}"/>
    <cellStyle name="Comma 2 2 5 6 2 2 2 2 3" xfId="32127" xr:uid="{4982370E-C852-4F26-9EE4-2E27DC421C33}"/>
    <cellStyle name="Comma 2 2 5 6 2 2 2 3" xfId="11907" xr:uid="{5355FAA4-D154-402B-89A9-D523D8FC21FB}"/>
    <cellStyle name="Comma 2 2 5 6 2 2 2 3 2" xfId="24039" xr:uid="{ED8944C7-E5B2-4A91-ACC0-70C387AE6186}"/>
    <cellStyle name="Comma 2 2 5 6 2 2 2 3 2 2" xfId="48303" xr:uid="{1EA06B9F-F43B-42DD-BE50-FB66D6E5FB43}"/>
    <cellStyle name="Comma 2 2 5 6 2 2 2 3 3" xfId="36171" xr:uid="{F5F2B7D5-EA08-49C1-AB8E-1C4F6EE19E8C}"/>
    <cellStyle name="Comma 2 2 5 6 2 2 2 4" xfId="15951" xr:uid="{FA75A346-5D9D-49CD-B26C-A560FAC46796}"/>
    <cellStyle name="Comma 2 2 5 6 2 2 2 4 2" xfId="40215" xr:uid="{ACA0D2D9-2A4C-454F-B18F-DA0FCFDB86F3}"/>
    <cellStyle name="Comma 2 2 5 6 2 2 2 5" xfId="28083" xr:uid="{FE74AA4E-E201-48AF-B88A-C0F4EC58BDB4}"/>
    <cellStyle name="Comma 2 2 5 6 2 2 3" xfId="5841" xr:uid="{EEE5F906-160A-438A-B861-BA95BC9BCDC0}"/>
    <cellStyle name="Comma 2 2 5 6 2 2 3 2" xfId="17973" xr:uid="{0AC1308D-1FD8-4D70-AE9F-F58FD602A0E9}"/>
    <cellStyle name="Comma 2 2 5 6 2 2 3 2 2" xfId="42237" xr:uid="{9845DB6B-9878-4BA6-9A4B-E5B7621E9AA5}"/>
    <cellStyle name="Comma 2 2 5 6 2 2 3 3" xfId="30105" xr:uid="{E9FE07AD-CD4A-4A43-BA14-E756E9B265B7}"/>
    <cellStyle name="Comma 2 2 5 6 2 2 4" xfId="9885" xr:uid="{A513C7C1-6326-4538-A51B-E10D50D534FB}"/>
    <cellStyle name="Comma 2 2 5 6 2 2 4 2" xfId="22017" xr:uid="{42E335AE-992B-4202-AD0F-8C23E0C96C17}"/>
    <cellStyle name="Comma 2 2 5 6 2 2 4 2 2" xfId="46281" xr:uid="{7FD17AD4-289E-49AF-9C30-B586D79EFD90}"/>
    <cellStyle name="Comma 2 2 5 6 2 2 4 3" xfId="34149" xr:uid="{0B347EF4-4C78-452C-8084-CA55E08274FD}"/>
    <cellStyle name="Comma 2 2 5 6 2 2 5" xfId="13929" xr:uid="{80330E3A-44CF-480B-A579-AA8958316A8B}"/>
    <cellStyle name="Comma 2 2 5 6 2 2 5 2" xfId="38193" xr:uid="{E50C72C2-33EA-4250-9511-162845017625}"/>
    <cellStyle name="Comma 2 2 5 6 2 2 6" xfId="26061" xr:uid="{BA1AF8DD-B1D9-4EBE-9A9B-46EB99A61994}"/>
    <cellStyle name="Comma 2 2 5 6 2 3" xfId="2808" xr:uid="{66C89055-87B7-4276-89C9-8236E92BB88F}"/>
    <cellStyle name="Comma 2 2 5 6 2 3 2" xfId="6852" xr:uid="{645E7473-D3C5-44AA-82BF-250BFBE1B9FE}"/>
    <cellStyle name="Comma 2 2 5 6 2 3 2 2" xfId="18984" xr:uid="{A64D17D4-EC6F-4399-816D-0402E066F4BE}"/>
    <cellStyle name="Comma 2 2 5 6 2 3 2 2 2" xfId="43248" xr:uid="{D15FED94-8B09-49B4-9F76-6831B1066D28}"/>
    <cellStyle name="Comma 2 2 5 6 2 3 2 3" xfId="31116" xr:uid="{9665EA8B-E8DB-4D4B-8487-A6F8BA360007}"/>
    <cellStyle name="Comma 2 2 5 6 2 3 3" xfId="10896" xr:uid="{940DB9BA-77C5-4DED-B020-3BA088DB8165}"/>
    <cellStyle name="Comma 2 2 5 6 2 3 3 2" xfId="23028" xr:uid="{728A9EF8-2C02-48AA-9810-2D535E669F1D}"/>
    <cellStyle name="Comma 2 2 5 6 2 3 3 2 2" xfId="47292" xr:uid="{4EE21A13-8624-48B0-91A6-22D0AA124409}"/>
    <cellStyle name="Comma 2 2 5 6 2 3 3 3" xfId="35160" xr:uid="{F84185DA-1287-43EC-895B-18A2556CA3CD}"/>
    <cellStyle name="Comma 2 2 5 6 2 3 4" xfId="14940" xr:uid="{65A16765-8043-459B-AF15-91120EE3DAE5}"/>
    <cellStyle name="Comma 2 2 5 6 2 3 4 2" xfId="39204" xr:uid="{4EF9593A-8168-4EE0-81CE-1AB0F7001DB8}"/>
    <cellStyle name="Comma 2 2 5 6 2 3 5" xfId="27072" xr:uid="{373526AB-6CEA-4B2B-B444-EE32F8F0FD58}"/>
    <cellStyle name="Comma 2 2 5 6 2 4" xfId="4830" xr:uid="{99CAEBD1-4767-40F2-B68A-A993C03C070A}"/>
    <cellStyle name="Comma 2 2 5 6 2 4 2" xfId="16962" xr:uid="{3B4D84E7-6B51-4681-948C-4030A9B9C042}"/>
    <cellStyle name="Comma 2 2 5 6 2 4 2 2" xfId="41226" xr:uid="{521F890C-CC78-40D8-A009-33DF7476D75E}"/>
    <cellStyle name="Comma 2 2 5 6 2 4 3" xfId="29094" xr:uid="{6172E49E-097E-4B7A-9EBE-B8424D7BB4FD}"/>
    <cellStyle name="Comma 2 2 5 6 2 5" xfId="8874" xr:uid="{1CF8D1EF-4DB7-4CA2-9696-CB808446176F}"/>
    <cellStyle name="Comma 2 2 5 6 2 5 2" xfId="21006" xr:uid="{2C4C3301-7397-4C69-8BD7-F363E8F33AEB}"/>
    <cellStyle name="Comma 2 2 5 6 2 5 2 2" xfId="45270" xr:uid="{5FCCF15D-33EF-4527-A472-293DC20AA15F}"/>
    <cellStyle name="Comma 2 2 5 6 2 5 3" xfId="33138" xr:uid="{ABF021A1-1B7A-4974-9944-76C26A947356}"/>
    <cellStyle name="Comma 2 2 5 6 2 6" xfId="12918" xr:uid="{9FBC41A4-3DCE-4738-82F7-490B61C4FBFD}"/>
    <cellStyle name="Comma 2 2 5 6 2 6 2" xfId="37182" xr:uid="{7D4B5C64-4ED8-4D3F-A244-8430863641CA}"/>
    <cellStyle name="Comma 2 2 5 6 2 7" xfId="25050" xr:uid="{05B85C21-82F3-4560-A5E1-BAE0040D6543}"/>
    <cellStyle name="Comma 2 2 5 6 3" xfId="1292" xr:uid="{74D5CF39-D467-4CBA-A993-CEE5390FDF2E}"/>
    <cellStyle name="Comma 2 2 5 6 3 2" xfId="3314" xr:uid="{58AA0EC8-A382-4C1C-BA75-F35289B84036}"/>
    <cellStyle name="Comma 2 2 5 6 3 2 2" xfId="7358" xr:uid="{B37AC7B8-ED0F-49CF-A649-E043A3F8B731}"/>
    <cellStyle name="Comma 2 2 5 6 3 2 2 2" xfId="19490" xr:uid="{D2761C18-1749-4E11-B8FC-8CAE9E6F9E94}"/>
    <cellStyle name="Comma 2 2 5 6 3 2 2 2 2" xfId="43754" xr:uid="{FE5FF32B-D400-4889-A6AE-21EF2FC5360D}"/>
    <cellStyle name="Comma 2 2 5 6 3 2 2 3" xfId="31622" xr:uid="{C71BBD2B-9276-4211-8871-DF6292D8917F}"/>
    <cellStyle name="Comma 2 2 5 6 3 2 3" xfId="11402" xr:uid="{3AF93721-BDE8-4956-8AB3-D58C0E858754}"/>
    <cellStyle name="Comma 2 2 5 6 3 2 3 2" xfId="23534" xr:uid="{BB7A32AE-5B8D-49E4-85E4-4AA54D28A546}"/>
    <cellStyle name="Comma 2 2 5 6 3 2 3 2 2" xfId="47798" xr:uid="{EF723CA9-269F-40E9-8A6F-74BDBB8C69E5}"/>
    <cellStyle name="Comma 2 2 5 6 3 2 3 3" xfId="35666" xr:uid="{DBFB180F-C55A-4A0B-9A75-993C1241B348}"/>
    <cellStyle name="Comma 2 2 5 6 3 2 4" xfId="15446" xr:uid="{20E420D2-DAC0-4F63-A027-357586A6873A}"/>
    <cellStyle name="Comma 2 2 5 6 3 2 4 2" xfId="39710" xr:uid="{193E8B71-DE63-483C-9BCD-25C25F8459BC}"/>
    <cellStyle name="Comma 2 2 5 6 3 2 5" xfId="27578" xr:uid="{C2E26DDC-2864-4568-A241-D8D56EDC0776}"/>
    <cellStyle name="Comma 2 2 5 6 3 3" xfId="5336" xr:uid="{22C16AC5-B071-4552-B277-DAC45FD01ACE}"/>
    <cellStyle name="Comma 2 2 5 6 3 3 2" xfId="17468" xr:uid="{C7ECBB4E-D5AE-4AF8-8EF8-1552F504534F}"/>
    <cellStyle name="Comma 2 2 5 6 3 3 2 2" xfId="41732" xr:uid="{62ACF07F-B35F-47A1-A49F-65BC143343A1}"/>
    <cellStyle name="Comma 2 2 5 6 3 3 3" xfId="29600" xr:uid="{2AFD17BB-4112-48C0-A016-3745011F6F2F}"/>
    <cellStyle name="Comma 2 2 5 6 3 4" xfId="9380" xr:uid="{D8B8B3EB-E242-46C5-8A69-D58FE3901BF2}"/>
    <cellStyle name="Comma 2 2 5 6 3 4 2" xfId="21512" xr:uid="{CA46903D-4B81-446B-A15D-A41FF07EED56}"/>
    <cellStyle name="Comma 2 2 5 6 3 4 2 2" xfId="45776" xr:uid="{2C608FD2-F6DD-43B7-A89D-797A413A11EB}"/>
    <cellStyle name="Comma 2 2 5 6 3 4 3" xfId="33644" xr:uid="{01E9BF32-6C95-45B7-AC88-C5A62548E5E1}"/>
    <cellStyle name="Comma 2 2 5 6 3 5" xfId="13424" xr:uid="{7DC99BC9-7C56-4C62-B6AF-2BB3B376245A}"/>
    <cellStyle name="Comma 2 2 5 6 3 5 2" xfId="37688" xr:uid="{C377A361-A1C0-4E83-9713-F4A7013F28C4}"/>
    <cellStyle name="Comma 2 2 5 6 3 6" xfId="25556" xr:uid="{3919D0CF-6065-4741-AA37-E4D3B4DC6020}"/>
    <cellStyle name="Comma 2 2 5 6 4" xfId="2303" xr:uid="{C52CB57B-94D3-4449-AFA7-592DD2E4805C}"/>
    <cellStyle name="Comma 2 2 5 6 4 2" xfId="6347" xr:uid="{55DB9462-2679-4B81-8C81-EF66A8715A2C}"/>
    <cellStyle name="Comma 2 2 5 6 4 2 2" xfId="18479" xr:uid="{AEAA8E04-D46B-48A0-9BEC-00BB00CF9A65}"/>
    <cellStyle name="Comma 2 2 5 6 4 2 2 2" xfId="42743" xr:uid="{A8458BEA-7FC4-4ECF-9988-846E121BBED3}"/>
    <cellStyle name="Comma 2 2 5 6 4 2 3" xfId="30611" xr:uid="{8D49D506-BF7A-4510-8015-128645463D7B}"/>
    <cellStyle name="Comma 2 2 5 6 4 3" xfId="10391" xr:uid="{478D44AE-E852-43DE-B6D2-ADE3531A9005}"/>
    <cellStyle name="Comma 2 2 5 6 4 3 2" xfId="22523" xr:uid="{2EA7D7FD-2579-4859-9E0B-42A23BD8DD89}"/>
    <cellStyle name="Comma 2 2 5 6 4 3 2 2" xfId="46787" xr:uid="{BBB9E181-BA22-4FF0-AEA8-462085D38260}"/>
    <cellStyle name="Comma 2 2 5 6 4 3 3" xfId="34655" xr:uid="{3FBAAE3D-5BB4-4206-8578-9C5E7BD92954}"/>
    <cellStyle name="Comma 2 2 5 6 4 4" xfId="14435" xr:uid="{F6E4A8CB-0372-4602-9BCE-8D2C1ED4B3BC}"/>
    <cellStyle name="Comma 2 2 5 6 4 4 2" xfId="38699" xr:uid="{9791ACCB-4755-4BE0-AB8F-CDDDD4572C7A}"/>
    <cellStyle name="Comma 2 2 5 6 4 5" xfId="26567" xr:uid="{9727741D-ACA5-4CD2-93C6-3F4C8B685E36}"/>
    <cellStyle name="Comma 2 2 5 6 5" xfId="4325" xr:uid="{623FDB8E-FD15-475C-8FB6-6607061FF439}"/>
    <cellStyle name="Comma 2 2 5 6 5 2" xfId="16457" xr:uid="{0FFC65AC-A229-4601-87DF-BEA1FDE7D1AA}"/>
    <cellStyle name="Comma 2 2 5 6 5 2 2" xfId="40721" xr:uid="{4E784731-49C7-4798-B3D1-48FB712BE914}"/>
    <cellStyle name="Comma 2 2 5 6 5 3" xfId="28589" xr:uid="{03596699-A075-4779-B333-67ED33AF93F3}"/>
    <cellStyle name="Comma 2 2 5 6 6" xfId="8369" xr:uid="{9EBA3D61-3097-43F3-B363-0AB01A5DAA66}"/>
    <cellStyle name="Comma 2 2 5 6 6 2" xfId="20501" xr:uid="{1F4BD857-59CB-47AA-9709-A5B1E7102307}"/>
    <cellStyle name="Comma 2 2 5 6 6 2 2" xfId="44765" xr:uid="{92E5B5C1-59C7-48A2-91F3-91020375FCE5}"/>
    <cellStyle name="Comma 2 2 5 6 6 3" xfId="32633" xr:uid="{0503AC0C-E416-42EA-B519-FD004D4B1C12}"/>
    <cellStyle name="Comma 2 2 5 6 7" xfId="12413" xr:uid="{733FE8BA-F764-403A-8C03-B8841B978FE3}"/>
    <cellStyle name="Comma 2 2 5 6 7 2" xfId="36677" xr:uid="{BCF07CE6-6B78-4BF6-AB4F-A3E87399F184}"/>
    <cellStyle name="Comma 2 2 5 6 8" xfId="24545" xr:uid="{42771B29-0AA0-4CF8-A66D-1A8E53665049}"/>
    <cellStyle name="Comma 2 2 5 7" xfId="533" xr:uid="{C5810460-9CC1-4877-AA5A-A11E45CC61FC}"/>
    <cellStyle name="Comma 2 2 5 7 2" xfId="1544" xr:uid="{B1E6423D-A1B3-4152-B4DC-29CCE44002F4}"/>
    <cellStyle name="Comma 2 2 5 7 2 2" xfId="3566" xr:uid="{88338F17-ADDF-4B3F-9003-AFCF26FB3094}"/>
    <cellStyle name="Comma 2 2 5 7 2 2 2" xfId="7610" xr:uid="{B28EBA65-E050-44CE-AE45-AD1BB81C64FD}"/>
    <cellStyle name="Comma 2 2 5 7 2 2 2 2" xfId="19742" xr:uid="{51F42833-354D-4F07-B589-23C082A264FC}"/>
    <cellStyle name="Comma 2 2 5 7 2 2 2 2 2" xfId="44006" xr:uid="{06282C4B-F591-40E0-9CED-CF76E2F9945D}"/>
    <cellStyle name="Comma 2 2 5 7 2 2 2 3" xfId="31874" xr:uid="{6D9D15E0-250D-4CD2-BD1F-2F33B50AA3CD}"/>
    <cellStyle name="Comma 2 2 5 7 2 2 3" xfId="11654" xr:uid="{E2EFB104-CA2F-41DA-8C37-0BF98A9D5A64}"/>
    <cellStyle name="Comma 2 2 5 7 2 2 3 2" xfId="23786" xr:uid="{0F22E375-3AAD-42B3-9C7F-D9580819C54F}"/>
    <cellStyle name="Comma 2 2 5 7 2 2 3 2 2" xfId="48050" xr:uid="{C36F4382-5484-41B9-8AE4-B99FD2F7520A}"/>
    <cellStyle name="Comma 2 2 5 7 2 2 3 3" xfId="35918" xr:uid="{929DFD1D-A1B7-42DF-8B81-6A9CB01948D8}"/>
    <cellStyle name="Comma 2 2 5 7 2 2 4" xfId="15698" xr:uid="{2BF10709-D114-47B4-87AF-F636CB67ACC5}"/>
    <cellStyle name="Comma 2 2 5 7 2 2 4 2" xfId="39962" xr:uid="{283E6750-6C5C-4A90-A6C5-C7D36C8B3E50}"/>
    <cellStyle name="Comma 2 2 5 7 2 2 5" xfId="27830" xr:uid="{51CB3F8B-48F1-4583-9E01-BC02C0B88420}"/>
    <cellStyle name="Comma 2 2 5 7 2 3" xfId="5588" xr:uid="{A6DAE0C8-0DB1-48B0-A2CB-A4A31C004694}"/>
    <cellStyle name="Comma 2 2 5 7 2 3 2" xfId="17720" xr:uid="{FE967016-B59C-4340-BC57-764141D6F761}"/>
    <cellStyle name="Comma 2 2 5 7 2 3 2 2" xfId="41984" xr:uid="{FAB1B8BE-957D-4130-8819-A8015574D874}"/>
    <cellStyle name="Comma 2 2 5 7 2 3 3" xfId="29852" xr:uid="{58E5A4BC-8594-4640-B4B2-DED8BB344C92}"/>
    <cellStyle name="Comma 2 2 5 7 2 4" xfId="9632" xr:uid="{DDBF22F4-999C-4217-8139-9396A7037FF5}"/>
    <cellStyle name="Comma 2 2 5 7 2 4 2" xfId="21764" xr:uid="{AD4CBB7D-6E89-410D-A99C-63062A5ED063}"/>
    <cellStyle name="Comma 2 2 5 7 2 4 2 2" xfId="46028" xr:uid="{A785A255-8F22-4A6D-BE76-41CF27753E95}"/>
    <cellStyle name="Comma 2 2 5 7 2 4 3" xfId="33896" xr:uid="{A8DA8F87-4FD4-45D1-81D5-4AFBDA0A8132}"/>
    <cellStyle name="Comma 2 2 5 7 2 5" xfId="13676" xr:uid="{D503A844-FB2B-481D-91A5-66555E5F9273}"/>
    <cellStyle name="Comma 2 2 5 7 2 5 2" xfId="37940" xr:uid="{F4B3AAA5-5A48-4599-B590-FF8DD50312D9}"/>
    <cellStyle name="Comma 2 2 5 7 2 6" xfId="25808" xr:uid="{BC428584-0EE5-4145-AC45-6010E68110D0}"/>
    <cellStyle name="Comma 2 2 5 7 3" xfId="2555" xr:uid="{53960518-E1DF-463C-A066-CDE5F955D51B}"/>
    <cellStyle name="Comma 2 2 5 7 3 2" xfId="6599" xr:uid="{DA2FAAB9-1D03-464B-B15F-4B0C505B6E02}"/>
    <cellStyle name="Comma 2 2 5 7 3 2 2" xfId="18731" xr:uid="{56339DF5-BC51-4641-8631-EF2C3994AA77}"/>
    <cellStyle name="Comma 2 2 5 7 3 2 2 2" xfId="42995" xr:uid="{82ED7869-DF51-41F6-B3EC-1F53C9C4E24A}"/>
    <cellStyle name="Comma 2 2 5 7 3 2 3" xfId="30863" xr:uid="{1F12F0D2-178F-4931-ACBE-5CE88957626D}"/>
    <cellStyle name="Comma 2 2 5 7 3 3" xfId="10643" xr:uid="{CB6D36A6-D516-4544-9584-92DEDEAFE8DD}"/>
    <cellStyle name="Comma 2 2 5 7 3 3 2" xfId="22775" xr:uid="{1607037D-8F6E-4C51-929D-E10983944C0B}"/>
    <cellStyle name="Comma 2 2 5 7 3 3 2 2" xfId="47039" xr:uid="{F6863CC7-E46F-4DC3-8A58-8F0D04FFBCA0}"/>
    <cellStyle name="Comma 2 2 5 7 3 3 3" xfId="34907" xr:uid="{F0929492-AC6C-45A0-8A18-FD91617C831B}"/>
    <cellStyle name="Comma 2 2 5 7 3 4" xfId="14687" xr:uid="{09CF259F-C65B-4DE4-869C-B3F0BA8ACBA0}"/>
    <cellStyle name="Comma 2 2 5 7 3 4 2" xfId="38951" xr:uid="{2ADBE305-AAE8-4BA0-BB6F-243A9BB8D1F7}"/>
    <cellStyle name="Comma 2 2 5 7 3 5" xfId="26819" xr:uid="{9ADC594F-26AA-4321-8590-0308340C6E5C}"/>
    <cellStyle name="Comma 2 2 5 7 4" xfId="4577" xr:uid="{BD5E6330-0E62-4F2B-9E07-D0857B9EB3EC}"/>
    <cellStyle name="Comma 2 2 5 7 4 2" xfId="16709" xr:uid="{304F6874-591F-47E0-B592-D97D4F696A10}"/>
    <cellStyle name="Comma 2 2 5 7 4 2 2" xfId="40973" xr:uid="{4DBB0276-81DE-4FB2-9CC7-6881706BF69C}"/>
    <cellStyle name="Comma 2 2 5 7 4 3" xfId="28841" xr:uid="{51CFDC47-0290-45DA-A65C-C32F904E4DB8}"/>
    <cellStyle name="Comma 2 2 5 7 5" xfId="8621" xr:uid="{1CF75B9B-BF97-4606-A58C-6AB9AE3FD8F9}"/>
    <cellStyle name="Comma 2 2 5 7 5 2" xfId="20753" xr:uid="{E8525BE9-D8CB-4620-9115-5F7BAD1CDEE5}"/>
    <cellStyle name="Comma 2 2 5 7 5 2 2" xfId="45017" xr:uid="{72034405-8CF7-4DBB-8A9C-3A38169A034B}"/>
    <cellStyle name="Comma 2 2 5 7 5 3" xfId="32885" xr:uid="{DCA949EC-EFDB-45E3-822F-CA60969B4097}"/>
    <cellStyle name="Comma 2 2 5 7 6" xfId="12665" xr:uid="{1A49CAF8-C575-411E-9798-4F1CCC34D5B9}"/>
    <cellStyle name="Comma 2 2 5 7 6 2" xfId="36929" xr:uid="{3E6868D4-EDC2-4B95-A6DA-ED688ABF9E2B}"/>
    <cellStyle name="Comma 2 2 5 7 7" xfId="24797" xr:uid="{ED4D0611-9F74-4C6D-8A0C-6E525A9A33D4}"/>
    <cellStyle name="Comma 2 2 5 8" xfId="1039" xr:uid="{93DFE04A-B767-486C-85FE-1C9D6CE098A2}"/>
    <cellStyle name="Comma 2 2 5 8 2" xfId="3061" xr:uid="{54B1EF7D-8192-4370-A238-540B1428C9DF}"/>
    <cellStyle name="Comma 2 2 5 8 2 2" xfId="7105" xr:uid="{4F694396-3356-453D-8F47-CE62881DFFA6}"/>
    <cellStyle name="Comma 2 2 5 8 2 2 2" xfId="19237" xr:uid="{7762DBE6-14BE-41E0-AC96-770C905D4838}"/>
    <cellStyle name="Comma 2 2 5 8 2 2 2 2" xfId="43501" xr:uid="{E6D983B4-825A-40C2-A5B9-4B2A38590619}"/>
    <cellStyle name="Comma 2 2 5 8 2 2 3" xfId="31369" xr:uid="{73C65D94-2C22-4120-892E-CDAFE2E6061B}"/>
    <cellStyle name="Comma 2 2 5 8 2 3" xfId="11149" xr:uid="{1211E06F-FA16-4A81-A578-F6013B614A4A}"/>
    <cellStyle name="Comma 2 2 5 8 2 3 2" xfId="23281" xr:uid="{BC4F1019-A3CC-4A71-ABB3-A855D407E487}"/>
    <cellStyle name="Comma 2 2 5 8 2 3 2 2" xfId="47545" xr:uid="{1AFA2F58-ED6B-4E66-A16D-DCB8976FE508}"/>
    <cellStyle name="Comma 2 2 5 8 2 3 3" xfId="35413" xr:uid="{E3C14D84-F3A1-4927-85AA-5F9E6B5D662B}"/>
    <cellStyle name="Comma 2 2 5 8 2 4" xfId="15193" xr:uid="{32966308-1321-41FE-B1E3-7E57F1A17992}"/>
    <cellStyle name="Comma 2 2 5 8 2 4 2" xfId="39457" xr:uid="{B84138C6-99A1-4EBC-BF95-854E7910460B}"/>
    <cellStyle name="Comma 2 2 5 8 2 5" xfId="27325" xr:uid="{B31D9429-DDC2-42C7-96E4-FFD8BC917388}"/>
    <cellStyle name="Comma 2 2 5 8 3" xfId="5083" xr:uid="{AA4388AF-78E5-48BC-B3EF-6855720ABD4A}"/>
    <cellStyle name="Comma 2 2 5 8 3 2" xfId="17215" xr:uid="{7808F064-5358-4B3A-9C22-E4863EF4E17E}"/>
    <cellStyle name="Comma 2 2 5 8 3 2 2" xfId="41479" xr:uid="{C4E437C7-78AE-41F4-A2DC-EC8545044D2E}"/>
    <cellStyle name="Comma 2 2 5 8 3 3" xfId="29347" xr:uid="{555BF5FB-67F1-48BA-A0CF-B31AC72E2343}"/>
    <cellStyle name="Comma 2 2 5 8 4" xfId="9127" xr:uid="{FF6075E9-0A82-4B46-BCDF-CB8B7CBADC4B}"/>
    <cellStyle name="Comma 2 2 5 8 4 2" xfId="21259" xr:uid="{E98646AC-5A6A-4E89-91E1-8B515BE764AA}"/>
    <cellStyle name="Comma 2 2 5 8 4 2 2" xfId="45523" xr:uid="{0520FF93-01E3-4CA4-8710-61A8D1A34E4D}"/>
    <cellStyle name="Comma 2 2 5 8 4 3" xfId="33391" xr:uid="{7D7D8F5F-D2AD-42E5-82AC-D577EA57EF03}"/>
    <cellStyle name="Comma 2 2 5 8 5" xfId="13171" xr:uid="{15A85C89-BE56-4515-B408-8E028A537AAD}"/>
    <cellStyle name="Comma 2 2 5 8 5 2" xfId="37435" xr:uid="{95C028CA-13D9-4883-9D37-2F113FD80D7D}"/>
    <cellStyle name="Comma 2 2 5 8 6" xfId="25303" xr:uid="{22A19FA9-FBE6-4D6C-97E6-561869FBCB9A}"/>
    <cellStyle name="Comma 2 2 5 9" xfId="2050" xr:uid="{CBE793AF-795F-4908-B3C1-2A733E31D3EF}"/>
    <cellStyle name="Comma 2 2 5 9 2" xfId="6094" xr:uid="{AAFE0FA1-D81D-43B2-A477-1F0E2E09DC5E}"/>
    <cellStyle name="Comma 2 2 5 9 2 2" xfId="18226" xr:uid="{A9E59F01-220D-4566-8FCA-47D3157D5987}"/>
    <cellStyle name="Comma 2 2 5 9 2 2 2" xfId="42490" xr:uid="{D6B1EE5B-9394-4861-B6E8-1CE5EECA6056}"/>
    <cellStyle name="Comma 2 2 5 9 2 3" xfId="30358" xr:uid="{E0EED1B3-7F8B-43DD-BA4F-1EF491E9E4C7}"/>
    <cellStyle name="Comma 2 2 5 9 3" xfId="10138" xr:uid="{2F155E65-D525-4B05-AC05-38019AF6A6C4}"/>
    <cellStyle name="Comma 2 2 5 9 3 2" xfId="22270" xr:uid="{1B89913C-F43E-4CA4-9329-FAC599904A59}"/>
    <cellStyle name="Comma 2 2 5 9 3 2 2" xfId="46534" xr:uid="{32DD6237-A080-4236-AD43-E42DAC25EBB5}"/>
    <cellStyle name="Comma 2 2 5 9 3 3" xfId="34402" xr:uid="{ED37521E-BAB4-4A58-B8F5-5FCBF95EC4EB}"/>
    <cellStyle name="Comma 2 2 5 9 4" xfId="14182" xr:uid="{D7D46C3C-DB19-4502-B1B6-1BD1D5828E5A}"/>
    <cellStyle name="Comma 2 2 5 9 4 2" xfId="38446" xr:uid="{4139E7BA-5CD9-4207-B940-62600B8C907C}"/>
    <cellStyle name="Comma 2 2 5 9 5" xfId="26314" xr:uid="{47AE9BCD-0288-4116-B14E-389C3A6EB5DE}"/>
    <cellStyle name="Comma 2 2 50" xfId="48602" xr:uid="{39533994-1E5C-4B23-87ED-471D66C1EE11}"/>
    <cellStyle name="Comma 2 2 51" xfId="48604" xr:uid="{127F8C23-2417-4BD2-859D-FEC01C605037}"/>
    <cellStyle name="Comma 2 2 52" xfId="48606" xr:uid="{6377941E-37FB-47A6-9AC8-6E07558A7E1E}"/>
    <cellStyle name="Comma 2 2 53" xfId="48608" xr:uid="{0D0B9545-FED4-4C85-BD49-33F30B626795}"/>
    <cellStyle name="Comma 2 2 54" xfId="49241" xr:uid="{C12D63C6-4C36-49D6-AC04-617C8F5F75AD}"/>
    <cellStyle name="Comma 2 2 55" xfId="49840" xr:uid="{9F686D2D-886C-4AAF-A847-1754B1E1E861}"/>
    <cellStyle name="Comma 2 2 56" xfId="49841" xr:uid="{9FE203D1-D3B5-44C4-8C1F-0F19ABDB1682}"/>
    <cellStyle name="Comma 2 2 57" xfId="49842" xr:uid="{DB1A06C0-140A-4ABA-8FE1-CE35764EDAEE}"/>
    <cellStyle name="Comma 2 2 58" xfId="49843" xr:uid="{9D4A4FBD-30A6-4DB1-8BFD-8A38FAB70248}"/>
    <cellStyle name="Comma 2 2 59" xfId="49844" xr:uid="{2BB32EDE-A73B-42A8-AAE4-4791204115A2}"/>
    <cellStyle name="Comma 2 2 6" xfId="40" xr:uid="{4CD1D4D1-A776-4500-B728-9188A081F86D}"/>
    <cellStyle name="Comma 2 2 6 10" xfId="12172" xr:uid="{29008D51-5886-41AA-B4B3-D44534EFDFA5}"/>
    <cellStyle name="Comma 2 2 6 10 2" xfId="36436" xr:uid="{BEBB4DCE-CB71-45F3-88BB-22FEE305063D}"/>
    <cellStyle name="Comma 2 2 6 11" xfId="24304" xr:uid="{4F634CB3-4627-42CF-8950-D101961C8573}"/>
    <cellStyle name="Comma 2 2 6 2" xfId="103" xr:uid="{1FFFB620-C3AC-4046-9B03-9B7A19766775}"/>
    <cellStyle name="Comma 2 2 6 2 10" xfId="24367" xr:uid="{54E259D0-E707-44ED-9CA2-9C3F31724F9F}"/>
    <cellStyle name="Comma 2 2 6 2 2" xfId="229" xr:uid="{2EB35C60-D5F3-45B8-B2B4-A4C308570961}"/>
    <cellStyle name="Comma 2 2 6 2 2 2" xfId="482" xr:uid="{CB19B37D-E835-45C8-8539-5CF6127C5987}"/>
    <cellStyle name="Comma 2 2 6 2 2 2 2" xfId="987" xr:uid="{39D60CF9-43B7-462D-9141-08EDC17338CC}"/>
    <cellStyle name="Comma 2 2 6 2 2 2 2 2" xfId="1998" xr:uid="{A65FEBF1-D4F8-41A2-80C6-347F9E60B560}"/>
    <cellStyle name="Comma 2 2 6 2 2 2 2 2 2" xfId="4020" xr:uid="{F63C90C5-061F-47A8-AA05-367F0FF79143}"/>
    <cellStyle name="Comma 2 2 6 2 2 2 2 2 2 2" xfId="8064" xr:uid="{7AD15930-4F27-49B2-B0E8-D5E9F820FCCA}"/>
    <cellStyle name="Comma 2 2 6 2 2 2 2 2 2 2 2" xfId="20196" xr:uid="{FF696454-8ECB-47AE-BFF8-A944E6DDED8B}"/>
    <cellStyle name="Comma 2 2 6 2 2 2 2 2 2 2 2 2" xfId="44460" xr:uid="{D64D7114-9020-43A4-B1C3-C6827EFECAC0}"/>
    <cellStyle name="Comma 2 2 6 2 2 2 2 2 2 2 3" xfId="32328" xr:uid="{70857588-6050-4D2F-8B47-6E242801DDC0}"/>
    <cellStyle name="Comma 2 2 6 2 2 2 2 2 2 3" xfId="12108" xr:uid="{480DF3DE-912E-4555-A6C7-75364E5CEB0D}"/>
    <cellStyle name="Comma 2 2 6 2 2 2 2 2 2 3 2" xfId="24240" xr:uid="{E9B050FA-8472-4C84-9836-971B0EAB7CE1}"/>
    <cellStyle name="Comma 2 2 6 2 2 2 2 2 2 3 2 2" xfId="48504" xr:uid="{25B0368F-D5E7-48DD-9D1C-45B77A773B0F}"/>
    <cellStyle name="Comma 2 2 6 2 2 2 2 2 2 3 3" xfId="36372" xr:uid="{4F039670-F7AC-45A2-A0B5-5053FCA3F0D7}"/>
    <cellStyle name="Comma 2 2 6 2 2 2 2 2 2 4" xfId="16152" xr:uid="{78A8DFAA-56D6-4082-829E-6906AFEF39D9}"/>
    <cellStyle name="Comma 2 2 6 2 2 2 2 2 2 4 2" xfId="40416" xr:uid="{3DB2F99A-CED7-4FE4-8944-156CC8762A7E}"/>
    <cellStyle name="Comma 2 2 6 2 2 2 2 2 2 5" xfId="28284" xr:uid="{35B435AC-1E6B-4D1F-8EBF-F4B004172098}"/>
    <cellStyle name="Comma 2 2 6 2 2 2 2 2 3" xfId="6042" xr:uid="{B3CA776E-1331-4E9A-A4AD-9F8FAD1B454E}"/>
    <cellStyle name="Comma 2 2 6 2 2 2 2 2 3 2" xfId="18174" xr:uid="{01EA1E46-D12E-4873-A72E-636A86DA8D09}"/>
    <cellStyle name="Comma 2 2 6 2 2 2 2 2 3 2 2" xfId="42438" xr:uid="{4C3CB07D-C0D2-4F4B-9302-9DE81C25E1ED}"/>
    <cellStyle name="Comma 2 2 6 2 2 2 2 2 3 3" xfId="30306" xr:uid="{93C4DCE1-BAC7-449C-8C02-4A3D751C0E15}"/>
    <cellStyle name="Comma 2 2 6 2 2 2 2 2 4" xfId="10086" xr:uid="{F165C1B7-230D-4039-89CB-486EBA935B0F}"/>
    <cellStyle name="Comma 2 2 6 2 2 2 2 2 4 2" xfId="22218" xr:uid="{3385DF36-1E42-4407-A250-D5CD2626F3C1}"/>
    <cellStyle name="Comma 2 2 6 2 2 2 2 2 4 2 2" xfId="46482" xr:uid="{8ADF05F2-D62F-49C4-BFFE-D94DB85830D1}"/>
    <cellStyle name="Comma 2 2 6 2 2 2 2 2 4 3" xfId="34350" xr:uid="{64916FCC-9A69-4B15-8C07-49A19046CFAD}"/>
    <cellStyle name="Comma 2 2 6 2 2 2 2 2 5" xfId="14130" xr:uid="{FB32A41C-D0D9-4909-A1A7-FF61B5CAA4BE}"/>
    <cellStyle name="Comma 2 2 6 2 2 2 2 2 5 2" xfId="38394" xr:uid="{12DC023B-3A6F-43B0-8D1B-B3CDB5B9748A}"/>
    <cellStyle name="Comma 2 2 6 2 2 2 2 2 6" xfId="26262" xr:uid="{C3D45047-B628-4B1E-8664-7285DEF1F757}"/>
    <cellStyle name="Comma 2 2 6 2 2 2 2 3" xfId="3009" xr:uid="{739FB4E0-099E-43D4-A78F-5A72FED4E7AE}"/>
    <cellStyle name="Comma 2 2 6 2 2 2 2 3 2" xfId="7053" xr:uid="{14D57C27-D3C5-4484-92D7-3B4EE7B80D2E}"/>
    <cellStyle name="Comma 2 2 6 2 2 2 2 3 2 2" xfId="19185" xr:uid="{9E5215CF-E339-48B8-8934-82AB4FC0DFCF}"/>
    <cellStyle name="Comma 2 2 6 2 2 2 2 3 2 2 2" xfId="43449" xr:uid="{15603AAE-F39A-4507-89AB-41D2ACA88386}"/>
    <cellStyle name="Comma 2 2 6 2 2 2 2 3 2 3" xfId="31317" xr:uid="{8765E1D2-0839-4591-8CEB-B1780E5E866A}"/>
    <cellStyle name="Comma 2 2 6 2 2 2 2 3 3" xfId="11097" xr:uid="{482C7F4F-187F-4388-8F21-6C5AC96B8D2F}"/>
    <cellStyle name="Comma 2 2 6 2 2 2 2 3 3 2" xfId="23229" xr:uid="{0E3A1841-ABAE-4650-A692-1BC5C55825FA}"/>
    <cellStyle name="Comma 2 2 6 2 2 2 2 3 3 2 2" xfId="47493" xr:uid="{1EC80970-E6CC-4F7E-884C-BE9F09EA6117}"/>
    <cellStyle name="Comma 2 2 6 2 2 2 2 3 3 3" xfId="35361" xr:uid="{99AC21BA-69C9-446E-B034-5F9EFFCE05A2}"/>
    <cellStyle name="Comma 2 2 6 2 2 2 2 3 4" xfId="15141" xr:uid="{E78976FD-6D4F-4C23-A5B0-DC7CC48FB90E}"/>
    <cellStyle name="Comma 2 2 6 2 2 2 2 3 4 2" xfId="39405" xr:uid="{7957D598-17BB-4637-9A16-B1C8E89458A1}"/>
    <cellStyle name="Comma 2 2 6 2 2 2 2 3 5" xfId="27273" xr:uid="{C7163511-7505-4A80-8B09-C4A22442DC18}"/>
    <cellStyle name="Comma 2 2 6 2 2 2 2 4" xfId="5031" xr:uid="{13C4352E-BBC1-4BD2-A850-F5CFED081344}"/>
    <cellStyle name="Comma 2 2 6 2 2 2 2 4 2" xfId="17163" xr:uid="{4C56B280-3805-4F1C-826B-134DA75D3B7A}"/>
    <cellStyle name="Comma 2 2 6 2 2 2 2 4 2 2" xfId="41427" xr:uid="{3B08EB01-B137-4739-830A-04C742876F13}"/>
    <cellStyle name="Comma 2 2 6 2 2 2 2 4 3" xfId="29295" xr:uid="{49D7CF9E-209E-489A-B3C6-C44EABF81BFC}"/>
    <cellStyle name="Comma 2 2 6 2 2 2 2 5" xfId="9075" xr:uid="{FAF56550-F688-42BE-8CBE-02271E3A9806}"/>
    <cellStyle name="Comma 2 2 6 2 2 2 2 5 2" xfId="21207" xr:uid="{901779BF-E5F7-4F77-ADA1-EB5AB3CFBE16}"/>
    <cellStyle name="Comma 2 2 6 2 2 2 2 5 2 2" xfId="45471" xr:uid="{F4B3E785-9E5E-4FD4-825E-C63CEFC11098}"/>
    <cellStyle name="Comma 2 2 6 2 2 2 2 5 3" xfId="33339" xr:uid="{3DF75E18-BA63-4D46-B834-A681E561AC18}"/>
    <cellStyle name="Comma 2 2 6 2 2 2 2 6" xfId="13119" xr:uid="{235BF1FB-6312-4598-BD7B-336FD69EEF26}"/>
    <cellStyle name="Comma 2 2 6 2 2 2 2 6 2" xfId="37383" xr:uid="{49A04E4B-DAAE-407C-BAC6-C848BEDCDE9D}"/>
    <cellStyle name="Comma 2 2 6 2 2 2 2 7" xfId="25251" xr:uid="{45941D9C-4428-4741-A066-A0DA954356C9}"/>
    <cellStyle name="Comma 2 2 6 2 2 2 3" xfId="1493" xr:uid="{65923446-C5B4-4A41-948F-E7C7AE337674}"/>
    <cellStyle name="Comma 2 2 6 2 2 2 3 2" xfId="3515" xr:uid="{020A37D2-C5E5-478F-A164-93CBBC86EA5F}"/>
    <cellStyle name="Comma 2 2 6 2 2 2 3 2 2" xfId="7559" xr:uid="{2634D937-3945-4871-AB82-2EEE392901AE}"/>
    <cellStyle name="Comma 2 2 6 2 2 2 3 2 2 2" xfId="19691" xr:uid="{4391488E-C6A4-419E-8ABC-C0F0762F4ADF}"/>
    <cellStyle name="Comma 2 2 6 2 2 2 3 2 2 2 2" xfId="43955" xr:uid="{3EF83DD8-796E-42FA-9EB1-C5B234DE921D}"/>
    <cellStyle name="Comma 2 2 6 2 2 2 3 2 2 3" xfId="31823" xr:uid="{8A8DBADB-3E51-4C56-AB95-DAFB38B7EBC4}"/>
    <cellStyle name="Comma 2 2 6 2 2 2 3 2 3" xfId="11603" xr:uid="{33CECB1B-26A0-4B54-AD68-FB4CCFF297E8}"/>
    <cellStyle name="Comma 2 2 6 2 2 2 3 2 3 2" xfId="23735" xr:uid="{76A8C147-87D6-4A69-9976-5F3650B4603C}"/>
    <cellStyle name="Comma 2 2 6 2 2 2 3 2 3 2 2" xfId="47999" xr:uid="{3337AFC1-B843-42E5-A1EF-B4B47B8CE4C9}"/>
    <cellStyle name="Comma 2 2 6 2 2 2 3 2 3 3" xfId="35867" xr:uid="{113C814A-1E99-4862-9D96-0C9842FEA769}"/>
    <cellStyle name="Comma 2 2 6 2 2 2 3 2 4" xfId="15647" xr:uid="{9A13B9EF-F13C-4200-9CD7-D0C9059B0238}"/>
    <cellStyle name="Comma 2 2 6 2 2 2 3 2 4 2" xfId="39911" xr:uid="{C43C5210-9707-4B4E-9A32-A4157F677D57}"/>
    <cellStyle name="Comma 2 2 6 2 2 2 3 2 5" xfId="27779" xr:uid="{134F01BD-6993-4723-B557-930C5BFB4D3D}"/>
    <cellStyle name="Comma 2 2 6 2 2 2 3 3" xfId="5537" xr:uid="{4DE2073C-3C0C-45D4-A1C5-57F2139BEC3B}"/>
    <cellStyle name="Comma 2 2 6 2 2 2 3 3 2" xfId="17669" xr:uid="{3B468F2C-CB8C-48FB-B76F-3040D8BC85B1}"/>
    <cellStyle name="Comma 2 2 6 2 2 2 3 3 2 2" xfId="41933" xr:uid="{1D7310FE-B29C-4505-A515-817B9EF59A84}"/>
    <cellStyle name="Comma 2 2 6 2 2 2 3 3 3" xfId="29801" xr:uid="{935479F8-71AA-4C47-83E3-31C8927DF07F}"/>
    <cellStyle name="Comma 2 2 6 2 2 2 3 4" xfId="9581" xr:uid="{DF3BBA7C-AC78-40CE-A0E2-D9EEBD472479}"/>
    <cellStyle name="Comma 2 2 6 2 2 2 3 4 2" xfId="21713" xr:uid="{E706CB51-61C2-4564-99AB-D78F7876ABAF}"/>
    <cellStyle name="Comma 2 2 6 2 2 2 3 4 2 2" xfId="45977" xr:uid="{C5799026-74C3-4887-BB6E-1B5D505ACB5F}"/>
    <cellStyle name="Comma 2 2 6 2 2 2 3 4 3" xfId="33845" xr:uid="{B70758DA-A5D8-4DF5-B47D-E3DFBE572A7C}"/>
    <cellStyle name="Comma 2 2 6 2 2 2 3 5" xfId="13625" xr:uid="{0D0F4283-99C4-4784-AB14-A03536F5805E}"/>
    <cellStyle name="Comma 2 2 6 2 2 2 3 5 2" xfId="37889" xr:uid="{3AC7C5C9-0439-499E-BB00-8CBFF5FEDC6A}"/>
    <cellStyle name="Comma 2 2 6 2 2 2 3 6" xfId="25757" xr:uid="{179C7C6E-8625-4DE6-8DD2-8EFB6F31036B}"/>
    <cellStyle name="Comma 2 2 6 2 2 2 4" xfId="2504" xr:uid="{70222C1D-E017-4E24-9ADB-C4FC84488898}"/>
    <cellStyle name="Comma 2 2 6 2 2 2 4 2" xfId="6548" xr:uid="{EA2C6410-B3A4-45BD-887D-1D1E411A7B1C}"/>
    <cellStyle name="Comma 2 2 6 2 2 2 4 2 2" xfId="18680" xr:uid="{9A514C00-1147-4963-92CB-31AE2905AE23}"/>
    <cellStyle name="Comma 2 2 6 2 2 2 4 2 2 2" xfId="42944" xr:uid="{1C4BB356-7331-4BE7-B265-326929726528}"/>
    <cellStyle name="Comma 2 2 6 2 2 2 4 2 3" xfId="30812" xr:uid="{55E4C1B3-65CC-4C9D-9E16-1996C677BC8A}"/>
    <cellStyle name="Comma 2 2 6 2 2 2 4 3" xfId="10592" xr:uid="{C1B3D0E0-D424-42B7-A30C-045B8B0A2120}"/>
    <cellStyle name="Comma 2 2 6 2 2 2 4 3 2" xfId="22724" xr:uid="{FD8218D8-CFD9-43B9-BCE5-B10D263E5328}"/>
    <cellStyle name="Comma 2 2 6 2 2 2 4 3 2 2" xfId="46988" xr:uid="{C7821D2B-962F-4AF0-925E-7FE9145369A3}"/>
    <cellStyle name="Comma 2 2 6 2 2 2 4 3 3" xfId="34856" xr:uid="{17024A99-8836-47C1-9A5D-0C21B95030AD}"/>
    <cellStyle name="Comma 2 2 6 2 2 2 4 4" xfId="14636" xr:uid="{4E0E6326-EAA1-4EA3-9E1F-80CA08AE8254}"/>
    <cellStyle name="Comma 2 2 6 2 2 2 4 4 2" xfId="38900" xr:uid="{17384CFE-4B66-484A-A7D9-80DD4A7882AF}"/>
    <cellStyle name="Comma 2 2 6 2 2 2 4 5" xfId="26768" xr:uid="{8278DE65-0548-4734-8855-206DC33CD35B}"/>
    <cellStyle name="Comma 2 2 6 2 2 2 5" xfId="4526" xr:uid="{362BFEA1-B921-4F17-8C96-32F5319E3BBB}"/>
    <cellStyle name="Comma 2 2 6 2 2 2 5 2" xfId="16658" xr:uid="{97D4CA12-1F5F-4C61-86CD-E6F8523E9DAC}"/>
    <cellStyle name="Comma 2 2 6 2 2 2 5 2 2" xfId="40922" xr:uid="{643BD622-D576-408E-A579-65364D8C5C66}"/>
    <cellStyle name="Comma 2 2 6 2 2 2 5 3" xfId="28790" xr:uid="{E90BC2E9-5B4C-4E5E-A3FA-0AF14844FD9A}"/>
    <cellStyle name="Comma 2 2 6 2 2 2 6" xfId="8570" xr:uid="{4E91B513-1A04-4D71-8FF9-A42D67D1ED01}"/>
    <cellStyle name="Comma 2 2 6 2 2 2 6 2" xfId="20702" xr:uid="{F1BC7766-8822-432B-A354-53B711020B81}"/>
    <cellStyle name="Comma 2 2 6 2 2 2 6 2 2" xfId="44966" xr:uid="{CAD46579-0793-4E3A-94E5-B4DEDF3119FF}"/>
    <cellStyle name="Comma 2 2 6 2 2 2 6 3" xfId="32834" xr:uid="{E6F2CD30-B952-4F8D-8535-E3A2DCAF88DE}"/>
    <cellStyle name="Comma 2 2 6 2 2 2 7" xfId="12614" xr:uid="{91CF0787-EA00-4C18-AA89-8F2F8FA05C9D}"/>
    <cellStyle name="Comma 2 2 6 2 2 2 7 2" xfId="36878" xr:uid="{D96C656D-0DFC-4778-9A9F-F6907EC8FF65}"/>
    <cellStyle name="Comma 2 2 6 2 2 2 8" xfId="24746" xr:uid="{A136608E-3106-4092-9456-18AB8FF3C585}"/>
    <cellStyle name="Comma 2 2 6 2 2 3" xfId="734" xr:uid="{0255AFB9-68EB-4D12-BF36-EB7CBA54F222}"/>
    <cellStyle name="Comma 2 2 6 2 2 3 2" xfId="1745" xr:uid="{9DF4A18D-BDDF-4488-A7F5-636C3E4409C7}"/>
    <cellStyle name="Comma 2 2 6 2 2 3 2 2" xfId="3767" xr:uid="{5C34C2B3-7F68-451F-9642-B6ED56732C05}"/>
    <cellStyle name="Comma 2 2 6 2 2 3 2 2 2" xfId="7811" xr:uid="{878D834C-E6FD-4627-AE82-E815E60DB2E7}"/>
    <cellStyle name="Comma 2 2 6 2 2 3 2 2 2 2" xfId="19943" xr:uid="{D07D4BF4-27C8-4BFA-81D0-1322EE1566F3}"/>
    <cellStyle name="Comma 2 2 6 2 2 3 2 2 2 2 2" xfId="44207" xr:uid="{B0339B7C-D281-4647-B910-C7585C56B507}"/>
    <cellStyle name="Comma 2 2 6 2 2 3 2 2 2 3" xfId="32075" xr:uid="{A5030D29-3FFE-487D-9442-1B6160484B66}"/>
    <cellStyle name="Comma 2 2 6 2 2 3 2 2 3" xfId="11855" xr:uid="{EE8DE26A-159A-4415-AF0E-4574F89BA3FE}"/>
    <cellStyle name="Comma 2 2 6 2 2 3 2 2 3 2" xfId="23987" xr:uid="{58E143EB-A439-46ED-BE63-5A0F9E74647E}"/>
    <cellStyle name="Comma 2 2 6 2 2 3 2 2 3 2 2" xfId="48251" xr:uid="{C1BA9604-A7D7-4BBB-BA0B-C338699C4A1A}"/>
    <cellStyle name="Comma 2 2 6 2 2 3 2 2 3 3" xfId="36119" xr:uid="{64CF76EB-98A8-4640-8888-D139128586EF}"/>
    <cellStyle name="Comma 2 2 6 2 2 3 2 2 4" xfId="15899" xr:uid="{B1FFCA64-54E1-4043-A285-B431CF88C816}"/>
    <cellStyle name="Comma 2 2 6 2 2 3 2 2 4 2" xfId="40163" xr:uid="{07D4DBEA-B02D-45EF-B358-D235FF2EE673}"/>
    <cellStyle name="Comma 2 2 6 2 2 3 2 2 5" xfId="28031" xr:uid="{7A005205-D2D2-4D8B-B746-0FEB2718A026}"/>
    <cellStyle name="Comma 2 2 6 2 2 3 2 3" xfId="5789" xr:uid="{FFFADE7B-3BB7-4786-BF2C-6B5513226A9B}"/>
    <cellStyle name="Comma 2 2 6 2 2 3 2 3 2" xfId="17921" xr:uid="{5517BF3D-1B82-433C-B8B7-C50CC7FDD0E4}"/>
    <cellStyle name="Comma 2 2 6 2 2 3 2 3 2 2" xfId="42185" xr:uid="{0F7F0354-F2BB-434E-AE1D-36EA1406C706}"/>
    <cellStyle name="Comma 2 2 6 2 2 3 2 3 3" xfId="30053" xr:uid="{6529D5D0-EFB6-46AE-8E08-D7F664473E0D}"/>
    <cellStyle name="Comma 2 2 6 2 2 3 2 4" xfId="9833" xr:uid="{96C5CE3B-8785-464B-A749-993BD94EF831}"/>
    <cellStyle name="Comma 2 2 6 2 2 3 2 4 2" xfId="21965" xr:uid="{E0582FE3-F1D7-4C50-8135-92870EEBC09F}"/>
    <cellStyle name="Comma 2 2 6 2 2 3 2 4 2 2" xfId="46229" xr:uid="{AB9A228D-884E-4263-8A3B-8985748CCB27}"/>
    <cellStyle name="Comma 2 2 6 2 2 3 2 4 3" xfId="34097" xr:uid="{79CCD0D8-27EC-4A0E-98C2-BD654CBFBDFA}"/>
    <cellStyle name="Comma 2 2 6 2 2 3 2 5" xfId="13877" xr:uid="{E316EE27-E458-4748-82E5-F0FB9F371CD1}"/>
    <cellStyle name="Comma 2 2 6 2 2 3 2 5 2" xfId="38141" xr:uid="{740247FF-F67A-4E9C-9728-71BD153284A3}"/>
    <cellStyle name="Comma 2 2 6 2 2 3 2 6" xfId="26009" xr:uid="{48A43CA9-60ED-4F3A-965D-6565B1C44378}"/>
    <cellStyle name="Comma 2 2 6 2 2 3 3" xfId="2756" xr:uid="{E9C2A58C-CE02-4686-936D-3F8889DD1305}"/>
    <cellStyle name="Comma 2 2 6 2 2 3 3 2" xfId="6800" xr:uid="{D8B3A7C8-7C61-4795-89EA-C82110DB36EA}"/>
    <cellStyle name="Comma 2 2 6 2 2 3 3 2 2" xfId="18932" xr:uid="{A8D0431B-FE60-406D-B0C5-7E4DE37E0846}"/>
    <cellStyle name="Comma 2 2 6 2 2 3 3 2 2 2" xfId="43196" xr:uid="{6DD29C5E-3594-4D81-9848-8A3598F9F843}"/>
    <cellStyle name="Comma 2 2 6 2 2 3 3 2 3" xfId="31064" xr:uid="{80130D1D-2F63-4733-8D89-F96A3DD44278}"/>
    <cellStyle name="Comma 2 2 6 2 2 3 3 3" xfId="10844" xr:uid="{149D1917-9AEF-4867-B9D0-5FD655012062}"/>
    <cellStyle name="Comma 2 2 6 2 2 3 3 3 2" xfId="22976" xr:uid="{83A57870-BBF5-4898-A890-3F669C920BF7}"/>
    <cellStyle name="Comma 2 2 6 2 2 3 3 3 2 2" xfId="47240" xr:uid="{36BB44EA-79CA-4856-B559-B9F30D11ABD8}"/>
    <cellStyle name="Comma 2 2 6 2 2 3 3 3 3" xfId="35108" xr:uid="{7B3EBA81-3C57-433D-A297-64C9A08310DA}"/>
    <cellStyle name="Comma 2 2 6 2 2 3 3 4" xfId="14888" xr:uid="{42E0C241-63F5-47CD-8980-E83AEC2D6A7A}"/>
    <cellStyle name="Comma 2 2 6 2 2 3 3 4 2" xfId="39152" xr:uid="{1264AB53-230B-410C-A8CF-3A5DD8460D9A}"/>
    <cellStyle name="Comma 2 2 6 2 2 3 3 5" xfId="27020" xr:uid="{68123B81-D27D-4EA8-BB91-0EE1832CDAC0}"/>
    <cellStyle name="Comma 2 2 6 2 2 3 4" xfId="4778" xr:uid="{437CCF9E-FEF7-4253-8C58-27A4278CCCF9}"/>
    <cellStyle name="Comma 2 2 6 2 2 3 4 2" xfId="16910" xr:uid="{7408D921-53EE-46B4-8A67-8B6488076DEC}"/>
    <cellStyle name="Comma 2 2 6 2 2 3 4 2 2" xfId="41174" xr:uid="{2A587E8A-8F6A-48D5-B741-90A51C382B2B}"/>
    <cellStyle name="Comma 2 2 6 2 2 3 4 3" xfId="29042" xr:uid="{CB06D1EB-5DD0-49D4-8AFB-683DB6D691B5}"/>
    <cellStyle name="Comma 2 2 6 2 2 3 5" xfId="8822" xr:uid="{6EC85F35-5B37-42E0-993D-7DA0F8D5BF5D}"/>
    <cellStyle name="Comma 2 2 6 2 2 3 5 2" xfId="20954" xr:uid="{0C2D60DC-AFD4-4B55-9E51-12CABF7C1B67}"/>
    <cellStyle name="Comma 2 2 6 2 2 3 5 2 2" xfId="45218" xr:uid="{821E6940-3C16-438F-A155-45A4EBCB3A09}"/>
    <cellStyle name="Comma 2 2 6 2 2 3 5 3" xfId="33086" xr:uid="{7721FD45-50E6-4AE8-938E-4E03D7BD6D56}"/>
    <cellStyle name="Comma 2 2 6 2 2 3 6" xfId="12866" xr:uid="{C49E6BB4-78D7-4243-90AE-3C364154607B}"/>
    <cellStyle name="Comma 2 2 6 2 2 3 6 2" xfId="37130" xr:uid="{10C9C508-D158-43C1-8ABB-49D204D46EEB}"/>
    <cellStyle name="Comma 2 2 6 2 2 3 7" xfId="24998" xr:uid="{2495C917-4154-4B96-9278-36D12A827BC7}"/>
    <cellStyle name="Comma 2 2 6 2 2 4" xfId="1240" xr:uid="{AAC0D9E9-EEBD-4A63-9E70-2C93606CFB82}"/>
    <cellStyle name="Comma 2 2 6 2 2 4 2" xfId="3262" xr:uid="{192E696F-089A-4812-8346-61C514AFABCD}"/>
    <cellStyle name="Comma 2 2 6 2 2 4 2 2" xfId="7306" xr:uid="{2E1A3AF1-52B5-42A8-BBC4-04F59DB23DF7}"/>
    <cellStyle name="Comma 2 2 6 2 2 4 2 2 2" xfId="19438" xr:uid="{8192A2C0-20F7-4ED1-9881-4CD5743CA2E2}"/>
    <cellStyle name="Comma 2 2 6 2 2 4 2 2 2 2" xfId="43702" xr:uid="{1A2F3FED-CCD7-46B2-9C7C-6BF227FBB57E}"/>
    <cellStyle name="Comma 2 2 6 2 2 4 2 2 3" xfId="31570" xr:uid="{2E0326E4-F0A9-4D42-B3A2-336C53F6AF0C}"/>
    <cellStyle name="Comma 2 2 6 2 2 4 2 3" xfId="11350" xr:uid="{60726BC9-DD8E-47D0-A9C2-E94354B6D6F4}"/>
    <cellStyle name="Comma 2 2 6 2 2 4 2 3 2" xfId="23482" xr:uid="{B9DE4BA9-C920-400C-8370-4DA173FD8D98}"/>
    <cellStyle name="Comma 2 2 6 2 2 4 2 3 2 2" xfId="47746" xr:uid="{42EDF848-4491-4345-A790-862BB5FE794F}"/>
    <cellStyle name="Comma 2 2 6 2 2 4 2 3 3" xfId="35614" xr:uid="{F1A83F55-C39A-48BD-9A82-912E26E7E5C0}"/>
    <cellStyle name="Comma 2 2 6 2 2 4 2 4" xfId="15394" xr:uid="{60585768-14A5-44D7-8F48-B6B546CFD240}"/>
    <cellStyle name="Comma 2 2 6 2 2 4 2 4 2" xfId="39658" xr:uid="{4EE9B841-AA25-4BC2-8CD3-99BFFF850309}"/>
    <cellStyle name="Comma 2 2 6 2 2 4 2 5" xfId="27526" xr:uid="{65458731-382C-4B94-82C5-B978C00DC024}"/>
    <cellStyle name="Comma 2 2 6 2 2 4 3" xfId="5284" xr:uid="{AF16CEC6-5D82-48B1-96F8-0F373FBE4BDB}"/>
    <cellStyle name="Comma 2 2 6 2 2 4 3 2" xfId="17416" xr:uid="{D1FC537D-2A11-4BA8-8A4E-E1C289128128}"/>
    <cellStyle name="Comma 2 2 6 2 2 4 3 2 2" xfId="41680" xr:uid="{537CF053-2DCB-4EEA-B72A-E2CC05420E4B}"/>
    <cellStyle name="Comma 2 2 6 2 2 4 3 3" xfId="29548" xr:uid="{DFB47472-DA42-4C83-871A-DF1E229096B8}"/>
    <cellStyle name="Comma 2 2 6 2 2 4 4" xfId="9328" xr:uid="{A2DF0BEC-8E1C-4FE2-B559-CD1CA183C528}"/>
    <cellStyle name="Comma 2 2 6 2 2 4 4 2" xfId="21460" xr:uid="{81649362-4227-4642-82F7-60F21F80A126}"/>
    <cellStyle name="Comma 2 2 6 2 2 4 4 2 2" xfId="45724" xr:uid="{E8331340-D0D8-419E-A516-229DC3AF69EF}"/>
    <cellStyle name="Comma 2 2 6 2 2 4 4 3" xfId="33592" xr:uid="{F9F8977B-8C8E-45BF-AEDA-291602EAB9F0}"/>
    <cellStyle name="Comma 2 2 6 2 2 4 5" xfId="13372" xr:uid="{0F9ABCDB-5A38-4EAF-9C2A-80E132DB5C34}"/>
    <cellStyle name="Comma 2 2 6 2 2 4 5 2" xfId="37636" xr:uid="{F10836ED-463A-42B8-AB24-47AFCA3C0EF0}"/>
    <cellStyle name="Comma 2 2 6 2 2 4 6" xfId="25504" xr:uid="{3B31E8E6-67F3-4C9C-A1AA-21B3E01C4D51}"/>
    <cellStyle name="Comma 2 2 6 2 2 5" xfId="2251" xr:uid="{15A74AEC-1828-4BE0-BC00-21F7D679C78E}"/>
    <cellStyle name="Comma 2 2 6 2 2 5 2" xfId="6295" xr:uid="{F91F8C4C-267C-4EF0-9755-BFCEEF3B6713}"/>
    <cellStyle name="Comma 2 2 6 2 2 5 2 2" xfId="18427" xr:uid="{DBAA8429-7CF3-4150-91D9-5D7170E22812}"/>
    <cellStyle name="Comma 2 2 6 2 2 5 2 2 2" xfId="42691" xr:uid="{54FA4E5C-C21B-40CE-9666-E31DB703F167}"/>
    <cellStyle name="Comma 2 2 6 2 2 5 2 3" xfId="30559" xr:uid="{D09D4226-8412-4CFA-8728-50F6259CE9C3}"/>
    <cellStyle name="Comma 2 2 6 2 2 5 3" xfId="10339" xr:uid="{C1E6FDA7-068E-48D6-AAF3-C72E210D3D4F}"/>
    <cellStyle name="Comma 2 2 6 2 2 5 3 2" xfId="22471" xr:uid="{DBC8FA14-6558-4225-BAFB-193C14C77F4E}"/>
    <cellStyle name="Comma 2 2 6 2 2 5 3 2 2" xfId="46735" xr:uid="{E04181F7-3262-4CA4-ADE1-0147C5F4FEDD}"/>
    <cellStyle name="Comma 2 2 6 2 2 5 3 3" xfId="34603" xr:uid="{15739E9C-A397-46FB-A016-2ECEE9628505}"/>
    <cellStyle name="Comma 2 2 6 2 2 5 4" xfId="14383" xr:uid="{B07A384E-ACE4-4E45-9043-51873878DCAB}"/>
    <cellStyle name="Comma 2 2 6 2 2 5 4 2" xfId="38647" xr:uid="{152DCC72-9209-47AD-A5AC-0E557EB7C6E4}"/>
    <cellStyle name="Comma 2 2 6 2 2 5 5" xfId="26515" xr:uid="{6DEF0617-58AD-4C06-A135-AB95C45BED2A}"/>
    <cellStyle name="Comma 2 2 6 2 2 6" xfId="4273" xr:uid="{33D95A36-75DE-4197-AC90-7F6BB9443AF2}"/>
    <cellStyle name="Comma 2 2 6 2 2 6 2" xfId="16405" xr:uid="{FCCB381D-9140-47D6-8A61-9B6FFFF4A997}"/>
    <cellStyle name="Comma 2 2 6 2 2 6 2 2" xfId="40669" xr:uid="{F8F56FD4-3C39-4A57-A3A2-0F6F5EEEC495}"/>
    <cellStyle name="Comma 2 2 6 2 2 6 3" xfId="28537" xr:uid="{32EFF84C-03FC-4AB8-BABB-4C9FB9DC1463}"/>
    <cellStyle name="Comma 2 2 6 2 2 7" xfId="8317" xr:uid="{5FF9DE57-1071-44EF-964C-33FE1EAE3640}"/>
    <cellStyle name="Comma 2 2 6 2 2 7 2" xfId="20449" xr:uid="{206E4BBB-1428-4C8E-AA48-DFAD0EB33019}"/>
    <cellStyle name="Comma 2 2 6 2 2 7 2 2" xfId="44713" xr:uid="{2010A884-5607-4968-A90D-6EB662F66914}"/>
    <cellStyle name="Comma 2 2 6 2 2 7 3" xfId="32581" xr:uid="{BA887814-4ECF-4FAC-8D50-BB0B309921EF}"/>
    <cellStyle name="Comma 2 2 6 2 2 8" xfId="12361" xr:uid="{D4C1CB45-9747-4B9D-BA27-DE948A027787}"/>
    <cellStyle name="Comma 2 2 6 2 2 8 2" xfId="36625" xr:uid="{D2946ADC-360A-4900-8984-CF6CE1AE5966}"/>
    <cellStyle name="Comma 2 2 6 2 2 9" xfId="24493" xr:uid="{59477345-9E70-432E-BB87-2B28B0056A0C}"/>
    <cellStyle name="Comma 2 2 6 2 3" xfId="356" xr:uid="{9752E9A9-D604-491D-A871-803543307ADB}"/>
    <cellStyle name="Comma 2 2 6 2 3 2" xfId="861" xr:uid="{9E3B8577-3457-4C0A-9D22-EF6221998D8F}"/>
    <cellStyle name="Comma 2 2 6 2 3 2 2" xfId="1872" xr:uid="{EF58A101-D442-4B2C-BF39-15623BD5A786}"/>
    <cellStyle name="Comma 2 2 6 2 3 2 2 2" xfId="3894" xr:uid="{CF6A0B24-0AB4-4652-A8F8-E363BAA8414F}"/>
    <cellStyle name="Comma 2 2 6 2 3 2 2 2 2" xfId="7938" xr:uid="{C317C76B-7E7B-4300-B1E0-8CEB51CAECB3}"/>
    <cellStyle name="Comma 2 2 6 2 3 2 2 2 2 2" xfId="20070" xr:uid="{C054A6A6-B697-4DA1-B4D6-9200F34587D3}"/>
    <cellStyle name="Comma 2 2 6 2 3 2 2 2 2 2 2" xfId="44334" xr:uid="{E07072A2-A17B-45AA-B020-31DE5FB4D4B5}"/>
    <cellStyle name="Comma 2 2 6 2 3 2 2 2 2 3" xfId="32202" xr:uid="{B6557D3D-A530-4644-B3C7-4FDDA4259B1F}"/>
    <cellStyle name="Comma 2 2 6 2 3 2 2 2 3" xfId="11982" xr:uid="{09D042A4-8980-4BAC-ADB8-E49A7439AA53}"/>
    <cellStyle name="Comma 2 2 6 2 3 2 2 2 3 2" xfId="24114" xr:uid="{432111B0-7940-445D-961E-560359AFB575}"/>
    <cellStyle name="Comma 2 2 6 2 3 2 2 2 3 2 2" xfId="48378" xr:uid="{5B83F2A5-F4E9-494A-888C-9C19F7779EA4}"/>
    <cellStyle name="Comma 2 2 6 2 3 2 2 2 3 3" xfId="36246" xr:uid="{977F1C42-895A-458C-AD50-45C093942AFD}"/>
    <cellStyle name="Comma 2 2 6 2 3 2 2 2 4" xfId="16026" xr:uid="{6AA0CF10-B40A-4F87-8507-ED57A7656070}"/>
    <cellStyle name="Comma 2 2 6 2 3 2 2 2 4 2" xfId="40290" xr:uid="{AFBC32B3-570D-4E8A-85F4-D2B496C0BDBB}"/>
    <cellStyle name="Comma 2 2 6 2 3 2 2 2 5" xfId="28158" xr:uid="{3A5E1369-10F5-4B5D-852E-7950EC9BD5C0}"/>
    <cellStyle name="Comma 2 2 6 2 3 2 2 3" xfId="5916" xr:uid="{1A4D79BF-5DCD-4DE6-ADA6-9157ACBE9596}"/>
    <cellStyle name="Comma 2 2 6 2 3 2 2 3 2" xfId="18048" xr:uid="{23DBB27D-14E2-47F4-A9DC-8CFE263F9931}"/>
    <cellStyle name="Comma 2 2 6 2 3 2 2 3 2 2" xfId="42312" xr:uid="{3009A8DB-047E-4A7D-A04C-0B061211D650}"/>
    <cellStyle name="Comma 2 2 6 2 3 2 2 3 3" xfId="30180" xr:uid="{6878A14A-3EA8-4F7C-8291-C66A127069F0}"/>
    <cellStyle name="Comma 2 2 6 2 3 2 2 4" xfId="9960" xr:uid="{CBCEEE1A-8460-4AA3-8737-BB9681A0A7CB}"/>
    <cellStyle name="Comma 2 2 6 2 3 2 2 4 2" xfId="22092" xr:uid="{EE6DB967-507E-42F4-93DB-3F6361C8CF65}"/>
    <cellStyle name="Comma 2 2 6 2 3 2 2 4 2 2" xfId="46356" xr:uid="{32A510FB-1304-49BC-B0AF-15C8CCEF160B}"/>
    <cellStyle name="Comma 2 2 6 2 3 2 2 4 3" xfId="34224" xr:uid="{1D6D6355-7B19-41FA-8CAA-4915FB628204}"/>
    <cellStyle name="Comma 2 2 6 2 3 2 2 5" xfId="14004" xr:uid="{9AFF7162-7E23-4192-A381-252275125BAB}"/>
    <cellStyle name="Comma 2 2 6 2 3 2 2 5 2" xfId="38268" xr:uid="{609DBB6F-DF4E-41BF-9044-D590C8C3344F}"/>
    <cellStyle name="Comma 2 2 6 2 3 2 2 6" xfId="26136" xr:uid="{544A126C-F5F9-4469-876C-F6D70330E11A}"/>
    <cellStyle name="Comma 2 2 6 2 3 2 3" xfId="2883" xr:uid="{E70A6147-D877-4538-BAA9-66436D30540A}"/>
    <cellStyle name="Comma 2 2 6 2 3 2 3 2" xfId="6927" xr:uid="{C58A0A9A-D645-4DE1-911C-5E4F34CF1CD5}"/>
    <cellStyle name="Comma 2 2 6 2 3 2 3 2 2" xfId="19059" xr:uid="{09833065-63A7-4A66-B9FC-E71127509BEC}"/>
    <cellStyle name="Comma 2 2 6 2 3 2 3 2 2 2" xfId="43323" xr:uid="{6C322891-5FEF-4589-8D9F-8E2B06E88C42}"/>
    <cellStyle name="Comma 2 2 6 2 3 2 3 2 3" xfId="31191" xr:uid="{C4123221-2A86-471B-8F6D-E72F34E60700}"/>
    <cellStyle name="Comma 2 2 6 2 3 2 3 3" xfId="10971" xr:uid="{0AAEF52A-A3E8-4F17-A887-6B5F0A596600}"/>
    <cellStyle name="Comma 2 2 6 2 3 2 3 3 2" xfId="23103" xr:uid="{702ED3D1-DB9A-499F-8B13-846F4447318E}"/>
    <cellStyle name="Comma 2 2 6 2 3 2 3 3 2 2" xfId="47367" xr:uid="{23577C72-97D9-4C1A-A0CB-9207B9B4C01E}"/>
    <cellStyle name="Comma 2 2 6 2 3 2 3 3 3" xfId="35235" xr:uid="{142CBD47-64DE-4118-B8DC-14C157FD7FBC}"/>
    <cellStyle name="Comma 2 2 6 2 3 2 3 4" xfId="15015" xr:uid="{C4263F25-8B7E-4FFC-9731-C4BDFB507562}"/>
    <cellStyle name="Comma 2 2 6 2 3 2 3 4 2" xfId="39279" xr:uid="{FCA16560-6CA5-42E1-9F9F-39ACBD64D5AE}"/>
    <cellStyle name="Comma 2 2 6 2 3 2 3 5" xfId="27147" xr:uid="{3117E8EA-EC02-4BCB-B8A2-44FA6952F2EC}"/>
    <cellStyle name="Comma 2 2 6 2 3 2 4" xfId="4905" xr:uid="{9418CB82-90ED-4B22-AA51-FCD6F3B25CAA}"/>
    <cellStyle name="Comma 2 2 6 2 3 2 4 2" xfId="17037" xr:uid="{06F340A0-BB00-46B3-AC48-D3F3DCC49097}"/>
    <cellStyle name="Comma 2 2 6 2 3 2 4 2 2" xfId="41301" xr:uid="{673C53DA-56A3-4740-9FD7-0531F82B9F8B}"/>
    <cellStyle name="Comma 2 2 6 2 3 2 4 3" xfId="29169" xr:uid="{4DD95845-777D-4BF2-B113-128D2771742E}"/>
    <cellStyle name="Comma 2 2 6 2 3 2 5" xfId="8949" xr:uid="{237CC5F0-EC8A-489F-90D4-AF7D88FEAFED}"/>
    <cellStyle name="Comma 2 2 6 2 3 2 5 2" xfId="21081" xr:uid="{EDEB18F3-787C-446A-8E77-96B7AC594112}"/>
    <cellStyle name="Comma 2 2 6 2 3 2 5 2 2" xfId="45345" xr:uid="{EFDE175B-A898-479D-9C5C-EF1A328FDD32}"/>
    <cellStyle name="Comma 2 2 6 2 3 2 5 3" xfId="33213" xr:uid="{A28FCEEC-195D-4938-96A5-4D001CBC00B7}"/>
    <cellStyle name="Comma 2 2 6 2 3 2 6" xfId="12993" xr:uid="{16C12DC1-3B87-4700-95B4-AD3461412D6E}"/>
    <cellStyle name="Comma 2 2 6 2 3 2 6 2" xfId="37257" xr:uid="{3E49CF44-ED21-48A9-B3F4-64DC6F89E0FC}"/>
    <cellStyle name="Comma 2 2 6 2 3 2 7" xfId="25125" xr:uid="{0E31B6DD-4513-4098-94FD-4A6CB972F14C}"/>
    <cellStyle name="Comma 2 2 6 2 3 3" xfId="1367" xr:uid="{B9094F62-1697-49F5-871E-1BC9D4100E8D}"/>
    <cellStyle name="Comma 2 2 6 2 3 3 2" xfId="3389" xr:uid="{B35CD4B9-06D9-456C-BEDF-126A6350527A}"/>
    <cellStyle name="Comma 2 2 6 2 3 3 2 2" xfId="7433" xr:uid="{6DCCB790-6234-4DAF-8C25-02BED358C9C5}"/>
    <cellStyle name="Comma 2 2 6 2 3 3 2 2 2" xfId="19565" xr:uid="{47C20AC5-F8A2-41B7-8045-CC498A502CD6}"/>
    <cellStyle name="Comma 2 2 6 2 3 3 2 2 2 2" xfId="43829" xr:uid="{D1C519CB-2200-446E-A5E8-B7D513095B77}"/>
    <cellStyle name="Comma 2 2 6 2 3 3 2 2 3" xfId="31697" xr:uid="{91E235B9-B5B4-4116-87D7-C77DB3E11398}"/>
    <cellStyle name="Comma 2 2 6 2 3 3 2 3" xfId="11477" xr:uid="{CD4E9479-4128-4489-98B5-7F8FA63322E1}"/>
    <cellStyle name="Comma 2 2 6 2 3 3 2 3 2" xfId="23609" xr:uid="{27B85CB6-FB27-4451-B0DA-9862885274D4}"/>
    <cellStyle name="Comma 2 2 6 2 3 3 2 3 2 2" xfId="47873" xr:uid="{11029F15-8270-4BB4-B85A-7BE3C8284FDE}"/>
    <cellStyle name="Comma 2 2 6 2 3 3 2 3 3" xfId="35741" xr:uid="{8401868C-6A3E-4FC4-AF33-1D1F1FA7E261}"/>
    <cellStyle name="Comma 2 2 6 2 3 3 2 4" xfId="15521" xr:uid="{46027E52-8F84-4ADA-B735-12D75EC89B4D}"/>
    <cellStyle name="Comma 2 2 6 2 3 3 2 4 2" xfId="39785" xr:uid="{AB111A87-FA2F-4A4C-ABE4-CF6EB35A4107}"/>
    <cellStyle name="Comma 2 2 6 2 3 3 2 5" xfId="27653" xr:uid="{12AE2F3A-C8C9-49D6-8011-D08ECF511EB1}"/>
    <cellStyle name="Comma 2 2 6 2 3 3 3" xfId="5411" xr:uid="{4671A064-CB30-49E4-B4D1-40254D20734C}"/>
    <cellStyle name="Comma 2 2 6 2 3 3 3 2" xfId="17543" xr:uid="{123E91F9-D281-4690-865A-B4185F8F3DFE}"/>
    <cellStyle name="Comma 2 2 6 2 3 3 3 2 2" xfId="41807" xr:uid="{650754F9-C18B-4BB0-8F37-495C674A7F3D}"/>
    <cellStyle name="Comma 2 2 6 2 3 3 3 3" xfId="29675" xr:uid="{9E48E1CF-583D-4A38-81A5-032670D8E724}"/>
    <cellStyle name="Comma 2 2 6 2 3 3 4" xfId="9455" xr:uid="{A983B331-AFE4-4759-AEAC-D4CD9154EF43}"/>
    <cellStyle name="Comma 2 2 6 2 3 3 4 2" xfId="21587" xr:uid="{FCAD89F4-FDDF-4C43-B0BC-1B0B781B109B}"/>
    <cellStyle name="Comma 2 2 6 2 3 3 4 2 2" xfId="45851" xr:uid="{681DC93B-C08F-4D20-BFE2-134C5428FC36}"/>
    <cellStyle name="Comma 2 2 6 2 3 3 4 3" xfId="33719" xr:uid="{F6C48030-AEBF-40DA-9AB0-876A0B1347C4}"/>
    <cellStyle name="Comma 2 2 6 2 3 3 5" xfId="13499" xr:uid="{867D2E36-A0B1-4581-83E2-446060FE09AE}"/>
    <cellStyle name="Comma 2 2 6 2 3 3 5 2" xfId="37763" xr:uid="{653C6444-964A-432A-90C4-C916F295BD79}"/>
    <cellStyle name="Comma 2 2 6 2 3 3 6" xfId="25631" xr:uid="{1387B8D2-FEB1-4414-A812-550BC6402DF5}"/>
    <cellStyle name="Comma 2 2 6 2 3 4" xfId="2378" xr:uid="{C3E76C39-1130-4582-ACB7-BEA81E04537C}"/>
    <cellStyle name="Comma 2 2 6 2 3 4 2" xfId="6422" xr:uid="{071B403E-904A-4D54-83C4-29D77BC61454}"/>
    <cellStyle name="Comma 2 2 6 2 3 4 2 2" xfId="18554" xr:uid="{0701F589-8887-4E3C-9CA3-3355420B0D5E}"/>
    <cellStyle name="Comma 2 2 6 2 3 4 2 2 2" xfId="42818" xr:uid="{7A1763A3-271C-46A7-A37F-0F76B1F5BF7E}"/>
    <cellStyle name="Comma 2 2 6 2 3 4 2 3" xfId="30686" xr:uid="{91EA96C4-10B8-403B-B90C-4E912145F5F4}"/>
    <cellStyle name="Comma 2 2 6 2 3 4 3" xfId="10466" xr:uid="{7B6A9FEB-82BA-4F82-9A91-C740F3766359}"/>
    <cellStyle name="Comma 2 2 6 2 3 4 3 2" xfId="22598" xr:uid="{94E0522D-355B-4A0B-888F-9925930E9EFF}"/>
    <cellStyle name="Comma 2 2 6 2 3 4 3 2 2" xfId="46862" xr:uid="{BAEEDB17-0CF3-4A02-BECA-F4E7987D1FA3}"/>
    <cellStyle name="Comma 2 2 6 2 3 4 3 3" xfId="34730" xr:uid="{FD37DDB0-8C3E-4A8F-A592-27F6C08E4BFB}"/>
    <cellStyle name="Comma 2 2 6 2 3 4 4" xfId="14510" xr:uid="{64192AAC-5657-4BE7-BB23-AB71514C76EE}"/>
    <cellStyle name="Comma 2 2 6 2 3 4 4 2" xfId="38774" xr:uid="{59D8B4D8-B6F4-4E41-89F2-33F702454D52}"/>
    <cellStyle name="Comma 2 2 6 2 3 4 5" xfId="26642" xr:uid="{31226FE5-E410-41AF-BD16-6EC9CC688595}"/>
    <cellStyle name="Comma 2 2 6 2 3 5" xfId="4400" xr:uid="{2B12C215-AD88-4C11-B9EB-8CF82A6E0430}"/>
    <cellStyle name="Comma 2 2 6 2 3 5 2" xfId="16532" xr:uid="{1B5318B2-8F38-43FB-815A-296F7687BD78}"/>
    <cellStyle name="Comma 2 2 6 2 3 5 2 2" xfId="40796" xr:uid="{44E0EDB8-B2DF-4192-8408-4E5851BF38E2}"/>
    <cellStyle name="Comma 2 2 6 2 3 5 3" xfId="28664" xr:uid="{E5901D5E-C13E-4384-83D2-B291452A7A45}"/>
    <cellStyle name="Comma 2 2 6 2 3 6" xfId="8444" xr:uid="{53308C36-9FF7-4B05-8736-D41E15A45871}"/>
    <cellStyle name="Comma 2 2 6 2 3 6 2" xfId="20576" xr:uid="{ECDCE917-1B2A-41AA-9A26-0CDD70E58020}"/>
    <cellStyle name="Comma 2 2 6 2 3 6 2 2" xfId="44840" xr:uid="{22750A78-6D10-452E-AD83-5A5D7581E860}"/>
    <cellStyle name="Comma 2 2 6 2 3 6 3" xfId="32708" xr:uid="{B7361558-BADB-405B-956A-7BFDB190A1A4}"/>
    <cellStyle name="Comma 2 2 6 2 3 7" xfId="12488" xr:uid="{EDD7A52F-10DC-4B28-A657-E91C1F8AD3C0}"/>
    <cellStyle name="Comma 2 2 6 2 3 7 2" xfId="36752" xr:uid="{4207506A-24ED-461C-AB05-F58B2546F108}"/>
    <cellStyle name="Comma 2 2 6 2 3 8" xfId="24620" xr:uid="{1C801579-89C7-43E7-A722-C090BB9BA26A}"/>
    <cellStyle name="Comma 2 2 6 2 4" xfId="608" xr:uid="{3C5C233F-187F-4963-848D-B558FA8C2348}"/>
    <cellStyle name="Comma 2 2 6 2 4 2" xfId="1619" xr:uid="{514024E3-04C9-4FB4-954C-E3EECE743150}"/>
    <cellStyle name="Comma 2 2 6 2 4 2 2" xfId="3641" xr:uid="{C8CD847C-00A8-4782-893A-294903332D9B}"/>
    <cellStyle name="Comma 2 2 6 2 4 2 2 2" xfId="7685" xr:uid="{38D4060E-4783-448E-9AD4-74D62F72ED78}"/>
    <cellStyle name="Comma 2 2 6 2 4 2 2 2 2" xfId="19817" xr:uid="{066CDA9D-F559-4034-924D-C09BD9C89DAC}"/>
    <cellStyle name="Comma 2 2 6 2 4 2 2 2 2 2" xfId="44081" xr:uid="{41CCCC83-4421-44C3-966B-7C211BB723C3}"/>
    <cellStyle name="Comma 2 2 6 2 4 2 2 2 3" xfId="31949" xr:uid="{2BD28C52-9A6D-48D2-B6DF-6B004E668AF6}"/>
    <cellStyle name="Comma 2 2 6 2 4 2 2 3" xfId="11729" xr:uid="{97D2894B-C299-412E-8F8F-BBA4FFF4ABD5}"/>
    <cellStyle name="Comma 2 2 6 2 4 2 2 3 2" xfId="23861" xr:uid="{69C03FE7-F3F1-4FFA-8AF8-89EB966070C1}"/>
    <cellStyle name="Comma 2 2 6 2 4 2 2 3 2 2" xfId="48125" xr:uid="{41ACE5C3-4CE1-4297-9FCE-489FD14B684A}"/>
    <cellStyle name="Comma 2 2 6 2 4 2 2 3 3" xfId="35993" xr:uid="{58FA4A84-7C78-4A1F-B429-F8B3C59DEDF8}"/>
    <cellStyle name="Comma 2 2 6 2 4 2 2 4" xfId="15773" xr:uid="{FD893D9F-9A57-4D03-8363-0B22AB25964C}"/>
    <cellStyle name="Comma 2 2 6 2 4 2 2 4 2" xfId="40037" xr:uid="{95001F55-5584-46BA-9CC5-72701E61DFA6}"/>
    <cellStyle name="Comma 2 2 6 2 4 2 2 5" xfId="27905" xr:uid="{62790204-EA13-42F8-9591-330972D0EAF9}"/>
    <cellStyle name="Comma 2 2 6 2 4 2 3" xfId="5663" xr:uid="{2730B662-BF5B-4096-93C9-6DF131424685}"/>
    <cellStyle name="Comma 2 2 6 2 4 2 3 2" xfId="17795" xr:uid="{DD5CBED9-FC05-492B-BDFF-A2A95A2B2ED8}"/>
    <cellStyle name="Comma 2 2 6 2 4 2 3 2 2" xfId="42059" xr:uid="{3CC25660-4431-4FD9-85CF-16ED5CB889E2}"/>
    <cellStyle name="Comma 2 2 6 2 4 2 3 3" xfId="29927" xr:uid="{2E92A941-9D4B-4CE6-B561-2BE941A1C269}"/>
    <cellStyle name="Comma 2 2 6 2 4 2 4" xfId="9707" xr:uid="{4DC4183B-A61D-42D8-9B9E-069034076848}"/>
    <cellStyle name="Comma 2 2 6 2 4 2 4 2" xfId="21839" xr:uid="{E52CE6F4-B296-443A-AF56-D2531BF6C8AF}"/>
    <cellStyle name="Comma 2 2 6 2 4 2 4 2 2" xfId="46103" xr:uid="{B4BA0FB9-060C-4CEB-8D96-B1C4F9A8EECA}"/>
    <cellStyle name="Comma 2 2 6 2 4 2 4 3" xfId="33971" xr:uid="{AB89986C-79FA-4BF8-8FBE-621F81D95107}"/>
    <cellStyle name="Comma 2 2 6 2 4 2 5" xfId="13751" xr:uid="{A60EB1D3-8D35-4ACF-9C43-CB63369CA9AF}"/>
    <cellStyle name="Comma 2 2 6 2 4 2 5 2" xfId="38015" xr:uid="{CAB5C254-A7D2-4FEA-A69B-48AF9F2AF8B0}"/>
    <cellStyle name="Comma 2 2 6 2 4 2 6" xfId="25883" xr:uid="{1E8929A4-2A6A-4F8C-ACA4-4346A5E32F15}"/>
    <cellStyle name="Comma 2 2 6 2 4 3" xfId="2630" xr:uid="{26334A5F-6240-4A07-9CBD-5A379445C481}"/>
    <cellStyle name="Comma 2 2 6 2 4 3 2" xfId="6674" xr:uid="{A4B34727-F67B-40E3-88F1-A2DC197FD175}"/>
    <cellStyle name="Comma 2 2 6 2 4 3 2 2" xfId="18806" xr:uid="{8FBFBB55-EC40-4843-90A8-7CC8780C692F}"/>
    <cellStyle name="Comma 2 2 6 2 4 3 2 2 2" xfId="43070" xr:uid="{D9E3FA83-9ABD-450B-820A-7D30EC1F4301}"/>
    <cellStyle name="Comma 2 2 6 2 4 3 2 3" xfId="30938" xr:uid="{10BF40CD-3719-4FBF-9BC5-B8C507913893}"/>
    <cellStyle name="Comma 2 2 6 2 4 3 3" xfId="10718" xr:uid="{91BF0BC5-168E-43F8-AF66-5B3E38F084C9}"/>
    <cellStyle name="Comma 2 2 6 2 4 3 3 2" xfId="22850" xr:uid="{E9ED83BD-ED6F-441E-A2F6-DBA2B54D2C72}"/>
    <cellStyle name="Comma 2 2 6 2 4 3 3 2 2" xfId="47114" xr:uid="{A35454D9-3797-46C0-8DA8-BD24CD14945C}"/>
    <cellStyle name="Comma 2 2 6 2 4 3 3 3" xfId="34982" xr:uid="{1A226D52-7B1C-44EE-8DDD-3330FE507C91}"/>
    <cellStyle name="Comma 2 2 6 2 4 3 4" xfId="14762" xr:uid="{E7199FA5-F239-4582-97E7-FE57B742071C}"/>
    <cellStyle name="Comma 2 2 6 2 4 3 4 2" xfId="39026" xr:uid="{00576BC9-CA4D-475F-AEEE-5D5938E1C019}"/>
    <cellStyle name="Comma 2 2 6 2 4 3 5" xfId="26894" xr:uid="{BDBBB2C2-37CC-4A24-A426-C3F3F64C733D}"/>
    <cellStyle name="Comma 2 2 6 2 4 4" xfId="4652" xr:uid="{F7285C68-BA56-48DA-808B-03B84A51857B}"/>
    <cellStyle name="Comma 2 2 6 2 4 4 2" xfId="16784" xr:uid="{47CF60E5-D0BC-4F38-B167-D5874000F980}"/>
    <cellStyle name="Comma 2 2 6 2 4 4 2 2" xfId="41048" xr:uid="{9226B55E-7A77-4BBE-9CA2-78433CCA211B}"/>
    <cellStyle name="Comma 2 2 6 2 4 4 3" xfId="28916" xr:uid="{6825DFDF-5205-442B-9CC1-7FE2098CE4F1}"/>
    <cellStyle name="Comma 2 2 6 2 4 5" xfId="8696" xr:uid="{01080016-BDE7-4D7B-83FC-66C80E95CFB0}"/>
    <cellStyle name="Comma 2 2 6 2 4 5 2" xfId="20828" xr:uid="{7D26F39E-01E3-4994-96EA-247F0527B745}"/>
    <cellStyle name="Comma 2 2 6 2 4 5 2 2" xfId="45092" xr:uid="{28311855-D6F5-43E6-A7BF-98BAF97AC995}"/>
    <cellStyle name="Comma 2 2 6 2 4 5 3" xfId="32960" xr:uid="{69A1D53C-9F6C-4387-9B5A-FA41AB1025AE}"/>
    <cellStyle name="Comma 2 2 6 2 4 6" xfId="12740" xr:uid="{A197F00B-D22B-4018-8EEA-0DD87ECE2BE1}"/>
    <cellStyle name="Comma 2 2 6 2 4 6 2" xfId="37004" xr:uid="{63552E0C-9625-4CC2-BEEB-A7FD2B172FF8}"/>
    <cellStyle name="Comma 2 2 6 2 4 7" xfId="24872" xr:uid="{1DADE840-4A39-4891-8519-3439FF422560}"/>
    <cellStyle name="Comma 2 2 6 2 5" xfId="1114" xr:uid="{65C0B588-7BEE-44AB-B41F-CD45D30C26F9}"/>
    <cellStyle name="Comma 2 2 6 2 5 2" xfId="3136" xr:uid="{3C369515-EBA4-4666-817F-5FF32C734465}"/>
    <cellStyle name="Comma 2 2 6 2 5 2 2" xfId="7180" xr:uid="{F490DEDD-7B9E-40E5-9939-792D7A796713}"/>
    <cellStyle name="Comma 2 2 6 2 5 2 2 2" xfId="19312" xr:uid="{D2363C59-C536-43B4-B42D-6E77C4D317D4}"/>
    <cellStyle name="Comma 2 2 6 2 5 2 2 2 2" xfId="43576" xr:uid="{FAB1F44D-FFD0-4685-88D8-22AFA027E980}"/>
    <cellStyle name="Comma 2 2 6 2 5 2 2 3" xfId="31444" xr:uid="{2E99DB88-82C1-4504-9D96-29AF91ECECF3}"/>
    <cellStyle name="Comma 2 2 6 2 5 2 3" xfId="11224" xr:uid="{5175F166-7802-46C3-A0C5-C551DDB35CEF}"/>
    <cellStyle name="Comma 2 2 6 2 5 2 3 2" xfId="23356" xr:uid="{95258C79-DE78-464D-A3C6-5739AA3E315B}"/>
    <cellStyle name="Comma 2 2 6 2 5 2 3 2 2" xfId="47620" xr:uid="{186D839C-5675-44D5-9DF1-BAC061426874}"/>
    <cellStyle name="Comma 2 2 6 2 5 2 3 3" xfId="35488" xr:uid="{0E15639A-754E-4102-968C-026CC38844B8}"/>
    <cellStyle name="Comma 2 2 6 2 5 2 4" xfId="15268" xr:uid="{6A3EDE3A-5897-4316-BEC3-A8DCFEC96D82}"/>
    <cellStyle name="Comma 2 2 6 2 5 2 4 2" xfId="39532" xr:uid="{4194B17A-96C2-42A5-9335-601F8C1D9CE6}"/>
    <cellStyle name="Comma 2 2 6 2 5 2 5" xfId="27400" xr:uid="{51AA56A0-5F36-409E-89AA-24F32F02D9AC}"/>
    <cellStyle name="Comma 2 2 6 2 5 3" xfId="5158" xr:uid="{B99C9ABE-102D-41E7-B57D-CCA22F724BCC}"/>
    <cellStyle name="Comma 2 2 6 2 5 3 2" xfId="17290" xr:uid="{E038AB2C-857C-45D4-B0B8-EB0E5AC8BA2B}"/>
    <cellStyle name="Comma 2 2 6 2 5 3 2 2" xfId="41554" xr:uid="{BBBEC629-FB70-4CED-9BDA-3E63BF00F6FF}"/>
    <cellStyle name="Comma 2 2 6 2 5 3 3" xfId="29422" xr:uid="{6950F2CA-1FE2-40FA-B701-825B821D66D5}"/>
    <cellStyle name="Comma 2 2 6 2 5 4" xfId="9202" xr:uid="{8A919578-65E8-4103-AE70-3D259ABA1428}"/>
    <cellStyle name="Comma 2 2 6 2 5 4 2" xfId="21334" xr:uid="{5477CA86-11AD-4BCB-90C6-CB08EFEFF7F2}"/>
    <cellStyle name="Comma 2 2 6 2 5 4 2 2" xfId="45598" xr:uid="{7D2494BA-91F9-4B7E-BF54-B59C92D405E9}"/>
    <cellStyle name="Comma 2 2 6 2 5 4 3" xfId="33466" xr:uid="{AF4BE33E-9D02-4596-81A6-13A7AF1C9810}"/>
    <cellStyle name="Comma 2 2 6 2 5 5" xfId="13246" xr:uid="{5E3F6FD6-C4AE-464D-8075-D81945955DBB}"/>
    <cellStyle name="Comma 2 2 6 2 5 5 2" xfId="37510" xr:uid="{F2B1A8C8-E9C6-4FB7-A44F-0B2B955FA8C5}"/>
    <cellStyle name="Comma 2 2 6 2 5 6" xfId="25378" xr:uid="{77F814CB-1260-4094-A13F-ACA949AFCCAE}"/>
    <cellStyle name="Comma 2 2 6 2 6" xfId="2125" xr:uid="{25D5EE0B-472E-4E5A-B2C6-64634E1A618A}"/>
    <cellStyle name="Comma 2 2 6 2 6 2" xfId="6169" xr:uid="{16FD8DBD-0B3B-4744-AB3A-69E226F4B131}"/>
    <cellStyle name="Comma 2 2 6 2 6 2 2" xfId="18301" xr:uid="{469D36EF-4ED8-4942-8789-CE0F070FA623}"/>
    <cellStyle name="Comma 2 2 6 2 6 2 2 2" xfId="42565" xr:uid="{C36582C5-98AA-4941-B325-0388B6E7B21E}"/>
    <cellStyle name="Comma 2 2 6 2 6 2 3" xfId="30433" xr:uid="{E835F020-12FF-4BD5-AF90-41D8E672AD2A}"/>
    <cellStyle name="Comma 2 2 6 2 6 3" xfId="10213" xr:uid="{00155D5C-B5D1-4F3E-91E2-F7FC762BBF9D}"/>
    <cellStyle name="Comma 2 2 6 2 6 3 2" xfId="22345" xr:uid="{5818C3E6-39DF-4CD4-B2C3-2CD370C9CCFA}"/>
    <cellStyle name="Comma 2 2 6 2 6 3 2 2" xfId="46609" xr:uid="{5554A3BA-FEA1-4D33-B225-6471BB6083F8}"/>
    <cellStyle name="Comma 2 2 6 2 6 3 3" xfId="34477" xr:uid="{9FB34915-E2B2-4359-ACF1-F4F02F2DB362}"/>
    <cellStyle name="Comma 2 2 6 2 6 4" xfId="14257" xr:uid="{BF52C19D-E898-4F4C-BA16-3DD9D4CFD7AD}"/>
    <cellStyle name="Comma 2 2 6 2 6 4 2" xfId="38521" xr:uid="{7D903113-95AE-4F5A-942C-143FA1900D8E}"/>
    <cellStyle name="Comma 2 2 6 2 6 5" xfId="26389" xr:uid="{5F8A0303-4C6B-4AEA-A8D1-69C8341298D1}"/>
    <cellStyle name="Comma 2 2 6 2 7" xfId="4147" xr:uid="{57973A65-02F8-4151-B856-0D88C51D1575}"/>
    <cellStyle name="Comma 2 2 6 2 7 2" xfId="16279" xr:uid="{163F247B-D38C-465E-9885-E399EC27B50A}"/>
    <cellStyle name="Comma 2 2 6 2 7 2 2" xfId="40543" xr:uid="{0023234A-B7CD-42E8-B8E2-42207275357C}"/>
    <cellStyle name="Comma 2 2 6 2 7 3" xfId="28411" xr:uid="{BF1685CD-BEB4-4875-876C-342146F5F5C7}"/>
    <cellStyle name="Comma 2 2 6 2 8" xfId="8191" xr:uid="{C6CC6B88-03D8-47B2-A114-04A2489233E7}"/>
    <cellStyle name="Comma 2 2 6 2 8 2" xfId="20323" xr:uid="{BE3FFCFA-C752-472B-970A-CF719EC58112}"/>
    <cellStyle name="Comma 2 2 6 2 8 2 2" xfId="44587" xr:uid="{FCB4BE4B-2588-42AA-B95A-528CD7DF1D0E}"/>
    <cellStyle name="Comma 2 2 6 2 8 3" xfId="32455" xr:uid="{561F1264-B9D9-456E-98DC-F5729C32BD64}"/>
    <cellStyle name="Comma 2 2 6 2 9" xfId="12235" xr:uid="{AA6D6115-BCA9-4773-AAA0-97759A022EA9}"/>
    <cellStyle name="Comma 2 2 6 2 9 2" xfId="36499" xr:uid="{A1D18E80-B7B8-4DAB-AA9E-C93AAFBBD8D8}"/>
    <cellStyle name="Comma 2 2 6 3" xfId="166" xr:uid="{694273AB-0AEF-415B-93D1-4AE3FA05035B}"/>
    <cellStyle name="Comma 2 2 6 3 2" xfId="419" xr:uid="{2024DFFE-81D7-4A9F-B855-F0105278C1E4}"/>
    <cellStyle name="Comma 2 2 6 3 2 2" xfId="924" xr:uid="{7A04DE91-DBF6-4064-9074-8750466FCB10}"/>
    <cellStyle name="Comma 2 2 6 3 2 2 2" xfId="1935" xr:uid="{2BBB5CB5-D9F1-456A-8531-C1CFA2590382}"/>
    <cellStyle name="Comma 2 2 6 3 2 2 2 2" xfId="3957" xr:uid="{3A331AF8-A191-4391-B086-E554D06AD6A5}"/>
    <cellStyle name="Comma 2 2 6 3 2 2 2 2 2" xfId="8001" xr:uid="{B205E0E3-E039-40FC-BC8E-1CD6DD011BA1}"/>
    <cellStyle name="Comma 2 2 6 3 2 2 2 2 2 2" xfId="20133" xr:uid="{58D116AA-CC46-4859-9B03-2D6917E72242}"/>
    <cellStyle name="Comma 2 2 6 3 2 2 2 2 2 2 2" xfId="44397" xr:uid="{C3D534CE-54DE-49E6-A670-7181EE28C4FA}"/>
    <cellStyle name="Comma 2 2 6 3 2 2 2 2 2 3" xfId="32265" xr:uid="{6F9C672B-E434-4954-8224-F19CA47DBB57}"/>
    <cellStyle name="Comma 2 2 6 3 2 2 2 2 3" xfId="12045" xr:uid="{5947E0A5-A48D-458F-9FE0-AA159428FE74}"/>
    <cellStyle name="Comma 2 2 6 3 2 2 2 2 3 2" xfId="24177" xr:uid="{E294846D-C0FC-402F-9619-8CC8000549C1}"/>
    <cellStyle name="Comma 2 2 6 3 2 2 2 2 3 2 2" xfId="48441" xr:uid="{4EC48F1F-77F3-4698-8DA0-BA2DE781C20E}"/>
    <cellStyle name="Comma 2 2 6 3 2 2 2 2 3 3" xfId="36309" xr:uid="{AB015338-5CE7-4920-9508-2551D8FC2AEE}"/>
    <cellStyle name="Comma 2 2 6 3 2 2 2 2 4" xfId="16089" xr:uid="{00641C30-0CE7-4CB1-BF3B-1680537BC4C6}"/>
    <cellStyle name="Comma 2 2 6 3 2 2 2 2 4 2" xfId="40353" xr:uid="{862AC92F-5CB4-4502-A140-C032C16D51A9}"/>
    <cellStyle name="Comma 2 2 6 3 2 2 2 2 5" xfId="28221" xr:uid="{9402AEE2-520A-420D-B73E-5B998E283B4C}"/>
    <cellStyle name="Comma 2 2 6 3 2 2 2 3" xfId="5979" xr:uid="{4DD6C24C-DE58-4991-8D6F-6187C791C258}"/>
    <cellStyle name="Comma 2 2 6 3 2 2 2 3 2" xfId="18111" xr:uid="{B99B8669-955F-421A-A794-14B4A670454B}"/>
    <cellStyle name="Comma 2 2 6 3 2 2 2 3 2 2" xfId="42375" xr:uid="{241601E2-02C6-4027-85E7-0F9F6701F51B}"/>
    <cellStyle name="Comma 2 2 6 3 2 2 2 3 3" xfId="30243" xr:uid="{9CDFAFC0-332B-4994-A72C-3B3A2B229E7E}"/>
    <cellStyle name="Comma 2 2 6 3 2 2 2 4" xfId="10023" xr:uid="{C786948F-B089-4C93-B3F2-CA3FFDD1D92B}"/>
    <cellStyle name="Comma 2 2 6 3 2 2 2 4 2" xfId="22155" xr:uid="{FF797323-E7B4-4119-BCF7-F6EEFBDBE9E4}"/>
    <cellStyle name="Comma 2 2 6 3 2 2 2 4 2 2" xfId="46419" xr:uid="{967E12EF-0997-4253-8286-4B6F45AC7B43}"/>
    <cellStyle name="Comma 2 2 6 3 2 2 2 4 3" xfId="34287" xr:uid="{BCFB3B5D-1AEC-40D6-8636-A8A476E5E557}"/>
    <cellStyle name="Comma 2 2 6 3 2 2 2 5" xfId="14067" xr:uid="{0E792B2A-2EB6-4EDC-9573-A1EE9F9D9006}"/>
    <cellStyle name="Comma 2 2 6 3 2 2 2 5 2" xfId="38331" xr:uid="{6FD3B1ED-7066-40C4-AD4C-CCDB0D0042B9}"/>
    <cellStyle name="Comma 2 2 6 3 2 2 2 6" xfId="26199" xr:uid="{DD14BB2D-1436-40C8-83E7-52FDB1C7DD49}"/>
    <cellStyle name="Comma 2 2 6 3 2 2 3" xfId="2946" xr:uid="{E3D23540-59EF-421F-A457-292E92FC17BC}"/>
    <cellStyle name="Comma 2 2 6 3 2 2 3 2" xfId="6990" xr:uid="{244E34CF-E43E-4032-9FC7-9785FE2E3F84}"/>
    <cellStyle name="Comma 2 2 6 3 2 2 3 2 2" xfId="19122" xr:uid="{2C8AC6FE-DD9F-4B2D-893A-5F8E30881370}"/>
    <cellStyle name="Comma 2 2 6 3 2 2 3 2 2 2" xfId="43386" xr:uid="{53B92E88-4859-4D65-BD77-B19A1551B130}"/>
    <cellStyle name="Comma 2 2 6 3 2 2 3 2 3" xfId="31254" xr:uid="{7C30B7E2-4BF0-4A29-A8E2-BCA93436217D}"/>
    <cellStyle name="Comma 2 2 6 3 2 2 3 3" xfId="11034" xr:uid="{38F960CC-588F-4845-9F96-79F5624F6F58}"/>
    <cellStyle name="Comma 2 2 6 3 2 2 3 3 2" xfId="23166" xr:uid="{D79BFC01-0121-41F2-916F-1ED76233E786}"/>
    <cellStyle name="Comma 2 2 6 3 2 2 3 3 2 2" xfId="47430" xr:uid="{99BBA57B-C5A1-4BEE-AD09-C79A7D068353}"/>
    <cellStyle name="Comma 2 2 6 3 2 2 3 3 3" xfId="35298" xr:uid="{79A2036F-01CE-43C2-8658-82167C692347}"/>
    <cellStyle name="Comma 2 2 6 3 2 2 3 4" xfId="15078" xr:uid="{A0D2824A-405A-48E3-9E0F-18DEE2DA57C7}"/>
    <cellStyle name="Comma 2 2 6 3 2 2 3 4 2" xfId="39342" xr:uid="{A38F94D5-85FD-4CC0-B1EB-447C442EC18B}"/>
    <cellStyle name="Comma 2 2 6 3 2 2 3 5" xfId="27210" xr:uid="{8C4021A6-F65C-47D0-BE4D-44CE2CDB233D}"/>
    <cellStyle name="Comma 2 2 6 3 2 2 4" xfId="4968" xr:uid="{10925863-54F5-4D7A-AFB3-77BCA9EE9A9F}"/>
    <cellStyle name="Comma 2 2 6 3 2 2 4 2" xfId="17100" xr:uid="{8002B78C-74DE-4964-B333-E7FF719B01DA}"/>
    <cellStyle name="Comma 2 2 6 3 2 2 4 2 2" xfId="41364" xr:uid="{624343D8-3429-4592-9F41-086A26328883}"/>
    <cellStyle name="Comma 2 2 6 3 2 2 4 3" xfId="29232" xr:uid="{F269E719-EBB0-4CB6-AEB1-B51D6EE61175}"/>
    <cellStyle name="Comma 2 2 6 3 2 2 5" xfId="9012" xr:uid="{767761FE-D353-44FE-BF55-F87DD8505D59}"/>
    <cellStyle name="Comma 2 2 6 3 2 2 5 2" xfId="21144" xr:uid="{C179D706-4A83-4339-BC54-BCA6FD469401}"/>
    <cellStyle name="Comma 2 2 6 3 2 2 5 2 2" xfId="45408" xr:uid="{3123144D-910D-4DCE-A9AA-BCE10458E3C4}"/>
    <cellStyle name="Comma 2 2 6 3 2 2 5 3" xfId="33276" xr:uid="{47AF07A6-7005-44EC-AC60-A04E9020BC19}"/>
    <cellStyle name="Comma 2 2 6 3 2 2 6" xfId="13056" xr:uid="{5C2058AE-81D6-4314-9F18-6FACB49D2820}"/>
    <cellStyle name="Comma 2 2 6 3 2 2 6 2" xfId="37320" xr:uid="{8DDE323E-63D6-40D8-8A93-619D9FF01702}"/>
    <cellStyle name="Comma 2 2 6 3 2 2 7" xfId="25188" xr:uid="{C040C441-5F8A-4BA9-8902-8AC126EA799E}"/>
    <cellStyle name="Comma 2 2 6 3 2 3" xfId="1430" xr:uid="{A819D5A9-88CF-4614-AF4F-4C337ABE431E}"/>
    <cellStyle name="Comma 2 2 6 3 2 3 2" xfId="3452" xr:uid="{8060C0F0-25B6-47CC-94E5-30E376C972D4}"/>
    <cellStyle name="Comma 2 2 6 3 2 3 2 2" xfId="7496" xr:uid="{7A8A243A-8CAB-46F6-998E-E70C75A907A7}"/>
    <cellStyle name="Comma 2 2 6 3 2 3 2 2 2" xfId="19628" xr:uid="{483ADCAE-CB8C-4A5E-BEE1-39E27B9118D7}"/>
    <cellStyle name="Comma 2 2 6 3 2 3 2 2 2 2" xfId="43892" xr:uid="{088F9AD2-76A1-48CE-9D2F-BC89CA89C287}"/>
    <cellStyle name="Comma 2 2 6 3 2 3 2 2 3" xfId="31760" xr:uid="{F20D8FF3-7010-462B-9A7B-EF9A9E60CDDA}"/>
    <cellStyle name="Comma 2 2 6 3 2 3 2 3" xfId="11540" xr:uid="{43C1857F-B8BF-439D-B6F2-3FF2D210EB63}"/>
    <cellStyle name="Comma 2 2 6 3 2 3 2 3 2" xfId="23672" xr:uid="{14BB327A-58E0-44AC-8605-7427C8F4C88C}"/>
    <cellStyle name="Comma 2 2 6 3 2 3 2 3 2 2" xfId="47936" xr:uid="{098E58B7-B01D-444F-B2D3-23002DC78DBF}"/>
    <cellStyle name="Comma 2 2 6 3 2 3 2 3 3" xfId="35804" xr:uid="{FA7EED81-C53E-4CE6-AE9A-014851E599AB}"/>
    <cellStyle name="Comma 2 2 6 3 2 3 2 4" xfId="15584" xr:uid="{81385FFB-13AF-4B45-8BEA-9F946D96B813}"/>
    <cellStyle name="Comma 2 2 6 3 2 3 2 4 2" xfId="39848" xr:uid="{9DC002B0-93A9-4EC6-81EB-3E7D5B79A35E}"/>
    <cellStyle name="Comma 2 2 6 3 2 3 2 5" xfId="27716" xr:uid="{AC920BDD-8573-4F7B-A99B-D3535F240A34}"/>
    <cellStyle name="Comma 2 2 6 3 2 3 3" xfId="5474" xr:uid="{914C5D14-F35B-467D-9EA6-392C959A441C}"/>
    <cellStyle name="Comma 2 2 6 3 2 3 3 2" xfId="17606" xr:uid="{480E954B-632F-4135-8C49-04063CAE7702}"/>
    <cellStyle name="Comma 2 2 6 3 2 3 3 2 2" xfId="41870" xr:uid="{5547E39A-D322-4A9B-9DEF-CA47F9A50CAA}"/>
    <cellStyle name="Comma 2 2 6 3 2 3 3 3" xfId="29738" xr:uid="{EE059506-0543-4830-8AA0-851D90D01517}"/>
    <cellStyle name="Comma 2 2 6 3 2 3 4" xfId="9518" xr:uid="{3571A423-A33F-4FE3-BEF7-A197A041E704}"/>
    <cellStyle name="Comma 2 2 6 3 2 3 4 2" xfId="21650" xr:uid="{3740C2C4-3751-4D53-B144-5B2E59227113}"/>
    <cellStyle name="Comma 2 2 6 3 2 3 4 2 2" xfId="45914" xr:uid="{D49A7747-4198-41F1-AC5C-488788B186A2}"/>
    <cellStyle name="Comma 2 2 6 3 2 3 4 3" xfId="33782" xr:uid="{5979560E-6CDB-4256-982C-6AE2F3F455E6}"/>
    <cellStyle name="Comma 2 2 6 3 2 3 5" xfId="13562" xr:uid="{554DCF81-15F8-47B2-801A-088EF49BBC39}"/>
    <cellStyle name="Comma 2 2 6 3 2 3 5 2" xfId="37826" xr:uid="{EBA5C322-8280-4239-AB4D-DA835558F9C6}"/>
    <cellStyle name="Comma 2 2 6 3 2 3 6" xfId="25694" xr:uid="{AB9D4E7C-1CFF-4CB4-83FD-97B830A4AAAA}"/>
    <cellStyle name="Comma 2 2 6 3 2 4" xfId="2441" xr:uid="{D4077246-28BC-4440-ACBA-29582A4179A5}"/>
    <cellStyle name="Comma 2 2 6 3 2 4 2" xfId="6485" xr:uid="{8E835D25-7692-49C3-9A62-97E2AF9D7E9A}"/>
    <cellStyle name="Comma 2 2 6 3 2 4 2 2" xfId="18617" xr:uid="{73F60627-530A-47E1-9506-E91B5A138BA6}"/>
    <cellStyle name="Comma 2 2 6 3 2 4 2 2 2" xfId="42881" xr:uid="{385A9722-F05A-49E6-BBCE-1E3248F4A7AA}"/>
    <cellStyle name="Comma 2 2 6 3 2 4 2 3" xfId="30749" xr:uid="{C29F3D9A-84A3-46D4-98CE-586389046CB9}"/>
    <cellStyle name="Comma 2 2 6 3 2 4 3" xfId="10529" xr:uid="{051DDDFE-EDF2-47CA-BD15-0D3745E8B796}"/>
    <cellStyle name="Comma 2 2 6 3 2 4 3 2" xfId="22661" xr:uid="{22576898-C6DE-441F-B6F8-2B3730443DCC}"/>
    <cellStyle name="Comma 2 2 6 3 2 4 3 2 2" xfId="46925" xr:uid="{4BF0231E-A933-4017-B9DA-C06004835BDA}"/>
    <cellStyle name="Comma 2 2 6 3 2 4 3 3" xfId="34793" xr:uid="{B92FA66A-8A55-400C-806F-5DD158776B92}"/>
    <cellStyle name="Comma 2 2 6 3 2 4 4" xfId="14573" xr:uid="{E0C9B3C6-4BC5-4F4B-B5B1-A47B96EB195F}"/>
    <cellStyle name="Comma 2 2 6 3 2 4 4 2" xfId="38837" xr:uid="{AC7EF1CC-6A51-4F41-A33D-ADC384D62F48}"/>
    <cellStyle name="Comma 2 2 6 3 2 4 5" xfId="26705" xr:uid="{23A39F60-BC39-4748-A42C-2A845B9C510C}"/>
    <cellStyle name="Comma 2 2 6 3 2 5" xfId="4463" xr:uid="{39DC75D1-A548-4EB3-A6F5-A0726A96BF7A}"/>
    <cellStyle name="Comma 2 2 6 3 2 5 2" xfId="16595" xr:uid="{6684FE54-08FF-4E1B-9B7B-3721B50E3310}"/>
    <cellStyle name="Comma 2 2 6 3 2 5 2 2" xfId="40859" xr:uid="{A1104B3F-63D9-4757-88A5-EFA38E56196F}"/>
    <cellStyle name="Comma 2 2 6 3 2 5 3" xfId="28727" xr:uid="{D7AA86F1-221F-4C54-9FF4-59E34287D943}"/>
    <cellStyle name="Comma 2 2 6 3 2 6" xfId="8507" xr:uid="{54EB1435-ADA9-433D-9DFE-8621DB94A7C2}"/>
    <cellStyle name="Comma 2 2 6 3 2 6 2" xfId="20639" xr:uid="{98698D48-4741-4A7E-86CC-98C1BFD2A07E}"/>
    <cellStyle name="Comma 2 2 6 3 2 6 2 2" xfId="44903" xr:uid="{7513797B-707E-4760-B6D3-C00D960C7E6B}"/>
    <cellStyle name="Comma 2 2 6 3 2 6 3" xfId="32771" xr:uid="{2CEC3B47-4B4C-413C-8BD3-F7F1ABBBC0A9}"/>
    <cellStyle name="Comma 2 2 6 3 2 7" xfId="12551" xr:uid="{06FA7235-C614-40A4-8860-0AF2C4D1C13B}"/>
    <cellStyle name="Comma 2 2 6 3 2 7 2" xfId="36815" xr:uid="{4121F877-D35B-425A-965E-7BB2EB5B39AA}"/>
    <cellStyle name="Comma 2 2 6 3 2 8" xfId="24683" xr:uid="{E58A5257-5F10-475E-AC61-D2C9107C6CB6}"/>
    <cellStyle name="Comma 2 2 6 3 3" xfId="671" xr:uid="{C40ED278-1215-4415-A5F2-A82AE6518C9E}"/>
    <cellStyle name="Comma 2 2 6 3 3 2" xfId="1682" xr:uid="{C975D49C-05E9-489A-A139-561C00E1446D}"/>
    <cellStyle name="Comma 2 2 6 3 3 2 2" xfId="3704" xr:uid="{8454F331-48F8-4833-8F0A-05C7462E0FD9}"/>
    <cellStyle name="Comma 2 2 6 3 3 2 2 2" xfId="7748" xr:uid="{200AE1BB-61F8-4D57-A1D0-B8537302C7F9}"/>
    <cellStyle name="Comma 2 2 6 3 3 2 2 2 2" xfId="19880" xr:uid="{3EAB8E94-A924-4834-B695-31E5EEE69087}"/>
    <cellStyle name="Comma 2 2 6 3 3 2 2 2 2 2" xfId="44144" xr:uid="{2B0D1B7F-E1F1-4A8E-A2AB-8023A04221C3}"/>
    <cellStyle name="Comma 2 2 6 3 3 2 2 2 3" xfId="32012" xr:uid="{FB021215-5475-413E-9A48-ED380249A6F9}"/>
    <cellStyle name="Comma 2 2 6 3 3 2 2 3" xfId="11792" xr:uid="{AAA1E18C-7529-42E2-83BB-670D5F68628A}"/>
    <cellStyle name="Comma 2 2 6 3 3 2 2 3 2" xfId="23924" xr:uid="{1D1FB65B-E4C0-4774-A0A1-252D08C15034}"/>
    <cellStyle name="Comma 2 2 6 3 3 2 2 3 2 2" xfId="48188" xr:uid="{2348B9EA-C7D9-4F5E-A3C2-D1F7515850D5}"/>
    <cellStyle name="Comma 2 2 6 3 3 2 2 3 3" xfId="36056" xr:uid="{85C16530-85A8-4435-A4E2-FC1D54C4E1F5}"/>
    <cellStyle name="Comma 2 2 6 3 3 2 2 4" xfId="15836" xr:uid="{BA83147C-2E03-485A-9335-D4E57CC5806D}"/>
    <cellStyle name="Comma 2 2 6 3 3 2 2 4 2" xfId="40100" xr:uid="{1039D3E6-9C2F-4338-9487-0F91057FAFBC}"/>
    <cellStyle name="Comma 2 2 6 3 3 2 2 5" xfId="27968" xr:uid="{F1790109-15E5-4B70-85BC-F101910C4E24}"/>
    <cellStyle name="Comma 2 2 6 3 3 2 3" xfId="5726" xr:uid="{4F101E35-B8A1-4BC6-9247-EBB51622E528}"/>
    <cellStyle name="Comma 2 2 6 3 3 2 3 2" xfId="17858" xr:uid="{20275447-6079-4C1C-9940-D77F14E9CD1B}"/>
    <cellStyle name="Comma 2 2 6 3 3 2 3 2 2" xfId="42122" xr:uid="{A50474A0-4FDC-47E1-B7B7-8FB8627ACF10}"/>
    <cellStyle name="Comma 2 2 6 3 3 2 3 3" xfId="29990" xr:uid="{78DEE7C1-F439-4972-BF0F-5D61937890CB}"/>
    <cellStyle name="Comma 2 2 6 3 3 2 4" xfId="9770" xr:uid="{06BA7A43-C92C-4FCA-B939-381487EEFFE9}"/>
    <cellStyle name="Comma 2 2 6 3 3 2 4 2" xfId="21902" xr:uid="{91743D95-F4FA-49B2-AAC7-B47C2993A2E0}"/>
    <cellStyle name="Comma 2 2 6 3 3 2 4 2 2" xfId="46166" xr:uid="{C94EE2D3-8BD7-45CE-84FC-27219015A9B4}"/>
    <cellStyle name="Comma 2 2 6 3 3 2 4 3" xfId="34034" xr:uid="{67BFA98C-3F5C-4287-8339-266CB7727C26}"/>
    <cellStyle name="Comma 2 2 6 3 3 2 5" xfId="13814" xr:uid="{7A2EB619-8832-47EF-B59E-DB1150A54B6A}"/>
    <cellStyle name="Comma 2 2 6 3 3 2 5 2" xfId="38078" xr:uid="{FB058E39-06A9-4899-A39C-78F2D53B174A}"/>
    <cellStyle name="Comma 2 2 6 3 3 2 6" xfId="25946" xr:uid="{215FEDC4-6763-42BC-8278-6D57DE1B7E24}"/>
    <cellStyle name="Comma 2 2 6 3 3 3" xfId="2693" xr:uid="{A489C961-6C86-41BA-A1DD-81335C560B9F}"/>
    <cellStyle name="Comma 2 2 6 3 3 3 2" xfId="6737" xr:uid="{8D98B33B-2EC6-47A8-A7BF-5CF488DFEFE7}"/>
    <cellStyle name="Comma 2 2 6 3 3 3 2 2" xfId="18869" xr:uid="{42D5B434-9053-4E7B-B940-3480CA478704}"/>
    <cellStyle name="Comma 2 2 6 3 3 3 2 2 2" xfId="43133" xr:uid="{D3E309F5-3DB6-46E1-BBA3-AA9ED548FF4D}"/>
    <cellStyle name="Comma 2 2 6 3 3 3 2 3" xfId="31001" xr:uid="{6CBF2B10-FC06-4203-AF24-3ECD37DF4565}"/>
    <cellStyle name="Comma 2 2 6 3 3 3 3" xfId="10781" xr:uid="{D8437F71-3C93-4DAE-93DF-9B7FE0FF6B21}"/>
    <cellStyle name="Comma 2 2 6 3 3 3 3 2" xfId="22913" xr:uid="{E317CD3C-8730-41B2-95A2-86C1032BC6B5}"/>
    <cellStyle name="Comma 2 2 6 3 3 3 3 2 2" xfId="47177" xr:uid="{EB45A7A6-ED46-447D-8BE4-A8A9FB364A9D}"/>
    <cellStyle name="Comma 2 2 6 3 3 3 3 3" xfId="35045" xr:uid="{1388068F-0499-48B3-A0AD-FDC6FD7C6410}"/>
    <cellStyle name="Comma 2 2 6 3 3 3 4" xfId="14825" xr:uid="{F1AC1A3A-78FA-470B-A98B-AC86DD5808BE}"/>
    <cellStyle name="Comma 2 2 6 3 3 3 4 2" xfId="39089" xr:uid="{2C0A1381-A8A2-45B0-92FC-6A53F67C654A}"/>
    <cellStyle name="Comma 2 2 6 3 3 3 5" xfId="26957" xr:uid="{05183C74-3739-4460-9A59-7F27C9B40068}"/>
    <cellStyle name="Comma 2 2 6 3 3 4" xfId="4715" xr:uid="{09DFC9CA-7DCB-4A1A-8840-2EEDD87C866C}"/>
    <cellStyle name="Comma 2 2 6 3 3 4 2" xfId="16847" xr:uid="{396D69AE-6A16-4133-A616-1731DD46E733}"/>
    <cellStyle name="Comma 2 2 6 3 3 4 2 2" xfId="41111" xr:uid="{AC985879-C233-45C7-AB9C-A13C723FA989}"/>
    <cellStyle name="Comma 2 2 6 3 3 4 3" xfId="28979" xr:uid="{1686A6A5-3178-47DE-BDA1-E0618A5956FA}"/>
    <cellStyle name="Comma 2 2 6 3 3 5" xfId="8759" xr:uid="{BD2F5A37-63C5-4C1F-9182-1FCE7CA02E29}"/>
    <cellStyle name="Comma 2 2 6 3 3 5 2" xfId="20891" xr:uid="{D3D337D4-2962-47AF-B009-A2C81EDBE9D7}"/>
    <cellStyle name="Comma 2 2 6 3 3 5 2 2" xfId="45155" xr:uid="{2D7D2582-39E8-4164-A48F-87D1895E10F1}"/>
    <cellStyle name="Comma 2 2 6 3 3 5 3" xfId="33023" xr:uid="{BB06B2B0-98F6-42F9-89BA-DF3CEE64C796}"/>
    <cellStyle name="Comma 2 2 6 3 3 6" xfId="12803" xr:uid="{08873ED1-8728-45D9-9BCE-F08910DB1FCF}"/>
    <cellStyle name="Comma 2 2 6 3 3 6 2" xfId="37067" xr:uid="{C0F7E5CF-23F8-4919-BB50-EEBE4C08B5AB}"/>
    <cellStyle name="Comma 2 2 6 3 3 7" xfId="24935" xr:uid="{B39D17A9-445D-4A05-B0EC-F612E0108526}"/>
    <cellStyle name="Comma 2 2 6 3 4" xfId="1177" xr:uid="{49B53AAE-EF0B-4B26-B216-F07E51C07E35}"/>
    <cellStyle name="Comma 2 2 6 3 4 2" xfId="3199" xr:uid="{CF3E5219-D30D-4DEE-A883-30A5A6F923F5}"/>
    <cellStyle name="Comma 2 2 6 3 4 2 2" xfId="7243" xr:uid="{1BBEA9CA-D3F8-4CE5-B461-8DC80D7EC10C}"/>
    <cellStyle name="Comma 2 2 6 3 4 2 2 2" xfId="19375" xr:uid="{F4D81741-3FEF-4594-96AA-AD38145BF69C}"/>
    <cellStyle name="Comma 2 2 6 3 4 2 2 2 2" xfId="43639" xr:uid="{FF120CAB-9A18-4650-A6DA-571EFCAC67F7}"/>
    <cellStyle name="Comma 2 2 6 3 4 2 2 3" xfId="31507" xr:uid="{74AB950E-F27A-49C0-8D37-B56DD0F44272}"/>
    <cellStyle name="Comma 2 2 6 3 4 2 3" xfId="11287" xr:uid="{016B393B-D090-47A8-914D-1E1F39FA6AD5}"/>
    <cellStyle name="Comma 2 2 6 3 4 2 3 2" xfId="23419" xr:uid="{4901E92C-3D7C-4D65-B8A2-BF9DAAF3C0A3}"/>
    <cellStyle name="Comma 2 2 6 3 4 2 3 2 2" xfId="47683" xr:uid="{547A6CE7-8841-4BA0-90C0-30B10477D3A0}"/>
    <cellStyle name="Comma 2 2 6 3 4 2 3 3" xfId="35551" xr:uid="{042CAA8A-A73A-4850-907D-ED61FC4F6120}"/>
    <cellStyle name="Comma 2 2 6 3 4 2 4" xfId="15331" xr:uid="{F308BF54-F3AC-490D-9084-CFED7F36B53D}"/>
    <cellStyle name="Comma 2 2 6 3 4 2 4 2" xfId="39595" xr:uid="{7D2E7954-99A5-4FB1-8334-CCA7A27E829A}"/>
    <cellStyle name="Comma 2 2 6 3 4 2 5" xfId="27463" xr:uid="{91AA52A0-68DF-4B42-BC31-CD77631F728E}"/>
    <cellStyle name="Comma 2 2 6 3 4 3" xfId="5221" xr:uid="{E8ABF9A3-9131-4DCC-A498-7D081ABCA45E}"/>
    <cellStyle name="Comma 2 2 6 3 4 3 2" xfId="17353" xr:uid="{F0E0B955-D763-41F2-8391-A896015DE3C1}"/>
    <cellStyle name="Comma 2 2 6 3 4 3 2 2" xfId="41617" xr:uid="{80AA8835-642A-483A-B06E-4BC1922832D2}"/>
    <cellStyle name="Comma 2 2 6 3 4 3 3" xfId="29485" xr:uid="{8CA140E2-095D-47E9-9DDA-000B4010E4AD}"/>
    <cellStyle name="Comma 2 2 6 3 4 4" xfId="9265" xr:uid="{982A7EAD-101E-4094-A727-8C595667C052}"/>
    <cellStyle name="Comma 2 2 6 3 4 4 2" xfId="21397" xr:uid="{3FDD6BD6-8C6D-4195-86A7-3803BF7A7366}"/>
    <cellStyle name="Comma 2 2 6 3 4 4 2 2" xfId="45661" xr:uid="{EAEDFAF9-F826-49B1-B2F1-2B8BD2E2CAE0}"/>
    <cellStyle name="Comma 2 2 6 3 4 4 3" xfId="33529" xr:uid="{028719E2-E024-42F7-B06A-CDAFBB588510}"/>
    <cellStyle name="Comma 2 2 6 3 4 5" xfId="13309" xr:uid="{B6EDC7E7-1292-4638-862C-B204AD2E550E}"/>
    <cellStyle name="Comma 2 2 6 3 4 5 2" xfId="37573" xr:uid="{7252E70D-A2ED-41D7-A3C3-1348BE18E1E7}"/>
    <cellStyle name="Comma 2 2 6 3 4 6" xfId="25441" xr:uid="{60490494-1B6B-46A6-BD5B-9C1E6C6B364D}"/>
    <cellStyle name="Comma 2 2 6 3 5" xfId="2188" xr:uid="{D2ED3D84-0A8D-4026-81DB-CF3FCE0EF80C}"/>
    <cellStyle name="Comma 2 2 6 3 5 2" xfId="6232" xr:uid="{887AB53B-DA25-4E0F-B9EC-CE1446E36F92}"/>
    <cellStyle name="Comma 2 2 6 3 5 2 2" xfId="18364" xr:uid="{C58F655B-6AEA-4A80-907F-A9ADE2B2AA37}"/>
    <cellStyle name="Comma 2 2 6 3 5 2 2 2" xfId="42628" xr:uid="{D3BF80D4-9403-4ED0-8EEC-B2BEEA25D705}"/>
    <cellStyle name="Comma 2 2 6 3 5 2 3" xfId="30496" xr:uid="{55643E23-AAB0-4A67-BFC8-4F23B235059C}"/>
    <cellStyle name="Comma 2 2 6 3 5 3" xfId="10276" xr:uid="{D5E97061-6681-4504-8CBF-EE214862DB50}"/>
    <cellStyle name="Comma 2 2 6 3 5 3 2" xfId="22408" xr:uid="{B55ECFC0-CC85-4126-834B-6F7206076F3D}"/>
    <cellStyle name="Comma 2 2 6 3 5 3 2 2" xfId="46672" xr:uid="{CE7F3BDF-72ED-4A68-8D03-28C201E9AC82}"/>
    <cellStyle name="Comma 2 2 6 3 5 3 3" xfId="34540" xr:uid="{CC39CBD7-2B23-4E42-B42D-6CB38E58AE3A}"/>
    <cellStyle name="Comma 2 2 6 3 5 4" xfId="14320" xr:uid="{716B3846-2378-4D62-BA3C-1E0E101CCA2B}"/>
    <cellStyle name="Comma 2 2 6 3 5 4 2" xfId="38584" xr:uid="{4EA3F4B2-B3B6-4CCF-ADC0-E06E49588730}"/>
    <cellStyle name="Comma 2 2 6 3 5 5" xfId="26452" xr:uid="{F8DB27C1-BD72-430D-A0AB-AA221EC0433E}"/>
    <cellStyle name="Comma 2 2 6 3 6" xfId="4210" xr:uid="{8D39F3C4-6892-4702-9089-F41F45A67ABA}"/>
    <cellStyle name="Comma 2 2 6 3 6 2" xfId="16342" xr:uid="{44B65A1A-66F4-489B-A2A1-479E5D68506D}"/>
    <cellStyle name="Comma 2 2 6 3 6 2 2" xfId="40606" xr:uid="{CEEA5641-BA37-4E4F-B791-B9F43ACC7690}"/>
    <cellStyle name="Comma 2 2 6 3 6 3" xfId="28474" xr:uid="{C6D4C1CE-03A9-4DD3-AB63-5B05F113447D}"/>
    <cellStyle name="Comma 2 2 6 3 7" xfId="8254" xr:uid="{0027AC70-DF52-4579-9951-905A5A31FB40}"/>
    <cellStyle name="Comma 2 2 6 3 7 2" xfId="20386" xr:uid="{B667DAA8-254F-4032-A2A0-1743D8BF8F83}"/>
    <cellStyle name="Comma 2 2 6 3 7 2 2" xfId="44650" xr:uid="{C1A2B855-820A-4596-8094-94CB4515CC6E}"/>
    <cellStyle name="Comma 2 2 6 3 7 3" xfId="32518" xr:uid="{24A01640-27A9-4F93-9EDE-A25E3DA723FD}"/>
    <cellStyle name="Comma 2 2 6 3 8" xfId="12298" xr:uid="{7898E55A-81F4-493D-A13B-8BEAA8AAE3A2}"/>
    <cellStyle name="Comma 2 2 6 3 8 2" xfId="36562" xr:uid="{C2E559D1-E8D4-4373-89FB-253953510D75}"/>
    <cellStyle name="Comma 2 2 6 3 9" xfId="24430" xr:uid="{2C127A9D-15DD-45C0-87FA-1E8631607ABC}"/>
    <cellStyle name="Comma 2 2 6 4" xfId="293" xr:uid="{FB3C3138-7F4A-46D6-BD2B-2DEB95A85075}"/>
    <cellStyle name="Comma 2 2 6 4 2" xfId="798" xr:uid="{956F4FD8-182C-4F58-9B30-B23397403DFF}"/>
    <cellStyle name="Comma 2 2 6 4 2 2" xfId="1809" xr:uid="{77C726DD-88FB-407E-B581-D3A65C4BF011}"/>
    <cellStyle name="Comma 2 2 6 4 2 2 2" xfId="3831" xr:uid="{73FB77F4-02FA-4F3B-B786-EA2A7C45DEE0}"/>
    <cellStyle name="Comma 2 2 6 4 2 2 2 2" xfId="7875" xr:uid="{CC101BA2-3B92-446F-BDB1-625CF5A1DCC3}"/>
    <cellStyle name="Comma 2 2 6 4 2 2 2 2 2" xfId="20007" xr:uid="{1AFD4975-82E6-468D-AC8A-A1CDBB991B43}"/>
    <cellStyle name="Comma 2 2 6 4 2 2 2 2 2 2" xfId="44271" xr:uid="{A34C8572-E225-490A-8261-CCD288A2E012}"/>
    <cellStyle name="Comma 2 2 6 4 2 2 2 2 3" xfId="32139" xr:uid="{CF1787FB-71BA-431B-9628-AAC18DCCFA9E}"/>
    <cellStyle name="Comma 2 2 6 4 2 2 2 3" xfId="11919" xr:uid="{B95BA5E0-60E9-4F69-BD59-BF1310B4E8C8}"/>
    <cellStyle name="Comma 2 2 6 4 2 2 2 3 2" xfId="24051" xr:uid="{610411D7-D8BF-4E60-A7A7-EDD71C836BED}"/>
    <cellStyle name="Comma 2 2 6 4 2 2 2 3 2 2" xfId="48315" xr:uid="{939C7735-5B07-4D52-9DB3-4EE452401340}"/>
    <cellStyle name="Comma 2 2 6 4 2 2 2 3 3" xfId="36183" xr:uid="{FE6E65BA-0122-495B-B810-4C9DAAF61630}"/>
    <cellStyle name="Comma 2 2 6 4 2 2 2 4" xfId="15963" xr:uid="{245653F3-C986-4EAE-8B63-20F9EB754555}"/>
    <cellStyle name="Comma 2 2 6 4 2 2 2 4 2" xfId="40227" xr:uid="{E1A8DC56-4BE3-483E-AA40-EC43FA7C70EC}"/>
    <cellStyle name="Comma 2 2 6 4 2 2 2 5" xfId="28095" xr:uid="{DF1B6B40-102E-4009-A849-7559FE11BC3D}"/>
    <cellStyle name="Comma 2 2 6 4 2 2 3" xfId="5853" xr:uid="{A438DE07-C9FA-4DF1-8A3F-C598E6E00208}"/>
    <cellStyle name="Comma 2 2 6 4 2 2 3 2" xfId="17985" xr:uid="{4C8CE19C-1951-4EDB-B490-0FDF3E4B41DD}"/>
    <cellStyle name="Comma 2 2 6 4 2 2 3 2 2" xfId="42249" xr:uid="{E6DC946B-553D-425A-9656-57FE5D74775B}"/>
    <cellStyle name="Comma 2 2 6 4 2 2 3 3" xfId="30117" xr:uid="{3EEFE142-AD24-47AA-BEC1-B71CD0A04C13}"/>
    <cellStyle name="Comma 2 2 6 4 2 2 4" xfId="9897" xr:uid="{8440CEBF-97AA-4FC6-9C97-58B8DECEF082}"/>
    <cellStyle name="Comma 2 2 6 4 2 2 4 2" xfId="22029" xr:uid="{151A0016-AF85-47DA-ACE0-8BE168B9A128}"/>
    <cellStyle name="Comma 2 2 6 4 2 2 4 2 2" xfId="46293" xr:uid="{3828AA1E-9078-4159-AF48-DD90F1AC6553}"/>
    <cellStyle name="Comma 2 2 6 4 2 2 4 3" xfId="34161" xr:uid="{EB96346B-68F3-4478-AAFE-6B883E5F2737}"/>
    <cellStyle name="Comma 2 2 6 4 2 2 5" xfId="13941" xr:uid="{DA9DAFBE-41C8-43DB-903D-7A79831BFA53}"/>
    <cellStyle name="Comma 2 2 6 4 2 2 5 2" xfId="38205" xr:uid="{312C5798-363A-427F-BFA5-402E0E807041}"/>
    <cellStyle name="Comma 2 2 6 4 2 2 6" xfId="26073" xr:uid="{6C42FE4B-11EE-41DB-9718-80E8AE85B748}"/>
    <cellStyle name="Comma 2 2 6 4 2 3" xfId="2820" xr:uid="{6B859516-0942-4E16-872F-462EB9C37088}"/>
    <cellStyle name="Comma 2 2 6 4 2 3 2" xfId="6864" xr:uid="{538A1994-434D-440B-8142-30D88C4D6F00}"/>
    <cellStyle name="Comma 2 2 6 4 2 3 2 2" xfId="18996" xr:uid="{DEA7762F-FFA2-464B-97C7-5B980850D5C6}"/>
    <cellStyle name="Comma 2 2 6 4 2 3 2 2 2" xfId="43260" xr:uid="{BFF0562D-95A0-4914-86EA-3AB09037A589}"/>
    <cellStyle name="Comma 2 2 6 4 2 3 2 3" xfId="31128" xr:uid="{A02D1DBF-C2A4-418F-9266-ABF1EE731EDE}"/>
    <cellStyle name="Comma 2 2 6 4 2 3 3" xfId="10908" xr:uid="{4121406B-4E50-4D83-9C49-3E27502E0BC3}"/>
    <cellStyle name="Comma 2 2 6 4 2 3 3 2" xfId="23040" xr:uid="{4FAA95BE-764C-4E11-B365-C7D57EA3C251}"/>
    <cellStyle name="Comma 2 2 6 4 2 3 3 2 2" xfId="47304" xr:uid="{FC00AAF2-6F4A-487A-8910-09B2E7E5DE74}"/>
    <cellStyle name="Comma 2 2 6 4 2 3 3 3" xfId="35172" xr:uid="{B6562697-A1F7-4CAC-A725-42A45EA8CE86}"/>
    <cellStyle name="Comma 2 2 6 4 2 3 4" xfId="14952" xr:uid="{CDF549FF-3655-47D5-98F3-788B58EC435D}"/>
    <cellStyle name="Comma 2 2 6 4 2 3 4 2" xfId="39216" xr:uid="{3C966311-91AD-4EED-8781-53303968591D}"/>
    <cellStyle name="Comma 2 2 6 4 2 3 5" xfId="27084" xr:uid="{F24C58CB-0D3E-4D73-AA93-4049C7AB1747}"/>
    <cellStyle name="Comma 2 2 6 4 2 4" xfId="4842" xr:uid="{E17285A2-795B-4A42-94AC-74229000CA3C}"/>
    <cellStyle name="Comma 2 2 6 4 2 4 2" xfId="16974" xr:uid="{A4052CA3-2D4E-4DAB-948A-AB4534233C6B}"/>
    <cellStyle name="Comma 2 2 6 4 2 4 2 2" xfId="41238" xr:uid="{C3C04BB1-F281-4A6F-AEBC-2A4A5650B04F}"/>
    <cellStyle name="Comma 2 2 6 4 2 4 3" xfId="29106" xr:uid="{C54C429C-D14E-42B7-9A3C-8BF939097538}"/>
    <cellStyle name="Comma 2 2 6 4 2 5" xfId="8886" xr:uid="{0B807309-09B9-43F7-8C48-693B63627FF8}"/>
    <cellStyle name="Comma 2 2 6 4 2 5 2" xfId="21018" xr:uid="{10D562DE-3107-493B-B08C-C5BFBBCCD6DF}"/>
    <cellStyle name="Comma 2 2 6 4 2 5 2 2" xfId="45282" xr:uid="{A6776129-58E2-44B3-B690-9603D9A4A1A8}"/>
    <cellStyle name="Comma 2 2 6 4 2 5 3" xfId="33150" xr:uid="{CA901516-D596-4A09-83BB-886A666A0643}"/>
    <cellStyle name="Comma 2 2 6 4 2 6" xfId="12930" xr:uid="{50D8FB52-5EE8-4896-9CD5-24D05642FBBC}"/>
    <cellStyle name="Comma 2 2 6 4 2 6 2" xfId="37194" xr:uid="{B1FD7CB8-F1B0-4B9F-8EAA-250D53608AA0}"/>
    <cellStyle name="Comma 2 2 6 4 2 7" xfId="25062" xr:uid="{923ACC6A-7CAB-44A4-914F-0E40AEF684D1}"/>
    <cellStyle name="Comma 2 2 6 4 3" xfId="1304" xr:uid="{E079042E-AE4F-40D1-9521-F447BAD7338A}"/>
    <cellStyle name="Comma 2 2 6 4 3 2" xfId="3326" xr:uid="{14B4B41E-89A0-4C31-9D79-CB0B39D33CEC}"/>
    <cellStyle name="Comma 2 2 6 4 3 2 2" xfId="7370" xr:uid="{BCCE7B4F-A793-4B51-A2FD-2AB79983B9AE}"/>
    <cellStyle name="Comma 2 2 6 4 3 2 2 2" xfId="19502" xr:uid="{D3E4728B-0B39-4CD2-BCB3-B5C04CF7763E}"/>
    <cellStyle name="Comma 2 2 6 4 3 2 2 2 2" xfId="43766" xr:uid="{D3604D98-1BE1-47F5-AC79-A3734CCF3A94}"/>
    <cellStyle name="Comma 2 2 6 4 3 2 2 3" xfId="31634" xr:uid="{7C676E49-870F-4AAA-B3F0-0385B368492F}"/>
    <cellStyle name="Comma 2 2 6 4 3 2 3" xfId="11414" xr:uid="{0109AE84-63E9-4B4A-9C07-D3EB92CBF84B}"/>
    <cellStyle name="Comma 2 2 6 4 3 2 3 2" xfId="23546" xr:uid="{8B8EA968-20AB-40C6-B021-CDC9AEA15E8D}"/>
    <cellStyle name="Comma 2 2 6 4 3 2 3 2 2" xfId="47810" xr:uid="{F1858698-C892-4936-93C2-F7C3E6B167B2}"/>
    <cellStyle name="Comma 2 2 6 4 3 2 3 3" xfId="35678" xr:uid="{8D6B4950-120F-4297-AB6E-558845F96130}"/>
    <cellStyle name="Comma 2 2 6 4 3 2 4" xfId="15458" xr:uid="{C66F235B-3FF6-4AA7-84B0-F6D015CB772A}"/>
    <cellStyle name="Comma 2 2 6 4 3 2 4 2" xfId="39722" xr:uid="{EB0B50D0-6C71-44BC-A019-A21E04E0A8E0}"/>
    <cellStyle name="Comma 2 2 6 4 3 2 5" xfId="27590" xr:uid="{82D2D2BA-EC3C-45F1-833F-03D83301F3E3}"/>
    <cellStyle name="Comma 2 2 6 4 3 3" xfId="5348" xr:uid="{7EB177D9-8E0A-4AAC-ACC2-9A8EFEEAF123}"/>
    <cellStyle name="Comma 2 2 6 4 3 3 2" xfId="17480" xr:uid="{067084E4-11A7-4295-9D81-8C7D5B54ACFA}"/>
    <cellStyle name="Comma 2 2 6 4 3 3 2 2" xfId="41744" xr:uid="{FF634004-1CBE-4380-8E52-9C45ABABD91E}"/>
    <cellStyle name="Comma 2 2 6 4 3 3 3" xfId="29612" xr:uid="{E9C2444E-AB11-4715-BFC1-A165C027C8F6}"/>
    <cellStyle name="Comma 2 2 6 4 3 4" xfId="9392" xr:uid="{1324138F-B23D-4C5B-A357-92A53F2F5A6F}"/>
    <cellStyle name="Comma 2 2 6 4 3 4 2" xfId="21524" xr:uid="{1DEAA6D0-AC8F-4510-BC55-2C1F878E0068}"/>
    <cellStyle name="Comma 2 2 6 4 3 4 2 2" xfId="45788" xr:uid="{E86624B7-C4E6-48E8-96BF-893877D2DB71}"/>
    <cellStyle name="Comma 2 2 6 4 3 4 3" xfId="33656" xr:uid="{67B8E4A7-56FE-4BD3-9A1B-8CAEAB0CDEE7}"/>
    <cellStyle name="Comma 2 2 6 4 3 5" xfId="13436" xr:uid="{D8B68608-C132-40A0-BB9E-F97EA74AF9D0}"/>
    <cellStyle name="Comma 2 2 6 4 3 5 2" xfId="37700" xr:uid="{ADB7F1E8-8071-4060-B75A-459805E23733}"/>
    <cellStyle name="Comma 2 2 6 4 3 6" xfId="25568" xr:uid="{ADA5E81D-BAB9-4EE6-B066-A10A1B6A9586}"/>
    <cellStyle name="Comma 2 2 6 4 4" xfId="2315" xr:uid="{98EFD89E-CAA4-4FAB-8F08-707449C20837}"/>
    <cellStyle name="Comma 2 2 6 4 4 2" xfId="6359" xr:uid="{CC7A9567-4EB5-48AC-8420-A4B423B642C0}"/>
    <cellStyle name="Comma 2 2 6 4 4 2 2" xfId="18491" xr:uid="{A1E1BE70-CEF1-4308-8C29-B08F117255ED}"/>
    <cellStyle name="Comma 2 2 6 4 4 2 2 2" xfId="42755" xr:uid="{37A6DA57-5109-4194-8423-9B6EA6A176A5}"/>
    <cellStyle name="Comma 2 2 6 4 4 2 3" xfId="30623" xr:uid="{88F2B76E-2815-4DF0-BA92-AD8F6CE20688}"/>
    <cellStyle name="Comma 2 2 6 4 4 3" xfId="10403" xr:uid="{773ED615-33AB-4008-8B58-0AFCB701AC81}"/>
    <cellStyle name="Comma 2 2 6 4 4 3 2" xfId="22535" xr:uid="{B775C49B-2923-44E9-8A07-FE18A6542329}"/>
    <cellStyle name="Comma 2 2 6 4 4 3 2 2" xfId="46799" xr:uid="{3726E369-C1E3-44FD-8A99-727510654ABF}"/>
    <cellStyle name="Comma 2 2 6 4 4 3 3" xfId="34667" xr:uid="{BB2A4455-9D34-478A-AEB9-5583635B995D}"/>
    <cellStyle name="Comma 2 2 6 4 4 4" xfId="14447" xr:uid="{FBF3B5E8-FBF6-46FD-861F-6E8474A8FA0D}"/>
    <cellStyle name="Comma 2 2 6 4 4 4 2" xfId="38711" xr:uid="{144A6668-09CA-453E-9992-B490830FE324}"/>
    <cellStyle name="Comma 2 2 6 4 4 5" xfId="26579" xr:uid="{720A83A8-54DA-4909-B366-76B2D91E97E3}"/>
    <cellStyle name="Comma 2 2 6 4 5" xfId="4337" xr:uid="{AB024701-3B19-4EE7-AE68-181957E3EC53}"/>
    <cellStyle name="Comma 2 2 6 4 5 2" xfId="16469" xr:uid="{F08521DC-584E-486F-B1BC-63A2B94F18B5}"/>
    <cellStyle name="Comma 2 2 6 4 5 2 2" xfId="40733" xr:uid="{671B0B42-1E05-4936-9786-9D1DEE49D5D7}"/>
    <cellStyle name="Comma 2 2 6 4 5 3" xfId="28601" xr:uid="{583764D5-FE31-4060-80E0-5B7E67403640}"/>
    <cellStyle name="Comma 2 2 6 4 6" xfId="8381" xr:uid="{FD5DAA0B-6E6F-4371-A03D-093A6DD802CF}"/>
    <cellStyle name="Comma 2 2 6 4 6 2" xfId="20513" xr:uid="{338FB38D-9FDB-4E1C-B4E4-629C34B5612D}"/>
    <cellStyle name="Comma 2 2 6 4 6 2 2" xfId="44777" xr:uid="{7E42D713-C0A7-40F9-910D-3A047DD85EE9}"/>
    <cellStyle name="Comma 2 2 6 4 6 3" xfId="32645" xr:uid="{2C1F6671-9AA9-400A-BC84-BFFC0B6D9E98}"/>
    <cellStyle name="Comma 2 2 6 4 7" xfId="12425" xr:uid="{0618824F-5E3D-4AF1-9991-690F728F815F}"/>
    <cellStyle name="Comma 2 2 6 4 7 2" xfId="36689" xr:uid="{40AC5E64-CB66-4956-8914-795631A0EE89}"/>
    <cellStyle name="Comma 2 2 6 4 8" xfId="24557" xr:uid="{A4B47343-78D2-49C6-BE31-0AC902AEB004}"/>
    <cellStyle name="Comma 2 2 6 5" xfId="545" xr:uid="{867CA31F-F7C7-4128-83C1-898DD0A1339B}"/>
    <cellStyle name="Comma 2 2 6 5 2" xfId="1556" xr:uid="{53E7A711-F55E-4E53-BEE2-2A701565E899}"/>
    <cellStyle name="Comma 2 2 6 5 2 2" xfId="3578" xr:uid="{82FE461E-6C5E-4CFA-AAEC-3BF82DF31DEE}"/>
    <cellStyle name="Comma 2 2 6 5 2 2 2" xfId="7622" xr:uid="{DD1DF95E-90C3-4447-AEAB-6F4B61322DE9}"/>
    <cellStyle name="Comma 2 2 6 5 2 2 2 2" xfId="19754" xr:uid="{A5B28320-9A69-4233-BF9F-3D1CE86DB86D}"/>
    <cellStyle name="Comma 2 2 6 5 2 2 2 2 2" xfId="44018" xr:uid="{F8E636C9-29C6-420C-A1F2-0AF1C62FA034}"/>
    <cellStyle name="Comma 2 2 6 5 2 2 2 3" xfId="31886" xr:uid="{F84D28C7-D404-4D6C-8DA6-7F9CB98E37C5}"/>
    <cellStyle name="Comma 2 2 6 5 2 2 3" xfId="11666" xr:uid="{A0116E1E-02ED-4A26-8BA5-9BE84C0B181A}"/>
    <cellStyle name="Comma 2 2 6 5 2 2 3 2" xfId="23798" xr:uid="{549B6AB8-E51C-4A4E-9E43-0AE715743425}"/>
    <cellStyle name="Comma 2 2 6 5 2 2 3 2 2" xfId="48062" xr:uid="{90835149-3AA4-439F-A62C-2287306FA80F}"/>
    <cellStyle name="Comma 2 2 6 5 2 2 3 3" xfId="35930" xr:uid="{13231092-4B6D-4529-BD7A-5E67DAD72A1E}"/>
    <cellStyle name="Comma 2 2 6 5 2 2 4" xfId="15710" xr:uid="{F68385EC-80E9-4DEA-B1C0-4AA995B83C2F}"/>
    <cellStyle name="Comma 2 2 6 5 2 2 4 2" xfId="39974" xr:uid="{BF672AE8-55B9-4BA8-BB78-2ECDA858B2D3}"/>
    <cellStyle name="Comma 2 2 6 5 2 2 5" xfId="27842" xr:uid="{A5C99623-43FD-414E-BB02-B442B7154FFA}"/>
    <cellStyle name="Comma 2 2 6 5 2 3" xfId="5600" xr:uid="{AC4502E5-75F0-4805-817F-F2F4E93B7177}"/>
    <cellStyle name="Comma 2 2 6 5 2 3 2" xfId="17732" xr:uid="{5BE63D66-9CBC-4B7F-B167-2B50CBD3C7E3}"/>
    <cellStyle name="Comma 2 2 6 5 2 3 2 2" xfId="41996" xr:uid="{0411BEB2-BEF3-4C65-A855-32D3BD76F8CC}"/>
    <cellStyle name="Comma 2 2 6 5 2 3 3" xfId="29864" xr:uid="{6BAB1A97-85DE-4ED9-8CC9-1E8B65758413}"/>
    <cellStyle name="Comma 2 2 6 5 2 4" xfId="9644" xr:uid="{BE3A2B5D-0A4C-4144-A2D6-9E6F64BE2A50}"/>
    <cellStyle name="Comma 2 2 6 5 2 4 2" xfId="21776" xr:uid="{F9576E62-0BC1-4C5D-A222-3503F50885BD}"/>
    <cellStyle name="Comma 2 2 6 5 2 4 2 2" xfId="46040" xr:uid="{0C2BF4EA-A764-43FC-9CAB-26E59BDA5919}"/>
    <cellStyle name="Comma 2 2 6 5 2 4 3" xfId="33908" xr:uid="{31AF4B9F-D385-4C52-9A4C-A6A6219FD2D9}"/>
    <cellStyle name="Comma 2 2 6 5 2 5" xfId="13688" xr:uid="{C0A25B40-A0A3-45F5-999C-43F9F4D84C84}"/>
    <cellStyle name="Comma 2 2 6 5 2 5 2" xfId="37952" xr:uid="{240BD9DD-1458-4138-BE93-CF7969A08081}"/>
    <cellStyle name="Comma 2 2 6 5 2 6" xfId="25820" xr:uid="{2A1EC056-124E-4C6F-A1E1-2916FD4C364E}"/>
    <cellStyle name="Comma 2 2 6 5 3" xfId="2567" xr:uid="{27D0AE0A-87AF-4E62-8110-7D82131573C0}"/>
    <cellStyle name="Comma 2 2 6 5 3 2" xfId="6611" xr:uid="{BC1AA665-5BF3-49CB-BC60-A2EE99943622}"/>
    <cellStyle name="Comma 2 2 6 5 3 2 2" xfId="18743" xr:uid="{0EFAAD98-913B-4958-9584-6FD88C0A557E}"/>
    <cellStyle name="Comma 2 2 6 5 3 2 2 2" xfId="43007" xr:uid="{591B9153-061B-40F1-B7B6-CEBDAF2CF3CB}"/>
    <cellStyle name="Comma 2 2 6 5 3 2 3" xfId="30875" xr:uid="{11BA550C-E310-480C-899D-416EAC30CFD6}"/>
    <cellStyle name="Comma 2 2 6 5 3 3" xfId="10655" xr:uid="{6EEEDDA4-C682-419A-A2A9-3F111D067903}"/>
    <cellStyle name="Comma 2 2 6 5 3 3 2" xfId="22787" xr:uid="{5C40D7BB-2837-482B-9B6A-AEAF7E381197}"/>
    <cellStyle name="Comma 2 2 6 5 3 3 2 2" xfId="47051" xr:uid="{F87C03E0-91ED-41FA-BEC6-A68478D4AEF6}"/>
    <cellStyle name="Comma 2 2 6 5 3 3 3" xfId="34919" xr:uid="{652589ED-12C8-4331-A8F9-7B4CB33F70BB}"/>
    <cellStyle name="Comma 2 2 6 5 3 4" xfId="14699" xr:uid="{1C1FBF9A-A0CE-4F09-B0DE-EB9A5F5E5734}"/>
    <cellStyle name="Comma 2 2 6 5 3 4 2" xfId="38963" xr:uid="{04A3E6A0-A4D1-4CA5-ABBD-A3774CF2C823}"/>
    <cellStyle name="Comma 2 2 6 5 3 5" xfId="26831" xr:uid="{7D01513B-F757-47F0-9437-2BBF81604364}"/>
    <cellStyle name="Comma 2 2 6 5 4" xfId="4589" xr:uid="{25BB73A6-F920-4C21-BF0C-425F312CF13E}"/>
    <cellStyle name="Comma 2 2 6 5 4 2" xfId="16721" xr:uid="{71DA1543-D6BD-43F3-84AF-5EF463E54B38}"/>
    <cellStyle name="Comma 2 2 6 5 4 2 2" xfId="40985" xr:uid="{B92DF371-55B1-4298-97C5-E786BC7E02A5}"/>
    <cellStyle name="Comma 2 2 6 5 4 3" xfId="28853" xr:uid="{5A0464AB-F612-4537-B71D-5054A37F6B3E}"/>
    <cellStyle name="Comma 2 2 6 5 5" xfId="8633" xr:uid="{0BFE8EA5-A507-4E0B-BFDC-3E3B58D73C75}"/>
    <cellStyle name="Comma 2 2 6 5 5 2" xfId="20765" xr:uid="{885E7C47-1B80-4832-B964-515A12259ED6}"/>
    <cellStyle name="Comma 2 2 6 5 5 2 2" xfId="45029" xr:uid="{B4B9DB00-6CDA-4CC2-8607-7DB0F075B92B}"/>
    <cellStyle name="Comma 2 2 6 5 5 3" xfId="32897" xr:uid="{4CDCFE0E-A0EE-472A-964F-5C36E7886F96}"/>
    <cellStyle name="Comma 2 2 6 5 6" xfId="12677" xr:uid="{EF295854-25A6-40AA-B1A2-306EA41B6996}"/>
    <cellStyle name="Comma 2 2 6 5 6 2" xfId="36941" xr:uid="{59B32703-EBB3-43E7-9831-02808984AA3F}"/>
    <cellStyle name="Comma 2 2 6 5 7" xfId="24809" xr:uid="{D0826888-AF3A-4A68-ABDC-CD6AAC5411C7}"/>
    <cellStyle name="Comma 2 2 6 6" xfId="1051" xr:uid="{7473F377-B5E7-4E6E-A2C1-3AAD8359682C}"/>
    <cellStyle name="Comma 2 2 6 6 2" xfId="3073" xr:uid="{7E14354B-D485-4B96-8B0F-746EE60C500D}"/>
    <cellStyle name="Comma 2 2 6 6 2 2" xfId="7117" xr:uid="{52374A19-F05F-43C8-86FC-B605892D8EEB}"/>
    <cellStyle name="Comma 2 2 6 6 2 2 2" xfId="19249" xr:uid="{16225FE1-1609-483F-A684-874C8D98E263}"/>
    <cellStyle name="Comma 2 2 6 6 2 2 2 2" xfId="43513" xr:uid="{DB78B2B0-53F9-4598-8061-6EDF0E4B7687}"/>
    <cellStyle name="Comma 2 2 6 6 2 2 3" xfId="31381" xr:uid="{D3B16C3A-B143-4A7C-B46A-28ED6B552A5A}"/>
    <cellStyle name="Comma 2 2 6 6 2 3" xfId="11161" xr:uid="{3B9FC420-165F-42C3-A486-63D26802D942}"/>
    <cellStyle name="Comma 2 2 6 6 2 3 2" xfId="23293" xr:uid="{2D6CF5D6-205E-41BE-B5E3-872E4383EA36}"/>
    <cellStyle name="Comma 2 2 6 6 2 3 2 2" xfId="47557" xr:uid="{9D564C71-2603-4B5A-9203-AED385C1C218}"/>
    <cellStyle name="Comma 2 2 6 6 2 3 3" xfId="35425" xr:uid="{8D9DEC4C-5801-4EA7-9DEF-109C2C41C406}"/>
    <cellStyle name="Comma 2 2 6 6 2 4" xfId="15205" xr:uid="{4B7CF7FE-1407-4204-BAFF-6EB365D71146}"/>
    <cellStyle name="Comma 2 2 6 6 2 4 2" xfId="39469" xr:uid="{809113EB-ED1C-4FD8-B43A-332BC801178E}"/>
    <cellStyle name="Comma 2 2 6 6 2 5" xfId="27337" xr:uid="{55090E52-4D34-4921-8BD3-1C0B7078B2CB}"/>
    <cellStyle name="Comma 2 2 6 6 3" xfId="5095" xr:uid="{3F3FB718-72DF-45D2-BAAC-F82295D1D994}"/>
    <cellStyle name="Comma 2 2 6 6 3 2" xfId="17227" xr:uid="{BDAC4E1A-C6FF-4AA5-83B1-C77474322F0D}"/>
    <cellStyle name="Comma 2 2 6 6 3 2 2" xfId="41491" xr:uid="{DE327ECE-3463-439B-95C6-DDDAD217F7E9}"/>
    <cellStyle name="Comma 2 2 6 6 3 3" xfId="29359" xr:uid="{C7A25ECA-A457-45B9-9CEA-B7BDF2174004}"/>
    <cellStyle name="Comma 2 2 6 6 4" xfId="9139" xr:uid="{92DEC15C-87EE-43E2-ABAC-30211E7071F9}"/>
    <cellStyle name="Comma 2 2 6 6 4 2" xfId="21271" xr:uid="{D8DDD7A7-CD9A-4D48-83C3-F64EF42AD10A}"/>
    <cellStyle name="Comma 2 2 6 6 4 2 2" xfId="45535" xr:uid="{CBEFD981-F430-422A-AECA-E6BE8A4404FD}"/>
    <cellStyle name="Comma 2 2 6 6 4 3" xfId="33403" xr:uid="{34C65D20-2EC9-49F6-B1AF-72F0CF95580F}"/>
    <cellStyle name="Comma 2 2 6 6 5" xfId="13183" xr:uid="{4F8CA6DE-D577-49D0-B125-D0B21E6742A1}"/>
    <cellStyle name="Comma 2 2 6 6 5 2" xfId="37447" xr:uid="{DAF1CD67-7B12-4F52-9288-91161DBA6A2D}"/>
    <cellStyle name="Comma 2 2 6 6 6" xfId="25315" xr:uid="{845B4137-FE36-4FD5-84DF-8CE6356C7E13}"/>
    <cellStyle name="Comma 2 2 6 7" xfId="2062" xr:uid="{4A137F88-022B-4359-8DCF-CD6F036853FC}"/>
    <cellStyle name="Comma 2 2 6 7 2" xfId="6106" xr:uid="{244709EB-E720-4CBE-9E87-402F00339DD8}"/>
    <cellStyle name="Comma 2 2 6 7 2 2" xfId="18238" xr:uid="{03BE639F-3C3F-4FFF-A113-AD9EB46BF024}"/>
    <cellStyle name="Comma 2 2 6 7 2 2 2" xfId="42502" xr:uid="{DECEAE55-6A9E-472E-AB22-1AC383F7EAEB}"/>
    <cellStyle name="Comma 2 2 6 7 2 3" xfId="30370" xr:uid="{62FF5629-9B26-4808-807F-8C2E1C6A00ED}"/>
    <cellStyle name="Comma 2 2 6 7 3" xfId="10150" xr:uid="{50CBA545-F72A-4D9B-9E8B-2A0D159B92D9}"/>
    <cellStyle name="Comma 2 2 6 7 3 2" xfId="22282" xr:uid="{D5FE02E4-C877-45E9-A2C1-46AFAD0DC9E1}"/>
    <cellStyle name="Comma 2 2 6 7 3 2 2" xfId="46546" xr:uid="{3569B228-061B-41C3-A01B-29338F7D87D2}"/>
    <cellStyle name="Comma 2 2 6 7 3 3" xfId="34414" xr:uid="{449F8F8C-BCD0-4768-A5AB-75B9CF33F86B}"/>
    <cellStyle name="Comma 2 2 6 7 4" xfId="14194" xr:uid="{367B704B-AE01-4AEC-8104-BAE50A30AD26}"/>
    <cellStyle name="Comma 2 2 6 7 4 2" xfId="38458" xr:uid="{5AF98A4F-EAC3-4396-B134-05E1448D5187}"/>
    <cellStyle name="Comma 2 2 6 7 5" xfId="26326" xr:uid="{8C6445AA-105A-4EAA-B733-05FF8A234B26}"/>
    <cellStyle name="Comma 2 2 6 8" xfId="4084" xr:uid="{409E210C-50CC-46B8-B2B4-98F88F17256D}"/>
    <cellStyle name="Comma 2 2 6 8 2" xfId="16216" xr:uid="{807B5A48-6C08-424F-A62B-EBFF5F35CA43}"/>
    <cellStyle name="Comma 2 2 6 8 2 2" xfId="40480" xr:uid="{217E243B-514C-4480-AF72-1F26F8FC76C3}"/>
    <cellStyle name="Comma 2 2 6 8 3" xfId="28348" xr:uid="{8CD579F7-A9A5-4D5F-A630-B0E6A8B9F00A}"/>
    <cellStyle name="Comma 2 2 6 9" xfId="8128" xr:uid="{033726A8-F5AD-4A5A-A40C-D285E3B14D60}"/>
    <cellStyle name="Comma 2 2 6 9 2" xfId="20260" xr:uid="{11CD68B8-3DB8-48A9-A02A-E72B254A9EDE}"/>
    <cellStyle name="Comma 2 2 6 9 2 2" xfId="44524" xr:uid="{14D008E4-6BCA-4B57-80FD-8FD462316E69}"/>
    <cellStyle name="Comma 2 2 6 9 3" xfId="32392" xr:uid="{3C1DA2AD-967F-49AF-BCFA-FA258B7B51C5}"/>
    <cellStyle name="Comma 2 2 60" xfId="49845" xr:uid="{422CEFCB-5431-478F-AD8F-6566B402C8CC}"/>
    <cellStyle name="Comma 2 2 61" xfId="49846" xr:uid="{638E3FE8-CEC2-41DC-81A8-AD72F87CD6C5}"/>
    <cellStyle name="Comma 2 2 62" xfId="49861" xr:uid="{987D45D5-96E8-498E-A993-2D42A89FA657}"/>
    <cellStyle name="Comma 2 2 63" xfId="49865" xr:uid="{C24E8C7D-49A9-4FEA-842E-681F3F8D8D25}"/>
    <cellStyle name="Comma 2 2 64" xfId="49866" xr:uid="{13B431ED-70A2-4D20-89FF-30EE82648614}"/>
    <cellStyle name="Comma 2 2 65" xfId="49867" xr:uid="{DEBF2A4F-EE89-4515-963B-A6AE1D0C3F85}"/>
    <cellStyle name="Comma 2 2 66" xfId="49868" xr:uid="{307062B1-7384-428B-896D-4DFE59BDB291}"/>
    <cellStyle name="Comma 2 2 67" xfId="49869" xr:uid="{FA0EB397-90D2-487C-9426-652BA2127FE3}"/>
    <cellStyle name="Comma 2 2 68" xfId="49870" xr:uid="{0A1DCD95-72FF-4FB7-9669-4695D5357F88}"/>
    <cellStyle name="Comma 2 2 69" xfId="49871" xr:uid="{019C26D1-BCE3-47BF-AB33-481A19AFAD0D}"/>
    <cellStyle name="Comma 2 2 7" xfId="61" xr:uid="{0D86B85A-E78C-4D8A-B6B4-5816A0D975BC}"/>
    <cellStyle name="Comma 2 2 7 10" xfId="12193" xr:uid="{BDA76BC1-8855-4325-ABEA-8BDE8B35D8A6}"/>
    <cellStyle name="Comma 2 2 7 10 2" xfId="36457" xr:uid="{FA2C016F-6176-45AF-9DAD-278543884A73}"/>
    <cellStyle name="Comma 2 2 7 11" xfId="24325" xr:uid="{8F035F55-3F5A-4F4A-9586-0CA8100CDE7C}"/>
    <cellStyle name="Comma 2 2 7 2" xfId="124" xr:uid="{702EAB98-9AE0-4E84-88FD-B4F32B3CE1B9}"/>
    <cellStyle name="Comma 2 2 7 2 10" xfId="24388" xr:uid="{2D66A98E-B48E-4F11-9AD1-3CAFCA48D258}"/>
    <cellStyle name="Comma 2 2 7 2 2" xfId="250" xr:uid="{D2831EEA-D865-4467-BC90-0C261E526CCC}"/>
    <cellStyle name="Comma 2 2 7 2 2 2" xfId="503" xr:uid="{7A229DA4-403A-4D5B-8A97-CF105431C1E5}"/>
    <cellStyle name="Comma 2 2 7 2 2 2 2" xfId="1008" xr:uid="{9FBBFB22-980F-49F0-8657-4DEEC52A8767}"/>
    <cellStyle name="Comma 2 2 7 2 2 2 2 2" xfId="2019" xr:uid="{EAB5FD84-BC68-4932-81B8-AAAEE4EBD157}"/>
    <cellStyle name="Comma 2 2 7 2 2 2 2 2 2" xfId="4041" xr:uid="{FFF63D3E-DDA8-4288-A3B8-5D90458CEA1E}"/>
    <cellStyle name="Comma 2 2 7 2 2 2 2 2 2 2" xfId="8085" xr:uid="{905F8333-FC23-431E-B50F-204C22D3161D}"/>
    <cellStyle name="Comma 2 2 7 2 2 2 2 2 2 2 2" xfId="20217" xr:uid="{E7CBFB28-6830-4942-A46A-5823BA37A91E}"/>
    <cellStyle name="Comma 2 2 7 2 2 2 2 2 2 2 2 2" xfId="44481" xr:uid="{7AD0CBF3-5E1C-4EA2-9241-FD6B21504D41}"/>
    <cellStyle name="Comma 2 2 7 2 2 2 2 2 2 2 3" xfId="32349" xr:uid="{3111D5EA-A26A-4403-AA33-60D949C52FF9}"/>
    <cellStyle name="Comma 2 2 7 2 2 2 2 2 2 3" xfId="12129" xr:uid="{6B49E119-E915-4828-AC94-1ACB13325E28}"/>
    <cellStyle name="Comma 2 2 7 2 2 2 2 2 2 3 2" xfId="24261" xr:uid="{4C6C552A-04B5-4D24-A8AF-B5F26233DEBC}"/>
    <cellStyle name="Comma 2 2 7 2 2 2 2 2 2 3 2 2" xfId="48525" xr:uid="{598FEB28-5162-4005-8D26-E1A2BDAB526F}"/>
    <cellStyle name="Comma 2 2 7 2 2 2 2 2 2 3 3" xfId="36393" xr:uid="{050EBB4C-FC7E-4F08-A26C-9B658CBB715C}"/>
    <cellStyle name="Comma 2 2 7 2 2 2 2 2 2 4" xfId="16173" xr:uid="{4E648257-98F7-4728-97DA-75BD925862B2}"/>
    <cellStyle name="Comma 2 2 7 2 2 2 2 2 2 4 2" xfId="40437" xr:uid="{BEDCE676-CB00-4853-AE7B-0DEEA981288C}"/>
    <cellStyle name="Comma 2 2 7 2 2 2 2 2 2 5" xfId="28305" xr:uid="{AE93018B-0DC4-423F-8B56-6F6CA2562E1A}"/>
    <cellStyle name="Comma 2 2 7 2 2 2 2 2 3" xfId="6063" xr:uid="{BB490A3E-39C7-45EC-9A29-05D1ED43189F}"/>
    <cellStyle name="Comma 2 2 7 2 2 2 2 2 3 2" xfId="18195" xr:uid="{EF527D09-3C19-40DB-A8E7-629206A6D81B}"/>
    <cellStyle name="Comma 2 2 7 2 2 2 2 2 3 2 2" xfId="42459" xr:uid="{5C567256-C138-4AD9-8DA3-63B8CD4F02FC}"/>
    <cellStyle name="Comma 2 2 7 2 2 2 2 2 3 3" xfId="30327" xr:uid="{3C63892C-01EE-4440-B85B-DEC3E2532932}"/>
    <cellStyle name="Comma 2 2 7 2 2 2 2 2 4" xfId="10107" xr:uid="{83C870F9-88FD-4AD0-9436-9B96ED96C364}"/>
    <cellStyle name="Comma 2 2 7 2 2 2 2 2 4 2" xfId="22239" xr:uid="{465A9374-9D0A-4765-B2A5-772E75E0BECC}"/>
    <cellStyle name="Comma 2 2 7 2 2 2 2 2 4 2 2" xfId="46503" xr:uid="{6C173211-667E-4295-8A31-39EF787F8A8F}"/>
    <cellStyle name="Comma 2 2 7 2 2 2 2 2 4 3" xfId="34371" xr:uid="{904758A6-8310-45A2-AEAE-8219AF2C3A0E}"/>
    <cellStyle name="Comma 2 2 7 2 2 2 2 2 5" xfId="14151" xr:uid="{D515F71E-64FB-40B1-ABA1-955F4035E43A}"/>
    <cellStyle name="Comma 2 2 7 2 2 2 2 2 5 2" xfId="38415" xr:uid="{1447AA6F-0E0B-4794-B30C-4BE38AEE32BF}"/>
    <cellStyle name="Comma 2 2 7 2 2 2 2 2 6" xfId="26283" xr:uid="{0B94BBBC-30F4-4CE3-8E0D-4D8A120DF9AB}"/>
    <cellStyle name="Comma 2 2 7 2 2 2 2 3" xfId="3030" xr:uid="{C27D7182-78C4-4730-8E87-D322FDAFE3D4}"/>
    <cellStyle name="Comma 2 2 7 2 2 2 2 3 2" xfId="7074" xr:uid="{FA5199B2-DBD1-48E6-917F-7B33039ACA4F}"/>
    <cellStyle name="Comma 2 2 7 2 2 2 2 3 2 2" xfId="19206" xr:uid="{044E5E53-AFC6-440F-970B-AD624F77B2EB}"/>
    <cellStyle name="Comma 2 2 7 2 2 2 2 3 2 2 2" xfId="43470" xr:uid="{702E7A7D-B1AE-4A42-8DDF-7FE2811096D7}"/>
    <cellStyle name="Comma 2 2 7 2 2 2 2 3 2 3" xfId="31338" xr:uid="{CD5A41DD-6BB8-456F-AC05-553CC76FE538}"/>
    <cellStyle name="Comma 2 2 7 2 2 2 2 3 3" xfId="11118" xr:uid="{3155D38D-F3DF-43FB-8282-517E79254A28}"/>
    <cellStyle name="Comma 2 2 7 2 2 2 2 3 3 2" xfId="23250" xr:uid="{5EB13B6B-30FD-4554-9A93-7DCEFCC88D5C}"/>
    <cellStyle name="Comma 2 2 7 2 2 2 2 3 3 2 2" xfId="47514" xr:uid="{C637871C-5D6C-496F-A204-960779544AF0}"/>
    <cellStyle name="Comma 2 2 7 2 2 2 2 3 3 3" xfId="35382" xr:uid="{7E19A594-9650-47EA-9126-A8B902AAAB19}"/>
    <cellStyle name="Comma 2 2 7 2 2 2 2 3 4" xfId="15162" xr:uid="{7353DE17-9535-4D28-83B8-CCAE622D1D4D}"/>
    <cellStyle name="Comma 2 2 7 2 2 2 2 3 4 2" xfId="39426" xr:uid="{0DB0E4D9-07F1-4761-BF52-E9F07B6129F1}"/>
    <cellStyle name="Comma 2 2 7 2 2 2 2 3 5" xfId="27294" xr:uid="{717F41D4-99DF-408A-97FC-00E78F647D4F}"/>
    <cellStyle name="Comma 2 2 7 2 2 2 2 4" xfId="5052" xr:uid="{7FDB99AE-74C0-43D1-B172-B68E94AC486A}"/>
    <cellStyle name="Comma 2 2 7 2 2 2 2 4 2" xfId="17184" xr:uid="{7C519504-B8AE-4A23-AEE0-882D1A74A25B}"/>
    <cellStyle name="Comma 2 2 7 2 2 2 2 4 2 2" xfId="41448" xr:uid="{EC91425D-B363-477F-91EC-F1ECE42D3C5B}"/>
    <cellStyle name="Comma 2 2 7 2 2 2 2 4 3" xfId="29316" xr:uid="{00847C85-EEFC-438A-A598-2FA14FD122A3}"/>
    <cellStyle name="Comma 2 2 7 2 2 2 2 5" xfId="9096" xr:uid="{E6B0AD02-D2E3-4B1B-8EA4-016ECC760F61}"/>
    <cellStyle name="Comma 2 2 7 2 2 2 2 5 2" xfId="21228" xr:uid="{5E5E4B48-85FD-4E14-95CC-A7571C065026}"/>
    <cellStyle name="Comma 2 2 7 2 2 2 2 5 2 2" xfId="45492" xr:uid="{79B25BEF-7811-4100-A756-84DFB95E890F}"/>
    <cellStyle name="Comma 2 2 7 2 2 2 2 5 3" xfId="33360" xr:uid="{B503A700-C09D-461C-9D02-9A36BB1DE5EE}"/>
    <cellStyle name="Comma 2 2 7 2 2 2 2 6" xfId="13140" xr:uid="{897C8EC3-FD3B-4B65-9BDD-98D63B507760}"/>
    <cellStyle name="Comma 2 2 7 2 2 2 2 6 2" xfId="37404" xr:uid="{96CE1C79-1797-4C90-8501-9D478BDA6B06}"/>
    <cellStyle name="Comma 2 2 7 2 2 2 2 7" xfId="25272" xr:uid="{27B97E80-3661-4799-86EA-D7317053D733}"/>
    <cellStyle name="Comma 2 2 7 2 2 2 3" xfId="1514" xr:uid="{539E605C-15B5-4AE0-8757-03E3F45B4AE4}"/>
    <cellStyle name="Comma 2 2 7 2 2 2 3 2" xfId="3536" xr:uid="{EA077B37-1994-42B8-B82F-6381F7D4E258}"/>
    <cellStyle name="Comma 2 2 7 2 2 2 3 2 2" xfId="7580" xr:uid="{B6ED6468-C2B4-4A31-896F-D712ACDF0AA9}"/>
    <cellStyle name="Comma 2 2 7 2 2 2 3 2 2 2" xfId="19712" xr:uid="{AD017BBD-C347-4FD1-B0E1-4B9DEAB35B32}"/>
    <cellStyle name="Comma 2 2 7 2 2 2 3 2 2 2 2" xfId="43976" xr:uid="{7E40A066-D2DC-408E-9373-928B850F74EB}"/>
    <cellStyle name="Comma 2 2 7 2 2 2 3 2 2 3" xfId="31844" xr:uid="{18946654-4B32-41A1-9B16-8EE7AD5C8C46}"/>
    <cellStyle name="Comma 2 2 7 2 2 2 3 2 3" xfId="11624" xr:uid="{AD756A26-59E0-4931-B857-93DEFB3A2C8C}"/>
    <cellStyle name="Comma 2 2 7 2 2 2 3 2 3 2" xfId="23756" xr:uid="{29066800-C521-4C64-A446-62735FA8E31A}"/>
    <cellStyle name="Comma 2 2 7 2 2 2 3 2 3 2 2" xfId="48020" xr:uid="{46677D2D-742E-485B-9A12-2256EBEBB87F}"/>
    <cellStyle name="Comma 2 2 7 2 2 2 3 2 3 3" xfId="35888" xr:uid="{1FB52D64-8853-4684-9E94-A55F0E6BFD89}"/>
    <cellStyle name="Comma 2 2 7 2 2 2 3 2 4" xfId="15668" xr:uid="{03BF2A11-D1D3-4115-994B-CA076408B1D7}"/>
    <cellStyle name="Comma 2 2 7 2 2 2 3 2 4 2" xfId="39932" xr:uid="{7A64FC69-640C-4878-BE31-B180D91B7D04}"/>
    <cellStyle name="Comma 2 2 7 2 2 2 3 2 5" xfId="27800" xr:uid="{98B52236-69B1-41F2-AEAC-496A4B643795}"/>
    <cellStyle name="Comma 2 2 7 2 2 2 3 3" xfId="5558" xr:uid="{A84A326C-6A9F-47ED-A687-EDD55769C8F8}"/>
    <cellStyle name="Comma 2 2 7 2 2 2 3 3 2" xfId="17690" xr:uid="{25A761CE-7958-44E8-9006-E71AF92D98E4}"/>
    <cellStyle name="Comma 2 2 7 2 2 2 3 3 2 2" xfId="41954" xr:uid="{3B70EB6C-E567-494A-850B-258487F0C500}"/>
    <cellStyle name="Comma 2 2 7 2 2 2 3 3 3" xfId="29822" xr:uid="{C0CE4F74-7230-4ACC-A8BD-115728FAD0E5}"/>
    <cellStyle name="Comma 2 2 7 2 2 2 3 4" xfId="9602" xr:uid="{A5259B22-0047-4254-BD80-61B5A0207699}"/>
    <cellStyle name="Comma 2 2 7 2 2 2 3 4 2" xfId="21734" xr:uid="{7501BE34-07D1-42E4-837C-BD188F19075A}"/>
    <cellStyle name="Comma 2 2 7 2 2 2 3 4 2 2" xfId="45998" xr:uid="{8822B174-0416-44EA-BE1F-4787C040614F}"/>
    <cellStyle name="Comma 2 2 7 2 2 2 3 4 3" xfId="33866" xr:uid="{1A1F1B51-9A94-4F83-B11B-256341A4A9FE}"/>
    <cellStyle name="Comma 2 2 7 2 2 2 3 5" xfId="13646" xr:uid="{A2D68F2F-CFC2-466A-A4C8-A817D673B786}"/>
    <cellStyle name="Comma 2 2 7 2 2 2 3 5 2" xfId="37910" xr:uid="{F4AC5FA3-8F7C-4DAE-BDB1-C9BE7AA07FCD}"/>
    <cellStyle name="Comma 2 2 7 2 2 2 3 6" xfId="25778" xr:uid="{E75F5A87-90A2-4620-8F59-78F6418A347F}"/>
    <cellStyle name="Comma 2 2 7 2 2 2 4" xfId="2525" xr:uid="{B0CD869F-71AB-404D-91C3-6DD2BDA6EE53}"/>
    <cellStyle name="Comma 2 2 7 2 2 2 4 2" xfId="6569" xr:uid="{A3913595-8D94-4EA7-834B-9533D3060DD4}"/>
    <cellStyle name="Comma 2 2 7 2 2 2 4 2 2" xfId="18701" xr:uid="{7DAF3570-3346-4429-9BF8-D0A2FE83EB27}"/>
    <cellStyle name="Comma 2 2 7 2 2 2 4 2 2 2" xfId="42965" xr:uid="{BA7AB021-0C06-454E-B263-C5D11E699785}"/>
    <cellStyle name="Comma 2 2 7 2 2 2 4 2 3" xfId="30833" xr:uid="{3D56B8AC-9B08-4249-A37B-0ECDBDA6E960}"/>
    <cellStyle name="Comma 2 2 7 2 2 2 4 3" xfId="10613" xr:uid="{7B5E9BF7-F8A1-4116-B9E3-FE0F75566358}"/>
    <cellStyle name="Comma 2 2 7 2 2 2 4 3 2" xfId="22745" xr:uid="{ACFED4CD-D275-44D4-BA4D-8528AC088A43}"/>
    <cellStyle name="Comma 2 2 7 2 2 2 4 3 2 2" xfId="47009" xr:uid="{51D07BBD-C00C-43EA-A24F-47D5AB80FD36}"/>
    <cellStyle name="Comma 2 2 7 2 2 2 4 3 3" xfId="34877" xr:uid="{75864527-7AC7-44C0-8D09-A541041757D4}"/>
    <cellStyle name="Comma 2 2 7 2 2 2 4 4" xfId="14657" xr:uid="{CE1E7CD4-02BF-4962-B549-77A616FFD09B}"/>
    <cellStyle name="Comma 2 2 7 2 2 2 4 4 2" xfId="38921" xr:uid="{8541EA5B-795A-4651-A921-641D8B34283D}"/>
    <cellStyle name="Comma 2 2 7 2 2 2 4 5" xfId="26789" xr:uid="{0598F209-C28C-4993-8623-FF2344301FA6}"/>
    <cellStyle name="Comma 2 2 7 2 2 2 5" xfId="4547" xr:uid="{B66459DC-DC02-4451-B1F1-213B2727ED3B}"/>
    <cellStyle name="Comma 2 2 7 2 2 2 5 2" xfId="16679" xr:uid="{C037CBE0-9DA7-46F8-9AE4-646C7FCD5487}"/>
    <cellStyle name="Comma 2 2 7 2 2 2 5 2 2" xfId="40943" xr:uid="{CDBCB135-0428-43EE-9F28-723F80E5B244}"/>
    <cellStyle name="Comma 2 2 7 2 2 2 5 3" xfId="28811" xr:uid="{95FE7B0A-AF41-4563-ADB1-D2B568B71008}"/>
    <cellStyle name="Comma 2 2 7 2 2 2 6" xfId="8591" xr:uid="{13D3205F-09C4-4F23-AA49-4B31550B3484}"/>
    <cellStyle name="Comma 2 2 7 2 2 2 6 2" xfId="20723" xr:uid="{546FFDF5-054A-411E-AA3D-9C01A31D469D}"/>
    <cellStyle name="Comma 2 2 7 2 2 2 6 2 2" xfId="44987" xr:uid="{22936857-07EB-4B5B-A32C-74F7679001A4}"/>
    <cellStyle name="Comma 2 2 7 2 2 2 6 3" xfId="32855" xr:uid="{F1D0846F-755F-4467-9EE5-A69573775189}"/>
    <cellStyle name="Comma 2 2 7 2 2 2 7" xfId="12635" xr:uid="{37A40BD2-30FF-4C60-9D28-A774993D2889}"/>
    <cellStyle name="Comma 2 2 7 2 2 2 7 2" xfId="36899" xr:uid="{DEE20B6D-C1DA-4408-BB1A-7CD252A14528}"/>
    <cellStyle name="Comma 2 2 7 2 2 2 8" xfId="24767" xr:uid="{819FF80C-1D5C-456D-A095-728701BD550E}"/>
    <cellStyle name="Comma 2 2 7 2 2 3" xfId="755" xr:uid="{A35899C4-392C-4CD6-8818-21775F115BC4}"/>
    <cellStyle name="Comma 2 2 7 2 2 3 2" xfId="1766" xr:uid="{8CB8F0C0-3183-4ADF-A54E-627F8FA1BD4B}"/>
    <cellStyle name="Comma 2 2 7 2 2 3 2 2" xfId="3788" xr:uid="{361034C0-519E-47D6-B21E-062E03207F25}"/>
    <cellStyle name="Comma 2 2 7 2 2 3 2 2 2" xfId="7832" xr:uid="{932DFCCF-F508-46D8-B5CD-B89ADD555D02}"/>
    <cellStyle name="Comma 2 2 7 2 2 3 2 2 2 2" xfId="19964" xr:uid="{090DEFEF-F26F-4008-801B-5D05FEA449A7}"/>
    <cellStyle name="Comma 2 2 7 2 2 3 2 2 2 2 2" xfId="44228" xr:uid="{26B48DA0-F620-477B-A0F9-9FBCDC5CBC26}"/>
    <cellStyle name="Comma 2 2 7 2 2 3 2 2 2 3" xfId="32096" xr:uid="{DD34034E-1898-45FE-9005-1FB70B028407}"/>
    <cellStyle name="Comma 2 2 7 2 2 3 2 2 3" xfId="11876" xr:uid="{6FBE4A95-8A9D-47CE-B3F0-B92212543472}"/>
    <cellStyle name="Comma 2 2 7 2 2 3 2 2 3 2" xfId="24008" xr:uid="{A92CE528-DE68-4F0F-924B-E66D62561AE5}"/>
    <cellStyle name="Comma 2 2 7 2 2 3 2 2 3 2 2" xfId="48272" xr:uid="{50DC644C-CC1F-435F-B450-08659044674A}"/>
    <cellStyle name="Comma 2 2 7 2 2 3 2 2 3 3" xfId="36140" xr:uid="{373E8DA3-DF6C-44E1-979E-7AFDCF5221A8}"/>
    <cellStyle name="Comma 2 2 7 2 2 3 2 2 4" xfId="15920" xr:uid="{05C9303D-020E-4B47-A050-E8BC646F8682}"/>
    <cellStyle name="Comma 2 2 7 2 2 3 2 2 4 2" xfId="40184" xr:uid="{2525D22B-E1C2-46FB-AF80-318C748C6C9D}"/>
    <cellStyle name="Comma 2 2 7 2 2 3 2 2 5" xfId="28052" xr:uid="{DDB4D859-227E-4FD5-8F8D-B2F98E2C7FB0}"/>
    <cellStyle name="Comma 2 2 7 2 2 3 2 3" xfId="5810" xr:uid="{831ECEE1-5499-4DD3-B6D5-6FE3D9D908CC}"/>
    <cellStyle name="Comma 2 2 7 2 2 3 2 3 2" xfId="17942" xr:uid="{3FEC6384-A01D-41E1-82EF-2D8067B14A4E}"/>
    <cellStyle name="Comma 2 2 7 2 2 3 2 3 2 2" xfId="42206" xr:uid="{6FD16199-2195-4981-92A6-2CDB4B06FA6F}"/>
    <cellStyle name="Comma 2 2 7 2 2 3 2 3 3" xfId="30074" xr:uid="{FCAFF5D1-B41D-476F-82E6-3D3F8CE96997}"/>
    <cellStyle name="Comma 2 2 7 2 2 3 2 4" xfId="9854" xr:uid="{76E0E2E9-DDD1-43B0-AF98-2CDABE8BE2AC}"/>
    <cellStyle name="Comma 2 2 7 2 2 3 2 4 2" xfId="21986" xr:uid="{91E1C9B4-ED0F-4390-A5AB-058234A16D3B}"/>
    <cellStyle name="Comma 2 2 7 2 2 3 2 4 2 2" xfId="46250" xr:uid="{82CDE135-6F4A-4E85-A3A4-71F0C1ACBF52}"/>
    <cellStyle name="Comma 2 2 7 2 2 3 2 4 3" xfId="34118" xr:uid="{C30BEC84-CD7D-4E69-B695-E5C75C7F46B4}"/>
    <cellStyle name="Comma 2 2 7 2 2 3 2 5" xfId="13898" xr:uid="{B661E7F9-A18A-49F8-8ED7-1CB80242D6D1}"/>
    <cellStyle name="Comma 2 2 7 2 2 3 2 5 2" xfId="38162" xr:uid="{CDFE3A95-E2AA-4B01-8BE3-FAC9C975A99F}"/>
    <cellStyle name="Comma 2 2 7 2 2 3 2 6" xfId="26030" xr:uid="{9FE10EDA-E11A-4CAD-BE35-0BC92A44835D}"/>
    <cellStyle name="Comma 2 2 7 2 2 3 3" xfId="2777" xr:uid="{B2F44802-E0A0-44B8-8E7A-186B3C99C08F}"/>
    <cellStyle name="Comma 2 2 7 2 2 3 3 2" xfId="6821" xr:uid="{1445C1CC-D0F8-4D83-87D9-8E5ED4994935}"/>
    <cellStyle name="Comma 2 2 7 2 2 3 3 2 2" xfId="18953" xr:uid="{15A406AA-0D82-47F7-AF2F-8E4DDBE4897C}"/>
    <cellStyle name="Comma 2 2 7 2 2 3 3 2 2 2" xfId="43217" xr:uid="{6FCAE9DF-1557-42A4-9C95-58FD17E5A440}"/>
    <cellStyle name="Comma 2 2 7 2 2 3 3 2 3" xfId="31085" xr:uid="{1D27AC5B-CB50-4C09-A9AC-F537E84FCDF3}"/>
    <cellStyle name="Comma 2 2 7 2 2 3 3 3" xfId="10865" xr:uid="{84D87961-5BE5-4F92-8923-DA2287D606FC}"/>
    <cellStyle name="Comma 2 2 7 2 2 3 3 3 2" xfId="22997" xr:uid="{E6FBF399-641C-445B-90E1-A777F83837CC}"/>
    <cellStyle name="Comma 2 2 7 2 2 3 3 3 2 2" xfId="47261" xr:uid="{300B9D31-B54C-43CB-98FB-27EAE4A2093C}"/>
    <cellStyle name="Comma 2 2 7 2 2 3 3 3 3" xfId="35129" xr:uid="{1C2A078A-B1AC-4CE5-A798-CBC13B008649}"/>
    <cellStyle name="Comma 2 2 7 2 2 3 3 4" xfId="14909" xr:uid="{B203A72D-C7D7-4C43-BD3E-2F154233C3C6}"/>
    <cellStyle name="Comma 2 2 7 2 2 3 3 4 2" xfId="39173" xr:uid="{83E4D99C-7EC6-49B2-ABD3-EE0C309DBE26}"/>
    <cellStyle name="Comma 2 2 7 2 2 3 3 5" xfId="27041" xr:uid="{02DAF05F-7978-48FB-95E2-C8AF3D07EC3C}"/>
    <cellStyle name="Comma 2 2 7 2 2 3 4" xfId="4799" xr:uid="{613BBE33-301C-4B35-B707-AB7D9D250504}"/>
    <cellStyle name="Comma 2 2 7 2 2 3 4 2" xfId="16931" xr:uid="{DB7C0ADC-7593-4698-A617-8EE1C95AE439}"/>
    <cellStyle name="Comma 2 2 7 2 2 3 4 2 2" xfId="41195" xr:uid="{2BA4371D-5819-4ABD-BEEB-5D34CDEE6DC9}"/>
    <cellStyle name="Comma 2 2 7 2 2 3 4 3" xfId="29063" xr:uid="{85BB6088-F0C9-403F-922F-68C26140A1E4}"/>
    <cellStyle name="Comma 2 2 7 2 2 3 5" xfId="8843" xr:uid="{A39A83E7-AE6C-4753-BBB5-7E9C2C803488}"/>
    <cellStyle name="Comma 2 2 7 2 2 3 5 2" xfId="20975" xr:uid="{50E99F74-5309-4A5F-8055-200FF9FB1AD1}"/>
    <cellStyle name="Comma 2 2 7 2 2 3 5 2 2" xfId="45239" xr:uid="{93CB1204-34C2-4823-95CE-47BFDF094E8C}"/>
    <cellStyle name="Comma 2 2 7 2 2 3 5 3" xfId="33107" xr:uid="{FDEBED9A-2DB2-41DE-94A0-91D4A3141969}"/>
    <cellStyle name="Comma 2 2 7 2 2 3 6" xfId="12887" xr:uid="{7DD9F4DC-CF0D-4C3F-81BD-ABC7D6F59EC8}"/>
    <cellStyle name="Comma 2 2 7 2 2 3 6 2" xfId="37151" xr:uid="{C47412E1-994A-44E4-8403-2DEFA18AB6DB}"/>
    <cellStyle name="Comma 2 2 7 2 2 3 7" xfId="25019" xr:uid="{D2D1E512-9088-4762-A7C4-AC2BBA9BAF14}"/>
    <cellStyle name="Comma 2 2 7 2 2 4" xfId="1261" xr:uid="{1DC8AA70-8F0B-4E05-AF67-4B66DBC06C72}"/>
    <cellStyle name="Comma 2 2 7 2 2 4 2" xfId="3283" xr:uid="{1BFAC3E0-925E-419B-88FC-A555E8E0FCCD}"/>
    <cellStyle name="Comma 2 2 7 2 2 4 2 2" xfId="7327" xr:uid="{12CB6607-6D5E-4A47-82A5-75D2E146399C}"/>
    <cellStyle name="Comma 2 2 7 2 2 4 2 2 2" xfId="19459" xr:uid="{298591E6-6667-405A-9152-EE0263F34E20}"/>
    <cellStyle name="Comma 2 2 7 2 2 4 2 2 2 2" xfId="43723" xr:uid="{20C4FC0D-4445-43B7-A3D2-16599212BD46}"/>
    <cellStyle name="Comma 2 2 7 2 2 4 2 2 3" xfId="31591" xr:uid="{4B45FBE3-5746-4811-9308-90B1DE9198B8}"/>
    <cellStyle name="Comma 2 2 7 2 2 4 2 3" xfId="11371" xr:uid="{F291C1B6-586C-4F60-99A9-98AC2976E34D}"/>
    <cellStyle name="Comma 2 2 7 2 2 4 2 3 2" xfId="23503" xr:uid="{B85AFD90-0F78-4C17-B2D4-3B3D6CF14AC5}"/>
    <cellStyle name="Comma 2 2 7 2 2 4 2 3 2 2" xfId="47767" xr:uid="{0897669F-C074-48C7-B1B6-BE6E33E17C1A}"/>
    <cellStyle name="Comma 2 2 7 2 2 4 2 3 3" xfId="35635" xr:uid="{249DD6FF-FF21-4E00-83BD-89753FC7DAD0}"/>
    <cellStyle name="Comma 2 2 7 2 2 4 2 4" xfId="15415" xr:uid="{C8E943E0-E794-434B-B406-0BBF257D6606}"/>
    <cellStyle name="Comma 2 2 7 2 2 4 2 4 2" xfId="39679" xr:uid="{C0A7BE2C-E707-4532-90F2-96DEC135123F}"/>
    <cellStyle name="Comma 2 2 7 2 2 4 2 5" xfId="27547" xr:uid="{4D640AF7-DDBF-47D4-AED8-F64C1744687F}"/>
    <cellStyle name="Comma 2 2 7 2 2 4 3" xfId="5305" xr:uid="{AF073434-A965-4464-BCF0-D96512CDDEC2}"/>
    <cellStyle name="Comma 2 2 7 2 2 4 3 2" xfId="17437" xr:uid="{B28FED2A-C441-4D03-B8F2-5E9B4F751A08}"/>
    <cellStyle name="Comma 2 2 7 2 2 4 3 2 2" xfId="41701" xr:uid="{799D809F-5542-4D57-9F4C-16FB81D5805C}"/>
    <cellStyle name="Comma 2 2 7 2 2 4 3 3" xfId="29569" xr:uid="{D06556F5-00D3-4484-8D59-248FB5493144}"/>
    <cellStyle name="Comma 2 2 7 2 2 4 4" xfId="9349" xr:uid="{6EE5241D-F3B1-4288-B3CF-30267958613B}"/>
    <cellStyle name="Comma 2 2 7 2 2 4 4 2" xfId="21481" xr:uid="{7D64A737-005A-4CF2-989D-3A4A7C93465D}"/>
    <cellStyle name="Comma 2 2 7 2 2 4 4 2 2" xfId="45745" xr:uid="{99F6DE64-B202-4CBA-98F8-E1F6E2D432D1}"/>
    <cellStyle name="Comma 2 2 7 2 2 4 4 3" xfId="33613" xr:uid="{CF4F2880-8432-4C09-8179-7E042C88B464}"/>
    <cellStyle name="Comma 2 2 7 2 2 4 5" xfId="13393" xr:uid="{692B5A08-733F-45DF-A5A5-D039BFCEF468}"/>
    <cellStyle name="Comma 2 2 7 2 2 4 5 2" xfId="37657" xr:uid="{1F67000A-B8B9-4A20-878A-0DD4A037A93B}"/>
    <cellStyle name="Comma 2 2 7 2 2 4 6" xfId="25525" xr:uid="{8AD55703-CC62-4B11-843C-67D379A7CC44}"/>
    <cellStyle name="Comma 2 2 7 2 2 5" xfId="2272" xr:uid="{B3C3D90D-2B34-4AE6-B402-1D7FEE6FEC3D}"/>
    <cellStyle name="Comma 2 2 7 2 2 5 2" xfId="6316" xr:uid="{C2E725C8-3B64-4016-97C8-E153B5F37119}"/>
    <cellStyle name="Comma 2 2 7 2 2 5 2 2" xfId="18448" xr:uid="{A0E37796-FCE0-47D9-B264-9371D7ADEF32}"/>
    <cellStyle name="Comma 2 2 7 2 2 5 2 2 2" xfId="42712" xr:uid="{CFD4DF6F-B719-4008-BCEE-5595F7C3B135}"/>
    <cellStyle name="Comma 2 2 7 2 2 5 2 3" xfId="30580" xr:uid="{A412089C-5C1E-45F3-BE5E-13AFCEF7C728}"/>
    <cellStyle name="Comma 2 2 7 2 2 5 3" xfId="10360" xr:uid="{977B41FB-8283-4C12-A0E9-71BF69CF8822}"/>
    <cellStyle name="Comma 2 2 7 2 2 5 3 2" xfId="22492" xr:uid="{67CAAC10-E8E4-4FA9-89C9-2C568D810403}"/>
    <cellStyle name="Comma 2 2 7 2 2 5 3 2 2" xfId="46756" xr:uid="{779CB7E5-2583-45E7-9517-9B370D72D7D2}"/>
    <cellStyle name="Comma 2 2 7 2 2 5 3 3" xfId="34624" xr:uid="{97C88DA3-5105-47E5-877A-8C0B401980AE}"/>
    <cellStyle name="Comma 2 2 7 2 2 5 4" xfId="14404" xr:uid="{975F6A3B-5EEE-44C3-A67A-B104E5D4E057}"/>
    <cellStyle name="Comma 2 2 7 2 2 5 4 2" xfId="38668" xr:uid="{59722974-6622-436E-8741-0A02BA648D69}"/>
    <cellStyle name="Comma 2 2 7 2 2 5 5" xfId="26536" xr:uid="{FAFC2D84-E00C-48B7-977D-25932B37CC4E}"/>
    <cellStyle name="Comma 2 2 7 2 2 6" xfId="4294" xr:uid="{A8E125A1-088E-4A15-AFF6-5223F0ECD3CA}"/>
    <cellStyle name="Comma 2 2 7 2 2 6 2" xfId="16426" xr:uid="{43F6A4A9-B6AC-460A-8AA9-B168D2946448}"/>
    <cellStyle name="Comma 2 2 7 2 2 6 2 2" xfId="40690" xr:uid="{340B617A-269D-4E6C-A21F-E9DC5896ECE5}"/>
    <cellStyle name="Comma 2 2 7 2 2 6 3" xfId="28558" xr:uid="{B7FC20C8-E8CB-45B9-88A5-9D24F3BDBB7A}"/>
    <cellStyle name="Comma 2 2 7 2 2 7" xfId="8338" xr:uid="{67EB7DF9-C1A1-4524-ADD1-447277F78E0D}"/>
    <cellStyle name="Comma 2 2 7 2 2 7 2" xfId="20470" xr:uid="{2E9A38D8-6619-48FC-9C40-943F562A23A0}"/>
    <cellStyle name="Comma 2 2 7 2 2 7 2 2" xfId="44734" xr:uid="{45CBA2E7-1D17-421F-9463-5EDFE1C9003F}"/>
    <cellStyle name="Comma 2 2 7 2 2 7 3" xfId="32602" xr:uid="{13E62138-0F60-4CF3-AB75-DBAC34237202}"/>
    <cellStyle name="Comma 2 2 7 2 2 8" xfId="12382" xr:uid="{4649945E-7259-45A2-A9FD-B745FA70EBC0}"/>
    <cellStyle name="Comma 2 2 7 2 2 8 2" xfId="36646" xr:uid="{8297CF92-A758-423B-9F7B-C3FFC69CFCBE}"/>
    <cellStyle name="Comma 2 2 7 2 2 9" xfId="24514" xr:uid="{2EA133F0-F9D9-48BF-BBBC-D2DA72D19934}"/>
    <cellStyle name="Comma 2 2 7 2 3" xfId="377" xr:uid="{BD254AB1-DAA0-4B90-9D7B-942A393D1CB2}"/>
    <cellStyle name="Comma 2 2 7 2 3 2" xfId="882" xr:uid="{11A05181-BF27-422B-B7F3-9ECB646E77D2}"/>
    <cellStyle name="Comma 2 2 7 2 3 2 2" xfId="1893" xr:uid="{6AAD5E47-7D27-4311-9DD6-0FA9962A4741}"/>
    <cellStyle name="Comma 2 2 7 2 3 2 2 2" xfId="3915" xr:uid="{E2BABBF9-EB31-42F1-9C94-513258D5D162}"/>
    <cellStyle name="Comma 2 2 7 2 3 2 2 2 2" xfId="7959" xr:uid="{80AC2BAC-C966-4360-95EC-9DF7986FDD2F}"/>
    <cellStyle name="Comma 2 2 7 2 3 2 2 2 2 2" xfId="20091" xr:uid="{7D372938-F70A-451A-8569-2A117253120B}"/>
    <cellStyle name="Comma 2 2 7 2 3 2 2 2 2 2 2" xfId="44355" xr:uid="{4CEB6E5E-AFC6-422C-B301-DD7A58DF8C39}"/>
    <cellStyle name="Comma 2 2 7 2 3 2 2 2 2 3" xfId="32223" xr:uid="{E134C404-4540-4770-9BD8-EE3906414CF1}"/>
    <cellStyle name="Comma 2 2 7 2 3 2 2 2 3" xfId="12003" xr:uid="{FE9A9939-F549-4D56-9531-A19A3CEBDBC1}"/>
    <cellStyle name="Comma 2 2 7 2 3 2 2 2 3 2" xfId="24135" xr:uid="{FA5E6732-C557-44FF-AE56-980F7A6B0E54}"/>
    <cellStyle name="Comma 2 2 7 2 3 2 2 2 3 2 2" xfId="48399" xr:uid="{7BA91633-1B08-440C-AE54-E9AC06CA9A61}"/>
    <cellStyle name="Comma 2 2 7 2 3 2 2 2 3 3" xfId="36267" xr:uid="{917EFE2D-63B0-4E31-875F-42E7F8FE8F08}"/>
    <cellStyle name="Comma 2 2 7 2 3 2 2 2 4" xfId="16047" xr:uid="{258D41F3-4E6E-4D66-9B12-BFC3A03BC051}"/>
    <cellStyle name="Comma 2 2 7 2 3 2 2 2 4 2" xfId="40311" xr:uid="{38D5E5AA-93E2-4C26-9C24-CC91760D9678}"/>
    <cellStyle name="Comma 2 2 7 2 3 2 2 2 5" xfId="28179" xr:uid="{FBBAF59D-1DA5-4CD7-97C0-E587A9C88589}"/>
    <cellStyle name="Comma 2 2 7 2 3 2 2 3" xfId="5937" xr:uid="{2F502B65-0CBE-42C9-A573-75A0F38D78BD}"/>
    <cellStyle name="Comma 2 2 7 2 3 2 2 3 2" xfId="18069" xr:uid="{C6B11808-9F99-4A17-9A5E-5952264891A6}"/>
    <cellStyle name="Comma 2 2 7 2 3 2 2 3 2 2" xfId="42333" xr:uid="{342A240C-84CD-4D46-A493-38A432BB7E3F}"/>
    <cellStyle name="Comma 2 2 7 2 3 2 2 3 3" xfId="30201" xr:uid="{6650CAAF-B4C0-4C6E-B40F-63B4ED2BDDB4}"/>
    <cellStyle name="Comma 2 2 7 2 3 2 2 4" xfId="9981" xr:uid="{363650E5-4C89-4F43-B17A-B208E45C9170}"/>
    <cellStyle name="Comma 2 2 7 2 3 2 2 4 2" xfId="22113" xr:uid="{3345C132-FCF6-4BD2-8BED-5A785E2B1AF1}"/>
    <cellStyle name="Comma 2 2 7 2 3 2 2 4 2 2" xfId="46377" xr:uid="{FEB9B2CF-BC25-4A3E-AAD7-DBE4D62CAF9B}"/>
    <cellStyle name="Comma 2 2 7 2 3 2 2 4 3" xfId="34245" xr:uid="{94E80A74-09C1-4116-9CD3-CB7468382762}"/>
    <cellStyle name="Comma 2 2 7 2 3 2 2 5" xfId="14025" xr:uid="{984D8817-31CD-49C1-AB33-3BAFA7CEC937}"/>
    <cellStyle name="Comma 2 2 7 2 3 2 2 5 2" xfId="38289" xr:uid="{48D809E5-DC08-45A2-A1CC-08DDBDC73605}"/>
    <cellStyle name="Comma 2 2 7 2 3 2 2 6" xfId="26157" xr:uid="{31FDF2CD-DD53-44F3-AA6C-7A37040075DC}"/>
    <cellStyle name="Comma 2 2 7 2 3 2 3" xfId="2904" xr:uid="{F1F75F7C-644D-4800-AC5F-B4FC9A87B7E2}"/>
    <cellStyle name="Comma 2 2 7 2 3 2 3 2" xfId="6948" xr:uid="{626BD513-B583-4D80-BF44-14D6087685BB}"/>
    <cellStyle name="Comma 2 2 7 2 3 2 3 2 2" xfId="19080" xr:uid="{46137323-9C60-46F4-8E42-D7965A91B713}"/>
    <cellStyle name="Comma 2 2 7 2 3 2 3 2 2 2" xfId="43344" xr:uid="{213E9F47-7691-4A91-BA48-8E63760A602F}"/>
    <cellStyle name="Comma 2 2 7 2 3 2 3 2 3" xfId="31212" xr:uid="{EFB7A9FB-FBD3-4351-A01D-12B828CAFEE5}"/>
    <cellStyle name="Comma 2 2 7 2 3 2 3 3" xfId="10992" xr:uid="{C8396DDC-B953-47BC-97C9-47EE5A53219E}"/>
    <cellStyle name="Comma 2 2 7 2 3 2 3 3 2" xfId="23124" xr:uid="{37336711-79CB-4342-96F7-94FF13259216}"/>
    <cellStyle name="Comma 2 2 7 2 3 2 3 3 2 2" xfId="47388" xr:uid="{9830E956-380E-480F-A959-547617846B0D}"/>
    <cellStyle name="Comma 2 2 7 2 3 2 3 3 3" xfId="35256" xr:uid="{25337C8A-8951-458A-8740-13BE03BF1A90}"/>
    <cellStyle name="Comma 2 2 7 2 3 2 3 4" xfId="15036" xr:uid="{89C8F0B6-CAE1-480F-B228-31F5A09C33C1}"/>
    <cellStyle name="Comma 2 2 7 2 3 2 3 4 2" xfId="39300" xr:uid="{1232117A-867F-4056-8F88-EA8A11C02A34}"/>
    <cellStyle name="Comma 2 2 7 2 3 2 3 5" xfId="27168" xr:uid="{643B8CBB-67F8-4A59-A654-7C880E929A54}"/>
    <cellStyle name="Comma 2 2 7 2 3 2 4" xfId="4926" xr:uid="{605CB49B-EFFD-4DBA-A4FA-FCCC2D8E5BF2}"/>
    <cellStyle name="Comma 2 2 7 2 3 2 4 2" xfId="17058" xr:uid="{241B2694-A252-4701-B8AA-3747A9782EB9}"/>
    <cellStyle name="Comma 2 2 7 2 3 2 4 2 2" xfId="41322" xr:uid="{7B3F6581-D256-4355-8537-20ABAEB522BF}"/>
    <cellStyle name="Comma 2 2 7 2 3 2 4 3" xfId="29190" xr:uid="{8ABA2B2F-47D0-4B97-9563-9545B19875BA}"/>
    <cellStyle name="Comma 2 2 7 2 3 2 5" xfId="8970" xr:uid="{0DE096F2-72B3-44D9-A5AA-2A42B5C6E1A6}"/>
    <cellStyle name="Comma 2 2 7 2 3 2 5 2" xfId="21102" xr:uid="{D2EF40CB-D65C-443F-A4C8-32B7C1CD9B2A}"/>
    <cellStyle name="Comma 2 2 7 2 3 2 5 2 2" xfId="45366" xr:uid="{2A4CAD97-2598-4DE6-A837-A6BCF1E03742}"/>
    <cellStyle name="Comma 2 2 7 2 3 2 5 3" xfId="33234" xr:uid="{66C1576F-EA33-44E0-A8B8-DD199A143FA8}"/>
    <cellStyle name="Comma 2 2 7 2 3 2 6" xfId="13014" xr:uid="{DD547C7A-9F5E-4204-AAC7-7766E77BA0A6}"/>
    <cellStyle name="Comma 2 2 7 2 3 2 6 2" xfId="37278" xr:uid="{ADEDF994-BA90-4E15-A82B-7B4BCAB919B5}"/>
    <cellStyle name="Comma 2 2 7 2 3 2 7" xfId="25146" xr:uid="{48CB94F8-BF77-498C-AB5B-24C35850DC81}"/>
    <cellStyle name="Comma 2 2 7 2 3 3" xfId="1388" xr:uid="{BF1DDDF3-1711-4601-AD8C-D9ACA2B93820}"/>
    <cellStyle name="Comma 2 2 7 2 3 3 2" xfId="3410" xr:uid="{37B15ED6-81FD-41FC-9AB4-A5F0A177D64E}"/>
    <cellStyle name="Comma 2 2 7 2 3 3 2 2" xfId="7454" xr:uid="{4DB52366-890C-4E14-8E22-2F992FFC9636}"/>
    <cellStyle name="Comma 2 2 7 2 3 3 2 2 2" xfId="19586" xr:uid="{CA878F8C-BA1B-4941-ADDD-700DB15AF82A}"/>
    <cellStyle name="Comma 2 2 7 2 3 3 2 2 2 2" xfId="43850" xr:uid="{A538A6D5-DC2B-4804-9732-ECA8D535D862}"/>
    <cellStyle name="Comma 2 2 7 2 3 3 2 2 3" xfId="31718" xr:uid="{01A4CBB9-C0CF-49B8-933A-789E5973CC5A}"/>
    <cellStyle name="Comma 2 2 7 2 3 3 2 3" xfId="11498" xr:uid="{53827ABD-6B42-48BA-A6B3-1DA86E6B53F8}"/>
    <cellStyle name="Comma 2 2 7 2 3 3 2 3 2" xfId="23630" xr:uid="{ADABB17D-F235-4E64-B92A-65454C2FB9C5}"/>
    <cellStyle name="Comma 2 2 7 2 3 3 2 3 2 2" xfId="47894" xr:uid="{DC3F3259-44FF-4C10-8B86-FB2C792857FD}"/>
    <cellStyle name="Comma 2 2 7 2 3 3 2 3 3" xfId="35762" xr:uid="{366C7EB6-02C5-4659-9C32-8437A7FC9FA0}"/>
    <cellStyle name="Comma 2 2 7 2 3 3 2 4" xfId="15542" xr:uid="{1F56AD0E-9968-4674-84A2-0AB325BFECEF}"/>
    <cellStyle name="Comma 2 2 7 2 3 3 2 4 2" xfId="39806" xr:uid="{8F5D98FA-B0EA-4966-87CA-43CC3243713D}"/>
    <cellStyle name="Comma 2 2 7 2 3 3 2 5" xfId="27674" xr:uid="{F1B1FB83-9B93-41C6-B81B-DB9B412FD6C1}"/>
    <cellStyle name="Comma 2 2 7 2 3 3 3" xfId="5432" xr:uid="{33EC4E47-8111-4940-A92A-29ADB0B85B69}"/>
    <cellStyle name="Comma 2 2 7 2 3 3 3 2" xfId="17564" xr:uid="{3C2B5F10-A3EB-45A5-8D3F-CD237207F4E5}"/>
    <cellStyle name="Comma 2 2 7 2 3 3 3 2 2" xfId="41828" xr:uid="{5A9E986B-5317-4E26-B9CE-07AB6CCD2CCD}"/>
    <cellStyle name="Comma 2 2 7 2 3 3 3 3" xfId="29696" xr:uid="{08C0D909-E294-46CD-AB1F-134BF57A5055}"/>
    <cellStyle name="Comma 2 2 7 2 3 3 4" xfId="9476" xr:uid="{30ABE60E-1011-4147-972B-3DDA8336F999}"/>
    <cellStyle name="Comma 2 2 7 2 3 3 4 2" xfId="21608" xr:uid="{3D7DC0B3-7D8B-4151-B72F-7ED8F1A5BC19}"/>
    <cellStyle name="Comma 2 2 7 2 3 3 4 2 2" xfId="45872" xr:uid="{8215CEE3-7434-4F33-A4AF-5C076F3F3432}"/>
    <cellStyle name="Comma 2 2 7 2 3 3 4 3" xfId="33740" xr:uid="{95A898BE-DE29-422B-AEBF-9CD934EBA2A1}"/>
    <cellStyle name="Comma 2 2 7 2 3 3 5" xfId="13520" xr:uid="{83D6388A-83E0-4A83-9E9F-29EAAC7AFBE5}"/>
    <cellStyle name="Comma 2 2 7 2 3 3 5 2" xfId="37784" xr:uid="{4BB6C594-40F9-4341-907E-D4939B38DD16}"/>
    <cellStyle name="Comma 2 2 7 2 3 3 6" xfId="25652" xr:uid="{A1980079-A690-4591-AE8C-BA63766D3E84}"/>
    <cellStyle name="Comma 2 2 7 2 3 4" xfId="2399" xr:uid="{4AF5E5CD-6034-402E-8418-84EEA76ED8AC}"/>
    <cellStyle name="Comma 2 2 7 2 3 4 2" xfId="6443" xr:uid="{69123B94-015E-4AB7-9E7E-40CE79C5AE11}"/>
    <cellStyle name="Comma 2 2 7 2 3 4 2 2" xfId="18575" xr:uid="{E08B2BD7-60E5-4706-951E-1CD0509BFEAB}"/>
    <cellStyle name="Comma 2 2 7 2 3 4 2 2 2" xfId="42839" xr:uid="{1645BE20-AF7F-4AD2-8E6D-D837767C4DBC}"/>
    <cellStyle name="Comma 2 2 7 2 3 4 2 3" xfId="30707" xr:uid="{537AB715-F9EC-464C-84B1-52CFAFC303B1}"/>
    <cellStyle name="Comma 2 2 7 2 3 4 3" xfId="10487" xr:uid="{D1E6B7E1-9283-49BA-B0AC-435245B903DD}"/>
    <cellStyle name="Comma 2 2 7 2 3 4 3 2" xfId="22619" xr:uid="{86BD7F46-084E-44BF-AF95-353BEB39D125}"/>
    <cellStyle name="Comma 2 2 7 2 3 4 3 2 2" xfId="46883" xr:uid="{CD524F4B-1565-4BAE-BDE9-68F3341E0A0F}"/>
    <cellStyle name="Comma 2 2 7 2 3 4 3 3" xfId="34751" xr:uid="{862BED9C-E8F6-41A7-9DEF-C64B691D13F0}"/>
    <cellStyle name="Comma 2 2 7 2 3 4 4" xfId="14531" xr:uid="{E68AD344-8CFD-4206-AFFE-110B7DCFA00B}"/>
    <cellStyle name="Comma 2 2 7 2 3 4 4 2" xfId="38795" xr:uid="{5E097A2D-C484-4333-AD70-4CFEF84A3895}"/>
    <cellStyle name="Comma 2 2 7 2 3 4 5" xfId="26663" xr:uid="{9A4CFF4E-0BFF-4D2A-A538-4C0628BA4EB6}"/>
    <cellStyle name="Comma 2 2 7 2 3 5" xfId="4421" xr:uid="{159F3EDE-81A8-44E0-A22C-E76FE40F7646}"/>
    <cellStyle name="Comma 2 2 7 2 3 5 2" xfId="16553" xr:uid="{C76AF897-E791-4190-8AD7-4B4EDC5A8881}"/>
    <cellStyle name="Comma 2 2 7 2 3 5 2 2" xfId="40817" xr:uid="{6D8DF600-51F7-4C66-8EAA-6C50CDDB2E9D}"/>
    <cellStyle name="Comma 2 2 7 2 3 5 3" xfId="28685" xr:uid="{0FE84443-B575-44D5-81C3-BB0CB87F2DCB}"/>
    <cellStyle name="Comma 2 2 7 2 3 6" xfId="8465" xr:uid="{54BACDBA-C965-4D8D-8C3E-C1E826595994}"/>
    <cellStyle name="Comma 2 2 7 2 3 6 2" xfId="20597" xr:uid="{1CE89534-17D4-4718-8DDE-F6FE3709CED0}"/>
    <cellStyle name="Comma 2 2 7 2 3 6 2 2" xfId="44861" xr:uid="{95B8B0A1-27AA-49A4-8FB0-CC33F3B1F39A}"/>
    <cellStyle name="Comma 2 2 7 2 3 6 3" xfId="32729" xr:uid="{4B828DE1-0073-4885-9816-47C476E659BA}"/>
    <cellStyle name="Comma 2 2 7 2 3 7" xfId="12509" xr:uid="{876058E3-5D32-4B12-972A-84533A1FDA99}"/>
    <cellStyle name="Comma 2 2 7 2 3 7 2" xfId="36773" xr:uid="{59CD1218-D6D4-457B-9207-AB0E50FE645F}"/>
    <cellStyle name="Comma 2 2 7 2 3 8" xfId="24641" xr:uid="{DEA7D540-2C5B-4E39-B715-4B0576F3E7EE}"/>
    <cellStyle name="Comma 2 2 7 2 4" xfId="629" xr:uid="{A4752BE9-ED3D-49CD-A515-C1ECE2587CD4}"/>
    <cellStyle name="Comma 2 2 7 2 4 2" xfId="1640" xr:uid="{B9E95896-24D7-4F9C-A871-5376AFE11586}"/>
    <cellStyle name="Comma 2 2 7 2 4 2 2" xfId="3662" xr:uid="{2E474586-421C-44DF-B00C-DC61B4449AF1}"/>
    <cellStyle name="Comma 2 2 7 2 4 2 2 2" xfId="7706" xr:uid="{DA7B5243-A850-442B-A7B7-B9677274EE65}"/>
    <cellStyle name="Comma 2 2 7 2 4 2 2 2 2" xfId="19838" xr:uid="{E6092758-26F0-48AD-B60F-3AAC5CAFDCDD}"/>
    <cellStyle name="Comma 2 2 7 2 4 2 2 2 2 2" xfId="44102" xr:uid="{2C8842B3-EDEF-4B37-84A3-F33FEE6231A9}"/>
    <cellStyle name="Comma 2 2 7 2 4 2 2 2 3" xfId="31970" xr:uid="{FFDB251C-AFEB-487A-9219-11A7306F5BB6}"/>
    <cellStyle name="Comma 2 2 7 2 4 2 2 3" xfId="11750" xr:uid="{C4FF5CEE-12E7-4222-A698-F4964FC1E35C}"/>
    <cellStyle name="Comma 2 2 7 2 4 2 2 3 2" xfId="23882" xr:uid="{8989BFE3-9F15-40DD-86D8-E967A0BC0730}"/>
    <cellStyle name="Comma 2 2 7 2 4 2 2 3 2 2" xfId="48146" xr:uid="{89016FC6-2D47-410C-9C02-E44910FB9F84}"/>
    <cellStyle name="Comma 2 2 7 2 4 2 2 3 3" xfId="36014" xr:uid="{81439F52-F31F-4A43-8A3B-F7404797673B}"/>
    <cellStyle name="Comma 2 2 7 2 4 2 2 4" xfId="15794" xr:uid="{0F35A91C-1FC1-4E89-9D62-FF1AEBEBDA1D}"/>
    <cellStyle name="Comma 2 2 7 2 4 2 2 4 2" xfId="40058" xr:uid="{EB2E0519-F3DC-41E1-918D-3E78DFD6B021}"/>
    <cellStyle name="Comma 2 2 7 2 4 2 2 5" xfId="27926" xr:uid="{9FCE0537-CD20-4C5C-B09B-B04DFE5EED0F}"/>
    <cellStyle name="Comma 2 2 7 2 4 2 3" xfId="5684" xr:uid="{D8BDC6F5-C877-4F1F-956F-95933AA7F06B}"/>
    <cellStyle name="Comma 2 2 7 2 4 2 3 2" xfId="17816" xr:uid="{C7BF0F41-7226-4467-928E-F4042036CF14}"/>
    <cellStyle name="Comma 2 2 7 2 4 2 3 2 2" xfId="42080" xr:uid="{9C3CE843-8CEE-43C1-BE3A-182614921817}"/>
    <cellStyle name="Comma 2 2 7 2 4 2 3 3" xfId="29948" xr:uid="{C250C2D3-59D6-4231-9F3E-FEC32ED8EAF6}"/>
    <cellStyle name="Comma 2 2 7 2 4 2 4" xfId="9728" xr:uid="{8BD6DE09-64C5-412C-AFF8-BA493E9E791F}"/>
    <cellStyle name="Comma 2 2 7 2 4 2 4 2" xfId="21860" xr:uid="{9720EE56-3A0B-49AD-AB63-1817E692A597}"/>
    <cellStyle name="Comma 2 2 7 2 4 2 4 2 2" xfId="46124" xr:uid="{4DE6FFC9-7649-4E6F-AF50-03E3BEE433C4}"/>
    <cellStyle name="Comma 2 2 7 2 4 2 4 3" xfId="33992" xr:uid="{E286EB47-606F-4648-B1D5-E8F1A40DD6C9}"/>
    <cellStyle name="Comma 2 2 7 2 4 2 5" xfId="13772" xr:uid="{74C5FE7B-D723-4999-AA6D-524FD11B3313}"/>
    <cellStyle name="Comma 2 2 7 2 4 2 5 2" xfId="38036" xr:uid="{A7E2E959-67E9-4352-8DBD-5248CE14C3FE}"/>
    <cellStyle name="Comma 2 2 7 2 4 2 6" xfId="25904" xr:uid="{B0B2E6D6-8BE2-43D6-BB1A-A3997CFC2582}"/>
    <cellStyle name="Comma 2 2 7 2 4 3" xfId="2651" xr:uid="{3D880F58-C353-4EEC-9140-6FE67AB6F6C6}"/>
    <cellStyle name="Comma 2 2 7 2 4 3 2" xfId="6695" xr:uid="{DD141100-0A1E-4C2F-9B00-8D4316065D43}"/>
    <cellStyle name="Comma 2 2 7 2 4 3 2 2" xfId="18827" xr:uid="{4D4BA4C4-111C-4520-8753-586B6A8F7DE2}"/>
    <cellStyle name="Comma 2 2 7 2 4 3 2 2 2" xfId="43091" xr:uid="{4C2C32FD-BB0F-4933-B305-9F5FD599AC7E}"/>
    <cellStyle name="Comma 2 2 7 2 4 3 2 3" xfId="30959" xr:uid="{1B94DA64-5AE8-44F7-AD3F-F2EB533663CA}"/>
    <cellStyle name="Comma 2 2 7 2 4 3 3" xfId="10739" xr:uid="{C86A01B8-1A67-4DED-BE01-0AB8CA402E6B}"/>
    <cellStyle name="Comma 2 2 7 2 4 3 3 2" xfId="22871" xr:uid="{8AF5E5C1-E168-4959-8D66-C3BF61C9E110}"/>
    <cellStyle name="Comma 2 2 7 2 4 3 3 2 2" xfId="47135" xr:uid="{D4FAEF7D-097E-4C29-A9B5-27F4E50893AA}"/>
    <cellStyle name="Comma 2 2 7 2 4 3 3 3" xfId="35003" xr:uid="{51FD4FB2-C285-4B54-89AB-42F359254B9A}"/>
    <cellStyle name="Comma 2 2 7 2 4 3 4" xfId="14783" xr:uid="{9228EE67-9448-43AB-8365-A28F8D74D40E}"/>
    <cellStyle name="Comma 2 2 7 2 4 3 4 2" xfId="39047" xr:uid="{4FC0C919-D15E-45EC-A9AB-B87DC573E670}"/>
    <cellStyle name="Comma 2 2 7 2 4 3 5" xfId="26915" xr:uid="{E91775D9-56E5-44B8-88AC-D6D38AB1C4D6}"/>
    <cellStyle name="Comma 2 2 7 2 4 4" xfId="4673" xr:uid="{CF0387D4-1A00-4972-B18A-CF992365077F}"/>
    <cellStyle name="Comma 2 2 7 2 4 4 2" xfId="16805" xr:uid="{A5D3DF8D-D79D-4433-B111-593FFE18FABB}"/>
    <cellStyle name="Comma 2 2 7 2 4 4 2 2" xfId="41069" xr:uid="{4A88BC2D-9105-4358-A018-B550FC8EF0BF}"/>
    <cellStyle name="Comma 2 2 7 2 4 4 3" xfId="28937" xr:uid="{50B8833D-CAF2-4392-96B3-B0C27E7A4DA1}"/>
    <cellStyle name="Comma 2 2 7 2 4 5" xfId="8717" xr:uid="{04BEA8F2-2FD7-460D-AA57-BF70EACFAF17}"/>
    <cellStyle name="Comma 2 2 7 2 4 5 2" xfId="20849" xr:uid="{2291BEC9-C59E-4236-8442-88B732991AF8}"/>
    <cellStyle name="Comma 2 2 7 2 4 5 2 2" xfId="45113" xr:uid="{C3D7FB9B-924D-4BAA-9EC3-8505AFFCDFC2}"/>
    <cellStyle name="Comma 2 2 7 2 4 5 3" xfId="32981" xr:uid="{F9C5A2FD-C62E-4408-98A3-C6D3AAB24B0F}"/>
    <cellStyle name="Comma 2 2 7 2 4 6" xfId="12761" xr:uid="{B6F8E87F-3693-49CB-B37A-0981DA204BAD}"/>
    <cellStyle name="Comma 2 2 7 2 4 6 2" xfId="37025" xr:uid="{070F82F9-3EF2-4CBB-90A5-E58E16053232}"/>
    <cellStyle name="Comma 2 2 7 2 4 7" xfId="24893" xr:uid="{71CFC9A6-A07A-4C2A-9F55-F5845D89B459}"/>
    <cellStyle name="Comma 2 2 7 2 5" xfId="1135" xr:uid="{23632FD7-3D0E-4B67-A314-F8726BB0A659}"/>
    <cellStyle name="Comma 2 2 7 2 5 2" xfId="3157" xr:uid="{C51BCEC0-9FFE-42A6-82A7-309203E12EF5}"/>
    <cellStyle name="Comma 2 2 7 2 5 2 2" xfId="7201" xr:uid="{1EBA6F81-304C-40B1-8E8F-D9DB3F173AD2}"/>
    <cellStyle name="Comma 2 2 7 2 5 2 2 2" xfId="19333" xr:uid="{21AFA908-2EE9-4F8C-82D2-C7941FFF545E}"/>
    <cellStyle name="Comma 2 2 7 2 5 2 2 2 2" xfId="43597" xr:uid="{51A75FE9-51F3-468C-8DEB-766C61C51C42}"/>
    <cellStyle name="Comma 2 2 7 2 5 2 2 3" xfId="31465" xr:uid="{1DC60C65-8EAD-48A6-A01E-424A594963B6}"/>
    <cellStyle name="Comma 2 2 7 2 5 2 3" xfId="11245" xr:uid="{D57FE2EB-E3A7-4296-8D07-520FEA77C6B7}"/>
    <cellStyle name="Comma 2 2 7 2 5 2 3 2" xfId="23377" xr:uid="{5755FEE7-E845-4307-864E-8F2243A2BA48}"/>
    <cellStyle name="Comma 2 2 7 2 5 2 3 2 2" xfId="47641" xr:uid="{099549A1-94E1-4685-80B4-7A92B8DB2899}"/>
    <cellStyle name="Comma 2 2 7 2 5 2 3 3" xfId="35509" xr:uid="{A2F1CB4F-6323-4B6E-957E-11C580E3D170}"/>
    <cellStyle name="Comma 2 2 7 2 5 2 4" xfId="15289" xr:uid="{25F13080-25C2-4B47-A681-E1AEC76EAD04}"/>
    <cellStyle name="Comma 2 2 7 2 5 2 4 2" xfId="39553" xr:uid="{58C66B26-FB58-4617-8C42-2659CB0111EE}"/>
    <cellStyle name="Comma 2 2 7 2 5 2 5" xfId="27421" xr:uid="{B3D2049E-2DD4-49E4-BEE2-798B4662FB1C}"/>
    <cellStyle name="Comma 2 2 7 2 5 3" xfId="5179" xr:uid="{6191CF84-1DB3-49EE-AA6A-497E88738CCA}"/>
    <cellStyle name="Comma 2 2 7 2 5 3 2" xfId="17311" xr:uid="{7C986BAD-64FE-441F-A2A3-3FC8A842E7B1}"/>
    <cellStyle name="Comma 2 2 7 2 5 3 2 2" xfId="41575" xr:uid="{83917EB7-56A3-4BF3-B741-5186AF825264}"/>
    <cellStyle name="Comma 2 2 7 2 5 3 3" xfId="29443" xr:uid="{88E7FF70-E2D6-4E57-8ED6-B0C06A14A9C5}"/>
    <cellStyle name="Comma 2 2 7 2 5 4" xfId="9223" xr:uid="{49926A65-8DE2-4E92-879F-BB0D1CD5769B}"/>
    <cellStyle name="Comma 2 2 7 2 5 4 2" xfId="21355" xr:uid="{1EFD4A4B-E327-48DB-9A5A-F47631B22567}"/>
    <cellStyle name="Comma 2 2 7 2 5 4 2 2" xfId="45619" xr:uid="{8F13B79D-BA52-4A60-AA28-083E02123616}"/>
    <cellStyle name="Comma 2 2 7 2 5 4 3" xfId="33487" xr:uid="{295E63AD-480B-407B-9CEF-2684C6AEEEB1}"/>
    <cellStyle name="Comma 2 2 7 2 5 5" xfId="13267" xr:uid="{361A4528-E636-408B-BFA6-ECD581D828B0}"/>
    <cellStyle name="Comma 2 2 7 2 5 5 2" xfId="37531" xr:uid="{F74A961E-3EA4-49BB-A65F-6A5B4B3A9779}"/>
    <cellStyle name="Comma 2 2 7 2 5 6" xfId="25399" xr:uid="{5E9C3EA5-FAC2-42D2-9594-2DFABB25DC20}"/>
    <cellStyle name="Comma 2 2 7 2 6" xfId="2146" xr:uid="{9BBF91DE-12BA-41F5-9027-F822CFAA8C8F}"/>
    <cellStyle name="Comma 2 2 7 2 6 2" xfId="6190" xr:uid="{6DF19F97-3E57-45AD-82A1-169F6598284C}"/>
    <cellStyle name="Comma 2 2 7 2 6 2 2" xfId="18322" xr:uid="{68F4DA54-9F6B-4466-A7DE-1B7329615FBB}"/>
    <cellStyle name="Comma 2 2 7 2 6 2 2 2" xfId="42586" xr:uid="{9E129B57-64C8-4E2C-A1D3-E51408977683}"/>
    <cellStyle name="Comma 2 2 7 2 6 2 3" xfId="30454" xr:uid="{48C4BA7C-620D-4C43-A6F9-0B2BC811C7CC}"/>
    <cellStyle name="Comma 2 2 7 2 6 3" xfId="10234" xr:uid="{81085A40-2871-4BBA-9F02-3616325416BD}"/>
    <cellStyle name="Comma 2 2 7 2 6 3 2" xfId="22366" xr:uid="{72763D24-FC12-48CE-9361-A851D0AC6872}"/>
    <cellStyle name="Comma 2 2 7 2 6 3 2 2" xfId="46630" xr:uid="{1D2F4421-8AE2-407D-AD10-CFEEBA2C276E}"/>
    <cellStyle name="Comma 2 2 7 2 6 3 3" xfId="34498" xr:uid="{029A4AC3-C085-44EC-9FE0-8C6A6463074E}"/>
    <cellStyle name="Comma 2 2 7 2 6 4" xfId="14278" xr:uid="{DFBD55EE-68F4-4851-B964-ADBB6C3D31BC}"/>
    <cellStyle name="Comma 2 2 7 2 6 4 2" xfId="38542" xr:uid="{42A01689-215C-4A5C-BA09-E9A120396B91}"/>
    <cellStyle name="Comma 2 2 7 2 6 5" xfId="26410" xr:uid="{1C1D4EB6-4E85-4475-BAFE-E0AAF6095C83}"/>
    <cellStyle name="Comma 2 2 7 2 7" xfId="4168" xr:uid="{4BB9DC0E-58F0-4188-8C4C-367E5E8E92AC}"/>
    <cellStyle name="Comma 2 2 7 2 7 2" xfId="16300" xr:uid="{F086CBCF-A060-4FD2-BD49-150E6D8BA93C}"/>
    <cellStyle name="Comma 2 2 7 2 7 2 2" xfId="40564" xr:uid="{A280B49C-DA81-45BF-B2F9-CA62A4AE8B76}"/>
    <cellStyle name="Comma 2 2 7 2 7 3" xfId="28432" xr:uid="{364CC11A-7A09-49CF-8DE5-058D162329F5}"/>
    <cellStyle name="Comma 2 2 7 2 8" xfId="8212" xr:uid="{7BDE724A-64E9-4D53-99DB-44825CD0C5C7}"/>
    <cellStyle name="Comma 2 2 7 2 8 2" xfId="20344" xr:uid="{E360FBCD-8C76-41CA-A217-7EF1E325DB51}"/>
    <cellStyle name="Comma 2 2 7 2 8 2 2" xfId="44608" xr:uid="{09E9BA27-DB6C-4633-A209-C68165BBDBA7}"/>
    <cellStyle name="Comma 2 2 7 2 8 3" xfId="32476" xr:uid="{E4694C4C-6A9C-4E3A-A3EF-348A5B17ECDA}"/>
    <cellStyle name="Comma 2 2 7 2 9" xfId="12256" xr:uid="{C98FC129-4936-43BC-AA73-CBD97C10241A}"/>
    <cellStyle name="Comma 2 2 7 2 9 2" xfId="36520" xr:uid="{D7BC7893-2BB2-4099-A766-7326B3388982}"/>
    <cellStyle name="Comma 2 2 7 3" xfId="187" xr:uid="{D94A1771-A0A1-4D23-A3CC-3D6CCABA8DFD}"/>
    <cellStyle name="Comma 2 2 7 3 2" xfId="440" xr:uid="{46D30366-866E-49AF-A1A8-571C9C115E1B}"/>
    <cellStyle name="Comma 2 2 7 3 2 2" xfId="945" xr:uid="{EF36638D-E2E8-4B2F-AAAD-B49120F2D054}"/>
    <cellStyle name="Comma 2 2 7 3 2 2 2" xfId="1956" xr:uid="{920D2DBF-1398-4EFC-A06D-B63C6D570930}"/>
    <cellStyle name="Comma 2 2 7 3 2 2 2 2" xfId="3978" xr:uid="{1525391A-014C-4C7C-B82E-73F0F3C9FC8E}"/>
    <cellStyle name="Comma 2 2 7 3 2 2 2 2 2" xfId="8022" xr:uid="{83C90A1D-C9A8-43F4-8A87-32F6AFDF703A}"/>
    <cellStyle name="Comma 2 2 7 3 2 2 2 2 2 2" xfId="20154" xr:uid="{02B12DB0-048E-471A-B8B8-46E18681E673}"/>
    <cellStyle name="Comma 2 2 7 3 2 2 2 2 2 2 2" xfId="44418" xr:uid="{D45ECAA7-2639-4CF3-970D-627FAADCB4D6}"/>
    <cellStyle name="Comma 2 2 7 3 2 2 2 2 2 3" xfId="32286" xr:uid="{8C64681D-847C-4AFD-B877-E081DCB86404}"/>
    <cellStyle name="Comma 2 2 7 3 2 2 2 2 3" xfId="12066" xr:uid="{C9972C6A-FB0E-4D01-8901-08738C940686}"/>
    <cellStyle name="Comma 2 2 7 3 2 2 2 2 3 2" xfId="24198" xr:uid="{77403DA6-C3CB-4FB3-91ED-20780AE3CCC0}"/>
    <cellStyle name="Comma 2 2 7 3 2 2 2 2 3 2 2" xfId="48462" xr:uid="{ABB43FFA-16D4-4BC5-9BF8-00957F158BD8}"/>
    <cellStyle name="Comma 2 2 7 3 2 2 2 2 3 3" xfId="36330" xr:uid="{0B824B42-0C64-419F-B643-4D50A69CE9B4}"/>
    <cellStyle name="Comma 2 2 7 3 2 2 2 2 4" xfId="16110" xr:uid="{D996821D-DF5D-413F-9B92-F21557230990}"/>
    <cellStyle name="Comma 2 2 7 3 2 2 2 2 4 2" xfId="40374" xr:uid="{3A48274C-2DBA-4503-B782-CA030AED1FF5}"/>
    <cellStyle name="Comma 2 2 7 3 2 2 2 2 5" xfId="28242" xr:uid="{F62AB24B-28AE-4F5F-B645-97F8C10A5B62}"/>
    <cellStyle name="Comma 2 2 7 3 2 2 2 3" xfId="6000" xr:uid="{0934A48C-3C53-40F7-B6B9-AF1D55A8DE24}"/>
    <cellStyle name="Comma 2 2 7 3 2 2 2 3 2" xfId="18132" xr:uid="{D92F0E64-1537-47B8-821D-B226238C7326}"/>
    <cellStyle name="Comma 2 2 7 3 2 2 2 3 2 2" xfId="42396" xr:uid="{10FC645D-BF33-4D44-80DA-8F29E3C5DA1B}"/>
    <cellStyle name="Comma 2 2 7 3 2 2 2 3 3" xfId="30264" xr:uid="{31830A3D-4308-417D-86E0-F161EFF4ADA0}"/>
    <cellStyle name="Comma 2 2 7 3 2 2 2 4" xfId="10044" xr:uid="{E45A179F-5CB5-422C-8F26-DAD6BFFC849E}"/>
    <cellStyle name="Comma 2 2 7 3 2 2 2 4 2" xfId="22176" xr:uid="{3B67FD3A-1941-42E4-AF81-E7FB649CE10C}"/>
    <cellStyle name="Comma 2 2 7 3 2 2 2 4 2 2" xfId="46440" xr:uid="{A3216EDF-42E3-4E02-8B83-8FBD5A776932}"/>
    <cellStyle name="Comma 2 2 7 3 2 2 2 4 3" xfId="34308" xr:uid="{C7A6FC99-8655-498A-9DA0-51E5F009E0A8}"/>
    <cellStyle name="Comma 2 2 7 3 2 2 2 5" xfId="14088" xr:uid="{A45A3CE2-7E6B-45D0-9B34-1295D4F78E15}"/>
    <cellStyle name="Comma 2 2 7 3 2 2 2 5 2" xfId="38352" xr:uid="{5FF0C4B5-4F23-4363-843F-608F826267EF}"/>
    <cellStyle name="Comma 2 2 7 3 2 2 2 6" xfId="26220" xr:uid="{448742DC-AE33-4CC3-80B7-DC8A4DA9838B}"/>
    <cellStyle name="Comma 2 2 7 3 2 2 3" xfId="2967" xr:uid="{20C23379-E58B-4006-9593-95D0D598275A}"/>
    <cellStyle name="Comma 2 2 7 3 2 2 3 2" xfId="7011" xr:uid="{934E8A6E-1042-4122-A33A-13C559151A27}"/>
    <cellStyle name="Comma 2 2 7 3 2 2 3 2 2" xfId="19143" xr:uid="{A45026B8-2678-4E51-991F-1BF42AB32566}"/>
    <cellStyle name="Comma 2 2 7 3 2 2 3 2 2 2" xfId="43407" xr:uid="{941D5701-F116-4796-970A-29B84F212294}"/>
    <cellStyle name="Comma 2 2 7 3 2 2 3 2 3" xfId="31275" xr:uid="{83E9F318-7B79-466C-AE14-8FB3D2422238}"/>
    <cellStyle name="Comma 2 2 7 3 2 2 3 3" xfId="11055" xr:uid="{A995919A-7CFE-4947-A4C5-3D78376BE16D}"/>
    <cellStyle name="Comma 2 2 7 3 2 2 3 3 2" xfId="23187" xr:uid="{0EBE4A76-E370-492F-A694-63B11C7719B3}"/>
    <cellStyle name="Comma 2 2 7 3 2 2 3 3 2 2" xfId="47451" xr:uid="{24179448-E993-4A86-9964-7DED9153D70B}"/>
    <cellStyle name="Comma 2 2 7 3 2 2 3 3 3" xfId="35319" xr:uid="{E3DE0935-A4B5-4E60-B6C7-95E86C338669}"/>
    <cellStyle name="Comma 2 2 7 3 2 2 3 4" xfId="15099" xr:uid="{4494F616-FAC7-4E3E-BA01-D87BE41CBE1B}"/>
    <cellStyle name="Comma 2 2 7 3 2 2 3 4 2" xfId="39363" xr:uid="{88784F5C-FF1F-4BC5-A366-51BA9AAB861C}"/>
    <cellStyle name="Comma 2 2 7 3 2 2 3 5" xfId="27231" xr:uid="{B8FABB1A-7E7A-4CE5-9D8C-971F227A975F}"/>
    <cellStyle name="Comma 2 2 7 3 2 2 4" xfId="4989" xr:uid="{C899005D-3A94-40D7-9DC1-780303733393}"/>
    <cellStyle name="Comma 2 2 7 3 2 2 4 2" xfId="17121" xr:uid="{99C66740-DD4E-4027-98A4-7ED99165B88D}"/>
    <cellStyle name="Comma 2 2 7 3 2 2 4 2 2" xfId="41385" xr:uid="{75A9C6A4-EDB9-45CF-8DE5-3FA59E69ADBA}"/>
    <cellStyle name="Comma 2 2 7 3 2 2 4 3" xfId="29253" xr:uid="{B14B6AB7-516E-4916-AEBD-30673C466795}"/>
    <cellStyle name="Comma 2 2 7 3 2 2 5" xfId="9033" xr:uid="{DC405505-A6C4-4548-A339-79F808305849}"/>
    <cellStyle name="Comma 2 2 7 3 2 2 5 2" xfId="21165" xr:uid="{DBADDF62-F1C5-4943-AA0A-552D558ED6C2}"/>
    <cellStyle name="Comma 2 2 7 3 2 2 5 2 2" xfId="45429" xr:uid="{98415D0E-123E-402A-AF0A-36120B7952B3}"/>
    <cellStyle name="Comma 2 2 7 3 2 2 5 3" xfId="33297" xr:uid="{A3431BBF-B69C-4415-9AF6-61904FFC4E3B}"/>
    <cellStyle name="Comma 2 2 7 3 2 2 6" xfId="13077" xr:uid="{C72F1FDF-6F3D-4CAB-83BB-33CD6DC8A3D9}"/>
    <cellStyle name="Comma 2 2 7 3 2 2 6 2" xfId="37341" xr:uid="{F47E750C-CBF5-43A5-A412-5F49F76B428E}"/>
    <cellStyle name="Comma 2 2 7 3 2 2 7" xfId="25209" xr:uid="{DDFF90E2-782D-4E0C-920E-510BA1546F58}"/>
    <cellStyle name="Comma 2 2 7 3 2 3" xfId="1451" xr:uid="{F0A76F87-A0C0-40DE-B989-994E851688FC}"/>
    <cellStyle name="Comma 2 2 7 3 2 3 2" xfId="3473" xr:uid="{F4AAB00A-E6CE-4C2B-92BE-E47606390659}"/>
    <cellStyle name="Comma 2 2 7 3 2 3 2 2" xfId="7517" xr:uid="{AC3BBA92-9703-44C6-9659-A26A20CD2DCC}"/>
    <cellStyle name="Comma 2 2 7 3 2 3 2 2 2" xfId="19649" xr:uid="{F3843ED5-8E30-4E21-9E84-120F6078C5CE}"/>
    <cellStyle name="Comma 2 2 7 3 2 3 2 2 2 2" xfId="43913" xr:uid="{CC8B304C-4B67-4ACE-9809-A74940405BD6}"/>
    <cellStyle name="Comma 2 2 7 3 2 3 2 2 3" xfId="31781" xr:uid="{09C6C42B-BDE3-4F2F-908A-697206376A05}"/>
    <cellStyle name="Comma 2 2 7 3 2 3 2 3" xfId="11561" xr:uid="{06B4D197-4CF1-4140-B69F-8A1CEB3C203E}"/>
    <cellStyle name="Comma 2 2 7 3 2 3 2 3 2" xfId="23693" xr:uid="{9AC77EA7-4C13-49CB-A0C3-C4CDF20BB56E}"/>
    <cellStyle name="Comma 2 2 7 3 2 3 2 3 2 2" xfId="47957" xr:uid="{6542D212-CEC1-4E0B-AC3E-2183C63E1208}"/>
    <cellStyle name="Comma 2 2 7 3 2 3 2 3 3" xfId="35825" xr:uid="{A190D229-704E-4ED7-9645-2B0FA81D34A6}"/>
    <cellStyle name="Comma 2 2 7 3 2 3 2 4" xfId="15605" xr:uid="{E287B291-34D3-4B84-8EC8-2877CBC913C1}"/>
    <cellStyle name="Comma 2 2 7 3 2 3 2 4 2" xfId="39869" xr:uid="{068A7049-B643-44C2-AA00-FA80929D81EE}"/>
    <cellStyle name="Comma 2 2 7 3 2 3 2 5" xfId="27737" xr:uid="{32F07C15-57C6-4638-8C7D-96E5AC61EE83}"/>
    <cellStyle name="Comma 2 2 7 3 2 3 3" xfId="5495" xr:uid="{20C2634F-6946-4D50-A2D8-A6780739168D}"/>
    <cellStyle name="Comma 2 2 7 3 2 3 3 2" xfId="17627" xr:uid="{C1223981-ED29-48FA-9D64-9C4F5F573F91}"/>
    <cellStyle name="Comma 2 2 7 3 2 3 3 2 2" xfId="41891" xr:uid="{8903328B-598F-4B4F-901E-50DE0006214F}"/>
    <cellStyle name="Comma 2 2 7 3 2 3 3 3" xfId="29759" xr:uid="{1BD37F88-1717-46BE-806B-30DC4A6EE5BD}"/>
    <cellStyle name="Comma 2 2 7 3 2 3 4" xfId="9539" xr:uid="{AAC801E4-3CB2-4A31-B1C4-62D6E87E2A3C}"/>
    <cellStyle name="Comma 2 2 7 3 2 3 4 2" xfId="21671" xr:uid="{52CA261C-EF1C-41A5-954E-DA3813FD80EA}"/>
    <cellStyle name="Comma 2 2 7 3 2 3 4 2 2" xfId="45935" xr:uid="{E97BCFDA-2BAE-45BC-B006-1AA7A2B36AFC}"/>
    <cellStyle name="Comma 2 2 7 3 2 3 4 3" xfId="33803" xr:uid="{878967F2-CF89-4245-96D3-E3858AF86706}"/>
    <cellStyle name="Comma 2 2 7 3 2 3 5" xfId="13583" xr:uid="{906F3DF5-FB72-418B-9068-3FAE260B9555}"/>
    <cellStyle name="Comma 2 2 7 3 2 3 5 2" xfId="37847" xr:uid="{081AEA9C-C70D-4AA4-B2CD-DDF32D50A58B}"/>
    <cellStyle name="Comma 2 2 7 3 2 3 6" xfId="25715" xr:uid="{9BC077EB-95BC-46B8-9765-A4EF0CBEEC37}"/>
    <cellStyle name="Comma 2 2 7 3 2 4" xfId="2462" xr:uid="{3982BB13-279B-4618-97C1-FE9A585BC6E3}"/>
    <cellStyle name="Comma 2 2 7 3 2 4 2" xfId="6506" xr:uid="{F951DA6D-08AF-4018-9880-D89CBD428013}"/>
    <cellStyle name="Comma 2 2 7 3 2 4 2 2" xfId="18638" xr:uid="{669C4A6F-445D-4972-9098-8E8944F99C77}"/>
    <cellStyle name="Comma 2 2 7 3 2 4 2 2 2" xfId="42902" xr:uid="{4E192031-4F39-4730-971B-D88FCD6667B7}"/>
    <cellStyle name="Comma 2 2 7 3 2 4 2 3" xfId="30770" xr:uid="{63BDEFD9-AD31-4864-B042-04FC898471FE}"/>
    <cellStyle name="Comma 2 2 7 3 2 4 3" xfId="10550" xr:uid="{D6C53258-D39D-4F5E-85DF-AFC3222C2E6A}"/>
    <cellStyle name="Comma 2 2 7 3 2 4 3 2" xfId="22682" xr:uid="{08827F97-27CD-4B2A-8961-9FAB1F3CEB80}"/>
    <cellStyle name="Comma 2 2 7 3 2 4 3 2 2" xfId="46946" xr:uid="{1F774047-8A9E-4002-AA82-B7A6B36699AD}"/>
    <cellStyle name="Comma 2 2 7 3 2 4 3 3" xfId="34814" xr:uid="{ACDB7615-3C1A-42C8-AD9B-0A6765EF9333}"/>
    <cellStyle name="Comma 2 2 7 3 2 4 4" xfId="14594" xr:uid="{48E9D6D0-A21D-4F68-85B2-9C1576CAD277}"/>
    <cellStyle name="Comma 2 2 7 3 2 4 4 2" xfId="38858" xr:uid="{D8B61A01-5B67-46DC-8B99-09D9C83A1BE4}"/>
    <cellStyle name="Comma 2 2 7 3 2 4 5" xfId="26726" xr:uid="{F43157A0-A28D-495F-918D-2B3C1AE5F8E2}"/>
    <cellStyle name="Comma 2 2 7 3 2 5" xfId="4484" xr:uid="{57EBD4C2-C75A-4872-8CDC-0D064C19E322}"/>
    <cellStyle name="Comma 2 2 7 3 2 5 2" xfId="16616" xr:uid="{A54D5B57-F37D-46AF-8FB7-CFCB687DB230}"/>
    <cellStyle name="Comma 2 2 7 3 2 5 2 2" xfId="40880" xr:uid="{7FDBAA56-5301-4C80-9E2C-3FB45059DE2F}"/>
    <cellStyle name="Comma 2 2 7 3 2 5 3" xfId="28748" xr:uid="{DB8D00AB-6644-464A-B26A-E2CCCF5DED6E}"/>
    <cellStyle name="Comma 2 2 7 3 2 6" xfId="8528" xr:uid="{E2AD878E-CDEC-4BB5-A4AC-A652B1D58639}"/>
    <cellStyle name="Comma 2 2 7 3 2 6 2" xfId="20660" xr:uid="{44404A65-9DB3-493E-919D-F7749B10877C}"/>
    <cellStyle name="Comma 2 2 7 3 2 6 2 2" xfId="44924" xr:uid="{1B2BA17E-2B24-4A26-A391-A11D535961E6}"/>
    <cellStyle name="Comma 2 2 7 3 2 6 3" xfId="32792" xr:uid="{C9B8FCA9-DBFE-4D99-B001-653A5AE72E4F}"/>
    <cellStyle name="Comma 2 2 7 3 2 7" xfId="12572" xr:uid="{A1E62337-1BE0-465A-BA11-52B62968BD57}"/>
    <cellStyle name="Comma 2 2 7 3 2 7 2" xfId="36836" xr:uid="{A667D719-02ED-454F-B761-D21B4B5D17AF}"/>
    <cellStyle name="Comma 2 2 7 3 2 8" xfId="24704" xr:uid="{6634ABC7-7F78-4353-9321-2E334D126F71}"/>
    <cellStyle name="Comma 2 2 7 3 3" xfId="692" xr:uid="{381D9DEA-B314-4B37-8842-BE937C3DEA0C}"/>
    <cellStyle name="Comma 2 2 7 3 3 2" xfId="1703" xr:uid="{C3F54138-5E6E-4025-A401-F9AAF82432E6}"/>
    <cellStyle name="Comma 2 2 7 3 3 2 2" xfId="3725" xr:uid="{3FF38E4F-A272-46BA-A3F6-539718537F0F}"/>
    <cellStyle name="Comma 2 2 7 3 3 2 2 2" xfId="7769" xr:uid="{A00282EB-2F4C-44C1-86A9-0777178F064F}"/>
    <cellStyle name="Comma 2 2 7 3 3 2 2 2 2" xfId="19901" xr:uid="{EEEF5FB4-0853-41B3-9FD3-99153F7F5AE8}"/>
    <cellStyle name="Comma 2 2 7 3 3 2 2 2 2 2" xfId="44165" xr:uid="{3DE08A50-BF0B-4983-98E0-388DE0E9DAC7}"/>
    <cellStyle name="Comma 2 2 7 3 3 2 2 2 3" xfId="32033" xr:uid="{2AA2E5BB-223B-4586-95C8-386936079C93}"/>
    <cellStyle name="Comma 2 2 7 3 3 2 2 3" xfId="11813" xr:uid="{DFBED398-2F76-4696-B0BD-83D076806547}"/>
    <cellStyle name="Comma 2 2 7 3 3 2 2 3 2" xfId="23945" xr:uid="{1161D965-A998-4BC0-8086-026A7297DE08}"/>
    <cellStyle name="Comma 2 2 7 3 3 2 2 3 2 2" xfId="48209" xr:uid="{E894AAEA-396C-4D39-A504-66D57FA7D785}"/>
    <cellStyle name="Comma 2 2 7 3 3 2 2 3 3" xfId="36077" xr:uid="{75DA35B0-2F51-44CB-9D2C-BBDAEA815697}"/>
    <cellStyle name="Comma 2 2 7 3 3 2 2 4" xfId="15857" xr:uid="{EF5F2164-F82D-4219-A9F3-E2421FCDC0E0}"/>
    <cellStyle name="Comma 2 2 7 3 3 2 2 4 2" xfId="40121" xr:uid="{CFC73606-6BE9-410B-8EE2-BAD384FB102D}"/>
    <cellStyle name="Comma 2 2 7 3 3 2 2 5" xfId="27989" xr:uid="{D605DBEC-F2DB-4323-B325-57218991EAAC}"/>
    <cellStyle name="Comma 2 2 7 3 3 2 3" xfId="5747" xr:uid="{B794F6D7-B83A-41A2-8E62-4A277F57D630}"/>
    <cellStyle name="Comma 2 2 7 3 3 2 3 2" xfId="17879" xr:uid="{6988365B-C0F8-419E-8806-80B197C01A2E}"/>
    <cellStyle name="Comma 2 2 7 3 3 2 3 2 2" xfId="42143" xr:uid="{3110412E-619D-416C-8473-A453CB36A804}"/>
    <cellStyle name="Comma 2 2 7 3 3 2 3 3" xfId="30011" xr:uid="{5D4E878A-02BE-4A6B-9C66-33D15D103B55}"/>
    <cellStyle name="Comma 2 2 7 3 3 2 4" xfId="9791" xr:uid="{B76A8207-9748-4B5D-BF4B-466387D2F4B6}"/>
    <cellStyle name="Comma 2 2 7 3 3 2 4 2" xfId="21923" xr:uid="{16F6EDBA-3340-4001-BDAC-AD8E8F2F310C}"/>
    <cellStyle name="Comma 2 2 7 3 3 2 4 2 2" xfId="46187" xr:uid="{4476DC86-78CB-4A92-BC31-3CDD7351CCA7}"/>
    <cellStyle name="Comma 2 2 7 3 3 2 4 3" xfId="34055" xr:uid="{EA68F127-DC06-4E20-AE6C-D3767BD3914F}"/>
    <cellStyle name="Comma 2 2 7 3 3 2 5" xfId="13835" xr:uid="{EA4C0581-56AA-43FB-A780-FB2F91D1DD15}"/>
    <cellStyle name="Comma 2 2 7 3 3 2 5 2" xfId="38099" xr:uid="{DD39FD71-8929-4A75-868D-D3ABDD1034A9}"/>
    <cellStyle name="Comma 2 2 7 3 3 2 6" xfId="25967" xr:uid="{66271C19-C61C-4996-90B2-6D0B510C5359}"/>
    <cellStyle name="Comma 2 2 7 3 3 3" xfId="2714" xr:uid="{63393C8D-EC44-48CA-B986-A177E1CE1773}"/>
    <cellStyle name="Comma 2 2 7 3 3 3 2" xfId="6758" xr:uid="{0BBEEE4C-41BE-4160-9910-E65B10DB31EB}"/>
    <cellStyle name="Comma 2 2 7 3 3 3 2 2" xfId="18890" xr:uid="{AD988584-076F-4740-9700-38159DAB4971}"/>
    <cellStyle name="Comma 2 2 7 3 3 3 2 2 2" xfId="43154" xr:uid="{6DD4210B-8FBB-42F5-9B69-0EB76BF70041}"/>
    <cellStyle name="Comma 2 2 7 3 3 3 2 3" xfId="31022" xr:uid="{3A7529AD-6C88-4C32-AA44-48316EEB8367}"/>
    <cellStyle name="Comma 2 2 7 3 3 3 3" xfId="10802" xr:uid="{7C7B25AF-DB6D-42D2-9C56-62DFBC13C9EA}"/>
    <cellStyle name="Comma 2 2 7 3 3 3 3 2" xfId="22934" xr:uid="{E9EC4C75-D457-468D-926B-9411936FCCEF}"/>
    <cellStyle name="Comma 2 2 7 3 3 3 3 2 2" xfId="47198" xr:uid="{6204D34E-C9B2-4DE1-87F1-03FDF8F8C909}"/>
    <cellStyle name="Comma 2 2 7 3 3 3 3 3" xfId="35066" xr:uid="{3966FA61-8A34-4FC2-857A-75C1AB2A2F27}"/>
    <cellStyle name="Comma 2 2 7 3 3 3 4" xfId="14846" xr:uid="{7E8D4551-9417-4ED4-9F2B-4DD4E7671530}"/>
    <cellStyle name="Comma 2 2 7 3 3 3 4 2" xfId="39110" xr:uid="{29CC722E-F64A-46A4-A071-93A61EA36307}"/>
    <cellStyle name="Comma 2 2 7 3 3 3 5" xfId="26978" xr:uid="{C2C4CE74-6533-424A-8C72-7FAB068D0CD5}"/>
    <cellStyle name="Comma 2 2 7 3 3 4" xfId="4736" xr:uid="{3ABEE641-3738-4281-8228-0065220DE849}"/>
    <cellStyle name="Comma 2 2 7 3 3 4 2" xfId="16868" xr:uid="{6CCDC78F-1FD5-48A5-8AD6-2FCB010921C0}"/>
    <cellStyle name="Comma 2 2 7 3 3 4 2 2" xfId="41132" xr:uid="{7D669075-F2FE-4E36-B64A-5E116F1FFA4F}"/>
    <cellStyle name="Comma 2 2 7 3 3 4 3" xfId="29000" xr:uid="{C9FA2DCA-2E7B-498B-AF59-4122615B8F0F}"/>
    <cellStyle name="Comma 2 2 7 3 3 5" xfId="8780" xr:uid="{3076D061-5CBD-4465-A64B-E98342EF93E3}"/>
    <cellStyle name="Comma 2 2 7 3 3 5 2" xfId="20912" xr:uid="{F3BE901E-CFCB-4D52-9B2C-F3051C17C60B}"/>
    <cellStyle name="Comma 2 2 7 3 3 5 2 2" xfId="45176" xr:uid="{D64DE356-6D94-4BCC-A0AF-BC278234116A}"/>
    <cellStyle name="Comma 2 2 7 3 3 5 3" xfId="33044" xr:uid="{339B034A-0F63-4786-AD8C-050A29D6A517}"/>
    <cellStyle name="Comma 2 2 7 3 3 6" xfId="12824" xr:uid="{5F7F30DF-0AB1-4EC1-9AF5-8F8086164014}"/>
    <cellStyle name="Comma 2 2 7 3 3 6 2" xfId="37088" xr:uid="{B731049E-D89B-4D45-B579-42FA4BD7D712}"/>
    <cellStyle name="Comma 2 2 7 3 3 7" xfId="24956" xr:uid="{8B8FEBDD-7F30-423C-A26B-24E852A00F77}"/>
    <cellStyle name="Comma 2 2 7 3 4" xfId="1198" xr:uid="{9AEE6ED3-6E78-472F-9B0F-C2F07DBBB29A}"/>
    <cellStyle name="Comma 2 2 7 3 4 2" xfId="3220" xr:uid="{BF8057DB-1E22-40E7-BBD5-3AAC39C67E5A}"/>
    <cellStyle name="Comma 2 2 7 3 4 2 2" xfId="7264" xr:uid="{B5FBA99E-F434-4838-9056-E6CB726B0780}"/>
    <cellStyle name="Comma 2 2 7 3 4 2 2 2" xfId="19396" xr:uid="{03E5E01A-3B39-46FC-AE30-04C4E52BE515}"/>
    <cellStyle name="Comma 2 2 7 3 4 2 2 2 2" xfId="43660" xr:uid="{19073C05-17C0-41F9-A366-0CAB0642BBFE}"/>
    <cellStyle name="Comma 2 2 7 3 4 2 2 3" xfId="31528" xr:uid="{D69BFD60-816B-4A64-9294-7C4C8791349B}"/>
    <cellStyle name="Comma 2 2 7 3 4 2 3" xfId="11308" xr:uid="{16010E47-CB84-48D6-84FB-C4B8DECD6529}"/>
    <cellStyle name="Comma 2 2 7 3 4 2 3 2" xfId="23440" xr:uid="{40E18ACB-DC8A-4EDB-93AA-E5A74FCCEF42}"/>
    <cellStyle name="Comma 2 2 7 3 4 2 3 2 2" xfId="47704" xr:uid="{90FC7E4A-C19D-46C5-9A52-86D416746285}"/>
    <cellStyle name="Comma 2 2 7 3 4 2 3 3" xfId="35572" xr:uid="{1320D18E-593A-4B71-983F-E5349DE58762}"/>
    <cellStyle name="Comma 2 2 7 3 4 2 4" xfId="15352" xr:uid="{BA0B7044-C20E-4C49-9EAB-6E9746079E4C}"/>
    <cellStyle name="Comma 2 2 7 3 4 2 4 2" xfId="39616" xr:uid="{8230087B-946A-4B79-ABAA-225008AA0603}"/>
    <cellStyle name="Comma 2 2 7 3 4 2 5" xfId="27484" xr:uid="{7D0D444F-2FF9-4A67-A824-CA2339041869}"/>
    <cellStyle name="Comma 2 2 7 3 4 3" xfId="5242" xr:uid="{B3E5D080-840D-4D36-A96A-DFB31B61863F}"/>
    <cellStyle name="Comma 2 2 7 3 4 3 2" xfId="17374" xr:uid="{27EB4546-9D05-471C-BD73-2E39919B7E3F}"/>
    <cellStyle name="Comma 2 2 7 3 4 3 2 2" xfId="41638" xr:uid="{693F498F-9A80-4C18-AD08-AE21DBD8FBE2}"/>
    <cellStyle name="Comma 2 2 7 3 4 3 3" xfId="29506" xr:uid="{F682F45E-9187-4218-BB3D-FD7296DEEE90}"/>
    <cellStyle name="Comma 2 2 7 3 4 4" xfId="9286" xr:uid="{C5547DCC-2553-494A-8990-E58015003BD4}"/>
    <cellStyle name="Comma 2 2 7 3 4 4 2" xfId="21418" xr:uid="{9978F5AA-2176-4CD6-BD2D-649E5F7A9728}"/>
    <cellStyle name="Comma 2 2 7 3 4 4 2 2" xfId="45682" xr:uid="{549A4E25-6C1A-45DC-8EBE-AD4751671307}"/>
    <cellStyle name="Comma 2 2 7 3 4 4 3" xfId="33550" xr:uid="{F8000BA6-F0DC-4BDE-8B82-77B2F4FAA475}"/>
    <cellStyle name="Comma 2 2 7 3 4 5" xfId="13330" xr:uid="{BD9D68BE-D3A7-4C8C-B4B0-3BF91634D1D4}"/>
    <cellStyle name="Comma 2 2 7 3 4 5 2" xfId="37594" xr:uid="{25D82EE1-32AA-4780-994A-29BC53426C0F}"/>
    <cellStyle name="Comma 2 2 7 3 4 6" xfId="25462" xr:uid="{2A3CE3D5-1EF4-4446-9975-6A42ACA317B6}"/>
    <cellStyle name="Comma 2 2 7 3 5" xfId="2209" xr:uid="{FAB5E000-EC46-433A-AAFD-9B84AABDD27C}"/>
    <cellStyle name="Comma 2 2 7 3 5 2" xfId="6253" xr:uid="{F2FAE16E-B498-4C14-86C5-83FAF65E4857}"/>
    <cellStyle name="Comma 2 2 7 3 5 2 2" xfId="18385" xr:uid="{B0205F37-BAC4-4E15-B19B-E0652CAF438E}"/>
    <cellStyle name="Comma 2 2 7 3 5 2 2 2" xfId="42649" xr:uid="{043F03F1-AFD4-4D4C-A188-BD9570608BCC}"/>
    <cellStyle name="Comma 2 2 7 3 5 2 3" xfId="30517" xr:uid="{C4222673-8F72-427C-927E-8035D1373DB5}"/>
    <cellStyle name="Comma 2 2 7 3 5 3" xfId="10297" xr:uid="{A4BF3E39-981C-472B-9EA3-AEA9387C383D}"/>
    <cellStyle name="Comma 2 2 7 3 5 3 2" xfId="22429" xr:uid="{BF2DAFFF-B1D8-4C6B-A920-37CA619D01EB}"/>
    <cellStyle name="Comma 2 2 7 3 5 3 2 2" xfId="46693" xr:uid="{4752015B-07B8-4C66-A92E-68E8C15FA726}"/>
    <cellStyle name="Comma 2 2 7 3 5 3 3" xfId="34561" xr:uid="{F6413AA9-68E1-4D9C-A94E-30EB16693A9A}"/>
    <cellStyle name="Comma 2 2 7 3 5 4" xfId="14341" xr:uid="{1DA9B609-8FB5-4C07-B8D8-9CB3BC5B27C6}"/>
    <cellStyle name="Comma 2 2 7 3 5 4 2" xfId="38605" xr:uid="{51A11542-AB0D-4C6F-88F5-EF663E534E67}"/>
    <cellStyle name="Comma 2 2 7 3 5 5" xfId="26473" xr:uid="{01A5EB33-3A1E-4142-8EF4-9B4A359F109D}"/>
    <cellStyle name="Comma 2 2 7 3 6" xfId="4231" xr:uid="{B6A8B3BD-7744-4489-B418-17B9912F97EC}"/>
    <cellStyle name="Comma 2 2 7 3 6 2" xfId="16363" xr:uid="{8FD6A925-4946-48A9-8B6C-5C58BD9B5B1D}"/>
    <cellStyle name="Comma 2 2 7 3 6 2 2" xfId="40627" xr:uid="{536EF54C-3D25-44DD-9361-EF9ADEB91E1C}"/>
    <cellStyle name="Comma 2 2 7 3 6 3" xfId="28495" xr:uid="{F529B45D-FA65-489F-B991-73171C7654C3}"/>
    <cellStyle name="Comma 2 2 7 3 7" xfId="8275" xr:uid="{850DF2B7-CFF8-4117-9392-2D745D72FC63}"/>
    <cellStyle name="Comma 2 2 7 3 7 2" xfId="20407" xr:uid="{E5F83D41-E346-40D7-AC5C-012ACAFD5C0E}"/>
    <cellStyle name="Comma 2 2 7 3 7 2 2" xfId="44671" xr:uid="{1E0DD077-1721-4710-B3B4-F3AA6D76DFC7}"/>
    <cellStyle name="Comma 2 2 7 3 7 3" xfId="32539" xr:uid="{4E05D887-8E1F-41CF-8DC2-ABCEF5CF95CE}"/>
    <cellStyle name="Comma 2 2 7 3 8" xfId="12319" xr:uid="{F86F818F-3B1C-410B-8019-EF5A000615C1}"/>
    <cellStyle name="Comma 2 2 7 3 8 2" xfId="36583" xr:uid="{E3D7005D-58C8-4645-B971-C9BDD352A502}"/>
    <cellStyle name="Comma 2 2 7 3 9" xfId="24451" xr:uid="{7AB44DF1-CD68-4773-87EB-5B27E5F546D6}"/>
    <cellStyle name="Comma 2 2 7 4" xfId="314" xr:uid="{08934723-2AE0-41B3-803D-1B09C5FAD82C}"/>
    <cellStyle name="Comma 2 2 7 4 2" xfId="819" xr:uid="{9806F651-5AC7-4059-9343-5137482CF06D}"/>
    <cellStyle name="Comma 2 2 7 4 2 2" xfId="1830" xr:uid="{414FEDBE-A38B-4D44-A08A-41C7A8CA7BED}"/>
    <cellStyle name="Comma 2 2 7 4 2 2 2" xfId="3852" xr:uid="{0E9FBBC9-46B4-46E1-909A-4914AD5A5C55}"/>
    <cellStyle name="Comma 2 2 7 4 2 2 2 2" xfId="7896" xr:uid="{9F8EA96B-8810-4655-AA5B-65AD254712AB}"/>
    <cellStyle name="Comma 2 2 7 4 2 2 2 2 2" xfId="20028" xr:uid="{FF5E8359-678B-4B33-8598-0547202DFFF2}"/>
    <cellStyle name="Comma 2 2 7 4 2 2 2 2 2 2" xfId="44292" xr:uid="{FA99FE0B-E422-431F-960C-9027F15BF9A2}"/>
    <cellStyle name="Comma 2 2 7 4 2 2 2 2 3" xfId="32160" xr:uid="{B44A5975-2DD8-432E-BC27-BD9B1DCB0BF7}"/>
    <cellStyle name="Comma 2 2 7 4 2 2 2 3" xfId="11940" xr:uid="{85D9B05E-F5CB-4F2F-B2E8-67BC35066E71}"/>
    <cellStyle name="Comma 2 2 7 4 2 2 2 3 2" xfId="24072" xr:uid="{1EEBBB97-00A5-46A3-9F55-C29F272407B1}"/>
    <cellStyle name="Comma 2 2 7 4 2 2 2 3 2 2" xfId="48336" xr:uid="{3F142EF3-68A4-49D6-A3BF-B96310AA0A43}"/>
    <cellStyle name="Comma 2 2 7 4 2 2 2 3 3" xfId="36204" xr:uid="{575E1118-63AD-440E-9DA2-57B4B9C5776A}"/>
    <cellStyle name="Comma 2 2 7 4 2 2 2 4" xfId="15984" xr:uid="{9E59FAEC-9315-4EA0-9B9A-CBF393EB5B08}"/>
    <cellStyle name="Comma 2 2 7 4 2 2 2 4 2" xfId="40248" xr:uid="{70D13DD9-DA04-4280-84B6-8C4E3D480FB8}"/>
    <cellStyle name="Comma 2 2 7 4 2 2 2 5" xfId="28116" xr:uid="{DD5FD2AB-046C-4B6E-9739-4AA7FEBFBE99}"/>
    <cellStyle name="Comma 2 2 7 4 2 2 3" xfId="5874" xr:uid="{09EC9450-2896-486A-B3ED-D4941E6E8A9F}"/>
    <cellStyle name="Comma 2 2 7 4 2 2 3 2" xfId="18006" xr:uid="{5F4C50A8-A27C-4B3A-9FBA-D28A43D4310D}"/>
    <cellStyle name="Comma 2 2 7 4 2 2 3 2 2" xfId="42270" xr:uid="{D7CCA6B4-5442-4397-8A00-2718500856AD}"/>
    <cellStyle name="Comma 2 2 7 4 2 2 3 3" xfId="30138" xr:uid="{8A5D2535-2D1A-41E2-9C8E-8EBD62B775AA}"/>
    <cellStyle name="Comma 2 2 7 4 2 2 4" xfId="9918" xr:uid="{C7C040D7-F81D-449C-8991-F67246D99306}"/>
    <cellStyle name="Comma 2 2 7 4 2 2 4 2" xfId="22050" xr:uid="{B1F8B56F-CD6B-4421-86D8-D558EB4FD24B}"/>
    <cellStyle name="Comma 2 2 7 4 2 2 4 2 2" xfId="46314" xr:uid="{D4956B13-5072-4C6E-B1E7-CED1DF37A92A}"/>
    <cellStyle name="Comma 2 2 7 4 2 2 4 3" xfId="34182" xr:uid="{EBA0B96E-BCF7-4BA9-B023-6EFD5164D5DD}"/>
    <cellStyle name="Comma 2 2 7 4 2 2 5" xfId="13962" xr:uid="{DD09F1E8-8F0B-4A57-8CE9-C1C513D02705}"/>
    <cellStyle name="Comma 2 2 7 4 2 2 5 2" xfId="38226" xr:uid="{CAFE3A6F-D1FD-479B-8B2D-DABED6A7A4B6}"/>
    <cellStyle name="Comma 2 2 7 4 2 2 6" xfId="26094" xr:uid="{3399EB43-E2A6-44C7-B2B2-15A2AA85F4A2}"/>
    <cellStyle name="Comma 2 2 7 4 2 3" xfId="2841" xr:uid="{3199BE43-E110-476B-8095-AF0BF0B8538A}"/>
    <cellStyle name="Comma 2 2 7 4 2 3 2" xfId="6885" xr:uid="{DC1326F1-3D9E-436E-99E8-641C9DD7F0E0}"/>
    <cellStyle name="Comma 2 2 7 4 2 3 2 2" xfId="19017" xr:uid="{4C6E7101-13D6-420E-96B1-D8E1E0FAD297}"/>
    <cellStyle name="Comma 2 2 7 4 2 3 2 2 2" xfId="43281" xr:uid="{723B4D97-B85B-4CED-859E-83DBA5ABE923}"/>
    <cellStyle name="Comma 2 2 7 4 2 3 2 3" xfId="31149" xr:uid="{0015B0F6-55EC-4776-A3EE-9B8679B6A082}"/>
    <cellStyle name="Comma 2 2 7 4 2 3 3" xfId="10929" xr:uid="{F1125F55-2440-4D9C-9C86-04B3EF5E82AC}"/>
    <cellStyle name="Comma 2 2 7 4 2 3 3 2" xfId="23061" xr:uid="{8A008D29-C6F7-437F-BE15-3C89E222EDDF}"/>
    <cellStyle name="Comma 2 2 7 4 2 3 3 2 2" xfId="47325" xr:uid="{CFF4EF87-1F9B-4BFF-B4C6-EE75D826EE97}"/>
    <cellStyle name="Comma 2 2 7 4 2 3 3 3" xfId="35193" xr:uid="{0B9EEF23-F098-48C4-8B43-C0E2401E70B8}"/>
    <cellStyle name="Comma 2 2 7 4 2 3 4" xfId="14973" xr:uid="{65890FE6-6E2B-44FD-83D7-47F88D43C2C9}"/>
    <cellStyle name="Comma 2 2 7 4 2 3 4 2" xfId="39237" xr:uid="{D155D659-A97F-44AC-B919-866579B152A8}"/>
    <cellStyle name="Comma 2 2 7 4 2 3 5" xfId="27105" xr:uid="{43882D7C-DC90-4BD5-B6EF-CCFA9938D3F0}"/>
    <cellStyle name="Comma 2 2 7 4 2 4" xfId="4863" xr:uid="{96042BB6-D411-4EC7-BCD4-E32AA1863635}"/>
    <cellStyle name="Comma 2 2 7 4 2 4 2" xfId="16995" xr:uid="{9C0503C0-2A76-4AF9-A6D6-4413D5547CF7}"/>
    <cellStyle name="Comma 2 2 7 4 2 4 2 2" xfId="41259" xr:uid="{95852762-CFAF-4E4D-BECC-51E50B45FDD6}"/>
    <cellStyle name="Comma 2 2 7 4 2 4 3" xfId="29127" xr:uid="{13226933-B065-4B46-B0A4-825535BA39DA}"/>
    <cellStyle name="Comma 2 2 7 4 2 5" xfId="8907" xr:uid="{AD811B92-E184-459E-8845-D3E8FC143F20}"/>
    <cellStyle name="Comma 2 2 7 4 2 5 2" xfId="21039" xr:uid="{9FEEDD66-8D84-47EF-B9AC-5DDECEE14E0C}"/>
    <cellStyle name="Comma 2 2 7 4 2 5 2 2" xfId="45303" xr:uid="{1F7B069F-3B0D-41C4-9B18-2B4B376A3A39}"/>
    <cellStyle name="Comma 2 2 7 4 2 5 3" xfId="33171" xr:uid="{DA6BF055-8B6E-4021-889E-E98405D4EAB9}"/>
    <cellStyle name="Comma 2 2 7 4 2 6" xfId="12951" xr:uid="{7A4B857D-5226-4B5B-B299-003948435BB4}"/>
    <cellStyle name="Comma 2 2 7 4 2 6 2" xfId="37215" xr:uid="{771082C9-D9C5-47DD-A991-1CD9FE49155A}"/>
    <cellStyle name="Comma 2 2 7 4 2 7" xfId="25083" xr:uid="{1D4B0D12-D118-4B57-9E94-52C4EACA3B31}"/>
    <cellStyle name="Comma 2 2 7 4 3" xfId="1325" xr:uid="{4C945C04-80EF-4229-AFA9-00C4304A05B8}"/>
    <cellStyle name="Comma 2 2 7 4 3 2" xfId="3347" xr:uid="{9CDA3A42-DDFE-4ED1-963A-41E795F75810}"/>
    <cellStyle name="Comma 2 2 7 4 3 2 2" xfId="7391" xr:uid="{7CA1C9F9-5F9B-4A7D-B3E6-84EF8AD49F3E}"/>
    <cellStyle name="Comma 2 2 7 4 3 2 2 2" xfId="19523" xr:uid="{5BDB23B2-38D8-46F8-A7C9-AB0E1B06F890}"/>
    <cellStyle name="Comma 2 2 7 4 3 2 2 2 2" xfId="43787" xr:uid="{3FC1D526-2E2E-4E08-88EF-F3821A3BD4B0}"/>
    <cellStyle name="Comma 2 2 7 4 3 2 2 3" xfId="31655" xr:uid="{F15987EC-825F-44BE-81FC-C1D89FDBADDD}"/>
    <cellStyle name="Comma 2 2 7 4 3 2 3" xfId="11435" xr:uid="{C8E41328-54E9-4FB3-909D-23A9EA0232FC}"/>
    <cellStyle name="Comma 2 2 7 4 3 2 3 2" xfId="23567" xr:uid="{84E42BF9-D78F-4884-A398-10BE22A03314}"/>
    <cellStyle name="Comma 2 2 7 4 3 2 3 2 2" xfId="47831" xr:uid="{C0CCE2D0-B1E1-4CAE-A7F2-3307EEB031DA}"/>
    <cellStyle name="Comma 2 2 7 4 3 2 3 3" xfId="35699" xr:uid="{4154C4EA-BBDD-4765-9655-55451C621DCF}"/>
    <cellStyle name="Comma 2 2 7 4 3 2 4" xfId="15479" xr:uid="{D9BF309A-572C-422B-9134-FB213153CE75}"/>
    <cellStyle name="Comma 2 2 7 4 3 2 4 2" xfId="39743" xr:uid="{6BE6B60E-FDF9-4DAF-BFC6-28080D795033}"/>
    <cellStyle name="Comma 2 2 7 4 3 2 5" xfId="27611" xr:uid="{03D69192-0CE1-413C-8E32-B74A9621B899}"/>
    <cellStyle name="Comma 2 2 7 4 3 3" xfId="5369" xr:uid="{304916DF-37EB-4172-9A3F-5AD1A361818F}"/>
    <cellStyle name="Comma 2 2 7 4 3 3 2" xfId="17501" xr:uid="{779C4696-A3DC-4783-B0FC-B6DE6D30D2BC}"/>
    <cellStyle name="Comma 2 2 7 4 3 3 2 2" xfId="41765" xr:uid="{BE9D8B7D-4D05-4D86-983A-EA5D11CC8B3C}"/>
    <cellStyle name="Comma 2 2 7 4 3 3 3" xfId="29633" xr:uid="{626028FB-6230-41A5-AD6B-6FC514D2BD3E}"/>
    <cellStyle name="Comma 2 2 7 4 3 4" xfId="9413" xr:uid="{F76E784F-5423-47E6-94E0-D5BC1EB4E49F}"/>
    <cellStyle name="Comma 2 2 7 4 3 4 2" xfId="21545" xr:uid="{ABF26774-DB72-408C-8556-3875C3929DD7}"/>
    <cellStyle name="Comma 2 2 7 4 3 4 2 2" xfId="45809" xr:uid="{6C438426-CDE0-4B2D-A0D9-4AD2BB3F8320}"/>
    <cellStyle name="Comma 2 2 7 4 3 4 3" xfId="33677" xr:uid="{F589AC95-B42A-46F6-A082-44E4EC35DD25}"/>
    <cellStyle name="Comma 2 2 7 4 3 5" xfId="13457" xr:uid="{85A93F8D-E1E4-4865-B2D5-60BE4BCBBF26}"/>
    <cellStyle name="Comma 2 2 7 4 3 5 2" xfId="37721" xr:uid="{82149FE9-41E3-4937-8117-FA673EF56975}"/>
    <cellStyle name="Comma 2 2 7 4 3 6" xfId="25589" xr:uid="{F51586E2-15AB-44DB-B0EC-7AEE9DA5B875}"/>
    <cellStyle name="Comma 2 2 7 4 4" xfId="2336" xr:uid="{272D4DAB-B609-44C3-8B57-7C81B06DA649}"/>
    <cellStyle name="Comma 2 2 7 4 4 2" xfId="6380" xr:uid="{2E64E9AB-7C99-467D-B95A-883DB4C08357}"/>
    <cellStyle name="Comma 2 2 7 4 4 2 2" xfId="18512" xr:uid="{4521D78A-E306-48E0-A921-A6930C5C6573}"/>
    <cellStyle name="Comma 2 2 7 4 4 2 2 2" xfId="42776" xr:uid="{99BC9D33-97FA-4763-B59D-0029FA7EB55C}"/>
    <cellStyle name="Comma 2 2 7 4 4 2 3" xfId="30644" xr:uid="{DECC3C5F-B58F-4A7F-9F48-042986D7D947}"/>
    <cellStyle name="Comma 2 2 7 4 4 3" xfId="10424" xr:uid="{2DE20FEE-48B1-43A2-9EE1-930D896984A1}"/>
    <cellStyle name="Comma 2 2 7 4 4 3 2" xfId="22556" xr:uid="{6EC677BA-5B3D-45C8-A168-3F4F3E15405A}"/>
    <cellStyle name="Comma 2 2 7 4 4 3 2 2" xfId="46820" xr:uid="{C9514874-987D-4216-B4C6-D4C3145728C3}"/>
    <cellStyle name="Comma 2 2 7 4 4 3 3" xfId="34688" xr:uid="{005D94E8-4C55-417B-A818-64DBBD688B38}"/>
    <cellStyle name="Comma 2 2 7 4 4 4" xfId="14468" xr:uid="{C623A2E4-C498-4F75-92E8-03579DD42501}"/>
    <cellStyle name="Comma 2 2 7 4 4 4 2" xfId="38732" xr:uid="{9089BC8F-AA6F-4881-9881-D7A7B41BE970}"/>
    <cellStyle name="Comma 2 2 7 4 4 5" xfId="26600" xr:uid="{2F40BD8E-5863-4AA6-B2EE-656226501DE9}"/>
    <cellStyle name="Comma 2 2 7 4 5" xfId="4358" xr:uid="{CE3A118D-37F4-46FA-B195-12400DFDD639}"/>
    <cellStyle name="Comma 2 2 7 4 5 2" xfId="16490" xr:uid="{C1A2A05F-A699-4A48-9EDD-1AB036336FF4}"/>
    <cellStyle name="Comma 2 2 7 4 5 2 2" xfId="40754" xr:uid="{B5D01F3F-E9C1-446B-B134-C33B17447274}"/>
    <cellStyle name="Comma 2 2 7 4 5 3" xfId="28622" xr:uid="{555D1437-E45D-4915-AC3B-E52ED13CB268}"/>
    <cellStyle name="Comma 2 2 7 4 6" xfId="8402" xr:uid="{D1652F23-AC52-4237-A8AC-ADC5C4B8FAE9}"/>
    <cellStyle name="Comma 2 2 7 4 6 2" xfId="20534" xr:uid="{3D0EA9BB-A790-49DD-B116-FD69C8CD3D15}"/>
    <cellStyle name="Comma 2 2 7 4 6 2 2" xfId="44798" xr:uid="{C9946CF7-2AAD-42C0-B6A4-ACA6A0847579}"/>
    <cellStyle name="Comma 2 2 7 4 6 3" xfId="32666" xr:uid="{8571EA49-6D21-4A3C-97A5-2FD9FE922575}"/>
    <cellStyle name="Comma 2 2 7 4 7" xfId="12446" xr:uid="{7B70A62A-3EAA-4A1D-B161-B9711DC38697}"/>
    <cellStyle name="Comma 2 2 7 4 7 2" xfId="36710" xr:uid="{6F8BF424-E16C-423A-91FB-03763E13CC57}"/>
    <cellStyle name="Comma 2 2 7 4 8" xfId="24578" xr:uid="{F1992DAE-FAD1-4049-B4E4-C0BF113102B3}"/>
    <cellStyle name="Comma 2 2 7 5" xfId="566" xr:uid="{4C49620E-D78F-4A95-9AF0-8D5298668CF2}"/>
    <cellStyle name="Comma 2 2 7 5 2" xfId="1577" xr:uid="{834D8E36-41E6-40D6-B81D-1694CB6F205D}"/>
    <cellStyle name="Comma 2 2 7 5 2 2" xfId="3599" xr:uid="{744C0EA2-0210-4ECA-80A9-55FCFEE822E2}"/>
    <cellStyle name="Comma 2 2 7 5 2 2 2" xfId="7643" xr:uid="{CF989D7C-58EB-4F18-AE47-EED8C210918B}"/>
    <cellStyle name="Comma 2 2 7 5 2 2 2 2" xfId="19775" xr:uid="{602FB31A-3520-42CB-88BE-D085CB626BF4}"/>
    <cellStyle name="Comma 2 2 7 5 2 2 2 2 2" xfId="44039" xr:uid="{CCEF3E8A-5F3A-41D0-A80C-FFCF871AC102}"/>
    <cellStyle name="Comma 2 2 7 5 2 2 2 3" xfId="31907" xr:uid="{B3FD4F3D-6711-4885-B2EB-DF857B805F11}"/>
    <cellStyle name="Comma 2 2 7 5 2 2 3" xfId="11687" xr:uid="{AAA949BF-6F8F-47AC-B88D-FE88F7B85E37}"/>
    <cellStyle name="Comma 2 2 7 5 2 2 3 2" xfId="23819" xr:uid="{7F6C87EB-A18F-496A-AF4C-58F653B529EF}"/>
    <cellStyle name="Comma 2 2 7 5 2 2 3 2 2" xfId="48083" xr:uid="{44E32B1B-7B2E-47AE-AFED-366812DF2995}"/>
    <cellStyle name="Comma 2 2 7 5 2 2 3 3" xfId="35951" xr:uid="{0E1BE474-C69A-46FC-93CC-664F610383E6}"/>
    <cellStyle name="Comma 2 2 7 5 2 2 4" xfId="15731" xr:uid="{6FB09BF4-C1C5-492F-9678-B697EC330CDA}"/>
    <cellStyle name="Comma 2 2 7 5 2 2 4 2" xfId="39995" xr:uid="{005EC806-F2DC-4D52-9044-19FB79D886D7}"/>
    <cellStyle name="Comma 2 2 7 5 2 2 5" xfId="27863" xr:uid="{16CE222E-A227-445A-AE9D-2FC333F25B8B}"/>
    <cellStyle name="Comma 2 2 7 5 2 3" xfId="5621" xr:uid="{A8844F19-9F80-4A1A-AC53-FA2451F5ABA0}"/>
    <cellStyle name="Comma 2 2 7 5 2 3 2" xfId="17753" xr:uid="{87144F99-3993-4671-A205-57841024DDA8}"/>
    <cellStyle name="Comma 2 2 7 5 2 3 2 2" xfId="42017" xr:uid="{C44800BF-5512-4455-86AC-9E7C46C1A4E9}"/>
    <cellStyle name="Comma 2 2 7 5 2 3 3" xfId="29885" xr:uid="{A0A7EA52-AC78-427E-95F1-F7073358E6BA}"/>
    <cellStyle name="Comma 2 2 7 5 2 4" xfId="9665" xr:uid="{82290C3E-ADF2-40B8-A81D-8EE9BCAFE1BA}"/>
    <cellStyle name="Comma 2 2 7 5 2 4 2" xfId="21797" xr:uid="{DD4182AF-489C-4B35-BCA5-2AE5EA521E8C}"/>
    <cellStyle name="Comma 2 2 7 5 2 4 2 2" xfId="46061" xr:uid="{F3C08563-40CB-4338-BE14-0FF04C624486}"/>
    <cellStyle name="Comma 2 2 7 5 2 4 3" xfId="33929" xr:uid="{192E9795-B342-43A5-AA96-1E07B5C12FD0}"/>
    <cellStyle name="Comma 2 2 7 5 2 5" xfId="13709" xr:uid="{D5EC5EF6-38EF-44ED-B8FD-4765246DACC7}"/>
    <cellStyle name="Comma 2 2 7 5 2 5 2" xfId="37973" xr:uid="{6EF373FD-F033-4BF7-9D75-8BA79D050C9F}"/>
    <cellStyle name="Comma 2 2 7 5 2 6" xfId="25841" xr:uid="{B52DF2E1-006C-42B2-AC9F-AF77B2EA2262}"/>
    <cellStyle name="Comma 2 2 7 5 3" xfId="2588" xr:uid="{E3D833D3-F2CB-443C-9296-9556D0E970B6}"/>
    <cellStyle name="Comma 2 2 7 5 3 2" xfId="6632" xr:uid="{8132AA6E-2703-4F45-A1C0-8534235CB2A6}"/>
    <cellStyle name="Comma 2 2 7 5 3 2 2" xfId="18764" xr:uid="{265A47C1-E155-4053-AD29-EF41431BAE56}"/>
    <cellStyle name="Comma 2 2 7 5 3 2 2 2" xfId="43028" xr:uid="{718D9628-401D-4EB3-A898-89F752E90666}"/>
    <cellStyle name="Comma 2 2 7 5 3 2 3" xfId="30896" xr:uid="{0F8FEBC4-46D6-4A61-87AB-162A9722C93C}"/>
    <cellStyle name="Comma 2 2 7 5 3 3" xfId="10676" xr:uid="{D373EA8D-0093-4CB2-8B83-83CB5AB37813}"/>
    <cellStyle name="Comma 2 2 7 5 3 3 2" xfId="22808" xr:uid="{8F4CA21F-3407-421A-BCCE-E645A5AE98E0}"/>
    <cellStyle name="Comma 2 2 7 5 3 3 2 2" xfId="47072" xr:uid="{A3478B97-8B26-4F77-A7D2-0E0F049B342C}"/>
    <cellStyle name="Comma 2 2 7 5 3 3 3" xfId="34940" xr:uid="{FC7DD83F-DF53-42DA-BE19-8E20485E2E4E}"/>
    <cellStyle name="Comma 2 2 7 5 3 4" xfId="14720" xr:uid="{0613DC39-A393-49CF-BA27-E66A638391BA}"/>
    <cellStyle name="Comma 2 2 7 5 3 4 2" xfId="38984" xr:uid="{8A4D5E42-7A8C-4E39-A27F-E822C0E54E71}"/>
    <cellStyle name="Comma 2 2 7 5 3 5" xfId="26852" xr:uid="{928100A8-F155-4D47-8B64-01FACC434B56}"/>
    <cellStyle name="Comma 2 2 7 5 4" xfId="4610" xr:uid="{85D19046-4871-49B3-B27C-D0E2FBBC006D}"/>
    <cellStyle name="Comma 2 2 7 5 4 2" xfId="16742" xr:uid="{A45E0E2F-16AF-498C-84CF-AB58A1162E06}"/>
    <cellStyle name="Comma 2 2 7 5 4 2 2" xfId="41006" xr:uid="{21E323CE-F189-407B-9032-DEC3263F8F60}"/>
    <cellStyle name="Comma 2 2 7 5 4 3" xfId="28874" xr:uid="{5947EDBA-6626-47C9-8410-802BEB0978C4}"/>
    <cellStyle name="Comma 2 2 7 5 5" xfId="8654" xr:uid="{696220BD-1FAB-47A3-B276-2023CE1E010A}"/>
    <cellStyle name="Comma 2 2 7 5 5 2" xfId="20786" xr:uid="{C2899611-826F-4B41-9D23-51D5A99809B0}"/>
    <cellStyle name="Comma 2 2 7 5 5 2 2" xfId="45050" xr:uid="{B213F0E3-1DF0-4040-B7F7-9DB71A1D4419}"/>
    <cellStyle name="Comma 2 2 7 5 5 3" xfId="32918" xr:uid="{00B1C1F5-EA52-435D-BAE0-490AC50ED8E8}"/>
    <cellStyle name="Comma 2 2 7 5 6" xfId="12698" xr:uid="{1AB98E90-A9B7-416C-965E-7A8178A08537}"/>
    <cellStyle name="Comma 2 2 7 5 6 2" xfId="36962" xr:uid="{A2F02A77-5900-4655-A307-D42738CF6EC5}"/>
    <cellStyle name="Comma 2 2 7 5 7" xfId="24830" xr:uid="{5614EC02-AB7D-4449-8A47-32E580BF4512}"/>
    <cellStyle name="Comma 2 2 7 6" xfId="1072" xr:uid="{1254B2B0-637F-4D84-A104-9B307777E021}"/>
    <cellStyle name="Comma 2 2 7 6 2" xfId="3094" xr:uid="{48B3A4DC-4678-495E-B10A-66391F1EB84E}"/>
    <cellStyle name="Comma 2 2 7 6 2 2" xfId="7138" xr:uid="{522ECB3C-D30D-4B98-83D3-4CCF7B88E03E}"/>
    <cellStyle name="Comma 2 2 7 6 2 2 2" xfId="19270" xr:uid="{6B963173-E68C-480D-A98A-7DC0D3690B78}"/>
    <cellStyle name="Comma 2 2 7 6 2 2 2 2" xfId="43534" xr:uid="{3B1474E7-F34E-42B8-8A76-D16021BF47BC}"/>
    <cellStyle name="Comma 2 2 7 6 2 2 3" xfId="31402" xr:uid="{C69ACE53-4371-44C3-8AC7-2ECF4F8DBB68}"/>
    <cellStyle name="Comma 2 2 7 6 2 3" xfId="11182" xr:uid="{D65E81E0-D3D6-4D4C-B9F9-52538B1E8D7A}"/>
    <cellStyle name="Comma 2 2 7 6 2 3 2" xfId="23314" xr:uid="{002531D9-DF04-49C2-9FB0-B05BAB3C3020}"/>
    <cellStyle name="Comma 2 2 7 6 2 3 2 2" xfId="47578" xr:uid="{763FA7C5-60A5-4212-96C0-C026E89BAE2E}"/>
    <cellStyle name="Comma 2 2 7 6 2 3 3" xfId="35446" xr:uid="{4F286886-3D44-4E84-8824-9240787112D8}"/>
    <cellStyle name="Comma 2 2 7 6 2 4" xfId="15226" xr:uid="{24067D51-1C17-4EDB-89CF-36F61557F23D}"/>
    <cellStyle name="Comma 2 2 7 6 2 4 2" xfId="39490" xr:uid="{E10DE937-27FC-456C-A465-3AB681EDF0A6}"/>
    <cellStyle name="Comma 2 2 7 6 2 5" xfId="27358" xr:uid="{A6160456-80C1-400B-AAEB-9336CFA4EF40}"/>
    <cellStyle name="Comma 2 2 7 6 3" xfId="5116" xr:uid="{1080B045-918C-4C8A-A1C2-4ABB736DD739}"/>
    <cellStyle name="Comma 2 2 7 6 3 2" xfId="17248" xr:uid="{8FC2F776-9994-4DE1-ACF4-905273199E10}"/>
    <cellStyle name="Comma 2 2 7 6 3 2 2" xfId="41512" xr:uid="{787DA401-4739-4463-B1B8-11FAE7D06ACB}"/>
    <cellStyle name="Comma 2 2 7 6 3 3" xfId="29380" xr:uid="{51E0F742-54DE-4BBE-BC1A-29A901C726D5}"/>
    <cellStyle name="Comma 2 2 7 6 4" xfId="9160" xr:uid="{5EEFE631-3E1A-4C82-BA06-6868E42685C5}"/>
    <cellStyle name="Comma 2 2 7 6 4 2" xfId="21292" xr:uid="{B52CD5C5-2F69-4956-AD34-5B0F86C1BE98}"/>
    <cellStyle name="Comma 2 2 7 6 4 2 2" xfId="45556" xr:uid="{1631CA1D-FA72-4295-9983-9981904BEE9B}"/>
    <cellStyle name="Comma 2 2 7 6 4 3" xfId="33424" xr:uid="{CE6FBBEB-03F4-4DAE-9857-748BEDDF38A4}"/>
    <cellStyle name="Comma 2 2 7 6 5" xfId="13204" xr:uid="{1774E7A8-C453-4F47-9A6F-2E2549FFABAC}"/>
    <cellStyle name="Comma 2 2 7 6 5 2" xfId="37468" xr:uid="{886A667B-1C7C-4193-9726-0FC39B78E56A}"/>
    <cellStyle name="Comma 2 2 7 6 6" xfId="25336" xr:uid="{470D1898-A732-4848-A5A0-9FDEBB4CE543}"/>
    <cellStyle name="Comma 2 2 7 7" xfId="2083" xr:uid="{32E79BAF-91F0-4560-8AB1-72EC1A4EEFA1}"/>
    <cellStyle name="Comma 2 2 7 7 2" xfId="6127" xr:uid="{C6197C8B-2E88-40BC-BB8B-290553736F76}"/>
    <cellStyle name="Comma 2 2 7 7 2 2" xfId="18259" xr:uid="{C1998198-4952-451D-82EF-BFFE863FDB76}"/>
    <cellStyle name="Comma 2 2 7 7 2 2 2" xfId="42523" xr:uid="{FDF7E142-D03C-4EDE-9D75-3C7C6E00D455}"/>
    <cellStyle name="Comma 2 2 7 7 2 3" xfId="30391" xr:uid="{8209C81E-9B9F-49CC-86AE-EA5B23CCBCAE}"/>
    <cellStyle name="Comma 2 2 7 7 3" xfId="10171" xr:uid="{85E23426-E511-42A7-AB31-47AA8FEB2A96}"/>
    <cellStyle name="Comma 2 2 7 7 3 2" xfId="22303" xr:uid="{A22A6EF9-1372-4C8B-A7F8-A621E1CF0F9B}"/>
    <cellStyle name="Comma 2 2 7 7 3 2 2" xfId="46567" xr:uid="{6C05B2E9-8BCE-4F53-960E-21D4753C6FDA}"/>
    <cellStyle name="Comma 2 2 7 7 3 3" xfId="34435" xr:uid="{534C066B-813A-4E5A-ADD1-FEB9D78B7CA5}"/>
    <cellStyle name="Comma 2 2 7 7 4" xfId="14215" xr:uid="{097E51CA-6113-4223-BDCA-26E2AD916239}"/>
    <cellStyle name="Comma 2 2 7 7 4 2" xfId="38479" xr:uid="{ED88FA78-2CFD-4C8E-A4D2-826CD7494EB2}"/>
    <cellStyle name="Comma 2 2 7 7 5" xfId="26347" xr:uid="{616AADDE-3762-4DAA-A640-615F4DB48EF1}"/>
    <cellStyle name="Comma 2 2 7 8" xfId="4105" xr:uid="{B2467E85-1F75-4069-AE7D-12000CB65C36}"/>
    <cellStyle name="Comma 2 2 7 8 2" xfId="16237" xr:uid="{F9613120-A93A-483C-A77C-452C4653741E}"/>
    <cellStyle name="Comma 2 2 7 8 2 2" xfId="40501" xr:uid="{5D7DEA8B-9A9D-47A7-AB77-B8C5025B8D60}"/>
    <cellStyle name="Comma 2 2 7 8 3" xfId="28369" xr:uid="{BC916C6E-675B-418C-801C-5C7A7CEF48B7}"/>
    <cellStyle name="Comma 2 2 7 9" xfId="8149" xr:uid="{F3A49F5F-F06C-4E02-A8C8-2FC0075B3209}"/>
    <cellStyle name="Comma 2 2 7 9 2" xfId="20281" xr:uid="{C874D536-E1AF-4E77-8A70-D60596CB631C}"/>
    <cellStyle name="Comma 2 2 7 9 2 2" xfId="44545" xr:uid="{50703341-A4E6-443E-A3F5-4000168315AD}"/>
    <cellStyle name="Comma 2 2 7 9 3" xfId="32413" xr:uid="{2A04BABD-E393-4EB4-9E14-CCCBB7FC9DDD}"/>
    <cellStyle name="Comma 2 2 70" xfId="49872" xr:uid="{A3D418C3-F5BA-4362-8F03-4F30FD6D6657}"/>
    <cellStyle name="Comma 2 2 71" xfId="49873" xr:uid="{6A8CD6D1-E8DB-4E2A-9237-3863FFAEC26D}"/>
    <cellStyle name="Comma 2 2 8" xfId="82" xr:uid="{96500CA4-1DBE-4855-A84C-3DC27067B9BB}"/>
    <cellStyle name="Comma 2 2 8 10" xfId="24346" xr:uid="{B136CB6A-3881-470E-B90E-B1FA4A685B86}"/>
    <cellStyle name="Comma 2 2 8 2" xfId="208" xr:uid="{863CAE8D-46D5-4E01-8E35-319CE6EDDD8C}"/>
    <cellStyle name="Comma 2 2 8 2 2" xfId="461" xr:uid="{FBCF0371-70A3-47CE-A7E7-CA42F3823044}"/>
    <cellStyle name="Comma 2 2 8 2 2 2" xfId="966" xr:uid="{5766DA5B-A50D-4552-BA98-68E743AB37CF}"/>
    <cellStyle name="Comma 2 2 8 2 2 2 2" xfId="1977" xr:uid="{E47115E4-0499-4E84-8F5F-FA69C32CD732}"/>
    <cellStyle name="Comma 2 2 8 2 2 2 2 2" xfId="3999" xr:uid="{6DBA3911-8672-4988-90B4-C3B89FDC7644}"/>
    <cellStyle name="Comma 2 2 8 2 2 2 2 2 2" xfId="8043" xr:uid="{C4ACF7EA-4827-43B5-BAA6-7FB5D7AD997D}"/>
    <cellStyle name="Comma 2 2 8 2 2 2 2 2 2 2" xfId="20175" xr:uid="{14CA580B-C717-45EB-8C2E-BC0DE9AD40AD}"/>
    <cellStyle name="Comma 2 2 8 2 2 2 2 2 2 2 2" xfId="44439" xr:uid="{766467AC-FB62-423D-9A20-3CDEEEF0C0B5}"/>
    <cellStyle name="Comma 2 2 8 2 2 2 2 2 2 3" xfId="32307" xr:uid="{9548B619-738A-495A-9581-EF1FA6BF417E}"/>
    <cellStyle name="Comma 2 2 8 2 2 2 2 2 3" xfId="12087" xr:uid="{11474452-E4B6-45FA-9ED9-49748AB9549F}"/>
    <cellStyle name="Comma 2 2 8 2 2 2 2 2 3 2" xfId="24219" xr:uid="{D2A4D267-5F52-4477-B4E1-6CBB90A50C58}"/>
    <cellStyle name="Comma 2 2 8 2 2 2 2 2 3 2 2" xfId="48483" xr:uid="{2499F9B0-B8D4-416A-9F2C-D40F4022721A}"/>
    <cellStyle name="Comma 2 2 8 2 2 2 2 2 3 3" xfId="36351" xr:uid="{F11E40B5-A085-42B1-A987-797DEE009BB9}"/>
    <cellStyle name="Comma 2 2 8 2 2 2 2 2 4" xfId="16131" xr:uid="{4E9FF3EB-C20E-40A5-A7DD-B4E084A2205A}"/>
    <cellStyle name="Comma 2 2 8 2 2 2 2 2 4 2" xfId="40395" xr:uid="{2FF33771-A0ED-4143-BEDE-950145FA1967}"/>
    <cellStyle name="Comma 2 2 8 2 2 2 2 2 5" xfId="28263" xr:uid="{329A5098-08A6-4AF3-80F2-71B8A459195D}"/>
    <cellStyle name="Comma 2 2 8 2 2 2 2 3" xfId="6021" xr:uid="{F5C14E34-E4BF-4FA0-AE17-79D197CA819F}"/>
    <cellStyle name="Comma 2 2 8 2 2 2 2 3 2" xfId="18153" xr:uid="{578CD271-E72A-4708-8600-941907E33C69}"/>
    <cellStyle name="Comma 2 2 8 2 2 2 2 3 2 2" xfId="42417" xr:uid="{6A1918EA-615F-4CF3-839B-5146ADB770F9}"/>
    <cellStyle name="Comma 2 2 8 2 2 2 2 3 3" xfId="30285" xr:uid="{AC885958-D070-47D9-B773-B8D42348BE19}"/>
    <cellStyle name="Comma 2 2 8 2 2 2 2 4" xfId="10065" xr:uid="{997A2854-0037-4756-8881-77252BA6E81A}"/>
    <cellStyle name="Comma 2 2 8 2 2 2 2 4 2" xfId="22197" xr:uid="{2382465A-0FD7-4FB6-BEA5-C6F84D6D726D}"/>
    <cellStyle name="Comma 2 2 8 2 2 2 2 4 2 2" xfId="46461" xr:uid="{C29C7215-516A-400C-9CB9-4C51A9F0D723}"/>
    <cellStyle name="Comma 2 2 8 2 2 2 2 4 3" xfId="34329" xr:uid="{6B351F8F-EA5C-4A1F-A69E-8DB56217E369}"/>
    <cellStyle name="Comma 2 2 8 2 2 2 2 5" xfId="14109" xr:uid="{FE3DB4E1-4FC8-4D13-968E-E1949F87A978}"/>
    <cellStyle name="Comma 2 2 8 2 2 2 2 5 2" xfId="38373" xr:uid="{3ABA51BB-F93D-44AE-895D-F70D19600742}"/>
    <cellStyle name="Comma 2 2 8 2 2 2 2 6" xfId="26241" xr:uid="{2F640EE5-10D7-467B-86EA-2BC81CDEA0F6}"/>
    <cellStyle name="Comma 2 2 8 2 2 2 3" xfId="2988" xr:uid="{9E343869-7F87-45B7-8F4E-3C276959B000}"/>
    <cellStyle name="Comma 2 2 8 2 2 2 3 2" xfId="7032" xr:uid="{3294565B-33DB-4539-9AD7-1E8460C46946}"/>
    <cellStyle name="Comma 2 2 8 2 2 2 3 2 2" xfId="19164" xr:uid="{1459D83D-F019-455D-8A13-723BF23AFA37}"/>
    <cellStyle name="Comma 2 2 8 2 2 2 3 2 2 2" xfId="43428" xr:uid="{B89DF8C6-26C9-4427-9F91-14E801081482}"/>
    <cellStyle name="Comma 2 2 8 2 2 2 3 2 3" xfId="31296" xr:uid="{4DDF7C4E-2C79-438D-9752-1E4DEE364586}"/>
    <cellStyle name="Comma 2 2 8 2 2 2 3 3" xfId="11076" xr:uid="{D9CADAA8-DA68-4A7A-B514-7B135A80DE89}"/>
    <cellStyle name="Comma 2 2 8 2 2 2 3 3 2" xfId="23208" xr:uid="{17B71B90-B3DD-428C-B46D-47320A8D6504}"/>
    <cellStyle name="Comma 2 2 8 2 2 2 3 3 2 2" xfId="47472" xr:uid="{2C55A864-36FD-49AC-A2EB-409605165BE8}"/>
    <cellStyle name="Comma 2 2 8 2 2 2 3 3 3" xfId="35340" xr:uid="{C8B2D9E9-2572-469C-897C-CB10B177835F}"/>
    <cellStyle name="Comma 2 2 8 2 2 2 3 4" xfId="15120" xr:uid="{808E72C1-EFC8-4261-8EB3-94A027F4B100}"/>
    <cellStyle name="Comma 2 2 8 2 2 2 3 4 2" xfId="39384" xr:uid="{5227F8B9-EDA3-4E15-9E79-BA364BE5D264}"/>
    <cellStyle name="Comma 2 2 8 2 2 2 3 5" xfId="27252" xr:uid="{F59BDB51-0130-499F-A706-DACA24DB23F1}"/>
    <cellStyle name="Comma 2 2 8 2 2 2 4" xfId="5010" xr:uid="{D713C271-9039-4CCE-B4B2-148CF827CAE8}"/>
    <cellStyle name="Comma 2 2 8 2 2 2 4 2" xfId="17142" xr:uid="{8DE0ED50-40A7-449B-84B5-73A832EC5AC0}"/>
    <cellStyle name="Comma 2 2 8 2 2 2 4 2 2" xfId="41406" xr:uid="{C425E4C6-7B86-411B-90BA-BA4CDE8C06AF}"/>
    <cellStyle name="Comma 2 2 8 2 2 2 4 3" xfId="29274" xr:uid="{B00520B6-71CE-4084-B63C-4E6567BE2A25}"/>
    <cellStyle name="Comma 2 2 8 2 2 2 5" xfId="9054" xr:uid="{11A6C284-B106-4360-9BAB-CCF7E265CC80}"/>
    <cellStyle name="Comma 2 2 8 2 2 2 5 2" xfId="21186" xr:uid="{4572C8F7-36EE-466F-9508-CE814152A0E7}"/>
    <cellStyle name="Comma 2 2 8 2 2 2 5 2 2" xfId="45450" xr:uid="{B4E3F749-F708-420C-B4AD-8A56F14704BD}"/>
    <cellStyle name="Comma 2 2 8 2 2 2 5 3" xfId="33318" xr:uid="{B44B1577-912C-44B4-968A-70A0E51E7848}"/>
    <cellStyle name="Comma 2 2 8 2 2 2 6" xfId="13098" xr:uid="{F9DB88C6-F25F-411A-808E-EB3D7C9002A3}"/>
    <cellStyle name="Comma 2 2 8 2 2 2 6 2" xfId="37362" xr:uid="{E5865668-CFD3-40F7-BE95-7E243F380FF6}"/>
    <cellStyle name="Comma 2 2 8 2 2 2 7" xfId="25230" xr:uid="{39AE7D13-351C-4146-92FD-3D81D7A4BE52}"/>
    <cellStyle name="Comma 2 2 8 2 2 3" xfId="1472" xr:uid="{6CE57F3E-FE9E-4984-A552-58C8FDBB46E4}"/>
    <cellStyle name="Comma 2 2 8 2 2 3 2" xfId="3494" xr:uid="{0E42DDC1-67E1-4ADB-A97D-83A78E81556D}"/>
    <cellStyle name="Comma 2 2 8 2 2 3 2 2" xfId="7538" xr:uid="{4AFD79B8-4EFD-479C-8D9F-C2409B5BDEE0}"/>
    <cellStyle name="Comma 2 2 8 2 2 3 2 2 2" xfId="19670" xr:uid="{7B05BBC9-CC78-42EF-AF56-11B8DB5FC413}"/>
    <cellStyle name="Comma 2 2 8 2 2 3 2 2 2 2" xfId="43934" xr:uid="{1D951C22-D7D3-410C-A90C-1851D36BFE5E}"/>
    <cellStyle name="Comma 2 2 8 2 2 3 2 2 3" xfId="31802" xr:uid="{CD184489-A20D-40AA-9C7A-C80A1167705E}"/>
    <cellStyle name="Comma 2 2 8 2 2 3 2 3" xfId="11582" xr:uid="{BC9B1D47-BAA0-4B97-811F-DE70F4B5F561}"/>
    <cellStyle name="Comma 2 2 8 2 2 3 2 3 2" xfId="23714" xr:uid="{C6BCA0E6-DF5E-4ACF-A68F-665BB00EAE8E}"/>
    <cellStyle name="Comma 2 2 8 2 2 3 2 3 2 2" xfId="47978" xr:uid="{AF3D14D7-58C9-4575-B246-3965D1463A1C}"/>
    <cellStyle name="Comma 2 2 8 2 2 3 2 3 3" xfId="35846" xr:uid="{27358145-36C9-4327-AACB-961D590B1E2F}"/>
    <cellStyle name="Comma 2 2 8 2 2 3 2 4" xfId="15626" xr:uid="{1AEF1D7E-8B9A-4D56-AAFF-B3B247005B8C}"/>
    <cellStyle name="Comma 2 2 8 2 2 3 2 4 2" xfId="39890" xr:uid="{7E2A7C3B-F57B-4384-8660-5F4AA4F6DB8D}"/>
    <cellStyle name="Comma 2 2 8 2 2 3 2 5" xfId="27758" xr:uid="{80B8BD33-209B-4F1D-9A57-4073717B3712}"/>
    <cellStyle name="Comma 2 2 8 2 2 3 3" xfId="5516" xr:uid="{13376EEA-85F1-4333-B644-50D662B56D6B}"/>
    <cellStyle name="Comma 2 2 8 2 2 3 3 2" xfId="17648" xr:uid="{BE5478BC-62BC-4617-97E3-8E5B88AA0B6B}"/>
    <cellStyle name="Comma 2 2 8 2 2 3 3 2 2" xfId="41912" xr:uid="{380EFCDC-5DE1-4CA9-9850-997A0A2C14BD}"/>
    <cellStyle name="Comma 2 2 8 2 2 3 3 3" xfId="29780" xr:uid="{F281276E-3125-4B32-8FF3-6DAD0608D2A0}"/>
    <cellStyle name="Comma 2 2 8 2 2 3 4" xfId="9560" xr:uid="{CEFEB6BA-9E5C-495C-95D8-15897870CBDB}"/>
    <cellStyle name="Comma 2 2 8 2 2 3 4 2" xfId="21692" xr:uid="{8BF26411-764D-41EA-8D37-9FF08644115B}"/>
    <cellStyle name="Comma 2 2 8 2 2 3 4 2 2" xfId="45956" xr:uid="{58635959-6068-4081-B585-D18CECA4E144}"/>
    <cellStyle name="Comma 2 2 8 2 2 3 4 3" xfId="33824" xr:uid="{8D340F36-338D-4208-B545-BD213A656608}"/>
    <cellStyle name="Comma 2 2 8 2 2 3 5" xfId="13604" xr:uid="{6D5FCF98-3871-4318-AAF4-006CBDC43675}"/>
    <cellStyle name="Comma 2 2 8 2 2 3 5 2" xfId="37868" xr:uid="{5C58E1C0-122D-4A4B-A020-779BB52FB8C6}"/>
    <cellStyle name="Comma 2 2 8 2 2 3 6" xfId="25736" xr:uid="{1E86FF19-6E2C-4897-A0B6-B148A5F2C387}"/>
    <cellStyle name="Comma 2 2 8 2 2 4" xfId="2483" xr:uid="{BFC235BC-EDE0-4ADA-9D7D-FD4EEA2F67C3}"/>
    <cellStyle name="Comma 2 2 8 2 2 4 2" xfId="6527" xr:uid="{A56616A9-596D-4D34-A39E-257CD00657A8}"/>
    <cellStyle name="Comma 2 2 8 2 2 4 2 2" xfId="18659" xr:uid="{82BE9241-D039-45EF-864B-CE1BC64C730E}"/>
    <cellStyle name="Comma 2 2 8 2 2 4 2 2 2" xfId="42923" xr:uid="{4DED30F3-9239-4903-B85A-279C334E3074}"/>
    <cellStyle name="Comma 2 2 8 2 2 4 2 3" xfId="30791" xr:uid="{423AE492-6666-4940-AE4A-90EF68D34594}"/>
    <cellStyle name="Comma 2 2 8 2 2 4 3" xfId="10571" xr:uid="{0E81A606-94DD-4ABA-9ECF-F18019A679A8}"/>
    <cellStyle name="Comma 2 2 8 2 2 4 3 2" xfId="22703" xr:uid="{F01B1C6C-9A6E-4915-95F5-686EF60DF49B}"/>
    <cellStyle name="Comma 2 2 8 2 2 4 3 2 2" xfId="46967" xr:uid="{B54BE21C-8D4D-479C-89B1-410DEC2504CF}"/>
    <cellStyle name="Comma 2 2 8 2 2 4 3 3" xfId="34835" xr:uid="{13946ED5-269E-409E-95BD-90F3E6D0C74B}"/>
    <cellStyle name="Comma 2 2 8 2 2 4 4" xfId="14615" xr:uid="{96610810-E697-4097-A535-F6B2BCD609AC}"/>
    <cellStyle name="Comma 2 2 8 2 2 4 4 2" xfId="38879" xr:uid="{543BC511-D657-4FD1-803F-282069ACCB91}"/>
    <cellStyle name="Comma 2 2 8 2 2 4 5" xfId="26747" xr:uid="{AA530D5C-F4FC-4CCA-AF16-3DB04CBE2847}"/>
    <cellStyle name="Comma 2 2 8 2 2 5" xfId="4505" xr:uid="{109E312F-9622-4288-BDBD-D617AAB9CB92}"/>
    <cellStyle name="Comma 2 2 8 2 2 5 2" xfId="16637" xr:uid="{3E9349A6-196C-4123-A31B-2286D0B83E62}"/>
    <cellStyle name="Comma 2 2 8 2 2 5 2 2" xfId="40901" xr:uid="{D3BEAD2A-7B71-43EE-A53F-4026AB6C1CBA}"/>
    <cellStyle name="Comma 2 2 8 2 2 5 3" xfId="28769" xr:uid="{A07E8A94-58C1-4C5C-BC9F-BFB307E49975}"/>
    <cellStyle name="Comma 2 2 8 2 2 6" xfId="8549" xr:uid="{3C931093-65CF-4B0B-BCCE-927E7C4F9B6E}"/>
    <cellStyle name="Comma 2 2 8 2 2 6 2" xfId="20681" xr:uid="{D3C2BFB1-2582-448B-A8B3-D8281B975111}"/>
    <cellStyle name="Comma 2 2 8 2 2 6 2 2" xfId="44945" xr:uid="{0CD0CE66-32ED-4253-87FE-0D9A443A22D7}"/>
    <cellStyle name="Comma 2 2 8 2 2 6 3" xfId="32813" xr:uid="{4F20D3EE-CF7B-475A-9654-4365925E6C14}"/>
    <cellStyle name="Comma 2 2 8 2 2 7" xfId="12593" xr:uid="{8D04EC24-4482-497F-8FC3-9A13F4D0F377}"/>
    <cellStyle name="Comma 2 2 8 2 2 7 2" xfId="36857" xr:uid="{83A1D7E9-702C-4523-9E61-76CECB606F59}"/>
    <cellStyle name="Comma 2 2 8 2 2 8" xfId="24725" xr:uid="{B06275F8-5DB1-418B-9D6C-D5096542E075}"/>
    <cellStyle name="Comma 2 2 8 2 3" xfId="713" xr:uid="{3C3E8800-B5BA-4A1C-84B8-60AD48CF4971}"/>
    <cellStyle name="Comma 2 2 8 2 3 2" xfId="1724" xr:uid="{ADE10A3F-DABF-468C-9AA1-406CFA3B2B9D}"/>
    <cellStyle name="Comma 2 2 8 2 3 2 2" xfId="3746" xr:uid="{E1DF5CD9-B248-45E2-BBB4-B6CE273BBF08}"/>
    <cellStyle name="Comma 2 2 8 2 3 2 2 2" xfId="7790" xr:uid="{DA552749-BCB6-4E6C-9875-899ABD9B76D4}"/>
    <cellStyle name="Comma 2 2 8 2 3 2 2 2 2" xfId="19922" xr:uid="{D2A40B11-3E29-4551-BA50-F9511F5A68FF}"/>
    <cellStyle name="Comma 2 2 8 2 3 2 2 2 2 2" xfId="44186" xr:uid="{175A9F7B-351A-44C5-ADDC-EB1664AE27A2}"/>
    <cellStyle name="Comma 2 2 8 2 3 2 2 2 3" xfId="32054" xr:uid="{306AF62D-B981-475E-836A-BF176F8117A9}"/>
    <cellStyle name="Comma 2 2 8 2 3 2 2 3" xfId="11834" xr:uid="{4DFE67B6-C45C-44C2-83F5-9826A7648A94}"/>
    <cellStyle name="Comma 2 2 8 2 3 2 2 3 2" xfId="23966" xr:uid="{6857C0B9-87A6-4452-849E-AB72DCAFF718}"/>
    <cellStyle name="Comma 2 2 8 2 3 2 2 3 2 2" xfId="48230" xr:uid="{62FC173C-BE2B-49D9-9AA3-302A4DC958D3}"/>
    <cellStyle name="Comma 2 2 8 2 3 2 2 3 3" xfId="36098" xr:uid="{E4DDE4EF-A4B1-492F-AFDB-DF0236D94965}"/>
    <cellStyle name="Comma 2 2 8 2 3 2 2 4" xfId="15878" xr:uid="{97A3D066-EE47-42D0-AD6A-37962634EA5E}"/>
    <cellStyle name="Comma 2 2 8 2 3 2 2 4 2" xfId="40142" xr:uid="{F4C70145-4E41-48A9-9044-7D1E79532826}"/>
    <cellStyle name="Comma 2 2 8 2 3 2 2 5" xfId="28010" xr:uid="{5AC93F4D-D320-48E2-B611-ADA84B685B7F}"/>
    <cellStyle name="Comma 2 2 8 2 3 2 3" xfId="5768" xr:uid="{CAD8A309-5EC4-4C73-A08A-2465D2371674}"/>
    <cellStyle name="Comma 2 2 8 2 3 2 3 2" xfId="17900" xr:uid="{BFEA3D2D-C9A8-4BA4-A756-B2C661BA7EFE}"/>
    <cellStyle name="Comma 2 2 8 2 3 2 3 2 2" xfId="42164" xr:uid="{CA74C806-4A09-4E05-BBC3-8739B1A69F17}"/>
    <cellStyle name="Comma 2 2 8 2 3 2 3 3" xfId="30032" xr:uid="{A22E8F4C-C1B7-46AA-A422-0235ED6304A2}"/>
    <cellStyle name="Comma 2 2 8 2 3 2 4" xfId="9812" xr:uid="{EFFB9DBF-81B6-4D7A-948F-BEE457B82E36}"/>
    <cellStyle name="Comma 2 2 8 2 3 2 4 2" xfId="21944" xr:uid="{EF2D2B9E-C5BC-4DD2-8FBA-2732684B560C}"/>
    <cellStyle name="Comma 2 2 8 2 3 2 4 2 2" xfId="46208" xr:uid="{039C009B-E11D-4E5F-A273-D8115590D413}"/>
    <cellStyle name="Comma 2 2 8 2 3 2 4 3" xfId="34076" xr:uid="{9680F4C3-1B3B-4BDD-A3C9-6EE75F2C0691}"/>
    <cellStyle name="Comma 2 2 8 2 3 2 5" xfId="13856" xr:uid="{A0C0F89F-C22B-403C-BDCF-0489A30457BC}"/>
    <cellStyle name="Comma 2 2 8 2 3 2 5 2" xfId="38120" xr:uid="{24BB034E-C136-4C4E-B29A-0354F9863186}"/>
    <cellStyle name="Comma 2 2 8 2 3 2 6" xfId="25988" xr:uid="{B88952ED-BB53-4AD3-B02E-2A0086D2A863}"/>
    <cellStyle name="Comma 2 2 8 2 3 3" xfId="2735" xr:uid="{254FBDDE-D37C-43BC-98C1-E35418952879}"/>
    <cellStyle name="Comma 2 2 8 2 3 3 2" xfId="6779" xr:uid="{48DD8D87-8D3D-4D29-A83D-AC585FA2BF19}"/>
    <cellStyle name="Comma 2 2 8 2 3 3 2 2" xfId="18911" xr:uid="{99B3ECF9-2FD2-4E76-A3F3-2BA9A6E52498}"/>
    <cellStyle name="Comma 2 2 8 2 3 3 2 2 2" xfId="43175" xr:uid="{2FBA6072-4428-41FD-9003-FE532938CDAF}"/>
    <cellStyle name="Comma 2 2 8 2 3 3 2 3" xfId="31043" xr:uid="{DB3928A1-7A72-4BB3-A33A-A386C34624BE}"/>
    <cellStyle name="Comma 2 2 8 2 3 3 3" xfId="10823" xr:uid="{A4FA1818-2EDF-45CF-99C1-F9B5E70E1668}"/>
    <cellStyle name="Comma 2 2 8 2 3 3 3 2" xfId="22955" xr:uid="{C9DFF155-9BCF-411D-B397-C1F40C0F3364}"/>
    <cellStyle name="Comma 2 2 8 2 3 3 3 2 2" xfId="47219" xr:uid="{2761EFE5-7F9C-4479-A229-85920D26EE23}"/>
    <cellStyle name="Comma 2 2 8 2 3 3 3 3" xfId="35087" xr:uid="{9CB91170-27C7-4DF3-9023-ADA4FC366D6B}"/>
    <cellStyle name="Comma 2 2 8 2 3 3 4" xfId="14867" xr:uid="{721942A9-5BF7-4B9C-9AA8-ABD58F8E2788}"/>
    <cellStyle name="Comma 2 2 8 2 3 3 4 2" xfId="39131" xr:uid="{3969EF71-3526-4D67-91BF-3C6334E5522C}"/>
    <cellStyle name="Comma 2 2 8 2 3 3 5" xfId="26999" xr:uid="{AF21CBC6-B520-4835-9B68-26904036626E}"/>
    <cellStyle name="Comma 2 2 8 2 3 4" xfId="4757" xr:uid="{9FB2C294-7197-4943-9F1B-6B753DC7AF28}"/>
    <cellStyle name="Comma 2 2 8 2 3 4 2" xfId="16889" xr:uid="{F4FE6966-D5E1-4349-8855-5A969D2FD2EE}"/>
    <cellStyle name="Comma 2 2 8 2 3 4 2 2" xfId="41153" xr:uid="{A9A8421E-336C-44B9-AA30-FF17D4EDB621}"/>
    <cellStyle name="Comma 2 2 8 2 3 4 3" xfId="29021" xr:uid="{27C846EE-3C09-43E0-88F0-D7A2D8DD4BDF}"/>
    <cellStyle name="Comma 2 2 8 2 3 5" xfId="8801" xr:uid="{712A32F6-3A48-40A5-BD24-E4DD8D4CA223}"/>
    <cellStyle name="Comma 2 2 8 2 3 5 2" xfId="20933" xr:uid="{9219A9F7-103F-42A7-9138-3625F64B958C}"/>
    <cellStyle name="Comma 2 2 8 2 3 5 2 2" xfId="45197" xr:uid="{C8B95685-110B-401D-BEAC-C523D9A3FD82}"/>
    <cellStyle name="Comma 2 2 8 2 3 5 3" xfId="33065" xr:uid="{B440B728-83C0-474D-B780-825157AE9766}"/>
    <cellStyle name="Comma 2 2 8 2 3 6" xfId="12845" xr:uid="{75BC4EB4-0E80-46B9-9C62-7F1FC8364B05}"/>
    <cellStyle name="Comma 2 2 8 2 3 6 2" xfId="37109" xr:uid="{AC204F4F-0946-4A98-9D90-A4A0F879E60D}"/>
    <cellStyle name="Comma 2 2 8 2 3 7" xfId="24977" xr:uid="{74B57B10-A6EF-4823-AD1D-0BF15D4E0717}"/>
    <cellStyle name="Comma 2 2 8 2 4" xfId="1219" xr:uid="{5CA4BEE1-EE3B-4F00-9CFE-A4AF0D96661C}"/>
    <cellStyle name="Comma 2 2 8 2 4 2" xfId="3241" xr:uid="{ADA0474B-0FB1-4B1B-A0E0-878D1F29A83E}"/>
    <cellStyle name="Comma 2 2 8 2 4 2 2" xfId="7285" xr:uid="{CC11C4ED-3CF7-44E3-8A67-B12730767AD6}"/>
    <cellStyle name="Comma 2 2 8 2 4 2 2 2" xfId="19417" xr:uid="{72A7302D-6C04-4580-A66F-DC54C77D8364}"/>
    <cellStyle name="Comma 2 2 8 2 4 2 2 2 2" xfId="43681" xr:uid="{F809DF33-08AC-4BA3-B6FD-ACFD3E49C10B}"/>
    <cellStyle name="Comma 2 2 8 2 4 2 2 3" xfId="31549" xr:uid="{5DCD5BAA-92EF-4309-BA0A-9E6247CE606D}"/>
    <cellStyle name="Comma 2 2 8 2 4 2 3" xfId="11329" xr:uid="{CCD636A1-A0CA-458A-9ABF-08A6CAE415FE}"/>
    <cellStyle name="Comma 2 2 8 2 4 2 3 2" xfId="23461" xr:uid="{B43C5BB4-7260-4895-B8F9-8F514703446A}"/>
    <cellStyle name="Comma 2 2 8 2 4 2 3 2 2" xfId="47725" xr:uid="{8FC13DA0-972A-4813-8E61-D6A7408006F8}"/>
    <cellStyle name="Comma 2 2 8 2 4 2 3 3" xfId="35593" xr:uid="{D815ECCC-76F1-45E2-B0A2-A8D74A1C9C6F}"/>
    <cellStyle name="Comma 2 2 8 2 4 2 4" xfId="15373" xr:uid="{88C5FBF9-A841-44D7-8EB1-CE992AA805BC}"/>
    <cellStyle name="Comma 2 2 8 2 4 2 4 2" xfId="39637" xr:uid="{B4B09EB7-936C-42FF-BCCE-7B5F97058CF1}"/>
    <cellStyle name="Comma 2 2 8 2 4 2 5" xfId="27505" xr:uid="{DCDBFDC2-47F3-4E1B-9B50-02D0448351FF}"/>
    <cellStyle name="Comma 2 2 8 2 4 3" xfId="5263" xr:uid="{9FA56AC3-2DF2-4D0D-9EE3-0D309104BCEB}"/>
    <cellStyle name="Comma 2 2 8 2 4 3 2" xfId="17395" xr:uid="{30435A4B-1642-41A7-8EA0-6EC3A3BFE7C2}"/>
    <cellStyle name="Comma 2 2 8 2 4 3 2 2" xfId="41659" xr:uid="{C55B39E6-8466-43C7-8429-F69405C31AC3}"/>
    <cellStyle name="Comma 2 2 8 2 4 3 3" xfId="29527" xr:uid="{11369EC0-0C23-4CD4-A493-3923B001145E}"/>
    <cellStyle name="Comma 2 2 8 2 4 4" xfId="9307" xr:uid="{9B179C11-3637-49A5-B4B2-7D50C46C8478}"/>
    <cellStyle name="Comma 2 2 8 2 4 4 2" xfId="21439" xr:uid="{848A480A-C9FB-4303-A1A7-4188B9182BD8}"/>
    <cellStyle name="Comma 2 2 8 2 4 4 2 2" xfId="45703" xr:uid="{44123182-B90C-4A73-9BE1-43ADC57E19FF}"/>
    <cellStyle name="Comma 2 2 8 2 4 4 3" xfId="33571" xr:uid="{78B5B6EE-0071-4C03-A97B-D92367E0C587}"/>
    <cellStyle name="Comma 2 2 8 2 4 5" xfId="13351" xr:uid="{284830D0-91BB-4F93-88CD-940D3238F623}"/>
    <cellStyle name="Comma 2 2 8 2 4 5 2" xfId="37615" xr:uid="{EACD5AEF-7DDF-4112-81F8-4165834F7AFF}"/>
    <cellStyle name="Comma 2 2 8 2 4 6" xfId="25483" xr:uid="{295235AE-F7CA-4518-A143-E1BF3C0143CB}"/>
    <cellStyle name="Comma 2 2 8 2 5" xfId="2230" xr:uid="{66C1E917-2691-4686-8B63-AED6C30C925C}"/>
    <cellStyle name="Comma 2 2 8 2 5 2" xfId="6274" xr:uid="{D4738809-814C-4AB9-9922-9DF0D824C9E2}"/>
    <cellStyle name="Comma 2 2 8 2 5 2 2" xfId="18406" xr:uid="{CD7C5BA9-D8A5-4A5E-A1BA-5664EC68C69F}"/>
    <cellStyle name="Comma 2 2 8 2 5 2 2 2" xfId="42670" xr:uid="{E843FD58-4A80-4AF1-9828-1E6947E96C1C}"/>
    <cellStyle name="Comma 2 2 8 2 5 2 3" xfId="30538" xr:uid="{FBAF3AE0-E2FC-4AEB-A650-6B96DD3E680F}"/>
    <cellStyle name="Comma 2 2 8 2 5 3" xfId="10318" xr:uid="{51158274-4D97-4041-A4FD-9336EACDEFA4}"/>
    <cellStyle name="Comma 2 2 8 2 5 3 2" xfId="22450" xr:uid="{F3234651-F9B1-4653-B0EC-3863D7F19398}"/>
    <cellStyle name="Comma 2 2 8 2 5 3 2 2" xfId="46714" xr:uid="{20C79AEF-93A9-47E2-BFE3-FE280F843CA5}"/>
    <cellStyle name="Comma 2 2 8 2 5 3 3" xfId="34582" xr:uid="{E800F393-01EE-4846-A03C-E31A6284055F}"/>
    <cellStyle name="Comma 2 2 8 2 5 4" xfId="14362" xr:uid="{267F5BE9-DDEA-4DC3-B6F4-CD326135D866}"/>
    <cellStyle name="Comma 2 2 8 2 5 4 2" xfId="38626" xr:uid="{B9E888F2-6712-4892-8C65-766D455C4100}"/>
    <cellStyle name="Comma 2 2 8 2 5 5" xfId="26494" xr:uid="{FE4A0A17-D141-452F-A903-675A653D632A}"/>
    <cellStyle name="Comma 2 2 8 2 6" xfId="4252" xr:uid="{422F4316-0A68-4FBF-9004-111CFE65FF6C}"/>
    <cellStyle name="Comma 2 2 8 2 6 2" xfId="16384" xr:uid="{8BE89077-F883-4097-82FB-7DCDF1921209}"/>
    <cellStyle name="Comma 2 2 8 2 6 2 2" xfId="40648" xr:uid="{D89EEEBA-476B-40E6-845C-CB146E563DC0}"/>
    <cellStyle name="Comma 2 2 8 2 6 3" xfId="28516" xr:uid="{6DF1B764-795C-488B-A8D7-AD73119262E4}"/>
    <cellStyle name="Comma 2 2 8 2 7" xfId="8296" xr:uid="{41C40FBA-7B95-4CF6-9017-7EB45E6AB01F}"/>
    <cellStyle name="Comma 2 2 8 2 7 2" xfId="20428" xr:uid="{2DB56850-564A-4F95-8B63-4EA1EDD6B8CE}"/>
    <cellStyle name="Comma 2 2 8 2 7 2 2" xfId="44692" xr:uid="{5EAED17D-7FE4-4845-8EFA-8CCCC75C9644}"/>
    <cellStyle name="Comma 2 2 8 2 7 3" xfId="32560" xr:uid="{0D979B2E-BB56-4CCE-AE62-0C1F36B71EE4}"/>
    <cellStyle name="Comma 2 2 8 2 8" xfId="12340" xr:uid="{26E5A805-1535-440B-AECF-AAEAF195E36F}"/>
    <cellStyle name="Comma 2 2 8 2 8 2" xfId="36604" xr:uid="{220125AC-0AF1-42A8-817C-56557856923C}"/>
    <cellStyle name="Comma 2 2 8 2 9" xfId="24472" xr:uid="{5F7BD086-83AF-4263-A672-80FE13964260}"/>
    <cellStyle name="Comma 2 2 8 3" xfId="335" xr:uid="{ED04EC4B-F880-4A51-ADB5-29158CF010D7}"/>
    <cellStyle name="Comma 2 2 8 3 2" xfId="840" xr:uid="{F85EB286-C1B9-470C-BC52-1247D392F157}"/>
    <cellStyle name="Comma 2 2 8 3 2 2" xfId="1851" xr:uid="{DCFDBB5A-063E-45EB-AF50-BEECDF6E39D4}"/>
    <cellStyle name="Comma 2 2 8 3 2 2 2" xfId="3873" xr:uid="{1A94324D-A6C3-4C8E-9FE0-17C9EE8F29BC}"/>
    <cellStyle name="Comma 2 2 8 3 2 2 2 2" xfId="7917" xr:uid="{13573BED-46C2-4ADF-9E3A-3E6CBEA69A12}"/>
    <cellStyle name="Comma 2 2 8 3 2 2 2 2 2" xfId="20049" xr:uid="{F20157C3-92C1-46A7-8B02-CF7E3FCAAA2B}"/>
    <cellStyle name="Comma 2 2 8 3 2 2 2 2 2 2" xfId="44313" xr:uid="{356F8C5C-4667-40AF-A3BE-F2FD9F6B747D}"/>
    <cellStyle name="Comma 2 2 8 3 2 2 2 2 3" xfId="32181" xr:uid="{B79E93E4-A085-4B77-8D47-2F95BEDD830A}"/>
    <cellStyle name="Comma 2 2 8 3 2 2 2 3" xfId="11961" xr:uid="{E3C3933D-DD95-4047-ACFC-C1A09B1D8421}"/>
    <cellStyle name="Comma 2 2 8 3 2 2 2 3 2" xfId="24093" xr:uid="{E0232E8D-F302-4D18-9BE7-68C926084EB6}"/>
    <cellStyle name="Comma 2 2 8 3 2 2 2 3 2 2" xfId="48357" xr:uid="{1ABE2BB7-1F69-4298-8B81-B91883DF2ABD}"/>
    <cellStyle name="Comma 2 2 8 3 2 2 2 3 3" xfId="36225" xr:uid="{1CC966DB-BBAE-46D1-B49E-F0D910E94511}"/>
    <cellStyle name="Comma 2 2 8 3 2 2 2 4" xfId="16005" xr:uid="{87D4853D-6F83-444B-925E-FFF7E4C6A9DC}"/>
    <cellStyle name="Comma 2 2 8 3 2 2 2 4 2" xfId="40269" xr:uid="{3FEE6524-D97E-4ED9-BF68-8E9BFEFB96B3}"/>
    <cellStyle name="Comma 2 2 8 3 2 2 2 5" xfId="28137" xr:uid="{DCB5EE91-A445-45D4-B6E2-AA36502CC8CB}"/>
    <cellStyle name="Comma 2 2 8 3 2 2 3" xfId="5895" xr:uid="{FF96444A-18D3-4AAD-959A-D32FF1B520CD}"/>
    <cellStyle name="Comma 2 2 8 3 2 2 3 2" xfId="18027" xr:uid="{F2109AD5-9CF0-4623-80F7-102D2892A7AA}"/>
    <cellStyle name="Comma 2 2 8 3 2 2 3 2 2" xfId="42291" xr:uid="{BD80CD29-334D-44C0-9BC3-72A9503AD6F9}"/>
    <cellStyle name="Comma 2 2 8 3 2 2 3 3" xfId="30159" xr:uid="{7EE23E26-C0CB-415D-A9BD-E7BFC1EA9114}"/>
    <cellStyle name="Comma 2 2 8 3 2 2 4" xfId="9939" xr:uid="{DD7FD6CF-BCD4-45F8-857C-9322D248E7F8}"/>
    <cellStyle name="Comma 2 2 8 3 2 2 4 2" xfId="22071" xr:uid="{1DB04878-A0BB-49FE-AF2C-0116F2ACED65}"/>
    <cellStyle name="Comma 2 2 8 3 2 2 4 2 2" xfId="46335" xr:uid="{FF5A8D0F-6A4D-4B1F-8205-83EB1B6731D7}"/>
    <cellStyle name="Comma 2 2 8 3 2 2 4 3" xfId="34203" xr:uid="{7A64AE25-1943-4531-BF3F-B79816A5A0AE}"/>
    <cellStyle name="Comma 2 2 8 3 2 2 5" xfId="13983" xr:uid="{247AF88E-09F3-43A2-A497-FC496AA4D3A7}"/>
    <cellStyle name="Comma 2 2 8 3 2 2 5 2" xfId="38247" xr:uid="{259111B4-AC78-42D1-9140-0E8CB0B2788F}"/>
    <cellStyle name="Comma 2 2 8 3 2 2 6" xfId="26115" xr:uid="{41523B49-B47F-4B57-93B4-16E95B9F8FA6}"/>
    <cellStyle name="Comma 2 2 8 3 2 3" xfId="2862" xr:uid="{12C6CC61-86CC-49AD-A3C5-1BBF275E3392}"/>
    <cellStyle name="Comma 2 2 8 3 2 3 2" xfId="6906" xr:uid="{934A7D10-7935-4674-BCDB-10196B5A0DCD}"/>
    <cellStyle name="Comma 2 2 8 3 2 3 2 2" xfId="19038" xr:uid="{16014619-D561-4528-8E09-7638646ECC01}"/>
    <cellStyle name="Comma 2 2 8 3 2 3 2 2 2" xfId="43302" xr:uid="{9814D1B8-7E98-4111-A1F3-687E34597CF4}"/>
    <cellStyle name="Comma 2 2 8 3 2 3 2 3" xfId="31170" xr:uid="{1C9DEF73-0374-439E-9C76-49572C50F283}"/>
    <cellStyle name="Comma 2 2 8 3 2 3 3" xfId="10950" xr:uid="{D97A247D-62DE-4B4B-B15D-E97FDA95C06A}"/>
    <cellStyle name="Comma 2 2 8 3 2 3 3 2" xfId="23082" xr:uid="{BA676BF5-3F58-4C19-A2CA-D9A3C1121F1C}"/>
    <cellStyle name="Comma 2 2 8 3 2 3 3 2 2" xfId="47346" xr:uid="{E598F036-83D3-4528-9960-92C56462438A}"/>
    <cellStyle name="Comma 2 2 8 3 2 3 3 3" xfId="35214" xr:uid="{687AD88F-4527-44B9-ABBB-FDF455CA426D}"/>
    <cellStyle name="Comma 2 2 8 3 2 3 4" xfId="14994" xr:uid="{013FCBDD-520E-494A-9172-F5177D9B1747}"/>
    <cellStyle name="Comma 2 2 8 3 2 3 4 2" xfId="39258" xr:uid="{CC346B0B-AB4E-42CE-B75E-5064437445D3}"/>
    <cellStyle name="Comma 2 2 8 3 2 3 5" xfId="27126" xr:uid="{0D8C8E98-1AAC-44CD-B778-684465BD177D}"/>
    <cellStyle name="Comma 2 2 8 3 2 4" xfId="4884" xr:uid="{9C8E3F5D-2A01-46EC-A5F5-F84ED3BBE0E0}"/>
    <cellStyle name="Comma 2 2 8 3 2 4 2" xfId="17016" xr:uid="{DDBB28AD-D4C3-4C58-BD39-82012C5AE1ED}"/>
    <cellStyle name="Comma 2 2 8 3 2 4 2 2" xfId="41280" xr:uid="{A051E270-7E8A-487E-99DF-8683BA260711}"/>
    <cellStyle name="Comma 2 2 8 3 2 4 3" xfId="29148" xr:uid="{E6BAAD7B-F609-486A-98B6-00899951BC72}"/>
    <cellStyle name="Comma 2 2 8 3 2 5" xfId="8928" xr:uid="{BF9756D9-CE8F-4C86-9B13-F333D41729A3}"/>
    <cellStyle name="Comma 2 2 8 3 2 5 2" xfId="21060" xr:uid="{94347210-1AA8-4178-85B0-B7B9EA83A455}"/>
    <cellStyle name="Comma 2 2 8 3 2 5 2 2" xfId="45324" xr:uid="{B2296B3B-14CB-45DE-B836-590E654B125E}"/>
    <cellStyle name="Comma 2 2 8 3 2 5 3" xfId="33192" xr:uid="{69DDB079-8EA3-4C66-A32D-4BD846963C14}"/>
    <cellStyle name="Comma 2 2 8 3 2 6" xfId="12972" xr:uid="{FB493828-811E-40BD-828C-E6F23D1F2A7D}"/>
    <cellStyle name="Comma 2 2 8 3 2 6 2" xfId="37236" xr:uid="{D1F29028-115C-4013-8E9F-320CBF2EF020}"/>
    <cellStyle name="Comma 2 2 8 3 2 7" xfId="25104" xr:uid="{D3C47106-38CD-4484-AC5A-E1777B0CDE54}"/>
    <cellStyle name="Comma 2 2 8 3 3" xfId="1346" xr:uid="{8EA9D988-B70A-4CAB-ADBC-D975EB552F31}"/>
    <cellStyle name="Comma 2 2 8 3 3 2" xfId="3368" xr:uid="{9736C5CB-46B8-4113-9B3D-3DF580E21A59}"/>
    <cellStyle name="Comma 2 2 8 3 3 2 2" xfId="7412" xr:uid="{E912256F-FDF9-4E1A-B67B-173B3B20E540}"/>
    <cellStyle name="Comma 2 2 8 3 3 2 2 2" xfId="19544" xr:uid="{E6743F98-B495-417B-A693-57178FB7532F}"/>
    <cellStyle name="Comma 2 2 8 3 3 2 2 2 2" xfId="43808" xr:uid="{068BEF9B-DC71-4339-B164-ACA30F1B249D}"/>
    <cellStyle name="Comma 2 2 8 3 3 2 2 3" xfId="31676" xr:uid="{3C18BF03-2683-474C-8DBF-9D842D040348}"/>
    <cellStyle name="Comma 2 2 8 3 3 2 3" xfId="11456" xr:uid="{3EC842D4-B9E0-4954-9117-E5E88ECE19FE}"/>
    <cellStyle name="Comma 2 2 8 3 3 2 3 2" xfId="23588" xr:uid="{5EAA93A6-79BF-47B7-AB1C-BB433C2FD793}"/>
    <cellStyle name="Comma 2 2 8 3 3 2 3 2 2" xfId="47852" xr:uid="{3352083C-44D5-4FE6-B57F-C202C43E3249}"/>
    <cellStyle name="Comma 2 2 8 3 3 2 3 3" xfId="35720" xr:uid="{9951F73E-AEB7-45BE-A8C3-0636645541A2}"/>
    <cellStyle name="Comma 2 2 8 3 3 2 4" xfId="15500" xr:uid="{75A0E362-7D15-4AEB-AA63-C46E3FFA46AE}"/>
    <cellStyle name="Comma 2 2 8 3 3 2 4 2" xfId="39764" xr:uid="{0F4D11CC-E5BE-4B14-9803-20503C9BA019}"/>
    <cellStyle name="Comma 2 2 8 3 3 2 5" xfId="27632" xr:uid="{B2819F52-5E4D-4A0C-8BC4-30DF5B8740D1}"/>
    <cellStyle name="Comma 2 2 8 3 3 3" xfId="5390" xr:uid="{4764D5D4-C118-41C9-9201-EFAE3B44733C}"/>
    <cellStyle name="Comma 2 2 8 3 3 3 2" xfId="17522" xr:uid="{9ECEB3F9-92AC-49A1-A258-9184EA75A8E0}"/>
    <cellStyle name="Comma 2 2 8 3 3 3 2 2" xfId="41786" xr:uid="{A05D7A1F-743F-404C-977C-30B796D9BDE2}"/>
    <cellStyle name="Comma 2 2 8 3 3 3 3" xfId="29654" xr:uid="{6FB6A265-FD0E-45AE-9A97-5A1406387E53}"/>
    <cellStyle name="Comma 2 2 8 3 3 4" xfId="9434" xr:uid="{66CF1BD3-A8B5-4DA2-84CB-C50394800721}"/>
    <cellStyle name="Comma 2 2 8 3 3 4 2" xfId="21566" xr:uid="{F4A90715-DE37-4396-80D7-7F08F6C85D53}"/>
    <cellStyle name="Comma 2 2 8 3 3 4 2 2" xfId="45830" xr:uid="{7A85BD81-AFB3-4046-88AF-5AE33EF6AAB5}"/>
    <cellStyle name="Comma 2 2 8 3 3 4 3" xfId="33698" xr:uid="{A64AC076-7852-45C2-B034-FA39DBB2B703}"/>
    <cellStyle name="Comma 2 2 8 3 3 5" xfId="13478" xr:uid="{7CF228A1-EA0E-4A9F-9B85-00A4EBB6F11F}"/>
    <cellStyle name="Comma 2 2 8 3 3 5 2" xfId="37742" xr:uid="{7CFAC007-2A0F-401B-9C72-FBCE5C20EA68}"/>
    <cellStyle name="Comma 2 2 8 3 3 6" xfId="25610" xr:uid="{DDFDB726-9032-4F99-A93E-D2BB6E01CD0E}"/>
    <cellStyle name="Comma 2 2 8 3 4" xfId="2357" xr:uid="{3FCFB970-973E-4254-AECC-3BD6F91F46AA}"/>
    <cellStyle name="Comma 2 2 8 3 4 2" xfId="6401" xr:uid="{03491ED5-5718-4A5A-BB98-2BFE6BBA6DBB}"/>
    <cellStyle name="Comma 2 2 8 3 4 2 2" xfId="18533" xr:uid="{A0C1FE42-368A-4D64-B1F3-DAF3D7A81972}"/>
    <cellStyle name="Comma 2 2 8 3 4 2 2 2" xfId="42797" xr:uid="{FA490816-AB38-409E-A411-43C1C9E41784}"/>
    <cellStyle name="Comma 2 2 8 3 4 2 3" xfId="30665" xr:uid="{DEDAE041-FFA0-4E55-9A13-D133EE2DC613}"/>
    <cellStyle name="Comma 2 2 8 3 4 3" xfId="10445" xr:uid="{1425482E-3958-45EE-A137-3669F30C9877}"/>
    <cellStyle name="Comma 2 2 8 3 4 3 2" xfId="22577" xr:uid="{03BCA123-C307-4EC1-AA60-C13221760854}"/>
    <cellStyle name="Comma 2 2 8 3 4 3 2 2" xfId="46841" xr:uid="{E526F1CD-13A8-4DBB-A185-E1CDB99A8224}"/>
    <cellStyle name="Comma 2 2 8 3 4 3 3" xfId="34709" xr:uid="{C8FE57C0-0F4A-4B1E-AC7E-CC6C162B2181}"/>
    <cellStyle name="Comma 2 2 8 3 4 4" xfId="14489" xr:uid="{90175C15-B28D-4A96-8071-92BAA10E3E1C}"/>
    <cellStyle name="Comma 2 2 8 3 4 4 2" xfId="38753" xr:uid="{B960D1F4-3DF2-4FA4-B965-D1EEA65CDB55}"/>
    <cellStyle name="Comma 2 2 8 3 4 5" xfId="26621" xr:uid="{45D08844-5C36-4968-97B4-719DAABE6F36}"/>
    <cellStyle name="Comma 2 2 8 3 5" xfId="4379" xr:uid="{FAA7197F-AC78-4C9C-8C14-9DBE5E853434}"/>
    <cellStyle name="Comma 2 2 8 3 5 2" xfId="16511" xr:uid="{B2C82045-BEB3-4766-B458-CE8555183E77}"/>
    <cellStyle name="Comma 2 2 8 3 5 2 2" xfId="40775" xr:uid="{F85F7E38-A162-4046-867A-5B61FCD4D5CF}"/>
    <cellStyle name="Comma 2 2 8 3 5 3" xfId="28643" xr:uid="{36716010-7EA6-4978-85C0-73FFAE288660}"/>
    <cellStyle name="Comma 2 2 8 3 6" xfId="8423" xr:uid="{DD5E69F5-4707-461E-B048-965CAEAB8A80}"/>
    <cellStyle name="Comma 2 2 8 3 6 2" xfId="20555" xr:uid="{AE0C0A27-CD35-43FD-B219-7AC4D58F79D6}"/>
    <cellStyle name="Comma 2 2 8 3 6 2 2" xfId="44819" xr:uid="{3C902290-87CF-4596-801B-2D29CFB91807}"/>
    <cellStyle name="Comma 2 2 8 3 6 3" xfId="32687" xr:uid="{C8889A53-8A8C-43EC-9DC1-ABB5A46650DB}"/>
    <cellStyle name="Comma 2 2 8 3 7" xfId="12467" xr:uid="{6C2529A3-BC0F-4461-B5DA-A4F529E73171}"/>
    <cellStyle name="Comma 2 2 8 3 7 2" xfId="36731" xr:uid="{5219E69D-B78B-449C-B2F2-B738B89CF7A9}"/>
    <cellStyle name="Comma 2 2 8 3 8" xfId="24599" xr:uid="{152F65F4-4DA4-4B83-BDBD-513367F84F63}"/>
    <cellStyle name="Comma 2 2 8 4" xfId="587" xr:uid="{CB094C17-6EC1-40B4-AAAA-D5E437538824}"/>
    <cellStyle name="Comma 2 2 8 4 2" xfId="1598" xr:uid="{890C6DAD-2177-43A6-ABBF-97E9E996F58D}"/>
    <cellStyle name="Comma 2 2 8 4 2 2" xfId="3620" xr:uid="{EBC60FB0-0FC0-46D0-8F4F-677D55288D6E}"/>
    <cellStyle name="Comma 2 2 8 4 2 2 2" xfId="7664" xr:uid="{33293D00-92FD-4411-855F-7796D9219E5A}"/>
    <cellStyle name="Comma 2 2 8 4 2 2 2 2" xfId="19796" xr:uid="{8772B67B-4B3B-4F26-8EDB-4673C7AE9B33}"/>
    <cellStyle name="Comma 2 2 8 4 2 2 2 2 2" xfId="44060" xr:uid="{C6A5615C-3318-4A83-90D9-21C552BE1877}"/>
    <cellStyle name="Comma 2 2 8 4 2 2 2 3" xfId="31928" xr:uid="{9199931F-D708-47EC-B00E-66DFC32DF721}"/>
    <cellStyle name="Comma 2 2 8 4 2 2 3" xfId="11708" xr:uid="{A03DC52C-183F-4577-9D6A-27887F66888B}"/>
    <cellStyle name="Comma 2 2 8 4 2 2 3 2" xfId="23840" xr:uid="{047B1600-9C9C-4436-A6FE-3378B036AE2D}"/>
    <cellStyle name="Comma 2 2 8 4 2 2 3 2 2" xfId="48104" xr:uid="{EE436C26-301C-43C9-AAB5-6BA4C54F7017}"/>
    <cellStyle name="Comma 2 2 8 4 2 2 3 3" xfId="35972" xr:uid="{B957C1A2-63CF-4885-8999-5ECC6586D680}"/>
    <cellStyle name="Comma 2 2 8 4 2 2 4" xfId="15752" xr:uid="{EC4B75B5-3546-4158-88FD-C66108FFC3C4}"/>
    <cellStyle name="Comma 2 2 8 4 2 2 4 2" xfId="40016" xr:uid="{7C13E937-B9C4-46F1-A364-BE399D799052}"/>
    <cellStyle name="Comma 2 2 8 4 2 2 5" xfId="27884" xr:uid="{250A2B98-EE74-4326-AB64-D002E2BD7199}"/>
    <cellStyle name="Comma 2 2 8 4 2 3" xfId="5642" xr:uid="{75A4F97D-A4C3-4D5A-87AD-FEAAF01039E4}"/>
    <cellStyle name="Comma 2 2 8 4 2 3 2" xfId="17774" xr:uid="{1EFC98AF-7478-43A7-A311-04FB0AD05707}"/>
    <cellStyle name="Comma 2 2 8 4 2 3 2 2" xfId="42038" xr:uid="{18B86375-9050-4CB5-91E2-9C7C0911B052}"/>
    <cellStyle name="Comma 2 2 8 4 2 3 3" xfId="29906" xr:uid="{426D9A17-EAA8-4A91-AC31-B5CADD5130F5}"/>
    <cellStyle name="Comma 2 2 8 4 2 4" xfId="9686" xr:uid="{A237678A-77FF-4823-93C9-EBDEAFC17A12}"/>
    <cellStyle name="Comma 2 2 8 4 2 4 2" xfId="21818" xr:uid="{8236F72C-4C3D-4093-8012-3E21D071F7C0}"/>
    <cellStyle name="Comma 2 2 8 4 2 4 2 2" xfId="46082" xr:uid="{0750B822-3DD3-4D69-BB31-82549F1900DC}"/>
    <cellStyle name="Comma 2 2 8 4 2 4 3" xfId="33950" xr:uid="{6C037B8E-389C-40BE-936C-53C606959750}"/>
    <cellStyle name="Comma 2 2 8 4 2 5" xfId="13730" xr:uid="{67F76F40-A10F-4269-A8FB-9B57A8A0B8F0}"/>
    <cellStyle name="Comma 2 2 8 4 2 5 2" xfId="37994" xr:uid="{A176340E-40D2-41E6-89D0-DA091C2CB149}"/>
    <cellStyle name="Comma 2 2 8 4 2 6" xfId="25862" xr:uid="{5FBBB90E-2200-47F5-AA7D-EA557AA42E2F}"/>
    <cellStyle name="Comma 2 2 8 4 3" xfId="2609" xr:uid="{8DB9EE05-C820-4886-99DE-B96B7FB0BB02}"/>
    <cellStyle name="Comma 2 2 8 4 3 2" xfId="6653" xr:uid="{0EC583B1-7B7A-4CCF-976F-C4FB247399F6}"/>
    <cellStyle name="Comma 2 2 8 4 3 2 2" xfId="18785" xr:uid="{DA5F626F-6684-4D39-BBE0-0246A8B09FAF}"/>
    <cellStyle name="Comma 2 2 8 4 3 2 2 2" xfId="43049" xr:uid="{725C74AA-4DF1-4F4D-9712-73603A97BC3D}"/>
    <cellStyle name="Comma 2 2 8 4 3 2 3" xfId="30917" xr:uid="{96D05CF2-4BD0-4449-BAB5-1A33932E3FB9}"/>
    <cellStyle name="Comma 2 2 8 4 3 3" xfId="10697" xr:uid="{ACDDF2C2-A14A-4BBD-9647-0F70E1ADB37E}"/>
    <cellStyle name="Comma 2 2 8 4 3 3 2" xfId="22829" xr:uid="{E9F5EC80-14EB-4DC3-B54E-9F9EE85379E7}"/>
    <cellStyle name="Comma 2 2 8 4 3 3 2 2" xfId="47093" xr:uid="{1E59A47E-C3AD-4967-B3D7-5CB95D5DEEBA}"/>
    <cellStyle name="Comma 2 2 8 4 3 3 3" xfId="34961" xr:uid="{E1B3F646-E167-449B-B1EA-80F886A4CC13}"/>
    <cellStyle name="Comma 2 2 8 4 3 4" xfId="14741" xr:uid="{AF013F7D-5366-4249-9DCB-B64B7038133B}"/>
    <cellStyle name="Comma 2 2 8 4 3 4 2" xfId="39005" xr:uid="{7839AE2B-EFD0-4EA7-A7BA-18A022BCF1FA}"/>
    <cellStyle name="Comma 2 2 8 4 3 5" xfId="26873" xr:uid="{6A5267AC-B271-4C09-A12B-6E5205711522}"/>
    <cellStyle name="Comma 2 2 8 4 4" xfId="4631" xr:uid="{76F48742-23CF-451C-A984-FC9C3E8330D4}"/>
    <cellStyle name="Comma 2 2 8 4 4 2" xfId="16763" xr:uid="{1C7FBDDE-319C-4031-AB07-70927FAFD011}"/>
    <cellStyle name="Comma 2 2 8 4 4 2 2" xfId="41027" xr:uid="{9191AE8B-ACBF-486F-A797-9BE7250C4F81}"/>
    <cellStyle name="Comma 2 2 8 4 4 3" xfId="28895" xr:uid="{7025EED1-41A2-428A-B42A-D72B115D01F8}"/>
    <cellStyle name="Comma 2 2 8 4 5" xfId="8675" xr:uid="{1A77BAD4-CC47-4955-AA25-1923954A16CF}"/>
    <cellStyle name="Comma 2 2 8 4 5 2" xfId="20807" xr:uid="{A3DAF480-5474-4A28-9A57-C20737777E9C}"/>
    <cellStyle name="Comma 2 2 8 4 5 2 2" xfId="45071" xr:uid="{91CEA674-3AD3-4437-A5E2-FEDBD324E4FC}"/>
    <cellStyle name="Comma 2 2 8 4 5 3" xfId="32939" xr:uid="{42EEBB3A-E9D5-4676-8F30-C62D82D474A0}"/>
    <cellStyle name="Comma 2 2 8 4 6" xfId="12719" xr:uid="{B4AE32A0-F6AC-4E35-920A-104A061DA12B}"/>
    <cellStyle name="Comma 2 2 8 4 6 2" xfId="36983" xr:uid="{AA01027A-7653-4C8E-8E76-77FAB385964C}"/>
    <cellStyle name="Comma 2 2 8 4 7" xfId="24851" xr:uid="{42CFF9FF-2514-47A3-99A6-F7289D794649}"/>
    <cellStyle name="Comma 2 2 8 5" xfId="1093" xr:uid="{B64885E4-5A72-46DF-A843-9E1CCAFE7A01}"/>
    <cellStyle name="Comma 2 2 8 5 2" xfId="3115" xr:uid="{7FD1C9DF-FD3F-40EE-A070-2DBF6E1EB3EC}"/>
    <cellStyle name="Comma 2 2 8 5 2 2" xfId="7159" xr:uid="{E37C94C6-F799-4A3B-8AFC-42E9BA8D85C3}"/>
    <cellStyle name="Comma 2 2 8 5 2 2 2" xfId="19291" xr:uid="{5AC85426-AF23-437B-ABC9-F96914C00A01}"/>
    <cellStyle name="Comma 2 2 8 5 2 2 2 2" xfId="43555" xr:uid="{2640F931-ABEA-458C-8B51-555A4786780A}"/>
    <cellStyle name="Comma 2 2 8 5 2 2 3" xfId="31423" xr:uid="{7B02BE9F-D202-41ED-995E-FBB5D3BC757C}"/>
    <cellStyle name="Comma 2 2 8 5 2 3" xfId="11203" xr:uid="{43CCB818-3ADB-4FC1-AED2-710DEF4CF2D4}"/>
    <cellStyle name="Comma 2 2 8 5 2 3 2" xfId="23335" xr:uid="{9866586F-0A55-40A8-9ADF-D7357981BCD2}"/>
    <cellStyle name="Comma 2 2 8 5 2 3 2 2" xfId="47599" xr:uid="{8490FD1F-452B-4042-A8F1-A2D753A64AE8}"/>
    <cellStyle name="Comma 2 2 8 5 2 3 3" xfId="35467" xr:uid="{13799B46-6F1B-4200-8162-1CAC39A4D10D}"/>
    <cellStyle name="Comma 2 2 8 5 2 4" xfId="15247" xr:uid="{99A370C9-67F8-4528-8957-C29D15633313}"/>
    <cellStyle name="Comma 2 2 8 5 2 4 2" xfId="39511" xr:uid="{F450A67F-822E-4DFC-BD2F-E8932F2DE6E1}"/>
    <cellStyle name="Comma 2 2 8 5 2 5" xfId="27379" xr:uid="{23ED0C70-05C6-4434-96A1-FACC7A65CA80}"/>
    <cellStyle name="Comma 2 2 8 5 3" xfId="5137" xr:uid="{D6FCEAEC-DE8D-45D4-8323-674B7EF6F4CA}"/>
    <cellStyle name="Comma 2 2 8 5 3 2" xfId="17269" xr:uid="{99877D95-2614-49D8-87B6-175B474AF217}"/>
    <cellStyle name="Comma 2 2 8 5 3 2 2" xfId="41533" xr:uid="{B96EB3AC-26CF-48CD-BC88-351D53C13D50}"/>
    <cellStyle name="Comma 2 2 8 5 3 3" xfId="29401" xr:uid="{94CA8FC3-B017-4117-A9D8-347BE11816F6}"/>
    <cellStyle name="Comma 2 2 8 5 4" xfId="9181" xr:uid="{8A733520-9F3F-4E7C-8BA8-B35298F8C5D1}"/>
    <cellStyle name="Comma 2 2 8 5 4 2" xfId="21313" xr:uid="{984F59F9-722F-4ED0-B79F-A4F0BE5226AE}"/>
    <cellStyle name="Comma 2 2 8 5 4 2 2" xfId="45577" xr:uid="{36A927FC-399F-4043-BC7F-7036CC3FCD29}"/>
    <cellStyle name="Comma 2 2 8 5 4 3" xfId="33445" xr:uid="{C4197CA9-03F3-431D-80D2-DB755444C428}"/>
    <cellStyle name="Comma 2 2 8 5 5" xfId="13225" xr:uid="{2393D21F-E470-4FB8-8EA8-0D581BB12331}"/>
    <cellStyle name="Comma 2 2 8 5 5 2" xfId="37489" xr:uid="{F8E32F9B-6E39-4982-9C08-CB958A3972C8}"/>
    <cellStyle name="Comma 2 2 8 5 6" xfId="25357" xr:uid="{4ABC1F0D-61EA-4D8E-B9B7-DEF51BE4AC97}"/>
    <cellStyle name="Comma 2 2 8 6" xfId="2104" xr:uid="{91D3412A-D479-4778-A563-B6F14CD6B5A6}"/>
    <cellStyle name="Comma 2 2 8 6 2" xfId="6148" xr:uid="{1930C60A-B10D-47E9-996E-0E3455A0D6AC}"/>
    <cellStyle name="Comma 2 2 8 6 2 2" xfId="18280" xr:uid="{158F631F-6CDD-4ADD-8D30-5FE4A0F35567}"/>
    <cellStyle name="Comma 2 2 8 6 2 2 2" xfId="42544" xr:uid="{77ECED62-1F0C-4496-80BE-7BBB2078C998}"/>
    <cellStyle name="Comma 2 2 8 6 2 3" xfId="30412" xr:uid="{E50EEF6A-4F16-452B-8609-2518C19973AC}"/>
    <cellStyle name="Comma 2 2 8 6 3" xfId="10192" xr:uid="{B3027126-53E4-49BE-B0A5-95A008529B62}"/>
    <cellStyle name="Comma 2 2 8 6 3 2" xfId="22324" xr:uid="{FCDECB35-189B-4C55-96E2-23A5393BFF00}"/>
    <cellStyle name="Comma 2 2 8 6 3 2 2" xfId="46588" xr:uid="{22721C70-9F34-4F05-ADFC-5FB88BAFDA78}"/>
    <cellStyle name="Comma 2 2 8 6 3 3" xfId="34456" xr:uid="{0149A237-1BF4-4C37-98A0-C5CD8BA7B261}"/>
    <cellStyle name="Comma 2 2 8 6 4" xfId="14236" xr:uid="{999EA7C3-6B7A-4E65-983C-236EE4AEF0AB}"/>
    <cellStyle name="Comma 2 2 8 6 4 2" xfId="38500" xr:uid="{F5B7CFC7-3C89-40D8-BC1E-32A43BE341F5}"/>
    <cellStyle name="Comma 2 2 8 6 5" xfId="26368" xr:uid="{8C2DC814-4108-4681-9952-E7DF3A37BB08}"/>
    <cellStyle name="Comma 2 2 8 7" xfId="4126" xr:uid="{EC321897-B31D-4C27-B535-1E26EDFAAAB8}"/>
    <cellStyle name="Comma 2 2 8 7 2" xfId="16258" xr:uid="{3A22A270-56B6-4E13-BED2-C3676DCA228B}"/>
    <cellStyle name="Comma 2 2 8 7 2 2" xfId="40522" xr:uid="{207D3B8B-0C05-4CD3-B8EB-9C7BC9142842}"/>
    <cellStyle name="Comma 2 2 8 7 3" xfId="28390" xr:uid="{B3A36EB7-0E27-4E9D-8A04-F23C3D241454}"/>
    <cellStyle name="Comma 2 2 8 8" xfId="8170" xr:uid="{1801A5FF-7C50-41DA-93D8-63DE951EA390}"/>
    <cellStyle name="Comma 2 2 8 8 2" xfId="20302" xr:uid="{6604F2D2-5994-4B46-A9C7-D0309EDC0DD9}"/>
    <cellStyle name="Comma 2 2 8 8 2 2" xfId="44566" xr:uid="{6C4BD264-6B7B-4062-9C73-5E3C1EE96B99}"/>
    <cellStyle name="Comma 2 2 8 8 3" xfId="32434" xr:uid="{67482F4C-D5D6-4A96-91F1-A098FDBC0E53}"/>
    <cellStyle name="Comma 2 2 8 9" xfId="12214" xr:uid="{9393926A-A875-4123-A020-BC476A78D4B2}"/>
    <cellStyle name="Comma 2 2 8 9 2" xfId="36478" xr:uid="{2A92FA1F-BEA7-4782-9908-9A3188B7B508}"/>
    <cellStyle name="Comma 2 2 9" xfId="145" xr:uid="{EF03D42E-790F-4B44-B0BE-4A8D024A1EB2}"/>
    <cellStyle name="Comma 2 2 9 2" xfId="398" xr:uid="{9E6CEBDF-0591-4963-A807-8C91FAE1948B}"/>
    <cellStyle name="Comma 2 2 9 2 2" xfId="903" xr:uid="{C954E9AA-4A89-43B6-A971-9CBEA72982BB}"/>
    <cellStyle name="Comma 2 2 9 2 2 2" xfId="1914" xr:uid="{94035652-0EF2-490C-B15F-9DA0099EEC91}"/>
    <cellStyle name="Comma 2 2 9 2 2 2 2" xfId="3936" xr:uid="{F008F8E7-9DAF-4AE2-8C2B-75F8D7AD2ED0}"/>
    <cellStyle name="Comma 2 2 9 2 2 2 2 2" xfId="7980" xr:uid="{EFC4E5A1-DC3A-45B9-9E7A-0627A6D80474}"/>
    <cellStyle name="Comma 2 2 9 2 2 2 2 2 2" xfId="20112" xr:uid="{68A18E72-2DD4-4FEA-843C-1075EF92D325}"/>
    <cellStyle name="Comma 2 2 9 2 2 2 2 2 2 2" xfId="44376" xr:uid="{237491C3-FDEF-47F4-9DC6-C0C661AB64AE}"/>
    <cellStyle name="Comma 2 2 9 2 2 2 2 2 3" xfId="32244" xr:uid="{2E1961CC-0E8E-48F8-AAD8-4BEB0400E8F9}"/>
    <cellStyle name="Comma 2 2 9 2 2 2 2 3" xfId="12024" xr:uid="{EADAF64C-50F3-418A-8041-BD0E750EA85E}"/>
    <cellStyle name="Comma 2 2 9 2 2 2 2 3 2" xfId="24156" xr:uid="{6D73BB17-1F51-4CD1-9F1F-74E895E3C1C3}"/>
    <cellStyle name="Comma 2 2 9 2 2 2 2 3 2 2" xfId="48420" xr:uid="{4BEA5014-FCD7-4DEC-B413-CC10F6E516D7}"/>
    <cellStyle name="Comma 2 2 9 2 2 2 2 3 3" xfId="36288" xr:uid="{832DF414-D513-4C11-A1CC-E950A12BFBFE}"/>
    <cellStyle name="Comma 2 2 9 2 2 2 2 4" xfId="16068" xr:uid="{2F3EC9F6-7846-478B-BDE1-3D215628A789}"/>
    <cellStyle name="Comma 2 2 9 2 2 2 2 4 2" xfId="40332" xr:uid="{6CEBA181-D86C-4780-B565-497076BA46A6}"/>
    <cellStyle name="Comma 2 2 9 2 2 2 2 5" xfId="28200" xr:uid="{9B37C0A3-266D-4628-BEA8-120E53CF7E5F}"/>
    <cellStyle name="Comma 2 2 9 2 2 2 3" xfId="5958" xr:uid="{0C772955-1567-4A66-8DAD-DCA5240643B5}"/>
    <cellStyle name="Comma 2 2 9 2 2 2 3 2" xfId="18090" xr:uid="{59D9BA70-59AB-4775-A218-4F550FC05354}"/>
    <cellStyle name="Comma 2 2 9 2 2 2 3 2 2" xfId="42354" xr:uid="{DED8EAD1-A808-459E-9185-593C8AE7376D}"/>
    <cellStyle name="Comma 2 2 9 2 2 2 3 3" xfId="30222" xr:uid="{96D5E9F2-213C-46D6-A3B2-E1DDE7F3FDFF}"/>
    <cellStyle name="Comma 2 2 9 2 2 2 4" xfId="10002" xr:uid="{77CCCD3D-F82C-45CA-AFF3-B516D31B76ED}"/>
    <cellStyle name="Comma 2 2 9 2 2 2 4 2" xfId="22134" xr:uid="{BF656D0D-46EF-4688-AE24-85C74D0430EC}"/>
    <cellStyle name="Comma 2 2 9 2 2 2 4 2 2" xfId="46398" xr:uid="{08B4DF8F-EF8D-4ADE-BCD0-8EA4734A1AFB}"/>
    <cellStyle name="Comma 2 2 9 2 2 2 4 3" xfId="34266" xr:uid="{38A5BB4E-41A3-420D-81F3-7B280E191E04}"/>
    <cellStyle name="Comma 2 2 9 2 2 2 5" xfId="14046" xr:uid="{7E16A3D7-A20F-4127-958A-5C481EB1D7C7}"/>
    <cellStyle name="Comma 2 2 9 2 2 2 5 2" xfId="38310" xr:uid="{C0A41C50-1746-47B6-9B25-999A9DAEF94B}"/>
    <cellStyle name="Comma 2 2 9 2 2 2 6" xfId="26178" xr:uid="{D6E75A91-8494-43BC-AC9B-6C4034BA9E99}"/>
    <cellStyle name="Comma 2 2 9 2 2 3" xfId="2925" xr:uid="{17F3FD28-F536-44FE-9046-BC390E58DE63}"/>
    <cellStyle name="Comma 2 2 9 2 2 3 2" xfId="6969" xr:uid="{6212AFFE-E5B2-4A31-969E-E0300DCAEF7F}"/>
    <cellStyle name="Comma 2 2 9 2 2 3 2 2" xfId="19101" xr:uid="{3B20E96B-1525-4F08-B32C-CF0512B86035}"/>
    <cellStyle name="Comma 2 2 9 2 2 3 2 2 2" xfId="43365" xr:uid="{1BCBDBD8-E390-4941-95EE-C47B3FC42E5B}"/>
    <cellStyle name="Comma 2 2 9 2 2 3 2 3" xfId="31233" xr:uid="{25EB6599-2EB6-42CC-8C0A-366CC0BC1B66}"/>
    <cellStyle name="Comma 2 2 9 2 2 3 3" xfId="11013" xr:uid="{BBBF4B4E-3708-4DF9-AC15-E6BF6C28783D}"/>
    <cellStyle name="Comma 2 2 9 2 2 3 3 2" xfId="23145" xr:uid="{ED9B2A07-D942-414D-8C29-4D5D6B1C5DDC}"/>
    <cellStyle name="Comma 2 2 9 2 2 3 3 2 2" xfId="47409" xr:uid="{736B6D89-0A18-4EA5-909C-3429CA0EBB4D}"/>
    <cellStyle name="Comma 2 2 9 2 2 3 3 3" xfId="35277" xr:uid="{9E7DEDA4-114F-441A-9679-5D30102151AF}"/>
    <cellStyle name="Comma 2 2 9 2 2 3 4" xfId="15057" xr:uid="{F650B80F-5E90-49C8-8C3F-FDB6A9ECFC64}"/>
    <cellStyle name="Comma 2 2 9 2 2 3 4 2" xfId="39321" xr:uid="{D95E6BA1-EB92-4F39-8008-A1F1B3608837}"/>
    <cellStyle name="Comma 2 2 9 2 2 3 5" xfId="27189" xr:uid="{E6E35E30-159B-4D65-9C5B-04E3F433C726}"/>
    <cellStyle name="Comma 2 2 9 2 2 4" xfId="4947" xr:uid="{AEBE4585-F7E3-4E6A-A38D-5C7472E488C8}"/>
    <cellStyle name="Comma 2 2 9 2 2 4 2" xfId="17079" xr:uid="{EE9832E3-ED98-4727-8E24-3399EF4EC559}"/>
    <cellStyle name="Comma 2 2 9 2 2 4 2 2" xfId="41343" xr:uid="{D996278A-DB01-4BF4-AD0D-72A313F149CB}"/>
    <cellStyle name="Comma 2 2 9 2 2 4 3" xfId="29211" xr:uid="{24DD9BFA-B573-4A22-8F17-B1D32C799EE4}"/>
    <cellStyle name="Comma 2 2 9 2 2 5" xfId="8991" xr:uid="{D920975E-54C5-4D1C-AC8E-8F4B76BB7E1E}"/>
    <cellStyle name="Comma 2 2 9 2 2 5 2" xfId="21123" xr:uid="{2B1D6E46-220A-40E9-8A7E-7BF00CC0169D}"/>
    <cellStyle name="Comma 2 2 9 2 2 5 2 2" xfId="45387" xr:uid="{E06051D8-7CA7-4561-A8D9-33CBB7717523}"/>
    <cellStyle name="Comma 2 2 9 2 2 5 3" xfId="33255" xr:uid="{B067096D-3032-4FF2-8778-6238D4048FB1}"/>
    <cellStyle name="Comma 2 2 9 2 2 6" xfId="13035" xr:uid="{D04B4925-07F3-4B58-9F48-5D17A1E271B3}"/>
    <cellStyle name="Comma 2 2 9 2 2 6 2" xfId="37299" xr:uid="{18EAC27A-4A0C-4A80-856C-ACEA60E3F71F}"/>
    <cellStyle name="Comma 2 2 9 2 2 7" xfId="25167" xr:uid="{F065521B-0AE9-4A55-8D5B-8DAAC878F39C}"/>
    <cellStyle name="Comma 2 2 9 2 3" xfId="1409" xr:uid="{1690777C-8152-4D06-8695-DF6A1CD47905}"/>
    <cellStyle name="Comma 2 2 9 2 3 2" xfId="3431" xr:uid="{25E4EBD8-2699-4EC0-8E1F-47F0864B79C5}"/>
    <cellStyle name="Comma 2 2 9 2 3 2 2" xfId="7475" xr:uid="{9D2FFCC8-103B-4649-8962-6B0522E571FF}"/>
    <cellStyle name="Comma 2 2 9 2 3 2 2 2" xfId="19607" xr:uid="{75502640-2FF5-4A76-9DB2-756FD455A021}"/>
    <cellStyle name="Comma 2 2 9 2 3 2 2 2 2" xfId="43871" xr:uid="{E4EE7CDE-4F8C-4DFE-8E10-A6DBF2FE49CC}"/>
    <cellStyle name="Comma 2 2 9 2 3 2 2 3" xfId="31739" xr:uid="{6DFFF062-1955-47B4-A5EE-C13648FB2CD9}"/>
    <cellStyle name="Comma 2 2 9 2 3 2 3" xfId="11519" xr:uid="{285450C4-7B00-4CF4-AA52-A644A391E5B0}"/>
    <cellStyle name="Comma 2 2 9 2 3 2 3 2" xfId="23651" xr:uid="{8D776C30-3B4F-4402-AF22-744BE8372520}"/>
    <cellStyle name="Comma 2 2 9 2 3 2 3 2 2" xfId="47915" xr:uid="{29C7984D-4A62-4EC0-8142-482AA360EE85}"/>
    <cellStyle name="Comma 2 2 9 2 3 2 3 3" xfId="35783" xr:uid="{6FB9E766-B93C-4BEB-A6E1-637253568163}"/>
    <cellStyle name="Comma 2 2 9 2 3 2 4" xfId="15563" xr:uid="{00016CDD-1B49-45FC-B6B7-EA91EF0F747F}"/>
    <cellStyle name="Comma 2 2 9 2 3 2 4 2" xfId="39827" xr:uid="{B293EB55-36ED-4577-B7EA-A05149575819}"/>
    <cellStyle name="Comma 2 2 9 2 3 2 5" xfId="27695" xr:uid="{75B6FBEA-4078-4904-86E5-948C94DCB654}"/>
    <cellStyle name="Comma 2 2 9 2 3 3" xfId="5453" xr:uid="{89F0B4AB-D971-4752-B3B2-48F4640C48FF}"/>
    <cellStyle name="Comma 2 2 9 2 3 3 2" xfId="17585" xr:uid="{1D4C5DEE-E9F7-4072-A2B1-7686B6B3F040}"/>
    <cellStyle name="Comma 2 2 9 2 3 3 2 2" xfId="41849" xr:uid="{A2BFE534-2199-489B-9EB6-746860223DB8}"/>
    <cellStyle name="Comma 2 2 9 2 3 3 3" xfId="29717" xr:uid="{2BD722DB-0544-408F-AC9B-B8B63D3CFADB}"/>
    <cellStyle name="Comma 2 2 9 2 3 4" xfId="9497" xr:uid="{D5D61DCD-59D0-4726-8942-B58F37DB286B}"/>
    <cellStyle name="Comma 2 2 9 2 3 4 2" xfId="21629" xr:uid="{EC788AED-753E-4CAF-B6C7-6FCE36764D59}"/>
    <cellStyle name="Comma 2 2 9 2 3 4 2 2" xfId="45893" xr:uid="{DC9EC3FB-654A-4D83-86AC-7CF2B6A9217D}"/>
    <cellStyle name="Comma 2 2 9 2 3 4 3" xfId="33761" xr:uid="{1F3CE04E-2062-4CD3-9F2A-856FC4D8CA23}"/>
    <cellStyle name="Comma 2 2 9 2 3 5" xfId="13541" xr:uid="{4604FD96-422B-414C-8A40-9ACC72C4C6D2}"/>
    <cellStyle name="Comma 2 2 9 2 3 5 2" xfId="37805" xr:uid="{7F2CD902-0EB6-497E-96C7-AB0F7E860C89}"/>
    <cellStyle name="Comma 2 2 9 2 3 6" xfId="25673" xr:uid="{9E21F4C7-6C91-47AE-96A8-40E4686F0B46}"/>
    <cellStyle name="Comma 2 2 9 2 4" xfId="2420" xr:uid="{34BC50F0-8011-46A6-811B-5AF822EE6D96}"/>
    <cellStyle name="Comma 2 2 9 2 4 2" xfId="6464" xr:uid="{6D057444-B9D9-49A1-812B-962C950A4A60}"/>
    <cellStyle name="Comma 2 2 9 2 4 2 2" xfId="18596" xr:uid="{B50626B2-081F-4E97-A5BC-BFA52C3CBD3E}"/>
    <cellStyle name="Comma 2 2 9 2 4 2 2 2" xfId="42860" xr:uid="{437D4B17-55AB-4B03-8E1B-D5E5192C406E}"/>
    <cellStyle name="Comma 2 2 9 2 4 2 3" xfId="30728" xr:uid="{1BCA415E-2BF9-4599-8DC2-F6273EFA9E1A}"/>
    <cellStyle name="Comma 2 2 9 2 4 3" xfId="10508" xr:uid="{22551FC6-7889-4F4A-B764-BCD8FB528328}"/>
    <cellStyle name="Comma 2 2 9 2 4 3 2" xfId="22640" xr:uid="{99029CBF-26A2-4736-A1B3-DD116C9BC5FF}"/>
    <cellStyle name="Comma 2 2 9 2 4 3 2 2" xfId="46904" xr:uid="{31625977-A8C8-45C6-8711-18C25DFD8461}"/>
    <cellStyle name="Comma 2 2 9 2 4 3 3" xfId="34772" xr:uid="{AC5B5D09-C866-40BF-BE17-B460CDADA977}"/>
    <cellStyle name="Comma 2 2 9 2 4 4" xfId="14552" xr:uid="{3662C616-3B4D-4B87-B911-F3D2FDE0A432}"/>
    <cellStyle name="Comma 2 2 9 2 4 4 2" xfId="38816" xr:uid="{DC7F4C1F-872B-49EE-BACA-8FD5CAD556A4}"/>
    <cellStyle name="Comma 2 2 9 2 4 5" xfId="26684" xr:uid="{4E71C018-E5FC-4AD9-94FC-6DD29504AD2A}"/>
    <cellStyle name="Comma 2 2 9 2 5" xfId="4442" xr:uid="{240DDB1C-A489-4B7D-A8B6-D67645A6FC09}"/>
    <cellStyle name="Comma 2 2 9 2 5 2" xfId="16574" xr:uid="{BB729DC7-FAED-48DC-9B74-F32D29CB3BED}"/>
    <cellStyle name="Comma 2 2 9 2 5 2 2" xfId="40838" xr:uid="{E4598559-31E6-4979-9F70-FCF2BE2F86C8}"/>
    <cellStyle name="Comma 2 2 9 2 5 3" xfId="28706" xr:uid="{D309AEAD-D0D2-4E29-B3BE-B834E8DB1409}"/>
    <cellStyle name="Comma 2 2 9 2 6" xfId="8486" xr:uid="{560CC2AF-6FD1-48F8-86FC-D76D042CA591}"/>
    <cellStyle name="Comma 2 2 9 2 6 2" xfId="20618" xr:uid="{E428F4A2-908A-4F07-8FA6-96B988A826B9}"/>
    <cellStyle name="Comma 2 2 9 2 6 2 2" xfId="44882" xr:uid="{B2AE0923-43DC-453F-A818-D21AFFE91D00}"/>
    <cellStyle name="Comma 2 2 9 2 6 3" xfId="32750" xr:uid="{5960E884-5630-42AE-85BD-5FFBE07F477B}"/>
    <cellStyle name="Comma 2 2 9 2 7" xfId="12530" xr:uid="{3AA661BE-57BA-4A16-9EC6-CCA2398E401B}"/>
    <cellStyle name="Comma 2 2 9 2 7 2" xfId="36794" xr:uid="{AD0EE79A-CEDB-4669-A752-72431063AA8E}"/>
    <cellStyle name="Comma 2 2 9 2 8" xfId="24662" xr:uid="{BC2B4630-CCE4-4072-87A6-1DCD2E6F3E04}"/>
    <cellStyle name="Comma 2 2 9 3" xfId="650" xr:uid="{7F0D259F-DB2D-4DC7-A7E7-C8AA8B6D1300}"/>
    <cellStyle name="Comma 2 2 9 3 2" xfId="1661" xr:uid="{E36A2020-E29F-4138-882E-986364C79632}"/>
    <cellStyle name="Comma 2 2 9 3 2 2" xfId="3683" xr:uid="{38FE239A-13A2-4EDC-88BF-30CA6A00DED6}"/>
    <cellStyle name="Comma 2 2 9 3 2 2 2" xfId="7727" xr:uid="{1FF6EE6B-79A8-428C-B5CC-AD0BA6E9496A}"/>
    <cellStyle name="Comma 2 2 9 3 2 2 2 2" xfId="19859" xr:uid="{BAD1BA7D-941D-4C4C-8CBE-B81D581A2885}"/>
    <cellStyle name="Comma 2 2 9 3 2 2 2 2 2" xfId="44123" xr:uid="{E59C433D-AF56-4C31-83B9-5D3A34E8B9D2}"/>
    <cellStyle name="Comma 2 2 9 3 2 2 2 3" xfId="31991" xr:uid="{79F68050-F1F8-4138-875A-A3EAA4E8E904}"/>
    <cellStyle name="Comma 2 2 9 3 2 2 3" xfId="11771" xr:uid="{B8101DF6-B428-4E75-A760-B2AB493DBFDA}"/>
    <cellStyle name="Comma 2 2 9 3 2 2 3 2" xfId="23903" xr:uid="{2C849EF2-B889-4254-8279-906E2670E2E4}"/>
    <cellStyle name="Comma 2 2 9 3 2 2 3 2 2" xfId="48167" xr:uid="{102E7CAA-6395-453A-AD04-BEEF647D7F10}"/>
    <cellStyle name="Comma 2 2 9 3 2 2 3 3" xfId="36035" xr:uid="{ECDED359-9F90-43BE-8565-10A65690F30B}"/>
    <cellStyle name="Comma 2 2 9 3 2 2 4" xfId="15815" xr:uid="{4A1681BA-D49B-45E5-B21A-FFD051C09023}"/>
    <cellStyle name="Comma 2 2 9 3 2 2 4 2" xfId="40079" xr:uid="{38025EC5-9CE7-4C11-A0D0-E0CBFF6983C9}"/>
    <cellStyle name="Comma 2 2 9 3 2 2 5" xfId="27947" xr:uid="{109316A2-C0F5-43C2-AB43-CE185DD4B05D}"/>
    <cellStyle name="Comma 2 2 9 3 2 3" xfId="5705" xr:uid="{6DAF6BA1-05E7-4A37-AAF4-5BBAF64CF2CE}"/>
    <cellStyle name="Comma 2 2 9 3 2 3 2" xfId="17837" xr:uid="{6E39AEB2-80DF-473E-A971-0C3C23B2F99A}"/>
    <cellStyle name="Comma 2 2 9 3 2 3 2 2" xfId="42101" xr:uid="{E02ACA64-E83D-43DA-9239-E45CDE4C6DD8}"/>
    <cellStyle name="Comma 2 2 9 3 2 3 3" xfId="29969" xr:uid="{1301B33E-BC01-4549-BD3E-BA4315C939D6}"/>
    <cellStyle name="Comma 2 2 9 3 2 4" xfId="9749" xr:uid="{A0185F6D-3DC6-46FA-B38C-2DAD056734BD}"/>
    <cellStyle name="Comma 2 2 9 3 2 4 2" xfId="21881" xr:uid="{5DCB5E7A-9481-47C5-A323-23FEE826C91A}"/>
    <cellStyle name="Comma 2 2 9 3 2 4 2 2" xfId="46145" xr:uid="{7A370A07-9722-41B2-8154-59A3A88FCDA7}"/>
    <cellStyle name="Comma 2 2 9 3 2 4 3" xfId="34013" xr:uid="{7BC8589A-9FD0-4D0F-93C8-1BCBB7AC88BC}"/>
    <cellStyle name="Comma 2 2 9 3 2 5" xfId="13793" xr:uid="{D18E55CD-42D7-4914-A528-B4733558ECCB}"/>
    <cellStyle name="Comma 2 2 9 3 2 5 2" xfId="38057" xr:uid="{D19B184C-EDBC-4771-9283-73B2F9C5915F}"/>
    <cellStyle name="Comma 2 2 9 3 2 6" xfId="25925" xr:uid="{C1170B90-12F9-4284-AC2E-59D742900FDE}"/>
    <cellStyle name="Comma 2 2 9 3 3" xfId="2672" xr:uid="{9D88B242-4A52-4445-B600-3643A8525A38}"/>
    <cellStyle name="Comma 2 2 9 3 3 2" xfId="6716" xr:uid="{C7301411-EB64-4B87-8431-364EA923ED83}"/>
    <cellStyle name="Comma 2 2 9 3 3 2 2" xfId="18848" xr:uid="{1514AC8F-E5FC-4BE1-8D61-8DBA16D1469B}"/>
    <cellStyle name="Comma 2 2 9 3 3 2 2 2" xfId="43112" xr:uid="{23C949CA-61DA-4901-B60D-27EC01781B1F}"/>
    <cellStyle name="Comma 2 2 9 3 3 2 3" xfId="30980" xr:uid="{7A7126FF-3C73-4C95-9FD1-19E5173E9514}"/>
    <cellStyle name="Comma 2 2 9 3 3 3" xfId="10760" xr:uid="{741CA034-D89C-4C06-8BF9-73453F0CB3F9}"/>
    <cellStyle name="Comma 2 2 9 3 3 3 2" xfId="22892" xr:uid="{A7A0F689-3A8C-486B-8339-29D312165E71}"/>
    <cellStyle name="Comma 2 2 9 3 3 3 2 2" xfId="47156" xr:uid="{EF370B7C-0195-4E86-A3FB-97C189567E76}"/>
    <cellStyle name="Comma 2 2 9 3 3 3 3" xfId="35024" xr:uid="{E98B5D2E-97A8-4FB8-9DE9-83CDAD604D00}"/>
    <cellStyle name="Comma 2 2 9 3 3 4" xfId="14804" xr:uid="{FDC94F49-F324-4092-8302-E77295AD8C0C}"/>
    <cellStyle name="Comma 2 2 9 3 3 4 2" xfId="39068" xr:uid="{F3A648A0-8FF7-401B-84D5-FF9CCACE6FF9}"/>
    <cellStyle name="Comma 2 2 9 3 3 5" xfId="26936" xr:uid="{165A6258-BB08-4F3D-9DA1-F92DBA852480}"/>
    <cellStyle name="Comma 2 2 9 3 4" xfId="4694" xr:uid="{73F4D0CD-0208-4FA3-991D-1F03880F2EDF}"/>
    <cellStyle name="Comma 2 2 9 3 4 2" xfId="16826" xr:uid="{241F8162-1535-4FD8-BEAC-1AEAB4BB0563}"/>
    <cellStyle name="Comma 2 2 9 3 4 2 2" xfId="41090" xr:uid="{84480640-E2F0-4319-8C9C-5C81F9992752}"/>
    <cellStyle name="Comma 2 2 9 3 4 3" xfId="28958" xr:uid="{547A3B95-1E18-45E8-8E84-C149565041C6}"/>
    <cellStyle name="Comma 2 2 9 3 5" xfId="8738" xr:uid="{8B266355-7396-4109-A533-95D1F195B549}"/>
    <cellStyle name="Comma 2 2 9 3 5 2" xfId="20870" xr:uid="{BEF0D6BA-E2BA-493A-9E08-4D098AA8FD32}"/>
    <cellStyle name="Comma 2 2 9 3 5 2 2" xfId="45134" xr:uid="{3BC43B21-26D7-4337-81BA-23D14A5A2610}"/>
    <cellStyle name="Comma 2 2 9 3 5 3" xfId="33002" xr:uid="{419F2D60-AA10-48EF-AE05-A56C3F774352}"/>
    <cellStyle name="Comma 2 2 9 3 6" xfId="12782" xr:uid="{6B2A3EBC-204B-4613-8E12-BE5CDE577E0B}"/>
    <cellStyle name="Comma 2 2 9 3 6 2" xfId="37046" xr:uid="{C376328B-6186-4186-91B7-D88F61676DA2}"/>
    <cellStyle name="Comma 2 2 9 3 7" xfId="24914" xr:uid="{8CBD0B23-BE1C-4363-A9A2-DB1FFF989D1E}"/>
    <cellStyle name="Comma 2 2 9 4" xfId="1156" xr:uid="{4453B91E-6A11-462D-A813-DEDEAECE4A30}"/>
    <cellStyle name="Comma 2 2 9 4 2" xfId="3178" xr:uid="{921FEE95-2E4C-436D-9147-F4EFC6043D21}"/>
    <cellStyle name="Comma 2 2 9 4 2 2" xfId="7222" xr:uid="{45B88842-629D-422F-9796-E1D6737B4934}"/>
    <cellStyle name="Comma 2 2 9 4 2 2 2" xfId="19354" xr:uid="{0F7DAD58-78A5-4682-9D83-7CA1943874C0}"/>
    <cellStyle name="Comma 2 2 9 4 2 2 2 2" xfId="43618" xr:uid="{7B3C3A66-6561-4452-8698-1CB6BEC6758D}"/>
    <cellStyle name="Comma 2 2 9 4 2 2 3" xfId="31486" xr:uid="{B0DE66D5-C0E5-4E1A-8716-CE73663428CD}"/>
    <cellStyle name="Comma 2 2 9 4 2 3" xfId="11266" xr:uid="{2F885607-5915-428C-951B-38AD38877A4E}"/>
    <cellStyle name="Comma 2 2 9 4 2 3 2" xfId="23398" xr:uid="{7E45E309-F5C8-4457-8F7D-C0889998490D}"/>
    <cellStyle name="Comma 2 2 9 4 2 3 2 2" xfId="47662" xr:uid="{8331421E-9541-4252-BC0E-A9FF8226FAB3}"/>
    <cellStyle name="Comma 2 2 9 4 2 3 3" xfId="35530" xr:uid="{CCC8020D-4D51-4D36-BCF8-E348E7E74A0A}"/>
    <cellStyle name="Comma 2 2 9 4 2 4" xfId="15310" xr:uid="{0AF60FEB-B3A1-4B55-81AC-B1DBB59C9B17}"/>
    <cellStyle name="Comma 2 2 9 4 2 4 2" xfId="39574" xr:uid="{BDEF45B2-6004-487D-8B1B-684C9DD7486F}"/>
    <cellStyle name="Comma 2 2 9 4 2 5" xfId="27442" xr:uid="{AC2D9DEE-EAF3-4E5A-8905-126087615F35}"/>
    <cellStyle name="Comma 2 2 9 4 3" xfId="5200" xr:uid="{F3CE4B5D-0738-4294-A7B3-90F2C5FE0E1D}"/>
    <cellStyle name="Comma 2 2 9 4 3 2" xfId="17332" xr:uid="{1167D1B1-5ABE-4383-87B9-1A80E1DFCE13}"/>
    <cellStyle name="Comma 2 2 9 4 3 2 2" xfId="41596" xr:uid="{ACBC6329-CEB0-4F9C-AA55-B08DCC69B5FD}"/>
    <cellStyle name="Comma 2 2 9 4 3 3" xfId="29464" xr:uid="{1CA6449B-48B5-4E7F-8462-DDEE22154084}"/>
    <cellStyle name="Comma 2 2 9 4 4" xfId="9244" xr:uid="{584AE337-D38B-4807-A018-2E000C60EE8E}"/>
    <cellStyle name="Comma 2 2 9 4 4 2" xfId="21376" xr:uid="{F921424C-BE39-4FA8-B2F7-BE2DB02E0886}"/>
    <cellStyle name="Comma 2 2 9 4 4 2 2" xfId="45640" xr:uid="{F51A24F6-D872-4497-8E46-E858350FD6EB}"/>
    <cellStyle name="Comma 2 2 9 4 4 3" xfId="33508" xr:uid="{43857698-C31D-421B-A27D-EA552A4D5C7F}"/>
    <cellStyle name="Comma 2 2 9 4 5" xfId="13288" xr:uid="{B095D6FC-9498-4425-B58D-6CA5186FFB63}"/>
    <cellStyle name="Comma 2 2 9 4 5 2" xfId="37552" xr:uid="{64233AF2-62D7-4B28-8984-DBAF868F1076}"/>
    <cellStyle name="Comma 2 2 9 4 6" xfId="25420" xr:uid="{A45FA034-0E9B-4AFB-A2D0-19F1ABD37A0A}"/>
    <cellStyle name="Comma 2 2 9 5" xfId="2167" xr:uid="{07B26223-780E-42C4-8AD4-0C8B993E2ECA}"/>
    <cellStyle name="Comma 2 2 9 5 2" xfId="6211" xr:uid="{1C5F84CE-C9BF-4C0B-A9BF-F18203594786}"/>
    <cellStyle name="Comma 2 2 9 5 2 2" xfId="18343" xr:uid="{1ADF2569-6C77-49E3-AD59-BE2C1033A3CA}"/>
    <cellStyle name="Comma 2 2 9 5 2 2 2" xfId="42607" xr:uid="{2889CD65-8B37-4737-AB39-F16108B07AD4}"/>
    <cellStyle name="Comma 2 2 9 5 2 3" xfId="30475" xr:uid="{C02E65BF-47DF-405F-9B63-4571CF66C188}"/>
    <cellStyle name="Comma 2 2 9 5 3" xfId="10255" xr:uid="{2256DE07-4D02-410A-A0F4-1D4C3EDC8F5A}"/>
    <cellStyle name="Comma 2 2 9 5 3 2" xfId="22387" xr:uid="{64E2DFDD-5001-4473-94CD-2C1189781870}"/>
    <cellStyle name="Comma 2 2 9 5 3 2 2" xfId="46651" xr:uid="{CA71CF83-2DB4-4290-8069-5272BF8FB6B1}"/>
    <cellStyle name="Comma 2 2 9 5 3 3" xfId="34519" xr:uid="{0A7F104F-275B-4C1D-92A0-833EF11AB21A}"/>
    <cellStyle name="Comma 2 2 9 5 4" xfId="14299" xr:uid="{21EAA976-F3FE-489F-B68E-A08011D5FBDF}"/>
    <cellStyle name="Comma 2 2 9 5 4 2" xfId="38563" xr:uid="{EE79C004-A760-4E42-9E9E-A6F1C4986B59}"/>
    <cellStyle name="Comma 2 2 9 5 5" xfId="26431" xr:uid="{1822ED6F-1260-47B0-90F2-45E40D4B9E18}"/>
    <cellStyle name="Comma 2 2 9 6" xfId="4189" xr:uid="{C5D3395D-EF50-4E66-B1B0-DCB789D9C355}"/>
    <cellStyle name="Comma 2 2 9 6 2" xfId="16321" xr:uid="{724667B1-4F88-4414-A379-20956E2951BE}"/>
    <cellStyle name="Comma 2 2 9 6 2 2" xfId="40585" xr:uid="{256CBD71-701B-417F-AF99-CCAF35A0A29F}"/>
    <cellStyle name="Comma 2 2 9 6 3" xfId="28453" xr:uid="{B4D779F2-06E4-4610-9DEE-4C7EE560AF01}"/>
    <cellStyle name="Comma 2 2 9 7" xfId="8233" xr:uid="{F40EBA3C-2291-4F0F-B96F-847B7F8A3632}"/>
    <cellStyle name="Comma 2 2 9 7 2" xfId="20365" xr:uid="{E71AA1CB-7668-4465-AD73-7516FE4219D2}"/>
    <cellStyle name="Comma 2 2 9 7 2 2" xfId="44629" xr:uid="{35BB4729-0A76-441F-B927-15716414BCA2}"/>
    <cellStyle name="Comma 2 2 9 7 3" xfId="32497" xr:uid="{AB770051-1F42-4644-99B4-069B5D9047D9}"/>
    <cellStyle name="Comma 2 2 9 8" xfId="12277" xr:uid="{976218C8-7F4A-419B-BF18-72E01E5CE24B}"/>
    <cellStyle name="Comma 2 2 9 8 2" xfId="36541" xr:uid="{835BA5E1-CFDE-4118-AD50-4E2DE29013CF}"/>
    <cellStyle name="Comma 2 2 9 9" xfId="24409" xr:uid="{99F469FF-BF1C-4A5D-BDDF-839639B1D0E4}"/>
    <cellStyle name="Comma 2 3" xfId="24" xr:uid="{BE0F14C5-8323-4119-8E58-531F246785C4}"/>
    <cellStyle name="Comma 2 3 10" xfId="2047" xr:uid="{C286DB54-64B4-4BED-B487-C701BCF3F777}"/>
    <cellStyle name="Comma 2 3 10 2" xfId="6091" xr:uid="{F687C7C7-7F0C-481B-808C-3005BA832E2E}"/>
    <cellStyle name="Comma 2 3 10 2 2" xfId="18223" xr:uid="{3C446E92-7A93-43F2-B234-30A2B5898D41}"/>
    <cellStyle name="Comma 2 3 10 2 2 2" xfId="42487" xr:uid="{A2183006-2DDD-4802-8DA7-DED706670DC4}"/>
    <cellStyle name="Comma 2 3 10 2 3" xfId="30355" xr:uid="{3C298051-A66D-4B4E-8998-ADA7C716E736}"/>
    <cellStyle name="Comma 2 3 10 3" xfId="10135" xr:uid="{4D7BCF00-0D83-44FE-AEFE-9A71E6C371D2}"/>
    <cellStyle name="Comma 2 3 10 3 2" xfId="22267" xr:uid="{F292C3CF-A763-45C8-B9C3-BECDF4618939}"/>
    <cellStyle name="Comma 2 3 10 3 2 2" xfId="46531" xr:uid="{9308468B-EDA6-4395-8885-0EF98B5175BF}"/>
    <cellStyle name="Comma 2 3 10 3 3" xfId="34399" xr:uid="{E7860317-9BC5-440B-BAE1-131C4201053B}"/>
    <cellStyle name="Comma 2 3 10 4" xfId="14179" xr:uid="{A586A832-F2E3-49C9-AD1C-36BC043C87C2}"/>
    <cellStyle name="Comma 2 3 10 4 2" xfId="38443" xr:uid="{BEB03773-0AE9-4F7C-9542-9192C339C202}"/>
    <cellStyle name="Comma 2 3 10 5" xfId="26311" xr:uid="{BB61CDD7-4695-4CBF-8CF3-B9663295CB1C}"/>
    <cellStyle name="Comma 2 3 11" xfId="4069" xr:uid="{DDB539D2-0C2A-4D38-8A5C-5E0D823498E8}"/>
    <cellStyle name="Comma 2 3 11 2" xfId="16201" xr:uid="{3EC32093-5F02-42CD-81F8-C66C5DD24653}"/>
    <cellStyle name="Comma 2 3 11 2 2" xfId="40465" xr:uid="{F6069FE5-BF18-42DD-B2D9-86E3A9877F97}"/>
    <cellStyle name="Comma 2 3 11 3" xfId="28333" xr:uid="{F173FDDC-1BE6-49B0-A739-CD068CC8F4ED}"/>
    <cellStyle name="Comma 2 3 12" xfId="8113" xr:uid="{052FB5BE-4E14-45FD-BCDC-FD3604BDE8D2}"/>
    <cellStyle name="Comma 2 3 12 2" xfId="20245" xr:uid="{2B6957CB-CC5D-4DBE-94C7-E08B100F7133}"/>
    <cellStyle name="Comma 2 3 12 2 2" xfId="44509" xr:uid="{269993BC-E333-45E4-AB60-1E2C13296EE5}"/>
    <cellStyle name="Comma 2 3 12 3" xfId="32377" xr:uid="{D746DF81-5D20-4A37-BDCD-4CF9BD812E0E}"/>
    <cellStyle name="Comma 2 3 13" xfId="12157" xr:uid="{A935425C-CD5A-4EA1-BDBE-4B7F82E3575A}"/>
    <cellStyle name="Comma 2 3 13 2" xfId="36421" xr:uid="{D8CF5257-0AEE-4C2D-B390-E4E81B25C4A4}"/>
    <cellStyle name="Comma 2 3 14" xfId="24289" xr:uid="{1C8EE497-2E66-465E-8CCA-F668E56E7351}"/>
    <cellStyle name="Comma 2 3 2" xfId="36" xr:uid="{A614ACBE-7EA4-4BEB-937F-314529F76808}"/>
    <cellStyle name="Comma 2 3 2 10" xfId="4080" xr:uid="{BD01D92F-B654-4D10-BC13-B8A0663A319F}"/>
    <cellStyle name="Comma 2 3 2 10 2" xfId="16212" xr:uid="{867F2B70-E447-4E74-B2F0-3B2E66BE7E8C}"/>
    <cellStyle name="Comma 2 3 2 10 2 2" xfId="40476" xr:uid="{C299F2A6-33A1-4835-9078-E4868418A4C8}"/>
    <cellStyle name="Comma 2 3 2 10 3" xfId="28344" xr:uid="{66185D1B-9CE4-4FB2-9879-F8CBEA429B73}"/>
    <cellStyle name="Comma 2 3 2 11" xfId="8124" xr:uid="{DBE4A21C-7383-4E26-8FD3-4A155E6E29D5}"/>
    <cellStyle name="Comma 2 3 2 11 2" xfId="20256" xr:uid="{CF85E97F-D297-4D49-B011-5018C721C7C5}"/>
    <cellStyle name="Comma 2 3 2 11 2 2" xfId="44520" xr:uid="{DF41B4EF-186E-45AB-8E3E-9E69BB1C4DC1}"/>
    <cellStyle name="Comma 2 3 2 11 3" xfId="32388" xr:uid="{37EB0DC9-8CBB-40F4-BE66-4AE557EC1E0A}"/>
    <cellStyle name="Comma 2 3 2 12" xfId="12168" xr:uid="{2FD5508A-C552-4D7E-848C-6B088C8E3937}"/>
    <cellStyle name="Comma 2 3 2 12 2" xfId="36432" xr:uid="{921CA08A-075A-4F0F-BCFA-7DF3B46133FA}"/>
    <cellStyle name="Comma 2 3 2 13" xfId="24300" xr:uid="{2284324F-5047-4954-9376-69284512A5E0}"/>
    <cellStyle name="Comma 2 3 2 2" xfId="57" xr:uid="{D8ADB95E-FAD4-417C-AD4A-CAA1A532472E}"/>
    <cellStyle name="Comma 2 3 2 2 10" xfId="12189" xr:uid="{AC752614-8513-4464-A5E5-F1560D7C1874}"/>
    <cellStyle name="Comma 2 3 2 2 10 2" xfId="36453" xr:uid="{22CB2B64-904D-484F-8D18-B633833A3554}"/>
    <cellStyle name="Comma 2 3 2 2 11" xfId="24321" xr:uid="{56AC393D-30C5-4EFB-B282-C9585991B171}"/>
    <cellStyle name="Comma 2 3 2 2 2" xfId="120" xr:uid="{FA1041D9-841C-4269-A95F-413435BBC558}"/>
    <cellStyle name="Comma 2 3 2 2 2 10" xfId="24384" xr:uid="{FB8A4ED0-C38F-41F0-8734-35A4EF993D02}"/>
    <cellStyle name="Comma 2 3 2 2 2 2" xfId="246" xr:uid="{3441B380-7865-4B48-BEFC-67AC55E941BF}"/>
    <cellStyle name="Comma 2 3 2 2 2 2 2" xfId="499" xr:uid="{103DC9EA-1C00-4FEE-8948-C10F88623BDF}"/>
    <cellStyle name="Comma 2 3 2 2 2 2 2 2" xfId="1004" xr:uid="{DA5820F8-2F84-49AB-BCF4-596EE745BA8A}"/>
    <cellStyle name="Comma 2 3 2 2 2 2 2 2 2" xfId="2015" xr:uid="{455282DF-FE99-486F-9319-5E56034C3D8E}"/>
    <cellStyle name="Comma 2 3 2 2 2 2 2 2 2 2" xfId="4037" xr:uid="{9867697C-6607-4779-9557-13B1EA1BA15E}"/>
    <cellStyle name="Comma 2 3 2 2 2 2 2 2 2 2 2" xfId="8081" xr:uid="{A2A6298B-F20C-40AB-B98A-DD781051DD4B}"/>
    <cellStyle name="Comma 2 3 2 2 2 2 2 2 2 2 2 2" xfId="20213" xr:uid="{82B62D4A-6E7E-48ED-8AE0-5A9CAD6E9EC4}"/>
    <cellStyle name="Comma 2 3 2 2 2 2 2 2 2 2 2 2 2" xfId="44477" xr:uid="{1693809D-F39C-4A60-AB74-099FC37E7E61}"/>
    <cellStyle name="Comma 2 3 2 2 2 2 2 2 2 2 2 3" xfId="32345" xr:uid="{736699B9-14EC-4A05-B399-4A70077C704A}"/>
    <cellStyle name="Comma 2 3 2 2 2 2 2 2 2 2 3" xfId="12125" xr:uid="{2AEEF79D-E73A-4F78-ACBE-E9E161AFD428}"/>
    <cellStyle name="Comma 2 3 2 2 2 2 2 2 2 2 3 2" xfId="24257" xr:uid="{D9F03ED9-3181-4C08-BEA1-BB10BDEA9A05}"/>
    <cellStyle name="Comma 2 3 2 2 2 2 2 2 2 2 3 2 2" xfId="48521" xr:uid="{EB3ED273-6179-4461-BEAF-E905C589CEAF}"/>
    <cellStyle name="Comma 2 3 2 2 2 2 2 2 2 2 3 3" xfId="36389" xr:uid="{1DCD1504-58A0-41ED-9498-5D74D905F967}"/>
    <cellStyle name="Comma 2 3 2 2 2 2 2 2 2 2 4" xfId="16169" xr:uid="{391E0B05-6ABF-4711-843A-90A5EAF4E83D}"/>
    <cellStyle name="Comma 2 3 2 2 2 2 2 2 2 2 4 2" xfId="40433" xr:uid="{EF813028-AEA6-4918-A029-73BB9DD64F14}"/>
    <cellStyle name="Comma 2 3 2 2 2 2 2 2 2 2 5" xfId="28301" xr:uid="{9FBA7439-4635-4722-8960-25B6F742B4E2}"/>
    <cellStyle name="Comma 2 3 2 2 2 2 2 2 2 3" xfId="6059" xr:uid="{33710DE4-79FB-411D-AE34-3BB0EDD5B126}"/>
    <cellStyle name="Comma 2 3 2 2 2 2 2 2 2 3 2" xfId="18191" xr:uid="{697223F6-32D8-4F4E-8D89-629749D91035}"/>
    <cellStyle name="Comma 2 3 2 2 2 2 2 2 2 3 2 2" xfId="42455" xr:uid="{FA32CEAF-BF0A-47D8-A4E9-78F9727EE9CE}"/>
    <cellStyle name="Comma 2 3 2 2 2 2 2 2 2 3 3" xfId="30323" xr:uid="{2104D3FD-F419-4744-B0D0-141D9F1E553E}"/>
    <cellStyle name="Comma 2 3 2 2 2 2 2 2 2 4" xfId="10103" xr:uid="{9371A0D9-1B5B-4FC8-BF45-81AE5271BF1F}"/>
    <cellStyle name="Comma 2 3 2 2 2 2 2 2 2 4 2" xfId="22235" xr:uid="{889CCF59-C955-44D7-92A6-26B7599AA16D}"/>
    <cellStyle name="Comma 2 3 2 2 2 2 2 2 2 4 2 2" xfId="46499" xr:uid="{27D9E4EA-1B5C-4E51-B289-7AA2A12BE32D}"/>
    <cellStyle name="Comma 2 3 2 2 2 2 2 2 2 4 3" xfId="34367" xr:uid="{8B0C3B61-A04C-4E34-BC58-37005890868C}"/>
    <cellStyle name="Comma 2 3 2 2 2 2 2 2 2 5" xfId="14147" xr:uid="{3926C78D-04F8-4032-9AB5-CFC20EDEB589}"/>
    <cellStyle name="Comma 2 3 2 2 2 2 2 2 2 5 2" xfId="38411" xr:uid="{87A814B9-92AA-4226-84A2-0854527813F3}"/>
    <cellStyle name="Comma 2 3 2 2 2 2 2 2 2 6" xfId="26279" xr:uid="{8C433591-BE4E-4E06-882E-08599D51819D}"/>
    <cellStyle name="Comma 2 3 2 2 2 2 2 2 3" xfId="3026" xr:uid="{AABC1E3A-81A1-4EB9-A07E-E1247E1A5523}"/>
    <cellStyle name="Comma 2 3 2 2 2 2 2 2 3 2" xfId="7070" xr:uid="{43526B44-E377-4DC0-83BE-FEF72F190CC7}"/>
    <cellStyle name="Comma 2 3 2 2 2 2 2 2 3 2 2" xfId="19202" xr:uid="{12A1D10F-6C85-44B7-A7EB-DDFD4C769961}"/>
    <cellStyle name="Comma 2 3 2 2 2 2 2 2 3 2 2 2" xfId="43466" xr:uid="{9A7C4320-1DB7-442A-AC9F-38C446BDD44E}"/>
    <cellStyle name="Comma 2 3 2 2 2 2 2 2 3 2 3" xfId="31334" xr:uid="{D4BEDD44-9D2C-4023-BAD8-A3DC2EAA8546}"/>
    <cellStyle name="Comma 2 3 2 2 2 2 2 2 3 3" xfId="11114" xr:uid="{28A53D67-AF77-42E2-96E9-B82D38C01CC4}"/>
    <cellStyle name="Comma 2 3 2 2 2 2 2 2 3 3 2" xfId="23246" xr:uid="{B12D8A26-726C-456B-A651-90DB59894A0E}"/>
    <cellStyle name="Comma 2 3 2 2 2 2 2 2 3 3 2 2" xfId="47510" xr:uid="{C9B3A0DD-911F-4302-A926-28E78A2C970E}"/>
    <cellStyle name="Comma 2 3 2 2 2 2 2 2 3 3 3" xfId="35378" xr:uid="{CE00BEC1-582F-40A5-A90C-16A315BC18A4}"/>
    <cellStyle name="Comma 2 3 2 2 2 2 2 2 3 4" xfId="15158" xr:uid="{7D699AE2-EFEE-4D9D-9527-E28198FD42E5}"/>
    <cellStyle name="Comma 2 3 2 2 2 2 2 2 3 4 2" xfId="39422" xr:uid="{F8E869A9-3C80-430F-BA94-BF0A5FAC5BBE}"/>
    <cellStyle name="Comma 2 3 2 2 2 2 2 2 3 5" xfId="27290" xr:uid="{009E2BED-3956-474B-87EC-95494EB979BD}"/>
    <cellStyle name="Comma 2 3 2 2 2 2 2 2 4" xfId="5048" xr:uid="{C2A511D5-5241-4B37-844E-25F162D713FB}"/>
    <cellStyle name="Comma 2 3 2 2 2 2 2 2 4 2" xfId="17180" xr:uid="{78A01128-FF39-469D-B18E-ADAF85790154}"/>
    <cellStyle name="Comma 2 3 2 2 2 2 2 2 4 2 2" xfId="41444" xr:uid="{B78106E7-9FFF-4C1B-8313-8F455FED803F}"/>
    <cellStyle name="Comma 2 3 2 2 2 2 2 2 4 3" xfId="29312" xr:uid="{14CFD1A7-D6A8-4EF9-BB51-44D5879B6D05}"/>
    <cellStyle name="Comma 2 3 2 2 2 2 2 2 5" xfId="9092" xr:uid="{93B5134F-5766-497C-80C0-CB048841AC3B}"/>
    <cellStyle name="Comma 2 3 2 2 2 2 2 2 5 2" xfId="21224" xr:uid="{FAAAD561-D979-4EBF-BDCB-355636B1EF74}"/>
    <cellStyle name="Comma 2 3 2 2 2 2 2 2 5 2 2" xfId="45488" xr:uid="{84DBB48B-F173-46AA-966C-62DD14B6C1FF}"/>
    <cellStyle name="Comma 2 3 2 2 2 2 2 2 5 3" xfId="33356" xr:uid="{C43F168C-6E56-4AD4-8600-3466BCD2449D}"/>
    <cellStyle name="Comma 2 3 2 2 2 2 2 2 6" xfId="13136" xr:uid="{C79184E0-7A7C-486C-8ED4-C04D99B56F24}"/>
    <cellStyle name="Comma 2 3 2 2 2 2 2 2 6 2" xfId="37400" xr:uid="{BB097206-465A-49CF-8E1D-0AF9DC302823}"/>
    <cellStyle name="Comma 2 3 2 2 2 2 2 2 7" xfId="25268" xr:uid="{AA4F21D1-9C7F-4ACF-A347-0E285BC69DD9}"/>
    <cellStyle name="Comma 2 3 2 2 2 2 2 3" xfId="1510" xr:uid="{5ECBF5AA-CC52-4A4B-9EB1-F8DADE7311A6}"/>
    <cellStyle name="Comma 2 3 2 2 2 2 2 3 2" xfId="3532" xr:uid="{9F4314F1-2A4A-462E-B915-A29B63831EA5}"/>
    <cellStyle name="Comma 2 3 2 2 2 2 2 3 2 2" xfId="7576" xr:uid="{DBBD4A10-DB03-423F-8529-E548A5CBA975}"/>
    <cellStyle name="Comma 2 3 2 2 2 2 2 3 2 2 2" xfId="19708" xr:uid="{EE5E6F1F-A1B7-4293-90E1-A8A12C3E67EB}"/>
    <cellStyle name="Comma 2 3 2 2 2 2 2 3 2 2 2 2" xfId="43972" xr:uid="{22EF682A-06D8-4E6A-90B4-3830C523CFB0}"/>
    <cellStyle name="Comma 2 3 2 2 2 2 2 3 2 2 3" xfId="31840" xr:uid="{52249FFA-ABA7-4FD1-901E-B7721C238339}"/>
    <cellStyle name="Comma 2 3 2 2 2 2 2 3 2 3" xfId="11620" xr:uid="{C7BC8C4B-E2BA-4117-B725-D46E41E390FA}"/>
    <cellStyle name="Comma 2 3 2 2 2 2 2 3 2 3 2" xfId="23752" xr:uid="{D838C09E-F2C0-4657-90E9-BE7968DD71D7}"/>
    <cellStyle name="Comma 2 3 2 2 2 2 2 3 2 3 2 2" xfId="48016" xr:uid="{4276DBC7-69C8-4A4F-8390-15E66AD80F56}"/>
    <cellStyle name="Comma 2 3 2 2 2 2 2 3 2 3 3" xfId="35884" xr:uid="{D8DE6853-5220-43FF-8FB3-EBE05A6F98EC}"/>
    <cellStyle name="Comma 2 3 2 2 2 2 2 3 2 4" xfId="15664" xr:uid="{4421CA7A-4F75-4BEC-A8A9-0041AD7F1AFB}"/>
    <cellStyle name="Comma 2 3 2 2 2 2 2 3 2 4 2" xfId="39928" xr:uid="{1C64A086-9899-4D18-9D23-E420C04EA173}"/>
    <cellStyle name="Comma 2 3 2 2 2 2 2 3 2 5" xfId="27796" xr:uid="{7C081335-12A7-4DE4-B862-0C2B933A0738}"/>
    <cellStyle name="Comma 2 3 2 2 2 2 2 3 3" xfId="5554" xr:uid="{C8F15994-99CF-4528-801B-B2056E71197A}"/>
    <cellStyle name="Comma 2 3 2 2 2 2 2 3 3 2" xfId="17686" xr:uid="{B1269317-A024-48D5-9D17-ECA0DC59F941}"/>
    <cellStyle name="Comma 2 3 2 2 2 2 2 3 3 2 2" xfId="41950" xr:uid="{9C1EDA7F-549E-42B7-977F-7A940859CB23}"/>
    <cellStyle name="Comma 2 3 2 2 2 2 2 3 3 3" xfId="29818" xr:uid="{F09BF79C-0971-4AA3-BA5A-3DBC573D2CA7}"/>
    <cellStyle name="Comma 2 3 2 2 2 2 2 3 4" xfId="9598" xr:uid="{25D216ED-7F8E-448F-9CAD-33430DABFA6F}"/>
    <cellStyle name="Comma 2 3 2 2 2 2 2 3 4 2" xfId="21730" xr:uid="{F8AA737B-92D5-4664-8804-A6985811E460}"/>
    <cellStyle name="Comma 2 3 2 2 2 2 2 3 4 2 2" xfId="45994" xr:uid="{A072A8BB-3887-41C5-AA4A-5E37C6D20947}"/>
    <cellStyle name="Comma 2 3 2 2 2 2 2 3 4 3" xfId="33862" xr:uid="{33B53D79-7496-4A19-BA54-B237EACBD65E}"/>
    <cellStyle name="Comma 2 3 2 2 2 2 2 3 5" xfId="13642" xr:uid="{7E27F990-5691-442D-B90F-84906E2E75B9}"/>
    <cellStyle name="Comma 2 3 2 2 2 2 2 3 5 2" xfId="37906" xr:uid="{447FD45F-A7BE-4FA7-A7C4-2C36F81C2D83}"/>
    <cellStyle name="Comma 2 3 2 2 2 2 2 3 6" xfId="25774" xr:uid="{49838FE3-076F-4E77-A43B-6FD2086EBDC2}"/>
    <cellStyle name="Comma 2 3 2 2 2 2 2 4" xfId="2521" xr:uid="{8907C237-4522-4E38-AD8A-7527C30D58C8}"/>
    <cellStyle name="Comma 2 3 2 2 2 2 2 4 2" xfId="6565" xr:uid="{CDDEE77F-511F-406B-85AA-0412D0FC9F15}"/>
    <cellStyle name="Comma 2 3 2 2 2 2 2 4 2 2" xfId="18697" xr:uid="{E9085776-20CB-48B4-A064-4505C50F1D59}"/>
    <cellStyle name="Comma 2 3 2 2 2 2 2 4 2 2 2" xfId="42961" xr:uid="{0C112871-E384-4A64-A31C-46EAF616DAB5}"/>
    <cellStyle name="Comma 2 3 2 2 2 2 2 4 2 3" xfId="30829" xr:uid="{AF4E17CB-4636-422F-9047-E8BD507E9480}"/>
    <cellStyle name="Comma 2 3 2 2 2 2 2 4 3" xfId="10609" xr:uid="{63667A6A-9A09-42F5-A903-A5A2B4A7B9ED}"/>
    <cellStyle name="Comma 2 3 2 2 2 2 2 4 3 2" xfId="22741" xr:uid="{65DA5680-564E-44AA-A462-1FAD78AC64C7}"/>
    <cellStyle name="Comma 2 3 2 2 2 2 2 4 3 2 2" xfId="47005" xr:uid="{29088B9B-D67E-44BA-94AD-DD8157FBBC85}"/>
    <cellStyle name="Comma 2 3 2 2 2 2 2 4 3 3" xfId="34873" xr:uid="{97724E68-D908-4143-92AF-6AF4CDA2F3CF}"/>
    <cellStyle name="Comma 2 3 2 2 2 2 2 4 4" xfId="14653" xr:uid="{D0DB2A12-D9E2-4E5C-9D39-F852A54D4CA7}"/>
    <cellStyle name="Comma 2 3 2 2 2 2 2 4 4 2" xfId="38917" xr:uid="{E421F703-2A7D-4442-97BE-5812C1F5BA74}"/>
    <cellStyle name="Comma 2 3 2 2 2 2 2 4 5" xfId="26785" xr:uid="{01F42060-00DC-4539-B6FB-87A195833C3A}"/>
    <cellStyle name="Comma 2 3 2 2 2 2 2 5" xfId="4543" xr:uid="{E1A56C6B-5C41-4D2D-AEE3-3302DEDFC021}"/>
    <cellStyle name="Comma 2 3 2 2 2 2 2 5 2" xfId="16675" xr:uid="{380CC383-1732-4FD5-B128-79FE0CDACEA3}"/>
    <cellStyle name="Comma 2 3 2 2 2 2 2 5 2 2" xfId="40939" xr:uid="{92047EDA-6F2B-4A7A-8FDF-ACEF1CADD51F}"/>
    <cellStyle name="Comma 2 3 2 2 2 2 2 5 3" xfId="28807" xr:uid="{87643A0B-65D2-4722-B11D-337E949DF025}"/>
    <cellStyle name="Comma 2 3 2 2 2 2 2 6" xfId="8587" xr:uid="{8C97854F-57C7-4BC7-87BF-04C66BE3883A}"/>
    <cellStyle name="Comma 2 3 2 2 2 2 2 6 2" xfId="20719" xr:uid="{373B3796-1E29-451C-A43D-FDED37D90337}"/>
    <cellStyle name="Comma 2 3 2 2 2 2 2 6 2 2" xfId="44983" xr:uid="{2ED6D68B-8944-4357-934F-40BE7DDB5EF2}"/>
    <cellStyle name="Comma 2 3 2 2 2 2 2 6 3" xfId="32851" xr:uid="{7A70CFEE-C06D-435F-8A6F-578F7042361C}"/>
    <cellStyle name="Comma 2 3 2 2 2 2 2 7" xfId="12631" xr:uid="{FBF83BDC-6A7F-4EF1-85A8-1D348B2C1A1B}"/>
    <cellStyle name="Comma 2 3 2 2 2 2 2 7 2" xfId="36895" xr:uid="{CB7D348D-A4D8-4FCC-956B-402EE8482D82}"/>
    <cellStyle name="Comma 2 3 2 2 2 2 2 8" xfId="24763" xr:uid="{065DAB3F-9DC0-4545-B253-2E5014D45B23}"/>
    <cellStyle name="Comma 2 3 2 2 2 2 3" xfId="751" xr:uid="{98227A7F-6397-4896-BF2C-1A058851FD26}"/>
    <cellStyle name="Comma 2 3 2 2 2 2 3 2" xfId="1762" xr:uid="{026CC30E-FA69-42CF-9D73-C94FCBF1CD1E}"/>
    <cellStyle name="Comma 2 3 2 2 2 2 3 2 2" xfId="3784" xr:uid="{828D0655-F4D7-442C-A4DF-756B2E37C9D8}"/>
    <cellStyle name="Comma 2 3 2 2 2 2 3 2 2 2" xfId="7828" xr:uid="{23D28862-25BD-4A24-BBE6-B1236299A5D1}"/>
    <cellStyle name="Comma 2 3 2 2 2 2 3 2 2 2 2" xfId="19960" xr:uid="{9B192D17-A9B4-4D32-A88B-BCC4F1F566D7}"/>
    <cellStyle name="Comma 2 3 2 2 2 2 3 2 2 2 2 2" xfId="44224" xr:uid="{A12705B0-96E0-49B5-A96A-267D22CDA79B}"/>
    <cellStyle name="Comma 2 3 2 2 2 2 3 2 2 2 3" xfId="32092" xr:uid="{28DA3206-603B-4B3C-972B-1D07F69D04B8}"/>
    <cellStyle name="Comma 2 3 2 2 2 2 3 2 2 3" xfId="11872" xr:uid="{661220C1-A931-45B8-96DA-200DED561EA7}"/>
    <cellStyle name="Comma 2 3 2 2 2 2 3 2 2 3 2" xfId="24004" xr:uid="{339BD846-68DF-42F7-84CF-8A10B4974C26}"/>
    <cellStyle name="Comma 2 3 2 2 2 2 3 2 2 3 2 2" xfId="48268" xr:uid="{2BE01A67-D755-44DF-A371-0868D54B0E12}"/>
    <cellStyle name="Comma 2 3 2 2 2 2 3 2 2 3 3" xfId="36136" xr:uid="{37F75EC5-6792-4015-A2C4-A2BCB649C789}"/>
    <cellStyle name="Comma 2 3 2 2 2 2 3 2 2 4" xfId="15916" xr:uid="{889FEF06-087F-430A-A846-020A64EE1689}"/>
    <cellStyle name="Comma 2 3 2 2 2 2 3 2 2 4 2" xfId="40180" xr:uid="{B2C5B424-0C77-49E9-AE4C-A0E14B97D317}"/>
    <cellStyle name="Comma 2 3 2 2 2 2 3 2 2 5" xfId="28048" xr:uid="{28A02117-8765-40BF-B1CB-435F1327C98F}"/>
    <cellStyle name="Comma 2 3 2 2 2 2 3 2 3" xfId="5806" xr:uid="{62CD6BC7-5DDB-4517-9518-EDCB4C8E3F6C}"/>
    <cellStyle name="Comma 2 3 2 2 2 2 3 2 3 2" xfId="17938" xr:uid="{8836441A-FEB0-4057-A84B-5494C8221A33}"/>
    <cellStyle name="Comma 2 3 2 2 2 2 3 2 3 2 2" xfId="42202" xr:uid="{D9547F7A-292C-4849-9786-7765680964B9}"/>
    <cellStyle name="Comma 2 3 2 2 2 2 3 2 3 3" xfId="30070" xr:uid="{813A791A-EB53-47EF-95D2-35A1F52D91A9}"/>
    <cellStyle name="Comma 2 3 2 2 2 2 3 2 4" xfId="9850" xr:uid="{63B0E2FE-0031-41BE-9749-569D258C65BE}"/>
    <cellStyle name="Comma 2 3 2 2 2 2 3 2 4 2" xfId="21982" xr:uid="{982FFF1E-DFA0-4AB0-A4EF-945CC28139FB}"/>
    <cellStyle name="Comma 2 3 2 2 2 2 3 2 4 2 2" xfId="46246" xr:uid="{24051AA9-ED2E-4496-9D1A-BC6A743947D7}"/>
    <cellStyle name="Comma 2 3 2 2 2 2 3 2 4 3" xfId="34114" xr:uid="{7222F9FA-2182-48C9-92A8-0E06E9E64AB6}"/>
    <cellStyle name="Comma 2 3 2 2 2 2 3 2 5" xfId="13894" xr:uid="{02411581-DC57-4D44-BBA3-DA19D4F0E851}"/>
    <cellStyle name="Comma 2 3 2 2 2 2 3 2 5 2" xfId="38158" xr:uid="{A37BCC02-EDAE-48F1-B74B-C8DFFFA1CDE8}"/>
    <cellStyle name="Comma 2 3 2 2 2 2 3 2 6" xfId="26026" xr:uid="{05044899-E85A-4557-93AC-E9FDB2C9CD25}"/>
    <cellStyle name="Comma 2 3 2 2 2 2 3 3" xfId="2773" xr:uid="{5128BF47-9041-461E-962F-1047DA35FD4B}"/>
    <cellStyle name="Comma 2 3 2 2 2 2 3 3 2" xfId="6817" xr:uid="{6B8D6599-6136-4526-A85B-FC9B4EB0EFAB}"/>
    <cellStyle name="Comma 2 3 2 2 2 2 3 3 2 2" xfId="18949" xr:uid="{F61335BD-8947-4517-844F-B520B2960A06}"/>
    <cellStyle name="Comma 2 3 2 2 2 2 3 3 2 2 2" xfId="43213" xr:uid="{58856CAE-62F1-42BD-9410-110490BA6AE7}"/>
    <cellStyle name="Comma 2 3 2 2 2 2 3 3 2 3" xfId="31081" xr:uid="{AB4B8C5E-4D38-4D38-944C-B7D6CA2BDBC2}"/>
    <cellStyle name="Comma 2 3 2 2 2 2 3 3 3" xfId="10861" xr:uid="{1E9EAB88-204A-4499-B6BF-9ADBB2227764}"/>
    <cellStyle name="Comma 2 3 2 2 2 2 3 3 3 2" xfId="22993" xr:uid="{83B08F0C-E278-477D-9E2F-06A574A79AA2}"/>
    <cellStyle name="Comma 2 3 2 2 2 2 3 3 3 2 2" xfId="47257" xr:uid="{59ADA34D-0F48-49CD-9DBB-2EFA76DD791B}"/>
    <cellStyle name="Comma 2 3 2 2 2 2 3 3 3 3" xfId="35125" xr:uid="{F50CE001-0AAC-4B35-A328-D0E2D849985A}"/>
    <cellStyle name="Comma 2 3 2 2 2 2 3 3 4" xfId="14905" xr:uid="{C4E9115D-25B5-45F2-831C-F4D6BA5BDD11}"/>
    <cellStyle name="Comma 2 3 2 2 2 2 3 3 4 2" xfId="39169" xr:uid="{61BD38AF-5241-4FAD-8087-57B90AF290BE}"/>
    <cellStyle name="Comma 2 3 2 2 2 2 3 3 5" xfId="27037" xr:uid="{38842941-D879-4231-B621-B3DAEDB5E618}"/>
    <cellStyle name="Comma 2 3 2 2 2 2 3 4" xfId="4795" xr:uid="{4E6EDD50-E1A0-4331-9DB6-75FF4FC6D2A7}"/>
    <cellStyle name="Comma 2 3 2 2 2 2 3 4 2" xfId="16927" xr:uid="{F3B6BD7A-52A9-471E-9960-AE271BD2E079}"/>
    <cellStyle name="Comma 2 3 2 2 2 2 3 4 2 2" xfId="41191" xr:uid="{56319B6E-3B53-4EAA-98F2-B9B784F0D2BF}"/>
    <cellStyle name="Comma 2 3 2 2 2 2 3 4 3" xfId="29059" xr:uid="{1F434A2D-2DDC-4450-A221-B9551B4A6B27}"/>
    <cellStyle name="Comma 2 3 2 2 2 2 3 5" xfId="8839" xr:uid="{4B36D857-FC23-4BA5-87B1-A492BE083E10}"/>
    <cellStyle name="Comma 2 3 2 2 2 2 3 5 2" xfId="20971" xr:uid="{7D730D95-176C-4FA6-A3C5-9DC1F7D88A5E}"/>
    <cellStyle name="Comma 2 3 2 2 2 2 3 5 2 2" xfId="45235" xr:uid="{B11A6A81-F9B7-4F56-9796-72B697E8A0C9}"/>
    <cellStyle name="Comma 2 3 2 2 2 2 3 5 3" xfId="33103" xr:uid="{EC7DCBC7-F31C-46BE-A395-E863FE3BF6C0}"/>
    <cellStyle name="Comma 2 3 2 2 2 2 3 6" xfId="12883" xr:uid="{C0DACEF1-6349-4EF4-8823-DEA0953E5EF0}"/>
    <cellStyle name="Comma 2 3 2 2 2 2 3 6 2" xfId="37147" xr:uid="{5B421CB6-8C01-47E7-BFDF-B7CE5471E95E}"/>
    <cellStyle name="Comma 2 3 2 2 2 2 3 7" xfId="25015" xr:uid="{47F272E8-4689-4ACE-B932-DE246A4DA2D2}"/>
    <cellStyle name="Comma 2 3 2 2 2 2 4" xfId="1257" xr:uid="{E196CF97-0BD8-4074-A794-A05CEACC5BF4}"/>
    <cellStyle name="Comma 2 3 2 2 2 2 4 2" xfId="3279" xr:uid="{D7A42162-F428-4D90-8BAC-5CF8EB69B31B}"/>
    <cellStyle name="Comma 2 3 2 2 2 2 4 2 2" xfId="7323" xr:uid="{6A99C010-83C3-4C1A-BE55-138E4877E0AE}"/>
    <cellStyle name="Comma 2 3 2 2 2 2 4 2 2 2" xfId="19455" xr:uid="{4654693C-3F5B-46EB-AC52-98B06BE44BC8}"/>
    <cellStyle name="Comma 2 3 2 2 2 2 4 2 2 2 2" xfId="43719" xr:uid="{367AD99E-E03F-430C-8F10-AA44A1C3F37B}"/>
    <cellStyle name="Comma 2 3 2 2 2 2 4 2 2 3" xfId="31587" xr:uid="{14E571FF-96B0-4FCD-AF69-2D8F79D5617C}"/>
    <cellStyle name="Comma 2 3 2 2 2 2 4 2 3" xfId="11367" xr:uid="{A2104686-7668-447D-9529-670E8D0D25C4}"/>
    <cellStyle name="Comma 2 3 2 2 2 2 4 2 3 2" xfId="23499" xr:uid="{A0899A8B-DFB9-4922-86D5-D9F27AE7498F}"/>
    <cellStyle name="Comma 2 3 2 2 2 2 4 2 3 2 2" xfId="47763" xr:uid="{44A828BB-AEE7-4584-8575-53F7D3B9EB89}"/>
    <cellStyle name="Comma 2 3 2 2 2 2 4 2 3 3" xfId="35631" xr:uid="{CC9EBC0E-90CC-41C2-81A4-E62E9004CA52}"/>
    <cellStyle name="Comma 2 3 2 2 2 2 4 2 4" xfId="15411" xr:uid="{D7DC3E7E-748B-4462-8D8B-8CDE7E5890B6}"/>
    <cellStyle name="Comma 2 3 2 2 2 2 4 2 4 2" xfId="39675" xr:uid="{00791E3F-75D2-4C5B-B141-D8DCB85763CF}"/>
    <cellStyle name="Comma 2 3 2 2 2 2 4 2 5" xfId="27543" xr:uid="{B10F6027-ABC9-4737-956F-F460ACF5922A}"/>
    <cellStyle name="Comma 2 3 2 2 2 2 4 3" xfId="5301" xr:uid="{2F93A211-F201-4394-8983-BA679DEEEC13}"/>
    <cellStyle name="Comma 2 3 2 2 2 2 4 3 2" xfId="17433" xr:uid="{7177B542-E6A7-4F32-A0EA-9D701FCEE24F}"/>
    <cellStyle name="Comma 2 3 2 2 2 2 4 3 2 2" xfId="41697" xr:uid="{86DDCCBF-FD89-41F8-922F-7F889769E9FB}"/>
    <cellStyle name="Comma 2 3 2 2 2 2 4 3 3" xfId="29565" xr:uid="{4BF252C2-0B5D-4800-BE91-A6BDE7F56E83}"/>
    <cellStyle name="Comma 2 3 2 2 2 2 4 4" xfId="9345" xr:uid="{62A75729-32C9-4F6F-A486-9DD9FFE8BB1B}"/>
    <cellStyle name="Comma 2 3 2 2 2 2 4 4 2" xfId="21477" xr:uid="{6C3E55BC-15C0-4D35-A27A-5F4BD5235A68}"/>
    <cellStyle name="Comma 2 3 2 2 2 2 4 4 2 2" xfId="45741" xr:uid="{AF3DBBC6-0EC9-4F99-9F52-F13201722FEE}"/>
    <cellStyle name="Comma 2 3 2 2 2 2 4 4 3" xfId="33609" xr:uid="{6CA0CBD0-2437-473F-BBCE-332377888639}"/>
    <cellStyle name="Comma 2 3 2 2 2 2 4 5" xfId="13389" xr:uid="{E8056E28-C10B-4EF9-A8B9-3825823348FD}"/>
    <cellStyle name="Comma 2 3 2 2 2 2 4 5 2" xfId="37653" xr:uid="{6A82B02B-5B0C-49FD-ABD5-34845EAB53B3}"/>
    <cellStyle name="Comma 2 3 2 2 2 2 4 6" xfId="25521" xr:uid="{D1E299F3-072B-4842-A757-0DB5BF058D3D}"/>
    <cellStyle name="Comma 2 3 2 2 2 2 5" xfId="2268" xr:uid="{68B9A9AF-BA03-4001-B27E-C080BE377B39}"/>
    <cellStyle name="Comma 2 3 2 2 2 2 5 2" xfId="6312" xr:uid="{890A9A3C-DE4E-4F7F-AC78-6CEA58311B06}"/>
    <cellStyle name="Comma 2 3 2 2 2 2 5 2 2" xfId="18444" xr:uid="{DFB100B9-B4E9-43D9-948F-D91871731534}"/>
    <cellStyle name="Comma 2 3 2 2 2 2 5 2 2 2" xfId="42708" xr:uid="{F2CF2509-4802-4A4D-86C9-AC047349E7F3}"/>
    <cellStyle name="Comma 2 3 2 2 2 2 5 2 3" xfId="30576" xr:uid="{4BF9CD2C-00D5-4ABA-88EA-F23332A25055}"/>
    <cellStyle name="Comma 2 3 2 2 2 2 5 3" xfId="10356" xr:uid="{9933B3B1-8BFB-4109-9D76-4C1C2938352B}"/>
    <cellStyle name="Comma 2 3 2 2 2 2 5 3 2" xfId="22488" xr:uid="{BD49510C-B66C-45BB-83DF-F807F4AAAA0B}"/>
    <cellStyle name="Comma 2 3 2 2 2 2 5 3 2 2" xfId="46752" xr:uid="{5F1E1F9C-C537-4B33-BB8D-FAC453377D40}"/>
    <cellStyle name="Comma 2 3 2 2 2 2 5 3 3" xfId="34620" xr:uid="{D0D42595-0BCF-4333-BAAD-DD008709DC64}"/>
    <cellStyle name="Comma 2 3 2 2 2 2 5 4" xfId="14400" xr:uid="{E2EF3432-4C73-48F2-AD93-6EC4973112CB}"/>
    <cellStyle name="Comma 2 3 2 2 2 2 5 4 2" xfId="38664" xr:uid="{C4FF4EB6-4DE2-4C11-BD25-8B9F54D08189}"/>
    <cellStyle name="Comma 2 3 2 2 2 2 5 5" xfId="26532" xr:uid="{05488C11-CD05-40B0-9AB3-6642354A96A4}"/>
    <cellStyle name="Comma 2 3 2 2 2 2 6" xfId="4290" xr:uid="{12B6441C-005B-4108-8D3B-523B5F004906}"/>
    <cellStyle name="Comma 2 3 2 2 2 2 6 2" xfId="16422" xr:uid="{7CA557B6-FE5F-4C2E-9AC6-C5CF19347ECD}"/>
    <cellStyle name="Comma 2 3 2 2 2 2 6 2 2" xfId="40686" xr:uid="{AE926D77-C773-409A-93BF-87BA2C3B1100}"/>
    <cellStyle name="Comma 2 3 2 2 2 2 6 3" xfId="28554" xr:uid="{1D64AF70-0828-4B6C-95CA-6EFE7D56FAD5}"/>
    <cellStyle name="Comma 2 3 2 2 2 2 7" xfId="8334" xr:uid="{9FEDCB63-39A6-4A15-A96A-18BB9CBE3E6E}"/>
    <cellStyle name="Comma 2 3 2 2 2 2 7 2" xfId="20466" xr:uid="{F1D1B961-4C60-4FB2-BD02-D4DC75AB7179}"/>
    <cellStyle name="Comma 2 3 2 2 2 2 7 2 2" xfId="44730" xr:uid="{84FA2FA2-690F-46E8-ABE4-9679BEED2784}"/>
    <cellStyle name="Comma 2 3 2 2 2 2 7 3" xfId="32598" xr:uid="{6F2B5FDB-2577-4871-A13A-1D1B5258F043}"/>
    <cellStyle name="Comma 2 3 2 2 2 2 8" xfId="12378" xr:uid="{41E40552-73CC-4CA6-97E5-4FC60C3822C5}"/>
    <cellStyle name="Comma 2 3 2 2 2 2 8 2" xfId="36642" xr:uid="{935A9BDA-6B25-46AB-B4E6-490AB5A6B440}"/>
    <cellStyle name="Comma 2 3 2 2 2 2 9" xfId="24510" xr:uid="{8FE87E0E-CA63-4E96-AFF6-4C663DE6E4BF}"/>
    <cellStyle name="Comma 2 3 2 2 2 3" xfId="373" xr:uid="{024AF6D0-4CEF-4BEA-BD0A-2BA74AAF273E}"/>
    <cellStyle name="Comma 2 3 2 2 2 3 2" xfId="878" xr:uid="{08D3D817-923B-4471-BD6E-2C262296BB64}"/>
    <cellStyle name="Comma 2 3 2 2 2 3 2 2" xfId="1889" xr:uid="{D972C928-F338-4933-B1DF-748A7C233127}"/>
    <cellStyle name="Comma 2 3 2 2 2 3 2 2 2" xfId="3911" xr:uid="{2BCC8511-6577-4C03-8CF7-092B503FDD2D}"/>
    <cellStyle name="Comma 2 3 2 2 2 3 2 2 2 2" xfId="7955" xr:uid="{5F906A7B-C7F1-4FC9-925D-9A7CC5B63FA1}"/>
    <cellStyle name="Comma 2 3 2 2 2 3 2 2 2 2 2" xfId="20087" xr:uid="{5DE167DC-981E-4293-9A63-1EA9F3E7A8AC}"/>
    <cellStyle name="Comma 2 3 2 2 2 3 2 2 2 2 2 2" xfId="44351" xr:uid="{0D98EF13-0922-4ADF-9894-201999569544}"/>
    <cellStyle name="Comma 2 3 2 2 2 3 2 2 2 2 3" xfId="32219" xr:uid="{57EB228F-D409-4E28-AA2C-2F5DF438DE44}"/>
    <cellStyle name="Comma 2 3 2 2 2 3 2 2 2 3" xfId="11999" xr:uid="{409D2B1A-CE34-45C3-82F5-B87A42AD6145}"/>
    <cellStyle name="Comma 2 3 2 2 2 3 2 2 2 3 2" xfId="24131" xr:uid="{3BC457A3-02F0-48E4-9EBA-2C3144153C66}"/>
    <cellStyle name="Comma 2 3 2 2 2 3 2 2 2 3 2 2" xfId="48395" xr:uid="{86A977CF-F6B7-4DBB-BD59-90770A864AC2}"/>
    <cellStyle name="Comma 2 3 2 2 2 3 2 2 2 3 3" xfId="36263" xr:uid="{EEA85108-CD8C-46C8-BB33-D0E2F7F367CB}"/>
    <cellStyle name="Comma 2 3 2 2 2 3 2 2 2 4" xfId="16043" xr:uid="{956B69E1-1C47-48BE-9581-676F12E72344}"/>
    <cellStyle name="Comma 2 3 2 2 2 3 2 2 2 4 2" xfId="40307" xr:uid="{AE48CAB8-5076-4C8D-9EF5-742ED13F5F05}"/>
    <cellStyle name="Comma 2 3 2 2 2 3 2 2 2 5" xfId="28175" xr:uid="{5C8D6953-B17D-401B-9F07-4B71E11D4582}"/>
    <cellStyle name="Comma 2 3 2 2 2 3 2 2 3" xfId="5933" xr:uid="{442F6C16-31C7-480A-B6F8-A5FFCC5C66D9}"/>
    <cellStyle name="Comma 2 3 2 2 2 3 2 2 3 2" xfId="18065" xr:uid="{C3064D25-E794-48E7-AA72-B80DD4597F83}"/>
    <cellStyle name="Comma 2 3 2 2 2 3 2 2 3 2 2" xfId="42329" xr:uid="{F37AF8E6-0987-4473-A015-658E2C521729}"/>
    <cellStyle name="Comma 2 3 2 2 2 3 2 2 3 3" xfId="30197" xr:uid="{1C014894-70E4-466A-8A93-C7D766AA22C9}"/>
    <cellStyle name="Comma 2 3 2 2 2 3 2 2 4" xfId="9977" xr:uid="{267AA4D1-BA50-432A-938F-D09F86722798}"/>
    <cellStyle name="Comma 2 3 2 2 2 3 2 2 4 2" xfId="22109" xr:uid="{9B1D4D3E-90BE-4C30-973C-A6BD9B0CC8C8}"/>
    <cellStyle name="Comma 2 3 2 2 2 3 2 2 4 2 2" xfId="46373" xr:uid="{D8AF3EF4-742B-4A45-9191-9BD1301104A6}"/>
    <cellStyle name="Comma 2 3 2 2 2 3 2 2 4 3" xfId="34241" xr:uid="{E0AEEA57-49C7-437A-86BA-37956FEC91C1}"/>
    <cellStyle name="Comma 2 3 2 2 2 3 2 2 5" xfId="14021" xr:uid="{B57A39D1-9D58-4932-BFD2-BCAA133111EF}"/>
    <cellStyle name="Comma 2 3 2 2 2 3 2 2 5 2" xfId="38285" xr:uid="{D6CE6574-8C30-4168-8575-EB0EE916B526}"/>
    <cellStyle name="Comma 2 3 2 2 2 3 2 2 6" xfId="26153" xr:uid="{A05DEE2E-FA2E-4A86-8308-5CE27D32F276}"/>
    <cellStyle name="Comma 2 3 2 2 2 3 2 3" xfId="2900" xr:uid="{D807C905-BD11-45BD-97F0-4EB73A6296B2}"/>
    <cellStyle name="Comma 2 3 2 2 2 3 2 3 2" xfId="6944" xr:uid="{70541EF4-479F-4D00-8269-15432E79076F}"/>
    <cellStyle name="Comma 2 3 2 2 2 3 2 3 2 2" xfId="19076" xr:uid="{FBCC1C28-BDF1-4B30-AC46-195C293A1A41}"/>
    <cellStyle name="Comma 2 3 2 2 2 3 2 3 2 2 2" xfId="43340" xr:uid="{4450D786-B747-4765-A8F2-FCAE1002CC8D}"/>
    <cellStyle name="Comma 2 3 2 2 2 3 2 3 2 3" xfId="31208" xr:uid="{6D0AFA68-155B-4CF1-BDC4-68A189D58E6A}"/>
    <cellStyle name="Comma 2 3 2 2 2 3 2 3 3" xfId="10988" xr:uid="{0229856A-7B8A-44CE-9EB4-68A7AAAB12BF}"/>
    <cellStyle name="Comma 2 3 2 2 2 3 2 3 3 2" xfId="23120" xr:uid="{2E139CA0-7029-4A5E-A43C-109B1FE936D7}"/>
    <cellStyle name="Comma 2 3 2 2 2 3 2 3 3 2 2" xfId="47384" xr:uid="{97D42A9B-868D-4BEA-BA97-DAA19C95BE1C}"/>
    <cellStyle name="Comma 2 3 2 2 2 3 2 3 3 3" xfId="35252" xr:uid="{266C9660-100A-4FB1-BC74-42D83D960083}"/>
    <cellStyle name="Comma 2 3 2 2 2 3 2 3 4" xfId="15032" xr:uid="{864B7798-15F9-4269-99DB-A082C47B57A5}"/>
    <cellStyle name="Comma 2 3 2 2 2 3 2 3 4 2" xfId="39296" xr:uid="{7B2F143B-D8C0-4B1C-A595-2438286C8550}"/>
    <cellStyle name="Comma 2 3 2 2 2 3 2 3 5" xfId="27164" xr:uid="{A56AEED1-195D-43CA-9616-41DAB4F47175}"/>
    <cellStyle name="Comma 2 3 2 2 2 3 2 4" xfId="4922" xr:uid="{5EC03E23-8F7F-4E4B-8D83-593FC31F477B}"/>
    <cellStyle name="Comma 2 3 2 2 2 3 2 4 2" xfId="17054" xr:uid="{EC05A305-D92A-4CC5-9447-C278CBAD0CBE}"/>
    <cellStyle name="Comma 2 3 2 2 2 3 2 4 2 2" xfId="41318" xr:uid="{E795207A-766C-44F7-9755-DBB3313FCABC}"/>
    <cellStyle name="Comma 2 3 2 2 2 3 2 4 3" xfId="29186" xr:uid="{A48B4D0C-C646-4BD5-843F-E4423A79CF6C}"/>
    <cellStyle name="Comma 2 3 2 2 2 3 2 5" xfId="8966" xr:uid="{E1C5069C-BDAF-479F-AB26-E83FC1544640}"/>
    <cellStyle name="Comma 2 3 2 2 2 3 2 5 2" xfId="21098" xr:uid="{C2264035-0359-4499-AB1D-4CEEAD674DEF}"/>
    <cellStyle name="Comma 2 3 2 2 2 3 2 5 2 2" xfId="45362" xr:uid="{C3D6F617-62C5-4B97-BD19-037460003B62}"/>
    <cellStyle name="Comma 2 3 2 2 2 3 2 5 3" xfId="33230" xr:uid="{399455E7-CD83-4DBD-999A-76C08963AE38}"/>
    <cellStyle name="Comma 2 3 2 2 2 3 2 6" xfId="13010" xr:uid="{4BED5C0D-97A7-425B-8D5F-7F99F39C767B}"/>
    <cellStyle name="Comma 2 3 2 2 2 3 2 6 2" xfId="37274" xr:uid="{3A35C247-D758-4688-AA5A-56EA3C89E2A0}"/>
    <cellStyle name="Comma 2 3 2 2 2 3 2 7" xfId="25142" xr:uid="{875717B7-B099-4872-934B-3DB20F4C277F}"/>
    <cellStyle name="Comma 2 3 2 2 2 3 3" xfId="1384" xr:uid="{C92FAA0A-F94E-4006-8CE7-5CB696365CE2}"/>
    <cellStyle name="Comma 2 3 2 2 2 3 3 2" xfId="3406" xr:uid="{1FECE67E-868E-4FFB-81DF-7D9622B13335}"/>
    <cellStyle name="Comma 2 3 2 2 2 3 3 2 2" xfId="7450" xr:uid="{02AC1566-124B-48CB-985C-CB8971318657}"/>
    <cellStyle name="Comma 2 3 2 2 2 3 3 2 2 2" xfId="19582" xr:uid="{8F18A980-F57B-45A3-AE89-9CD038D450FE}"/>
    <cellStyle name="Comma 2 3 2 2 2 3 3 2 2 2 2" xfId="43846" xr:uid="{3B3D0EFB-3FF1-4AC5-80F0-E24F7EECFC8B}"/>
    <cellStyle name="Comma 2 3 2 2 2 3 3 2 2 3" xfId="31714" xr:uid="{F0CC947B-A4CA-4BC4-BB65-A28A6362E761}"/>
    <cellStyle name="Comma 2 3 2 2 2 3 3 2 3" xfId="11494" xr:uid="{EF082979-A57F-4D11-8069-D0742A0C287F}"/>
    <cellStyle name="Comma 2 3 2 2 2 3 3 2 3 2" xfId="23626" xr:uid="{A5A36D47-8FB2-4A76-8EFF-881CD1AF1455}"/>
    <cellStyle name="Comma 2 3 2 2 2 3 3 2 3 2 2" xfId="47890" xr:uid="{B271B610-0E8F-4FDF-B389-1807DEFFCE89}"/>
    <cellStyle name="Comma 2 3 2 2 2 3 3 2 3 3" xfId="35758" xr:uid="{C131E015-A1BC-4725-96D5-B2043B7BAFAA}"/>
    <cellStyle name="Comma 2 3 2 2 2 3 3 2 4" xfId="15538" xr:uid="{AE969E83-01DF-4187-971B-9DFCE4517502}"/>
    <cellStyle name="Comma 2 3 2 2 2 3 3 2 4 2" xfId="39802" xr:uid="{C3BA98E7-0E41-4A53-ACC5-CCFAEC784335}"/>
    <cellStyle name="Comma 2 3 2 2 2 3 3 2 5" xfId="27670" xr:uid="{F4E47379-9DA7-4D3A-89E7-8449F64D186E}"/>
    <cellStyle name="Comma 2 3 2 2 2 3 3 3" xfId="5428" xr:uid="{F9721460-AA73-41B4-A17C-F4DD70EBF485}"/>
    <cellStyle name="Comma 2 3 2 2 2 3 3 3 2" xfId="17560" xr:uid="{85D80116-1621-4489-B89F-F673C8340A9D}"/>
    <cellStyle name="Comma 2 3 2 2 2 3 3 3 2 2" xfId="41824" xr:uid="{E2BD88E4-9C95-48AE-9A28-772D6439B66D}"/>
    <cellStyle name="Comma 2 3 2 2 2 3 3 3 3" xfId="29692" xr:uid="{D34846B8-3A7A-491E-B474-9BCF6AD82881}"/>
    <cellStyle name="Comma 2 3 2 2 2 3 3 4" xfId="9472" xr:uid="{6F9390BC-F2D2-4893-B8BC-4C398431680B}"/>
    <cellStyle name="Comma 2 3 2 2 2 3 3 4 2" xfId="21604" xr:uid="{8F7C0584-4656-4C97-8A4E-A2FD3E7DF900}"/>
    <cellStyle name="Comma 2 3 2 2 2 3 3 4 2 2" xfId="45868" xr:uid="{8876D227-023A-4A52-B615-CC1EB0DFBF27}"/>
    <cellStyle name="Comma 2 3 2 2 2 3 3 4 3" xfId="33736" xr:uid="{4DE72F39-FC65-4EB8-ADA4-6BECA42C2998}"/>
    <cellStyle name="Comma 2 3 2 2 2 3 3 5" xfId="13516" xr:uid="{F814071D-5B0F-4528-AA49-27B682E2DC4C}"/>
    <cellStyle name="Comma 2 3 2 2 2 3 3 5 2" xfId="37780" xr:uid="{9D1528BF-6044-4292-BED3-FC9D32551537}"/>
    <cellStyle name="Comma 2 3 2 2 2 3 3 6" xfId="25648" xr:uid="{6C573147-E8BA-4F94-9E56-588931C0D185}"/>
    <cellStyle name="Comma 2 3 2 2 2 3 4" xfId="2395" xr:uid="{A2342B2F-BCC3-48E7-A9DE-7B973A2E412C}"/>
    <cellStyle name="Comma 2 3 2 2 2 3 4 2" xfId="6439" xr:uid="{9756EBE3-A880-47A2-B40E-15B3C35210BC}"/>
    <cellStyle name="Comma 2 3 2 2 2 3 4 2 2" xfId="18571" xr:uid="{A313B452-2944-434E-BB88-676087BE7B46}"/>
    <cellStyle name="Comma 2 3 2 2 2 3 4 2 2 2" xfId="42835" xr:uid="{8955CDFD-70E4-44A3-AB79-6471AA99E06C}"/>
    <cellStyle name="Comma 2 3 2 2 2 3 4 2 3" xfId="30703" xr:uid="{F22C383E-55CB-443D-9E60-60AB170B0324}"/>
    <cellStyle name="Comma 2 3 2 2 2 3 4 3" xfId="10483" xr:uid="{0658D4A2-09FC-4665-A30E-F9FDB2B9AF1C}"/>
    <cellStyle name="Comma 2 3 2 2 2 3 4 3 2" xfId="22615" xr:uid="{72732583-56D0-455C-A575-263A84D746BB}"/>
    <cellStyle name="Comma 2 3 2 2 2 3 4 3 2 2" xfId="46879" xr:uid="{46C4109B-CFAB-4FAF-885F-80EBEB86D57D}"/>
    <cellStyle name="Comma 2 3 2 2 2 3 4 3 3" xfId="34747" xr:uid="{8ECD2238-2B9C-4619-A7D0-7D1E0BF4CC53}"/>
    <cellStyle name="Comma 2 3 2 2 2 3 4 4" xfId="14527" xr:uid="{666F274E-76F9-4F9E-BA17-5ACC363E9F76}"/>
    <cellStyle name="Comma 2 3 2 2 2 3 4 4 2" xfId="38791" xr:uid="{E2AD18A0-40FF-44FF-B7FE-BB4615929349}"/>
    <cellStyle name="Comma 2 3 2 2 2 3 4 5" xfId="26659" xr:uid="{DD18E1BA-400E-41C1-A368-B7A64BBAE785}"/>
    <cellStyle name="Comma 2 3 2 2 2 3 5" xfId="4417" xr:uid="{6FC0DFF9-A0CD-4513-8179-4FF28FFA8F21}"/>
    <cellStyle name="Comma 2 3 2 2 2 3 5 2" xfId="16549" xr:uid="{8CF86607-CDFC-414B-A392-CF8CEBF1C317}"/>
    <cellStyle name="Comma 2 3 2 2 2 3 5 2 2" xfId="40813" xr:uid="{BE398FFB-BA02-4377-937A-EE5513058DD6}"/>
    <cellStyle name="Comma 2 3 2 2 2 3 5 3" xfId="28681" xr:uid="{4A205590-3083-4039-A288-B8D21E9138C3}"/>
    <cellStyle name="Comma 2 3 2 2 2 3 6" xfId="8461" xr:uid="{76A2DC2E-945E-4F5E-BFF7-C1726BBD6DC7}"/>
    <cellStyle name="Comma 2 3 2 2 2 3 6 2" xfId="20593" xr:uid="{BBD67917-FEEA-4E43-B6E8-EEFC12CB7EC3}"/>
    <cellStyle name="Comma 2 3 2 2 2 3 6 2 2" xfId="44857" xr:uid="{3102B844-6E09-44B2-84A1-E84BF3144923}"/>
    <cellStyle name="Comma 2 3 2 2 2 3 6 3" xfId="32725" xr:uid="{38DA9002-6ABB-46DC-94C3-D2E047FF2A84}"/>
    <cellStyle name="Comma 2 3 2 2 2 3 7" xfId="12505" xr:uid="{AB8808A5-72DB-4B84-903B-86AD01596388}"/>
    <cellStyle name="Comma 2 3 2 2 2 3 7 2" xfId="36769" xr:uid="{2FD122C6-494C-4C68-8039-DE97D257D392}"/>
    <cellStyle name="Comma 2 3 2 2 2 3 8" xfId="24637" xr:uid="{A7801D63-E27D-44A4-9813-5615F826CF2F}"/>
    <cellStyle name="Comma 2 3 2 2 2 4" xfId="625" xr:uid="{0664DB34-5D2F-4F5A-9728-006E274B27AA}"/>
    <cellStyle name="Comma 2 3 2 2 2 4 2" xfId="1636" xr:uid="{CDFAA4D1-36D8-4971-B610-99A7271BD75E}"/>
    <cellStyle name="Comma 2 3 2 2 2 4 2 2" xfId="3658" xr:uid="{A57AE71E-3369-4310-AD6C-B1C4B4A7BF9F}"/>
    <cellStyle name="Comma 2 3 2 2 2 4 2 2 2" xfId="7702" xr:uid="{E05CC824-D7F8-4A6B-B612-A83C250530A9}"/>
    <cellStyle name="Comma 2 3 2 2 2 4 2 2 2 2" xfId="19834" xr:uid="{61B5A0A0-2319-4765-A286-740BF3A3F128}"/>
    <cellStyle name="Comma 2 3 2 2 2 4 2 2 2 2 2" xfId="44098" xr:uid="{7DE74882-8C19-46F8-8DDE-6F8B0B062244}"/>
    <cellStyle name="Comma 2 3 2 2 2 4 2 2 2 3" xfId="31966" xr:uid="{3D8F8FF4-FA14-401D-9721-19E658DBFAA7}"/>
    <cellStyle name="Comma 2 3 2 2 2 4 2 2 3" xfId="11746" xr:uid="{1BDB2969-AAB2-465D-8D04-26E61E6557AD}"/>
    <cellStyle name="Comma 2 3 2 2 2 4 2 2 3 2" xfId="23878" xr:uid="{EFBAE80E-1256-4F31-8FF8-0DCE65F75AB9}"/>
    <cellStyle name="Comma 2 3 2 2 2 4 2 2 3 2 2" xfId="48142" xr:uid="{E1E016F5-F055-4176-9F3B-625EC95496A4}"/>
    <cellStyle name="Comma 2 3 2 2 2 4 2 2 3 3" xfId="36010" xr:uid="{D1E77CC4-E17B-45F0-B11B-7E5E6E7D861E}"/>
    <cellStyle name="Comma 2 3 2 2 2 4 2 2 4" xfId="15790" xr:uid="{B419FB98-6938-447C-9DFF-818A1F2F9A78}"/>
    <cellStyle name="Comma 2 3 2 2 2 4 2 2 4 2" xfId="40054" xr:uid="{34455ED0-9F9C-4B57-AB16-2B28D5E93835}"/>
    <cellStyle name="Comma 2 3 2 2 2 4 2 2 5" xfId="27922" xr:uid="{0B5B3402-D2A4-4550-ABA2-E95BFEE69EAA}"/>
    <cellStyle name="Comma 2 3 2 2 2 4 2 3" xfId="5680" xr:uid="{AB6A0F27-B6B5-47E5-93E1-C9221BAE7896}"/>
    <cellStyle name="Comma 2 3 2 2 2 4 2 3 2" xfId="17812" xr:uid="{A2976CD1-BAA0-48D8-BC7D-C95EADF4CD34}"/>
    <cellStyle name="Comma 2 3 2 2 2 4 2 3 2 2" xfId="42076" xr:uid="{DEA32632-F97C-4FC0-AAA8-F0A519C15EA9}"/>
    <cellStyle name="Comma 2 3 2 2 2 4 2 3 3" xfId="29944" xr:uid="{3568ECB8-CA8B-4E94-95DF-A0F21C127A73}"/>
    <cellStyle name="Comma 2 3 2 2 2 4 2 4" xfId="9724" xr:uid="{8ACF1970-0814-4117-BEC3-F92368A26BAC}"/>
    <cellStyle name="Comma 2 3 2 2 2 4 2 4 2" xfId="21856" xr:uid="{22D96272-B3A0-439F-BC23-3F518A3FA038}"/>
    <cellStyle name="Comma 2 3 2 2 2 4 2 4 2 2" xfId="46120" xr:uid="{8ABFC1C1-1E0F-4592-B8B7-B0FDD9F932BA}"/>
    <cellStyle name="Comma 2 3 2 2 2 4 2 4 3" xfId="33988" xr:uid="{782CF7F1-ED24-4D43-8CB9-DA7BDEB5F6B7}"/>
    <cellStyle name="Comma 2 3 2 2 2 4 2 5" xfId="13768" xr:uid="{1D6640F1-EE9F-48A8-9BFA-70E9256F0451}"/>
    <cellStyle name="Comma 2 3 2 2 2 4 2 5 2" xfId="38032" xr:uid="{F839D975-1688-401B-803D-F7E4067B4DED}"/>
    <cellStyle name="Comma 2 3 2 2 2 4 2 6" xfId="25900" xr:uid="{6635216E-E5E0-42C9-818A-81C5708B89DF}"/>
    <cellStyle name="Comma 2 3 2 2 2 4 3" xfId="2647" xr:uid="{05554B2D-5AD2-4C8A-B158-2A56002E9ECD}"/>
    <cellStyle name="Comma 2 3 2 2 2 4 3 2" xfId="6691" xr:uid="{C887A6BD-2C23-413B-BD7F-EFDB24B94CD2}"/>
    <cellStyle name="Comma 2 3 2 2 2 4 3 2 2" xfId="18823" xr:uid="{8904C388-20B7-4F48-BD5F-F3334020A0B0}"/>
    <cellStyle name="Comma 2 3 2 2 2 4 3 2 2 2" xfId="43087" xr:uid="{F3759B4B-47A1-40E3-B471-9EAAFAF10CEE}"/>
    <cellStyle name="Comma 2 3 2 2 2 4 3 2 3" xfId="30955" xr:uid="{139DD128-1429-4387-A656-DE04472BCB1C}"/>
    <cellStyle name="Comma 2 3 2 2 2 4 3 3" xfId="10735" xr:uid="{2E46FED2-BA86-4501-AF97-1EDAB39EE231}"/>
    <cellStyle name="Comma 2 3 2 2 2 4 3 3 2" xfId="22867" xr:uid="{DEE518A4-7E42-4BC7-8B22-35B228B295D2}"/>
    <cellStyle name="Comma 2 3 2 2 2 4 3 3 2 2" xfId="47131" xr:uid="{EA1372FC-0B9C-45BA-914C-B8724B69382E}"/>
    <cellStyle name="Comma 2 3 2 2 2 4 3 3 3" xfId="34999" xr:uid="{8F3DA602-53D7-4F55-9FB5-D466ADE4D4F7}"/>
    <cellStyle name="Comma 2 3 2 2 2 4 3 4" xfId="14779" xr:uid="{B9DA9F51-5F6F-412E-8866-61AFC9794835}"/>
    <cellStyle name="Comma 2 3 2 2 2 4 3 4 2" xfId="39043" xr:uid="{771CFB3F-358F-45D9-8686-A249D76D631F}"/>
    <cellStyle name="Comma 2 3 2 2 2 4 3 5" xfId="26911" xr:uid="{ECC92AA0-5C52-46B3-9394-6DCDFFD4D2AA}"/>
    <cellStyle name="Comma 2 3 2 2 2 4 4" xfId="4669" xr:uid="{F7D9BD84-E095-4865-B09A-49C251DA22C2}"/>
    <cellStyle name="Comma 2 3 2 2 2 4 4 2" xfId="16801" xr:uid="{477590D9-7E2B-4480-86F6-046B00658CBD}"/>
    <cellStyle name="Comma 2 3 2 2 2 4 4 2 2" xfId="41065" xr:uid="{96871EC1-1319-4F79-B36D-184838E368B0}"/>
    <cellStyle name="Comma 2 3 2 2 2 4 4 3" xfId="28933" xr:uid="{1151DC76-2A12-45A3-8072-EE38AE92E65A}"/>
    <cellStyle name="Comma 2 3 2 2 2 4 5" xfId="8713" xr:uid="{D78BE0A4-97FF-46D5-8C99-55CD48C38D08}"/>
    <cellStyle name="Comma 2 3 2 2 2 4 5 2" xfId="20845" xr:uid="{886AE035-D3D0-4A69-9BD5-E43E934CF166}"/>
    <cellStyle name="Comma 2 3 2 2 2 4 5 2 2" xfId="45109" xr:uid="{FCF5C2F1-56AA-41A4-8A2D-1D85B5E9E782}"/>
    <cellStyle name="Comma 2 3 2 2 2 4 5 3" xfId="32977" xr:uid="{DC5B1C8C-60CB-438A-AF1C-4161761D6F9A}"/>
    <cellStyle name="Comma 2 3 2 2 2 4 6" xfId="12757" xr:uid="{3EC9B012-FFC6-44B4-A905-4A1BB8E6FB4D}"/>
    <cellStyle name="Comma 2 3 2 2 2 4 6 2" xfId="37021" xr:uid="{10ADB718-994F-4E4A-A4FC-91F31BEBE08C}"/>
    <cellStyle name="Comma 2 3 2 2 2 4 7" xfId="24889" xr:uid="{0522C574-F765-4CD4-AD0E-0FA55BBF162F}"/>
    <cellStyle name="Comma 2 3 2 2 2 5" xfId="1131" xr:uid="{1EAE80E2-BE09-45D3-A351-1C3375EC7CC0}"/>
    <cellStyle name="Comma 2 3 2 2 2 5 2" xfId="3153" xr:uid="{DE899D42-D8EB-4B53-8BAE-35D72A4F9205}"/>
    <cellStyle name="Comma 2 3 2 2 2 5 2 2" xfId="7197" xr:uid="{3B294EDC-464A-488C-8AC7-D36CB8D1936A}"/>
    <cellStyle name="Comma 2 3 2 2 2 5 2 2 2" xfId="19329" xr:uid="{0FC5C5F3-D1E8-4A95-876F-AD947D35CD7F}"/>
    <cellStyle name="Comma 2 3 2 2 2 5 2 2 2 2" xfId="43593" xr:uid="{BEA39812-3318-4CA4-96F4-43B8EDC8157D}"/>
    <cellStyle name="Comma 2 3 2 2 2 5 2 2 3" xfId="31461" xr:uid="{0DCF92F5-D247-43EC-AFE1-DFC16CB590C7}"/>
    <cellStyle name="Comma 2 3 2 2 2 5 2 3" xfId="11241" xr:uid="{FD582BBF-C41F-441B-8236-DA9DA1474867}"/>
    <cellStyle name="Comma 2 3 2 2 2 5 2 3 2" xfId="23373" xr:uid="{A20B3732-8DA6-46C7-970D-12436BD56213}"/>
    <cellStyle name="Comma 2 3 2 2 2 5 2 3 2 2" xfId="47637" xr:uid="{2F7989EA-37F5-492C-B634-BAF1658FD313}"/>
    <cellStyle name="Comma 2 3 2 2 2 5 2 3 3" xfId="35505" xr:uid="{025ADAAF-A0AA-433F-8D2F-DB026929AE9F}"/>
    <cellStyle name="Comma 2 3 2 2 2 5 2 4" xfId="15285" xr:uid="{4EBCFF10-3BE1-4327-A79C-3DF749960D2E}"/>
    <cellStyle name="Comma 2 3 2 2 2 5 2 4 2" xfId="39549" xr:uid="{A8FE2FC3-4EF4-4D33-BEC5-2F666277FD41}"/>
    <cellStyle name="Comma 2 3 2 2 2 5 2 5" xfId="27417" xr:uid="{005A0BB1-CC35-41C0-8DC9-6745353FCE52}"/>
    <cellStyle name="Comma 2 3 2 2 2 5 3" xfId="5175" xr:uid="{1D5714FE-F879-4065-9268-A03FCCE5C74E}"/>
    <cellStyle name="Comma 2 3 2 2 2 5 3 2" xfId="17307" xr:uid="{39D9D732-C108-48BE-B0B6-C19AACFA5080}"/>
    <cellStyle name="Comma 2 3 2 2 2 5 3 2 2" xfId="41571" xr:uid="{25CC0BE3-4493-406E-9FAD-137E53A7C92A}"/>
    <cellStyle name="Comma 2 3 2 2 2 5 3 3" xfId="29439" xr:uid="{C1B3FAAF-15A8-4C1F-B06E-4DC380635CDB}"/>
    <cellStyle name="Comma 2 3 2 2 2 5 4" xfId="9219" xr:uid="{839754D9-98B1-47DD-BB76-D001CFB40696}"/>
    <cellStyle name="Comma 2 3 2 2 2 5 4 2" xfId="21351" xr:uid="{E4497AB1-CB93-49AA-BAC2-927DBE338553}"/>
    <cellStyle name="Comma 2 3 2 2 2 5 4 2 2" xfId="45615" xr:uid="{8423C781-5C22-42D8-A976-589F76E47403}"/>
    <cellStyle name="Comma 2 3 2 2 2 5 4 3" xfId="33483" xr:uid="{43550B8B-2D2F-448B-B569-5A6169C50ADF}"/>
    <cellStyle name="Comma 2 3 2 2 2 5 5" xfId="13263" xr:uid="{427AD387-9043-4ECD-8266-B867501B4103}"/>
    <cellStyle name="Comma 2 3 2 2 2 5 5 2" xfId="37527" xr:uid="{0F6EF96C-ACEC-4637-9CFE-EB3E62BE2ECC}"/>
    <cellStyle name="Comma 2 3 2 2 2 5 6" xfId="25395" xr:uid="{C9FE3AD8-7B8B-4AFC-BEB9-4C6C61AF2D0A}"/>
    <cellStyle name="Comma 2 3 2 2 2 6" xfId="2142" xr:uid="{A07CB6BE-59F8-48AD-8CB9-770BF0AA567F}"/>
    <cellStyle name="Comma 2 3 2 2 2 6 2" xfId="6186" xr:uid="{D996D023-70B3-4DE0-95B8-41C46A93607B}"/>
    <cellStyle name="Comma 2 3 2 2 2 6 2 2" xfId="18318" xr:uid="{239DB0EF-CB1F-43B4-B528-DB3644F39458}"/>
    <cellStyle name="Comma 2 3 2 2 2 6 2 2 2" xfId="42582" xr:uid="{ACC8FE58-ADA4-417C-B389-A4A16D16253B}"/>
    <cellStyle name="Comma 2 3 2 2 2 6 2 3" xfId="30450" xr:uid="{3835043B-EBCE-4EC9-AB0E-6BA06E8A13DF}"/>
    <cellStyle name="Comma 2 3 2 2 2 6 3" xfId="10230" xr:uid="{12EBC87A-C40B-4DED-98DA-0E52C6619C9E}"/>
    <cellStyle name="Comma 2 3 2 2 2 6 3 2" xfId="22362" xr:uid="{6A9B6322-DA06-40EB-B163-ECE12045FD9C}"/>
    <cellStyle name="Comma 2 3 2 2 2 6 3 2 2" xfId="46626" xr:uid="{73AC3E92-6F23-4225-B166-DB13E1468847}"/>
    <cellStyle name="Comma 2 3 2 2 2 6 3 3" xfId="34494" xr:uid="{7EC0330B-0A45-4571-8826-DA60CC6F391E}"/>
    <cellStyle name="Comma 2 3 2 2 2 6 4" xfId="14274" xr:uid="{137E35B1-0E8D-48FB-A7D1-48E21F0E8540}"/>
    <cellStyle name="Comma 2 3 2 2 2 6 4 2" xfId="38538" xr:uid="{57F6FDBE-ECC3-4D37-87BC-A678E2AB79CE}"/>
    <cellStyle name="Comma 2 3 2 2 2 6 5" xfId="26406" xr:uid="{6EF65DC5-352F-4355-AAC6-9EC7DB4FB8B3}"/>
    <cellStyle name="Comma 2 3 2 2 2 7" xfId="4164" xr:uid="{96FDF495-A903-4F5E-8702-9856C64FF9FD}"/>
    <cellStyle name="Comma 2 3 2 2 2 7 2" xfId="16296" xr:uid="{715DDF43-ABAE-4C52-8DD9-26B79561C85D}"/>
    <cellStyle name="Comma 2 3 2 2 2 7 2 2" xfId="40560" xr:uid="{CB1017FA-1B1E-413F-B59D-396385364F09}"/>
    <cellStyle name="Comma 2 3 2 2 2 7 3" xfId="28428" xr:uid="{2B49BC88-EF8A-4908-A73F-E43AABE6C98E}"/>
    <cellStyle name="Comma 2 3 2 2 2 8" xfId="8208" xr:uid="{8F221644-4445-4C23-88D3-74281E83A855}"/>
    <cellStyle name="Comma 2 3 2 2 2 8 2" xfId="20340" xr:uid="{16C4C59F-B7C7-4C47-9D35-9542F36DF6DC}"/>
    <cellStyle name="Comma 2 3 2 2 2 8 2 2" xfId="44604" xr:uid="{0CC39F64-CF34-4E82-B9DE-FDCD29A5AA60}"/>
    <cellStyle name="Comma 2 3 2 2 2 8 3" xfId="32472" xr:uid="{4178032D-B7B0-412D-9D66-78830D4D52F7}"/>
    <cellStyle name="Comma 2 3 2 2 2 9" xfId="12252" xr:uid="{3F13092E-18FD-4C71-B8CC-7D24822BD198}"/>
    <cellStyle name="Comma 2 3 2 2 2 9 2" xfId="36516" xr:uid="{4F84BBDF-A703-4F67-A0AD-5326DCB9B216}"/>
    <cellStyle name="Comma 2 3 2 2 3" xfId="183" xr:uid="{2C831EFA-AFB2-40AD-9B64-A5B98AAFA60B}"/>
    <cellStyle name="Comma 2 3 2 2 3 2" xfId="436" xr:uid="{D98506ED-5ADE-43D7-AFBA-81B5DA58CE22}"/>
    <cellStyle name="Comma 2 3 2 2 3 2 2" xfId="941" xr:uid="{C26B7CC5-5784-4CA9-89FB-749ABF3E03A2}"/>
    <cellStyle name="Comma 2 3 2 2 3 2 2 2" xfId="1952" xr:uid="{CE496507-703E-4313-904D-905073A6B28E}"/>
    <cellStyle name="Comma 2 3 2 2 3 2 2 2 2" xfId="3974" xr:uid="{525CC9CA-CE6D-4A9B-A8AB-AAF5B0E21593}"/>
    <cellStyle name="Comma 2 3 2 2 3 2 2 2 2 2" xfId="8018" xr:uid="{4EA3F65F-C001-4FA4-9E5C-2A23C0A4BC81}"/>
    <cellStyle name="Comma 2 3 2 2 3 2 2 2 2 2 2" xfId="20150" xr:uid="{177CA769-BCFF-49A4-9BA3-B077316B2D38}"/>
    <cellStyle name="Comma 2 3 2 2 3 2 2 2 2 2 2 2" xfId="44414" xr:uid="{545F8680-5BBA-4309-9D1B-8D452D71FE83}"/>
    <cellStyle name="Comma 2 3 2 2 3 2 2 2 2 2 3" xfId="32282" xr:uid="{91A3EE30-ACDD-4ABA-A924-C4D9B4BE5A2B}"/>
    <cellStyle name="Comma 2 3 2 2 3 2 2 2 2 3" xfId="12062" xr:uid="{8B998C43-1CF3-45F0-B4A3-37700D5BBB3B}"/>
    <cellStyle name="Comma 2 3 2 2 3 2 2 2 2 3 2" xfId="24194" xr:uid="{14E77166-EE73-41D2-AB35-AF5C9C256486}"/>
    <cellStyle name="Comma 2 3 2 2 3 2 2 2 2 3 2 2" xfId="48458" xr:uid="{717E1399-1A0A-4758-8BB3-32A78650F1E9}"/>
    <cellStyle name="Comma 2 3 2 2 3 2 2 2 2 3 3" xfId="36326" xr:uid="{34E1B376-51B5-48E1-A39D-3B0A694F882D}"/>
    <cellStyle name="Comma 2 3 2 2 3 2 2 2 2 4" xfId="16106" xr:uid="{6350C14D-C4BD-453E-8A86-67A8FDFE3C77}"/>
    <cellStyle name="Comma 2 3 2 2 3 2 2 2 2 4 2" xfId="40370" xr:uid="{FAF942AD-1636-4FA8-8FA1-45CF319E5406}"/>
    <cellStyle name="Comma 2 3 2 2 3 2 2 2 2 5" xfId="28238" xr:uid="{254A4E6E-3E63-4591-B78E-5E3B4BED34A8}"/>
    <cellStyle name="Comma 2 3 2 2 3 2 2 2 3" xfId="5996" xr:uid="{AF5D0E62-5974-4997-972D-41218B2DC038}"/>
    <cellStyle name="Comma 2 3 2 2 3 2 2 2 3 2" xfId="18128" xr:uid="{8FC2189E-AB07-47CE-8FCB-21BE48C5FAC6}"/>
    <cellStyle name="Comma 2 3 2 2 3 2 2 2 3 2 2" xfId="42392" xr:uid="{B8BBAEA7-549D-4A34-BFE7-C2AB115DE610}"/>
    <cellStyle name="Comma 2 3 2 2 3 2 2 2 3 3" xfId="30260" xr:uid="{9B70DE7A-ED5D-4F24-99C8-F0A1629E2EFC}"/>
    <cellStyle name="Comma 2 3 2 2 3 2 2 2 4" xfId="10040" xr:uid="{C44842C1-7E42-485F-8CBF-EC3EB9E0D5DC}"/>
    <cellStyle name="Comma 2 3 2 2 3 2 2 2 4 2" xfId="22172" xr:uid="{584EDAB1-4EF8-4162-9261-A8FB9B648F8A}"/>
    <cellStyle name="Comma 2 3 2 2 3 2 2 2 4 2 2" xfId="46436" xr:uid="{565DCCF9-4523-45D1-B559-648D97634BC2}"/>
    <cellStyle name="Comma 2 3 2 2 3 2 2 2 4 3" xfId="34304" xr:uid="{B258993B-A488-412E-AABF-2893B559BE59}"/>
    <cellStyle name="Comma 2 3 2 2 3 2 2 2 5" xfId="14084" xr:uid="{3178A2CE-5772-4B4A-BA44-997FA1B9D401}"/>
    <cellStyle name="Comma 2 3 2 2 3 2 2 2 5 2" xfId="38348" xr:uid="{A8691896-5883-438D-8FD4-09BA28DFA531}"/>
    <cellStyle name="Comma 2 3 2 2 3 2 2 2 6" xfId="26216" xr:uid="{C17274CD-4746-4623-A1D2-EFE9F073A822}"/>
    <cellStyle name="Comma 2 3 2 2 3 2 2 3" xfId="2963" xr:uid="{969210BE-2B0E-4B12-82BF-BF8CC307217A}"/>
    <cellStyle name="Comma 2 3 2 2 3 2 2 3 2" xfId="7007" xr:uid="{BEE6F0BD-C30F-483E-AAAC-9C1F084752EB}"/>
    <cellStyle name="Comma 2 3 2 2 3 2 2 3 2 2" xfId="19139" xr:uid="{7F9835F9-6EAF-4C55-A654-A380F4AE241B}"/>
    <cellStyle name="Comma 2 3 2 2 3 2 2 3 2 2 2" xfId="43403" xr:uid="{4D240951-1266-4C23-899A-0123AFE10858}"/>
    <cellStyle name="Comma 2 3 2 2 3 2 2 3 2 3" xfId="31271" xr:uid="{480D2878-313F-4D63-84E6-E024B6DBAF95}"/>
    <cellStyle name="Comma 2 3 2 2 3 2 2 3 3" xfId="11051" xr:uid="{538ADE22-C1A6-41DA-850F-ECF96AF16F76}"/>
    <cellStyle name="Comma 2 3 2 2 3 2 2 3 3 2" xfId="23183" xr:uid="{AB53A123-9673-4997-B926-7333CDD31D65}"/>
    <cellStyle name="Comma 2 3 2 2 3 2 2 3 3 2 2" xfId="47447" xr:uid="{8599B1E7-BA66-413A-8577-B00B1544F5D9}"/>
    <cellStyle name="Comma 2 3 2 2 3 2 2 3 3 3" xfId="35315" xr:uid="{A85DDB29-8E32-43C5-A355-412CA9D3D491}"/>
    <cellStyle name="Comma 2 3 2 2 3 2 2 3 4" xfId="15095" xr:uid="{7B550B05-9AA7-45F2-B266-52844A1D1C00}"/>
    <cellStyle name="Comma 2 3 2 2 3 2 2 3 4 2" xfId="39359" xr:uid="{E6884383-6ACD-4AF6-A446-751375800653}"/>
    <cellStyle name="Comma 2 3 2 2 3 2 2 3 5" xfId="27227" xr:uid="{6B8305FB-EAB4-4273-AFA5-A603DF2C24E9}"/>
    <cellStyle name="Comma 2 3 2 2 3 2 2 4" xfId="4985" xr:uid="{4C82A99E-2945-4EB3-82D7-26B283DC6594}"/>
    <cellStyle name="Comma 2 3 2 2 3 2 2 4 2" xfId="17117" xr:uid="{2A8D2D1D-B7E1-4327-A870-8EB434B3C646}"/>
    <cellStyle name="Comma 2 3 2 2 3 2 2 4 2 2" xfId="41381" xr:uid="{29EB5CBA-0F02-445C-8188-0B27D798778E}"/>
    <cellStyle name="Comma 2 3 2 2 3 2 2 4 3" xfId="29249" xr:uid="{88534D03-DE32-41A8-B5A3-A4F5FC4226A1}"/>
    <cellStyle name="Comma 2 3 2 2 3 2 2 5" xfId="9029" xr:uid="{8AA49C58-1937-4CC4-9682-E33ADBD49C7A}"/>
    <cellStyle name="Comma 2 3 2 2 3 2 2 5 2" xfId="21161" xr:uid="{19B2D687-3FF1-4194-8D0F-2563A796FD53}"/>
    <cellStyle name="Comma 2 3 2 2 3 2 2 5 2 2" xfId="45425" xr:uid="{EE34566F-1998-4FED-81DF-CAF1EC61BA85}"/>
    <cellStyle name="Comma 2 3 2 2 3 2 2 5 3" xfId="33293" xr:uid="{807AD1FA-B94D-4F06-8116-D1E35D8D1D86}"/>
    <cellStyle name="Comma 2 3 2 2 3 2 2 6" xfId="13073" xr:uid="{6084A1BD-2BD2-437C-921F-670BEB3301EF}"/>
    <cellStyle name="Comma 2 3 2 2 3 2 2 6 2" xfId="37337" xr:uid="{C64E666E-40FB-46CF-B121-89B64F930829}"/>
    <cellStyle name="Comma 2 3 2 2 3 2 2 7" xfId="25205" xr:uid="{614F6BEE-745D-494C-A627-2DE395D9F92E}"/>
    <cellStyle name="Comma 2 3 2 2 3 2 3" xfId="1447" xr:uid="{26ECFAAC-B5FE-4585-8563-B71B8D5D4830}"/>
    <cellStyle name="Comma 2 3 2 2 3 2 3 2" xfId="3469" xr:uid="{950C2A6A-A20A-4D3E-9441-3D3E9339D774}"/>
    <cellStyle name="Comma 2 3 2 2 3 2 3 2 2" xfId="7513" xr:uid="{F6BBC494-F759-41C7-AB2C-C975D8E7C664}"/>
    <cellStyle name="Comma 2 3 2 2 3 2 3 2 2 2" xfId="19645" xr:uid="{37901EC3-B0FE-4CD4-BF7B-1CF832606CA1}"/>
    <cellStyle name="Comma 2 3 2 2 3 2 3 2 2 2 2" xfId="43909" xr:uid="{BAA0D133-B297-4B26-A3DC-2871FF14707D}"/>
    <cellStyle name="Comma 2 3 2 2 3 2 3 2 2 3" xfId="31777" xr:uid="{0BD29331-55B5-41EA-B3D2-C9418DC1E283}"/>
    <cellStyle name="Comma 2 3 2 2 3 2 3 2 3" xfId="11557" xr:uid="{91138AD3-AC65-4B47-9189-B17D1343962D}"/>
    <cellStyle name="Comma 2 3 2 2 3 2 3 2 3 2" xfId="23689" xr:uid="{100C1E91-CC1E-47CF-A721-27229D314B20}"/>
    <cellStyle name="Comma 2 3 2 2 3 2 3 2 3 2 2" xfId="47953" xr:uid="{FC269C51-0A96-42E4-B180-3BBB1DAD226A}"/>
    <cellStyle name="Comma 2 3 2 2 3 2 3 2 3 3" xfId="35821" xr:uid="{39695CA5-20EC-41D6-8249-E0050242C550}"/>
    <cellStyle name="Comma 2 3 2 2 3 2 3 2 4" xfId="15601" xr:uid="{0FDCA8F0-30BD-40F4-9149-F89E7A7DE2A1}"/>
    <cellStyle name="Comma 2 3 2 2 3 2 3 2 4 2" xfId="39865" xr:uid="{A4A2B4F4-44B5-409E-B502-295379EA5F0F}"/>
    <cellStyle name="Comma 2 3 2 2 3 2 3 2 5" xfId="27733" xr:uid="{7332FBE8-904A-4208-B8E2-91FAAFED434D}"/>
    <cellStyle name="Comma 2 3 2 2 3 2 3 3" xfId="5491" xr:uid="{44DADB12-AEDF-47D4-9475-9EE5003C3893}"/>
    <cellStyle name="Comma 2 3 2 2 3 2 3 3 2" xfId="17623" xr:uid="{9CDC5F44-4C50-4A12-B1B9-D8E0B8F6598E}"/>
    <cellStyle name="Comma 2 3 2 2 3 2 3 3 2 2" xfId="41887" xr:uid="{C4403334-4789-45FB-A687-E52E887B69AD}"/>
    <cellStyle name="Comma 2 3 2 2 3 2 3 3 3" xfId="29755" xr:uid="{2661BF36-1F70-40F0-A754-4EF5C9CC7699}"/>
    <cellStyle name="Comma 2 3 2 2 3 2 3 4" xfId="9535" xr:uid="{8A3373F2-F8E8-4852-AF27-E74A27A0D5B0}"/>
    <cellStyle name="Comma 2 3 2 2 3 2 3 4 2" xfId="21667" xr:uid="{307EE06E-E12B-42DD-8981-C276C760BC70}"/>
    <cellStyle name="Comma 2 3 2 2 3 2 3 4 2 2" xfId="45931" xr:uid="{540B2F9B-A3EF-41D5-8B19-03EFF9FDFFAE}"/>
    <cellStyle name="Comma 2 3 2 2 3 2 3 4 3" xfId="33799" xr:uid="{470AD453-937B-455A-B65B-B2DF7ADDE8A1}"/>
    <cellStyle name="Comma 2 3 2 2 3 2 3 5" xfId="13579" xr:uid="{1FC472DC-90A0-4DBE-B138-C94D1036DDF5}"/>
    <cellStyle name="Comma 2 3 2 2 3 2 3 5 2" xfId="37843" xr:uid="{44C8BDD4-D191-4691-8B44-9423BC044250}"/>
    <cellStyle name="Comma 2 3 2 2 3 2 3 6" xfId="25711" xr:uid="{C4D55462-44CB-4E45-B11C-B653BB6E0C1A}"/>
    <cellStyle name="Comma 2 3 2 2 3 2 4" xfId="2458" xr:uid="{E1786F94-641C-4F4E-86DE-125690B7DFA1}"/>
    <cellStyle name="Comma 2 3 2 2 3 2 4 2" xfId="6502" xr:uid="{4BF98168-67AC-4818-86DD-DDC72549496E}"/>
    <cellStyle name="Comma 2 3 2 2 3 2 4 2 2" xfId="18634" xr:uid="{5246EEAE-ADD9-4016-85BE-765A84679314}"/>
    <cellStyle name="Comma 2 3 2 2 3 2 4 2 2 2" xfId="42898" xr:uid="{1A3A70E2-B079-480D-B739-C457D29D9049}"/>
    <cellStyle name="Comma 2 3 2 2 3 2 4 2 3" xfId="30766" xr:uid="{F38FB901-0911-4009-A78D-EDA939665877}"/>
    <cellStyle name="Comma 2 3 2 2 3 2 4 3" xfId="10546" xr:uid="{6FE446C0-52A1-4B92-81B1-CD7226192805}"/>
    <cellStyle name="Comma 2 3 2 2 3 2 4 3 2" xfId="22678" xr:uid="{9FA9A438-54BD-4069-A791-5FEE3197E2E7}"/>
    <cellStyle name="Comma 2 3 2 2 3 2 4 3 2 2" xfId="46942" xr:uid="{93545DBC-243B-4434-9B83-C776B9E18496}"/>
    <cellStyle name="Comma 2 3 2 2 3 2 4 3 3" xfId="34810" xr:uid="{884F7DEE-A4F9-4768-8C0F-F732F8C1810B}"/>
    <cellStyle name="Comma 2 3 2 2 3 2 4 4" xfId="14590" xr:uid="{BE671914-9789-42B3-93E8-A1EFB5942FB4}"/>
    <cellStyle name="Comma 2 3 2 2 3 2 4 4 2" xfId="38854" xr:uid="{097AD658-F9BE-44F1-BD58-5CEB14D83C97}"/>
    <cellStyle name="Comma 2 3 2 2 3 2 4 5" xfId="26722" xr:uid="{F7D6C46C-C7F8-4AD3-A645-FA37975E40B3}"/>
    <cellStyle name="Comma 2 3 2 2 3 2 5" xfId="4480" xr:uid="{4B51BA55-BDFD-440E-9F4A-5FB12F3D5AC1}"/>
    <cellStyle name="Comma 2 3 2 2 3 2 5 2" xfId="16612" xr:uid="{EF25752F-A41F-4A4B-BDB9-06E358AB1B43}"/>
    <cellStyle name="Comma 2 3 2 2 3 2 5 2 2" xfId="40876" xr:uid="{72D76E6E-7286-40F3-9770-24A57FBEE307}"/>
    <cellStyle name="Comma 2 3 2 2 3 2 5 3" xfId="28744" xr:uid="{924A5FAD-552D-4B49-9AC1-9239057A0BAE}"/>
    <cellStyle name="Comma 2 3 2 2 3 2 6" xfId="8524" xr:uid="{6614750C-D257-4919-9813-CBE3708D6232}"/>
    <cellStyle name="Comma 2 3 2 2 3 2 6 2" xfId="20656" xr:uid="{C027376C-1C66-4B33-A369-437A8DD068DD}"/>
    <cellStyle name="Comma 2 3 2 2 3 2 6 2 2" xfId="44920" xr:uid="{0D78DCF2-807B-425F-A3E4-52AA3DCC9337}"/>
    <cellStyle name="Comma 2 3 2 2 3 2 6 3" xfId="32788" xr:uid="{D72F82AD-8316-4F23-8270-9089D9811B23}"/>
    <cellStyle name="Comma 2 3 2 2 3 2 7" xfId="12568" xr:uid="{ECECABB6-7951-4909-8253-BD331E1A4B38}"/>
    <cellStyle name="Comma 2 3 2 2 3 2 7 2" xfId="36832" xr:uid="{F8504ADA-DD41-4498-B25F-23FF64CC1D6F}"/>
    <cellStyle name="Comma 2 3 2 2 3 2 8" xfId="24700" xr:uid="{A785D72A-3144-44C8-B3A8-41839958148E}"/>
    <cellStyle name="Comma 2 3 2 2 3 3" xfId="688" xr:uid="{9AEE17FC-0740-4F63-8E8F-53E675BEB30C}"/>
    <cellStyle name="Comma 2 3 2 2 3 3 2" xfId="1699" xr:uid="{8C7C3547-5CB7-4992-8651-B53E5F01B425}"/>
    <cellStyle name="Comma 2 3 2 2 3 3 2 2" xfId="3721" xr:uid="{42846EC8-6212-4B19-ACA2-F79F08B2B18C}"/>
    <cellStyle name="Comma 2 3 2 2 3 3 2 2 2" xfId="7765" xr:uid="{275B201E-F2ED-48CD-AA83-7D2BFF730AED}"/>
    <cellStyle name="Comma 2 3 2 2 3 3 2 2 2 2" xfId="19897" xr:uid="{89048728-9D57-40CF-9709-6BBA11C85AE4}"/>
    <cellStyle name="Comma 2 3 2 2 3 3 2 2 2 2 2" xfId="44161" xr:uid="{28518F26-8844-4552-B201-3EE86884A3D0}"/>
    <cellStyle name="Comma 2 3 2 2 3 3 2 2 2 3" xfId="32029" xr:uid="{6D7A6320-D5F9-4B67-8B9A-70DF5B8D614D}"/>
    <cellStyle name="Comma 2 3 2 2 3 3 2 2 3" xfId="11809" xr:uid="{4B0F1BC4-6DC9-4F74-B627-E3FF6E1A6682}"/>
    <cellStyle name="Comma 2 3 2 2 3 3 2 2 3 2" xfId="23941" xr:uid="{B14E788B-9714-4442-850C-98D38917B29E}"/>
    <cellStyle name="Comma 2 3 2 2 3 3 2 2 3 2 2" xfId="48205" xr:uid="{E611A2A4-3F88-436A-986E-D3DB61340F92}"/>
    <cellStyle name="Comma 2 3 2 2 3 3 2 2 3 3" xfId="36073" xr:uid="{6D643885-D4CE-4122-BB25-8D34C2E14B3E}"/>
    <cellStyle name="Comma 2 3 2 2 3 3 2 2 4" xfId="15853" xr:uid="{37652202-B41F-4BF6-9C13-2F53D11771CA}"/>
    <cellStyle name="Comma 2 3 2 2 3 3 2 2 4 2" xfId="40117" xr:uid="{AFA073B1-1BB0-414E-BA34-1B001B51C970}"/>
    <cellStyle name="Comma 2 3 2 2 3 3 2 2 5" xfId="27985" xr:uid="{B5C58D4A-595F-41C9-B5D4-C5F74BF0CFCB}"/>
    <cellStyle name="Comma 2 3 2 2 3 3 2 3" xfId="5743" xr:uid="{8D20D85D-6CF6-4F63-A27E-39A0F25E05B9}"/>
    <cellStyle name="Comma 2 3 2 2 3 3 2 3 2" xfId="17875" xr:uid="{F5635C7D-A157-4CDB-B3E9-FB3A55DC6A75}"/>
    <cellStyle name="Comma 2 3 2 2 3 3 2 3 2 2" xfId="42139" xr:uid="{7F4E52C5-39B7-4CF8-BFA1-FD537B0316FC}"/>
    <cellStyle name="Comma 2 3 2 2 3 3 2 3 3" xfId="30007" xr:uid="{600736F1-A087-49BB-A497-4A38500ED662}"/>
    <cellStyle name="Comma 2 3 2 2 3 3 2 4" xfId="9787" xr:uid="{19DA4A0F-FF86-4518-AA71-DE33E993F077}"/>
    <cellStyle name="Comma 2 3 2 2 3 3 2 4 2" xfId="21919" xr:uid="{9818F89C-5B87-4923-AB92-3681A364CFCA}"/>
    <cellStyle name="Comma 2 3 2 2 3 3 2 4 2 2" xfId="46183" xr:uid="{A02D6209-AB16-48C7-8720-A5E07AA7F6AC}"/>
    <cellStyle name="Comma 2 3 2 2 3 3 2 4 3" xfId="34051" xr:uid="{54711B09-9B07-4F78-BFF6-D199CB82E802}"/>
    <cellStyle name="Comma 2 3 2 2 3 3 2 5" xfId="13831" xr:uid="{1CE5C5A3-57C6-4CC3-948E-4ABF6CFA29F6}"/>
    <cellStyle name="Comma 2 3 2 2 3 3 2 5 2" xfId="38095" xr:uid="{C36F2D11-3EF6-4E84-8DA7-DA6321936B8E}"/>
    <cellStyle name="Comma 2 3 2 2 3 3 2 6" xfId="25963" xr:uid="{4E3834FA-41FB-4465-9A55-B8131604F636}"/>
    <cellStyle name="Comma 2 3 2 2 3 3 3" xfId="2710" xr:uid="{262A9A22-1F75-48D3-812F-6CFCFF4AE78B}"/>
    <cellStyle name="Comma 2 3 2 2 3 3 3 2" xfId="6754" xr:uid="{811BF385-2AC1-4AF7-B28C-C942DD1CF964}"/>
    <cellStyle name="Comma 2 3 2 2 3 3 3 2 2" xfId="18886" xr:uid="{E3C30F70-5A8D-4B73-A7EE-CB353BA109E3}"/>
    <cellStyle name="Comma 2 3 2 2 3 3 3 2 2 2" xfId="43150" xr:uid="{AC85582C-4A9E-4BD3-8941-351835656723}"/>
    <cellStyle name="Comma 2 3 2 2 3 3 3 2 3" xfId="31018" xr:uid="{65A0568D-2FD9-481F-BEF7-ECCCBB6E0754}"/>
    <cellStyle name="Comma 2 3 2 2 3 3 3 3" xfId="10798" xr:uid="{573E7A2F-B9F2-4140-AE99-F3EA197E76D0}"/>
    <cellStyle name="Comma 2 3 2 2 3 3 3 3 2" xfId="22930" xr:uid="{D1242D3B-4423-4FB4-B0BD-AC546DE94321}"/>
    <cellStyle name="Comma 2 3 2 2 3 3 3 3 2 2" xfId="47194" xr:uid="{0E87E270-B1B7-4353-A386-26731B1C63FE}"/>
    <cellStyle name="Comma 2 3 2 2 3 3 3 3 3" xfId="35062" xr:uid="{7AB36BC6-563E-4258-A4C4-BEE0AFE162C7}"/>
    <cellStyle name="Comma 2 3 2 2 3 3 3 4" xfId="14842" xr:uid="{3F0879E8-C0ED-4AA5-B009-6B7E883CD05B}"/>
    <cellStyle name="Comma 2 3 2 2 3 3 3 4 2" xfId="39106" xr:uid="{7920031E-74BA-4792-A5ED-03166B436860}"/>
    <cellStyle name="Comma 2 3 2 2 3 3 3 5" xfId="26974" xr:uid="{413B833F-2C2D-4858-957F-9BCE33AA4A3A}"/>
    <cellStyle name="Comma 2 3 2 2 3 3 4" xfId="4732" xr:uid="{00D047FB-7889-4AFF-B5D6-F984436D26B3}"/>
    <cellStyle name="Comma 2 3 2 2 3 3 4 2" xfId="16864" xr:uid="{40B070DF-5319-4AF0-A4BB-44AD2435DDA7}"/>
    <cellStyle name="Comma 2 3 2 2 3 3 4 2 2" xfId="41128" xr:uid="{C6B1EE06-E873-4F2F-B14F-E1ED3BB48160}"/>
    <cellStyle name="Comma 2 3 2 2 3 3 4 3" xfId="28996" xr:uid="{8732AE07-5EFA-48AD-A90D-47EC08B5BB64}"/>
    <cellStyle name="Comma 2 3 2 2 3 3 5" xfId="8776" xr:uid="{B68EE3C8-39D5-4777-B12B-D7A0558A0441}"/>
    <cellStyle name="Comma 2 3 2 2 3 3 5 2" xfId="20908" xr:uid="{9DD22E50-19FA-4A18-AB83-BCB85685F29B}"/>
    <cellStyle name="Comma 2 3 2 2 3 3 5 2 2" xfId="45172" xr:uid="{31FEC0C2-2CDD-4638-B3F5-AC6BF5EBB206}"/>
    <cellStyle name="Comma 2 3 2 2 3 3 5 3" xfId="33040" xr:uid="{AC794295-2E3D-4D7E-ABAF-91D98EFD611F}"/>
    <cellStyle name="Comma 2 3 2 2 3 3 6" xfId="12820" xr:uid="{3CCE5A21-B5C5-473E-8DF6-828B58875E3C}"/>
    <cellStyle name="Comma 2 3 2 2 3 3 6 2" xfId="37084" xr:uid="{1A0777D2-10BD-4799-99C3-952ED7BBB546}"/>
    <cellStyle name="Comma 2 3 2 2 3 3 7" xfId="24952" xr:uid="{32C67BED-3383-4CA9-BD8C-21B37D6AAD98}"/>
    <cellStyle name="Comma 2 3 2 2 3 4" xfId="1194" xr:uid="{B62E8ABF-7B30-49EF-A1B8-7BEF0BFEF255}"/>
    <cellStyle name="Comma 2 3 2 2 3 4 2" xfId="3216" xr:uid="{5CFE374A-AB19-4509-A656-72493863470D}"/>
    <cellStyle name="Comma 2 3 2 2 3 4 2 2" xfId="7260" xr:uid="{D2E4AF77-DF3A-42C9-9A55-188FA0893F5D}"/>
    <cellStyle name="Comma 2 3 2 2 3 4 2 2 2" xfId="19392" xr:uid="{44D819B9-ACB6-4828-B690-FC0041ADD330}"/>
    <cellStyle name="Comma 2 3 2 2 3 4 2 2 2 2" xfId="43656" xr:uid="{CE18571F-CA89-41B6-820A-BF27AFD7128B}"/>
    <cellStyle name="Comma 2 3 2 2 3 4 2 2 3" xfId="31524" xr:uid="{9964226A-5FF1-4206-A020-D3B2AB4FC5C9}"/>
    <cellStyle name="Comma 2 3 2 2 3 4 2 3" xfId="11304" xr:uid="{E32B85F8-C2C7-4BFE-A828-D263B016E217}"/>
    <cellStyle name="Comma 2 3 2 2 3 4 2 3 2" xfId="23436" xr:uid="{E4120136-E774-4FE2-92D5-41E96AA5947D}"/>
    <cellStyle name="Comma 2 3 2 2 3 4 2 3 2 2" xfId="47700" xr:uid="{EDCB0DDB-016F-4FBC-AA98-A598ED2FEDB7}"/>
    <cellStyle name="Comma 2 3 2 2 3 4 2 3 3" xfId="35568" xr:uid="{C56D4C88-979B-4F1E-851B-8476CAABA3F1}"/>
    <cellStyle name="Comma 2 3 2 2 3 4 2 4" xfId="15348" xr:uid="{D52221F8-73E6-4F9A-B5BA-5818517549D2}"/>
    <cellStyle name="Comma 2 3 2 2 3 4 2 4 2" xfId="39612" xr:uid="{24FDD751-2058-4D51-8C14-752AF15D523F}"/>
    <cellStyle name="Comma 2 3 2 2 3 4 2 5" xfId="27480" xr:uid="{6A7DCE6E-B8BB-4A7B-9F74-0575662D3B45}"/>
    <cellStyle name="Comma 2 3 2 2 3 4 3" xfId="5238" xr:uid="{4B44CD4E-F037-475B-A67B-56489F7A267E}"/>
    <cellStyle name="Comma 2 3 2 2 3 4 3 2" xfId="17370" xr:uid="{33493E1D-A936-4421-A52F-1278A39E9753}"/>
    <cellStyle name="Comma 2 3 2 2 3 4 3 2 2" xfId="41634" xr:uid="{A4B6EF4C-E8F1-4A33-BEE0-05527294DD55}"/>
    <cellStyle name="Comma 2 3 2 2 3 4 3 3" xfId="29502" xr:uid="{DF0925FE-1C43-4C57-AE8E-46AC63A69F58}"/>
    <cellStyle name="Comma 2 3 2 2 3 4 4" xfId="9282" xr:uid="{027ACC0B-C78D-42CC-B8F6-51E9ABD51041}"/>
    <cellStyle name="Comma 2 3 2 2 3 4 4 2" xfId="21414" xr:uid="{10A0C378-3EF9-4438-865A-5F1637A2480F}"/>
    <cellStyle name="Comma 2 3 2 2 3 4 4 2 2" xfId="45678" xr:uid="{4D7A5211-70FA-4F8C-BEF7-59EC22AFF6AF}"/>
    <cellStyle name="Comma 2 3 2 2 3 4 4 3" xfId="33546" xr:uid="{E0A02788-0C80-49E9-896C-D6B4B6F980C6}"/>
    <cellStyle name="Comma 2 3 2 2 3 4 5" xfId="13326" xr:uid="{A22CD8FA-0F1B-4186-BF1D-60884BD95753}"/>
    <cellStyle name="Comma 2 3 2 2 3 4 5 2" xfId="37590" xr:uid="{E55839CA-1CC5-4866-AB5E-641CC74781FA}"/>
    <cellStyle name="Comma 2 3 2 2 3 4 6" xfId="25458" xr:uid="{9156C841-375A-4C0E-9407-1218D2A6C9AC}"/>
    <cellStyle name="Comma 2 3 2 2 3 5" xfId="2205" xr:uid="{C5DAE7D3-C0AD-40B3-A06A-70AAF277D068}"/>
    <cellStyle name="Comma 2 3 2 2 3 5 2" xfId="6249" xr:uid="{96A791C8-5264-48FC-96D8-31762EB0260D}"/>
    <cellStyle name="Comma 2 3 2 2 3 5 2 2" xfId="18381" xr:uid="{9DBAEA4D-F161-459A-B949-98579050C5B4}"/>
    <cellStyle name="Comma 2 3 2 2 3 5 2 2 2" xfId="42645" xr:uid="{A2790A6B-ED2F-4958-BACE-81DF1C61D1A5}"/>
    <cellStyle name="Comma 2 3 2 2 3 5 2 3" xfId="30513" xr:uid="{4D991695-CCBF-4AC5-BE0A-D4C0AD75933B}"/>
    <cellStyle name="Comma 2 3 2 2 3 5 3" xfId="10293" xr:uid="{4729B112-F8DB-442F-9656-D731B4340305}"/>
    <cellStyle name="Comma 2 3 2 2 3 5 3 2" xfId="22425" xr:uid="{207C29B4-9076-430C-8D5D-96615F181B95}"/>
    <cellStyle name="Comma 2 3 2 2 3 5 3 2 2" xfId="46689" xr:uid="{A1B31B13-43EC-4B76-9521-7E2AAD2CCD81}"/>
    <cellStyle name="Comma 2 3 2 2 3 5 3 3" xfId="34557" xr:uid="{B7EC8950-5D2F-4FC2-BC8D-60F1DBEA975E}"/>
    <cellStyle name="Comma 2 3 2 2 3 5 4" xfId="14337" xr:uid="{48EE6122-88E5-4FD1-A190-D90018FF9DE1}"/>
    <cellStyle name="Comma 2 3 2 2 3 5 4 2" xfId="38601" xr:uid="{06E5F80E-AA1C-4A49-A75E-1EECB04003C9}"/>
    <cellStyle name="Comma 2 3 2 2 3 5 5" xfId="26469" xr:uid="{0AF9200A-19CD-4D02-A043-E700226943D9}"/>
    <cellStyle name="Comma 2 3 2 2 3 6" xfId="4227" xr:uid="{82A43588-B1CD-4C66-9A27-CB3A628C8503}"/>
    <cellStyle name="Comma 2 3 2 2 3 6 2" xfId="16359" xr:uid="{A5014398-8EB6-4F08-BD29-18EB29AB04DD}"/>
    <cellStyle name="Comma 2 3 2 2 3 6 2 2" xfId="40623" xr:uid="{5ECE8B30-BA26-480B-869F-22E3FADAC4F2}"/>
    <cellStyle name="Comma 2 3 2 2 3 6 3" xfId="28491" xr:uid="{14FE9399-EE09-4343-9FBD-9A084C567EB4}"/>
    <cellStyle name="Comma 2 3 2 2 3 7" xfId="8271" xr:uid="{BEB98945-B1E6-4F75-A0B1-05BFD23DEF98}"/>
    <cellStyle name="Comma 2 3 2 2 3 7 2" xfId="20403" xr:uid="{07F8C945-86BB-473D-A0B4-FB6271B9ADB7}"/>
    <cellStyle name="Comma 2 3 2 2 3 7 2 2" xfId="44667" xr:uid="{49F94F98-71F9-4E3B-B44A-45930BFD15C9}"/>
    <cellStyle name="Comma 2 3 2 2 3 7 3" xfId="32535" xr:uid="{69D4A8EB-408D-4BD0-A11E-0D22A3C0A83E}"/>
    <cellStyle name="Comma 2 3 2 2 3 8" xfId="12315" xr:uid="{77C7F3CC-E7D0-4365-9D2B-482A75C116D4}"/>
    <cellStyle name="Comma 2 3 2 2 3 8 2" xfId="36579" xr:uid="{19E9880F-63A3-4694-9DA1-52519A6FBA8C}"/>
    <cellStyle name="Comma 2 3 2 2 3 9" xfId="24447" xr:uid="{C5B4ABD6-463D-4BE5-8A6A-FB999BDD181D}"/>
    <cellStyle name="Comma 2 3 2 2 4" xfId="310" xr:uid="{DF4E8DAB-536F-4B75-92C8-0EF086337541}"/>
    <cellStyle name="Comma 2 3 2 2 4 2" xfId="815" xr:uid="{F31B80D8-AB58-4CB6-A550-EFDE9B8496C8}"/>
    <cellStyle name="Comma 2 3 2 2 4 2 2" xfId="1826" xr:uid="{08DB7B6F-D540-4610-BF62-9DFC1F03848D}"/>
    <cellStyle name="Comma 2 3 2 2 4 2 2 2" xfId="3848" xr:uid="{55E65F22-6ACC-4544-95CE-D37C0118455D}"/>
    <cellStyle name="Comma 2 3 2 2 4 2 2 2 2" xfId="7892" xr:uid="{75AA5310-7BAB-44EC-BFB4-C8AF7A461A85}"/>
    <cellStyle name="Comma 2 3 2 2 4 2 2 2 2 2" xfId="20024" xr:uid="{59420BCE-7F24-4AD2-A4DE-74B09B7CC8F6}"/>
    <cellStyle name="Comma 2 3 2 2 4 2 2 2 2 2 2" xfId="44288" xr:uid="{C11FD2A0-CEEE-48CF-83B4-6DE664D2C24C}"/>
    <cellStyle name="Comma 2 3 2 2 4 2 2 2 2 3" xfId="32156" xr:uid="{88D910D5-2992-45DA-87A6-BC3CE0BCC7F8}"/>
    <cellStyle name="Comma 2 3 2 2 4 2 2 2 3" xfId="11936" xr:uid="{A0C04F00-FDE6-4220-897E-BFEC0AF4B17B}"/>
    <cellStyle name="Comma 2 3 2 2 4 2 2 2 3 2" xfId="24068" xr:uid="{4490FF31-E894-4BF0-BAC8-0C26C75DB963}"/>
    <cellStyle name="Comma 2 3 2 2 4 2 2 2 3 2 2" xfId="48332" xr:uid="{344A0173-E222-4D4B-9729-03744E8E53F9}"/>
    <cellStyle name="Comma 2 3 2 2 4 2 2 2 3 3" xfId="36200" xr:uid="{C3B8EF76-5C37-4AA4-B80D-B53A63FC2FB2}"/>
    <cellStyle name="Comma 2 3 2 2 4 2 2 2 4" xfId="15980" xr:uid="{26623A69-65BA-4E80-9AF8-BFF4F8B8794E}"/>
    <cellStyle name="Comma 2 3 2 2 4 2 2 2 4 2" xfId="40244" xr:uid="{E29636BB-0C26-4847-943C-E03F3929E709}"/>
    <cellStyle name="Comma 2 3 2 2 4 2 2 2 5" xfId="28112" xr:uid="{1AE9299F-29C1-48D2-BDC1-5B70D310DF4F}"/>
    <cellStyle name="Comma 2 3 2 2 4 2 2 3" xfId="5870" xr:uid="{80C932F2-AB2A-4E7B-BD54-D25015AA3CE4}"/>
    <cellStyle name="Comma 2 3 2 2 4 2 2 3 2" xfId="18002" xr:uid="{A036745C-BEE7-4404-A187-54CA99BB0C38}"/>
    <cellStyle name="Comma 2 3 2 2 4 2 2 3 2 2" xfId="42266" xr:uid="{7B76E283-DDB9-41BC-B51A-21BF0C5447AE}"/>
    <cellStyle name="Comma 2 3 2 2 4 2 2 3 3" xfId="30134" xr:uid="{9584DDE0-3EE6-4709-B377-DD135FBD408E}"/>
    <cellStyle name="Comma 2 3 2 2 4 2 2 4" xfId="9914" xr:uid="{0E213BDC-A12D-4711-AB78-1FA48D630AA0}"/>
    <cellStyle name="Comma 2 3 2 2 4 2 2 4 2" xfId="22046" xr:uid="{D98DB5A0-6C82-491D-8E41-DA8C1F168103}"/>
    <cellStyle name="Comma 2 3 2 2 4 2 2 4 2 2" xfId="46310" xr:uid="{8837A8C6-86CE-4CC6-B174-54E4C8B7923A}"/>
    <cellStyle name="Comma 2 3 2 2 4 2 2 4 3" xfId="34178" xr:uid="{33C5B66E-000F-4D48-AAE1-A29501385F93}"/>
    <cellStyle name="Comma 2 3 2 2 4 2 2 5" xfId="13958" xr:uid="{830C3C0C-AC9D-4005-9896-7A704E0F3532}"/>
    <cellStyle name="Comma 2 3 2 2 4 2 2 5 2" xfId="38222" xr:uid="{6DED60BB-880B-4E51-A1C7-41645C2DB8E2}"/>
    <cellStyle name="Comma 2 3 2 2 4 2 2 6" xfId="26090" xr:uid="{C0680541-E55E-4A54-9E3C-AF3EC19167B7}"/>
    <cellStyle name="Comma 2 3 2 2 4 2 3" xfId="2837" xr:uid="{C05A9897-0E4D-4B52-8494-AD0FD4253C88}"/>
    <cellStyle name="Comma 2 3 2 2 4 2 3 2" xfId="6881" xr:uid="{4490DD14-C1E9-4281-9871-8694A6A48205}"/>
    <cellStyle name="Comma 2 3 2 2 4 2 3 2 2" xfId="19013" xr:uid="{D875A20E-F8F9-4454-B5E1-A495F9787270}"/>
    <cellStyle name="Comma 2 3 2 2 4 2 3 2 2 2" xfId="43277" xr:uid="{FE2D0821-5FBA-46BC-9C2F-84097486CBC9}"/>
    <cellStyle name="Comma 2 3 2 2 4 2 3 2 3" xfId="31145" xr:uid="{01214103-4BA6-4254-A358-38112B6BE348}"/>
    <cellStyle name="Comma 2 3 2 2 4 2 3 3" xfId="10925" xr:uid="{78227395-AA2D-4A23-BCC0-C764D07A4C88}"/>
    <cellStyle name="Comma 2 3 2 2 4 2 3 3 2" xfId="23057" xr:uid="{BDC8BF93-81CE-44D2-B4E9-A0F1F2805236}"/>
    <cellStyle name="Comma 2 3 2 2 4 2 3 3 2 2" xfId="47321" xr:uid="{35A65D0B-4410-42BF-AA05-67302170F96F}"/>
    <cellStyle name="Comma 2 3 2 2 4 2 3 3 3" xfId="35189" xr:uid="{C4545054-5C94-4CE4-BBB2-4197DE10EBFA}"/>
    <cellStyle name="Comma 2 3 2 2 4 2 3 4" xfId="14969" xr:uid="{EA8707C9-0F3E-48D0-91A0-4DB10D8A2188}"/>
    <cellStyle name="Comma 2 3 2 2 4 2 3 4 2" xfId="39233" xr:uid="{6F1954E8-46BC-4C9B-B557-957FE2C93249}"/>
    <cellStyle name="Comma 2 3 2 2 4 2 3 5" xfId="27101" xr:uid="{3AF06DC8-766D-4E2E-AC20-138DA728F729}"/>
    <cellStyle name="Comma 2 3 2 2 4 2 4" xfId="4859" xr:uid="{A78850D6-D518-4ADD-B179-82B0A954E4F4}"/>
    <cellStyle name="Comma 2 3 2 2 4 2 4 2" xfId="16991" xr:uid="{252A97CB-B293-451A-9889-4AC25DA5C1BC}"/>
    <cellStyle name="Comma 2 3 2 2 4 2 4 2 2" xfId="41255" xr:uid="{C8FCE107-7827-4D89-8151-8FAA90D94E1B}"/>
    <cellStyle name="Comma 2 3 2 2 4 2 4 3" xfId="29123" xr:uid="{EFD23893-5A6F-4AE3-BE6E-AA084CC76D04}"/>
    <cellStyle name="Comma 2 3 2 2 4 2 5" xfId="8903" xr:uid="{B10D9968-DA42-43B5-B101-7D8ABC605142}"/>
    <cellStyle name="Comma 2 3 2 2 4 2 5 2" xfId="21035" xr:uid="{C6B8CFD4-B54B-44FA-B04E-669B1B9F3B5A}"/>
    <cellStyle name="Comma 2 3 2 2 4 2 5 2 2" xfId="45299" xr:uid="{D8E972B6-5FE4-4F93-BDFA-C52A6BEE4355}"/>
    <cellStyle name="Comma 2 3 2 2 4 2 5 3" xfId="33167" xr:uid="{C5D7EB78-E769-46AA-B43B-B0A16052F229}"/>
    <cellStyle name="Comma 2 3 2 2 4 2 6" xfId="12947" xr:uid="{91DB689D-DD43-4589-B050-9DABA171A4D7}"/>
    <cellStyle name="Comma 2 3 2 2 4 2 6 2" xfId="37211" xr:uid="{228405BD-D031-4597-80A6-D86E27995D4E}"/>
    <cellStyle name="Comma 2 3 2 2 4 2 7" xfId="25079" xr:uid="{4040B145-EAE8-43A2-B4E0-304DF3091326}"/>
    <cellStyle name="Comma 2 3 2 2 4 3" xfId="1321" xr:uid="{52B09317-D8F6-46BF-8067-3D8778FBF6EF}"/>
    <cellStyle name="Comma 2 3 2 2 4 3 2" xfId="3343" xr:uid="{4EF61AE9-55FE-48BD-A2CA-EE2290E6867E}"/>
    <cellStyle name="Comma 2 3 2 2 4 3 2 2" xfId="7387" xr:uid="{ADDE7401-1DAD-470F-927F-97C1011172F5}"/>
    <cellStyle name="Comma 2 3 2 2 4 3 2 2 2" xfId="19519" xr:uid="{B775A48F-8B7F-4C81-9ACD-3D3C02DF85D3}"/>
    <cellStyle name="Comma 2 3 2 2 4 3 2 2 2 2" xfId="43783" xr:uid="{87E86C76-9ACC-41C3-8D1A-B1971F0F7A47}"/>
    <cellStyle name="Comma 2 3 2 2 4 3 2 2 3" xfId="31651" xr:uid="{6E8B92E6-EC3A-4729-A063-E20131A9E661}"/>
    <cellStyle name="Comma 2 3 2 2 4 3 2 3" xfId="11431" xr:uid="{87FFBC8F-F18A-48F7-8D44-BC7B0B67763C}"/>
    <cellStyle name="Comma 2 3 2 2 4 3 2 3 2" xfId="23563" xr:uid="{181B9956-F53A-4D2B-8985-D889F338ED35}"/>
    <cellStyle name="Comma 2 3 2 2 4 3 2 3 2 2" xfId="47827" xr:uid="{CF25D2D2-E9AD-42F5-A93E-7B159D0BB820}"/>
    <cellStyle name="Comma 2 3 2 2 4 3 2 3 3" xfId="35695" xr:uid="{13356587-0D25-4B8A-974D-7268AC040364}"/>
    <cellStyle name="Comma 2 3 2 2 4 3 2 4" xfId="15475" xr:uid="{008C81C7-8768-457E-87F9-C88C202EB187}"/>
    <cellStyle name="Comma 2 3 2 2 4 3 2 4 2" xfId="39739" xr:uid="{BF003CF1-32A4-4AC1-83D7-CB75F46CE291}"/>
    <cellStyle name="Comma 2 3 2 2 4 3 2 5" xfId="27607" xr:uid="{D5724E68-DA5E-4FB9-ABD9-BA4C5B0665EB}"/>
    <cellStyle name="Comma 2 3 2 2 4 3 3" xfId="5365" xr:uid="{B0BC794A-1E44-4A12-ACFD-9F71C36E592F}"/>
    <cellStyle name="Comma 2 3 2 2 4 3 3 2" xfId="17497" xr:uid="{15308672-021B-4F22-B4FA-CE687C5F5191}"/>
    <cellStyle name="Comma 2 3 2 2 4 3 3 2 2" xfId="41761" xr:uid="{4373F57E-ED43-4FC2-9477-53FF8403ECF0}"/>
    <cellStyle name="Comma 2 3 2 2 4 3 3 3" xfId="29629" xr:uid="{6CB3EEE4-3442-4523-9D67-08B389EC6AB0}"/>
    <cellStyle name="Comma 2 3 2 2 4 3 4" xfId="9409" xr:uid="{66E2E46C-E602-44BE-9866-69E0A0F0CB74}"/>
    <cellStyle name="Comma 2 3 2 2 4 3 4 2" xfId="21541" xr:uid="{FD079AE7-640A-4645-B1F4-22B9441E941F}"/>
    <cellStyle name="Comma 2 3 2 2 4 3 4 2 2" xfId="45805" xr:uid="{D428ECEC-B8E3-4911-920C-F7622FDECA83}"/>
    <cellStyle name="Comma 2 3 2 2 4 3 4 3" xfId="33673" xr:uid="{3D6038E2-F1C6-4013-8378-5FF211602D80}"/>
    <cellStyle name="Comma 2 3 2 2 4 3 5" xfId="13453" xr:uid="{607BD11E-EECE-41D3-8EB5-1128F01027F7}"/>
    <cellStyle name="Comma 2 3 2 2 4 3 5 2" xfId="37717" xr:uid="{B945BC1D-AEF0-43A2-8005-F00E059CB1AB}"/>
    <cellStyle name="Comma 2 3 2 2 4 3 6" xfId="25585" xr:uid="{29CEEE13-ABE4-47DB-9C8E-F6E630F92D26}"/>
    <cellStyle name="Comma 2 3 2 2 4 4" xfId="2332" xr:uid="{63EF6954-5C60-4797-8A96-399635B84EC0}"/>
    <cellStyle name="Comma 2 3 2 2 4 4 2" xfId="6376" xr:uid="{B2DB9122-C664-4281-8240-AC94920755A7}"/>
    <cellStyle name="Comma 2 3 2 2 4 4 2 2" xfId="18508" xr:uid="{E67DA0DF-CBE4-4727-B090-4AD0BA41E26E}"/>
    <cellStyle name="Comma 2 3 2 2 4 4 2 2 2" xfId="42772" xr:uid="{A59DD8E9-1DCE-4515-8358-F595C51B8E30}"/>
    <cellStyle name="Comma 2 3 2 2 4 4 2 3" xfId="30640" xr:uid="{CC41CD62-1DD3-4938-8A7B-7A5FAB1F16A9}"/>
    <cellStyle name="Comma 2 3 2 2 4 4 3" xfId="10420" xr:uid="{3CFB0C0A-958E-48A0-A157-9194137FAE84}"/>
    <cellStyle name="Comma 2 3 2 2 4 4 3 2" xfId="22552" xr:uid="{475DF779-3AFA-4920-B6D1-F8F013381748}"/>
    <cellStyle name="Comma 2 3 2 2 4 4 3 2 2" xfId="46816" xr:uid="{35F890A2-EB0D-4BB8-A009-F3BB112075D5}"/>
    <cellStyle name="Comma 2 3 2 2 4 4 3 3" xfId="34684" xr:uid="{6D1420CF-2ADC-4246-9A15-C921715BCB38}"/>
    <cellStyle name="Comma 2 3 2 2 4 4 4" xfId="14464" xr:uid="{142EAB40-6ED2-4C10-9525-B0A4D65986F3}"/>
    <cellStyle name="Comma 2 3 2 2 4 4 4 2" xfId="38728" xr:uid="{CCD5F62E-80B2-4534-A8B1-A2DD24E02FE9}"/>
    <cellStyle name="Comma 2 3 2 2 4 4 5" xfId="26596" xr:uid="{0CFA1B9A-166C-48AF-AE29-F38D09E16E0A}"/>
    <cellStyle name="Comma 2 3 2 2 4 5" xfId="4354" xr:uid="{639F8DD6-9974-4FBA-BEE8-E5BE0EEBC935}"/>
    <cellStyle name="Comma 2 3 2 2 4 5 2" xfId="16486" xr:uid="{8563DBF6-1F8B-4688-AACA-3039516262E1}"/>
    <cellStyle name="Comma 2 3 2 2 4 5 2 2" xfId="40750" xr:uid="{4E1051F8-D6CF-4B7A-8D7A-EE87F76872AA}"/>
    <cellStyle name="Comma 2 3 2 2 4 5 3" xfId="28618" xr:uid="{389D02E9-3413-472D-ACE8-DB6CDC896530}"/>
    <cellStyle name="Comma 2 3 2 2 4 6" xfId="8398" xr:uid="{F0FB959C-5EBD-4887-B527-456E32EA6028}"/>
    <cellStyle name="Comma 2 3 2 2 4 6 2" xfId="20530" xr:uid="{A7F8FF73-357D-4742-A09B-38DF032E369A}"/>
    <cellStyle name="Comma 2 3 2 2 4 6 2 2" xfId="44794" xr:uid="{952D141B-4B81-4F38-AD59-637303E361A0}"/>
    <cellStyle name="Comma 2 3 2 2 4 6 3" xfId="32662" xr:uid="{6538B509-84AB-48E3-B1C5-68F97F4F39F1}"/>
    <cellStyle name="Comma 2 3 2 2 4 7" xfId="12442" xr:uid="{15862FA3-C88E-4F56-B784-0CC963E78BEB}"/>
    <cellStyle name="Comma 2 3 2 2 4 7 2" xfId="36706" xr:uid="{CD2E5EE7-AD0F-42D7-802C-E116DD799D4C}"/>
    <cellStyle name="Comma 2 3 2 2 4 8" xfId="24574" xr:uid="{516B3AAF-AA3F-4331-A7C6-D38AECEE8F49}"/>
    <cellStyle name="Comma 2 3 2 2 5" xfId="562" xr:uid="{7761F3C6-D652-4C55-828F-D95EFEC64EED}"/>
    <cellStyle name="Comma 2 3 2 2 5 2" xfId="1573" xr:uid="{C76F5547-5485-4BB6-918F-49231057B1DE}"/>
    <cellStyle name="Comma 2 3 2 2 5 2 2" xfId="3595" xr:uid="{812721C0-1266-4A0F-80C1-22636C3A7BAC}"/>
    <cellStyle name="Comma 2 3 2 2 5 2 2 2" xfId="7639" xr:uid="{2C8A7682-29B9-4B38-8114-7E2DA26F3FCD}"/>
    <cellStyle name="Comma 2 3 2 2 5 2 2 2 2" xfId="19771" xr:uid="{D6C1DB9C-80FC-4527-8EAB-632366DF2D79}"/>
    <cellStyle name="Comma 2 3 2 2 5 2 2 2 2 2" xfId="44035" xr:uid="{0AEBDEE0-C3BD-44EB-B65F-3F679BAADB0F}"/>
    <cellStyle name="Comma 2 3 2 2 5 2 2 2 3" xfId="31903" xr:uid="{E7222DB3-1542-4EBF-B45E-2C9189EF7843}"/>
    <cellStyle name="Comma 2 3 2 2 5 2 2 3" xfId="11683" xr:uid="{FA4D89E2-1DA3-4BFC-872F-17A7B5C641D1}"/>
    <cellStyle name="Comma 2 3 2 2 5 2 2 3 2" xfId="23815" xr:uid="{73E8B8AE-DB0E-4D6C-A29D-533F45CD5592}"/>
    <cellStyle name="Comma 2 3 2 2 5 2 2 3 2 2" xfId="48079" xr:uid="{C0166A15-F25C-4014-98A0-D2E8E8C37C9B}"/>
    <cellStyle name="Comma 2 3 2 2 5 2 2 3 3" xfId="35947" xr:uid="{CA8CD50D-4DE9-4823-B2E3-7180664DAE36}"/>
    <cellStyle name="Comma 2 3 2 2 5 2 2 4" xfId="15727" xr:uid="{632E32B5-B37C-43D8-A769-8E98835B5785}"/>
    <cellStyle name="Comma 2 3 2 2 5 2 2 4 2" xfId="39991" xr:uid="{33B12073-29BA-4BF3-89E4-01CB72E799E3}"/>
    <cellStyle name="Comma 2 3 2 2 5 2 2 5" xfId="27859" xr:uid="{14A2409A-A4C7-4F56-AC6D-58C390315280}"/>
    <cellStyle name="Comma 2 3 2 2 5 2 3" xfId="5617" xr:uid="{A1B64B41-AB59-484B-BCE4-B618E0FF928A}"/>
    <cellStyle name="Comma 2 3 2 2 5 2 3 2" xfId="17749" xr:uid="{68F7DF31-CEF1-4104-8009-25069F354AFA}"/>
    <cellStyle name="Comma 2 3 2 2 5 2 3 2 2" xfId="42013" xr:uid="{BCFB2014-4DF0-40F9-9C51-D4D7D221636C}"/>
    <cellStyle name="Comma 2 3 2 2 5 2 3 3" xfId="29881" xr:uid="{4043F7C4-D6F1-4DDD-A40D-44E1BB115654}"/>
    <cellStyle name="Comma 2 3 2 2 5 2 4" xfId="9661" xr:uid="{50E0340D-AC9E-4E60-80D4-C53DFC8F9ECD}"/>
    <cellStyle name="Comma 2 3 2 2 5 2 4 2" xfId="21793" xr:uid="{1D3D8B22-CA06-446F-B4FA-719E20E96B9E}"/>
    <cellStyle name="Comma 2 3 2 2 5 2 4 2 2" xfId="46057" xr:uid="{94BA059A-2F7C-4443-94BD-0AC7BD910D31}"/>
    <cellStyle name="Comma 2 3 2 2 5 2 4 3" xfId="33925" xr:uid="{4C597810-F8C0-46FE-9AF2-7F536F425A4F}"/>
    <cellStyle name="Comma 2 3 2 2 5 2 5" xfId="13705" xr:uid="{7425D238-ED00-4A02-8E81-61E8FE1D055E}"/>
    <cellStyle name="Comma 2 3 2 2 5 2 5 2" xfId="37969" xr:uid="{F509E9FF-9CB0-495A-A3A0-558266D9EB0A}"/>
    <cellStyle name="Comma 2 3 2 2 5 2 6" xfId="25837" xr:uid="{1644B024-64C9-4B4C-988E-19B02392A393}"/>
    <cellStyle name="Comma 2 3 2 2 5 3" xfId="2584" xr:uid="{1B8CFA98-C817-4009-BB95-25EEE13B31C0}"/>
    <cellStyle name="Comma 2 3 2 2 5 3 2" xfId="6628" xr:uid="{EAFECD75-36E3-412C-8829-FF3FD56D6244}"/>
    <cellStyle name="Comma 2 3 2 2 5 3 2 2" xfId="18760" xr:uid="{199B883C-0058-41F4-B6B7-439AA97C96C8}"/>
    <cellStyle name="Comma 2 3 2 2 5 3 2 2 2" xfId="43024" xr:uid="{A1C448E8-433E-4553-B959-CFED19B1B9CD}"/>
    <cellStyle name="Comma 2 3 2 2 5 3 2 3" xfId="30892" xr:uid="{C7DE52A4-3653-4EFA-A9B1-B01CC36CB9A7}"/>
    <cellStyle name="Comma 2 3 2 2 5 3 3" xfId="10672" xr:uid="{22DCB4CD-8CD9-4749-8942-D90962F8728F}"/>
    <cellStyle name="Comma 2 3 2 2 5 3 3 2" xfId="22804" xr:uid="{9341D155-AFB3-47F3-BD7C-08EBD7D3E99D}"/>
    <cellStyle name="Comma 2 3 2 2 5 3 3 2 2" xfId="47068" xr:uid="{0F946151-3BDE-48AF-BC9E-021F88969EC7}"/>
    <cellStyle name="Comma 2 3 2 2 5 3 3 3" xfId="34936" xr:uid="{C39904C4-AC27-4AFE-8E3F-0D95BC4A2868}"/>
    <cellStyle name="Comma 2 3 2 2 5 3 4" xfId="14716" xr:uid="{EEA5594D-DFF4-4BEC-A8D7-5F186B43DCB9}"/>
    <cellStyle name="Comma 2 3 2 2 5 3 4 2" xfId="38980" xr:uid="{C107E689-BD2A-4672-8AAA-E31BC39A9A28}"/>
    <cellStyle name="Comma 2 3 2 2 5 3 5" xfId="26848" xr:uid="{C34BE931-8187-43B2-AE94-D9122636EB1F}"/>
    <cellStyle name="Comma 2 3 2 2 5 4" xfId="4606" xr:uid="{924FADE0-27A1-4590-9802-40D2AFAA0963}"/>
    <cellStyle name="Comma 2 3 2 2 5 4 2" xfId="16738" xr:uid="{5485F99D-E328-424C-B331-B4D470A74367}"/>
    <cellStyle name="Comma 2 3 2 2 5 4 2 2" xfId="41002" xr:uid="{BE50A4B3-B436-4E54-9F3D-4FC1D95988EE}"/>
    <cellStyle name="Comma 2 3 2 2 5 4 3" xfId="28870" xr:uid="{A4CBFD52-F63A-4ECB-9A76-41AAF5630F62}"/>
    <cellStyle name="Comma 2 3 2 2 5 5" xfId="8650" xr:uid="{77A3657D-A289-4B41-861E-72D377839B21}"/>
    <cellStyle name="Comma 2 3 2 2 5 5 2" xfId="20782" xr:uid="{F7CD4426-3981-4EE3-B739-CA6FE9FEBD82}"/>
    <cellStyle name="Comma 2 3 2 2 5 5 2 2" xfId="45046" xr:uid="{CFE86945-F42A-45E5-ABED-EDF7C9D14D4A}"/>
    <cellStyle name="Comma 2 3 2 2 5 5 3" xfId="32914" xr:uid="{44600531-D36E-43B7-AB0B-D46D0E4720FC}"/>
    <cellStyle name="Comma 2 3 2 2 5 6" xfId="12694" xr:uid="{F7475D18-5020-4E3A-A85F-B0BD8DF64449}"/>
    <cellStyle name="Comma 2 3 2 2 5 6 2" xfId="36958" xr:uid="{BD82374D-4E56-40F6-88F7-4C92A207FC87}"/>
    <cellStyle name="Comma 2 3 2 2 5 7" xfId="24826" xr:uid="{E530409F-1D20-474A-BE08-44EB52B33E26}"/>
    <cellStyle name="Comma 2 3 2 2 6" xfId="1068" xr:uid="{40962628-94A4-456E-99CA-C677CBD4475C}"/>
    <cellStyle name="Comma 2 3 2 2 6 2" xfId="3090" xr:uid="{89112710-A1C2-4D42-B675-B622D300E428}"/>
    <cellStyle name="Comma 2 3 2 2 6 2 2" xfId="7134" xr:uid="{D2EB703E-92B5-4668-9909-3027B6253CC0}"/>
    <cellStyle name="Comma 2 3 2 2 6 2 2 2" xfId="19266" xr:uid="{384C3010-431F-43E4-9280-BD7B1AB292C6}"/>
    <cellStyle name="Comma 2 3 2 2 6 2 2 2 2" xfId="43530" xr:uid="{336250FB-5DC3-4624-9AEE-7C8CD4BBC7DC}"/>
    <cellStyle name="Comma 2 3 2 2 6 2 2 3" xfId="31398" xr:uid="{C391C974-6750-46DC-9E6C-EB7743EAC690}"/>
    <cellStyle name="Comma 2 3 2 2 6 2 3" xfId="11178" xr:uid="{EA54732E-F35A-4EF3-917B-14309A7D7CD4}"/>
    <cellStyle name="Comma 2 3 2 2 6 2 3 2" xfId="23310" xr:uid="{5ADD0D03-788B-4E54-99B8-3AB74C54D7CD}"/>
    <cellStyle name="Comma 2 3 2 2 6 2 3 2 2" xfId="47574" xr:uid="{860803D3-AFFA-49DE-BFDE-943EC772EA46}"/>
    <cellStyle name="Comma 2 3 2 2 6 2 3 3" xfId="35442" xr:uid="{B8423A38-7A01-4D30-8FB2-49DFB93A9303}"/>
    <cellStyle name="Comma 2 3 2 2 6 2 4" xfId="15222" xr:uid="{C752AA46-B500-4457-936E-CC6FCBF09F82}"/>
    <cellStyle name="Comma 2 3 2 2 6 2 4 2" xfId="39486" xr:uid="{DFE611B0-73E5-47DF-8962-EAD56B76F7BA}"/>
    <cellStyle name="Comma 2 3 2 2 6 2 5" xfId="27354" xr:uid="{20F491BE-F3E4-49F1-9F08-62575AB34DE9}"/>
    <cellStyle name="Comma 2 3 2 2 6 3" xfId="5112" xr:uid="{14B0CBFE-8D8C-49DA-8587-F2BF8B2E5BA3}"/>
    <cellStyle name="Comma 2 3 2 2 6 3 2" xfId="17244" xr:uid="{5114AE80-1D86-438F-8699-B98049627AD1}"/>
    <cellStyle name="Comma 2 3 2 2 6 3 2 2" xfId="41508" xr:uid="{B8DAA1D2-8B4C-4EDA-8482-275234DAA47E}"/>
    <cellStyle name="Comma 2 3 2 2 6 3 3" xfId="29376" xr:uid="{97BA112E-4EDC-4A7D-A9DC-F32F8C58564A}"/>
    <cellStyle name="Comma 2 3 2 2 6 4" xfId="9156" xr:uid="{256363EF-8740-428E-97C9-5278781E9B3D}"/>
    <cellStyle name="Comma 2 3 2 2 6 4 2" xfId="21288" xr:uid="{02A9BE4D-CCCB-420B-B779-0572EFFEEF4F}"/>
    <cellStyle name="Comma 2 3 2 2 6 4 2 2" xfId="45552" xr:uid="{F9357A53-063A-4CE2-8615-6A2F9C1951F1}"/>
    <cellStyle name="Comma 2 3 2 2 6 4 3" xfId="33420" xr:uid="{9A3047F5-5DA1-4260-9691-7B7EAFFCB1F6}"/>
    <cellStyle name="Comma 2 3 2 2 6 5" xfId="13200" xr:uid="{390F9B12-CD6F-47CF-A853-D68187C2BA27}"/>
    <cellStyle name="Comma 2 3 2 2 6 5 2" xfId="37464" xr:uid="{E794E612-B051-4390-8653-E418EC3E1BC5}"/>
    <cellStyle name="Comma 2 3 2 2 6 6" xfId="25332" xr:uid="{707FBCEF-0D75-4D0B-BA4C-81ED2F2D955A}"/>
    <cellStyle name="Comma 2 3 2 2 7" xfId="2079" xr:uid="{69BE4596-E7CB-45D6-ADA1-D0CC61ED7738}"/>
    <cellStyle name="Comma 2 3 2 2 7 2" xfId="6123" xr:uid="{A5001C72-03B4-40EA-B159-C3B586FE1771}"/>
    <cellStyle name="Comma 2 3 2 2 7 2 2" xfId="18255" xr:uid="{45AE48FC-9467-499A-AB2A-E24722BDCF68}"/>
    <cellStyle name="Comma 2 3 2 2 7 2 2 2" xfId="42519" xr:uid="{7E6D780E-7B6C-4ACA-B366-201A249879D0}"/>
    <cellStyle name="Comma 2 3 2 2 7 2 3" xfId="30387" xr:uid="{DC1B3407-A240-4F7A-AEC7-DC7501366412}"/>
    <cellStyle name="Comma 2 3 2 2 7 3" xfId="10167" xr:uid="{F682DEE4-5703-481A-8A38-96AEA8E3E1FD}"/>
    <cellStyle name="Comma 2 3 2 2 7 3 2" xfId="22299" xr:uid="{CCF7722B-0C4A-486D-BA20-B5B5637AD8DC}"/>
    <cellStyle name="Comma 2 3 2 2 7 3 2 2" xfId="46563" xr:uid="{4718375B-972B-4419-9005-C12C733A2ED2}"/>
    <cellStyle name="Comma 2 3 2 2 7 3 3" xfId="34431" xr:uid="{F1840374-6C12-4A0E-A1E6-50369A01BD00}"/>
    <cellStyle name="Comma 2 3 2 2 7 4" xfId="14211" xr:uid="{01F0ECF1-CF40-49D1-8481-6264CC56D82F}"/>
    <cellStyle name="Comma 2 3 2 2 7 4 2" xfId="38475" xr:uid="{3A66F2A3-C679-47FC-9AFE-EF95E70F11DC}"/>
    <cellStyle name="Comma 2 3 2 2 7 5" xfId="26343" xr:uid="{C98BC869-73DB-46A6-8374-46F4E005F4CE}"/>
    <cellStyle name="Comma 2 3 2 2 8" xfId="4101" xr:uid="{485E5B48-31BA-4CC6-8E2D-B83B5048CC04}"/>
    <cellStyle name="Comma 2 3 2 2 8 2" xfId="16233" xr:uid="{4198FE34-A043-4440-AA1F-D469D5815E2C}"/>
    <cellStyle name="Comma 2 3 2 2 8 2 2" xfId="40497" xr:uid="{328ECBF0-11D5-491E-861D-71894EE3574A}"/>
    <cellStyle name="Comma 2 3 2 2 8 3" xfId="28365" xr:uid="{8AA484AB-DBA3-4945-9F70-5539666C3135}"/>
    <cellStyle name="Comma 2 3 2 2 9" xfId="8145" xr:uid="{F7E399DE-3481-4976-AF2D-127AD721F8DA}"/>
    <cellStyle name="Comma 2 3 2 2 9 2" xfId="20277" xr:uid="{3E29F429-AF9D-4A3C-AA07-F099BB14EF30}"/>
    <cellStyle name="Comma 2 3 2 2 9 2 2" xfId="44541" xr:uid="{882E01B1-2CCA-43EB-B150-EACC41477E33}"/>
    <cellStyle name="Comma 2 3 2 2 9 3" xfId="32409" xr:uid="{3C8C99A8-992A-44B9-894F-79EF0B735ED8}"/>
    <cellStyle name="Comma 2 3 2 3" xfId="78" xr:uid="{2015746E-86B1-4ED0-A0D2-6DAFD610118D}"/>
    <cellStyle name="Comma 2 3 2 3 10" xfId="12210" xr:uid="{46761DEB-3BA4-4BB6-95F9-5A6562F15C28}"/>
    <cellStyle name="Comma 2 3 2 3 10 2" xfId="36474" xr:uid="{2E4C3F0D-16CB-4A11-B925-66409A8DE5B5}"/>
    <cellStyle name="Comma 2 3 2 3 11" xfId="24342" xr:uid="{06D3A4D4-45ED-400D-A1F6-5E1819089FF5}"/>
    <cellStyle name="Comma 2 3 2 3 2" xfId="141" xr:uid="{2CE4F75A-B70E-47D9-A017-394D8AC4F2D7}"/>
    <cellStyle name="Comma 2 3 2 3 2 10" xfId="24405" xr:uid="{949BE096-58A6-4408-B1D1-2E6424BD3FDC}"/>
    <cellStyle name="Comma 2 3 2 3 2 2" xfId="267" xr:uid="{3BBCB760-FFE3-462E-8AB5-0024C9D34341}"/>
    <cellStyle name="Comma 2 3 2 3 2 2 2" xfId="520" xr:uid="{9843C12B-30FB-4825-A498-D3D5018E7CCE}"/>
    <cellStyle name="Comma 2 3 2 3 2 2 2 2" xfId="1025" xr:uid="{4BEE97BA-76A5-44D8-A8B6-59A37C5E9E1A}"/>
    <cellStyle name="Comma 2 3 2 3 2 2 2 2 2" xfId="2036" xr:uid="{61F96E11-11B8-47D8-9201-F47DFF0E8D45}"/>
    <cellStyle name="Comma 2 3 2 3 2 2 2 2 2 2" xfId="4058" xr:uid="{35C73A73-0C0F-4F49-BDC4-F4A402B49488}"/>
    <cellStyle name="Comma 2 3 2 3 2 2 2 2 2 2 2" xfId="8102" xr:uid="{4F0B5329-9D3F-4591-9F3F-D9F09270D3B8}"/>
    <cellStyle name="Comma 2 3 2 3 2 2 2 2 2 2 2 2" xfId="20234" xr:uid="{083B804E-CD3B-4E10-972C-FDF0C8057898}"/>
    <cellStyle name="Comma 2 3 2 3 2 2 2 2 2 2 2 2 2" xfId="44498" xr:uid="{1091817F-68FF-4E15-85B9-B97D1AFD7721}"/>
    <cellStyle name="Comma 2 3 2 3 2 2 2 2 2 2 2 3" xfId="32366" xr:uid="{1EE1ED15-ABAF-4408-9595-0984E9C3B884}"/>
    <cellStyle name="Comma 2 3 2 3 2 2 2 2 2 2 3" xfId="12146" xr:uid="{97F588D0-E8F1-4912-AA86-56556A3E6D59}"/>
    <cellStyle name="Comma 2 3 2 3 2 2 2 2 2 2 3 2" xfId="24278" xr:uid="{ABBD9A0D-E731-42D4-9B8E-29ECF3BC2794}"/>
    <cellStyle name="Comma 2 3 2 3 2 2 2 2 2 2 3 2 2" xfId="48542" xr:uid="{B78528A1-1A04-412C-9668-7464B60C21D8}"/>
    <cellStyle name="Comma 2 3 2 3 2 2 2 2 2 2 3 3" xfId="36410" xr:uid="{76162EFE-5890-491A-982A-C79D1B727C15}"/>
    <cellStyle name="Comma 2 3 2 3 2 2 2 2 2 2 4" xfId="16190" xr:uid="{77F70DBF-4EF7-4E58-8C19-CDDFA702C426}"/>
    <cellStyle name="Comma 2 3 2 3 2 2 2 2 2 2 4 2" xfId="40454" xr:uid="{8C91CFEC-F1B0-45EB-8F26-A6E93352AA30}"/>
    <cellStyle name="Comma 2 3 2 3 2 2 2 2 2 2 5" xfId="28322" xr:uid="{1C76148E-6E32-4E50-B330-3DC3AEE156CE}"/>
    <cellStyle name="Comma 2 3 2 3 2 2 2 2 2 3" xfId="6080" xr:uid="{2EB6BC3D-94ED-453D-B4BE-84AEC07763AC}"/>
    <cellStyle name="Comma 2 3 2 3 2 2 2 2 2 3 2" xfId="18212" xr:uid="{E4830888-214E-43DD-B79B-8EFED6EAE21F}"/>
    <cellStyle name="Comma 2 3 2 3 2 2 2 2 2 3 2 2" xfId="42476" xr:uid="{00CE3B6A-2330-4417-BD2B-50F8A20B9451}"/>
    <cellStyle name="Comma 2 3 2 3 2 2 2 2 2 3 3" xfId="30344" xr:uid="{4B73512F-2507-48B8-AD0F-704420B55EFA}"/>
    <cellStyle name="Comma 2 3 2 3 2 2 2 2 2 4" xfId="10124" xr:uid="{5C6C0EB0-3332-4E53-A4F2-F74B017D0A53}"/>
    <cellStyle name="Comma 2 3 2 3 2 2 2 2 2 4 2" xfId="22256" xr:uid="{3FA324D8-5841-47BD-9568-E12A4A3AAA23}"/>
    <cellStyle name="Comma 2 3 2 3 2 2 2 2 2 4 2 2" xfId="46520" xr:uid="{DE7E3A95-B264-456C-A3A4-C3230FA9E2FC}"/>
    <cellStyle name="Comma 2 3 2 3 2 2 2 2 2 4 3" xfId="34388" xr:uid="{0A51BDBA-DC06-49F6-80D3-2BD4D3E8918F}"/>
    <cellStyle name="Comma 2 3 2 3 2 2 2 2 2 5" xfId="14168" xr:uid="{14FB4F40-9079-47D9-B4AF-6D2CFE187AAE}"/>
    <cellStyle name="Comma 2 3 2 3 2 2 2 2 2 5 2" xfId="38432" xr:uid="{EC77C13B-58AB-40F8-816A-73B5AE10C12B}"/>
    <cellStyle name="Comma 2 3 2 3 2 2 2 2 2 6" xfId="26300" xr:uid="{21037463-128F-4088-BAC3-72336FFBA531}"/>
    <cellStyle name="Comma 2 3 2 3 2 2 2 2 3" xfId="3047" xr:uid="{3F876618-1252-466E-AF28-BB3944B798D7}"/>
    <cellStyle name="Comma 2 3 2 3 2 2 2 2 3 2" xfId="7091" xr:uid="{833A6DB0-B5A9-486E-A46C-E8092C5DE153}"/>
    <cellStyle name="Comma 2 3 2 3 2 2 2 2 3 2 2" xfId="19223" xr:uid="{0CDF21A0-B8FB-4514-8F6B-A056189CC2BB}"/>
    <cellStyle name="Comma 2 3 2 3 2 2 2 2 3 2 2 2" xfId="43487" xr:uid="{69BDF42B-8AF1-4AA3-8F2C-1937A1BFCDB7}"/>
    <cellStyle name="Comma 2 3 2 3 2 2 2 2 3 2 3" xfId="31355" xr:uid="{AA092CE1-CAE7-4DB1-A747-90310776586F}"/>
    <cellStyle name="Comma 2 3 2 3 2 2 2 2 3 3" xfId="11135" xr:uid="{103B5B06-C668-48D6-B39A-C4F5E23B8716}"/>
    <cellStyle name="Comma 2 3 2 3 2 2 2 2 3 3 2" xfId="23267" xr:uid="{B639C43F-3ADE-4D09-896E-5AC06919A908}"/>
    <cellStyle name="Comma 2 3 2 3 2 2 2 2 3 3 2 2" xfId="47531" xr:uid="{7399EC0A-EC11-4FF5-B355-12082FA0CC08}"/>
    <cellStyle name="Comma 2 3 2 3 2 2 2 2 3 3 3" xfId="35399" xr:uid="{602458A0-A08B-424B-A49E-6D98F7AE61D0}"/>
    <cellStyle name="Comma 2 3 2 3 2 2 2 2 3 4" xfId="15179" xr:uid="{A670212E-7715-4C24-81E1-9BCF9671116F}"/>
    <cellStyle name="Comma 2 3 2 3 2 2 2 2 3 4 2" xfId="39443" xr:uid="{4D828502-7CD6-44A7-9D06-61C8E1C25390}"/>
    <cellStyle name="Comma 2 3 2 3 2 2 2 2 3 5" xfId="27311" xr:uid="{994BFD6F-0B26-49F0-90EC-0B4A7B835A54}"/>
    <cellStyle name="Comma 2 3 2 3 2 2 2 2 4" xfId="5069" xr:uid="{6DBB35C0-9745-4D2E-BA24-F99ECBDC5A6D}"/>
    <cellStyle name="Comma 2 3 2 3 2 2 2 2 4 2" xfId="17201" xr:uid="{3C745B99-443C-4612-AAE3-F280F055309E}"/>
    <cellStyle name="Comma 2 3 2 3 2 2 2 2 4 2 2" xfId="41465" xr:uid="{EBD3B005-C81F-4A5F-9D4C-87F02EFAA740}"/>
    <cellStyle name="Comma 2 3 2 3 2 2 2 2 4 3" xfId="29333" xr:uid="{F16CE07E-6C42-488D-9023-A4D899F38107}"/>
    <cellStyle name="Comma 2 3 2 3 2 2 2 2 5" xfId="9113" xr:uid="{105F0FD3-F9C6-4C5E-B1D4-D93F8750A935}"/>
    <cellStyle name="Comma 2 3 2 3 2 2 2 2 5 2" xfId="21245" xr:uid="{F2DC2F04-AC49-4D32-85EF-68F38D437C67}"/>
    <cellStyle name="Comma 2 3 2 3 2 2 2 2 5 2 2" xfId="45509" xr:uid="{46C92272-0122-4CD4-9E23-C768359D21C1}"/>
    <cellStyle name="Comma 2 3 2 3 2 2 2 2 5 3" xfId="33377" xr:uid="{5E16C14F-6A0E-428F-B948-A4B1048886AF}"/>
    <cellStyle name="Comma 2 3 2 3 2 2 2 2 6" xfId="13157" xr:uid="{B18508C8-7E90-4ABB-B8B1-6B16957E4702}"/>
    <cellStyle name="Comma 2 3 2 3 2 2 2 2 6 2" xfId="37421" xr:uid="{6FBE94FA-51CC-4A8C-92A3-ECDFAEEC2E25}"/>
    <cellStyle name="Comma 2 3 2 3 2 2 2 2 7" xfId="25289" xr:uid="{2777EFC6-16B7-400D-A769-945E3876CAF7}"/>
    <cellStyle name="Comma 2 3 2 3 2 2 2 3" xfId="1531" xr:uid="{1C1003EF-8AC6-4835-9CF6-B52E09A653C6}"/>
    <cellStyle name="Comma 2 3 2 3 2 2 2 3 2" xfId="3553" xr:uid="{1B2C79A9-30C3-48DE-AA71-296DEED2B5B8}"/>
    <cellStyle name="Comma 2 3 2 3 2 2 2 3 2 2" xfId="7597" xr:uid="{64C8365C-3139-41B4-B746-100AFC6FFCD4}"/>
    <cellStyle name="Comma 2 3 2 3 2 2 2 3 2 2 2" xfId="19729" xr:uid="{A20B7F42-DC88-4639-8FF2-CD3D3285ABAA}"/>
    <cellStyle name="Comma 2 3 2 3 2 2 2 3 2 2 2 2" xfId="43993" xr:uid="{8A113F74-08D7-48F5-9041-BB90E3DF028E}"/>
    <cellStyle name="Comma 2 3 2 3 2 2 2 3 2 2 3" xfId="31861" xr:uid="{CE69A6DD-ACF5-4EDC-95C8-4D982201B910}"/>
    <cellStyle name="Comma 2 3 2 3 2 2 2 3 2 3" xfId="11641" xr:uid="{AEE2179E-CCE7-4E14-A75E-E00E69EDF5AE}"/>
    <cellStyle name="Comma 2 3 2 3 2 2 2 3 2 3 2" xfId="23773" xr:uid="{D874F446-1A43-41D5-A51D-BF8A38E532F3}"/>
    <cellStyle name="Comma 2 3 2 3 2 2 2 3 2 3 2 2" xfId="48037" xr:uid="{23D43727-FF51-419F-97AF-57F3466C37A7}"/>
    <cellStyle name="Comma 2 3 2 3 2 2 2 3 2 3 3" xfId="35905" xr:uid="{97FF03C2-73AC-467F-91A1-AE94A0972F30}"/>
    <cellStyle name="Comma 2 3 2 3 2 2 2 3 2 4" xfId="15685" xr:uid="{97F46B15-BC41-4FFB-8B04-E3703164C706}"/>
    <cellStyle name="Comma 2 3 2 3 2 2 2 3 2 4 2" xfId="39949" xr:uid="{B152D5F0-44B6-4906-AC6C-AEF4948845AE}"/>
    <cellStyle name="Comma 2 3 2 3 2 2 2 3 2 5" xfId="27817" xr:uid="{040DE256-E2B9-4866-BEB1-7D439B2A1828}"/>
    <cellStyle name="Comma 2 3 2 3 2 2 2 3 3" xfId="5575" xr:uid="{4C8535CD-EC89-430F-8118-43B1E6827660}"/>
    <cellStyle name="Comma 2 3 2 3 2 2 2 3 3 2" xfId="17707" xr:uid="{97654C08-9C0C-4066-86DE-BD4E199A8C9C}"/>
    <cellStyle name="Comma 2 3 2 3 2 2 2 3 3 2 2" xfId="41971" xr:uid="{6B860FD3-4455-43AB-B695-9BD5834EEE16}"/>
    <cellStyle name="Comma 2 3 2 3 2 2 2 3 3 3" xfId="29839" xr:uid="{34409DAD-323A-45EA-9C5A-7162FBDE8441}"/>
    <cellStyle name="Comma 2 3 2 3 2 2 2 3 4" xfId="9619" xr:uid="{DD13ED5E-E5F5-494F-8C9C-87477A8B3300}"/>
    <cellStyle name="Comma 2 3 2 3 2 2 2 3 4 2" xfId="21751" xr:uid="{458AF160-2961-4F18-8585-45F79C7588CE}"/>
    <cellStyle name="Comma 2 3 2 3 2 2 2 3 4 2 2" xfId="46015" xr:uid="{317749FE-C576-44B8-82D2-49BE9DFEDD56}"/>
    <cellStyle name="Comma 2 3 2 3 2 2 2 3 4 3" xfId="33883" xr:uid="{58883644-356B-4FF2-9B42-4B21DA891B12}"/>
    <cellStyle name="Comma 2 3 2 3 2 2 2 3 5" xfId="13663" xr:uid="{7CD30105-011C-471B-AA0E-35383399E32F}"/>
    <cellStyle name="Comma 2 3 2 3 2 2 2 3 5 2" xfId="37927" xr:uid="{F77C3826-25F6-4823-AC6F-CDEE58BE0B83}"/>
    <cellStyle name="Comma 2 3 2 3 2 2 2 3 6" xfId="25795" xr:uid="{EA5B005C-D55B-4BD3-AB4E-B47B2C75B945}"/>
    <cellStyle name="Comma 2 3 2 3 2 2 2 4" xfId="2542" xr:uid="{F111A3A9-723F-4E8F-9C3F-BA45FA9CF800}"/>
    <cellStyle name="Comma 2 3 2 3 2 2 2 4 2" xfId="6586" xr:uid="{56B44EF0-E895-4932-8B66-8F9DF83C9E32}"/>
    <cellStyle name="Comma 2 3 2 3 2 2 2 4 2 2" xfId="18718" xr:uid="{20898B47-D3EB-4B2A-A759-D68D4E3152B4}"/>
    <cellStyle name="Comma 2 3 2 3 2 2 2 4 2 2 2" xfId="42982" xr:uid="{F4B12950-A213-4EE3-867D-79EA0219D691}"/>
    <cellStyle name="Comma 2 3 2 3 2 2 2 4 2 3" xfId="30850" xr:uid="{1B713A37-E823-43DB-843C-159C3FA18E59}"/>
    <cellStyle name="Comma 2 3 2 3 2 2 2 4 3" xfId="10630" xr:uid="{077D5C39-603A-47E0-A7AB-DCB29BE0F806}"/>
    <cellStyle name="Comma 2 3 2 3 2 2 2 4 3 2" xfId="22762" xr:uid="{5C294421-312F-42A9-AE8F-0E73465AA589}"/>
    <cellStyle name="Comma 2 3 2 3 2 2 2 4 3 2 2" xfId="47026" xr:uid="{4219C6B0-D75C-40D2-9BD2-E85BD42E42BA}"/>
    <cellStyle name="Comma 2 3 2 3 2 2 2 4 3 3" xfId="34894" xr:uid="{3D717989-CFA6-4118-A686-A8B56D27377D}"/>
    <cellStyle name="Comma 2 3 2 3 2 2 2 4 4" xfId="14674" xr:uid="{9040A8AD-4DCF-4D62-9BFB-66B4C9519AB2}"/>
    <cellStyle name="Comma 2 3 2 3 2 2 2 4 4 2" xfId="38938" xr:uid="{86ACA1E2-9680-4E32-8602-09C7BBF12F46}"/>
    <cellStyle name="Comma 2 3 2 3 2 2 2 4 5" xfId="26806" xr:uid="{62F38DEE-E86B-493F-91BC-DE72BE02CFDA}"/>
    <cellStyle name="Comma 2 3 2 3 2 2 2 5" xfId="4564" xr:uid="{518B932A-60C4-4F4E-B410-EEC9DA0348AD}"/>
    <cellStyle name="Comma 2 3 2 3 2 2 2 5 2" xfId="16696" xr:uid="{B8277020-D077-4259-A694-8966DAE81B22}"/>
    <cellStyle name="Comma 2 3 2 3 2 2 2 5 2 2" xfId="40960" xr:uid="{811BEF83-DE26-45F0-887D-E1E2664EE8C4}"/>
    <cellStyle name="Comma 2 3 2 3 2 2 2 5 3" xfId="28828" xr:uid="{F6C94271-105B-4E67-9C93-1EB21795D205}"/>
    <cellStyle name="Comma 2 3 2 3 2 2 2 6" xfId="8608" xr:uid="{5D327BDB-D57B-427B-9661-46C1561ACBBE}"/>
    <cellStyle name="Comma 2 3 2 3 2 2 2 6 2" xfId="20740" xr:uid="{4F5616FC-7C0E-471E-9245-88FE2704BF05}"/>
    <cellStyle name="Comma 2 3 2 3 2 2 2 6 2 2" xfId="45004" xr:uid="{6D050E8E-793A-46B7-9769-9FB24094A496}"/>
    <cellStyle name="Comma 2 3 2 3 2 2 2 6 3" xfId="32872" xr:uid="{097465D4-360B-4ADB-ABC8-51042E04712A}"/>
    <cellStyle name="Comma 2 3 2 3 2 2 2 7" xfId="12652" xr:uid="{3A89CC44-7C4A-4E28-AC64-D255B52AA86E}"/>
    <cellStyle name="Comma 2 3 2 3 2 2 2 7 2" xfId="36916" xr:uid="{90C6256B-1DA4-4258-B398-82EF19DBB04E}"/>
    <cellStyle name="Comma 2 3 2 3 2 2 2 8" xfId="24784" xr:uid="{3FCC8FEA-6733-4174-8DE8-BD52AA36BFA0}"/>
    <cellStyle name="Comma 2 3 2 3 2 2 3" xfId="772" xr:uid="{3B418C9D-27F4-4201-91AA-267449D71166}"/>
    <cellStyle name="Comma 2 3 2 3 2 2 3 2" xfId="1783" xr:uid="{078DDC8C-AAAB-49BC-9166-455D9E413282}"/>
    <cellStyle name="Comma 2 3 2 3 2 2 3 2 2" xfId="3805" xr:uid="{BC3F88B8-3B57-48D2-8087-C036A73E8181}"/>
    <cellStyle name="Comma 2 3 2 3 2 2 3 2 2 2" xfId="7849" xr:uid="{330B7F28-B032-4880-88CA-CB61838B73FD}"/>
    <cellStyle name="Comma 2 3 2 3 2 2 3 2 2 2 2" xfId="19981" xr:uid="{C3049F62-2B89-4415-A042-49D527AE5F4A}"/>
    <cellStyle name="Comma 2 3 2 3 2 2 3 2 2 2 2 2" xfId="44245" xr:uid="{93FFFCC2-3150-4488-8E95-D472805261DD}"/>
    <cellStyle name="Comma 2 3 2 3 2 2 3 2 2 2 3" xfId="32113" xr:uid="{19B8E3D1-E35D-439B-9699-EBF44ECD6AE5}"/>
    <cellStyle name="Comma 2 3 2 3 2 2 3 2 2 3" xfId="11893" xr:uid="{89831261-060C-41E4-B1B9-9DB95CD26E3A}"/>
    <cellStyle name="Comma 2 3 2 3 2 2 3 2 2 3 2" xfId="24025" xr:uid="{F988D9AB-1277-4ACC-A96E-B9796CB69EC4}"/>
    <cellStyle name="Comma 2 3 2 3 2 2 3 2 2 3 2 2" xfId="48289" xr:uid="{DF8E40C8-8A9A-4730-A54E-39DDF48DA3F4}"/>
    <cellStyle name="Comma 2 3 2 3 2 2 3 2 2 3 3" xfId="36157" xr:uid="{AE7941C6-C70E-4B3B-86CA-A9E3A2C4D086}"/>
    <cellStyle name="Comma 2 3 2 3 2 2 3 2 2 4" xfId="15937" xr:uid="{B1210A91-0459-45A3-8096-45E84DEBAF4B}"/>
    <cellStyle name="Comma 2 3 2 3 2 2 3 2 2 4 2" xfId="40201" xr:uid="{B370429B-72D5-4FFD-9988-07651EE64AC2}"/>
    <cellStyle name="Comma 2 3 2 3 2 2 3 2 2 5" xfId="28069" xr:uid="{D6193A90-217B-4862-8677-4431CD08FEFE}"/>
    <cellStyle name="Comma 2 3 2 3 2 2 3 2 3" xfId="5827" xr:uid="{2BE1509C-1067-452F-B747-33DA86488F9E}"/>
    <cellStyle name="Comma 2 3 2 3 2 2 3 2 3 2" xfId="17959" xr:uid="{58DDB0E8-E2D6-4C78-9DF4-D712B9E5464E}"/>
    <cellStyle name="Comma 2 3 2 3 2 2 3 2 3 2 2" xfId="42223" xr:uid="{5B0B5A53-1D60-4493-8339-3754A11735C1}"/>
    <cellStyle name="Comma 2 3 2 3 2 2 3 2 3 3" xfId="30091" xr:uid="{A1C350C9-7A76-468B-9188-AFB634F2023F}"/>
    <cellStyle name="Comma 2 3 2 3 2 2 3 2 4" xfId="9871" xr:uid="{AFB2440C-21D3-4CF9-BB24-FD83064CC4AE}"/>
    <cellStyle name="Comma 2 3 2 3 2 2 3 2 4 2" xfId="22003" xr:uid="{174C910A-B99F-49F4-BB92-D76F12A5AE82}"/>
    <cellStyle name="Comma 2 3 2 3 2 2 3 2 4 2 2" xfId="46267" xr:uid="{DCCDD6FF-5F39-4510-92CE-2CBCDBE1318E}"/>
    <cellStyle name="Comma 2 3 2 3 2 2 3 2 4 3" xfId="34135" xr:uid="{1C1ED94D-8399-4067-8C28-766022F20906}"/>
    <cellStyle name="Comma 2 3 2 3 2 2 3 2 5" xfId="13915" xr:uid="{54C7CBFA-3602-459D-A1FC-58B563CD1CFF}"/>
    <cellStyle name="Comma 2 3 2 3 2 2 3 2 5 2" xfId="38179" xr:uid="{DDA876F7-50D7-4834-9A3B-9D3C30D86C2B}"/>
    <cellStyle name="Comma 2 3 2 3 2 2 3 2 6" xfId="26047" xr:uid="{CD26E966-7155-4F5D-94B8-7B7297145630}"/>
    <cellStyle name="Comma 2 3 2 3 2 2 3 3" xfId="2794" xr:uid="{460F32F7-581D-4A4B-93E7-BF2418102156}"/>
    <cellStyle name="Comma 2 3 2 3 2 2 3 3 2" xfId="6838" xr:uid="{F2BBC7F2-A34D-4398-A986-0ED9668133C7}"/>
    <cellStyle name="Comma 2 3 2 3 2 2 3 3 2 2" xfId="18970" xr:uid="{FDA72104-E06F-41E7-9F92-8925F0737DE3}"/>
    <cellStyle name="Comma 2 3 2 3 2 2 3 3 2 2 2" xfId="43234" xr:uid="{726456B7-A50A-46A7-B027-8F6A80911014}"/>
    <cellStyle name="Comma 2 3 2 3 2 2 3 3 2 3" xfId="31102" xr:uid="{C15B174C-22DA-49D1-BC0B-D67F57041956}"/>
    <cellStyle name="Comma 2 3 2 3 2 2 3 3 3" xfId="10882" xr:uid="{905A2324-FB2E-4DC2-8091-31572DE761A4}"/>
    <cellStyle name="Comma 2 3 2 3 2 2 3 3 3 2" xfId="23014" xr:uid="{8D8CF07C-298A-49B1-A954-7EB198B61ED3}"/>
    <cellStyle name="Comma 2 3 2 3 2 2 3 3 3 2 2" xfId="47278" xr:uid="{3F16C410-7649-45D1-9E1B-BB7FECC7C4B5}"/>
    <cellStyle name="Comma 2 3 2 3 2 2 3 3 3 3" xfId="35146" xr:uid="{F69C1B37-389C-46BF-8A61-B276603F4D94}"/>
    <cellStyle name="Comma 2 3 2 3 2 2 3 3 4" xfId="14926" xr:uid="{298B4A9C-E1AA-4E1D-B13B-A499560BBB77}"/>
    <cellStyle name="Comma 2 3 2 3 2 2 3 3 4 2" xfId="39190" xr:uid="{DDD8117A-4780-40F2-AA72-9F2750CE53CF}"/>
    <cellStyle name="Comma 2 3 2 3 2 2 3 3 5" xfId="27058" xr:uid="{CE769474-937B-443D-BC91-5C8985C798CF}"/>
    <cellStyle name="Comma 2 3 2 3 2 2 3 4" xfId="4816" xr:uid="{610FEE0B-C2C1-497B-BE25-16F9C629E9FC}"/>
    <cellStyle name="Comma 2 3 2 3 2 2 3 4 2" xfId="16948" xr:uid="{12F23D86-15A4-4307-A9A1-D32C25C2AE52}"/>
    <cellStyle name="Comma 2 3 2 3 2 2 3 4 2 2" xfId="41212" xr:uid="{49B04B79-10E3-451E-8A86-365790E12A01}"/>
    <cellStyle name="Comma 2 3 2 3 2 2 3 4 3" xfId="29080" xr:uid="{D2BD2346-80E8-431B-B4B5-257F1520431B}"/>
    <cellStyle name="Comma 2 3 2 3 2 2 3 5" xfId="8860" xr:uid="{BCEBA645-FE4C-4A05-8FF6-D8D61F332F32}"/>
    <cellStyle name="Comma 2 3 2 3 2 2 3 5 2" xfId="20992" xr:uid="{60888E9A-8D74-4F36-9AA6-85B6FBCE991F}"/>
    <cellStyle name="Comma 2 3 2 3 2 2 3 5 2 2" xfId="45256" xr:uid="{A0DC06FE-8516-4F48-B0F1-10FBE8BB5ECB}"/>
    <cellStyle name="Comma 2 3 2 3 2 2 3 5 3" xfId="33124" xr:uid="{AC98A9AE-4611-4A3B-A6FE-8A760DDDCC85}"/>
    <cellStyle name="Comma 2 3 2 3 2 2 3 6" xfId="12904" xr:uid="{2BA714BB-13FD-4AF5-9EEE-C585AC408FFB}"/>
    <cellStyle name="Comma 2 3 2 3 2 2 3 6 2" xfId="37168" xr:uid="{2A8524A4-2D28-44F6-ACFB-DB136BD09828}"/>
    <cellStyle name="Comma 2 3 2 3 2 2 3 7" xfId="25036" xr:uid="{52FB5DF0-F763-4BFE-9790-D263B3F54917}"/>
    <cellStyle name="Comma 2 3 2 3 2 2 4" xfId="1278" xr:uid="{D6CFA375-9814-4838-9F11-A87AA8BED4EC}"/>
    <cellStyle name="Comma 2 3 2 3 2 2 4 2" xfId="3300" xr:uid="{070463FA-4552-44BF-91D5-CC178211B69C}"/>
    <cellStyle name="Comma 2 3 2 3 2 2 4 2 2" xfId="7344" xr:uid="{CE386A57-0E18-4060-9FD5-40E76553E7D0}"/>
    <cellStyle name="Comma 2 3 2 3 2 2 4 2 2 2" xfId="19476" xr:uid="{B2F0A42C-6665-402B-B7AE-844C590A26E8}"/>
    <cellStyle name="Comma 2 3 2 3 2 2 4 2 2 2 2" xfId="43740" xr:uid="{69A949D5-A394-4677-8ECA-21C0E60BFCF4}"/>
    <cellStyle name="Comma 2 3 2 3 2 2 4 2 2 3" xfId="31608" xr:uid="{180EBAFA-9758-4033-9AEB-79CD88F85D2D}"/>
    <cellStyle name="Comma 2 3 2 3 2 2 4 2 3" xfId="11388" xr:uid="{3174DA59-2B71-4571-98E4-2BC8C0E90554}"/>
    <cellStyle name="Comma 2 3 2 3 2 2 4 2 3 2" xfId="23520" xr:uid="{3F1CB4C4-C7E0-46FD-AEBC-AF18900A88CA}"/>
    <cellStyle name="Comma 2 3 2 3 2 2 4 2 3 2 2" xfId="47784" xr:uid="{6BBBCF50-2DAD-42AE-A73E-FD96BF6F93F5}"/>
    <cellStyle name="Comma 2 3 2 3 2 2 4 2 3 3" xfId="35652" xr:uid="{BCFCD09B-65EB-4782-B041-2591848707A2}"/>
    <cellStyle name="Comma 2 3 2 3 2 2 4 2 4" xfId="15432" xr:uid="{C2950E6D-81A6-4492-AE4D-12C2E920BA8F}"/>
    <cellStyle name="Comma 2 3 2 3 2 2 4 2 4 2" xfId="39696" xr:uid="{BE8694B3-FDB3-4DEE-9AC1-3A512764D15B}"/>
    <cellStyle name="Comma 2 3 2 3 2 2 4 2 5" xfId="27564" xr:uid="{A14B3F5D-C4B8-45C2-A1C0-024F1FDEB29B}"/>
    <cellStyle name="Comma 2 3 2 3 2 2 4 3" xfId="5322" xr:uid="{ADCBD948-2693-4671-A1C8-939E46FE8A27}"/>
    <cellStyle name="Comma 2 3 2 3 2 2 4 3 2" xfId="17454" xr:uid="{2E582DE8-846F-4F35-BB7D-45043A9C9EAF}"/>
    <cellStyle name="Comma 2 3 2 3 2 2 4 3 2 2" xfId="41718" xr:uid="{2258E9DE-2FFC-4A05-840B-0D51DCF2B9EE}"/>
    <cellStyle name="Comma 2 3 2 3 2 2 4 3 3" xfId="29586" xr:uid="{78FAB9C4-DAAC-4C10-A168-49C094E822EC}"/>
    <cellStyle name="Comma 2 3 2 3 2 2 4 4" xfId="9366" xr:uid="{B65EAF33-318C-4786-9EC3-BE6CEC2AC643}"/>
    <cellStyle name="Comma 2 3 2 3 2 2 4 4 2" xfId="21498" xr:uid="{B08BA92A-D3FB-40C5-A228-2AC7A47E4DF9}"/>
    <cellStyle name="Comma 2 3 2 3 2 2 4 4 2 2" xfId="45762" xr:uid="{05B9581D-4397-4BF7-AE77-E53C5732BEAA}"/>
    <cellStyle name="Comma 2 3 2 3 2 2 4 4 3" xfId="33630" xr:uid="{8BBA39D6-25DA-40E2-AC65-2D916D172651}"/>
    <cellStyle name="Comma 2 3 2 3 2 2 4 5" xfId="13410" xr:uid="{0882A6A5-0BB8-4EA8-A381-322E5AD33FF7}"/>
    <cellStyle name="Comma 2 3 2 3 2 2 4 5 2" xfId="37674" xr:uid="{53C23462-9532-435B-9313-EECD308FB726}"/>
    <cellStyle name="Comma 2 3 2 3 2 2 4 6" xfId="25542" xr:uid="{58065A80-2B6B-4288-8604-C3DAE86DB026}"/>
    <cellStyle name="Comma 2 3 2 3 2 2 5" xfId="2289" xr:uid="{4029A0DF-F077-45D6-AB1E-FD8D8A2AE924}"/>
    <cellStyle name="Comma 2 3 2 3 2 2 5 2" xfId="6333" xr:uid="{01A11735-0BB8-4A08-B9E3-E1A93A439CA3}"/>
    <cellStyle name="Comma 2 3 2 3 2 2 5 2 2" xfId="18465" xr:uid="{B4B19422-C5F6-41DA-9B44-F7927119938D}"/>
    <cellStyle name="Comma 2 3 2 3 2 2 5 2 2 2" xfId="42729" xr:uid="{C0A86C1A-4C42-4CA4-A0B7-2CF4EE1DA0F7}"/>
    <cellStyle name="Comma 2 3 2 3 2 2 5 2 3" xfId="30597" xr:uid="{B1BCB098-B338-486C-85AE-DB7D941754A1}"/>
    <cellStyle name="Comma 2 3 2 3 2 2 5 3" xfId="10377" xr:uid="{9B43FFAD-EF72-417F-906C-6464F7E50BAA}"/>
    <cellStyle name="Comma 2 3 2 3 2 2 5 3 2" xfId="22509" xr:uid="{2B9E57FD-C9D6-4926-9C32-3BA6DBEBF42F}"/>
    <cellStyle name="Comma 2 3 2 3 2 2 5 3 2 2" xfId="46773" xr:uid="{F5539717-F0C2-4EED-934E-2F400F812B2D}"/>
    <cellStyle name="Comma 2 3 2 3 2 2 5 3 3" xfId="34641" xr:uid="{F7B8859D-1F48-42BB-9788-7323A0B09D48}"/>
    <cellStyle name="Comma 2 3 2 3 2 2 5 4" xfId="14421" xr:uid="{21518FDD-6E17-46D7-9F0B-5027F705ECCA}"/>
    <cellStyle name="Comma 2 3 2 3 2 2 5 4 2" xfId="38685" xr:uid="{1926936F-882A-424E-A0E7-9CF83290309E}"/>
    <cellStyle name="Comma 2 3 2 3 2 2 5 5" xfId="26553" xr:uid="{A65E71AF-68E6-41CF-99C8-058AC832765A}"/>
    <cellStyle name="Comma 2 3 2 3 2 2 6" xfId="4311" xr:uid="{A7343200-59AE-41A7-AD8B-482ACD3FD19D}"/>
    <cellStyle name="Comma 2 3 2 3 2 2 6 2" xfId="16443" xr:uid="{EEF6611B-AA57-40EB-81DE-1070019F172F}"/>
    <cellStyle name="Comma 2 3 2 3 2 2 6 2 2" xfId="40707" xr:uid="{4725CE2E-2715-48C6-B38A-0F7D46FF0A82}"/>
    <cellStyle name="Comma 2 3 2 3 2 2 6 3" xfId="28575" xr:uid="{8F7C1330-CC88-4625-842D-A4D727A09B3E}"/>
    <cellStyle name="Comma 2 3 2 3 2 2 7" xfId="8355" xr:uid="{99DDF418-A6E9-4EDC-827B-813969CA1C8B}"/>
    <cellStyle name="Comma 2 3 2 3 2 2 7 2" xfId="20487" xr:uid="{1287B4CF-8B08-459D-90B5-C34C3B403045}"/>
    <cellStyle name="Comma 2 3 2 3 2 2 7 2 2" xfId="44751" xr:uid="{21CF0B65-6E1F-4B79-AA91-0FD0F164A265}"/>
    <cellStyle name="Comma 2 3 2 3 2 2 7 3" xfId="32619" xr:uid="{7C021B63-F6AB-4ADE-BA0C-97AB482C88B5}"/>
    <cellStyle name="Comma 2 3 2 3 2 2 8" xfId="12399" xr:uid="{64B49BA7-E821-4773-BAD9-5BB6DA1CAF73}"/>
    <cellStyle name="Comma 2 3 2 3 2 2 8 2" xfId="36663" xr:uid="{923576D2-AB89-4317-B402-651D4E0F3ED6}"/>
    <cellStyle name="Comma 2 3 2 3 2 2 9" xfId="24531" xr:uid="{F31799BF-164F-4190-A675-01920A86C34D}"/>
    <cellStyle name="Comma 2 3 2 3 2 3" xfId="394" xr:uid="{78D3A0A8-1308-4D5B-994C-124AB89A8F9C}"/>
    <cellStyle name="Comma 2 3 2 3 2 3 2" xfId="899" xr:uid="{82FA3626-41D9-40BE-8A6B-580CE7A3D56D}"/>
    <cellStyle name="Comma 2 3 2 3 2 3 2 2" xfId="1910" xr:uid="{CB17A7E1-BC83-4A37-B194-72D040A12D71}"/>
    <cellStyle name="Comma 2 3 2 3 2 3 2 2 2" xfId="3932" xr:uid="{DC5A30A6-ADE0-4E55-8B6E-98281BE5B6AE}"/>
    <cellStyle name="Comma 2 3 2 3 2 3 2 2 2 2" xfId="7976" xr:uid="{7DB5F26E-8C7E-42A7-9302-19B345B366FC}"/>
    <cellStyle name="Comma 2 3 2 3 2 3 2 2 2 2 2" xfId="20108" xr:uid="{871BB1D4-B6F6-4504-B979-D26166C21AAE}"/>
    <cellStyle name="Comma 2 3 2 3 2 3 2 2 2 2 2 2" xfId="44372" xr:uid="{2937727C-3E29-451D-9E64-F260451E5758}"/>
    <cellStyle name="Comma 2 3 2 3 2 3 2 2 2 2 3" xfId="32240" xr:uid="{25BBDA91-9B9C-4B78-B76F-0E4C89BAB5AD}"/>
    <cellStyle name="Comma 2 3 2 3 2 3 2 2 2 3" xfId="12020" xr:uid="{207EF3F9-0949-4D01-B14A-611CEEF64E59}"/>
    <cellStyle name="Comma 2 3 2 3 2 3 2 2 2 3 2" xfId="24152" xr:uid="{62F20EAF-E5C9-4127-9BF3-6CA2CF878C6E}"/>
    <cellStyle name="Comma 2 3 2 3 2 3 2 2 2 3 2 2" xfId="48416" xr:uid="{C6766A4B-A23B-4135-9F16-9B3D482448C2}"/>
    <cellStyle name="Comma 2 3 2 3 2 3 2 2 2 3 3" xfId="36284" xr:uid="{5F20E321-AC83-4847-BF37-A47789B74612}"/>
    <cellStyle name="Comma 2 3 2 3 2 3 2 2 2 4" xfId="16064" xr:uid="{82D9C651-DA10-4B91-B760-75BB99CB0BB6}"/>
    <cellStyle name="Comma 2 3 2 3 2 3 2 2 2 4 2" xfId="40328" xr:uid="{F6D22C24-376C-452E-8854-48701B4FFFD0}"/>
    <cellStyle name="Comma 2 3 2 3 2 3 2 2 2 5" xfId="28196" xr:uid="{D31FA705-DD65-4E6C-A975-4C970DC7239D}"/>
    <cellStyle name="Comma 2 3 2 3 2 3 2 2 3" xfId="5954" xr:uid="{AA8063E2-B9FD-471B-B4E0-19566E32F0F6}"/>
    <cellStyle name="Comma 2 3 2 3 2 3 2 2 3 2" xfId="18086" xr:uid="{F2E79E07-D6BA-45C2-ACBF-E6032D317A86}"/>
    <cellStyle name="Comma 2 3 2 3 2 3 2 2 3 2 2" xfId="42350" xr:uid="{FC3C643D-D4EF-4A89-9C9A-58F6D27DAE0D}"/>
    <cellStyle name="Comma 2 3 2 3 2 3 2 2 3 3" xfId="30218" xr:uid="{D8FE28C5-946C-47D4-9380-F94AC3CF5196}"/>
    <cellStyle name="Comma 2 3 2 3 2 3 2 2 4" xfId="9998" xr:uid="{CAD59A60-3B3E-430E-B4DD-BDF154599DFD}"/>
    <cellStyle name="Comma 2 3 2 3 2 3 2 2 4 2" xfId="22130" xr:uid="{769A2F9D-F295-4CB9-9848-F09CCAEEFF57}"/>
    <cellStyle name="Comma 2 3 2 3 2 3 2 2 4 2 2" xfId="46394" xr:uid="{713576D9-3ADA-47F4-B516-BFCB904F6636}"/>
    <cellStyle name="Comma 2 3 2 3 2 3 2 2 4 3" xfId="34262" xr:uid="{7990FBCA-AFC9-4F98-B0CC-DD83AF9990D3}"/>
    <cellStyle name="Comma 2 3 2 3 2 3 2 2 5" xfId="14042" xr:uid="{C7F94DF5-F6A8-4C1B-BE66-2F1C36C1D672}"/>
    <cellStyle name="Comma 2 3 2 3 2 3 2 2 5 2" xfId="38306" xr:uid="{2C1759D0-C4AB-46B6-B6EF-46435BC437C9}"/>
    <cellStyle name="Comma 2 3 2 3 2 3 2 2 6" xfId="26174" xr:uid="{43C65C79-61B6-46CC-801B-3594223695EE}"/>
    <cellStyle name="Comma 2 3 2 3 2 3 2 3" xfId="2921" xr:uid="{BF9DA5C5-75A8-4571-9136-2BF8DBA6C5F8}"/>
    <cellStyle name="Comma 2 3 2 3 2 3 2 3 2" xfId="6965" xr:uid="{2617E3B0-EC77-43D2-A2A3-DB2281C38328}"/>
    <cellStyle name="Comma 2 3 2 3 2 3 2 3 2 2" xfId="19097" xr:uid="{EEC1ADBF-E56E-446A-8844-5A4810C00B17}"/>
    <cellStyle name="Comma 2 3 2 3 2 3 2 3 2 2 2" xfId="43361" xr:uid="{6A6D68B4-4E1B-4AC4-BC96-620BBADBE4AB}"/>
    <cellStyle name="Comma 2 3 2 3 2 3 2 3 2 3" xfId="31229" xr:uid="{4933EAEC-7DBB-4CD4-9EDA-50A8DECCC55F}"/>
    <cellStyle name="Comma 2 3 2 3 2 3 2 3 3" xfId="11009" xr:uid="{89BC0FB6-5043-430C-B97E-E963B182E108}"/>
    <cellStyle name="Comma 2 3 2 3 2 3 2 3 3 2" xfId="23141" xr:uid="{604997BB-67EB-406D-B5A3-15D890739D25}"/>
    <cellStyle name="Comma 2 3 2 3 2 3 2 3 3 2 2" xfId="47405" xr:uid="{1C67E432-E53E-4DE0-BE55-C4C59A3C7572}"/>
    <cellStyle name="Comma 2 3 2 3 2 3 2 3 3 3" xfId="35273" xr:uid="{125C1231-E2A4-49AD-9BD0-CDC7E1B61F79}"/>
    <cellStyle name="Comma 2 3 2 3 2 3 2 3 4" xfId="15053" xr:uid="{2528ACE1-E543-4324-80A9-034D35699218}"/>
    <cellStyle name="Comma 2 3 2 3 2 3 2 3 4 2" xfId="39317" xr:uid="{70C405F1-6DFA-4078-8C09-9D784B76CFF3}"/>
    <cellStyle name="Comma 2 3 2 3 2 3 2 3 5" xfId="27185" xr:uid="{20D9FB6C-F539-4F4D-B796-BE66B514A78C}"/>
    <cellStyle name="Comma 2 3 2 3 2 3 2 4" xfId="4943" xr:uid="{9DC80062-5181-4F3E-94EA-6F534DACDDE9}"/>
    <cellStyle name="Comma 2 3 2 3 2 3 2 4 2" xfId="17075" xr:uid="{282BFEDA-6868-463F-A9B2-7B372EF88567}"/>
    <cellStyle name="Comma 2 3 2 3 2 3 2 4 2 2" xfId="41339" xr:uid="{7A1BC52E-4566-481F-891C-C9102B7D9375}"/>
    <cellStyle name="Comma 2 3 2 3 2 3 2 4 3" xfId="29207" xr:uid="{97450155-DFBD-44D7-9290-BDD7220809DA}"/>
    <cellStyle name="Comma 2 3 2 3 2 3 2 5" xfId="8987" xr:uid="{24A28931-EC05-4744-B80F-1556E0A1523A}"/>
    <cellStyle name="Comma 2 3 2 3 2 3 2 5 2" xfId="21119" xr:uid="{93CC12D9-0217-49A7-9B87-4DC9D9E9C4F1}"/>
    <cellStyle name="Comma 2 3 2 3 2 3 2 5 2 2" xfId="45383" xr:uid="{48A3920E-9AD7-472B-8F80-4208053ACEFF}"/>
    <cellStyle name="Comma 2 3 2 3 2 3 2 5 3" xfId="33251" xr:uid="{BFD00368-C192-4E87-92CD-9E25B39F4C1C}"/>
    <cellStyle name="Comma 2 3 2 3 2 3 2 6" xfId="13031" xr:uid="{683DB7DF-F698-449B-ACA8-D1D9B1D8C625}"/>
    <cellStyle name="Comma 2 3 2 3 2 3 2 6 2" xfId="37295" xr:uid="{A60E70A6-BDA9-4719-A464-A7453B399BBB}"/>
    <cellStyle name="Comma 2 3 2 3 2 3 2 7" xfId="25163" xr:uid="{506E552B-9C60-4583-888C-C46865F38D1E}"/>
    <cellStyle name="Comma 2 3 2 3 2 3 3" xfId="1405" xr:uid="{CBFACC51-CD40-4CEE-9226-41A5C324C169}"/>
    <cellStyle name="Comma 2 3 2 3 2 3 3 2" xfId="3427" xr:uid="{2D485B65-CD61-4BCC-A3EB-1A04A9317526}"/>
    <cellStyle name="Comma 2 3 2 3 2 3 3 2 2" xfId="7471" xr:uid="{F02F2359-9779-412B-8065-97603586E325}"/>
    <cellStyle name="Comma 2 3 2 3 2 3 3 2 2 2" xfId="19603" xr:uid="{9F67EE44-ADA7-414B-857D-E1591447D87D}"/>
    <cellStyle name="Comma 2 3 2 3 2 3 3 2 2 2 2" xfId="43867" xr:uid="{14CCBBC7-2E01-4222-9634-2AF194E60E8B}"/>
    <cellStyle name="Comma 2 3 2 3 2 3 3 2 2 3" xfId="31735" xr:uid="{D5A67C4C-4B8D-420D-ABF6-C8A412FB312C}"/>
    <cellStyle name="Comma 2 3 2 3 2 3 3 2 3" xfId="11515" xr:uid="{8D8C57DD-867C-478B-905A-B8DC6066FBF7}"/>
    <cellStyle name="Comma 2 3 2 3 2 3 3 2 3 2" xfId="23647" xr:uid="{FA62E960-923A-40B4-B7F2-AB49143C743A}"/>
    <cellStyle name="Comma 2 3 2 3 2 3 3 2 3 2 2" xfId="47911" xr:uid="{B1914815-A73D-4737-93D5-AEB43C64DA68}"/>
    <cellStyle name="Comma 2 3 2 3 2 3 3 2 3 3" xfId="35779" xr:uid="{E52C6FF7-DBAA-46B3-869D-FEA9F62711E4}"/>
    <cellStyle name="Comma 2 3 2 3 2 3 3 2 4" xfId="15559" xr:uid="{85420BA4-17BB-48C9-9A5E-AB75E404FDBF}"/>
    <cellStyle name="Comma 2 3 2 3 2 3 3 2 4 2" xfId="39823" xr:uid="{301D998A-B610-4360-A6D2-E391E195DE6E}"/>
    <cellStyle name="Comma 2 3 2 3 2 3 3 2 5" xfId="27691" xr:uid="{BA111B35-2B81-4668-9ACA-24FDEC2534FF}"/>
    <cellStyle name="Comma 2 3 2 3 2 3 3 3" xfId="5449" xr:uid="{2CC53542-3FDF-47A4-BF34-DF2789E170F9}"/>
    <cellStyle name="Comma 2 3 2 3 2 3 3 3 2" xfId="17581" xr:uid="{0A330E03-26A5-465C-8750-76CBA5064B66}"/>
    <cellStyle name="Comma 2 3 2 3 2 3 3 3 2 2" xfId="41845" xr:uid="{6061FC73-9EB8-4BD0-9E55-ADC5394585D3}"/>
    <cellStyle name="Comma 2 3 2 3 2 3 3 3 3" xfId="29713" xr:uid="{43AD18DC-3869-4B13-B1F7-280FC8CBFC27}"/>
    <cellStyle name="Comma 2 3 2 3 2 3 3 4" xfId="9493" xr:uid="{3BD9E506-CCA3-41BD-8F2D-BDD2C4C9B802}"/>
    <cellStyle name="Comma 2 3 2 3 2 3 3 4 2" xfId="21625" xr:uid="{89E3242B-C400-4EDE-8B50-277D5A14D56E}"/>
    <cellStyle name="Comma 2 3 2 3 2 3 3 4 2 2" xfId="45889" xr:uid="{91CD8306-4C5A-4455-B522-82D36C42E3EA}"/>
    <cellStyle name="Comma 2 3 2 3 2 3 3 4 3" xfId="33757" xr:uid="{527BAD34-8C59-4E71-A3BC-B250E33C3B0E}"/>
    <cellStyle name="Comma 2 3 2 3 2 3 3 5" xfId="13537" xr:uid="{B22AB14F-7E95-474F-9F13-C7CCB86D0366}"/>
    <cellStyle name="Comma 2 3 2 3 2 3 3 5 2" xfId="37801" xr:uid="{6EB391E9-A6B9-4E64-81AF-66D2FB18136D}"/>
    <cellStyle name="Comma 2 3 2 3 2 3 3 6" xfId="25669" xr:uid="{829294FB-DE60-4B74-B89F-861EC1B21C9C}"/>
    <cellStyle name="Comma 2 3 2 3 2 3 4" xfId="2416" xr:uid="{C791F3F6-B0A8-4DF3-8B7E-7357526C3A25}"/>
    <cellStyle name="Comma 2 3 2 3 2 3 4 2" xfId="6460" xr:uid="{AFF54ACB-8FF6-405F-80FC-998501E5A509}"/>
    <cellStyle name="Comma 2 3 2 3 2 3 4 2 2" xfId="18592" xr:uid="{E9F91F41-76F1-4127-AFF9-860DF237C818}"/>
    <cellStyle name="Comma 2 3 2 3 2 3 4 2 2 2" xfId="42856" xr:uid="{430B7A1E-33EB-4AEA-88A2-73836CF12CC2}"/>
    <cellStyle name="Comma 2 3 2 3 2 3 4 2 3" xfId="30724" xr:uid="{C5283486-F993-49B6-A7D4-67C7017B9FCE}"/>
    <cellStyle name="Comma 2 3 2 3 2 3 4 3" xfId="10504" xr:uid="{6F3302EF-1317-4A39-BD3A-8EC4BD970260}"/>
    <cellStyle name="Comma 2 3 2 3 2 3 4 3 2" xfId="22636" xr:uid="{B7CE0E6E-4F72-4896-AED4-634D7C0A78AC}"/>
    <cellStyle name="Comma 2 3 2 3 2 3 4 3 2 2" xfId="46900" xr:uid="{7ECF83AB-1B9F-4915-BFCE-C28B6DC439CE}"/>
    <cellStyle name="Comma 2 3 2 3 2 3 4 3 3" xfId="34768" xr:uid="{A8AC9CF3-D76B-469D-ADFF-357AB40AE950}"/>
    <cellStyle name="Comma 2 3 2 3 2 3 4 4" xfId="14548" xr:uid="{F76D17E8-3EBF-4E8F-95DE-27EF281AFEF0}"/>
    <cellStyle name="Comma 2 3 2 3 2 3 4 4 2" xfId="38812" xr:uid="{557AAB96-B0A9-4D57-8C29-F242B54B1855}"/>
    <cellStyle name="Comma 2 3 2 3 2 3 4 5" xfId="26680" xr:uid="{6CDEA3FB-6FD7-4BBC-951E-AA8946260A19}"/>
    <cellStyle name="Comma 2 3 2 3 2 3 5" xfId="4438" xr:uid="{48C4F144-5BA4-4511-9C69-910C0FBFF382}"/>
    <cellStyle name="Comma 2 3 2 3 2 3 5 2" xfId="16570" xr:uid="{4AE9CCEE-A299-499D-A5F0-64A1ABD8741D}"/>
    <cellStyle name="Comma 2 3 2 3 2 3 5 2 2" xfId="40834" xr:uid="{B21006A2-C64A-431E-946D-4C7AEB91CBC4}"/>
    <cellStyle name="Comma 2 3 2 3 2 3 5 3" xfId="28702" xr:uid="{7C2C3E6B-E526-42B4-B630-5B400770F56F}"/>
    <cellStyle name="Comma 2 3 2 3 2 3 6" xfId="8482" xr:uid="{8EFD7E5E-1B4D-408D-B990-B6A914F4519A}"/>
    <cellStyle name="Comma 2 3 2 3 2 3 6 2" xfId="20614" xr:uid="{67F1F1BC-3DB7-462D-BC60-92B1B40F62B1}"/>
    <cellStyle name="Comma 2 3 2 3 2 3 6 2 2" xfId="44878" xr:uid="{F54472FE-5621-433A-A529-12A42E208DB9}"/>
    <cellStyle name="Comma 2 3 2 3 2 3 6 3" xfId="32746" xr:uid="{4D5A8491-54D0-466C-88B6-46BD3F3C92B0}"/>
    <cellStyle name="Comma 2 3 2 3 2 3 7" xfId="12526" xr:uid="{619291EF-8D56-48BC-BF0D-EEEA4E2441CE}"/>
    <cellStyle name="Comma 2 3 2 3 2 3 7 2" xfId="36790" xr:uid="{9DD9596D-C63D-4046-BF2D-8C36AB36577F}"/>
    <cellStyle name="Comma 2 3 2 3 2 3 8" xfId="24658" xr:uid="{441C9F87-2D00-4421-B91D-3252C6D336B0}"/>
    <cellStyle name="Comma 2 3 2 3 2 4" xfId="646" xr:uid="{306FD729-23B3-4B69-8836-1D5FEA1BCA3D}"/>
    <cellStyle name="Comma 2 3 2 3 2 4 2" xfId="1657" xr:uid="{127E869B-8BD2-4181-A158-E6F001C6AFDE}"/>
    <cellStyle name="Comma 2 3 2 3 2 4 2 2" xfId="3679" xr:uid="{3D98FE49-A1FD-4EFC-A98F-969F3647A13E}"/>
    <cellStyle name="Comma 2 3 2 3 2 4 2 2 2" xfId="7723" xr:uid="{7F7307F6-1C23-46E8-9CC9-44E748D7D2FC}"/>
    <cellStyle name="Comma 2 3 2 3 2 4 2 2 2 2" xfId="19855" xr:uid="{B239FA48-0B4A-454C-8399-4B4586FDF2E2}"/>
    <cellStyle name="Comma 2 3 2 3 2 4 2 2 2 2 2" xfId="44119" xr:uid="{09881153-42FB-4C96-9395-802B043B7A17}"/>
    <cellStyle name="Comma 2 3 2 3 2 4 2 2 2 3" xfId="31987" xr:uid="{4408731A-852B-4B09-AEB1-E634A014436B}"/>
    <cellStyle name="Comma 2 3 2 3 2 4 2 2 3" xfId="11767" xr:uid="{C9289E8C-6EA6-4C23-96F4-FC17264CFE83}"/>
    <cellStyle name="Comma 2 3 2 3 2 4 2 2 3 2" xfId="23899" xr:uid="{637B2F65-5492-4D19-98B1-38AABAB6B710}"/>
    <cellStyle name="Comma 2 3 2 3 2 4 2 2 3 2 2" xfId="48163" xr:uid="{CDD3D86D-B3A7-49DB-8B14-3B628C86785B}"/>
    <cellStyle name="Comma 2 3 2 3 2 4 2 2 3 3" xfId="36031" xr:uid="{46EC8FF0-B4E1-4CEC-8634-4CFDBB7FC4DC}"/>
    <cellStyle name="Comma 2 3 2 3 2 4 2 2 4" xfId="15811" xr:uid="{2DF1DF1C-6208-48C3-819B-4D4B6055446D}"/>
    <cellStyle name="Comma 2 3 2 3 2 4 2 2 4 2" xfId="40075" xr:uid="{FAD4E517-C93B-4E69-86E2-0898C27C71F6}"/>
    <cellStyle name="Comma 2 3 2 3 2 4 2 2 5" xfId="27943" xr:uid="{E813D13F-EFD5-4E71-89BB-A93EAE7B0A5A}"/>
    <cellStyle name="Comma 2 3 2 3 2 4 2 3" xfId="5701" xr:uid="{11D9F07D-AD12-4E37-B790-9B80453ECDF2}"/>
    <cellStyle name="Comma 2 3 2 3 2 4 2 3 2" xfId="17833" xr:uid="{CC03C1B5-A5FF-48F4-A173-6FEB3DB7824F}"/>
    <cellStyle name="Comma 2 3 2 3 2 4 2 3 2 2" xfId="42097" xr:uid="{69BBD91B-69F4-4F72-B72A-5B0CA2D40B35}"/>
    <cellStyle name="Comma 2 3 2 3 2 4 2 3 3" xfId="29965" xr:uid="{C29517C8-90C7-4B34-8A72-8CC2014B1E2F}"/>
    <cellStyle name="Comma 2 3 2 3 2 4 2 4" xfId="9745" xr:uid="{E86AFC56-5D61-4535-8560-4017E66B39E8}"/>
    <cellStyle name="Comma 2 3 2 3 2 4 2 4 2" xfId="21877" xr:uid="{3752FCCB-1CD7-43FA-8012-8AC0655E4797}"/>
    <cellStyle name="Comma 2 3 2 3 2 4 2 4 2 2" xfId="46141" xr:uid="{CE54350E-D1EA-4476-9917-61288773D91C}"/>
    <cellStyle name="Comma 2 3 2 3 2 4 2 4 3" xfId="34009" xr:uid="{0A611E7E-9D8B-4C58-ABC2-474452F9704D}"/>
    <cellStyle name="Comma 2 3 2 3 2 4 2 5" xfId="13789" xr:uid="{3C72BFDA-0E34-41CF-9852-594F167275B4}"/>
    <cellStyle name="Comma 2 3 2 3 2 4 2 5 2" xfId="38053" xr:uid="{1FF29047-F2B6-40EF-80E5-1039C3A637F8}"/>
    <cellStyle name="Comma 2 3 2 3 2 4 2 6" xfId="25921" xr:uid="{25AB46B0-5AEF-4345-A816-0E28C8F086C9}"/>
    <cellStyle name="Comma 2 3 2 3 2 4 3" xfId="2668" xr:uid="{203B72E2-2ED5-4E65-B01B-55222ECEA305}"/>
    <cellStyle name="Comma 2 3 2 3 2 4 3 2" xfId="6712" xr:uid="{09394C1F-7EB8-411B-8F76-925864C970A6}"/>
    <cellStyle name="Comma 2 3 2 3 2 4 3 2 2" xfId="18844" xr:uid="{C6C648D0-C113-489E-B714-6E62CD7DD2D5}"/>
    <cellStyle name="Comma 2 3 2 3 2 4 3 2 2 2" xfId="43108" xr:uid="{B9B8A99F-A500-4D4A-82C7-E6842F5939C4}"/>
    <cellStyle name="Comma 2 3 2 3 2 4 3 2 3" xfId="30976" xr:uid="{D9393D3E-4DD3-4146-89EC-0DA648C5261B}"/>
    <cellStyle name="Comma 2 3 2 3 2 4 3 3" xfId="10756" xr:uid="{5EE146E3-518A-463B-A916-33377863BCC7}"/>
    <cellStyle name="Comma 2 3 2 3 2 4 3 3 2" xfId="22888" xr:uid="{FB6997C3-64B3-4F0A-B37D-EA5CA7168A90}"/>
    <cellStyle name="Comma 2 3 2 3 2 4 3 3 2 2" xfId="47152" xr:uid="{4E6E8CFC-C6F9-4259-9D3C-F16B72E4E531}"/>
    <cellStyle name="Comma 2 3 2 3 2 4 3 3 3" xfId="35020" xr:uid="{1AE75192-6E84-49CA-BD3F-4A9FC59882C7}"/>
    <cellStyle name="Comma 2 3 2 3 2 4 3 4" xfId="14800" xr:uid="{22EEBF67-AC07-478E-977A-A4B66777F36C}"/>
    <cellStyle name="Comma 2 3 2 3 2 4 3 4 2" xfId="39064" xr:uid="{0D5AB6F8-9049-45BC-8933-0EDC5022BA0C}"/>
    <cellStyle name="Comma 2 3 2 3 2 4 3 5" xfId="26932" xr:uid="{6D629662-F92B-4630-8228-DCE52355948F}"/>
    <cellStyle name="Comma 2 3 2 3 2 4 4" xfId="4690" xr:uid="{CA8691A1-87EF-4770-83FE-A712A8979FE5}"/>
    <cellStyle name="Comma 2 3 2 3 2 4 4 2" xfId="16822" xr:uid="{D3F54290-429E-4F88-BE75-88C2FB3F030D}"/>
    <cellStyle name="Comma 2 3 2 3 2 4 4 2 2" xfId="41086" xr:uid="{FB7154B2-0D93-4B8D-B898-87EB88AB8F69}"/>
    <cellStyle name="Comma 2 3 2 3 2 4 4 3" xfId="28954" xr:uid="{989CD0AD-52BF-4078-8613-0E307AD516C3}"/>
    <cellStyle name="Comma 2 3 2 3 2 4 5" xfId="8734" xr:uid="{45B64826-82D7-49CE-B667-169E3E44F9B5}"/>
    <cellStyle name="Comma 2 3 2 3 2 4 5 2" xfId="20866" xr:uid="{15308C5D-C9C7-47BC-8C7A-F0050C11D61D}"/>
    <cellStyle name="Comma 2 3 2 3 2 4 5 2 2" xfId="45130" xr:uid="{48B1B05C-28D8-40C7-A62C-ACFDE2A7A20C}"/>
    <cellStyle name="Comma 2 3 2 3 2 4 5 3" xfId="32998" xr:uid="{06C3A019-9B7C-4E82-906A-2DD61C061C89}"/>
    <cellStyle name="Comma 2 3 2 3 2 4 6" xfId="12778" xr:uid="{914D5D8B-8752-4090-B626-B208494CD039}"/>
    <cellStyle name="Comma 2 3 2 3 2 4 6 2" xfId="37042" xr:uid="{94C3E741-3327-4E4C-AA36-EC724BE44A14}"/>
    <cellStyle name="Comma 2 3 2 3 2 4 7" xfId="24910" xr:uid="{422E406A-9521-4323-8D6F-EA293D1681A0}"/>
    <cellStyle name="Comma 2 3 2 3 2 5" xfId="1152" xr:uid="{598B0AFD-9352-40D5-A2E1-9EBF5732A980}"/>
    <cellStyle name="Comma 2 3 2 3 2 5 2" xfId="3174" xr:uid="{76C70CE6-2492-4996-8903-DE5845038F5A}"/>
    <cellStyle name="Comma 2 3 2 3 2 5 2 2" xfId="7218" xr:uid="{C037AE0B-5D6F-426F-815B-BD734AD29D85}"/>
    <cellStyle name="Comma 2 3 2 3 2 5 2 2 2" xfId="19350" xr:uid="{36A873F9-BDE8-468F-AD2D-3C838634FEC8}"/>
    <cellStyle name="Comma 2 3 2 3 2 5 2 2 2 2" xfId="43614" xr:uid="{603A71DF-9928-4093-AE96-DE2C03D7AEB6}"/>
    <cellStyle name="Comma 2 3 2 3 2 5 2 2 3" xfId="31482" xr:uid="{5A9BB850-4ED7-4F0C-B6F0-2AC72872C954}"/>
    <cellStyle name="Comma 2 3 2 3 2 5 2 3" xfId="11262" xr:uid="{AB9DDA8C-0D2C-4DC8-904E-2A8BF51972FC}"/>
    <cellStyle name="Comma 2 3 2 3 2 5 2 3 2" xfId="23394" xr:uid="{7206ABEE-AA9D-4440-AFFA-5673E11952FC}"/>
    <cellStyle name="Comma 2 3 2 3 2 5 2 3 2 2" xfId="47658" xr:uid="{8A5503FB-816C-4FAE-9FF2-34F6B65528E8}"/>
    <cellStyle name="Comma 2 3 2 3 2 5 2 3 3" xfId="35526" xr:uid="{05D024F0-ADE9-409A-801E-97ED54F52512}"/>
    <cellStyle name="Comma 2 3 2 3 2 5 2 4" xfId="15306" xr:uid="{27D3C443-CAE4-41A1-B176-A43B54931C4B}"/>
    <cellStyle name="Comma 2 3 2 3 2 5 2 4 2" xfId="39570" xr:uid="{BFBCC99D-CE69-49AB-BA5B-5A70CEC14EC9}"/>
    <cellStyle name="Comma 2 3 2 3 2 5 2 5" xfId="27438" xr:uid="{C815AAAE-2559-4E50-9BE0-F6DB35E891F7}"/>
    <cellStyle name="Comma 2 3 2 3 2 5 3" xfId="5196" xr:uid="{2C7DB4C7-E1CA-4002-9DBB-364096177802}"/>
    <cellStyle name="Comma 2 3 2 3 2 5 3 2" xfId="17328" xr:uid="{297E6AD9-F7EE-4DBB-8792-98DFECD5006F}"/>
    <cellStyle name="Comma 2 3 2 3 2 5 3 2 2" xfId="41592" xr:uid="{89237818-A7BF-40EB-AE46-AB8E5D691368}"/>
    <cellStyle name="Comma 2 3 2 3 2 5 3 3" xfId="29460" xr:uid="{FFB9F5BE-870C-431F-B206-B63D4F164BF3}"/>
    <cellStyle name="Comma 2 3 2 3 2 5 4" xfId="9240" xr:uid="{389CB6A1-26C5-4864-BB24-D34B43A9EB13}"/>
    <cellStyle name="Comma 2 3 2 3 2 5 4 2" xfId="21372" xr:uid="{11CA5B82-C432-4F94-940D-E06030C76638}"/>
    <cellStyle name="Comma 2 3 2 3 2 5 4 2 2" xfId="45636" xr:uid="{ADCF43D6-61DA-4D22-BAA8-2633517D36A1}"/>
    <cellStyle name="Comma 2 3 2 3 2 5 4 3" xfId="33504" xr:uid="{952AE2F7-A02D-4B2E-911C-5C7A3D326DE3}"/>
    <cellStyle name="Comma 2 3 2 3 2 5 5" xfId="13284" xr:uid="{613D5416-3608-4907-8EA5-2D28DFEC0065}"/>
    <cellStyle name="Comma 2 3 2 3 2 5 5 2" xfId="37548" xr:uid="{FF1FBCA1-7A1C-41A3-B1E2-4F8AABC78FA7}"/>
    <cellStyle name="Comma 2 3 2 3 2 5 6" xfId="25416" xr:uid="{6E812677-398E-4BF7-BAEF-FAB1B73022A3}"/>
    <cellStyle name="Comma 2 3 2 3 2 6" xfId="2163" xr:uid="{4DB16D1B-FACD-4075-B663-80B36FB4423C}"/>
    <cellStyle name="Comma 2 3 2 3 2 6 2" xfId="6207" xr:uid="{E624955C-3DAD-4301-9D68-56D20CBDAE45}"/>
    <cellStyle name="Comma 2 3 2 3 2 6 2 2" xfId="18339" xr:uid="{F7B4034C-870B-4B80-949C-DCFCA117BF43}"/>
    <cellStyle name="Comma 2 3 2 3 2 6 2 2 2" xfId="42603" xr:uid="{DAD4E148-7201-46D1-BB29-399F8F51A7F8}"/>
    <cellStyle name="Comma 2 3 2 3 2 6 2 3" xfId="30471" xr:uid="{BB47BFB7-9184-4F2B-BFD5-AA8084639B95}"/>
    <cellStyle name="Comma 2 3 2 3 2 6 3" xfId="10251" xr:uid="{DEFD4C75-25C1-45BA-985B-8A82F4569610}"/>
    <cellStyle name="Comma 2 3 2 3 2 6 3 2" xfId="22383" xr:uid="{DF13D70F-A95C-4F38-B969-8CB55D770874}"/>
    <cellStyle name="Comma 2 3 2 3 2 6 3 2 2" xfId="46647" xr:uid="{5A939F6F-F703-4592-84C0-59AF8C5320D8}"/>
    <cellStyle name="Comma 2 3 2 3 2 6 3 3" xfId="34515" xr:uid="{EF7159E0-52B3-4C25-B515-27E95CAE9645}"/>
    <cellStyle name="Comma 2 3 2 3 2 6 4" xfId="14295" xr:uid="{8419C11D-6CBD-4C1C-BD87-4D80E7CE9895}"/>
    <cellStyle name="Comma 2 3 2 3 2 6 4 2" xfId="38559" xr:uid="{6132B3F4-C4A4-4BDD-A1D9-702AAA4E6A80}"/>
    <cellStyle name="Comma 2 3 2 3 2 6 5" xfId="26427" xr:uid="{24E4D56E-43F9-4311-B94F-AA87266F94F2}"/>
    <cellStyle name="Comma 2 3 2 3 2 7" xfId="4185" xr:uid="{6FDD962F-5188-43E2-8942-336935CCBCC7}"/>
    <cellStyle name="Comma 2 3 2 3 2 7 2" xfId="16317" xr:uid="{B43A2499-9527-42BA-BD54-A96302BEF153}"/>
    <cellStyle name="Comma 2 3 2 3 2 7 2 2" xfId="40581" xr:uid="{A469C527-2A1F-4427-B55C-DEB248FD1EF2}"/>
    <cellStyle name="Comma 2 3 2 3 2 7 3" xfId="28449" xr:uid="{4864B0A3-79AE-44F0-B893-34F52DB7470D}"/>
    <cellStyle name="Comma 2 3 2 3 2 8" xfId="8229" xr:uid="{9E339E2F-15EB-4609-B316-FBAC4470BD0B}"/>
    <cellStyle name="Comma 2 3 2 3 2 8 2" xfId="20361" xr:uid="{8B9E4CB4-EE30-46D2-B408-5852042504D2}"/>
    <cellStyle name="Comma 2 3 2 3 2 8 2 2" xfId="44625" xr:uid="{837CA688-F25C-448C-8A5B-27D0C7FC5574}"/>
    <cellStyle name="Comma 2 3 2 3 2 8 3" xfId="32493" xr:uid="{156EED75-7688-455C-A195-6C57B15DFDB5}"/>
    <cellStyle name="Comma 2 3 2 3 2 9" xfId="12273" xr:uid="{68222902-0FE5-4616-837D-18591238D35F}"/>
    <cellStyle name="Comma 2 3 2 3 2 9 2" xfId="36537" xr:uid="{4E46F7F3-F80E-4116-ABB0-312ACE5D720B}"/>
    <cellStyle name="Comma 2 3 2 3 3" xfId="204" xr:uid="{93744631-83F0-4360-8A88-1A87667330C7}"/>
    <cellStyle name="Comma 2 3 2 3 3 2" xfId="457" xr:uid="{26B80B34-DEFE-44EC-946F-30CD0A6C54F9}"/>
    <cellStyle name="Comma 2 3 2 3 3 2 2" xfId="962" xr:uid="{10969776-3912-4E63-91C9-826C127C0647}"/>
    <cellStyle name="Comma 2 3 2 3 3 2 2 2" xfId="1973" xr:uid="{BDF8412B-1B6C-413B-920E-7497F7AF5499}"/>
    <cellStyle name="Comma 2 3 2 3 3 2 2 2 2" xfId="3995" xr:uid="{F3954A37-1AED-4EAD-B919-CB557FC61300}"/>
    <cellStyle name="Comma 2 3 2 3 3 2 2 2 2 2" xfId="8039" xr:uid="{01D5FE73-E27F-4CDB-9236-BB35593B78DE}"/>
    <cellStyle name="Comma 2 3 2 3 3 2 2 2 2 2 2" xfId="20171" xr:uid="{BFFC5942-02D0-482D-9C53-D84E25E3D411}"/>
    <cellStyle name="Comma 2 3 2 3 3 2 2 2 2 2 2 2" xfId="44435" xr:uid="{DE301036-C0BF-4DC2-94F0-8962B34D272C}"/>
    <cellStyle name="Comma 2 3 2 3 3 2 2 2 2 2 3" xfId="32303" xr:uid="{37D55F7D-36E1-4E7F-A61E-7C2531C4143A}"/>
    <cellStyle name="Comma 2 3 2 3 3 2 2 2 2 3" xfId="12083" xr:uid="{B87EB819-9CAD-4A74-B13D-D9B45D3E0ACF}"/>
    <cellStyle name="Comma 2 3 2 3 3 2 2 2 2 3 2" xfId="24215" xr:uid="{8763E8CF-AC52-4272-84A6-CD6FA530CE7B}"/>
    <cellStyle name="Comma 2 3 2 3 3 2 2 2 2 3 2 2" xfId="48479" xr:uid="{DCF48E2B-CF09-4430-BBE9-1368631B5428}"/>
    <cellStyle name="Comma 2 3 2 3 3 2 2 2 2 3 3" xfId="36347" xr:uid="{37D8233E-7629-45F8-8FFD-2B6EAD52CD76}"/>
    <cellStyle name="Comma 2 3 2 3 3 2 2 2 2 4" xfId="16127" xr:uid="{96A32DE9-A615-4828-A570-12B7C6B28757}"/>
    <cellStyle name="Comma 2 3 2 3 3 2 2 2 2 4 2" xfId="40391" xr:uid="{248C9BE2-59B9-4D7D-A05D-D4D6FCFDC65E}"/>
    <cellStyle name="Comma 2 3 2 3 3 2 2 2 2 5" xfId="28259" xr:uid="{EF6E4E75-DCED-4B76-80D3-2A1F726AE68E}"/>
    <cellStyle name="Comma 2 3 2 3 3 2 2 2 3" xfId="6017" xr:uid="{6A5F4CF3-9D68-4DB0-8D3C-40602DCB0E44}"/>
    <cellStyle name="Comma 2 3 2 3 3 2 2 2 3 2" xfId="18149" xr:uid="{7550640A-351F-4B0E-ACDA-47356FDBA478}"/>
    <cellStyle name="Comma 2 3 2 3 3 2 2 2 3 2 2" xfId="42413" xr:uid="{8C3B4547-E1BA-4BF3-9CB0-923DBA1AFEB9}"/>
    <cellStyle name="Comma 2 3 2 3 3 2 2 2 3 3" xfId="30281" xr:uid="{2701D0D0-46AA-4865-953C-56F57F6F321D}"/>
    <cellStyle name="Comma 2 3 2 3 3 2 2 2 4" xfId="10061" xr:uid="{A716B79C-EDDF-4FA0-AA27-60E2466FCA34}"/>
    <cellStyle name="Comma 2 3 2 3 3 2 2 2 4 2" xfId="22193" xr:uid="{EF17E827-0561-45B2-9E89-A99E1C2DF2D1}"/>
    <cellStyle name="Comma 2 3 2 3 3 2 2 2 4 2 2" xfId="46457" xr:uid="{B3820640-A7A9-4954-B1BF-23DFCFD00745}"/>
    <cellStyle name="Comma 2 3 2 3 3 2 2 2 4 3" xfId="34325" xr:uid="{86C469D6-2883-443D-9970-6E2CFDE7F0B3}"/>
    <cellStyle name="Comma 2 3 2 3 3 2 2 2 5" xfId="14105" xr:uid="{E17F90D3-588F-443F-B93A-EADA5E79BEF2}"/>
    <cellStyle name="Comma 2 3 2 3 3 2 2 2 5 2" xfId="38369" xr:uid="{756EB92F-C215-4AFA-B017-F7B74514BDEA}"/>
    <cellStyle name="Comma 2 3 2 3 3 2 2 2 6" xfId="26237" xr:uid="{B2D87CBC-9385-415E-9DF0-EA2908E9372B}"/>
    <cellStyle name="Comma 2 3 2 3 3 2 2 3" xfId="2984" xr:uid="{FDF3BE39-0B1C-4E80-97E5-6F69385492AC}"/>
    <cellStyle name="Comma 2 3 2 3 3 2 2 3 2" xfId="7028" xr:uid="{D441DBD0-57AF-4BAD-9B3C-6036FC083AE1}"/>
    <cellStyle name="Comma 2 3 2 3 3 2 2 3 2 2" xfId="19160" xr:uid="{09BB5C6F-B23F-4463-B87E-0D3AC74549F0}"/>
    <cellStyle name="Comma 2 3 2 3 3 2 2 3 2 2 2" xfId="43424" xr:uid="{5C3484D1-BA06-4388-B90F-B075E8041B56}"/>
    <cellStyle name="Comma 2 3 2 3 3 2 2 3 2 3" xfId="31292" xr:uid="{9E4E5EAC-9977-4E03-A829-50802F2A3D2D}"/>
    <cellStyle name="Comma 2 3 2 3 3 2 2 3 3" xfId="11072" xr:uid="{1784FBDC-6084-4E12-833C-D8CCE4C2AC96}"/>
    <cellStyle name="Comma 2 3 2 3 3 2 2 3 3 2" xfId="23204" xr:uid="{FEB3D1BE-33E0-4540-905F-08953FC2A0E6}"/>
    <cellStyle name="Comma 2 3 2 3 3 2 2 3 3 2 2" xfId="47468" xr:uid="{A3B27767-92EE-4764-BAE5-2A71B5B15DAC}"/>
    <cellStyle name="Comma 2 3 2 3 3 2 2 3 3 3" xfId="35336" xr:uid="{17D7E1E8-415D-4FFB-B452-713DDE3447B1}"/>
    <cellStyle name="Comma 2 3 2 3 3 2 2 3 4" xfId="15116" xr:uid="{815D5A25-7B6E-4750-B762-D9CF5A37BE4A}"/>
    <cellStyle name="Comma 2 3 2 3 3 2 2 3 4 2" xfId="39380" xr:uid="{A743B2DE-D170-4093-AB23-59A16E10D7B8}"/>
    <cellStyle name="Comma 2 3 2 3 3 2 2 3 5" xfId="27248" xr:uid="{027F2F7B-284D-4029-9B93-533FCC9D0DCC}"/>
    <cellStyle name="Comma 2 3 2 3 3 2 2 4" xfId="5006" xr:uid="{739558FF-A370-4924-B15C-578A307117F5}"/>
    <cellStyle name="Comma 2 3 2 3 3 2 2 4 2" xfId="17138" xr:uid="{3C99EB1F-3BAE-43EF-899D-4A0CE6E0B4DE}"/>
    <cellStyle name="Comma 2 3 2 3 3 2 2 4 2 2" xfId="41402" xr:uid="{370AD748-A404-4188-9F2A-B516E3B811EF}"/>
    <cellStyle name="Comma 2 3 2 3 3 2 2 4 3" xfId="29270" xr:uid="{97AD6CFB-E9E0-4806-96A7-4D024F67E8AC}"/>
    <cellStyle name="Comma 2 3 2 3 3 2 2 5" xfId="9050" xr:uid="{98259BFA-1F00-497A-B0B9-972B2ABD9DE6}"/>
    <cellStyle name="Comma 2 3 2 3 3 2 2 5 2" xfId="21182" xr:uid="{0D2F0287-8982-4D0C-B9B3-4AC5B0CA9877}"/>
    <cellStyle name="Comma 2 3 2 3 3 2 2 5 2 2" xfId="45446" xr:uid="{82E26F92-098A-48F3-B5A7-B886AFFBCBC2}"/>
    <cellStyle name="Comma 2 3 2 3 3 2 2 5 3" xfId="33314" xr:uid="{FBCC6018-530B-413E-8EFF-C21C8C836A36}"/>
    <cellStyle name="Comma 2 3 2 3 3 2 2 6" xfId="13094" xr:uid="{48AAD3B4-2F82-4667-93CB-0AB545A886C0}"/>
    <cellStyle name="Comma 2 3 2 3 3 2 2 6 2" xfId="37358" xr:uid="{3F6C1A7E-A492-4CC6-8CA1-ED57D1F197B1}"/>
    <cellStyle name="Comma 2 3 2 3 3 2 2 7" xfId="25226" xr:uid="{BE46616F-5753-4E09-B3A9-D365C1C268FC}"/>
    <cellStyle name="Comma 2 3 2 3 3 2 3" xfId="1468" xr:uid="{7075CD90-8271-441B-9ADA-3F10E654784E}"/>
    <cellStyle name="Comma 2 3 2 3 3 2 3 2" xfId="3490" xr:uid="{E9291531-7A68-480C-B351-5C2E4A6D74E0}"/>
    <cellStyle name="Comma 2 3 2 3 3 2 3 2 2" xfId="7534" xr:uid="{64E6B0BE-370C-4266-AB76-72C4CD4554D5}"/>
    <cellStyle name="Comma 2 3 2 3 3 2 3 2 2 2" xfId="19666" xr:uid="{870EB1BA-65D4-473B-9AE4-20E65C01A62B}"/>
    <cellStyle name="Comma 2 3 2 3 3 2 3 2 2 2 2" xfId="43930" xr:uid="{140F1AE1-2FE3-47DD-A9F6-3657376D6C58}"/>
    <cellStyle name="Comma 2 3 2 3 3 2 3 2 2 3" xfId="31798" xr:uid="{CE0A1671-3B0A-4EDB-A8A8-A05C7DB68F9B}"/>
    <cellStyle name="Comma 2 3 2 3 3 2 3 2 3" xfId="11578" xr:uid="{CBFD7BC3-4B0B-4AA1-A371-2C3A853F085F}"/>
    <cellStyle name="Comma 2 3 2 3 3 2 3 2 3 2" xfId="23710" xr:uid="{8EC31761-8CA0-4438-8888-BA29044978A6}"/>
    <cellStyle name="Comma 2 3 2 3 3 2 3 2 3 2 2" xfId="47974" xr:uid="{5739805F-8553-40B9-BC9B-E14508C184AB}"/>
    <cellStyle name="Comma 2 3 2 3 3 2 3 2 3 3" xfId="35842" xr:uid="{F465E6A3-BDCE-46BA-9738-BC48BAA4426C}"/>
    <cellStyle name="Comma 2 3 2 3 3 2 3 2 4" xfId="15622" xr:uid="{9BEAB946-957D-4282-B8E7-9F66ECFCE746}"/>
    <cellStyle name="Comma 2 3 2 3 3 2 3 2 4 2" xfId="39886" xr:uid="{2D8BFF88-A5D4-462C-9A44-0F7AFDA1DCDA}"/>
    <cellStyle name="Comma 2 3 2 3 3 2 3 2 5" xfId="27754" xr:uid="{FC424B17-BA7E-4CC4-A7E7-C56B626A3024}"/>
    <cellStyle name="Comma 2 3 2 3 3 2 3 3" xfId="5512" xr:uid="{71DD9D02-BF72-45C4-856B-D266335F0592}"/>
    <cellStyle name="Comma 2 3 2 3 3 2 3 3 2" xfId="17644" xr:uid="{B4DC2187-3F07-4CA7-BCAD-EA46B6388462}"/>
    <cellStyle name="Comma 2 3 2 3 3 2 3 3 2 2" xfId="41908" xr:uid="{624C54F3-2AD4-4EF1-9404-26D81534B2AC}"/>
    <cellStyle name="Comma 2 3 2 3 3 2 3 3 3" xfId="29776" xr:uid="{BEA4EC3E-FEBA-43B8-8BA1-C45B1C7C4664}"/>
    <cellStyle name="Comma 2 3 2 3 3 2 3 4" xfId="9556" xr:uid="{CAB6E615-CD35-4728-8331-ABD370ED910A}"/>
    <cellStyle name="Comma 2 3 2 3 3 2 3 4 2" xfId="21688" xr:uid="{3E7F6FBD-8D9B-4292-9D00-0DD2C3C2C62D}"/>
    <cellStyle name="Comma 2 3 2 3 3 2 3 4 2 2" xfId="45952" xr:uid="{986CAFC3-9CE5-4039-8641-C475EAAAAD4D}"/>
    <cellStyle name="Comma 2 3 2 3 3 2 3 4 3" xfId="33820" xr:uid="{B9D8BAC4-197C-4664-85F9-A2B354B7B9C3}"/>
    <cellStyle name="Comma 2 3 2 3 3 2 3 5" xfId="13600" xr:uid="{DAD06E82-2EEF-46F7-970C-B69F23CF1EB2}"/>
    <cellStyle name="Comma 2 3 2 3 3 2 3 5 2" xfId="37864" xr:uid="{AB26A77A-A82B-4AC3-9896-96856D71200E}"/>
    <cellStyle name="Comma 2 3 2 3 3 2 3 6" xfId="25732" xr:uid="{7AE1FA2F-E917-4BF1-B37A-7C5876123849}"/>
    <cellStyle name="Comma 2 3 2 3 3 2 4" xfId="2479" xr:uid="{BA9E9620-F0A2-4E74-8A7E-341A6F22A4C3}"/>
    <cellStyle name="Comma 2 3 2 3 3 2 4 2" xfId="6523" xr:uid="{1FB6A674-45D2-4C6B-8D19-8BCF05E61D16}"/>
    <cellStyle name="Comma 2 3 2 3 3 2 4 2 2" xfId="18655" xr:uid="{898FFCD6-55E3-4F85-99C3-7F721930EB6C}"/>
    <cellStyle name="Comma 2 3 2 3 3 2 4 2 2 2" xfId="42919" xr:uid="{E1FA4C03-4924-4071-AF73-D01AC0075078}"/>
    <cellStyle name="Comma 2 3 2 3 3 2 4 2 3" xfId="30787" xr:uid="{FF2223D8-5BC5-4EE2-959D-B61E67749570}"/>
    <cellStyle name="Comma 2 3 2 3 3 2 4 3" xfId="10567" xr:uid="{1D5CF958-337F-44EB-B394-78C32652ACEE}"/>
    <cellStyle name="Comma 2 3 2 3 3 2 4 3 2" xfId="22699" xr:uid="{737A302B-E2D1-4F7A-B835-496C1B966B86}"/>
    <cellStyle name="Comma 2 3 2 3 3 2 4 3 2 2" xfId="46963" xr:uid="{6350883C-30CE-42C9-818C-37DC6E775F45}"/>
    <cellStyle name="Comma 2 3 2 3 3 2 4 3 3" xfId="34831" xr:uid="{75F0F052-2B5F-47CA-895A-35992263F9C5}"/>
    <cellStyle name="Comma 2 3 2 3 3 2 4 4" xfId="14611" xr:uid="{9E0612B0-6994-4354-A018-B12A5A100C87}"/>
    <cellStyle name="Comma 2 3 2 3 3 2 4 4 2" xfId="38875" xr:uid="{E0E28815-57E9-43EB-81E8-986DC7F22AAA}"/>
    <cellStyle name="Comma 2 3 2 3 3 2 4 5" xfId="26743" xr:uid="{63CA7C0D-1847-4AF7-9E0A-8EB54F995935}"/>
    <cellStyle name="Comma 2 3 2 3 3 2 5" xfId="4501" xr:uid="{F3920096-815C-4EA9-9BE6-E8F29F5BA441}"/>
    <cellStyle name="Comma 2 3 2 3 3 2 5 2" xfId="16633" xr:uid="{1C947CDD-F42C-4E84-8502-1AC2B67BA5AA}"/>
    <cellStyle name="Comma 2 3 2 3 3 2 5 2 2" xfId="40897" xr:uid="{73162DEC-96BE-410C-ADDD-6263C184D79E}"/>
    <cellStyle name="Comma 2 3 2 3 3 2 5 3" xfId="28765" xr:uid="{99ADFD46-0B11-4D9C-9273-E08243439EF8}"/>
    <cellStyle name="Comma 2 3 2 3 3 2 6" xfId="8545" xr:uid="{7CEE83B5-632E-4E9B-A8D4-F1547EAFF8C8}"/>
    <cellStyle name="Comma 2 3 2 3 3 2 6 2" xfId="20677" xr:uid="{EBAE48D8-55D6-4179-A3E6-463BEAB4599A}"/>
    <cellStyle name="Comma 2 3 2 3 3 2 6 2 2" xfId="44941" xr:uid="{40F91FC2-2F92-45F4-A4C9-DC638867E4A5}"/>
    <cellStyle name="Comma 2 3 2 3 3 2 6 3" xfId="32809" xr:uid="{A319F5D9-952F-487A-9762-3F98A80C0ED5}"/>
    <cellStyle name="Comma 2 3 2 3 3 2 7" xfId="12589" xr:uid="{7F733164-7B6E-45CE-A773-259AF9DEA2DD}"/>
    <cellStyle name="Comma 2 3 2 3 3 2 7 2" xfId="36853" xr:uid="{74FDB885-EEE3-4499-84EC-3020BE782A5C}"/>
    <cellStyle name="Comma 2 3 2 3 3 2 8" xfId="24721" xr:uid="{39F8E548-6AE5-4255-B160-CA18876850E2}"/>
    <cellStyle name="Comma 2 3 2 3 3 3" xfId="709" xr:uid="{89F6120C-1575-4939-8CC9-AF40FBD011F1}"/>
    <cellStyle name="Comma 2 3 2 3 3 3 2" xfId="1720" xr:uid="{8E53CBB1-0376-4914-9E64-C24C4DCA001E}"/>
    <cellStyle name="Comma 2 3 2 3 3 3 2 2" xfId="3742" xr:uid="{58E37B6A-EDAC-4D8B-8B5E-4C38D71E49C2}"/>
    <cellStyle name="Comma 2 3 2 3 3 3 2 2 2" xfId="7786" xr:uid="{34EE2692-18AB-4D08-96B5-4BBC3280D498}"/>
    <cellStyle name="Comma 2 3 2 3 3 3 2 2 2 2" xfId="19918" xr:uid="{4261ABDE-D6D8-4196-B868-10231356E904}"/>
    <cellStyle name="Comma 2 3 2 3 3 3 2 2 2 2 2" xfId="44182" xr:uid="{82526FAF-8E47-406E-A3FC-15A4DA4DD664}"/>
    <cellStyle name="Comma 2 3 2 3 3 3 2 2 2 3" xfId="32050" xr:uid="{1EB31966-FE70-44E2-AEA9-17E90544FA98}"/>
    <cellStyle name="Comma 2 3 2 3 3 3 2 2 3" xfId="11830" xr:uid="{45D1BD8D-4119-46C9-8FF1-D0F27AC965D6}"/>
    <cellStyle name="Comma 2 3 2 3 3 3 2 2 3 2" xfId="23962" xr:uid="{1859E824-F18C-4282-B8EA-6335A77DEFDF}"/>
    <cellStyle name="Comma 2 3 2 3 3 3 2 2 3 2 2" xfId="48226" xr:uid="{71161FFC-EAE0-4ABD-974F-C12DFCE66EE7}"/>
    <cellStyle name="Comma 2 3 2 3 3 3 2 2 3 3" xfId="36094" xr:uid="{B04C5D57-6220-4433-8323-BD69A5FF448E}"/>
    <cellStyle name="Comma 2 3 2 3 3 3 2 2 4" xfId="15874" xr:uid="{59B7614F-4D9D-42CA-BA44-DCE508B63151}"/>
    <cellStyle name="Comma 2 3 2 3 3 3 2 2 4 2" xfId="40138" xr:uid="{CDAAC405-5A3F-43EC-BEDE-D1219D792574}"/>
    <cellStyle name="Comma 2 3 2 3 3 3 2 2 5" xfId="28006" xr:uid="{20933B62-282F-4B14-BE6A-35F9872AA31E}"/>
    <cellStyle name="Comma 2 3 2 3 3 3 2 3" xfId="5764" xr:uid="{4E2A2C46-3C29-4205-B7A7-1D73BBAC3F6E}"/>
    <cellStyle name="Comma 2 3 2 3 3 3 2 3 2" xfId="17896" xr:uid="{4E567BBD-323D-4A7E-BB26-0F27823DF107}"/>
    <cellStyle name="Comma 2 3 2 3 3 3 2 3 2 2" xfId="42160" xr:uid="{35E09AEB-B7E4-4D94-BA50-400068574520}"/>
    <cellStyle name="Comma 2 3 2 3 3 3 2 3 3" xfId="30028" xr:uid="{E42BC209-031C-4453-957E-7E346F054397}"/>
    <cellStyle name="Comma 2 3 2 3 3 3 2 4" xfId="9808" xr:uid="{E9C25000-3C57-4178-B883-2E13F7736F92}"/>
    <cellStyle name="Comma 2 3 2 3 3 3 2 4 2" xfId="21940" xr:uid="{17804A15-818F-4B11-AFD0-CB1E0A0C5C3C}"/>
    <cellStyle name="Comma 2 3 2 3 3 3 2 4 2 2" xfId="46204" xr:uid="{CB4AF5AF-C658-46F5-BF55-22D53FD9439C}"/>
    <cellStyle name="Comma 2 3 2 3 3 3 2 4 3" xfId="34072" xr:uid="{FAF37494-9EBC-4F1D-8697-85C988A6EBCE}"/>
    <cellStyle name="Comma 2 3 2 3 3 3 2 5" xfId="13852" xr:uid="{8176B17B-C1CB-4B73-99B9-6D7A39E1F382}"/>
    <cellStyle name="Comma 2 3 2 3 3 3 2 5 2" xfId="38116" xr:uid="{B63E1F6F-D0D7-4EE6-8418-8AE6D451991E}"/>
    <cellStyle name="Comma 2 3 2 3 3 3 2 6" xfId="25984" xr:uid="{8D4ACC8D-B219-4013-90FB-FD58E0D3AEBF}"/>
    <cellStyle name="Comma 2 3 2 3 3 3 3" xfId="2731" xr:uid="{ACA99592-3164-47D2-8307-66CABBD34FCC}"/>
    <cellStyle name="Comma 2 3 2 3 3 3 3 2" xfId="6775" xr:uid="{F88AE1B8-5B93-4E67-A73F-54A14EF1B1C2}"/>
    <cellStyle name="Comma 2 3 2 3 3 3 3 2 2" xfId="18907" xr:uid="{E6AEC5C8-7D9C-43A7-B780-61AE0DD4FE7E}"/>
    <cellStyle name="Comma 2 3 2 3 3 3 3 2 2 2" xfId="43171" xr:uid="{D59B18BF-90D8-41A8-9435-DBB1D281866F}"/>
    <cellStyle name="Comma 2 3 2 3 3 3 3 2 3" xfId="31039" xr:uid="{157B01F2-5345-4FCE-AE20-DF0CE998F778}"/>
    <cellStyle name="Comma 2 3 2 3 3 3 3 3" xfId="10819" xr:uid="{C8D8F3B9-1D3D-48D2-B8D5-BD77BCF998F5}"/>
    <cellStyle name="Comma 2 3 2 3 3 3 3 3 2" xfId="22951" xr:uid="{D29FCFD0-1AC4-4402-A230-ED975A359F06}"/>
    <cellStyle name="Comma 2 3 2 3 3 3 3 3 2 2" xfId="47215" xr:uid="{AD478645-D1B1-483A-9593-29DB34C5EF3D}"/>
    <cellStyle name="Comma 2 3 2 3 3 3 3 3 3" xfId="35083" xr:uid="{88593C22-8E49-4A4E-8D90-D99A118CCD5B}"/>
    <cellStyle name="Comma 2 3 2 3 3 3 3 4" xfId="14863" xr:uid="{C587DE23-8DF4-46AE-AD35-AFA69FA81813}"/>
    <cellStyle name="Comma 2 3 2 3 3 3 3 4 2" xfId="39127" xr:uid="{31458415-A12B-459E-8278-40062ED07DBE}"/>
    <cellStyle name="Comma 2 3 2 3 3 3 3 5" xfId="26995" xr:uid="{4A774764-02B9-41CD-8A06-7C7370258B6B}"/>
    <cellStyle name="Comma 2 3 2 3 3 3 4" xfId="4753" xr:uid="{8E5C0BD7-D2DE-404B-90B8-6E21A57A0054}"/>
    <cellStyle name="Comma 2 3 2 3 3 3 4 2" xfId="16885" xr:uid="{E3D40C11-777B-43E6-9899-1E75302ABFE6}"/>
    <cellStyle name="Comma 2 3 2 3 3 3 4 2 2" xfId="41149" xr:uid="{D1629912-FD01-4806-8BD1-6C400037D7D2}"/>
    <cellStyle name="Comma 2 3 2 3 3 3 4 3" xfId="29017" xr:uid="{294314B0-FC99-43BE-B486-DDAE3B566CE9}"/>
    <cellStyle name="Comma 2 3 2 3 3 3 5" xfId="8797" xr:uid="{02759BE8-F197-4108-9AB0-7BC478A2C6F5}"/>
    <cellStyle name="Comma 2 3 2 3 3 3 5 2" xfId="20929" xr:uid="{ED810CE3-F055-4842-AC71-62A4DCCC8DA8}"/>
    <cellStyle name="Comma 2 3 2 3 3 3 5 2 2" xfId="45193" xr:uid="{B6657419-60D1-49AC-9B0D-F76A0B444DF9}"/>
    <cellStyle name="Comma 2 3 2 3 3 3 5 3" xfId="33061" xr:uid="{4B29381B-4AFB-4BD7-A3CA-BE80EA8E3005}"/>
    <cellStyle name="Comma 2 3 2 3 3 3 6" xfId="12841" xr:uid="{71E153F5-08AD-4651-8878-973866E6D7B5}"/>
    <cellStyle name="Comma 2 3 2 3 3 3 6 2" xfId="37105" xr:uid="{703F35D0-E7DA-400C-A488-5B9E447F7D61}"/>
    <cellStyle name="Comma 2 3 2 3 3 3 7" xfId="24973" xr:uid="{C1FEAC0B-BD99-4B42-A815-79A07C7DAB1D}"/>
    <cellStyle name="Comma 2 3 2 3 3 4" xfId="1215" xr:uid="{ACE05A03-335C-4741-BB9A-B7C6785E7842}"/>
    <cellStyle name="Comma 2 3 2 3 3 4 2" xfId="3237" xr:uid="{D92D22ED-E883-4F75-819A-4F79DE9CEAC3}"/>
    <cellStyle name="Comma 2 3 2 3 3 4 2 2" xfId="7281" xr:uid="{68380EB0-10BF-4716-BE45-5EC418ED7319}"/>
    <cellStyle name="Comma 2 3 2 3 3 4 2 2 2" xfId="19413" xr:uid="{E6D606D5-40F5-48EE-85A1-EB6DD82C9D43}"/>
    <cellStyle name="Comma 2 3 2 3 3 4 2 2 2 2" xfId="43677" xr:uid="{F0736246-AE96-4941-B067-EEEC1AF7AA24}"/>
    <cellStyle name="Comma 2 3 2 3 3 4 2 2 3" xfId="31545" xr:uid="{83D48D60-D973-445C-BA1C-B29906187138}"/>
    <cellStyle name="Comma 2 3 2 3 3 4 2 3" xfId="11325" xr:uid="{1C53C70F-D474-43CC-B894-85C52DE43B7A}"/>
    <cellStyle name="Comma 2 3 2 3 3 4 2 3 2" xfId="23457" xr:uid="{96DD8463-0A45-47E9-849F-F4204762800C}"/>
    <cellStyle name="Comma 2 3 2 3 3 4 2 3 2 2" xfId="47721" xr:uid="{2ADD2D23-664F-40F6-B1ED-044E44857B10}"/>
    <cellStyle name="Comma 2 3 2 3 3 4 2 3 3" xfId="35589" xr:uid="{EC10F809-4BFC-41E4-A817-AF1FD6BAB432}"/>
    <cellStyle name="Comma 2 3 2 3 3 4 2 4" xfId="15369" xr:uid="{CACD3864-2FE3-45C5-ABCF-A1846806EAC2}"/>
    <cellStyle name="Comma 2 3 2 3 3 4 2 4 2" xfId="39633" xr:uid="{4DB9C1F0-759C-4762-BA97-72D487859E54}"/>
    <cellStyle name="Comma 2 3 2 3 3 4 2 5" xfId="27501" xr:uid="{98E3EB33-0730-4C9D-AA05-CE1C193CB48A}"/>
    <cellStyle name="Comma 2 3 2 3 3 4 3" xfId="5259" xr:uid="{48090C69-0E63-4B06-9AEF-2207075E9ACA}"/>
    <cellStyle name="Comma 2 3 2 3 3 4 3 2" xfId="17391" xr:uid="{CFD25BD2-D0DD-4BBF-874D-883A6A4C3711}"/>
    <cellStyle name="Comma 2 3 2 3 3 4 3 2 2" xfId="41655" xr:uid="{1661CDEF-9FB1-4854-B97F-8D9BBE2D5759}"/>
    <cellStyle name="Comma 2 3 2 3 3 4 3 3" xfId="29523" xr:uid="{AD67F949-87DA-4F3A-9081-8BE47BFE011E}"/>
    <cellStyle name="Comma 2 3 2 3 3 4 4" xfId="9303" xr:uid="{2F02B044-D2C9-49B8-9335-383E424F15C2}"/>
    <cellStyle name="Comma 2 3 2 3 3 4 4 2" xfId="21435" xr:uid="{C11343AF-B2FD-4AE1-81A3-E21292027C57}"/>
    <cellStyle name="Comma 2 3 2 3 3 4 4 2 2" xfId="45699" xr:uid="{EAC6B700-460D-4164-9454-CD69786B5197}"/>
    <cellStyle name="Comma 2 3 2 3 3 4 4 3" xfId="33567" xr:uid="{22F6E55B-ADE4-467B-B86A-20A7726636CB}"/>
    <cellStyle name="Comma 2 3 2 3 3 4 5" xfId="13347" xr:uid="{E1D2E146-3C2F-4EE8-A0F7-2A744BA0E5E2}"/>
    <cellStyle name="Comma 2 3 2 3 3 4 5 2" xfId="37611" xr:uid="{72114255-0C78-428D-A7F4-43130B5B3805}"/>
    <cellStyle name="Comma 2 3 2 3 3 4 6" xfId="25479" xr:uid="{7C66F377-C985-4868-933A-8CB17C69A1DC}"/>
    <cellStyle name="Comma 2 3 2 3 3 5" xfId="2226" xr:uid="{5CF66C11-0388-43C8-B1D4-2B5F686D13D2}"/>
    <cellStyle name="Comma 2 3 2 3 3 5 2" xfId="6270" xr:uid="{079752B9-7708-47C9-9E66-9C6A3DC14FCE}"/>
    <cellStyle name="Comma 2 3 2 3 3 5 2 2" xfId="18402" xr:uid="{D383F0B1-EF0E-48C5-B353-3FEE68937C91}"/>
    <cellStyle name="Comma 2 3 2 3 3 5 2 2 2" xfId="42666" xr:uid="{29FF4441-2D31-4F39-95A2-3065761D6096}"/>
    <cellStyle name="Comma 2 3 2 3 3 5 2 3" xfId="30534" xr:uid="{111D8128-7F46-4E32-8467-A703502853FC}"/>
    <cellStyle name="Comma 2 3 2 3 3 5 3" xfId="10314" xr:uid="{E402BB85-E54C-4A76-9CE7-2415BB4499EF}"/>
    <cellStyle name="Comma 2 3 2 3 3 5 3 2" xfId="22446" xr:uid="{827F2506-8BF2-44B9-AFA7-777192A87CF0}"/>
    <cellStyle name="Comma 2 3 2 3 3 5 3 2 2" xfId="46710" xr:uid="{80D80F4E-0803-4112-B89B-378EFB7E6E5E}"/>
    <cellStyle name="Comma 2 3 2 3 3 5 3 3" xfId="34578" xr:uid="{F19AA386-75C9-4DEE-A88E-A4F248A44588}"/>
    <cellStyle name="Comma 2 3 2 3 3 5 4" xfId="14358" xr:uid="{8693CB8A-2170-4022-8FE8-B72B92DE29F6}"/>
    <cellStyle name="Comma 2 3 2 3 3 5 4 2" xfId="38622" xr:uid="{48BD8622-2263-41CF-917E-127F272E2A9A}"/>
    <cellStyle name="Comma 2 3 2 3 3 5 5" xfId="26490" xr:uid="{C9BCE5A0-2588-4FA3-8D04-547C8A0EE3F2}"/>
    <cellStyle name="Comma 2 3 2 3 3 6" xfId="4248" xr:uid="{08033E12-2117-4DE4-A9C0-A5588EA30659}"/>
    <cellStyle name="Comma 2 3 2 3 3 6 2" xfId="16380" xr:uid="{CABCBCEC-3785-4294-B154-85A894B87503}"/>
    <cellStyle name="Comma 2 3 2 3 3 6 2 2" xfId="40644" xr:uid="{AC8EFE29-4996-42DA-A6E3-B5CC66233F5C}"/>
    <cellStyle name="Comma 2 3 2 3 3 6 3" xfId="28512" xr:uid="{B8F0EB6D-8A06-4CF9-A587-728FFF5BB967}"/>
    <cellStyle name="Comma 2 3 2 3 3 7" xfId="8292" xr:uid="{B645105F-E494-4E32-AB4D-8BCBEF151F94}"/>
    <cellStyle name="Comma 2 3 2 3 3 7 2" xfId="20424" xr:uid="{86AD62C7-AEDC-46E6-A36E-AB1B0FB5689B}"/>
    <cellStyle name="Comma 2 3 2 3 3 7 2 2" xfId="44688" xr:uid="{5DCA2BA8-6129-4C1F-8B64-20DC80017C4F}"/>
    <cellStyle name="Comma 2 3 2 3 3 7 3" xfId="32556" xr:uid="{D122A7F6-3382-434E-834E-B22F552C629F}"/>
    <cellStyle name="Comma 2 3 2 3 3 8" xfId="12336" xr:uid="{FD573447-A869-4BFB-B4BF-6CF58A507D7B}"/>
    <cellStyle name="Comma 2 3 2 3 3 8 2" xfId="36600" xr:uid="{2CB25A28-4F42-4049-AB3D-0C2CE03F8656}"/>
    <cellStyle name="Comma 2 3 2 3 3 9" xfId="24468" xr:uid="{A61528AB-2063-43DC-A4AD-A922AC5CEFF3}"/>
    <cellStyle name="Comma 2 3 2 3 4" xfId="331" xr:uid="{7EA5D8CF-C400-4373-B67D-968A38964294}"/>
    <cellStyle name="Comma 2 3 2 3 4 2" xfId="836" xr:uid="{F7CF32EF-70A5-4EFB-A510-D18295FAF6DC}"/>
    <cellStyle name="Comma 2 3 2 3 4 2 2" xfId="1847" xr:uid="{E79D90D5-74CA-4D9C-AEB5-75727429EF61}"/>
    <cellStyle name="Comma 2 3 2 3 4 2 2 2" xfId="3869" xr:uid="{588BCC87-3BD1-4189-87BF-0D297751DC02}"/>
    <cellStyle name="Comma 2 3 2 3 4 2 2 2 2" xfId="7913" xr:uid="{67BB3F95-6F4B-4C23-A36F-CD3230CC862F}"/>
    <cellStyle name="Comma 2 3 2 3 4 2 2 2 2 2" xfId="20045" xr:uid="{521815AB-9423-4031-A994-09BD581B1337}"/>
    <cellStyle name="Comma 2 3 2 3 4 2 2 2 2 2 2" xfId="44309" xr:uid="{3C2F263D-D893-460B-96BA-D9F8EB642DC0}"/>
    <cellStyle name="Comma 2 3 2 3 4 2 2 2 2 3" xfId="32177" xr:uid="{53145565-E3C2-493A-9F0F-01B4A15DB32A}"/>
    <cellStyle name="Comma 2 3 2 3 4 2 2 2 3" xfId="11957" xr:uid="{0566BC0C-DCE2-46CB-B302-D0D67C548673}"/>
    <cellStyle name="Comma 2 3 2 3 4 2 2 2 3 2" xfId="24089" xr:uid="{3355D9C1-5111-4E9C-B173-3A9DAEA07F4D}"/>
    <cellStyle name="Comma 2 3 2 3 4 2 2 2 3 2 2" xfId="48353" xr:uid="{7B5A5F87-14FF-4139-AC14-719666B1A12D}"/>
    <cellStyle name="Comma 2 3 2 3 4 2 2 2 3 3" xfId="36221" xr:uid="{5B7243B8-7037-4CAA-9E39-0B20C23D935B}"/>
    <cellStyle name="Comma 2 3 2 3 4 2 2 2 4" xfId="16001" xr:uid="{67B6BCB9-BAAE-4D8B-94A7-4360F48E00FA}"/>
    <cellStyle name="Comma 2 3 2 3 4 2 2 2 4 2" xfId="40265" xr:uid="{DC2E1BCF-D906-4BD1-A330-3ECF4F7087D3}"/>
    <cellStyle name="Comma 2 3 2 3 4 2 2 2 5" xfId="28133" xr:uid="{94D516A1-44B9-4E15-A197-53BA5E219F37}"/>
    <cellStyle name="Comma 2 3 2 3 4 2 2 3" xfId="5891" xr:uid="{637DEB32-7580-4EF4-B009-B3A256CCE8DE}"/>
    <cellStyle name="Comma 2 3 2 3 4 2 2 3 2" xfId="18023" xr:uid="{4CB51752-00E4-4DB1-880F-0491B6EFA363}"/>
    <cellStyle name="Comma 2 3 2 3 4 2 2 3 2 2" xfId="42287" xr:uid="{E07B407E-799E-4327-8DAF-D4A34D5DCEC4}"/>
    <cellStyle name="Comma 2 3 2 3 4 2 2 3 3" xfId="30155" xr:uid="{1FC01853-4FE9-4DAB-8772-7CB04C1A21C6}"/>
    <cellStyle name="Comma 2 3 2 3 4 2 2 4" xfId="9935" xr:uid="{9C745E95-B208-49BD-A469-9B05A8AEB5F9}"/>
    <cellStyle name="Comma 2 3 2 3 4 2 2 4 2" xfId="22067" xr:uid="{789CD915-969E-415C-86F0-5CD1A9D15ABF}"/>
    <cellStyle name="Comma 2 3 2 3 4 2 2 4 2 2" xfId="46331" xr:uid="{A3C515F6-3348-43D4-91C6-FE1B4C1FB927}"/>
    <cellStyle name="Comma 2 3 2 3 4 2 2 4 3" xfId="34199" xr:uid="{51F8C79B-18D4-4E71-8BA8-80AE31BD277F}"/>
    <cellStyle name="Comma 2 3 2 3 4 2 2 5" xfId="13979" xr:uid="{9C787E9B-37E1-4F88-AC4A-DCA7CF30A638}"/>
    <cellStyle name="Comma 2 3 2 3 4 2 2 5 2" xfId="38243" xr:uid="{0DE0DFCE-A4BB-4514-8265-10CAAF17A4A4}"/>
    <cellStyle name="Comma 2 3 2 3 4 2 2 6" xfId="26111" xr:uid="{40FE6B50-9E49-4197-B54F-FE3CD662DBC7}"/>
    <cellStyle name="Comma 2 3 2 3 4 2 3" xfId="2858" xr:uid="{0D3FA97A-F4DC-449D-8FE5-703230FA018C}"/>
    <cellStyle name="Comma 2 3 2 3 4 2 3 2" xfId="6902" xr:uid="{119ADC31-428A-4F1E-A1D8-2FBA67ABAFB2}"/>
    <cellStyle name="Comma 2 3 2 3 4 2 3 2 2" xfId="19034" xr:uid="{8EA96E6E-6DC0-4BE2-B44A-1EF14DC3EAD5}"/>
    <cellStyle name="Comma 2 3 2 3 4 2 3 2 2 2" xfId="43298" xr:uid="{7D03C5FC-E49B-42A8-BF63-29BB9BF1DFCB}"/>
    <cellStyle name="Comma 2 3 2 3 4 2 3 2 3" xfId="31166" xr:uid="{9FFAD625-E53C-44DB-8599-456F7DC10A17}"/>
    <cellStyle name="Comma 2 3 2 3 4 2 3 3" xfId="10946" xr:uid="{90BD9EF8-ABA8-4006-837C-515F4619F826}"/>
    <cellStyle name="Comma 2 3 2 3 4 2 3 3 2" xfId="23078" xr:uid="{3CF0315B-8DF0-435D-978D-2A3402DB9C3B}"/>
    <cellStyle name="Comma 2 3 2 3 4 2 3 3 2 2" xfId="47342" xr:uid="{81403663-4718-4C7E-BA28-59ACA0782C94}"/>
    <cellStyle name="Comma 2 3 2 3 4 2 3 3 3" xfId="35210" xr:uid="{58373F5F-C394-4224-BF30-9D5E84E45AFA}"/>
    <cellStyle name="Comma 2 3 2 3 4 2 3 4" xfId="14990" xr:uid="{631F9F0B-F99A-4FFF-BD18-6C56CF319250}"/>
    <cellStyle name="Comma 2 3 2 3 4 2 3 4 2" xfId="39254" xr:uid="{C7B8B162-4A98-47A1-B0ED-7FC720E22627}"/>
    <cellStyle name="Comma 2 3 2 3 4 2 3 5" xfId="27122" xr:uid="{7BF961CF-AB4E-4F07-9949-CB2A5F5EFD05}"/>
    <cellStyle name="Comma 2 3 2 3 4 2 4" xfId="4880" xr:uid="{BDC6B121-3744-4D9E-997F-1A99F87EFA50}"/>
    <cellStyle name="Comma 2 3 2 3 4 2 4 2" xfId="17012" xr:uid="{832CD07C-843D-4636-A1C3-D32D97687B6F}"/>
    <cellStyle name="Comma 2 3 2 3 4 2 4 2 2" xfId="41276" xr:uid="{36967247-E8D1-4BEB-8B33-4A12CE29BF1A}"/>
    <cellStyle name="Comma 2 3 2 3 4 2 4 3" xfId="29144" xr:uid="{6ACCECE8-286D-4F7D-8B9C-5719975EA9FB}"/>
    <cellStyle name="Comma 2 3 2 3 4 2 5" xfId="8924" xr:uid="{CA81B023-6A93-403B-B6F5-B7A6CC0A5D40}"/>
    <cellStyle name="Comma 2 3 2 3 4 2 5 2" xfId="21056" xr:uid="{D2B87A9D-7F85-4100-9C61-6282591553C8}"/>
    <cellStyle name="Comma 2 3 2 3 4 2 5 2 2" xfId="45320" xr:uid="{9AD03FD5-95D8-4A8E-95A5-E0E3A8F3B6AD}"/>
    <cellStyle name="Comma 2 3 2 3 4 2 5 3" xfId="33188" xr:uid="{55830F41-BA69-4DAE-8982-88EEECCE8DBE}"/>
    <cellStyle name="Comma 2 3 2 3 4 2 6" xfId="12968" xr:uid="{4ACC11D4-6085-4476-A52E-20E225EF0AEC}"/>
    <cellStyle name="Comma 2 3 2 3 4 2 6 2" xfId="37232" xr:uid="{2A24406E-ECDD-4902-A149-99F7807621F4}"/>
    <cellStyle name="Comma 2 3 2 3 4 2 7" xfId="25100" xr:uid="{74C0E1D0-7975-49AA-B55A-D364DA0A0745}"/>
    <cellStyle name="Comma 2 3 2 3 4 3" xfId="1342" xr:uid="{AD82AC13-C53B-46BC-9843-6777FA077F62}"/>
    <cellStyle name="Comma 2 3 2 3 4 3 2" xfId="3364" xr:uid="{A3DC243A-0A46-4B8D-8315-47E4951905E9}"/>
    <cellStyle name="Comma 2 3 2 3 4 3 2 2" xfId="7408" xr:uid="{752ABF45-58F8-49F2-992E-4AD1D556DD64}"/>
    <cellStyle name="Comma 2 3 2 3 4 3 2 2 2" xfId="19540" xr:uid="{EA389268-5EE6-4914-838E-30E2E7F88EAB}"/>
    <cellStyle name="Comma 2 3 2 3 4 3 2 2 2 2" xfId="43804" xr:uid="{FD29AAAE-FB12-4EEC-8545-BBF9CCDD930D}"/>
    <cellStyle name="Comma 2 3 2 3 4 3 2 2 3" xfId="31672" xr:uid="{CD2DA572-8A26-43BA-9EBF-B0D4FFBC0CF1}"/>
    <cellStyle name="Comma 2 3 2 3 4 3 2 3" xfId="11452" xr:uid="{554CA359-BA8F-49CF-8EE9-2C5E99B6E465}"/>
    <cellStyle name="Comma 2 3 2 3 4 3 2 3 2" xfId="23584" xr:uid="{7E8FEAF9-BC8A-4CFA-8134-294D03389A29}"/>
    <cellStyle name="Comma 2 3 2 3 4 3 2 3 2 2" xfId="47848" xr:uid="{27A45EFD-150A-4AF4-8BA8-4390CD6FDD82}"/>
    <cellStyle name="Comma 2 3 2 3 4 3 2 3 3" xfId="35716" xr:uid="{63AE1FEF-A1C0-4297-99F9-DDD43C48E8E0}"/>
    <cellStyle name="Comma 2 3 2 3 4 3 2 4" xfId="15496" xr:uid="{B4578B7A-5C50-4F86-B72D-41566BF05758}"/>
    <cellStyle name="Comma 2 3 2 3 4 3 2 4 2" xfId="39760" xr:uid="{0BD78808-C984-4BEA-B726-6C3F1FC537EC}"/>
    <cellStyle name="Comma 2 3 2 3 4 3 2 5" xfId="27628" xr:uid="{E801D705-27B8-4C18-85EF-B5C5000BF696}"/>
    <cellStyle name="Comma 2 3 2 3 4 3 3" xfId="5386" xr:uid="{0CF2EDAA-3DA7-4BF2-B154-2E0520145C65}"/>
    <cellStyle name="Comma 2 3 2 3 4 3 3 2" xfId="17518" xr:uid="{ABD6C656-5770-46D7-8D64-73C9B6C7F3BB}"/>
    <cellStyle name="Comma 2 3 2 3 4 3 3 2 2" xfId="41782" xr:uid="{2840CBA0-35D7-4A7F-94B1-37144C24441F}"/>
    <cellStyle name="Comma 2 3 2 3 4 3 3 3" xfId="29650" xr:uid="{B8CF5B2F-9D26-411B-A3EC-51B2C7D3465A}"/>
    <cellStyle name="Comma 2 3 2 3 4 3 4" xfId="9430" xr:uid="{92BBBC3D-1015-4BF6-8FD7-7C0107F0BB44}"/>
    <cellStyle name="Comma 2 3 2 3 4 3 4 2" xfId="21562" xr:uid="{923F1CB2-5A31-4C54-9201-A3871D5DD29B}"/>
    <cellStyle name="Comma 2 3 2 3 4 3 4 2 2" xfId="45826" xr:uid="{54C8B3CB-78F5-420E-9F1B-8F59CC89F658}"/>
    <cellStyle name="Comma 2 3 2 3 4 3 4 3" xfId="33694" xr:uid="{7EB1D6EC-ED22-4B79-97AC-7AF01926AF79}"/>
    <cellStyle name="Comma 2 3 2 3 4 3 5" xfId="13474" xr:uid="{FCD03198-4C66-4906-AB6B-EABD1AE901F6}"/>
    <cellStyle name="Comma 2 3 2 3 4 3 5 2" xfId="37738" xr:uid="{D204C3F6-0893-494E-974F-C1A0DF680669}"/>
    <cellStyle name="Comma 2 3 2 3 4 3 6" xfId="25606" xr:uid="{0CA93F8C-5C82-4468-9ED3-D621375455E8}"/>
    <cellStyle name="Comma 2 3 2 3 4 4" xfId="2353" xr:uid="{C66B519B-087A-452C-95F9-0F285B4CEC4A}"/>
    <cellStyle name="Comma 2 3 2 3 4 4 2" xfId="6397" xr:uid="{F4F0C3A5-DF8D-4338-A92E-CF51C189CED1}"/>
    <cellStyle name="Comma 2 3 2 3 4 4 2 2" xfId="18529" xr:uid="{F5094CF5-9328-436F-A706-A621867990FC}"/>
    <cellStyle name="Comma 2 3 2 3 4 4 2 2 2" xfId="42793" xr:uid="{02DD8A6C-CA23-43F0-AD4D-1B8E70BB89CC}"/>
    <cellStyle name="Comma 2 3 2 3 4 4 2 3" xfId="30661" xr:uid="{8F15F329-2BD4-4CCA-8D5B-52EA35A462AC}"/>
    <cellStyle name="Comma 2 3 2 3 4 4 3" xfId="10441" xr:uid="{809D5C8D-C286-4E01-BFFD-182808C3ACF8}"/>
    <cellStyle name="Comma 2 3 2 3 4 4 3 2" xfId="22573" xr:uid="{44B20A9A-3E53-41A7-8D53-E2C50FC95C25}"/>
    <cellStyle name="Comma 2 3 2 3 4 4 3 2 2" xfId="46837" xr:uid="{1415E87F-771A-4CB0-9726-C59AC1CB138D}"/>
    <cellStyle name="Comma 2 3 2 3 4 4 3 3" xfId="34705" xr:uid="{25F0728E-E962-4528-B6C1-B9444806487B}"/>
    <cellStyle name="Comma 2 3 2 3 4 4 4" xfId="14485" xr:uid="{D17650DA-14B1-46ED-A0E9-A91EDF176AF7}"/>
    <cellStyle name="Comma 2 3 2 3 4 4 4 2" xfId="38749" xr:uid="{40A5A1EA-7568-4A96-9186-3DAF7BCA28FF}"/>
    <cellStyle name="Comma 2 3 2 3 4 4 5" xfId="26617" xr:uid="{F47C2A09-2152-49F8-A7B9-38323DDBA4C8}"/>
    <cellStyle name="Comma 2 3 2 3 4 5" xfId="4375" xr:uid="{E28F44BB-648E-4EBC-B892-A6C475C00A03}"/>
    <cellStyle name="Comma 2 3 2 3 4 5 2" xfId="16507" xr:uid="{0F03A65F-B520-4A8C-9926-BC64B74DD7E5}"/>
    <cellStyle name="Comma 2 3 2 3 4 5 2 2" xfId="40771" xr:uid="{3892F88A-82EE-454A-BFBA-BE4858201249}"/>
    <cellStyle name="Comma 2 3 2 3 4 5 3" xfId="28639" xr:uid="{839F0599-4DE5-4517-B0D6-FDF1C8A765C8}"/>
    <cellStyle name="Comma 2 3 2 3 4 6" xfId="8419" xr:uid="{90B191AD-BB4D-43F8-8CD4-95D8A10E13DF}"/>
    <cellStyle name="Comma 2 3 2 3 4 6 2" xfId="20551" xr:uid="{4987C980-C0EF-4E97-B32A-4037FFBDC0CC}"/>
    <cellStyle name="Comma 2 3 2 3 4 6 2 2" xfId="44815" xr:uid="{21E708FC-D029-4B89-A20C-D3820D9F4FC4}"/>
    <cellStyle name="Comma 2 3 2 3 4 6 3" xfId="32683" xr:uid="{0F136CAF-0C53-4B99-9F10-791E08B2F53C}"/>
    <cellStyle name="Comma 2 3 2 3 4 7" xfId="12463" xr:uid="{6EB19C8B-295F-4F29-8264-CE69996936C3}"/>
    <cellStyle name="Comma 2 3 2 3 4 7 2" xfId="36727" xr:uid="{86AAD392-0CE4-4998-A42B-C510FD367EEA}"/>
    <cellStyle name="Comma 2 3 2 3 4 8" xfId="24595" xr:uid="{5B6A67FD-D10F-4861-9A12-DE9F1412D01A}"/>
    <cellStyle name="Comma 2 3 2 3 5" xfId="583" xr:uid="{BC260B6F-E728-4246-BEFB-8A0175A51F78}"/>
    <cellStyle name="Comma 2 3 2 3 5 2" xfId="1594" xr:uid="{520CACE4-2941-40B0-80A9-B4B06687B232}"/>
    <cellStyle name="Comma 2 3 2 3 5 2 2" xfId="3616" xr:uid="{F34DCAE7-401C-4470-9EF4-EB146E8994E3}"/>
    <cellStyle name="Comma 2 3 2 3 5 2 2 2" xfId="7660" xr:uid="{D8E59E4C-96E3-4AAC-B5F2-E4B99011A6E8}"/>
    <cellStyle name="Comma 2 3 2 3 5 2 2 2 2" xfId="19792" xr:uid="{EBCA2B76-B3B2-449A-AB04-13A73FAF2489}"/>
    <cellStyle name="Comma 2 3 2 3 5 2 2 2 2 2" xfId="44056" xr:uid="{568179A9-E488-4866-A30D-97910632A5D5}"/>
    <cellStyle name="Comma 2 3 2 3 5 2 2 2 3" xfId="31924" xr:uid="{42E10F60-709F-45A6-A645-98521EAD7765}"/>
    <cellStyle name="Comma 2 3 2 3 5 2 2 3" xfId="11704" xr:uid="{D23159FC-2F39-415E-AC19-27E48F902534}"/>
    <cellStyle name="Comma 2 3 2 3 5 2 2 3 2" xfId="23836" xr:uid="{1068CFFC-9933-4302-A25F-232A91E25EFF}"/>
    <cellStyle name="Comma 2 3 2 3 5 2 2 3 2 2" xfId="48100" xr:uid="{683D3FBF-6507-4AD3-A07E-5BAE06B82204}"/>
    <cellStyle name="Comma 2 3 2 3 5 2 2 3 3" xfId="35968" xr:uid="{AECFA232-56BA-4D35-B541-FB9C76373717}"/>
    <cellStyle name="Comma 2 3 2 3 5 2 2 4" xfId="15748" xr:uid="{99D0CA2B-9A18-472E-8793-A7BC12BB60C7}"/>
    <cellStyle name="Comma 2 3 2 3 5 2 2 4 2" xfId="40012" xr:uid="{07CD3883-E8B7-4175-98A5-6D8624E58428}"/>
    <cellStyle name="Comma 2 3 2 3 5 2 2 5" xfId="27880" xr:uid="{051ADAA3-DFCE-44D9-BFA3-6661E82026FE}"/>
    <cellStyle name="Comma 2 3 2 3 5 2 3" xfId="5638" xr:uid="{FBDF7ECA-5E9D-471C-AE12-037C2D3C0CFC}"/>
    <cellStyle name="Comma 2 3 2 3 5 2 3 2" xfId="17770" xr:uid="{0B7D92D2-166B-4A0E-9BD5-730B4023B02E}"/>
    <cellStyle name="Comma 2 3 2 3 5 2 3 2 2" xfId="42034" xr:uid="{FF10358D-66D2-42DF-81FB-2D43DB9884E9}"/>
    <cellStyle name="Comma 2 3 2 3 5 2 3 3" xfId="29902" xr:uid="{BEA955F9-B686-46EA-A6C6-CB69394A290B}"/>
    <cellStyle name="Comma 2 3 2 3 5 2 4" xfId="9682" xr:uid="{1084CCF4-E6AA-485B-BCBF-FB4101929253}"/>
    <cellStyle name="Comma 2 3 2 3 5 2 4 2" xfId="21814" xr:uid="{508890DA-E543-4565-9EAB-B2CA6D6EBA8A}"/>
    <cellStyle name="Comma 2 3 2 3 5 2 4 2 2" xfId="46078" xr:uid="{5E8FD472-9816-4DB9-A88E-DA4E8090B67D}"/>
    <cellStyle name="Comma 2 3 2 3 5 2 4 3" xfId="33946" xr:uid="{8B4425D9-F308-4798-A04D-246A8E246706}"/>
    <cellStyle name="Comma 2 3 2 3 5 2 5" xfId="13726" xr:uid="{31C17287-90DC-4C46-9FBB-2AB6697DF9D3}"/>
    <cellStyle name="Comma 2 3 2 3 5 2 5 2" xfId="37990" xr:uid="{C425FF68-A85F-4AB8-BA57-EB0F0FA3316A}"/>
    <cellStyle name="Comma 2 3 2 3 5 2 6" xfId="25858" xr:uid="{6FBA5394-A30E-4DDB-9816-2D716A745EFA}"/>
    <cellStyle name="Comma 2 3 2 3 5 3" xfId="2605" xr:uid="{68BDDF38-8FB7-44E9-B854-2AD17073CC4B}"/>
    <cellStyle name="Comma 2 3 2 3 5 3 2" xfId="6649" xr:uid="{7EDE6E1E-BDDC-483D-8B6F-042B40092DF0}"/>
    <cellStyle name="Comma 2 3 2 3 5 3 2 2" xfId="18781" xr:uid="{94AB0AD9-FFA6-4E1A-AA86-6C4CCD3DF993}"/>
    <cellStyle name="Comma 2 3 2 3 5 3 2 2 2" xfId="43045" xr:uid="{93FF77D3-2EF1-480A-9CFC-9F01EF3C02CD}"/>
    <cellStyle name="Comma 2 3 2 3 5 3 2 3" xfId="30913" xr:uid="{04CF1DD5-DE8A-42C6-B6CB-545D3854512A}"/>
    <cellStyle name="Comma 2 3 2 3 5 3 3" xfId="10693" xr:uid="{11C64F17-09D0-46AA-AC65-2BD43AE5A84D}"/>
    <cellStyle name="Comma 2 3 2 3 5 3 3 2" xfId="22825" xr:uid="{B719854D-6FDE-4642-B849-43DF5CA31FDE}"/>
    <cellStyle name="Comma 2 3 2 3 5 3 3 2 2" xfId="47089" xr:uid="{0791D18A-D4AE-46E0-94BF-47DD21A4BEAC}"/>
    <cellStyle name="Comma 2 3 2 3 5 3 3 3" xfId="34957" xr:uid="{C443D76D-E155-4B4E-B60E-053E13AAF18F}"/>
    <cellStyle name="Comma 2 3 2 3 5 3 4" xfId="14737" xr:uid="{5AF405EC-1CDB-4C22-A45F-A6DE3EFD1B54}"/>
    <cellStyle name="Comma 2 3 2 3 5 3 4 2" xfId="39001" xr:uid="{B645C3FA-DFCE-4379-AB42-2DC0450A584E}"/>
    <cellStyle name="Comma 2 3 2 3 5 3 5" xfId="26869" xr:uid="{9767211B-EE17-454D-8201-E0853E6C5944}"/>
    <cellStyle name="Comma 2 3 2 3 5 4" xfId="4627" xr:uid="{5663C60F-2FC3-4323-B5C3-46E75BFE0585}"/>
    <cellStyle name="Comma 2 3 2 3 5 4 2" xfId="16759" xr:uid="{42245074-CAEA-43E3-993B-494E7E546FE2}"/>
    <cellStyle name="Comma 2 3 2 3 5 4 2 2" xfId="41023" xr:uid="{0A735A9B-751F-4235-BC87-0B8976D89020}"/>
    <cellStyle name="Comma 2 3 2 3 5 4 3" xfId="28891" xr:uid="{D62413F1-4140-4BFA-9392-8CB7DDE14F49}"/>
    <cellStyle name="Comma 2 3 2 3 5 5" xfId="8671" xr:uid="{EC04D53E-F7B9-42DB-8408-FFEC58CFDEAB}"/>
    <cellStyle name="Comma 2 3 2 3 5 5 2" xfId="20803" xr:uid="{EBEF7909-143D-43C3-9CF7-FD208F67523B}"/>
    <cellStyle name="Comma 2 3 2 3 5 5 2 2" xfId="45067" xr:uid="{82DEB0EF-19FB-408E-A399-87897FD80AC7}"/>
    <cellStyle name="Comma 2 3 2 3 5 5 3" xfId="32935" xr:uid="{01724ABA-5344-450F-8821-B12CC82E0155}"/>
    <cellStyle name="Comma 2 3 2 3 5 6" xfId="12715" xr:uid="{32EF4E90-AE36-4F84-A484-0AB25C16F43D}"/>
    <cellStyle name="Comma 2 3 2 3 5 6 2" xfId="36979" xr:uid="{D274A188-C500-41F4-8DB1-8D77A05E6BB9}"/>
    <cellStyle name="Comma 2 3 2 3 5 7" xfId="24847" xr:uid="{2C240C3E-F826-4AB7-88E4-B65784F6C0AE}"/>
    <cellStyle name="Comma 2 3 2 3 6" xfId="1089" xr:uid="{E493FB0F-EA02-418F-972F-9CA6C8293169}"/>
    <cellStyle name="Comma 2 3 2 3 6 2" xfId="3111" xr:uid="{428133C8-6420-4558-A372-C5091D2D36DC}"/>
    <cellStyle name="Comma 2 3 2 3 6 2 2" xfId="7155" xr:uid="{0B505E58-81FC-4DF6-BB35-178C5BA15B61}"/>
    <cellStyle name="Comma 2 3 2 3 6 2 2 2" xfId="19287" xr:uid="{4914D04A-6666-4B56-AC07-BC1569801B6E}"/>
    <cellStyle name="Comma 2 3 2 3 6 2 2 2 2" xfId="43551" xr:uid="{625B69C0-F07E-4CB5-8F30-6A1FA623FF9E}"/>
    <cellStyle name="Comma 2 3 2 3 6 2 2 3" xfId="31419" xr:uid="{4206421B-2ECE-4DC4-A2C0-3D5B19345EF2}"/>
    <cellStyle name="Comma 2 3 2 3 6 2 3" xfId="11199" xr:uid="{204F2D5B-731E-4941-8F80-7F4DA076A25C}"/>
    <cellStyle name="Comma 2 3 2 3 6 2 3 2" xfId="23331" xr:uid="{81C14EC7-EA06-4D17-B420-C01D648D18B0}"/>
    <cellStyle name="Comma 2 3 2 3 6 2 3 2 2" xfId="47595" xr:uid="{5B40E558-1EC3-470E-A77F-ADCA2D0A12EC}"/>
    <cellStyle name="Comma 2 3 2 3 6 2 3 3" xfId="35463" xr:uid="{5CB270D4-C9AB-4DBB-838B-0D412260A86B}"/>
    <cellStyle name="Comma 2 3 2 3 6 2 4" xfId="15243" xr:uid="{8BA8BC5C-A205-4146-9FD8-BBF827903E02}"/>
    <cellStyle name="Comma 2 3 2 3 6 2 4 2" xfId="39507" xr:uid="{850B5DC2-8AA5-4654-A3A4-E9448D8898A1}"/>
    <cellStyle name="Comma 2 3 2 3 6 2 5" xfId="27375" xr:uid="{9DB7F458-2317-456C-8335-B8DEF623E592}"/>
    <cellStyle name="Comma 2 3 2 3 6 3" xfId="5133" xr:uid="{2FD67642-1ED6-40C4-A7C3-D4FB3CAD305B}"/>
    <cellStyle name="Comma 2 3 2 3 6 3 2" xfId="17265" xr:uid="{4B2CA526-C370-4442-94F8-300388EE5EC4}"/>
    <cellStyle name="Comma 2 3 2 3 6 3 2 2" xfId="41529" xr:uid="{EDFF030A-1211-401B-85DE-234785C84A67}"/>
    <cellStyle name="Comma 2 3 2 3 6 3 3" xfId="29397" xr:uid="{3A1E3681-1E89-4DA3-A761-76C23487BE0F}"/>
    <cellStyle name="Comma 2 3 2 3 6 4" xfId="9177" xr:uid="{EEED7A61-3A2E-4783-B74C-E9779EF9CAAE}"/>
    <cellStyle name="Comma 2 3 2 3 6 4 2" xfId="21309" xr:uid="{A2588CEE-7BAC-46B8-B5BE-FD999AE5EA6B}"/>
    <cellStyle name="Comma 2 3 2 3 6 4 2 2" xfId="45573" xr:uid="{38A8EC93-E3EF-454D-8C65-4D8530C4BB78}"/>
    <cellStyle name="Comma 2 3 2 3 6 4 3" xfId="33441" xr:uid="{A24235E2-333A-4089-9B4D-ED4E177ED6F1}"/>
    <cellStyle name="Comma 2 3 2 3 6 5" xfId="13221" xr:uid="{DAB14836-DC7B-43D0-AD81-F1979F04D9C3}"/>
    <cellStyle name="Comma 2 3 2 3 6 5 2" xfId="37485" xr:uid="{41F287E4-8BE5-4B72-BBE5-69C844A8FD5D}"/>
    <cellStyle name="Comma 2 3 2 3 6 6" xfId="25353" xr:uid="{8D7B8104-1832-4589-8594-D43CE81CD197}"/>
    <cellStyle name="Comma 2 3 2 3 7" xfId="2100" xr:uid="{33BF0E2E-FB28-4301-8B24-2C9F54F5526A}"/>
    <cellStyle name="Comma 2 3 2 3 7 2" xfId="6144" xr:uid="{E2D18CDC-6200-455C-B6A7-0FD274A9E995}"/>
    <cellStyle name="Comma 2 3 2 3 7 2 2" xfId="18276" xr:uid="{30038FF3-8F08-4525-91A8-DC52E3B57EEB}"/>
    <cellStyle name="Comma 2 3 2 3 7 2 2 2" xfId="42540" xr:uid="{AE8EDA59-8507-492F-B460-3FCCD52E6FDC}"/>
    <cellStyle name="Comma 2 3 2 3 7 2 3" xfId="30408" xr:uid="{19E4112B-0C75-45BA-8C1F-A62580DD6636}"/>
    <cellStyle name="Comma 2 3 2 3 7 3" xfId="10188" xr:uid="{A1A9BF3D-3F79-4A11-AB36-EDC44ED9788F}"/>
    <cellStyle name="Comma 2 3 2 3 7 3 2" xfId="22320" xr:uid="{5B7E12F1-7E63-424B-BE76-4529373F4E96}"/>
    <cellStyle name="Comma 2 3 2 3 7 3 2 2" xfId="46584" xr:uid="{F489BC4D-4802-494B-A8BA-65E19E26DB06}"/>
    <cellStyle name="Comma 2 3 2 3 7 3 3" xfId="34452" xr:uid="{DACDBD62-09BA-4965-A481-D63D70623CC5}"/>
    <cellStyle name="Comma 2 3 2 3 7 4" xfId="14232" xr:uid="{8CFE30B8-4AC8-40EF-A96A-6CBA7F232592}"/>
    <cellStyle name="Comma 2 3 2 3 7 4 2" xfId="38496" xr:uid="{8A641D99-1E0D-4924-A084-8D602286B901}"/>
    <cellStyle name="Comma 2 3 2 3 7 5" xfId="26364" xr:uid="{C7979A5A-7720-443A-B171-2075087C2063}"/>
    <cellStyle name="Comma 2 3 2 3 8" xfId="4122" xr:uid="{250C3A67-63AE-4F7F-8FE6-42906E07A1CE}"/>
    <cellStyle name="Comma 2 3 2 3 8 2" xfId="16254" xr:uid="{AA42BB0B-080B-4DA8-9F84-BD8D04163B63}"/>
    <cellStyle name="Comma 2 3 2 3 8 2 2" xfId="40518" xr:uid="{1847C4D7-EF18-4404-AA80-BE9E21CFFE67}"/>
    <cellStyle name="Comma 2 3 2 3 8 3" xfId="28386" xr:uid="{80790799-88A5-40D0-8DD1-FDC4B441E3BA}"/>
    <cellStyle name="Comma 2 3 2 3 9" xfId="8166" xr:uid="{EFF3024B-A477-46B3-9AEE-4FB586DC36C8}"/>
    <cellStyle name="Comma 2 3 2 3 9 2" xfId="20298" xr:uid="{691A7B54-7393-4C63-949D-942DB93C5D58}"/>
    <cellStyle name="Comma 2 3 2 3 9 2 2" xfId="44562" xr:uid="{A3D1CFDA-63A3-4809-AC07-B653ADBB9ABE}"/>
    <cellStyle name="Comma 2 3 2 3 9 3" xfId="32430" xr:uid="{D2779116-B358-4B9C-AF15-0F6865AB52D1}"/>
    <cellStyle name="Comma 2 3 2 4" xfId="99" xr:uid="{ED52B5A7-1154-4000-BABB-34FB2CD58D74}"/>
    <cellStyle name="Comma 2 3 2 4 10" xfId="24363" xr:uid="{1BE1C85F-C535-4DDC-954B-9B546F7928DA}"/>
    <cellStyle name="Comma 2 3 2 4 2" xfId="225" xr:uid="{06C94538-264C-4C2A-BA75-370FF452B348}"/>
    <cellStyle name="Comma 2 3 2 4 2 2" xfId="478" xr:uid="{81291AD1-D755-4365-8346-285EC85DF871}"/>
    <cellStyle name="Comma 2 3 2 4 2 2 2" xfId="983" xr:uid="{99FC243C-9380-4645-A0BD-ECE16901679F}"/>
    <cellStyle name="Comma 2 3 2 4 2 2 2 2" xfId="1994" xr:uid="{158D38FB-D072-48DE-8EC9-FBF46FC75905}"/>
    <cellStyle name="Comma 2 3 2 4 2 2 2 2 2" xfId="4016" xr:uid="{5C6B740E-CE46-49F5-B987-D3148936C3A8}"/>
    <cellStyle name="Comma 2 3 2 4 2 2 2 2 2 2" xfId="8060" xr:uid="{06CF4374-12E6-4627-AC4A-47403BF8AB3C}"/>
    <cellStyle name="Comma 2 3 2 4 2 2 2 2 2 2 2" xfId="20192" xr:uid="{416688E5-40A0-45B9-AA80-86161EEC1A38}"/>
    <cellStyle name="Comma 2 3 2 4 2 2 2 2 2 2 2 2" xfId="44456" xr:uid="{31F3B532-FFFF-4F47-90A3-0D8C7633559E}"/>
    <cellStyle name="Comma 2 3 2 4 2 2 2 2 2 2 3" xfId="32324" xr:uid="{E81A0F75-1449-424D-BDF9-A19CF5253DAA}"/>
    <cellStyle name="Comma 2 3 2 4 2 2 2 2 2 3" xfId="12104" xr:uid="{E2206366-1101-4A47-A856-2AD1CFCB3EDF}"/>
    <cellStyle name="Comma 2 3 2 4 2 2 2 2 2 3 2" xfId="24236" xr:uid="{3F417311-AD53-48CA-8189-1309CBE45288}"/>
    <cellStyle name="Comma 2 3 2 4 2 2 2 2 2 3 2 2" xfId="48500" xr:uid="{84A5D9EA-0457-47DF-914B-FF42A05BE70F}"/>
    <cellStyle name="Comma 2 3 2 4 2 2 2 2 2 3 3" xfId="36368" xr:uid="{0C6A9286-0BB9-4FFA-9672-DEE88D7EEA71}"/>
    <cellStyle name="Comma 2 3 2 4 2 2 2 2 2 4" xfId="16148" xr:uid="{A24A6338-E029-4E44-B759-6330724E1054}"/>
    <cellStyle name="Comma 2 3 2 4 2 2 2 2 2 4 2" xfId="40412" xr:uid="{B42BB660-EE13-4FF0-A507-AF25B470BCCB}"/>
    <cellStyle name="Comma 2 3 2 4 2 2 2 2 2 5" xfId="28280" xr:uid="{2CFE87B2-A82E-4230-8422-6570F75B46D1}"/>
    <cellStyle name="Comma 2 3 2 4 2 2 2 2 3" xfId="6038" xr:uid="{C336305E-F83F-428F-8DE9-F109730096F7}"/>
    <cellStyle name="Comma 2 3 2 4 2 2 2 2 3 2" xfId="18170" xr:uid="{898D9C5C-267A-4C91-A8EB-33CA610C8EB9}"/>
    <cellStyle name="Comma 2 3 2 4 2 2 2 2 3 2 2" xfId="42434" xr:uid="{B662F117-FB0D-4FF4-9875-F888EA85D214}"/>
    <cellStyle name="Comma 2 3 2 4 2 2 2 2 3 3" xfId="30302" xr:uid="{2ABBB2CB-B90F-4495-B334-4EC2FA36806A}"/>
    <cellStyle name="Comma 2 3 2 4 2 2 2 2 4" xfId="10082" xr:uid="{84901A3F-5903-4AD9-9231-8FEE3D80D4E6}"/>
    <cellStyle name="Comma 2 3 2 4 2 2 2 2 4 2" xfId="22214" xr:uid="{F7182BA5-8072-4AD5-B1F7-5D34C62EF61A}"/>
    <cellStyle name="Comma 2 3 2 4 2 2 2 2 4 2 2" xfId="46478" xr:uid="{E732F999-3B1E-48D7-A337-FFD63C3FC6E0}"/>
    <cellStyle name="Comma 2 3 2 4 2 2 2 2 4 3" xfId="34346" xr:uid="{7B083C3C-3EFD-493E-966C-0A00E1B5FA9E}"/>
    <cellStyle name="Comma 2 3 2 4 2 2 2 2 5" xfId="14126" xr:uid="{C3D6F728-D937-42C2-B608-C5D816011430}"/>
    <cellStyle name="Comma 2 3 2 4 2 2 2 2 5 2" xfId="38390" xr:uid="{E68E3DF9-DA23-47B0-867C-D1C5CCBF98F7}"/>
    <cellStyle name="Comma 2 3 2 4 2 2 2 2 6" xfId="26258" xr:uid="{D6D33BF5-1BF8-4A8F-9CC6-69D172BBB7BD}"/>
    <cellStyle name="Comma 2 3 2 4 2 2 2 3" xfId="3005" xr:uid="{E9163840-FFA3-4B86-82F3-DF81ED0FDB10}"/>
    <cellStyle name="Comma 2 3 2 4 2 2 2 3 2" xfId="7049" xr:uid="{58725AEE-D5C7-4836-8C48-F87EA7DDCB17}"/>
    <cellStyle name="Comma 2 3 2 4 2 2 2 3 2 2" xfId="19181" xr:uid="{80359053-261A-4715-A3B3-C9FCF600B4D8}"/>
    <cellStyle name="Comma 2 3 2 4 2 2 2 3 2 2 2" xfId="43445" xr:uid="{C7DC3139-25B6-4CB3-A8A7-142C931EBAC1}"/>
    <cellStyle name="Comma 2 3 2 4 2 2 2 3 2 3" xfId="31313" xr:uid="{FA91E234-127F-4B7A-B3D1-868AD21945FF}"/>
    <cellStyle name="Comma 2 3 2 4 2 2 2 3 3" xfId="11093" xr:uid="{187DB08C-BA01-4B87-9D89-E1A8C8A5A54B}"/>
    <cellStyle name="Comma 2 3 2 4 2 2 2 3 3 2" xfId="23225" xr:uid="{A44489AC-2F6D-486A-84D2-72C299F8C367}"/>
    <cellStyle name="Comma 2 3 2 4 2 2 2 3 3 2 2" xfId="47489" xr:uid="{C5EFF7E3-F5E0-4C43-9132-8D9D30060C5D}"/>
    <cellStyle name="Comma 2 3 2 4 2 2 2 3 3 3" xfId="35357" xr:uid="{19B79F5D-49F7-4B5B-B404-7EA867F3AA98}"/>
    <cellStyle name="Comma 2 3 2 4 2 2 2 3 4" xfId="15137" xr:uid="{6FFC6EDD-54E9-43FF-B74C-CA97269836D0}"/>
    <cellStyle name="Comma 2 3 2 4 2 2 2 3 4 2" xfId="39401" xr:uid="{D347925F-BED0-46D3-8ADC-96C37A89E007}"/>
    <cellStyle name="Comma 2 3 2 4 2 2 2 3 5" xfId="27269" xr:uid="{4F3BF446-BB7B-4B9D-B410-69D9CCEED04F}"/>
    <cellStyle name="Comma 2 3 2 4 2 2 2 4" xfId="5027" xr:uid="{1ABD338D-7506-4392-9DAE-7987DB74F28B}"/>
    <cellStyle name="Comma 2 3 2 4 2 2 2 4 2" xfId="17159" xr:uid="{EDC3C427-3235-4F20-BC72-E607851CB01F}"/>
    <cellStyle name="Comma 2 3 2 4 2 2 2 4 2 2" xfId="41423" xr:uid="{8B21C3FF-1135-49F3-A8F0-93CEDD0EEF4E}"/>
    <cellStyle name="Comma 2 3 2 4 2 2 2 4 3" xfId="29291" xr:uid="{41544782-8AF8-4469-AEDF-C7A9DD641A37}"/>
    <cellStyle name="Comma 2 3 2 4 2 2 2 5" xfId="9071" xr:uid="{587EF574-E766-436A-AA45-54DA9B57A848}"/>
    <cellStyle name="Comma 2 3 2 4 2 2 2 5 2" xfId="21203" xr:uid="{55FC2E43-34C6-4D87-8648-FF7C0C51FDF0}"/>
    <cellStyle name="Comma 2 3 2 4 2 2 2 5 2 2" xfId="45467" xr:uid="{B41503C7-888F-4392-9549-E228CF68BB76}"/>
    <cellStyle name="Comma 2 3 2 4 2 2 2 5 3" xfId="33335" xr:uid="{4009BA62-84FB-44C9-992C-559D1DF8EEC5}"/>
    <cellStyle name="Comma 2 3 2 4 2 2 2 6" xfId="13115" xr:uid="{EF91FC5E-4226-46C1-AD26-294340DD5F53}"/>
    <cellStyle name="Comma 2 3 2 4 2 2 2 6 2" xfId="37379" xr:uid="{98EF55ED-AA10-4BEE-870A-DE0A6E756967}"/>
    <cellStyle name="Comma 2 3 2 4 2 2 2 7" xfId="25247" xr:uid="{9A87DF25-D9CD-4A13-8485-3F995D32BEFA}"/>
    <cellStyle name="Comma 2 3 2 4 2 2 3" xfId="1489" xr:uid="{244A195A-4185-444B-AF44-B66388353EA2}"/>
    <cellStyle name="Comma 2 3 2 4 2 2 3 2" xfId="3511" xr:uid="{D0F0E786-642B-4461-97E5-3B65D173D093}"/>
    <cellStyle name="Comma 2 3 2 4 2 2 3 2 2" xfId="7555" xr:uid="{327B2C01-F55A-42E9-9C87-F914013CAE57}"/>
    <cellStyle name="Comma 2 3 2 4 2 2 3 2 2 2" xfId="19687" xr:uid="{580D1E18-97CB-4060-BAE6-ADBD637F2FF6}"/>
    <cellStyle name="Comma 2 3 2 4 2 2 3 2 2 2 2" xfId="43951" xr:uid="{C95F8B80-4B5A-4007-A94B-FC51D84B5429}"/>
    <cellStyle name="Comma 2 3 2 4 2 2 3 2 2 3" xfId="31819" xr:uid="{419955EE-FB1C-4512-B951-8D6A375B2093}"/>
    <cellStyle name="Comma 2 3 2 4 2 2 3 2 3" xfId="11599" xr:uid="{26E5C1C1-A3F5-4B9D-9227-CC22B1A9E256}"/>
    <cellStyle name="Comma 2 3 2 4 2 2 3 2 3 2" xfId="23731" xr:uid="{527AA28C-23AA-44F6-B3CF-76B00F551224}"/>
    <cellStyle name="Comma 2 3 2 4 2 2 3 2 3 2 2" xfId="47995" xr:uid="{530363FF-5165-4B2C-A212-D6D4167834FB}"/>
    <cellStyle name="Comma 2 3 2 4 2 2 3 2 3 3" xfId="35863" xr:uid="{B34A736E-B2A1-4F5F-815A-06F469F4E9CE}"/>
    <cellStyle name="Comma 2 3 2 4 2 2 3 2 4" xfId="15643" xr:uid="{E2D928BE-A27B-4F0D-B27A-922DB9D365C6}"/>
    <cellStyle name="Comma 2 3 2 4 2 2 3 2 4 2" xfId="39907" xr:uid="{D2B682CA-A9DE-4A29-8A16-8A7E74955D91}"/>
    <cellStyle name="Comma 2 3 2 4 2 2 3 2 5" xfId="27775" xr:uid="{691E9363-6596-4054-919B-75021CCDE723}"/>
    <cellStyle name="Comma 2 3 2 4 2 2 3 3" xfId="5533" xr:uid="{F4D6DBD5-9589-40BB-8A19-64844E39C406}"/>
    <cellStyle name="Comma 2 3 2 4 2 2 3 3 2" xfId="17665" xr:uid="{B14852AF-C895-4F7A-AFCE-64DDDC5CD593}"/>
    <cellStyle name="Comma 2 3 2 4 2 2 3 3 2 2" xfId="41929" xr:uid="{4BFAF09E-4363-4E79-BA7E-7519ED396CF4}"/>
    <cellStyle name="Comma 2 3 2 4 2 2 3 3 3" xfId="29797" xr:uid="{9084020B-32CE-4E68-9EC2-6B59D8AA9ACF}"/>
    <cellStyle name="Comma 2 3 2 4 2 2 3 4" xfId="9577" xr:uid="{8E427DF1-5205-4F6C-A615-575FDF8147FB}"/>
    <cellStyle name="Comma 2 3 2 4 2 2 3 4 2" xfId="21709" xr:uid="{394E34A9-AA30-491F-839A-7938C5FD8990}"/>
    <cellStyle name="Comma 2 3 2 4 2 2 3 4 2 2" xfId="45973" xr:uid="{A1082329-5894-4F3F-843C-C8D86C106150}"/>
    <cellStyle name="Comma 2 3 2 4 2 2 3 4 3" xfId="33841" xr:uid="{59A88D03-7D1C-4D85-ADEC-28135F89E3A4}"/>
    <cellStyle name="Comma 2 3 2 4 2 2 3 5" xfId="13621" xr:uid="{B60DE5D2-12F7-4CB4-9796-F67EFF2D90F8}"/>
    <cellStyle name="Comma 2 3 2 4 2 2 3 5 2" xfId="37885" xr:uid="{335CBA6C-4F37-4E5D-89A0-5AEC34375F34}"/>
    <cellStyle name="Comma 2 3 2 4 2 2 3 6" xfId="25753" xr:uid="{A9CD5D6B-7871-463A-8401-D4B1B720E58C}"/>
    <cellStyle name="Comma 2 3 2 4 2 2 4" xfId="2500" xr:uid="{FC7722D3-32EE-4EAD-B2E3-B2EF32C65989}"/>
    <cellStyle name="Comma 2 3 2 4 2 2 4 2" xfId="6544" xr:uid="{D58B68FA-FED7-4305-B1B3-0D8BA61CE18E}"/>
    <cellStyle name="Comma 2 3 2 4 2 2 4 2 2" xfId="18676" xr:uid="{6A972C1A-CB51-4509-A7DC-058475489007}"/>
    <cellStyle name="Comma 2 3 2 4 2 2 4 2 2 2" xfId="42940" xr:uid="{4B1094F0-A2C0-4B0B-8429-BF59BE0DC769}"/>
    <cellStyle name="Comma 2 3 2 4 2 2 4 2 3" xfId="30808" xr:uid="{78B0DA29-7B78-4D23-93FF-8FB39CD668A4}"/>
    <cellStyle name="Comma 2 3 2 4 2 2 4 3" xfId="10588" xr:uid="{7A1A7DFC-82F4-4B0E-AF83-C2EAE120BA8E}"/>
    <cellStyle name="Comma 2 3 2 4 2 2 4 3 2" xfId="22720" xr:uid="{14DFB840-14F0-404B-A8B0-734DCABA2BB5}"/>
    <cellStyle name="Comma 2 3 2 4 2 2 4 3 2 2" xfId="46984" xr:uid="{8D654EB6-19FD-451B-8209-4CC37C4E8011}"/>
    <cellStyle name="Comma 2 3 2 4 2 2 4 3 3" xfId="34852" xr:uid="{FFEA03F8-A624-43F2-BAE8-87D94470C0B7}"/>
    <cellStyle name="Comma 2 3 2 4 2 2 4 4" xfId="14632" xr:uid="{F4C881C5-5DCE-4A2B-AD27-88F74CD16885}"/>
    <cellStyle name="Comma 2 3 2 4 2 2 4 4 2" xfId="38896" xr:uid="{46AC8C03-F27D-4CC4-AD2B-3C680011AAF1}"/>
    <cellStyle name="Comma 2 3 2 4 2 2 4 5" xfId="26764" xr:uid="{0BEE771B-7A7D-4A72-BA8E-6A608E7E6347}"/>
    <cellStyle name="Comma 2 3 2 4 2 2 5" xfId="4522" xr:uid="{5CB078F9-F1CA-438B-AE22-83FD80894554}"/>
    <cellStyle name="Comma 2 3 2 4 2 2 5 2" xfId="16654" xr:uid="{943ED251-A028-46DD-B27F-0357F9E6AAB6}"/>
    <cellStyle name="Comma 2 3 2 4 2 2 5 2 2" xfId="40918" xr:uid="{3A03D11D-C2D7-4CA2-A611-6D15E18F0E17}"/>
    <cellStyle name="Comma 2 3 2 4 2 2 5 3" xfId="28786" xr:uid="{ACC5B0BC-15A5-430D-AE1F-C2806E344116}"/>
    <cellStyle name="Comma 2 3 2 4 2 2 6" xfId="8566" xr:uid="{BD8D2625-AA20-466C-9EC0-9C7ACF348673}"/>
    <cellStyle name="Comma 2 3 2 4 2 2 6 2" xfId="20698" xr:uid="{D9D8F516-DFB3-4B34-B1BE-916E7CC1EF0B}"/>
    <cellStyle name="Comma 2 3 2 4 2 2 6 2 2" xfId="44962" xr:uid="{407F077B-DD02-4365-871B-8C55D2B8916B}"/>
    <cellStyle name="Comma 2 3 2 4 2 2 6 3" xfId="32830" xr:uid="{76AEF4FF-067F-4B82-8306-71E5379CD08A}"/>
    <cellStyle name="Comma 2 3 2 4 2 2 7" xfId="12610" xr:uid="{BAE9BA4C-49C9-4F49-84A0-05B226C103DF}"/>
    <cellStyle name="Comma 2 3 2 4 2 2 7 2" xfId="36874" xr:uid="{68F9D0A1-DC41-40A5-9F50-0D88EC31079F}"/>
    <cellStyle name="Comma 2 3 2 4 2 2 8" xfId="24742" xr:uid="{411A0F18-3FE8-4750-835A-74F3BE5ADEB2}"/>
    <cellStyle name="Comma 2 3 2 4 2 3" xfId="730" xr:uid="{3F43D5BB-B2BD-4ACD-B2C5-F926F4E9A5FD}"/>
    <cellStyle name="Comma 2 3 2 4 2 3 2" xfId="1741" xr:uid="{79CFCEB2-C7AB-4ED1-89EA-F7F6C7335ED3}"/>
    <cellStyle name="Comma 2 3 2 4 2 3 2 2" xfId="3763" xr:uid="{CD726CB4-8E66-4A36-9BDD-57085D631FAF}"/>
    <cellStyle name="Comma 2 3 2 4 2 3 2 2 2" xfId="7807" xr:uid="{8ABA791C-8369-4A83-955A-61080F01D14F}"/>
    <cellStyle name="Comma 2 3 2 4 2 3 2 2 2 2" xfId="19939" xr:uid="{B834D434-92DA-4CBD-9EFE-F007D5D2C1E6}"/>
    <cellStyle name="Comma 2 3 2 4 2 3 2 2 2 2 2" xfId="44203" xr:uid="{0D6F8C51-069A-4806-BEFF-B44FDA69B1FD}"/>
    <cellStyle name="Comma 2 3 2 4 2 3 2 2 2 3" xfId="32071" xr:uid="{A0CD6091-F7E3-4A99-8A56-5ACD4D54092C}"/>
    <cellStyle name="Comma 2 3 2 4 2 3 2 2 3" xfId="11851" xr:uid="{2EC5A35A-2671-4EE3-A9F3-223535379513}"/>
    <cellStyle name="Comma 2 3 2 4 2 3 2 2 3 2" xfId="23983" xr:uid="{773C34C0-633C-45C6-8263-8BBCBCB1120C}"/>
    <cellStyle name="Comma 2 3 2 4 2 3 2 2 3 2 2" xfId="48247" xr:uid="{037C6BF8-6D19-43B6-A27D-E7DCF4523D65}"/>
    <cellStyle name="Comma 2 3 2 4 2 3 2 2 3 3" xfId="36115" xr:uid="{A23C92E7-0943-4390-8058-3ECDEA0DB882}"/>
    <cellStyle name="Comma 2 3 2 4 2 3 2 2 4" xfId="15895" xr:uid="{8DB64EA0-7641-4D6C-8BAD-B8D6BE16A0D9}"/>
    <cellStyle name="Comma 2 3 2 4 2 3 2 2 4 2" xfId="40159" xr:uid="{5231BCD8-58DC-45D6-800E-B71DA26CE6EC}"/>
    <cellStyle name="Comma 2 3 2 4 2 3 2 2 5" xfId="28027" xr:uid="{EC6305D5-6DE6-4D4B-9DF2-F1F6DA30D4C6}"/>
    <cellStyle name="Comma 2 3 2 4 2 3 2 3" xfId="5785" xr:uid="{8B831B37-A832-42B7-BD68-DE99F0802548}"/>
    <cellStyle name="Comma 2 3 2 4 2 3 2 3 2" xfId="17917" xr:uid="{A5B7E194-31E0-4EA4-89AD-EC31C28C0CD5}"/>
    <cellStyle name="Comma 2 3 2 4 2 3 2 3 2 2" xfId="42181" xr:uid="{15E0BBCC-69F7-4D39-B174-8B835E7C03D9}"/>
    <cellStyle name="Comma 2 3 2 4 2 3 2 3 3" xfId="30049" xr:uid="{6F6269F7-567B-4FCC-8FF2-323457BFE7BD}"/>
    <cellStyle name="Comma 2 3 2 4 2 3 2 4" xfId="9829" xr:uid="{72FED802-EDF7-4C3D-AF60-8FC14EA4A2FB}"/>
    <cellStyle name="Comma 2 3 2 4 2 3 2 4 2" xfId="21961" xr:uid="{09244279-1EF2-4697-AAA7-1C3E7DFE4E15}"/>
    <cellStyle name="Comma 2 3 2 4 2 3 2 4 2 2" xfId="46225" xr:uid="{B39CCAFE-E8B5-44D0-A140-D12CD89F136E}"/>
    <cellStyle name="Comma 2 3 2 4 2 3 2 4 3" xfId="34093" xr:uid="{C618EAEF-62D0-4B96-8242-127C52543C69}"/>
    <cellStyle name="Comma 2 3 2 4 2 3 2 5" xfId="13873" xr:uid="{91CEC66D-2A51-4043-B6A1-C67D17726FC7}"/>
    <cellStyle name="Comma 2 3 2 4 2 3 2 5 2" xfId="38137" xr:uid="{25CB4D43-60F8-4E06-AA8E-17DA0EFC644B}"/>
    <cellStyle name="Comma 2 3 2 4 2 3 2 6" xfId="26005" xr:uid="{83AE9205-4B5D-45EB-B479-1DD6196F7AEA}"/>
    <cellStyle name="Comma 2 3 2 4 2 3 3" xfId="2752" xr:uid="{168045F9-E559-4678-8B5A-9DFD29492955}"/>
    <cellStyle name="Comma 2 3 2 4 2 3 3 2" xfId="6796" xr:uid="{CA9A1EC7-585A-4C80-8D8B-3CE1DAEC3F40}"/>
    <cellStyle name="Comma 2 3 2 4 2 3 3 2 2" xfId="18928" xr:uid="{3A3E0F52-8231-4E66-8063-733B0F598D6B}"/>
    <cellStyle name="Comma 2 3 2 4 2 3 3 2 2 2" xfId="43192" xr:uid="{6AFD4822-8B6E-42F6-A8A2-C3A017097BD4}"/>
    <cellStyle name="Comma 2 3 2 4 2 3 3 2 3" xfId="31060" xr:uid="{41FE9788-B0CD-4D23-A25E-CA03ACC3FB0C}"/>
    <cellStyle name="Comma 2 3 2 4 2 3 3 3" xfId="10840" xr:uid="{E7E61995-69D9-404A-A7B7-B8D8C9E9BB0E}"/>
    <cellStyle name="Comma 2 3 2 4 2 3 3 3 2" xfId="22972" xr:uid="{7CB416CA-5DB6-4505-8B80-9D0F5B28EF8C}"/>
    <cellStyle name="Comma 2 3 2 4 2 3 3 3 2 2" xfId="47236" xr:uid="{6D825680-0B79-4672-AA04-C69C2C5DC0F9}"/>
    <cellStyle name="Comma 2 3 2 4 2 3 3 3 3" xfId="35104" xr:uid="{C4AC1A5D-EA43-4BC1-A636-1EB7AA78B41C}"/>
    <cellStyle name="Comma 2 3 2 4 2 3 3 4" xfId="14884" xr:uid="{FE582226-BCD9-4157-A036-3F4B4A4FB55B}"/>
    <cellStyle name="Comma 2 3 2 4 2 3 3 4 2" xfId="39148" xr:uid="{6E108BED-10D7-4DC3-999B-9529FC42C548}"/>
    <cellStyle name="Comma 2 3 2 4 2 3 3 5" xfId="27016" xr:uid="{0D37D730-3334-4533-8FE8-0F6EBD22890E}"/>
    <cellStyle name="Comma 2 3 2 4 2 3 4" xfId="4774" xr:uid="{F3547FE8-065B-429C-8CF3-3DA407FD9CD7}"/>
    <cellStyle name="Comma 2 3 2 4 2 3 4 2" xfId="16906" xr:uid="{9060D4EC-9382-476C-90D7-30D8092957B5}"/>
    <cellStyle name="Comma 2 3 2 4 2 3 4 2 2" xfId="41170" xr:uid="{1FC78E32-A27F-4EAB-A5D3-836980DFC778}"/>
    <cellStyle name="Comma 2 3 2 4 2 3 4 3" xfId="29038" xr:uid="{26B0C1DB-F922-480C-B3F5-7F2EC5D73C30}"/>
    <cellStyle name="Comma 2 3 2 4 2 3 5" xfId="8818" xr:uid="{47A62C22-13B3-4971-B486-A9AE13FD960B}"/>
    <cellStyle name="Comma 2 3 2 4 2 3 5 2" xfId="20950" xr:uid="{1E75BDC9-8699-40C8-9F53-799745D86B9D}"/>
    <cellStyle name="Comma 2 3 2 4 2 3 5 2 2" xfId="45214" xr:uid="{1A031391-31EA-48A3-9862-59C3664CEFD4}"/>
    <cellStyle name="Comma 2 3 2 4 2 3 5 3" xfId="33082" xr:uid="{07A889E7-FD43-4A67-9290-73BFEA1BEE03}"/>
    <cellStyle name="Comma 2 3 2 4 2 3 6" xfId="12862" xr:uid="{47B5AE88-4E19-477D-B121-266E357E790B}"/>
    <cellStyle name="Comma 2 3 2 4 2 3 6 2" xfId="37126" xr:uid="{0D3D0898-5A8F-4412-95CA-EDC03335ED78}"/>
    <cellStyle name="Comma 2 3 2 4 2 3 7" xfId="24994" xr:uid="{BE031A40-AB7B-4D16-9AB3-A9193F1E733C}"/>
    <cellStyle name="Comma 2 3 2 4 2 4" xfId="1236" xr:uid="{8DC296BF-4534-47FB-AF55-FDD034482484}"/>
    <cellStyle name="Comma 2 3 2 4 2 4 2" xfId="3258" xr:uid="{23068A9F-5F96-459E-B445-98FA92D833C5}"/>
    <cellStyle name="Comma 2 3 2 4 2 4 2 2" xfId="7302" xr:uid="{7C7E2200-EE62-467C-81EF-C360B12BE734}"/>
    <cellStyle name="Comma 2 3 2 4 2 4 2 2 2" xfId="19434" xr:uid="{C6BAE0BE-97A3-4164-B70F-72CD7251A8ED}"/>
    <cellStyle name="Comma 2 3 2 4 2 4 2 2 2 2" xfId="43698" xr:uid="{3BDFB2BD-084C-454A-858A-7ABC7A1CE3A6}"/>
    <cellStyle name="Comma 2 3 2 4 2 4 2 2 3" xfId="31566" xr:uid="{60562D20-B9CB-4FB8-AA9E-7DDAAC4E085A}"/>
    <cellStyle name="Comma 2 3 2 4 2 4 2 3" xfId="11346" xr:uid="{2E5BBD0C-8914-4D85-9B7D-A730BEB0681E}"/>
    <cellStyle name="Comma 2 3 2 4 2 4 2 3 2" xfId="23478" xr:uid="{33E44D76-811B-4D4C-96F2-F480ED3FB3D8}"/>
    <cellStyle name="Comma 2 3 2 4 2 4 2 3 2 2" xfId="47742" xr:uid="{D9635E7F-E466-4F36-BE17-4A245A77637D}"/>
    <cellStyle name="Comma 2 3 2 4 2 4 2 3 3" xfId="35610" xr:uid="{D6E163EB-E681-421B-A2F5-043ECFDDC25B}"/>
    <cellStyle name="Comma 2 3 2 4 2 4 2 4" xfId="15390" xr:uid="{963DC069-7BFF-488D-B187-DDADC10AED9D}"/>
    <cellStyle name="Comma 2 3 2 4 2 4 2 4 2" xfId="39654" xr:uid="{95123302-D725-4685-92F1-C252C3A2C9C4}"/>
    <cellStyle name="Comma 2 3 2 4 2 4 2 5" xfId="27522" xr:uid="{2552303E-2C70-41B1-AE2F-7A2E577E831F}"/>
    <cellStyle name="Comma 2 3 2 4 2 4 3" xfId="5280" xr:uid="{4FBF22E8-9675-4022-AAD6-2314321904D1}"/>
    <cellStyle name="Comma 2 3 2 4 2 4 3 2" xfId="17412" xr:uid="{E96424A2-531D-4A81-A8FB-3E9A936C7C25}"/>
    <cellStyle name="Comma 2 3 2 4 2 4 3 2 2" xfId="41676" xr:uid="{B3EE2340-B449-4428-9F30-7A137B0A233D}"/>
    <cellStyle name="Comma 2 3 2 4 2 4 3 3" xfId="29544" xr:uid="{0298DBA4-BBFC-46A9-889A-86CE91DF5808}"/>
    <cellStyle name="Comma 2 3 2 4 2 4 4" xfId="9324" xr:uid="{87E59E67-B4E2-4D8F-A91B-5CFFC7DEA9D0}"/>
    <cellStyle name="Comma 2 3 2 4 2 4 4 2" xfId="21456" xr:uid="{FE74667B-8CC6-4AEF-AE5F-71DF27A5FF38}"/>
    <cellStyle name="Comma 2 3 2 4 2 4 4 2 2" xfId="45720" xr:uid="{23A42907-2308-41C5-AA88-97B9B2DF0A43}"/>
    <cellStyle name="Comma 2 3 2 4 2 4 4 3" xfId="33588" xr:uid="{F1983EF9-7474-423B-804F-44E363ECE951}"/>
    <cellStyle name="Comma 2 3 2 4 2 4 5" xfId="13368" xr:uid="{8262CFBF-060E-4425-A7FE-0970A5E8EA95}"/>
    <cellStyle name="Comma 2 3 2 4 2 4 5 2" xfId="37632" xr:uid="{2A9150A9-68A5-4541-9FF4-48AA054B5D04}"/>
    <cellStyle name="Comma 2 3 2 4 2 4 6" xfId="25500" xr:uid="{BCDBABEA-DDCD-4373-855A-46AD218B0D4D}"/>
    <cellStyle name="Comma 2 3 2 4 2 5" xfId="2247" xr:uid="{83CEE0BE-1986-4239-9384-FD60D6313102}"/>
    <cellStyle name="Comma 2 3 2 4 2 5 2" xfId="6291" xr:uid="{ECAD6275-4DF6-4693-92E2-E60D81C449F2}"/>
    <cellStyle name="Comma 2 3 2 4 2 5 2 2" xfId="18423" xr:uid="{9B10EDC5-FBDB-4E7E-A8D2-94F0102E554E}"/>
    <cellStyle name="Comma 2 3 2 4 2 5 2 2 2" xfId="42687" xr:uid="{D1664737-98FD-4DBC-BF37-38DF77A093B8}"/>
    <cellStyle name="Comma 2 3 2 4 2 5 2 3" xfId="30555" xr:uid="{00F69110-E12E-4CC4-AF9D-6EA96E6F3AE5}"/>
    <cellStyle name="Comma 2 3 2 4 2 5 3" xfId="10335" xr:uid="{4A8EAE6D-1FA8-430B-B504-C2194766CF70}"/>
    <cellStyle name="Comma 2 3 2 4 2 5 3 2" xfId="22467" xr:uid="{73F49F06-CD87-487C-B100-640D4C9E92C2}"/>
    <cellStyle name="Comma 2 3 2 4 2 5 3 2 2" xfId="46731" xr:uid="{12F4F874-EAE4-45F2-B643-A4E88F3CFD20}"/>
    <cellStyle name="Comma 2 3 2 4 2 5 3 3" xfId="34599" xr:uid="{4318F077-549D-4733-8AFF-E29C0A1732A7}"/>
    <cellStyle name="Comma 2 3 2 4 2 5 4" xfId="14379" xr:uid="{1C8C7AD7-95BB-45BD-8284-3E90B93F3B93}"/>
    <cellStyle name="Comma 2 3 2 4 2 5 4 2" xfId="38643" xr:uid="{35BAA58C-D38C-48C5-9E95-41490F041564}"/>
    <cellStyle name="Comma 2 3 2 4 2 5 5" xfId="26511" xr:uid="{60EF4D31-ED21-42FA-BEAC-7C41859D0394}"/>
    <cellStyle name="Comma 2 3 2 4 2 6" xfId="4269" xr:uid="{60B914D7-F889-4FB4-8C71-B84BC23928D5}"/>
    <cellStyle name="Comma 2 3 2 4 2 6 2" xfId="16401" xr:uid="{790349C7-AB10-4EBD-A59F-456ED431A1D3}"/>
    <cellStyle name="Comma 2 3 2 4 2 6 2 2" xfId="40665" xr:uid="{61846477-3B7E-4ABF-8DA2-4F43207F2581}"/>
    <cellStyle name="Comma 2 3 2 4 2 6 3" xfId="28533" xr:uid="{BC11D094-507B-4D9E-9F75-7CE6C43E8CFA}"/>
    <cellStyle name="Comma 2 3 2 4 2 7" xfId="8313" xr:uid="{DC650CCB-9C30-4F95-AED2-D1078E1C193F}"/>
    <cellStyle name="Comma 2 3 2 4 2 7 2" xfId="20445" xr:uid="{E9758C38-7293-4389-B546-F6581EC33F3E}"/>
    <cellStyle name="Comma 2 3 2 4 2 7 2 2" xfId="44709" xr:uid="{B5379119-F78F-447A-863A-487DBDA128ED}"/>
    <cellStyle name="Comma 2 3 2 4 2 7 3" xfId="32577" xr:uid="{18E65E86-16D3-4B29-8A9A-5C2C98F373DC}"/>
    <cellStyle name="Comma 2 3 2 4 2 8" xfId="12357" xr:uid="{4CF69DF1-B93E-43E3-A462-BB4E8B413C8E}"/>
    <cellStyle name="Comma 2 3 2 4 2 8 2" xfId="36621" xr:uid="{E1198E65-7338-45C3-87B7-E6437010E760}"/>
    <cellStyle name="Comma 2 3 2 4 2 9" xfId="24489" xr:uid="{5B14BBED-9991-43B6-ABC2-B33C8BE49551}"/>
    <cellStyle name="Comma 2 3 2 4 3" xfId="352" xr:uid="{ADDDEBCC-A17A-4291-B674-8A265CCD0087}"/>
    <cellStyle name="Comma 2 3 2 4 3 2" xfId="857" xr:uid="{762ECF34-93EE-4A20-A981-61A05538F243}"/>
    <cellStyle name="Comma 2 3 2 4 3 2 2" xfId="1868" xr:uid="{2891BFE9-A6D4-410C-9E15-E55107BB2EF6}"/>
    <cellStyle name="Comma 2 3 2 4 3 2 2 2" xfId="3890" xr:uid="{9C1F1FE9-6513-45B9-B269-ECA8689600D4}"/>
    <cellStyle name="Comma 2 3 2 4 3 2 2 2 2" xfId="7934" xr:uid="{FAB69715-6969-47BD-9525-2C05492F2966}"/>
    <cellStyle name="Comma 2 3 2 4 3 2 2 2 2 2" xfId="20066" xr:uid="{327405D6-D71F-4B00-9C4E-767E7D044F9C}"/>
    <cellStyle name="Comma 2 3 2 4 3 2 2 2 2 2 2" xfId="44330" xr:uid="{4B71B5BC-2AFD-42A4-A6AC-F6642F34A693}"/>
    <cellStyle name="Comma 2 3 2 4 3 2 2 2 2 3" xfId="32198" xr:uid="{361CAFEC-5C3A-4A7F-A6AC-1296FCC0567D}"/>
    <cellStyle name="Comma 2 3 2 4 3 2 2 2 3" xfId="11978" xr:uid="{D110A4E8-2A59-4C6D-8BD5-DA6E0F44BDB0}"/>
    <cellStyle name="Comma 2 3 2 4 3 2 2 2 3 2" xfId="24110" xr:uid="{0E8E5ADD-9795-44AE-BFC9-AC7415F8138B}"/>
    <cellStyle name="Comma 2 3 2 4 3 2 2 2 3 2 2" xfId="48374" xr:uid="{842E0DDF-2581-47C9-97B3-2132AD70D84D}"/>
    <cellStyle name="Comma 2 3 2 4 3 2 2 2 3 3" xfId="36242" xr:uid="{5C31B204-D46B-4A69-8B52-ECFB2C84EA7A}"/>
    <cellStyle name="Comma 2 3 2 4 3 2 2 2 4" xfId="16022" xr:uid="{889578E3-D116-496F-9B9D-96228257674A}"/>
    <cellStyle name="Comma 2 3 2 4 3 2 2 2 4 2" xfId="40286" xr:uid="{6A5D0B6A-9DAF-4CC5-8B77-415EACE165DD}"/>
    <cellStyle name="Comma 2 3 2 4 3 2 2 2 5" xfId="28154" xr:uid="{BC3A01C7-EB98-43D5-8FBF-7C4CDDC5347B}"/>
    <cellStyle name="Comma 2 3 2 4 3 2 2 3" xfId="5912" xr:uid="{78F8BE2C-E53A-4FC0-BE19-4D56800D5A36}"/>
    <cellStyle name="Comma 2 3 2 4 3 2 2 3 2" xfId="18044" xr:uid="{F7677131-55E1-4181-B063-912E515644AA}"/>
    <cellStyle name="Comma 2 3 2 4 3 2 2 3 2 2" xfId="42308" xr:uid="{6FEF57D5-D2A4-4507-98AA-DD6B8850D43E}"/>
    <cellStyle name="Comma 2 3 2 4 3 2 2 3 3" xfId="30176" xr:uid="{062FD823-2CB2-4A19-8817-950811EF0AA0}"/>
    <cellStyle name="Comma 2 3 2 4 3 2 2 4" xfId="9956" xr:uid="{5E022F52-605D-4925-AFC6-7EEC131F98C1}"/>
    <cellStyle name="Comma 2 3 2 4 3 2 2 4 2" xfId="22088" xr:uid="{9BFE9CC9-E9A0-4820-B628-B7CD13F40DBF}"/>
    <cellStyle name="Comma 2 3 2 4 3 2 2 4 2 2" xfId="46352" xr:uid="{37D9EDC1-0857-40FA-ACF1-26E1D0AFC4FD}"/>
    <cellStyle name="Comma 2 3 2 4 3 2 2 4 3" xfId="34220" xr:uid="{6016AAA6-BF44-4B93-BE35-AD24A0A7C401}"/>
    <cellStyle name="Comma 2 3 2 4 3 2 2 5" xfId="14000" xr:uid="{E7842924-F69A-4D76-82BA-F1E2527B8264}"/>
    <cellStyle name="Comma 2 3 2 4 3 2 2 5 2" xfId="38264" xr:uid="{30B1228C-509F-49AB-99BD-DF05D7DCE4AD}"/>
    <cellStyle name="Comma 2 3 2 4 3 2 2 6" xfId="26132" xr:uid="{E469380F-CCB0-4D18-96B2-E77D47051C2C}"/>
    <cellStyle name="Comma 2 3 2 4 3 2 3" xfId="2879" xr:uid="{7DF4A8BE-9DE7-415C-89B0-ECE68EADC8B4}"/>
    <cellStyle name="Comma 2 3 2 4 3 2 3 2" xfId="6923" xr:uid="{97A06A72-C2CD-4700-87F4-3A11C136AD6A}"/>
    <cellStyle name="Comma 2 3 2 4 3 2 3 2 2" xfId="19055" xr:uid="{0BC846D0-4846-42D6-82C4-C914A22911AD}"/>
    <cellStyle name="Comma 2 3 2 4 3 2 3 2 2 2" xfId="43319" xr:uid="{274058C7-0F22-429F-A2DC-9283A07095ED}"/>
    <cellStyle name="Comma 2 3 2 4 3 2 3 2 3" xfId="31187" xr:uid="{0F048EBC-9BD9-42ED-A225-4AAB93A16CB1}"/>
    <cellStyle name="Comma 2 3 2 4 3 2 3 3" xfId="10967" xr:uid="{83206F2C-1F3B-485E-B54F-914721528A81}"/>
    <cellStyle name="Comma 2 3 2 4 3 2 3 3 2" xfId="23099" xr:uid="{904D9AD6-E53D-43EF-8376-6E891FF9182E}"/>
    <cellStyle name="Comma 2 3 2 4 3 2 3 3 2 2" xfId="47363" xr:uid="{8E0E6C23-1B31-4465-BC10-BE2AFFCB6604}"/>
    <cellStyle name="Comma 2 3 2 4 3 2 3 3 3" xfId="35231" xr:uid="{5F914C33-FEEC-4FB4-B21A-B06E42E7BF72}"/>
    <cellStyle name="Comma 2 3 2 4 3 2 3 4" xfId="15011" xr:uid="{2AB363FC-7AC3-416E-9397-3AB5CCF1E806}"/>
    <cellStyle name="Comma 2 3 2 4 3 2 3 4 2" xfId="39275" xr:uid="{8530A1AE-1FDB-4691-BFE6-F33124BE2CA4}"/>
    <cellStyle name="Comma 2 3 2 4 3 2 3 5" xfId="27143" xr:uid="{CBE76AA0-595F-4CCE-853A-165FACD29B2E}"/>
    <cellStyle name="Comma 2 3 2 4 3 2 4" xfId="4901" xr:uid="{D8C74226-C0AA-44E7-88D2-55D1B045AD55}"/>
    <cellStyle name="Comma 2 3 2 4 3 2 4 2" xfId="17033" xr:uid="{3F7B4691-C91B-415C-8F49-3394DBB97033}"/>
    <cellStyle name="Comma 2 3 2 4 3 2 4 2 2" xfId="41297" xr:uid="{A3DA8847-8057-472E-8AF1-7B7C58CF363F}"/>
    <cellStyle name="Comma 2 3 2 4 3 2 4 3" xfId="29165" xr:uid="{58F2F68D-E08F-41B6-888C-51723E90BABB}"/>
    <cellStyle name="Comma 2 3 2 4 3 2 5" xfId="8945" xr:uid="{79768453-15B1-40A0-9F69-79B70136A276}"/>
    <cellStyle name="Comma 2 3 2 4 3 2 5 2" xfId="21077" xr:uid="{7C0336D9-CDD6-40F1-A523-A28941CEE06F}"/>
    <cellStyle name="Comma 2 3 2 4 3 2 5 2 2" xfId="45341" xr:uid="{E7F9CF66-0025-4574-AEB1-15E0A306463E}"/>
    <cellStyle name="Comma 2 3 2 4 3 2 5 3" xfId="33209" xr:uid="{F9398D1A-640E-4738-ACF6-C7A877349D46}"/>
    <cellStyle name="Comma 2 3 2 4 3 2 6" xfId="12989" xr:uid="{4E6B2BC6-DF5D-4BD7-AA5A-4677B4F22C40}"/>
    <cellStyle name="Comma 2 3 2 4 3 2 6 2" xfId="37253" xr:uid="{3596CCE8-EAC6-4018-9D05-B43093C8F0B9}"/>
    <cellStyle name="Comma 2 3 2 4 3 2 7" xfId="25121" xr:uid="{F69E0763-E899-4372-A56E-F71856ED7CDE}"/>
    <cellStyle name="Comma 2 3 2 4 3 3" xfId="1363" xr:uid="{CFDACD6E-79CF-4133-8C3B-9CBDFCFC8851}"/>
    <cellStyle name="Comma 2 3 2 4 3 3 2" xfId="3385" xr:uid="{540503C0-8484-494A-B284-C3B3A0351818}"/>
    <cellStyle name="Comma 2 3 2 4 3 3 2 2" xfId="7429" xr:uid="{7A6E0B85-F51D-4EC9-946D-6E8BCC201975}"/>
    <cellStyle name="Comma 2 3 2 4 3 3 2 2 2" xfId="19561" xr:uid="{652F9372-8B57-4109-9C31-E8538B4AC8A7}"/>
    <cellStyle name="Comma 2 3 2 4 3 3 2 2 2 2" xfId="43825" xr:uid="{FEE49C2E-5E1D-47C5-B025-9B32DA29BA74}"/>
    <cellStyle name="Comma 2 3 2 4 3 3 2 2 3" xfId="31693" xr:uid="{FF2DA0AC-4987-4530-960A-8C0E867E69DF}"/>
    <cellStyle name="Comma 2 3 2 4 3 3 2 3" xfId="11473" xr:uid="{33D38548-C777-446B-9187-3FD534EDFD7F}"/>
    <cellStyle name="Comma 2 3 2 4 3 3 2 3 2" xfId="23605" xr:uid="{082724BA-C8F2-4E6B-925E-9EF26119E6AE}"/>
    <cellStyle name="Comma 2 3 2 4 3 3 2 3 2 2" xfId="47869" xr:uid="{16E9757A-8A4B-43A6-AB02-6A4FE51ADB5C}"/>
    <cellStyle name="Comma 2 3 2 4 3 3 2 3 3" xfId="35737" xr:uid="{83351B09-5F6D-4B22-BC5B-C696029D2793}"/>
    <cellStyle name="Comma 2 3 2 4 3 3 2 4" xfId="15517" xr:uid="{6D57AE78-936A-47F1-88C4-A3C5F4493AA6}"/>
    <cellStyle name="Comma 2 3 2 4 3 3 2 4 2" xfId="39781" xr:uid="{1143778D-19D5-4BF9-B33D-80D3D083A3BC}"/>
    <cellStyle name="Comma 2 3 2 4 3 3 2 5" xfId="27649" xr:uid="{42837874-763D-49B1-ACF4-574530E64B9B}"/>
    <cellStyle name="Comma 2 3 2 4 3 3 3" xfId="5407" xr:uid="{DFC206F4-82CD-4E72-B475-C2F14C2D685D}"/>
    <cellStyle name="Comma 2 3 2 4 3 3 3 2" xfId="17539" xr:uid="{5A0BC502-14F8-498A-A945-8D8C69531FE9}"/>
    <cellStyle name="Comma 2 3 2 4 3 3 3 2 2" xfId="41803" xr:uid="{FB3F7CCF-AFA9-4922-835D-80B4B3713501}"/>
    <cellStyle name="Comma 2 3 2 4 3 3 3 3" xfId="29671" xr:uid="{EDFC0162-03EA-42D1-8190-A9E71C5398F5}"/>
    <cellStyle name="Comma 2 3 2 4 3 3 4" xfId="9451" xr:uid="{261A66D8-1FC4-4B96-827C-657A58DE8E6B}"/>
    <cellStyle name="Comma 2 3 2 4 3 3 4 2" xfId="21583" xr:uid="{5AC266D5-6D8C-48D3-9D42-D6F6D6ECB35C}"/>
    <cellStyle name="Comma 2 3 2 4 3 3 4 2 2" xfId="45847" xr:uid="{7356D497-EE14-4265-9FEB-7135170C3F85}"/>
    <cellStyle name="Comma 2 3 2 4 3 3 4 3" xfId="33715" xr:uid="{4931237E-AF9E-4CC7-8BAB-BD3446188B00}"/>
    <cellStyle name="Comma 2 3 2 4 3 3 5" xfId="13495" xr:uid="{307F746B-6CAC-4A0A-A1EE-AFE4EF607A48}"/>
    <cellStyle name="Comma 2 3 2 4 3 3 5 2" xfId="37759" xr:uid="{670BF1D3-6F33-4D1D-95C9-6386F437985A}"/>
    <cellStyle name="Comma 2 3 2 4 3 3 6" xfId="25627" xr:uid="{08B81EDE-1C73-4B0C-85D0-99B071CC27E2}"/>
    <cellStyle name="Comma 2 3 2 4 3 4" xfId="2374" xr:uid="{C696F1EC-F609-4106-B7F6-1C6F8A2104C1}"/>
    <cellStyle name="Comma 2 3 2 4 3 4 2" xfId="6418" xr:uid="{7AD4282E-9B0B-4B90-A581-A1786A89084D}"/>
    <cellStyle name="Comma 2 3 2 4 3 4 2 2" xfId="18550" xr:uid="{45227379-8E54-40C0-8B77-EAD36B528861}"/>
    <cellStyle name="Comma 2 3 2 4 3 4 2 2 2" xfId="42814" xr:uid="{5A7E4D7C-0CD6-43F5-A4B7-DEED31085FE4}"/>
    <cellStyle name="Comma 2 3 2 4 3 4 2 3" xfId="30682" xr:uid="{7FF792FC-08D7-4241-A421-4BDDB614DC6D}"/>
    <cellStyle name="Comma 2 3 2 4 3 4 3" xfId="10462" xr:uid="{5330D0C5-4D97-48D3-B467-0B234628253E}"/>
    <cellStyle name="Comma 2 3 2 4 3 4 3 2" xfId="22594" xr:uid="{189D7BE8-3349-447B-A707-45CC80154E3D}"/>
    <cellStyle name="Comma 2 3 2 4 3 4 3 2 2" xfId="46858" xr:uid="{AC9BDBAA-DF5F-460E-A08A-3B5C4B2FCF32}"/>
    <cellStyle name="Comma 2 3 2 4 3 4 3 3" xfId="34726" xr:uid="{46790145-F0F0-4E7F-8212-2895289549BD}"/>
    <cellStyle name="Comma 2 3 2 4 3 4 4" xfId="14506" xr:uid="{3280A958-237E-46D7-A4B5-D4249432FC9B}"/>
    <cellStyle name="Comma 2 3 2 4 3 4 4 2" xfId="38770" xr:uid="{F20955A0-9F14-46F8-9B10-1BB5CEE58F3E}"/>
    <cellStyle name="Comma 2 3 2 4 3 4 5" xfId="26638" xr:uid="{FECD9E67-C38B-4C42-B781-21A21CE688E0}"/>
    <cellStyle name="Comma 2 3 2 4 3 5" xfId="4396" xr:uid="{062FB2C0-CA95-47B4-8259-533A283B08A9}"/>
    <cellStyle name="Comma 2 3 2 4 3 5 2" xfId="16528" xr:uid="{251FFAF1-E199-4C2E-8A6C-47CCA189B217}"/>
    <cellStyle name="Comma 2 3 2 4 3 5 2 2" xfId="40792" xr:uid="{09BC0A9F-4E36-4B0A-8B85-240A88FCE777}"/>
    <cellStyle name="Comma 2 3 2 4 3 5 3" xfId="28660" xr:uid="{15433A6D-3126-4B89-8C92-DAB9BE1E9601}"/>
    <cellStyle name="Comma 2 3 2 4 3 6" xfId="8440" xr:uid="{72F3E0CB-18C1-48CB-803C-DC5EA2B5D2B7}"/>
    <cellStyle name="Comma 2 3 2 4 3 6 2" xfId="20572" xr:uid="{00AC742C-097E-4BBE-9E4E-CA0D8E4517CE}"/>
    <cellStyle name="Comma 2 3 2 4 3 6 2 2" xfId="44836" xr:uid="{6A09186B-07EC-41FA-A181-363610724F35}"/>
    <cellStyle name="Comma 2 3 2 4 3 6 3" xfId="32704" xr:uid="{D6DC3CF2-740B-40C4-9DB0-EAA6587B97F5}"/>
    <cellStyle name="Comma 2 3 2 4 3 7" xfId="12484" xr:uid="{DDC18900-20A5-4367-8E4C-F5A8FD085DC1}"/>
    <cellStyle name="Comma 2 3 2 4 3 7 2" xfId="36748" xr:uid="{CB6E16DE-3884-42CA-B586-DC4BBE22C16B}"/>
    <cellStyle name="Comma 2 3 2 4 3 8" xfId="24616" xr:uid="{544BD5A2-18B9-4CCB-A624-404F237049DC}"/>
    <cellStyle name="Comma 2 3 2 4 4" xfId="604" xr:uid="{BF5B25ED-DFD9-4D88-8776-926937E3AB69}"/>
    <cellStyle name="Comma 2 3 2 4 4 2" xfId="1615" xr:uid="{50FCB49E-D72B-4DED-9300-DFCA4A8DC518}"/>
    <cellStyle name="Comma 2 3 2 4 4 2 2" xfId="3637" xr:uid="{31B14E0D-802D-4AAB-9611-AC9258E3C818}"/>
    <cellStyle name="Comma 2 3 2 4 4 2 2 2" xfId="7681" xr:uid="{BF507FB5-652A-40A6-966D-5B708E94D70C}"/>
    <cellStyle name="Comma 2 3 2 4 4 2 2 2 2" xfId="19813" xr:uid="{F8D0BD26-CC06-4EFC-8B55-E8B9339F4B47}"/>
    <cellStyle name="Comma 2 3 2 4 4 2 2 2 2 2" xfId="44077" xr:uid="{C23DCD5D-BA28-4CE5-AA51-4E4A33419312}"/>
    <cellStyle name="Comma 2 3 2 4 4 2 2 2 3" xfId="31945" xr:uid="{5D96896D-D81E-4A0A-8869-772E2B3C984F}"/>
    <cellStyle name="Comma 2 3 2 4 4 2 2 3" xfId="11725" xr:uid="{8347147B-5A8C-40A7-90BA-7B3A60CF738F}"/>
    <cellStyle name="Comma 2 3 2 4 4 2 2 3 2" xfId="23857" xr:uid="{37942ECD-4918-4D86-82C8-7F52DF6515F4}"/>
    <cellStyle name="Comma 2 3 2 4 4 2 2 3 2 2" xfId="48121" xr:uid="{A070A8D9-5B14-4FB6-95EA-B6F0424E80A0}"/>
    <cellStyle name="Comma 2 3 2 4 4 2 2 3 3" xfId="35989" xr:uid="{3C6CA01A-33BF-4CCF-9083-5B3D41CE7A43}"/>
    <cellStyle name="Comma 2 3 2 4 4 2 2 4" xfId="15769" xr:uid="{B07406CE-7C34-47E9-B2B1-51E7D32ED44E}"/>
    <cellStyle name="Comma 2 3 2 4 4 2 2 4 2" xfId="40033" xr:uid="{7C42F92C-6B8A-4B05-A3EF-CE7294788CF6}"/>
    <cellStyle name="Comma 2 3 2 4 4 2 2 5" xfId="27901" xr:uid="{8487B013-4402-44BF-9BCA-E240EFCE9509}"/>
    <cellStyle name="Comma 2 3 2 4 4 2 3" xfId="5659" xr:uid="{DA6A1999-B6A6-44BF-856C-D9359C9E3539}"/>
    <cellStyle name="Comma 2 3 2 4 4 2 3 2" xfId="17791" xr:uid="{8EB07C5C-B998-4B14-AFDB-5E2A6C8D2B21}"/>
    <cellStyle name="Comma 2 3 2 4 4 2 3 2 2" xfId="42055" xr:uid="{E3DD7A2B-819C-4489-B943-249854070FE7}"/>
    <cellStyle name="Comma 2 3 2 4 4 2 3 3" xfId="29923" xr:uid="{2B630B43-2FBE-4DD6-AFB3-84A2BD881679}"/>
    <cellStyle name="Comma 2 3 2 4 4 2 4" xfId="9703" xr:uid="{878DB43C-DDDC-4926-A6E2-7AA288CC2964}"/>
    <cellStyle name="Comma 2 3 2 4 4 2 4 2" xfId="21835" xr:uid="{D81C6CDE-98AB-45BF-A097-ABA53180D3FF}"/>
    <cellStyle name="Comma 2 3 2 4 4 2 4 2 2" xfId="46099" xr:uid="{98D969F0-E5E0-4C27-B5BD-75C08C0188A0}"/>
    <cellStyle name="Comma 2 3 2 4 4 2 4 3" xfId="33967" xr:uid="{D51F7D15-F0A8-4E33-A3A2-449644F91EE2}"/>
    <cellStyle name="Comma 2 3 2 4 4 2 5" xfId="13747" xr:uid="{4CD87F62-8258-4617-9008-74DA5C9387D4}"/>
    <cellStyle name="Comma 2 3 2 4 4 2 5 2" xfId="38011" xr:uid="{F64EEBB5-EB98-4CF2-9D00-CDFAFE45B81F}"/>
    <cellStyle name="Comma 2 3 2 4 4 2 6" xfId="25879" xr:uid="{D8E01014-524D-4B07-9C86-784B3913A2C6}"/>
    <cellStyle name="Comma 2 3 2 4 4 3" xfId="2626" xr:uid="{28CAE2A4-EC33-4307-AFA6-6B1CDE3BD729}"/>
    <cellStyle name="Comma 2 3 2 4 4 3 2" xfId="6670" xr:uid="{024A0300-2469-4201-A079-A05769D641A2}"/>
    <cellStyle name="Comma 2 3 2 4 4 3 2 2" xfId="18802" xr:uid="{C23452A6-AFAE-4578-AE0E-53A9F2C2632A}"/>
    <cellStyle name="Comma 2 3 2 4 4 3 2 2 2" xfId="43066" xr:uid="{CCB0EFCC-34DB-415E-A72A-D5246129D27F}"/>
    <cellStyle name="Comma 2 3 2 4 4 3 2 3" xfId="30934" xr:uid="{219169EF-7AAF-42F8-AD9E-C4F002AEF7C0}"/>
    <cellStyle name="Comma 2 3 2 4 4 3 3" xfId="10714" xr:uid="{80EA4EFC-3D32-4D99-A340-94603364F260}"/>
    <cellStyle name="Comma 2 3 2 4 4 3 3 2" xfId="22846" xr:uid="{A6589E57-C1AF-4B26-A704-C80CA5DB5DC5}"/>
    <cellStyle name="Comma 2 3 2 4 4 3 3 2 2" xfId="47110" xr:uid="{621E1A2F-5BAF-432D-87C6-DAA08039D332}"/>
    <cellStyle name="Comma 2 3 2 4 4 3 3 3" xfId="34978" xr:uid="{246E533B-D373-4D7F-BEB4-132999ACA11C}"/>
    <cellStyle name="Comma 2 3 2 4 4 3 4" xfId="14758" xr:uid="{9F93FC74-DAD6-4C0A-B539-9B769C49FBBB}"/>
    <cellStyle name="Comma 2 3 2 4 4 3 4 2" xfId="39022" xr:uid="{535C79AE-0C30-466B-984A-DBC3B43290F7}"/>
    <cellStyle name="Comma 2 3 2 4 4 3 5" xfId="26890" xr:uid="{6E259BA7-9A5C-4437-8722-C1FDAD3E7171}"/>
    <cellStyle name="Comma 2 3 2 4 4 4" xfId="4648" xr:uid="{7C32607C-0FB2-4C5C-9F9E-00259AE9A0F3}"/>
    <cellStyle name="Comma 2 3 2 4 4 4 2" xfId="16780" xr:uid="{5AB0F350-5A27-4E25-9A09-3DE1B8793A17}"/>
    <cellStyle name="Comma 2 3 2 4 4 4 2 2" xfId="41044" xr:uid="{24CEA2B3-A39E-474F-A212-0EEEA76BBE4D}"/>
    <cellStyle name="Comma 2 3 2 4 4 4 3" xfId="28912" xr:uid="{5FF9D854-ABFD-4738-915F-5ED9845D4F06}"/>
    <cellStyle name="Comma 2 3 2 4 4 5" xfId="8692" xr:uid="{FEC3687B-3574-4076-82E7-ED6FDCA9838E}"/>
    <cellStyle name="Comma 2 3 2 4 4 5 2" xfId="20824" xr:uid="{2484336E-ED93-4B2A-B59A-954E2595835D}"/>
    <cellStyle name="Comma 2 3 2 4 4 5 2 2" xfId="45088" xr:uid="{D97A897A-8AC3-44CF-B6D9-D512BBDEC7E2}"/>
    <cellStyle name="Comma 2 3 2 4 4 5 3" xfId="32956" xr:uid="{E40D350B-CA92-49CB-B06D-E6F6D18EC673}"/>
    <cellStyle name="Comma 2 3 2 4 4 6" xfId="12736" xr:uid="{FDDC76DF-9EB8-4524-A882-AE9069BCDE8F}"/>
    <cellStyle name="Comma 2 3 2 4 4 6 2" xfId="37000" xr:uid="{0D7816D4-6BD6-4CC9-AA54-9B8192CB2006}"/>
    <cellStyle name="Comma 2 3 2 4 4 7" xfId="24868" xr:uid="{57C2D615-4AE9-4BCA-8C28-1FD53736638C}"/>
    <cellStyle name="Comma 2 3 2 4 5" xfId="1110" xr:uid="{A02AE3D2-8621-44F6-95C6-D864D4B5E467}"/>
    <cellStyle name="Comma 2 3 2 4 5 2" xfId="3132" xr:uid="{9430A56E-9C61-43C4-8FF0-E7F78D3F8674}"/>
    <cellStyle name="Comma 2 3 2 4 5 2 2" xfId="7176" xr:uid="{645FCA1D-0477-4332-8E17-8A792A987CE7}"/>
    <cellStyle name="Comma 2 3 2 4 5 2 2 2" xfId="19308" xr:uid="{97B3AA29-CC8B-4612-9E1E-A8127A928A2D}"/>
    <cellStyle name="Comma 2 3 2 4 5 2 2 2 2" xfId="43572" xr:uid="{2AFD06BE-6B49-4E59-ACD0-F9E033C6E04B}"/>
    <cellStyle name="Comma 2 3 2 4 5 2 2 3" xfId="31440" xr:uid="{4278512F-40FC-401B-8D78-EC3C8674C810}"/>
    <cellStyle name="Comma 2 3 2 4 5 2 3" xfId="11220" xr:uid="{F62C55C3-BD27-4792-9D8D-D7E5AF5F07FB}"/>
    <cellStyle name="Comma 2 3 2 4 5 2 3 2" xfId="23352" xr:uid="{A99342D5-0565-45F5-854D-38914CCC2787}"/>
    <cellStyle name="Comma 2 3 2 4 5 2 3 2 2" xfId="47616" xr:uid="{2061D3CC-B166-42EF-A363-D512A7D9D8CE}"/>
    <cellStyle name="Comma 2 3 2 4 5 2 3 3" xfId="35484" xr:uid="{9860AD0C-ED7F-4CD7-B4C7-C2ABD2BEDE16}"/>
    <cellStyle name="Comma 2 3 2 4 5 2 4" xfId="15264" xr:uid="{F31AF803-A34B-45EC-A51D-BF2407501125}"/>
    <cellStyle name="Comma 2 3 2 4 5 2 4 2" xfId="39528" xr:uid="{2F79DF05-9CEA-435D-92C9-43F97532558C}"/>
    <cellStyle name="Comma 2 3 2 4 5 2 5" xfId="27396" xr:uid="{D864D8B3-A691-42EA-9610-486397D8985A}"/>
    <cellStyle name="Comma 2 3 2 4 5 3" xfId="5154" xr:uid="{4D6543B6-3634-4C5A-A0D5-B5B671D0AB2C}"/>
    <cellStyle name="Comma 2 3 2 4 5 3 2" xfId="17286" xr:uid="{36E8C2A2-D404-49B0-9BCF-16149F7C3F78}"/>
    <cellStyle name="Comma 2 3 2 4 5 3 2 2" xfId="41550" xr:uid="{0F81A9ED-0F80-4BA1-B472-0EAB7D0AC405}"/>
    <cellStyle name="Comma 2 3 2 4 5 3 3" xfId="29418" xr:uid="{1B58BAA0-0970-4AB2-B726-34CF0F0AAA02}"/>
    <cellStyle name="Comma 2 3 2 4 5 4" xfId="9198" xr:uid="{E9D609D8-7B04-4410-BEC9-F1EF560D1416}"/>
    <cellStyle name="Comma 2 3 2 4 5 4 2" xfId="21330" xr:uid="{D1E174D8-D747-4578-B7E2-DC4000313BC8}"/>
    <cellStyle name="Comma 2 3 2 4 5 4 2 2" xfId="45594" xr:uid="{B0C2B2C0-514F-495B-AB2E-347A98E48115}"/>
    <cellStyle name="Comma 2 3 2 4 5 4 3" xfId="33462" xr:uid="{0ECDF422-54A0-4BF6-AD9C-30070B556C01}"/>
    <cellStyle name="Comma 2 3 2 4 5 5" xfId="13242" xr:uid="{F48E2BC3-4955-4C9A-A661-C4294E35A34A}"/>
    <cellStyle name="Comma 2 3 2 4 5 5 2" xfId="37506" xr:uid="{84419CEF-D023-4070-AF73-6849F32D610C}"/>
    <cellStyle name="Comma 2 3 2 4 5 6" xfId="25374" xr:uid="{4B859960-4348-4103-9337-ECEC30817607}"/>
    <cellStyle name="Comma 2 3 2 4 6" xfId="2121" xr:uid="{AF4DBC8C-3DD2-426B-921A-645A3F487B18}"/>
    <cellStyle name="Comma 2 3 2 4 6 2" xfId="6165" xr:uid="{7DCDFAC7-F24A-4C41-949B-B617936C27C5}"/>
    <cellStyle name="Comma 2 3 2 4 6 2 2" xfId="18297" xr:uid="{31C13F66-8627-4576-BF73-EAE3D38144F2}"/>
    <cellStyle name="Comma 2 3 2 4 6 2 2 2" xfId="42561" xr:uid="{82F92DDC-17C4-4B14-80F8-944657601382}"/>
    <cellStyle name="Comma 2 3 2 4 6 2 3" xfId="30429" xr:uid="{F9ECC3FB-23D4-40EE-AFFF-8D5E9FC132D3}"/>
    <cellStyle name="Comma 2 3 2 4 6 3" xfId="10209" xr:uid="{40160B87-306B-4CC7-B3A5-BD5330365E44}"/>
    <cellStyle name="Comma 2 3 2 4 6 3 2" xfId="22341" xr:uid="{7ADE14A8-A931-4ECF-931B-C115AC30ECBE}"/>
    <cellStyle name="Comma 2 3 2 4 6 3 2 2" xfId="46605" xr:uid="{8DCD0F78-4633-4DFD-968B-9551D489F116}"/>
    <cellStyle name="Comma 2 3 2 4 6 3 3" xfId="34473" xr:uid="{AC66A01C-F325-4025-9066-EFDD8FD98575}"/>
    <cellStyle name="Comma 2 3 2 4 6 4" xfId="14253" xr:uid="{85ABC4E1-5697-47DB-82D3-AD4955A5E693}"/>
    <cellStyle name="Comma 2 3 2 4 6 4 2" xfId="38517" xr:uid="{ACCACAE8-0A9C-40F8-8F59-2B073DA1380D}"/>
    <cellStyle name="Comma 2 3 2 4 6 5" xfId="26385" xr:uid="{9AD36782-4688-4634-83F4-5645EA565294}"/>
    <cellStyle name="Comma 2 3 2 4 7" xfId="4143" xr:uid="{38FF81B2-B0F0-448B-BBF6-1820D15C23AD}"/>
    <cellStyle name="Comma 2 3 2 4 7 2" xfId="16275" xr:uid="{C2E75FCB-BBB5-4ADA-B35F-7527D926DF63}"/>
    <cellStyle name="Comma 2 3 2 4 7 2 2" xfId="40539" xr:uid="{DEB207DE-3AA7-4900-BB50-778973816CEF}"/>
    <cellStyle name="Comma 2 3 2 4 7 3" xfId="28407" xr:uid="{97032F82-55D1-42F6-ACAC-CEA02E8B1659}"/>
    <cellStyle name="Comma 2 3 2 4 8" xfId="8187" xr:uid="{B9127768-8D04-4338-A5CF-5DA161617CA1}"/>
    <cellStyle name="Comma 2 3 2 4 8 2" xfId="20319" xr:uid="{30F13487-E3D4-4955-B342-2EE400A8A708}"/>
    <cellStyle name="Comma 2 3 2 4 8 2 2" xfId="44583" xr:uid="{3D2D9F36-53A3-4E01-AA65-494D730DCDEF}"/>
    <cellStyle name="Comma 2 3 2 4 8 3" xfId="32451" xr:uid="{CE019B87-8804-47B8-8F6B-C924AA9D3342}"/>
    <cellStyle name="Comma 2 3 2 4 9" xfId="12231" xr:uid="{83B17BBE-D73C-4225-85B5-F00796777802}"/>
    <cellStyle name="Comma 2 3 2 4 9 2" xfId="36495" xr:uid="{777A18FA-CE11-4EF8-8F23-2286F176553A}"/>
    <cellStyle name="Comma 2 3 2 5" xfId="162" xr:uid="{318B1273-3283-443B-8823-83FEE7183A55}"/>
    <cellStyle name="Comma 2 3 2 5 2" xfId="415" xr:uid="{37A6358E-7A8C-4E09-B5F4-7B2655496724}"/>
    <cellStyle name="Comma 2 3 2 5 2 2" xfId="920" xr:uid="{A4A19AE3-2CA4-4E31-89D7-72DEAFDED647}"/>
    <cellStyle name="Comma 2 3 2 5 2 2 2" xfId="1931" xr:uid="{9659CDE4-CC6A-458B-9215-C7E8EAFDB0E4}"/>
    <cellStyle name="Comma 2 3 2 5 2 2 2 2" xfId="3953" xr:uid="{DAABDFF1-8C10-444C-B45E-D3082286CCEA}"/>
    <cellStyle name="Comma 2 3 2 5 2 2 2 2 2" xfId="7997" xr:uid="{0E7A6A51-B7BB-4E5F-8B7A-8064FA4BBD98}"/>
    <cellStyle name="Comma 2 3 2 5 2 2 2 2 2 2" xfId="20129" xr:uid="{3C465F82-337D-4156-966E-901025A76393}"/>
    <cellStyle name="Comma 2 3 2 5 2 2 2 2 2 2 2" xfId="44393" xr:uid="{6287627E-6BE0-4AE7-8ABB-E2E987F70137}"/>
    <cellStyle name="Comma 2 3 2 5 2 2 2 2 2 3" xfId="32261" xr:uid="{4E7C3994-1B23-4BF0-97AC-94FDAD1BD16B}"/>
    <cellStyle name="Comma 2 3 2 5 2 2 2 2 3" xfId="12041" xr:uid="{6AEAD0C0-066F-4DBA-80B0-D1D41F668728}"/>
    <cellStyle name="Comma 2 3 2 5 2 2 2 2 3 2" xfId="24173" xr:uid="{E6BACDD6-D0CD-463F-A1CC-A84DD92516E7}"/>
    <cellStyle name="Comma 2 3 2 5 2 2 2 2 3 2 2" xfId="48437" xr:uid="{D2B3F192-D8BF-42C9-955B-643E868BAFEC}"/>
    <cellStyle name="Comma 2 3 2 5 2 2 2 2 3 3" xfId="36305" xr:uid="{5A3B438D-5038-45CC-8084-6405CE68AA84}"/>
    <cellStyle name="Comma 2 3 2 5 2 2 2 2 4" xfId="16085" xr:uid="{402CF750-150A-4012-9112-3B1EDE36C6FD}"/>
    <cellStyle name="Comma 2 3 2 5 2 2 2 2 4 2" xfId="40349" xr:uid="{A60A9B4F-B1C5-4F47-B517-579365CF00EA}"/>
    <cellStyle name="Comma 2 3 2 5 2 2 2 2 5" xfId="28217" xr:uid="{EF16ECBE-2DEB-4D4E-84BE-C0D410DD8649}"/>
    <cellStyle name="Comma 2 3 2 5 2 2 2 3" xfId="5975" xr:uid="{749323DE-9558-4804-A35A-BD2950F1912D}"/>
    <cellStyle name="Comma 2 3 2 5 2 2 2 3 2" xfId="18107" xr:uid="{AB52DCF3-A75A-4820-AB3D-81410955816F}"/>
    <cellStyle name="Comma 2 3 2 5 2 2 2 3 2 2" xfId="42371" xr:uid="{3E84DC71-3B97-40C6-A310-06C20B213B9B}"/>
    <cellStyle name="Comma 2 3 2 5 2 2 2 3 3" xfId="30239" xr:uid="{41D60C45-7667-4144-8E1A-8ABAFB3FE609}"/>
    <cellStyle name="Comma 2 3 2 5 2 2 2 4" xfId="10019" xr:uid="{0F0DBD5F-FE51-4C1A-AE50-67211CD90966}"/>
    <cellStyle name="Comma 2 3 2 5 2 2 2 4 2" xfId="22151" xr:uid="{4F15327D-5712-4CB4-BB65-6D900A94B3CD}"/>
    <cellStyle name="Comma 2 3 2 5 2 2 2 4 2 2" xfId="46415" xr:uid="{1BD4BCAA-BC0E-410E-97D1-7F04BA8F6D8F}"/>
    <cellStyle name="Comma 2 3 2 5 2 2 2 4 3" xfId="34283" xr:uid="{9FC72618-1AEA-440A-9DEF-53189FAEE465}"/>
    <cellStyle name="Comma 2 3 2 5 2 2 2 5" xfId="14063" xr:uid="{F908B813-CB3B-4123-963B-46B8431CF228}"/>
    <cellStyle name="Comma 2 3 2 5 2 2 2 5 2" xfId="38327" xr:uid="{AAB91DE0-695B-4CE4-89E1-64A2E406A0E8}"/>
    <cellStyle name="Comma 2 3 2 5 2 2 2 6" xfId="26195" xr:uid="{05D5F621-4C57-46D5-A759-354AB90292AF}"/>
    <cellStyle name="Comma 2 3 2 5 2 2 3" xfId="2942" xr:uid="{5C33B360-5FFF-41FB-A31A-D0ADE79A9BEE}"/>
    <cellStyle name="Comma 2 3 2 5 2 2 3 2" xfId="6986" xr:uid="{6578A0D6-EB80-4398-87A9-21187F05660B}"/>
    <cellStyle name="Comma 2 3 2 5 2 2 3 2 2" xfId="19118" xr:uid="{1A797A5E-0B28-4D63-9EEC-E2A030171454}"/>
    <cellStyle name="Comma 2 3 2 5 2 2 3 2 2 2" xfId="43382" xr:uid="{B3937010-1440-4F97-872A-FDEB3E3E1E97}"/>
    <cellStyle name="Comma 2 3 2 5 2 2 3 2 3" xfId="31250" xr:uid="{9F3E485F-35D6-440C-8160-E54B5A64EEF5}"/>
    <cellStyle name="Comma 2 3 2 5 2 2 3 3" xfId="11030" xr:uid="{A8A96E0D-2181-4232-BA48-03C802F88A3C}"/>
    <cellStyle name="Comma 2 3 2 5 2 2 3 3 2" xfId="23162" xr:uid="{EC6EE71D-D700-49E3-8882-04DAF904D7FD}"/>
    <cellStyle name="Comma 2 3 2 5 2 2 3 3 2 2" xfId="47426" xr:uid="{C5CD9329-A306-4B1D-B9D3-2DBF4F2880BA}"/>
    <cellStyle name="Comma 2 3 2 5 2 2 3 3 3" xfId="35294" xr:uid="{E9DB2333-EC52-4A15-832B-7A78184A87D8}"/>
    <cellStyle name="Comma 2 3 2 5 2 2 3 4" xfId="15074" xr:uid="{A12111CF-6AEE-4D20-9119-A30AFF3D7550}"/>
    <cellStyle name="Comma 2 3 2 5 2 2 3 4 2" xfId="39338" xr:uid="{159394F0-1A39-4487-810E-C0C0CD0E81E5}"/>
    <cellStyle name="Comma 2 3 2 5 2 2 3 5" xfId="27206" xr:uid="{F481B48C-07A3-4833-B4E8-B99EDB615C93}"/>
    <cellStyle name="Comma 2 3 2 5 2 2 4" xfId="4964" xr:uid="{35F7A068-A7C0-42FE-B6F5-320D772ECE10}"/>
    <cellStyle name="Comma 2 3 2 5 2 2 4 2" xfId="17096" xr:uid="{3A465FE3-A3A3-40BE-A998-705640068782}"/>
    <cellStyle name="Comma 2 3 2 5 2 2 4 2 2" xfId="41360" xr:uid="{04CAAA5D-58D4-4C62-87B9-8DCAF49118F4}"/>
    <cellStyle name="Comma 2 3 2 5 2 2 4 3" xfId="29228" xr:uid="{17F2B825-7205-4817-A8FD-64464C372591}"/>
    <cellStyle name="Comma 2 3 2 5 2 2 5" xfId="9008" xr:uid="{FDC66C99-FC51-4BC7-A7AE-39E403D92DCB}"/>
    <cellStyle name="Comma 2 3 2 5 2 2 5 2" xfId="21140" xr:uid="{0E0924E2-ECC1-4DCE-8A77-CA97DC976160}"/>
    <cellStyle name="Comma 2 3 2 5 2 2 5 2 2" xfId="45404" xr:uid="{00E1DEA7-C7DC-4F1D-AA92-5315972AC4E1}"/>
    <cellStyle name="Comma 2 3 2 5 2 2 5 3" xfId="33272" xr:uid="{E2E52872-4AC5-496E-8622-BB7CDDC721AB}"/>
    <cellStyle name="Comma 2 3 2 5 2 2 6" xfId="13052" xr:uid="{590CBF4A-1235-4E86-B1CB-9975C3A9BB56}"/>
    <cellStyle name="Comma 2 3 2 5 2 2 6 2" xfId="37316" xr:uid="{E72C3529-CE87-4684-8315-B07C83407CD8}"/>
    <cellStyle name="Comma 2 3 2 5 2 2 7" xfId="25184" xr:uid="{48B0332C-B3C0-4B47-9ECE-41BB7D9E2226}"/>
    <cellStyle name="Comma 2 3 2 5 2 3" xfId="1426" xr:uid="{69163AEB-D171-49CA-8203-B8F8054F6256}"/>
    <cellStyle name="Comma 2 3 2 5 2 3 2" xfId="3448" xr:uid="{992C6FE4-5CE1-49A7-B073-DD1DACA2228C}"/>
    <cellStyle name="Comma 2 3 2 5 2 3 2 2" xfId="7492" xr:uid="{AB4ED4CC-6483-43B5-B20C-043355294345}"/>
    <cellStyle name="Comma 2 3 2 5 2 3 2 2 2" xfId="19624" xr:uid="{FCB32D3D-67B0-44C0-B362-6DC072078627}"/>
    <cellStyle name="Comma 2 3 2 5 2 3 2 2 2 2" xfId="43888" xr:uid="{806CAE25-C655-4BD4-948B-0A6EFCBD46A2}"/>
    <cellStyle name="Comma 2 3 2 5 2 3 2 2 3" xfId="31756" xr:uid="{92F42448-9175-44A5-BE3F-EC1EFC8804E2}"/>
    <cellStyle name="Comma 2 3 2 5 2 3 2 3" xfId="11536" xr:uid="{ABAF4461-6878-4A3B-BC5C-152C1EF3A574}"/>
    <cellStyle name="Comma 2 3 2 5 2 3 2 3 2" xfId="23668" xr:uid="{6EE46C5B-5C16-424C-8B32-BA6E5B0B09FD}"/>
    <cellStyle name="Comma 2 3 2 5 2 3 2 3 2 2" xfId="47932" xr:uid="{0EBD38E2-6ED8-4869-A95F-15CE45262DF1}"/>
    <cellStyle name="Comma 2 3 2 5 2 3 2 3 3" xfId="35800" xr:uid="{681A0205-35FA-4A1A-BF2E-C629A9F7DAD9}"/>
    <cellStyle name="Comma 2 3 2 5 2 3 2 4" xfId="15580" xr:uid="{B3909876-E908-4494-95E7-58BF51B2685C}"/>
    <cellStyle name="Comma 2 3 2 5 2 3 2 4 2" xfId="39844" xr:uid="{9ED0A0A0-B1CB-4F60-B27B-ECFE81AAE98B}"/>
    <cellStyle name="Comma 2 3 2 5 2 3 2 5" xfId="27712" xr:uid="{DA2F0EF7-1077-4927-A9E7-EEBFA00AD1C3}"/>
    <cellStyle name="Comma 2 3 2 5 2 3 3" xfId="5470" xr:uid="{E7346907-42AA-43BD-89E3-9BB54AFC980A}"/>
    <cellStyle name="Comma 2 3 2 5 2 3 3 2" xfId="17602" xr:uid="{63CBB4D3-E079-497A-9904-395C4786B990}"/>
    <cellStyle name="Comma 2 3 2 5 2 3 3 2 2" xfId="41866" xr:uid="{E41FCCD2-BDA6-401C-9EE5-7EACA0B6DC08}"/>
    <cellStyle name="Comma 2 3 2 5 2 3 3 3" xfId="29734" xr:uid="{5E137A5A-F468-407A-AB8F-9A0D83E7E3BB}"/>
    <cellStyle name="Comma 2 3 2 5 2 3 4" xfId="9514" xr:uid="{1446893E-DF02-4A66-ADFE-28C154D11861}"/>
    <cellStyle name="Comma 2 3 2 5 2 3 4 2" xfId="21646" xr:uid="{6079575B-CA60-429E-92E0-CB415EE4F085}"/>
    <cellStyle name="Comma 2 3 2 5 2 3 4 2 2" xfId="45910" xr:uid="{4E0BE3C2-B515-4279-91CB-C8B59DCFB139}"/>
    <cellStyle name="Comma 2 3 2 5 2 3 4 3" xfId="33778" xr:uid="{ECCF3B33-78D2-4BF5-B30D-441531DEFF2F}"/>
    <cellStyle name="Comma 2 3 2 5 2 3 5" xfId="13558" xr:uid="{7EEAFB39-1CA5-4F93-AAE5-65A6351BC084}"/>
    <cellStyle name="Comma 2 3 2 5 2 3 5 2" xfId="37822" xr:uid="{9DCA7AC3-5155-4F36-8F42-C1956EFCE370}"/>
    <cellStyle name="Comma 2 3 2 5 2 3 6" xfId="25690" xr:uid="{7F16206B-8E1A-4F59-8363-E638FA63BC44}"/>
    <cellStyle name="Comma 2 3 2 5 2 4" xfId="2437" xr:uid="{5621B742-1DB3-4D97-960A-1ADE668C9DBB}"/>
    <cellStyle name="Comma 2 3 2 5 2 4 2" xfId="6481" xr:uid="{9CE6C9AD-A97B-476C-9E67-9F5706734125}"/>
    <cellStyle name="Comma 2 3 2 5 2 4 2 2" xfId="18613" xr:uid="{BB3E1817-1C8C-46A4-84E4-76A2A77AA9C1}"/>
    <cellStyle name="Comma 2 3 2 5 2 4 2 2 2" xfId="42877" xr:uid="{143E0DB0-B5B9-4B9E-8E4F-CF1B95B2F618}"/>
    <cellStyle name="Comma 2 3 2 5 2 4 2 3" xfId="30745" xr:uid="{FAA73A9D-33CC-493C-9534-5965229DFCA8}"/>
    <cellStyle name="Comma 2 3 2 5 2 4 3" xfId="10525" xr:uid="{7F59817D-5692-478C-938D-56196C2C2B92}"/>
    <cellStyle name="Comma 2 3 2 5 2 4 3 2" xfId="22657" xr:uid="{C0DE1B6F-D6F2-4F12-BCA4-50F403AF1387}"/>
    <cellStyle name="Comma 2 3 2 5 2 4 3 2 2" xfId="46921" xr:uid="{E73127CF-EB7D-4CEC-909C-083B5B6BEA83}"/>
    <cellStyle name="Comma 2 3 2 5 2 4 3 3" xfId="34789" xr:uid="{C85FC77A-5219-43B8-A261-AFB2CC23E406}"/>
    <cellStyle name="Comma 2 3 2 5 2 4 4" xfId="14569" xr:uid="{C7583700-6342-4F64-ABA4-39F07580E65E}"/>
    <cellStyle name="Comma 2 3 2 5 2 4 4 2" xfId="38833" xr:uid="{1BB52CEA-B2E2-4D4A-BD43-2BC393D9A3FE}"/>
    <cellStyle name="Comma 2 3 2 5 2 4 5" xfId="26701" xr:uid="{325E0D6C-0174-48C3-BA1A-51EE1F0333CC}"/>
    <cellStyle name="Comma 2 3 2 5 2 5" xfId="4459" xr:uid="{33A60F63-9C6A-4108-8819-A07C14A7CE66}"/>
    <cellStyle name="Comma 2 3 2 5 2 5 2" xfId="16591" xr:uid="{17BE3E28-BB7A-4D99-8F64-E0DB54589195}"/>
    <cellStyle name="Comma 2 3 2 5 2 5 2 2" xfId="40855" xr:uid="{097351ED-9B77-413E-BE44-DD29B5102B3C}"/>
    <cellStyle name="Comma 2 3 2 5 2 5 3" xfId="28723" xr:uid="{E632BB28-6A78-4C58-AFD8-9D2DA2675AF6}"/>
    <cellStyle name="Comma 2 3 2 5 2 6" xfId="8503" xr:uid="{7BF8E9C4-009E-4ED7-9B34-2D3737EF7464}"/>
    <cellStyle name="Comma 2 3 2 5 2 6 2" xfId="20635" xr:uid="{103EAE09-B57B-45EF-9930-0162501FBD5D}"/>
    <cellStyle name="Comma 2 3 2 5 2 6 2 2" xfId="44899" xr:uid="{7C7BC0C9-2CB3-428E-9A70-5000CDE066CC}"/>
    <cellStyle name="Comma 2 3 2 5 2 6 3" xfId="32767" xr:uid="{72DC1818-6BF4-43BB-A680-E16C092E3D3A}"/>
    <cellStyle name="Comma 2 3 2 5 2 7" xfId="12547" xr:uid="{34C726F0-441D-4550-99A5-0B20E139F035}"/>
    <cellStyle name="Comma 2 3 2 5 2 7 2" xfId="36811" xr:uid="{9EEB5D98-ABD5-4FAD-9D66-E03BDE09FD4E}"/>
    <cellStyle name="Comma 2 3 2 5 2 8" xfId="24679" xr:uid="{9D2F7857-8BBF-4ECF-B81C-DE40C2E52808}"/>
    <cellStyle name="Comma 2 3 2 5 3" xfId="667" xr:uid="{3C7928AF-1373-4FBE-8686-3DD631727FA0}"/>
    <cellStyle name="Comma 2 3 2 5 3 2" xfId="1678" xr:uid="{7117C4EB-63F3-40E1-94A3-0D9D4279BA82}"/>
    <cellStyle name="Comma 2 3 2 5 3 2 2" xfId="3700" xr:uid="{19F1C96E-EF55-4A31-9CCE-28C264C01E6E}"/>
    <cellStyle name="Comma 2 3 2 5 3 2 2 2" xfId="7744" xr:uid="{13531C55-0E8B-4E5C-A5F7-08356B0ECDBE}"/>
    <cellStyle name="Comma 2 3 2 5 3 2 2 2 2" xfId="19876" xr:uid="{3F426A7E-4A6D-45ED-A123-50DBC5F9575F}"/>
    <cellStyle name="Comma 2 3 2 5 3 2 2 2 2 2" xfId="44140" xr:uid="{282A1A4A-C518-4948-806E-BDD5DC4584BD}"/>
    <cellStyle name="Comma 2 3 2 5 3 2 2 2 3" xfId="32008" xr:uid="{F87D2594-DCFD-44E4-91F4-D74FB41051BF}"/>
    <cellStyle name="Comma 2 3 2 5 3 2 2 3" xfId="11788" xr:uid="{C9BBF936-D5B9-4B2F-A8DC-F70DA8BFE6B5}"/>
    <cellStyle name="Comma 2 3 2 5 3 2 2 3 2" xfId="23920" xr:uid="{EFB02F03-3FBF-4E3B-8C27-F71C520B9749}"/>
    <cellStyle name="Comma 2 3 2 5 3 2 2 3 2 2" xfId="48184" xr:uid="{1A0E6DDE-29C4-4665-ADDE-4BF4D3542EEB}"/>
    <cellStyle name="Comma 2 3 2 5 3 2 2 3 3" xfId="36052" xr:uid="{D732F50A-51DF-4D8D-ADB8-459C9199056D}"/>
    <cellStyle name="Comma 2 3 2 5 3 2 2 4" xfId="15832" xr:uid="{85E67848-2186-4372-8658-8616DB642858}"/>
    <cellStyle name="Comma 2 3 2 5 3 2 2 4 2" xfId="40096" xr:uid="{D48BF51C-968F-40DE-8955-A0AFB819A5B1}"/>
    <cellStyle name="Comma 2 3 2 5 3 2 2 5" xfId="27964" xr:uid="{6B0C668A-68E2-4C2A-9FF4-A72D3F451E30}"/>
    <cellStyle name="Comma 2 3 2 5 3 2 3" xfId="5722" xr:uid="{D2955EAC-1666-4D7D-A8D1-99ADACB4D097}"/>
    <cellStyle name="Comma 2 3 2 5 3 2 3 2" xfId="17854" xr:uid="{E2F1CD0B-EECD-4B32-91A7-10095B0E4556}"/>
    <cellStyle name="Comma 2 3 2 5 3 2 3 2 2" xfId="42118" xr:uid="{5EE09075-A7A7-462E-B289-34EDC9036F7D}"/>
    <cellStyle name="Comma 2 3 2 5 3 2 3 3" xfId="29986" xr:uid="{5F28043E-85CD-46A9-B402-38C8EA17C7A1}"/>
    <cellStyle name="Comma 2 3 2 5 3 2 4" xfId="9766" xr:uid="{2D211913-8DF8-43CE-9D49-7D4740C400EE}"/>
    <cellStyle name="Comma 2 3 2 5 3 2 4 2" xfId="21898" xr:uid="{AC47C8D6-53D6-4D5F-8AFE-684EEC31ACFA}"/>
    <cellStyle name="Comma 2 3 2 5 3 2 4 2 2" xfId="46162" xr:uid="{C9228C22-5D96-47C6-A3DD-21F4910D5D74}"/>
    <cellStyle name="Comma 2 3 2 5 3 2 4 3" xfId="34030" xr:uid="{8C814001-DA04-4F20-8271-CE04AE99EDF0}"/>
    <cellStyle name="Comma 2 3 2 5 3 2 5" xfId="13810" xr:uid="{C64F19B2-1BC1-4E91-AD58-D235FC0926E7}"/>
    <cellStyle name="Comma 2 3 2 5 3 2 5 2" xfId="38074" xr:uid="{990D5280-D7F5-464C-BA30-069DC6BD9403}"/>
    <cellStyle name="Comma 2 3 2 5 3 2 6" xfId="25942" xr:uid="{D8906585-7CF0-4F03-97C8-67806DE8A2C7}"/>
    <cellStyle name="Comma 2 3 2 5 3 3" xfId="2689" xr:uid="{2E8453CD-52EC-49C6-BE4E-3667A1D84F48}"/>
    <cellStyle name="Comma 2 3 2 5 3 3 2" xfId="6733" xr:uid="{581AB962-A894-480D-B539-71264A41143F}"/>
    <cellStyle name="Comma 2 3 2 5 3 3 2 2" xfId="18865" xr:uid="{8DDA9525-2009-4857-819C-C9B8B773A06E}"/>
    <cellStyle name="Comma 2 3 2 5 3 3 2 2 2" xfId="43129" xr:uid="{57BD7045-851F-48FB-83D2-31F49F8632E3}"/>
    <cellStyle name="Comma 2 3 2 5 3 3 2 3" xfId="30997" xr:uid="{5468A7B1-83B2-495C-8949-F95351F0FCFB}"/>
    <cellStyle name="Comma 2 3 2 5 3 3 3" xfId="10777" xr:uid="{3160A3DA-B322-4BEA-BE7B-C84D1EB38D56}"/>
    <cellStyle name="Comma 2 3 2 5 3 3 3 2" xfId="22909" xr:uid="{89DC8928-C113-4E12-B9BF-AEC3FD318E2F}"/>
    <cellStyle name="Comma 2 3 2 5 3 3 3 2 2" xfId="47173" xr:uid="{D7D43442-3224-4C9A-B54C-8056326516CC}"/>
    <cellStyle name="Comma 2 3 2 5 3 3 3 3" xfId="35041" xr:uid="{0FCE74C4-D282-4D27-BEDA-B9E9DD0E310E}"/>
    <cellStyle name="Comma 2 3 2 5 3 3 4" xfId="14821" xr:uid="{812853B5-BC5D-4263-8A5E-68E2E54CBF52}"/>
    <cellStyle name="Comma 2 3 2 5 3 3 4 2" xfId="39085" xr:uid="{C3F6CE80-23BC-4DEC-A4D6-731C4547877F}"/>
    <cellStyle name="Comma 2 3 2 5 3 3 5" xfId="26953" xr:uid="{21E1C71E-B147-4021-A37A-10F9091AAF01}"/>
    <cellStyle name="Comma 2 3 2 5 3 4" xfId="4711" xr:uid="{0A987867-5AFE-4013-A6FD-071CA077925C}"/>
    <cellStyle name="Comma 2 3 2 5 3 4 2" xfId="16843" xr:uid="{5DD952CC-EFAD-4812-B545-F1C6B0E9A2A6}"/>
    <cellStyle name="Comma 2 3 2 5 3 4 2 2" xfId="41107" xr:uid="{3F98429F-BAE8-4559-9CDB-B8069E849F27}"/>
    <cellStyle name="Comma 2 3 2 5 3 4 3" xfId="28975" xr:uid="{C89FD347-3FB0-4B5C-8D14-4B8D6782E355}"/>
    <cellStyle name="Comma 2 3 2 5 3 5" xfId="8755" xr:uid="{8CF7EFB1-BBC9-43F9-B75A-63C54B8A811F}"/>
    <cellStyle name="Comma 2 3 2 5 3 5 2" xfId="20887" xr:uid="{0E9C1A2F-3037-4FCE-9FED-90785526A45B}"/>
    <cellStyle name="Comma 2 3 2 5 3 5 2 2" xfId="45151" xr:uid="{8A35ECED-4A04-4685-A067-9C8E5AC3C399}"/>
    <cellStyle name="Comma 2 3 2 5 3 5 3" xfId="33019" xr:uid="{FC466006-1214-4340-8D27-A5324DCF6119}"/>
    <cellStyle name="Comma 2 3 2 5 3 6" xfId="12799" xr:uid="{774240A6-D8EF-4569-826B-99D648642C5E}"/>
    <cellStyle name="Comma 2 3 2 5 3 6 2" xfId="37063" xr:uid="{88C40B68-CF3A-4CD8-942A-0819A90BCCB3}"/>
    <cellStyle name="Comma 2 3 2 5 3 7" xfId="24931" xr:uid="{FC2AFDAF-80BB-4DEC-818A-30C8E775688F}"/>
    <cellStyle name="Comma 2 3 2 5 4" xfId="1173" xr:uid="{E18F6B21-A314-4728-B5AA-70E8D32A1F32}"/>
    <cellStyle name="Comma 2 3 2 5 4 2" xfId="3195" xr:uid="{94BF0ED7-645D-4338-959A-5472028B35C3}"/>
    <cellStyle name="Comma 2 3 2 5 4 2 2" xfId="7239" xr:uid="{E52E1139-0222-443D-9BF9-564E2CA1791E}"/>
    <cellStyle name="Comma 2 3 2 5 4 2 2 2" xfId="19371" xr:uid="{ECA1CD69-D63D-4863-8619-B9D1820FDEDB}"/>
    <cellStyle name="Comma 2 3 2 5 4 2 2 2 2" xfId="43635" xr:uid="{83C09F28-C450-4A83-99BB-DB38E50838A4}"/>
    <cellStyle name="Comma 2 3 2 5 4 2 2 3" xfId="31503" xr:uid="{4CE592E4-7B67-441A-9BF9-8CB96E27759D}"/>
    <cellStyle name="Comma 2 3 2 5 4 2 3" xfId="11283" xr:uid="{9FBBA884-6202-4461-8E73-8ECD1A6ABDEE}"/>
    <cellStyle name="Comma 2 3 2 5 4 2 3 2" xfId="23415" xr:uid="{8AA18A07-4A46-475B-A771-49CD4690C327}"/>
    <cellStyle name="Comma 2 3 2 5 4 2 3 2 2" xfId="47679" xr:uid="{F2556B4A-E156-4ADA-9D74-95117AE6AB47}"/>
    <cellStyle name="Comma 2 3 2 5 4 2 3 3" xfId="35547" xr:uid="{A24112B3-64F3-4F5C-8AF8-C459A99ACF1E}"/>
    <cellStyle name="Comma 2 3 2 5 4 2 4" xfId="15327" xr:uid="{37E9E652-173B-4A2F-8235-B7917D4A3528}"/>
    <cellStyle name="Comma 2 3 2 5 4 2 4 2" xfId="39591" xr:uid="{3E9C2B06-CB83-4841-8328-7171E026FE98}"/>
    <cellStyle name="Comma 2 3 2 5 4 2 5" xfId="27459" xr:uid="{08C34E6A-8844-46E9-835D-F9AC5561C380}"/>
    <cellStyle name="Comma 2 3 2 5 4 3" xfId="5217" xr:uid="{93AF7510-173A-4891-A39A-81589F04EC2D}"/>
    <cellStyle name="Comma 2 3 2 5 4 3 2" xfId="17349" xr:uid="{63B379A2-A339-4FCA-9E33-A5BA0F34E89C}"/>
    <cellStyle name="Comma 2 3 2 5 4 3 2 2" xfId="41613" xr:uid="{17805A59-6314-4080-8D7D-9F80EEE36A87}"/>
    <cellStyle name="Comma 2 3 2 5 4 3 3" xfId="29481" xr:uid="{C03C15B8-9B49-4903-9807-212AF6C494BD}"/>
    <cellStyle name="Comma 2 3 2 5 4 4" xfId="9261" xr:uid="{4BAF6D66-EC56-4131-A58A-E70CFC48ACFB}"/>
    <cellStyle name="Comma 2 3 2 5 4 4 2" xfId="21393" xr:uid="{3D68C843-2314-4C0B-B0D9-C06BF36A7B75}"/>
    <cellStyle name="Comma 2 3 2 5 4 4 2 2" xfId="45657" xr:uid="{82A8CF20-7175-4EDD-93BE-B2A37D4FAD16}"/>
    <cellStyle name="Comma 2 3 2 5 4 4 3" xfId="33525" xr:uid="{1A8E730F-1571-4CFC-8F91-2EB83DF415BF}"/>
    <cellStyle name="Comma 2 3 2 5 4 5" xfId="13305" xr:uid="{01ED7C56-A3D0-4FFE-8FCE-27CAF37BAD4E}"/>
    <cellStyle name="Comma 2 3 2 5 4 5 2" xfId="37569" xr:uid="{45AC5ADF-2015-46F9-82D0-56BCAD006B22}"/>
    <cellStyle name="Comma 2 3 2 5 4 6" xfId="25437" xr:uid="{E43EDCC2-1CE6-4AAE-9623-A5E84E88A407}"/>
    <cellStyle name="Comma 2 3 2 5 5" xfId="2184" xr:uid="{60737E6E-B571-468C-9BC6-2442DD236380}"/>
    <cellStyle name="Comma 2 3 2 5 5 2" xfId="6228" xr:uid="{4BDC54CF-F72A-40E7-B9DF-33185CA903BB}"/>
    <cellStyle name="Comma 2 3 2 5 5 2 2" xfId="18360" xr:uid="{D7172D06-3294-4655-99BA-1E82238FDB05}"/>
    <cellStyle name="Comma 2 3 2 5 5 2 2 2" xfId="42624" xr:uid="{90C20F28-076B-4A70-953A-4DB768A254AC}"/>
    <cellStyle name="Comma 2 3 2 5 5 2 3" xfId="30492" xr:uid="{BB01B69F-95B9-4FFE-960F-A54262CFA7F2}"/>
    <cellStyle name="Comma 2 3 2 5 5 3" xfId="10272" xr:uid="{EF0CB232-92DC-4B13-82CC-37FAFA84787B}"/>
    <cellStyle name="Comma 2 3 2 5 5 3 2" xfId="22404" xr:uid="{556C7E7D-BF3A-414A-8041-614C72F5A103}"/>
    <cellStyle name="Comma 2 3 2 5 5 3 2 2" xfId="46668" xr:uid="{CD12D750-C590-4D6B-A815-5E832C254837}"/>
    <cellStyle name="Comma 2 3 2 5 5 3 3" xfId="34536" xr:uid="{B9351B8B-C25F-4A25-A699-48B5F84CB23E}"/>
    <cellStyle name="Comma 2 3 2 5 5 4" xfId="14316" xr:uid="{80F1DD7E-AFD0-4358-BBB3-C085F55CC358}"/>
    <cellStyle name="Comma 2 3 2 5 5 4 2" xfId="38580" xr:uid="{83C7E4DB-0403-446E-A333-D7D8E7E113F7}"/>
    <cellStyle name="Comma 2 3 2 5 5 5" xfId="26448" xr:uid="{1659C1A1-1529-47C9-AB58-A9C2D0465ACE}"/>
    <cellStyle name="Comma 2 3 2 5 6" xfId="4206" xr:uid="{059C57D5-1DC0-4AF7-95CD-1FF744026429}"/>
    <cellStyle name="Comma 2 3 2 5 6 2" xfId="16338" xr:uid="{34DDE82F-8891-4360-A2D0-DFDA03FC598C}"/>
    <cellStyle name="Comma 2 3 2 5 6 2 2" xfId="40602" xr:uid="{43C3756D-1BD6-4B71-846E-D4DB675A6B22}"/>
    <cellStyle name="Comma 2 3 2 5 6 3" xfId="28470" xr:uid="{C96B833E-BCF8-4CE6-93A6-A9B0A3E3D1B4}"/>
    <cellStyle name="Comma 2 3 2 5 7" xfId="8250" xr:uid="{7FB443DF-6C9D-4300-93F2-004A33BFB4A3}"/>
    <cellStyle name="Comma 2 3 2 5 7 2" xfId="20382" xr:uid="{AD9E184E-9749-4493-BEF5-2616D9646F80}"/>
    <cellStyle name="Comma 2 3 2 5 7 2 2" xfId="44646" xr:uid="{266C3FBE-91BA-47B0-AE05-91AE8D2D0D65}"/>
    <cellStyle name="Comma 2 3 2 5 7 3" xfId="32514" xr:uid="{768BE62A-486D-4116-9FBE-42BB8ECD803D}"/>
    <cellStyle name="Comma 2 3 2 5 8" xfId="12294" xr:uid="{28229AA2-322B-4367-96B9-7AD75528DBEA}"/>
    <cellStyle name="Comma 2 3 2 5 8 2" xfId="36558" xr:uid="{C2BCBB48-2DEF-4C89-9396-3FC1BD8B0A14}"/>
    <cellStyle name="Comma 2 3 2 5 9" xfId="24426" xr:uid="{7D2371E8-B9A2-497B-8AB4-104ED4E51C10}"/>
    <cellStyle name="Comma 2 3 2 6" xfId="289" xr:uid="{AB021D8F-A052-4731-BB47-A8BE3510BEA2}"/>
    <cellStyle name="Comma 2 3 2 6 2" xfId="794" xr:uid="{5BCB11E3-CB55-4691-BBAB-FC09B187AB11}"/>
    <cellStyle name="Comma 2 3 2 6 2 2" xfId="1805" xr:uid="{D392FC6C-DCB7-4297-90DC-08D64E9688FC}"/>
    <cellStyle name="Comma 2 3 2 6 2 2 2" xfId="3827" xr:uid="{2AA80B60-6431-4125-AC27-7709A3B29214}"/>
    <cellStyle name="Comma 2 3 2 6 2 2 2 2" xfId="7871" xr:uid="{9999A988-617B-40EB-8FE1-3C4B37197520}"/>
    <cellStyle name="Comma 2 3 2 6 2 2 2 2 2" xfId="20003" xr:uid="{F79E9A4E-0A3E-41EE-A30E-794D82A7863F}"/>
    <cellStyle name="Comma 2 3 2 6 2 2 2 2 2 2" xfId="44267" xr:uid="{DC7BDF40-E8DB-448E-B323-58280C0A2E4E}"/>
    <cellStyle name="Comma 2 3 2 6 2 2 2 2 3" xfId="32135" xr:uid="{2157846B-74A6-4771-9955-7C13F78C4EBD}"/>
    <cellStyle name="Comma 2 3 2 6 2 2 2 3" xfId="11915" xr:uid="{A6A9ECF1-8401-4CDC-BDEA-CB3B0539A08A}"/>
    <cellStyle name="Comma 2 3 2 6 2 2 2 3 2" xfId="24047" xr:uid="{49C21840-B0A2-469A-A45A-9CB31558634A}"/>
    <cellStyle name="Comma 2 3 2 6 2 2 2 3 2 2" xfId="48311" xr:uid="{97263968-DB76-4623-B291-EA2076EADB82}"/>
    <cellStyle name="Comma 2 3 2 6 2 2 2 3 3" xfId="36179" xr:uid="{B3516440-3B2C-4458-A6B2-F54E35D8BC4D}"/>
    <cellStyle name="Comma 2 3 2 6 2 2 2 4" xfId="15959" xr:uid="{DD8C329F-66E7-4CE3-AEF3-63BCFB0809EB}"/>
    <cellStyle name="Comma 2 3 2 6 2 2 2 4 2" xfId="40223" xr:uid="{D5E7C2AD-9A20-4081-A782-0EFADC86D9D1}"/>
    <cellStyle name="Comma 2 3 2 6 2 2 2 5" xfId="28091" xr:uid="{5E5018DF-3230-4D2C-9A07-4DA46E634501}"/>
    <cellStyle name="Comma 2 3 2 6 2 2 3" xfId="5849" xr:uid="{12CE2582-6A9E-4F93-9E3F-1B9D47EF957E}"/>
    <cellStyle name="Comma 2 3 2 6 2 2 3 2" xfId="17981" xr:uid="{E7E3640D-FAAC-4A8A-A362-C5B521C4CB76}"/>
    <cellStyle name="Comma 2 3 2 6 2 2 3 2 2" xfId="42245" xr:uid="{09B39B17-A2E5-4BB1-8134-ACBB25474CD7}"/>
    <cellStyle name="Comma 2 3 2 6 2 2 3 3" xfId="30113" xr:uid="{E740A4D1-6AF2-48F7-ADD0-9CC5852B9F79}"/>
    <cellStyle name="Comma 2 3 2 6 2 2 4" xfId="9893" xr:uid="{9F3AB6B5-AF97-4D3E-B85E-F6C99871799E}"/>
    <cellStyle name="Comma 2 3 2 6 2 2 4 2" xfId="22025" xr:uid="{E9A7AB0C-52E3-4ADB-9C4F-F9C11D8B4830}"/>
    <cellStyle name="Comma 2 3 2 6 2 2 4 2 2" xfId="46289" xr:uid="{7B1D0E02-8FC9-4032-BA50-315F46CD41F8}"/>
    <cellStyle name="Comma 2 3 2 6 2 2 4 3" xfId="34157" xr:uid="{0E1DD445-FFA7-4903-A3BA-62B307C4A6A0}"/>
    <cellStyle name="Comma 2 3 2 6 2 2 5" xfId="13937" xr:uid="{B7922523-D9D1-4E9E-B63B-1BC08065176F}"/>
    <cellStyle name="Comma 2 3 2 6 2 2 5 2" xfId="38201" xr:uid="{BE1D63B5-15D6-41BC-8A92-8F703C4D51E5}"/>
    <cellStyle name="Comma 2 3 2 6 2 2 6" xfId="26069" xr:uid="{FD887B13-282D-4A4F-AD39-6E7211785ADC}"/>
    <cellStyle name="Comma 2 3 2 6 2 3" xfId="2816" xr:uid="{9986B8AE-FF64-4189-8EDA-9E5A3370D585}"/>
    <cellStyle name="Comma 2 3 2 6 2 3 2" xfId="6860" xr:uid="{AF2F9B01-7528-4310-B4B9-1324E7255EC8}"/>
    <cellStyle name="Comma 2 3 2 6 2 3 2 2" xfId="18992" xr:uid="{FC6DA772-4081-4B2C-80F2-67AC546F2C66}"/>
    <cellStyle name="Comma 2 3 2 6 2 3 2 2 2" xfId="43256" xr:uid="{206E0F6E-7473-4A09-9847-4674B7A5404B}"/>
    <cellStyle name="Comma 2 3 2 6 2 3 2 3" xfId="31124" xr:uid="{94189B8A-1838-4498-8CF6-B711D95E4B1B}"/>
    <cellStyle name="Comma 2 3 2 6 2 3 3" xfId="10904" xr:uid="{C19BA287-4442-4405-B0C7-013D778497B8}"/>
    <cellStyle name="Comma 2 3 2 6 2 3 3 2" xfId="23036" xr:uid="{3266CBEE-B034-4C03-AE41-73C1089C77D0}"/>
    <cellStyle name="Comma 2 3 2 6 2 3 3 2 2" xfId="47300" xr:uid="{988BEB3F-415C-4D15-8DD4-EE3E23BB612B}"/>
    <cellStyle name="Comma 2 3 2 6 2 3 3 3" xfId="35168" xr:uid="{F81B68B8-41CF-441E-AA1A-4E8CB2DDD184}"/>
    <cellStyle name="Comma 2 3 2 6 2 3 4" xfId="14948" xr:uid="{40DD5748-225C-4A02-9148-F4F2E8F91935}"/>
    <cellStyle name="Comma 2 3 2 6 2 3 4 2" xfId="39212" xr:uid="{157A55E8-1F20-477B-AC75-89B52DC83E59}"/>
    <cellStyle name="Comma 2 3 2 6 2 3 5" xfId="27080" xr:uid="{6FBD0408-AC1F-4BDC-9FB1-05E5FC53A8D8}"/>
    <cellStyle name="Comma 2 3 2 6 2 4" xfId="4838" xr:uid="{93429E6C-E81A-468C-BCBB-C79F5511471D}"/>
    <cellStyle name="Comma 2 3 2 6 2 4 2" xfId="16970" xr:uid="{1FA65144-58EB-4AAE-9406-2DB9666234A5}"/>
    <cellStyle name="Comma 2 3 2 6 2 4 2 2" xfId="41234" xr:uid="{7BD683FF-3F9A-442B-A712-ED724964698F}"/>
    <cellStyle name="Comma 2 3 2 6 2 4 3" xfId="29102" xr:uid="{8EC28539-AAD9-4EE2-B972-49CC1AF345BF}"/>
    <cellStyle name="Comma 2 3 2 6 2 5" xfId="8882" xr:uid="{5B100EB4-CA6A-49A1-B4F0-AE599992E448}"/>
    <cellStyle name="Comma 2 3 2 6 2 5 2" xfId="21014" xr:uid="{0D5DC3F7-CB5D-4CBC-A093-21EBEBAA3A04}"/>
    <cellStyle name="Comma 2 3 2 6 2 5 2 2" xfId="45278" xr:uid="{B07D3A89-8E25-4FFC-B259-325C2E5FA2A1}"/>
    <cellStyle name="Comma 2 3 2 6 2 5 3" xfId="33146" xr:uid="{1E5D2915-074C-4873-92A9-5778AD7280D3}"/>
    <cellStyle name="Comma 2 3 2 6 2 6" xfId="12926" xr:uid="{ABC26A24-DEBC-4B25-A713-7FB4BD01AFB8}"/>
    <cellStyle name="Comma 2 3 2 6 2 6 2" xfId="37190" xr:uid="{3B191E6F-83BF-4F06-AE0D-7D87D6A794EC}"/>
    <cellStyle name="Comma 2 3 2 6 2 7" xfId="25058" xr:uid="{F9C9B850-2D5B-413F-A9CD-D447B77666C3}"/>
    <cellStyle name="Comma 2 3 2 6 3" xfId="1300" xr:uid="{5BF8FEC9-14B0-4103-9CFC-3A39E5A2FF2F}"/>
    <cellStyle name="Comma 2 3 2 6 3 2" xfId="3322" xr:uid="{49B96E49-6BD4-487A-81F0-9EC2274D218F}"/>
    <cellStyle name="Comma 2 3 2 6 3 2 2" xfId="7366" xr:uid="{7E8FE9AA-CD7B-427B-8160-1BC947ADFE9F}"/>
    <cellStyle name="Comma 2 3 2 6 3 2 2 2" xfId="19498" xr:uid="{599BAB17-B980-4551-8576-57544854443B}"/>
    <cellStyle name="Comma 2 3 2 6 3 2 2 2 2" xfId="43762" xr:uid="{B9A4F1C3-8222-4041-9314-4DD86723FDA0}"/>
    <cellStyle name="Comma 2 3 2 6 3 2 2 3" xfId="31630" xr:uid="{747D9148-AB82-4239-B090-68891E755482}"/>
    <cellStyle name="Comma 2 3 2 6 3 2 3" xfId="11410" xr:uid="{E5A4A5CD-3E80-42B8-B948-3E32943669D5}"/>
    <cellStyle name="Comma 2 3 2 6 3 2 3 2" xfId="23542" xr:uid="{3C4D22A3-7100-492F-AC79-AE19A59BC328}"/>
    <cellStyle name="Comma 2 3 2 6 3 2 3 2 2" xfId="47806" xr:uid="{57D0C6DB-2CB3-4173-9BD8-FE3F36B85030}"/>
    <cellStyle name="Comma 2 3 2 6 3 2 3 3" xfId="35674" xr:uid="{4CB1BCB5-BC82-4274-AB0D-66313405C864}"/>
    <cellStyle name="Comma 2 3 2 6 3 2 4" xfId="15454" xr:uid="{3BE6C498-81A4-4F42-BFB3-86244D7BA847}"/>
    <cellStyle name="Comma 2 3 2 6 3 2 4 2" xfId="39718" xr:uid="{B2BF56EA-37CE-4A8C-8BCA-61B1C3442A71}"/>
    <cellStyle name="Comma 2 3 2 6 3 2 5" xfId="27586" xr:uid="{EAA190C2-5E8C-4FE2-8CEF-D57D78C660C6}"/>
    <cellStyle name="Comma 2 3 2 6 3 3" xfId="5344" xr:uid="{8689899D-40E9-40DC-BC83-053217DD6B09}"/>
    <cellStyle name="Comma 2 3 2 6 3 3 2" xfId="17476" xr:uid="{240C1DD2-555E-410D-8DB3-E559A9F168B8}"/>
    <cellStyle name="Comma 2 3 2 6 3 3 2 2" xfId="41740" xr:uid="{1B608E2E-EBE9-4DD3-A78E-3663FFDDCB58}"/>
    <cellStyle name="Comma 2 3 2 6 3 3 3" xfId="29608" xr:uid="{79710DB6-01E7-4B3D-B8C1-076597228C5B}"/>
    <cellStyle name="Comma 2 3 2 6 3 4" xfId="9388" xr:uid="{34917F40-FC76-4715-AC79-CB58CAD0904A}"/>
    <cellStyle name="Comma 2 3 2 6 3 4 2" xfId="21520" xr:uid="{99D82996-8E24-45A1-AD7F-587294B9C959}"/>
    <cellStyle name="Comma 2 3 2 6 3 4 2 2" xfId="45784" xr:uid="{A74AF3D1-E3BA-4425-95FC-730EE2902DFC}"/>
    <cellStyle name="Comma 2 3 2 6 3 4 3" xfId="33652" xr:uid="{CA94662E-75F9-4CC1-A406-9DBDA5BD3A13}"/>
    <cellStyle name="Comma 2 3 2 6 3 5" xfId="13432" xr:uid="{F73531D6-816D-4CD5-A732-B0330F60B548}"/>
    <cellStyle name="Comma 2 3 2 6 3 5 2" xfId="37696" xr:uid="{5A3DC155-9E28-4A54-8E5D-A5D9A9E6BDFC}"/>
    <cellStyle name="Comma 2 3 2 6 3 6" xfId="25564" xr:uid="{82C00F28-A00C-42BD-A8CB-72E39CBE16C2}"/>
    <cellStyle name="Comma 2 3 2 6 4" xfId="2311" xr:uid="{470C72F7-6E4A-49F0-B12A-8C31F919BBF4}"/>
    <cellStyle name="Comma 2 3 2 6 4 2" xfId="6355" xr:uid="{8479B36A-AA3E-446F-8E50-2369BD6CE05B}"/>
    <cellStyle name="Comma 2 3 2 6 4 2 2" xfId="18487" xr:uid="{911D6555-40A2-440B-ACD4-BC4F496A95BA}"/>
    <cellStyle name="Comma 2 3 2 6 4 2 2 2" xfId="42751" xr:uid="{E6054CD9-D6A7-4DFF-93D9-4D743FA09EEA}"/>
    <cellStyle name="Comma 2 3 2 6 4 2 3" xfId="30619" xr:uid="{02F4F614-3705-4EF0-85B8-8093A78F90E0}"/>
    <cellStyle name="Comma 2 3 2 6 4 3" xfId="10399" xr:uid="{4E4A960C-D3C7-4CDC-A045-40FED175EE77}"/>
    <cellStyle name="Comma 2 3 2 6 4 3 2" xfId="22531" xr:uid="{8A650A8C-65D4-4276-9E71-7302F0A84A12}"/>
    <cellStyle name="Comma 2 3 2 6 4 3 2 2" xfId="46795" xr:uid="{E8DBBEB8-FAE6-4ADB-86C0-D4E417C3C847}"/>
    <cellStyle name="Comma 2 3 2 6 4 3 3" xfId="34663" xr:uid="{B7CA4CDE-4337-4D76-9E41-E96FBEEC8F93}"/>
    <cellStyle name="Comma 2 3 2 6 4 4" xfId="14443" xr:uid="{DD4C9BF1-7F32-46FE-AA95-F0B696058276}"/>
    <cellStyle name="Comma 2 3 2 6 4 4 2" xfId="38707" xr:uid="{2A93553F-B15A-410B-BF6F-F56A4EBBF1C7}"/>
    <cellStyle name="Comma 2 3 2 6 4 5" xfId="26575" xr:uid="{BADBF13E-7B71-464C-978F-B49BD306069C}"/>
    <cellStyle name="Comma 2 3 2 6 5" xfId="4333" xr:uid="{DD891EAF-922C-4778-BAE2-7562B174D070}"/>
    <cellStyle name="Comma 2 3 2 6 5 2" xfId="16465" xr:uid="{33478FB9-C22F-410C-B291-5439E3FA0AC5}"/>
    <cellStyle name="Comma 2 3 2 6 5 2 2" xfId="40729" xr:uid="{BE5A7ACF-EF92-49F6-87A9-2569F019BD25}"/>
    <cellStyle name="Comma 2 3 2 6 5 3" xfId="28597" xr:uid="{E7EEE007-69D4-421E-B7B1-732C578148AC}"/>
    <cellStyle name="Comma 2 3 2 6 6" xfId="8377" xr:uid="{8C872AA4-6428-4B8E-BCFE-ED08B77FDC70}"/>
    <cellStyle name="Comma 2 3 2 6 6 2" xfId="20509" xr:uid="{8F51682E-1F62-4DC4-A3EE-68463262B5B8}"/>
    <cellStyle name="Comma 2 3 2 6 6 2 2" xfId="44773" xr:uid="{1DFC283E-BE16-4722-919F-36CA3523E960}"/>
    <cellStyle name="Comma 2 3 2 6 6 3" xfId="32641" xr:uid="{1077E5D6-CDCA-4358-B977-03750A834B96}"/>
    <cellStyle name="Comma 2 3 2 6 7" xfId="12421" xr:uid="{F4EBDEFC-C73F-41F6-8FBA-A4BBE9ECA2B4}"/>
    <cellStyle name="Comma 2 3 2 6 7 2" xfId="36685" xr:uid="{A4A93D3E-CAF3-4784-966D-F66FD2EFF332}"/>
    <cellStyle name="Comma 2 3 2 6 8" xfId="24553" xr:uid="{47B7637E-04BF-4727-AC0D-3CC8483AA9D2}"/>
    <cellStyle name="Comma 2 3 2 7" xfId="541" xr:uid="{F1FC6CF2-F54F-4B67-9AFC-2DFF83381F43}"/>
    <cellStyle name="Comma 2 3 2 7 2" xfId="1552" xr:uid="{F7778D98-C193-4B93-8A98-80BC0B9820E8}"/>
    <cellStyle name="Comma 2 3 2 7 2 2" xfId="3574" xr:uid="{69E869E6-D166-46C9-9E4A-D1ACA36B6D56}"/>
    <cellStyle name="Comma 2 3 2 7 2 2 2" xfId="7618" xr:uid="{2C2028F4-26EF-408A-B885-7974012880A9}"/>
    <cellStyle name="Comma 2 3 2 7 2 2 2 2" xfId="19750" xr:uid="{7B143526-4765-49AC-9967-38C750D3AE5A}"/>
    <cellStyle name="Comma 2 3 2 7 2 2 2 2 2" xfId="44014" xr:uid="{BE8B198F-0863-4E97-A8D6-960307AC0418}"/>
    <cellStyle name="Comma 2 3 2 7 2 2 2 3" xfId="31882" xr:uid="{87E12655-2DE0-40C3-BEC7-8B81F8FD8AE9}"/>
    <cellStyle name="Comma 2 3 2 7 2 2 3" xfId="11662" xr:uid="{A87EF080-49E6-42F1-BE26-86FFAD06B5D1}"/>
    <cellStyle name="Comma 2 3 2 7 2 2 3 2" xfId="23794" xr:uid="{94B27746-0DD7-4110-A07D-FE5D18198072}"/>
    <cellStyle name="Comma 2 3 2 7 2 2 3 2 2" xfId="48058" xr:uid="{DAC22ABF-0A46-4E26-BA43-072C02942502}"/>
    <cellStyle name="Comma 2 3 2 7 2 2 3 3" xfId="35926" xr:uid="{05D22E4A-2359-4DC2-9124-10553BC54621}"/>
    <cellStyle name="Comma 2 3 2 7 2 2 4" xfId="15706" xr:uid="{DC752487-8C9F-41C8-813B-9A2FC77F8EDC}"/>
    <cellStyle name="Comma 2 3 2 7 2 2 4 2" xfId="39970" xr:uid="{41694150-EF5A-496F-AF7B-2C798C0F9E2B}"/>
    <cellStyle name="Comma 2 3 2 7 2 2 5" xfId="27838" xr:uid="{A0A028FE-296E-4D8A-992F-BE6F017BD17F}"/>
    <cellStyle name="Comma 2 3 2 7 2 3" xfId="5596" xr:uid="{E216553F-0EEE-4691-89FE-B64B8B09BDDC}"/>
    <cellStyle name="Comma 2 3 2 7 2 3 2" xfId="17728" xr:uid="{AF817B97-BB38-416B-A6C3-4049B4EED681}"/>
    <cellStyle name="Comma 2 3 2 7 2 3 2 2" xfId="41992" xr:uid="{D0D60DC2-54AB-41BA-9F0C-087C575D0571}"/>
    <cellStyle name="Comma 2 3 2 7 2 3 3" xfId="29860" xr:uid="{229AFF29-F220-4638-8E11-06ECB50D6599}"/>
    <cellStyle name="Comma 2 3 2 7 2 4" xfId="9640" xr:uid="{C41F0B44-A454-4696-A1E9-DE11DBB88159}"/>
    <cellStyle name="Comma 2 3 2 7 2 4 2" xfId="21772" xr:uid="{0AE2E2E4-278C-422D-89C8-FC94DD8694C1}"/>
    <cellStyle name="Comma 2 3 2 7 2 4 2 2" xfId="46036" xr:uid="{473472FC-C248-45FC-8B47-C78058B15D3E}"/>
    <cellStyle name="Comma 2 3 2 7 2 4 3" xfId="33904" xr:uid="{05CFC713-6721-4841-A892-3882D0767D3F}"/>
    <cellStyle name="Comma 2 3 2 7 2 5" xfId="13684" xr:uid="{7E303769-4C5A-43C5-A644-71895A63B6F2}"/>
    <cellStyle name="Comma 2 3 2 7 2 5 2" xfId="37948" xr:uid="{34183C67-2AD9-499E-A721-C0B3C65ED518}"/>
    <cellStyle name="Comma 2 3 2 7 2 6" xfId="25816" xr:uid="{0A742BDF-BFA1-4AA9-9C65-E82EAFCE144E}"/>
    <cellStyle name="Comma 2 3 2 7 3" xfId="2563" xr:uid="{51684B8F-94B9-4A83-9E0D-D5C14C4B4594}"/>
    <cellStyle name="Comma 2 3 2 7 3 2" xfId="6607" xr:uid="{6A1AFBEA-AD35-4CC4-BBBC-B19129ADBA94}"/>
    <cellStyle name="Comma 2 3 2 7 3 2 2" xfId="18739" xr:uid="{25B4F879-54AE-4A80-9BE2-89F69728432A}"/>
    <cellStyle name="Comma 2 3 2 7 3 2 2 2" xfId="43003" xr:uid="{1EDB47E4-669C-42F1-8C45-FAF816E6A66E}"/>
    <cellStyle name="Comma 2 3 2 7 3 2 3" xfId="30871" xr:uid="{845E0D6C-3E73-487C-A102-235D8D70E15A}"/>
    <cellStyle name="Comma 2 3 2 7 3 3" xfId="10651" xr:uid="{D37D7CE2-2642-424B-BE1C-56C14DF0B541}"/>
    <cellStyle name="Comma 2 3 2 7 3 3 2" xfId="22783" xr:uid="{38F4B8AA-F351-4297-B1AF-E5A44BAA3597}"/>
    <cellStyle name="Comma 2 3 2 7 3 3 2 2" xfId="47047" xr:uid="{C4043A57-1C72-49DB-9983-05A52D01EE3C}"/>
    <cellStyle name="Comma 2 3 2 7 3 3 3" xfId="34915" xr:uid="{54C3E271-240A-40F3-A650-6F322AB7B778}"/>
    <cellStyle name="Comma 2 3 2 7 3 4" xfId="14695" xr:uid="{20539005-DA10-4023-94D3-1C24011EFAD2}"/>
    <cellStyle name="Comma 2 3 2 7 3 4 2" xfId="38959" xr:uid="{0D1094D9-683F-43D6-8FF5-97B1BCF3CEE4}"/>
    <cellStyle name="Comma 2 3 2 7 3 5" xfId="26827" xr:uid="{1EDA4BCB-A277-4E1D-BD05-7C8766BB3512}"/>
    <cellStyle name="Comma 2 3 2 7 4" xfId="4585" xr:uid="{2E1B5429-CFBE-42F1-87A6-408F7BADD2E9}"/>
    <cellStyle name="Comma 2 3 2 7 4 2" xfId="16717" xr:uid="{9BD48FA2-BAE1-45B1-843E-43CB4A0BB153}"/>
    <cellStyle name="Comma 2 3 2 7 4 2 2" xfId="40981" xr:uid="{42405C0D-9129-4F26-B796-D333EF5A7355}"/>
    <cellStyle name="Comma 2 3 2 7 4 3" xfId="28849" xr:uid="{ECA103EA-C2A2-4DAA-A00A-D4C3A2E691FC}"/>
    <cellStyle name="Comma 2 3 2 7 5" xfId="8629" xr:uid="{ED8AFBC2-C162-4F8B-9A9F-414DCADA0D5F}"/>
    <cellStyle name="Comma 2 3 2 7 5 2" xfId="20761" xr:uid="{F3AB03C9-D344-4F3B-811D-7EBA79F9DE85}"/>
    <cellStyle name="Comma 2 3 2 7 5 2 2" xfId="45025" xr:uid="{C806DB0B-6891-418F-A047-329431838BA4}"/>
    <cellStyle name="Comma 2 3 2 7 5 3" xfId="32893" xr:uid="{33950ED9-DE94-416F-B04E-D37BADA03DD7}"/>
    <cellStyle name="Comma 2 3 2 7 6" xfId="12673" xr:uid="{F4C95872-D546-48A1-8F31-D7382F14800C}"/>
    <cellStyle name="Comma 2 3 2 7 6 2" xfId="36937" xr:uid="{BB230817-4864-4E69-A7BB-3A59509DBACD}"/>
    <cellStyle name="Comma 2 3 2 7 7" xfId="24805" xr:uid="{F2E7EFC5-4AAF-450F-8DA6-4B3EEFA0A03C}"/>
    <cellStyle name="Comma 2 3 2 8" xfId="1047" xr:uid="{193A4EBE-05F1-4FC8-B2E5-1B12EF2F328C}"/>
    <cellStyle name="Comma 2 3 2 8 2" xfId="3069" xr:uid="{AAF73D18-875B-447F-A556-84A78FF0EE4A}"/>
    <cellStyle name="Comma 2 3 2 8 2 2" xfId="7113" xr:uid="{3BEF79D0-AD1E-4A57-89CC-7814AE71CAA4}"/>
    <cellStyle name="Comma 2 3 2 8 2 2 2" xfId="19245" xr:uid="{EE56EBF9-DD85-4706-80C7-89DF035B992A}"/>
    <cellStyle name="Comma 2 3 2 8 2 2 2 2" xfId="43509" xr:uid="{AA543976-8FF2-42AA-ABEA-FDA2955F200B}"/>
    <cellStyle name="Comma 2 3 2 8 2 2 3" xfId="31377" xr:uid="{A300E765-CA4B-4ECC-AC6C-2A71AB8ECC7E}"/>
    <cellStyle name="Comma 2 3 2 8 2 3" xfId="11157" xr:uid="{6D3656AC-45EE-4E09-BC24-0FAE35AF4A31}"/>
    <cellStyle name="Comma 2 3 2 8 2 3 2" xfId="23289" xr:uid="{3999159F-BD08-4071-9470-8D55882CCFAF}"/>
    <cellStyle name="Comma 2 3 2 8 2 3 2 2" xfId="47553" xr:uid="{556DF1EB-3C17-49FE-BC8F-76A782C7F82B}"/>
    <cellStyle name="Comma 2 3 2 8 2 3 3" xfId="35421" xr:uid="{AD6E72FC-702D-44B8-BA47-AE3F3DC232E3}"/>
    <cellStyle name="Comma 2 3 2 8 2 4" xfId="15201" xr:uid="{37733D74-7683-4EF7-BE38-D1D203B616A4}"/>
    <cellStyle name="Comma 2 3 2 8 2 4 2" xfId="39465" xr:uid="{D0B47BC6-AF73-498E-8F67-7E113F5CE6AD}"/>
    <cellStyle name="Comma 2 3 2 8 2 5" xfId="27333" xr:uid="{75D15338-B8A8-4F95-96AC-8C34EC17C910}"/>
    <cellStyle name="Comma 2 3 2 8 3" xfId="5091" xr:uid="{10E45B40-29CA-4CDA-AD75-AABC6C6A5E5B}"/>
    <cellStyle name="Comma 2 3 2 8 3 2" xfId="17223" xr:uid="{ABA5A056-77D7-4C18-9A55-8582BEAE25EF}"/>
    <cellStyle name="Comma 2 3 2 8 3 2 2" xfId="41487" xr:uid="{5CD682FF-1576-4863-85D1-E3077CEC0BFD}"/>
    <cellStyle name="Comma 2 3 2 8 3 3" xfId="29355" xr:uid="{7713E1F6-B4D4-44BC-BBC1-ED43AAE1C144}"/>
    <cellStyle name="Comma 2 3 2 8 4" xfId="9135" xr:uid="{34E2504E-9CD8-4CE9-A11D-1185140D59FB}"/>
    <cellStyle name="Comma 2 3 2 8 4 2" xfId="21267" xr:uid="{E242916A-0111-4980-BDAE-0EFE39C9F410}"/>
    <cellStyle name="Comma 2 3 2 8 4 2 2" xfId="45531" xr:uid="{4AA96EE4-8A5E-4FAE-83CB-36006C385067}"/>
    <cellStyle name="Comma 2 3 2 8 4 3" xfId="33399" xr:uid="{E99C48A2-86D3-4398-95C3-9EF75077D72E}"/>
    <cellStyle name="Comma 2 3 2 8 5" xfId="13179" xr:uid="{2AE23AD5-4937-40B2-80F1-54A7059FF0E4}"/>
    <cellStyle name="Comma 2 3 2 8 5 2" xfId="37443" xr:uid="{8D11CCBD-BCBB-4E7A-853C-DFD2F0242D99}"/>
    <cellStyle name="Comma 2 3 2 8 6" xfId="25311" xr:uid="{1D66254D-400F-4A74-B578-40780924DF28}"/>
    <cellStyle name="Comma 2 3 2 9" xfId="2058" xr:uid="{BD978D78-A6C9-4C1C-A868-D0FE7A3EFA56}"/>
    <cellStyle name="Comma 2 3 2 9 2" xfId="6102" xr:uid="{EF43BFC4-EB22-440C-83B7-2C2709C94D54}"/>
    <cellStyle name="Comma 2 3 2 9 2 2" xfId="18234" xr:uid="{94A89315-4E28-4B15-B147-9B38499C3AD4}"/>
    <cellStyle name="Comma 2 3 2 9 2 2 2" xfId="42498" xr:uid="{4EB60740-FF3A-4427-8FAD-6EEFF0131172}"/>
    <cellStyle name="Comma 2 3 2 9 2 3" xfId="30366" xr:uid="{1D952602-97D3-4C14-9911-8959DA999F7D}"/>
    <cellStyle name="Comma 2 3 2 9 3" xfId="10146" xr:uid="{3D905641-BADB-449F-9F6C-5137C5162778}"/>
    <cellStyle name="Comma 2 3 2 9 3 2" xfId="22278" xr:uid="{3F5D6798-CE27-49F1-B1B7-734458483572}"/>
    <cellStyle name="Comma 2 3 2 9 3 2 2" xfId="46542" xr:uid="{ADFD169C-F4D8-4B3F-BA90-9C5C3EF9E151}"/>
    <cellStyle name="Comma 2 3 2 9 3 3" xfId="34410" xr:uid="{BB1CEEF6-0A93-4247-A5CF-B5F9D407CA69}"/>
    <cellStyle name="Comma 2 3 2 9 4" xfId="14190" xr:uid="{BBFBD2BD-FAD1-4176-9D9E-C2995516551D}"/>
    <cellStyle name="Comma 2 3 2 9 4 2" xfId="38454" xr:uid="{5DBD23A8-5875-40F6-BC40-3C2C35187575}"/>
    <cellStyle name="Comma 2 3 2 9 5" xfId="26322" xr:uid="{42D1262C-BB67-47BB-9D4D-601931D22021}"/>
    <cellStyle name="Comma 2 3 3" xfId="46" xr:uid="{4B34A5F5-35A7-4A69-8737-ACB369F3700B}"/>
    <cellStyle name="Comma 2 3 3 10" xfId="12178" xr:uid="{4FAB5207-3781-4CDB-BC9A-B4A15D44A669}"/>
    <cellStyle name="Comma 2 3 3 10 2" xfId="36442" xr:uid="{FDF750D3-C78F-4C08-84CF-658FABBDF80F}"/>
    <cellStyle name="Comma 2 3 3 11" xfId="24310" xr:uid="{46FAC5A4-3D8F-46BA-B313-1D55BC5A25FF}"/>
    <cellStyle name="Comma 2 3 3 2" xfId="109" xr:uid="{1E0E4B41-415A-47E2-800A-4B021748DE19}"/>
    <cellStyle name="Comma 2 3 3 2 10" xfId="24373" xr:uid="{1356B46D-5CBD-4ACB-8F8A-674CBD524C45}"/>
    <cellStyle name="Comma 2 3 3 2 2" xfId="235" xr:uid="{A9DF10FD-7715-4631-B669-7F9E1BC54E14}"/>
    <cellStyle name="Comma 2 3 3 2 2 2" xfId="488" xr:uid="{34D65EB9-C339-45E8-B613-F3AEE8D1D611}"/>
    <cellStyle name="Comma 2 3 3 2 2 2 2" xfId="993" xr:uid="{E04ABA45-3ADE-4BAD-B65E-7130FD25F3B9}"/>
    <cellStyle name="Comma 2 3 3 2 2 2 2 2" xfId="2004" xr:uid="{DF055957-AC04-4EA7-9637-D97FE0062F5E}"/>
    <cellStyle name="Comma 2 3 3 2 2 2 2 2 2" xfId="4026" xr:uid="{8D4A0ECD-1E7D-4829-BBC5-2ACA200EF481}"/>
    <cellStyle name="Comma 2 3 3 2 2 2 2 2 2 2" xfId="8070" xr:uid="{22AF13C1-E7D4-40F0-B9FB-5E1D60918357}"/>
    <cellStyle name="Comma 2 3 3 2 2 2 2 2 2 2 2" xfId="20202" xr:uid="{16BCB27E-4C9E-40E3-AB07-420D205D119F}"/>
    <cellStyle name="Comma 2 3 3 2 2 2 2 2 2 2 2 2" xfId="44466" xr:uid="{FA12DF06-FFC4-422D-9A4C-51C2E7CCB7B3}"/>
    <cellStyle name="Comma 2 3 3 2 2 2 2 2 2 2 3" xfId="32334" xr:uid="{1624361A-68E7-4777-81BD-89F581A49A78}"/>
    <cellStyle name="Comma 2 3 3 2 2 2 2 2 2 3" xfId="12114" xr:uid="{AA26C76F-E580-4264-83C5-2BBA9B724308}"/>
    <cellStyle name="Comma 2 3 3 2 2 2 2 2 2 3 2" xfId="24246" xr:uid="{EF66E984-FCC4-4D5A-9A90-131AB5F3F932}"/>
    <cellStyle name="Comma 2 3 3 2 2 2 2 2 2 3 2 2" xfId="48510" xr:uid="{F5FDCE2A-4C25-454D-9B61-EA42304A85A4}"/>
    <cellStyle name="Comma 2 3 3 2 2 2 2 2 2 3 3" xfId="36378" xr:uid="{0184889E-6446-42E3-AB86-A56CB9F96D10}"/>
    <cellStyle name="Comma 2 3 3 2 2 2 2 2 2 4" xfId="16158" xr:uid="{6A23CC72-5D99-403D-B473-C657CF53E33E}"/>
    <cellStyle name="Comma 2 3 3 2 2 2 2 2 2 4 2" xfId="40422" xr:uid="{C0B76C37-4996-4329-ADC3-360100C51CA7}"/>
    <cellStyle name="Comma 2 3 3 2 2 2 2 2 2 5" xfId="28290" xr:uid="{4C1A671A-D72B-4847-B7D6-BF5371A0D8A8}"/>
    <cellStyle name="Comma 2 3 3 2 2 2 2 2 3" xfId="6048" xr:uid="{D36C0250-904E-49C5-BE75-99D278CA4481}"/>
    <cellStyle name="Comma 2 3 3 2 2 2 2 2 3 2" xfId="18180" xr:uid="{5F284F29-BD32-4B77-8292-39533C80225C}"/>
    <cellStyle name="Comma 2 3 3 2 2 2 2 2 3 2 2" xfId="42444" xr:uid="{B077A656-42EB-4AB7-8447-8065963CC529}"/>
    <cellStyle name="Comma 2 3 3 2 2 2 2 2 3 3" xfId="30312" xr:uid="{6AD72D88-4BFF-44B7-A9AC-40E0B93498C0}"/>
    <cellStyle name="Comma 2 3 3 2 2 2 2 2 4" xfId="10092" xr:uid="{E52A5610-BC20-42CC-8777-C7200BA09E10}"/>
    <cellStyle name="Comma 2 3 3 2 2 2 2 2 4 2" xfId="22224" xr:uid="{C67A4302-5710-42E2-A518-738D7352D0D6}"/>
    <cellStyle name="Comma 2 3 3 2 2 2 2 2 4 2 2" xfId="46488" xr:uid="{0FB14E6F-48CB-4C2E-A75D-61064C5128FF}"/>
    <cellStyle name="Comma 2 3 3 2 2 2 2 2 4 3" xfId="34356" xr:uid="{1F1F6C81-7BD0-4318-A9E1-EBA4E5150ACD}"/>
    <cellStyle name="Comma 2 3 3 2 2 2 2 2 5" xfId="14136" xr:uid="{484FAAE3-06CB-4941-8568-6C4E4EBF2A73}"/>
    <cellStyle name="Comma 2 3 3 2 2 2 2 2 5 2" xfId="38400" xr:uid="{F8FDE3FA-E8BA-44A4-9B37-E3FBDA4BED46}"/>
    <cellStyle name="Comma 2 3 3 2 2 2 2 2 6" xfId="26268" xr:uid="{2119AD6C-DAB6-4F3F-B9CA-2AD11D74967A}"/>
    <cellStyle name="Comma 2 3 3 2 2 2 2 3" xfId="3015" xr:uid="{CC24E2A7-6AEC-49E9-80C3-D2CC1AAB5B96}"/>
    <cellStyle name="Comma 2 3 3 2 2 2 2 3 2" xfId="7059" xr:uid="{20027FD3-1B14-4D37-BD7C-3A2A05E26B26}"/>
    <cellStyle name="Comma 2 3 3 2 2 2 2 3 2 2" xfId="19191" xr:uid="{3D585868-A292-49B2-A3A7-B34B13974268}"/>
    <cellStyle name="Comma 2 3 3 2 2 2 2 3 2 2 2" xfId="43455" xr:uid="{BBA0CABF-5E47-45BD-B0A4-B762808BEDFB}"/>
    <cellStyle name="Comma 2 3 3 2 2 2 2 3 2 3" xfId="31323" xr:uid="{24EBA7DE-422E-46F7-BB54-2A22915EB7E1}"/>
    <cellStyle name="Comma 2 3 3 2 2 2 2 3 3" xfId="11103" xr:uid="{71FBBB56-CC27-4F72-BA39-E051D30BBB62}"/>
    <cellStyle name="Comma 2 3 3 2 2 2 2 3 3 2" xfId="23235" xr:uid="{3E2E4C2A-C081-4069-A519-C3746DEABA08}"/>
    <cellStyle name="Comma 2 3 3 2 2 2 2 3 3 2 2" xfId="47499" xr:uid="{93BB5C4F-3065-40D0-84D0-BAB34E9B09FF}"/>
    <cellStyle name="Comma 2 3 3 2 2 2 2 3 3 3" xfId="35367" xr:uid="{A4DBF44E-6EBA-43D1-9F3E-0242513423D0}"/>
    <cellStyle name="Comma 2 3 3 2 2 2 2 3 4" xfId="15147" xr:uid="{C9C92CE0-CC38-4CEA-84E3-8EA1D3E4E1E1}"/>
    <cellStyle name="Comma 2 3 3 2 2 2 2 3 4 2" xfId="39411" xr:uid="{A8147396-D4A7-451D-B14A-5EEB002D5877}"/>
    <cellStyle name="Comma 2 3 3 2 2 2 2 3 5" xfId="27279" xr:uid="{964C8671-DBEE-49F3-8F65-0ABEDC9BA69C}"/>
    <cellStyle name="Comma 2 3 3 2 2 2 2 4" xfId="5037" xr:uid="{E029F7EF-7BCF-43D0-A6C6-2415B92471E0}"/>
    <cellStyle name="Comma 2 3 3 2 2 2 2 4 2" xfId="17169" xr:uid="{E5A0F667-E48B-4C0B-BAB9-13DBF7900F46}"/>
    <cellStyle name="Comma 2 3 3 2 2 2 2 4 2 2" xfId="41433" xr:uid="{BCCFAC61-5A1B-4D03-B415-52AE34126B27}"/>
    <cellStyle name="Comma 2 3 3 2 2 2 2 4 3" xfId="29301" xr:uid="{52C3958C-CA8E-407C-A28D-8CBEBEB9D270}"/>
    <cellStyle name="Comma 2 3 3 2 2 2 2 5" xfId="9081" xr:uid="{87C1EEF9-3E94-43D8-97DF-2417F019D083}"/>
    <cellStyle name="Comma 2 3 3 2 2 2 2 5 2" xfId="21213" xr:uid="{709AC2CF-D878-4343-9400-04B8D1AF6D6D}"/>
    <cellStyle name="Comma 2 3 3 2 2 2 2 5 2 2" xfId="45477" xr:uid="{EB57EBB2-46F0-46CD-B1CD-BAFFC3B9E5F3}"/>
    <cellStyle name="Comma 2 3 3 2 2 2 2 5 3" xfId="33345" xr:uid="{E2A2793C-8149-47DD-AB61-C596673E699A}"/>
    <cellStyle name="Comma 2 3 3 2 2 2 2 6" xfId="13125" xr:uid="{E6F81F09-B907-461B-8BE8-4FFD6069A07C}"/>
    <cellStyle name="Comma 2 3 3 2 2 2 2 6 2" xfId="37389" xr:uid="{AD5D8ACD-6EE0-4F98-8005-95FEE459B037}"/>
    <cellStyle name="Comma 2 3 3 2 2 2 2 7" xfId="25257" xr:uid="{26EF0995-5F16-440B-8207-FA1D8748BABD}"/>
    <cellStyle name="Comma 2 3 3 2 2 2 3" xfId="1499" xr:uid="{C30652DD-3FB4-4D31-A191-B6906209C6AC}"/>
    <cellStyle name="Comma 2 3 3 2 2 2 3 2" xfId="3521" xr:uid="{18AA1BC4-1C69-452B-A345-239A4A0E1FC5}"/>
    <cellStyle name="Comma 2 3 3 2 2 2 3 2 2" xfId="7565" xr:uid="{692837CC-334F-47B1-B69D-93D6BFF6872F}"/>
    <cellStyle name="Comma 2 3 3 2 2 2 3 2 2 2" xfId="19697" xr:uid="{3C31BDFE-9D2B-45A8-9C5D-C02361E65C80}"/>
    <cellStyle name="Comma 2 3 3 2 2 2 3 2 2 2 2" xfId="43961" xr:uid="{FC6D2C90-0872-4241-9C34-243A6F0354C3}"/>
    <cellStyle name="Comma 2 3 3 2 2 2 3 2 2 3" xfId="31829" xr:uid="{B143C8D4-D227-4B8E-863B-598B0AA273F6}"/>
    <cellStyle name="Comma 2 3 3 2 2 2 3 2 3" xfId="11609" xr:uid="{8D81D673-0554-471C-A9DE-37988B26F68F}"/>
    <cellStyle name="Comma 2 3 3 2 2 2 3 2 3 2" xfId="23741" xr:uid="{ACCAD3F6-BD34-4F7E-A801-2247CFEB782D}"/>
    <cellStyle name="Comma 2 3 3 2 2 2 3 2 3 2 2" xfId="48005" xr:uid="{87DB5DA4-4B33-4AEF-9A85-9AA70E6B5A88}"/>
    <cellStyle name="Comma 2 3 3 2 2 2 3 2 3 3" xfId="35873" xr:uid="{269BF241-7917-4C7E-88B4-0A42C74D2D36}"/>
    <cellStyle name="Comma 2 3 3 2 2 2 3 2 4" xfId="15653" xr:uid="{FD6322F9-646E-47C4-B49F-82126B8F66FF}"/>
    <cellStyle name="Comma 2 3 3 2 2 2 3 2 4 2" xfId="39917" xr:uid="{F0E60284-3161-4957-B4BE-495075725389}"/>
    <cellStyle name="Comma 2 3 3 2 2 2 3 2 5" xfId="27785" xr:uid="{65E3A43F-0C96-4B84-8A51-6F473D2C002F}"/>
    <cellStyle name="Comma 2 3 3 2 2 2 3 3" xfId="5543" xr:uid="{DC770496-8E50-4A72-885A-E7786F88C6A5}"/>
    <cellStyle name="Comma 2 3 3 2 2 2 3 3 2" xfId="17675" xr:uid="{6D95AE26-A284-4D46-A021-F170C4FA3CDD}"/>
    <cellStyle name="Comma 2 3 3 2 2 2 3 3 2 2" xfId="41939" xr:uid="{E9D25DB3-28F7-4BE9-BDA3-80D5918C823D}"/>
    <cellStyle name="Comma 2 3 3 2 2 2 3 3 3" xfId="29807" xr:uid="{FD0EBCA0-70E7-418D-BCEC-6404AD51B812}"/>
    <cellStyle name="Comma 2 3 3 2 2 2 3 4" xfId="9587" xr:uid="{5B75C0AA-72C7-4A1B-A08F-82E49C527D24}"/>
    <cellStyle name="Comma 2 3 3 2 2 2 3 4 2" xfId="21719" xr:uid="{DC7E2F2E-458A-4FDD-9399-53BB001DC67F}"/>
    <cellStyle name="Comma 2 3 3 2 2 2 3 4 2 2" xfId="45983" xr:uid="{3C74CAE8-B139-44BD-9B7A-9773DF669013}"/>
    <cellStyle name="Comma 2 3 3 2 2 2 3 4 3" xfId="33851" xr:uid="{555FD240-572B-42CC-96ED-67543F44E2C7}"/>
    <cellStyle name="Comma 2 3 3 2 2 2 3 5" xfId="13631" xr:uid="{361FBB99-D3DF-4FD8-A98F-C1B2D0FF2C53}"/>
    <cellStyle name="Comma 2 3 3 2 2 2 3 5 2" xfId="37895" xr:uid="{3EEC9985-9386-4104-B405-5D464F461DD8}"/>
    <cellStyle name="Comma 2 3 3 2 2 2 3 6" xfId="25763" xr:uid="{FB98C7D7-3C23-49C8-A8C5-47C7C9AB1A05}"/>
    <cellStyle name="Comma 2 3 3 2 2 2 4" xfId="2510" xr:uid="{00F96EAF-DD99-4FA7-9D17-18C63570F744}"/>
    <cellStyle name="Comma 2 3 3 2 2 2 4 2" xfId="6554" xr:uid="{8CF8CF05-4A2A-4D7F-B0D8-A19AA3F2315D}"/>
    <cellStyle name="Comma 2 3 3 2 2 2 4 2 2" xfId="18686" xr:uid="{E575026B-AE94-4222-A2EF-B15DE63D449F}"/>
    <cellStyle name="Comma 2 3 3 2 2 2 4 2 2 2" xfId="42950" xr:uid="{53BAE61D-7BAB-4FA1-81FD-779815817FF3}"/>
    <cellStyle name="Comma 2 3 3 2 2 2 4 2 3" xfId="30818" xr:uid="{455FF86C-46BC-4E3F-A2A1-4A982116D64C}"/>
    <cellStyle name="Comma 2 3 3 2 2 2 4 3" xfId="10598" xr:uid="{671225AB-962E-4666-9EA6-C4E2C9B55E2B}"/>
    <cellStyle name="Comma 2 3 3 2 2 2 4 3 2" xfId="22730" xr:uid="{D69A3790-0CC8-443D-92C3-48F28D9B5C69}"/>
    <cellStyle name="Comma 2 3 3 2 2 2 4 3 2 2" xfId="46994" xr:uid="{1E0D24C7-353A-418C-949F-E109CC17126A}"/>
    <cellStyle name="Comma 2 3 3 2 2 2 4 3 3" xfId="34862" xr:uid="{EA994DE3-3230-455D-AC17-4FF3C362AB35}"/>
    <cellStyle name="Comma 2 3 3 2 2 2 4 4" xfId="14642" xr:uid="{D226AE6F-77D2-4A3F-9021-CFCA7D98ACAB}"/>
    <cellStyle name="Comma 2 3 3 2 2 2 4 4 2" xfId="38906" xr:uid="{E585EB7E-441C-4D60-A885-29A9D8E78EBD}"/>
    <cellStyle name="Comma 2 3 3 2 2 2 4 5" xfId="26774" xr:uid="{974B6CE7-BB33-4965-9BFA-4A3AEFC8B089}"/>
    <cellStyle name="Comma 2 3 3 2 2 2 5" xfId="4532" xr:uid="{B77945D9-C1C4-4490-97AC-C4CD8E8A1791}"/>
    <cellStyle name="Comma 2 3 3 2 2 2 5 2" xfId="16664" xr:uid="{9EC11B8B-BE69-4A7E-969D-673ABF7233A7}"/>
    <cellStyle name="Comma 2 3 3 2 2 2 5 2 2" xfId="40928" xr:uid="{2A7E2288-1AE4-4D06-A93F-859344A869F1}"/>
    <cellStyle name="Comma 2 3 3 2 2 2 5 3" xfId="28796" xr:uid="{F95C1B95-6165-4471-BE90-2AEDA4E3A584}"/>
    <cellStyle name="Comma 2 3 3 2 2 2 6" xfId="8576" xr:uid="{D7D78A5D-A809-4668-AD79-FD76D486A185}"/>
    <cellStyle name="Comma 2 3 3 2 2 2 6 2" xfId="20708" xr:uid="{347DD33B-4189-4CD3-9C81-3216DFC25C95}"/>
    <cellStyle name="Comma 2 3 3 2 2 2 6 2 2" xfId="44972" xr:uid="{19E8D8E9-CFAF-4539-B6CB-15609D8C78AF}"/>
    <cellStyle name="Comma 2 3 3 2 2 2 6 3" xfId="32840" xr:uid="{A8D5734A-4144-45AE-9C3D-A2790DBF4CCE}"/>
    <cellStyle name="Comma 2 3 3 2 2 2 7" xfId="12620" xr:uid="{2F5FD00D-099E-433C-857A-4A216FACEBAB}"/>
    <cellStyle name="Comma 2 3 3 2 2 2 7 2" xfId="36884" xr:uid="{33973841-73EE-4C58-949B-8C8E01E8C99A}"/>
    <cellStyle name="Comma 2 3 3 2 2 2 8" xfId="24752" xr:uid="{52C3F8F8-F5D7-4F48-9790-957DD775D2E8}"/>
    <cellStyle name="Comma 2 3 3 2 2 3" xfId="740" xr:uid="{FE8A729F-B165-4D20-8B77-D1CEC9C4B7B5}"/>
    <cellStyle name="Comma 2 3 3 2 2 3 2" xfId="1751" xr:uid="{EEAAA6AA-FB35-49F9-B173-3A7ACC35D72C}"/>
    <cellStyle name="Comma 2 3 3 2 2 3 2 2" xfId="3773" xr:uid="{E721D346-7D56-4827-A7AF-2EF8A70D8953}"/>
    <cellStyle name="Comma 2 3 3 2 2 3 2 2 2" xfId="7817" xr:uid="{C44B5DCE-E5C5-4178-8756-723C48D96EAC}"/>
    <cellStyle name="Comma 2 3 3 2 2 3 2 2 2 2" xfId="19949" xr:uid="{D0A3244F-73A3-4EB4-8A87-2EE15CCF02BE}"/>
    <cellStyle name="Comma 2 3 3 2 2 3 2 2 2 2 2" xfId="44213" xr:uid="{8F6CEF17-BC3C-4A79-A913-E7422A264166}"/>
    <cellStyle name="Comma 2 3 3 2 2 3 2 2 2 3" xfId="32081" xr:uid="{2A9D0A97-C1E4-4C60-8FE9-2FB5CB46B9D4}"/>
    <cellStyle name="Comma 2 3 3 2 2 3 2 2 3" xfId="11861" xr:uid="{E885523E-422D-411E-9253-B128F0261C5D}"/>
    <cellStyle name="Comma 2 3 3 2 2 3 2 2 3 2" xfId="23993" xr:uid="{4660177A-8EA0-44A2-A4BC-AA2106C83EFE}"/>
    <cellStyle name="Comma 2 3 3 2 2 3 2 2 3 2 2" xfId="48257" xr:uid="{34FBE255-D4F1-4D24-96FF-41CEC6B466A7}"/>
    <cellStyle name="Comma 2 3 3 2 2 3 2 2 3 3" xfId="36125" xr:uid="{3A1C2261-8A3C-4DAA-8BEC-F167A4F93D5F}"/>
    <cellStyle name="Comma 2 3 3 2 2 3 2 2 4" xfId="15905" xr:uid="{058FD6B3-FC7F-435C-B811-7865584F122C}"/>
    <cellStyle name="Comma 2 3 3 2 2 3 2 2 4 2" xfId="40169" xr:uid="{49EDD9BF-FD73-4B36-B10A-48651BFBA151}"/>
    <cellStyle name="Comma 2 3 3 2 2 3 2 2 5" xfId="28037" xr:uid="{11A80781-198E-4B85-8917-DC9416F72E15}"/>
    <cellStyle name="Comma 2 3 3 2 2 3 2 3" xfId="5795" xr:uid="{76078FBE-B54B-41FB-8F5A-8E53592AC0BD}"/>
    <cellStyle name="Comma 2 3 3 2 2 3 2 3 2" xfId="17927" xr:uid="{9770215E-03CB-49A4-B901-F4CACC284874}"/>
    <cellStyle name="Comma 2 3 3 2 2 3 2 3 2 2" xfId="42191" xr:uid="{F01DF583-4626-4C35-9E9C-764106F60DF9}"/>
    <cellStyle name="Comma 2 3 3 2 2 3 2 3 3" xfId="30059" xr:uid="{B3B1D898-2BFB-4764-AF4B-131EA50B927C}"/>
    <cellStyle name="Comma 2 3 3 2 2 3 2 4" xfId="9839" xr:uid="{722C780E-7FA1-465B-AA24-68389659BC32}"/>
    <cellStyle name="Comma 2 3 3 2 2 3 2 4 2" xfId="21971" xr:uid="{DD7D4071-327F-4660-8CDB-0ED8ABABB343}"/>
    <cellStyle name="Comma 2 3 3 2 2 3 2 4 2 2" xfId="46235" xr:uid="{5CD79785-7A6F-4634-890D-5B28B8844939}"/>
    <cellStyle name="Comma 2 3 3 2 2 3 2 4 3" xfId="34103" xr:uid="{DF67F422-B80D-4724-A4C3-C8981E02335B}"/>
    <cellStyle name="Comma 2 3 3 2 2 3 2 5" xfId="13883" xr:uid="{0232C484-691B-49AD-BE8E-AD017CB71861}"/>
    <cellStyle name="Comma 2 3 3 2 2 3 2 5 2" xfId="38147" xr:uid="{C11478F6-19CB-4DEC-9ACC-42E477BC5768}"/>
    <cellStyle name="Comma 2 3 3 2 2 3 2 6" xfId="26015" xr:uid="{A8F48815-61EE-4D8C-BEE0-436C34C98CB3}"/>
    <cellStyle name="Comma 2 3 3 2 2 3 3" xfId="2762" xr:uid="{E84D6CE5-C778-469E-A1FD-1B23B79D108E}"/>
    <cellStyle name="Comma 2 3 3 2 2 3 3 2" xfId="6806" xr:uid="{A4A5ECFA-BE39-47DE-8E51-F338F907023F}"/>
    <cellStyle name="Comma 2 3 3 2 2 3 3 2 2" xfId="18938" xr:uid="{F83FD549-8BE9-4619-AB67-F159AC9EB932}"/>
    <cellStyle name="Comma 2 3 3 2 2 3 3 2 2 2" xfId="43202" xr:uid="{F0A9C099-1BDE-4A06-A6EE-BF30ABDC1CFB}"/>
    <cellStyle name="Comma 2 3 3 2 2 3 3 2 3" xfId="31070" xr:uid="{106F91F5-DD63-48DA-99FC-20F1EE44793A}"/>
    <cellStyle name="Comma 2 3 3 2 2 3 3 3" xfId="10850" xr:uid="{D68D3DD4-43E9-4DFE-9774-333BC66CD63F}"/>
    <cellStyle name="Comma 2 3 3 2 2 3 3 3 2" xfId="22982" xr:uid="{E79143F2-1A02-41EB-943A-6DCAE4FC1112}"/>
    <cellStyle name="Comma 2 3 3 2 2 3 3 3 2 2" xfId="47246" xr:uid="{A6A75AE7-0E17-4218-94CF-5943792436B5}"/>
    <cellStyle name="Comma 2 3 3 2 2 3 3 3 3" xfId="35114" xr:uid="{574E908A-2DEB-48D4-AAC0-F5AA55243CF3}"/>
    <cellStyle name="Comma 2 3 3 2 2 3 3 4" xfId="14894" xr:uid="{1983F8F3-96F6-453B-823B-E5A5B7AB1EE5}"/>
    <cellStyle name="Comma 2 3 3 2 2 3 3 4 2" xfId="39158" xr:uid="{598BB0E5-6303-480C-8ECD-B530FACE79D8}"/>
    <cellStyle name="Comma 2 3 3 2 2 3 3 5" xfId="27026" xr:uid="{5F8F5778-90E5-4855-8A36-848FDD5617CD}"/>
    <cellStyle name="Comma 2 3 3 2 2 3 4" xfId="4784" xr:uid="{2F7F6796-BE40-4F96-909F-694E9472E925}"/>
    <cellStyle name="Comma 2 3 3 2 2 3 4 2" xfId="16916" xr:uid="{0058B06A-749E-47E7-9456-7E5E3705E925}"/>
    <cellStyle name="Comma 2 3 3 2 2 3 4 2 2" xfId="41180" xr:uid="{5C4197ED-CCA6-4E5B-AA24-304CC6EAD54D}"/>
    <cellStyle name="Comma 2 3 3 2 2 3 4 3" xfId="29048" xr:uid="{C2F30DB9-B35D-443A-9453-6AF0EBDA900E}"/>
    <cellStyle name="Comma 2 3 3 2 2 3 5" xfId="8828" xr:uid="{5A4A9333-826B-4313-B11B-9A03EBAF4FBA}"/>
    <cellStyle name="Comma 2 3 3 2 2 3 5 2" xfId="20960" xr:uid="{5C3EEF58-1D0E-4A2D-871C-D87A7E88A09E}"/>
    <cellStyle name="Comma 2 3 3 2 2 3 5 2 2" xfId="45224" xr:uid="{340265F5-C04D-497E-B326-B2FA3E2B720F}"/>
    <cellStyle name="Comma 2 3 3 2 2 3 5 3" xfId="33092" xr:uid="{A41F89B4-1DA6-4C29-89A6-609AFF087E5C}"/>
    <cellStyle name="Comma 2 3 3 2 2 3 6" xfId="12872" xr:uid="{D3E718F1-0CEA-4490-8C4E-3EF23C4B9242}"/>
    <cellStyle name="Comma 2 3 3 2 2 3 6 2" xfId="37136" xr:uid="{24495CC4-715E-4280-8638-A314CF85626C}"/>
    <cellStyle name="Comma 2 3 3 2 2 3 7" xfId="25004" xr:uid="{3C7AD93E-5BF6-47C5-8E3A-864312E839EF}"/>
    <cellStyle name="Comma 2 3 3 2 2 4" xfId="1246" xr:uid="{3D02AA80-E54D-464D-9F52-21280505F69F}"/>
    <cellStyle name="Comma 2 3 3 2 2 4 2" xfId="3268" xr:uid="{CEC74A8F-D4EF-433C-9FD7-64B9BF322882}"/>
    <cellStyle name="Comma 2 3 3 2 2 4 2 2" xfId="7312" xr:uid="{1AFD046A-6A58-4D26-AFF2-D41804361E18}"/>
    <cellStyle name="Comma 2 3 3 2 2 4 2 2 2" xfId="19444" xr:uid="{9E5851A9-3409-4B4F-A145-014D60A050E1}"/>
    <cellStyle name="Comma 2 3 3 2 2 4 2 2 2 2" xfId="43708" xr:uid="{04B062A9-1FFC-4592-967A-CD3927F829E1}"/>
    <cellStyle name="Comma 2 3 3 2 2 4 2 2 3" xfId="31576" xr:uid="{7DC43ABD-750B-44C1-875D-AFEE65A49C90}"/>
    <cellStyle name="Comma 2 3 3 2 2 4 2 3" xfId="11356" xr:uid="{5F414D81-1F93-4AB0-BE14-B5766BA651D1}"/>
    <cellStyle name="Comma 2 3 3 2 2 4 2 3 2" xfId="23488" xr:uid="{1BC68926-1669-4E86-88D6-D2CD0C7CAF9C}"/>
    <cellStyle name="Comma 2 3 3 2 2 4 2 3 2 2" xfId="47752" xr:uid="{069C791D-4F49-4510-8B75-03A3DA9030F6}"/>
    <cellStyle name="Comma 2 3 3 2 2 4 2 3 3" xfId="35620" xr:uid="{6210E1D9-6A47-4EF7-94BF-7002447C3A86}"/>
    <cellStyle name="Comma 2 3 3 2 2 4 2 4" xfId="15400" xr:uid="{9A32AF9A-4678-4CF5-A176-0A8A1DD9D79C}"/>
    <cellStyle name="Comma 2 3 3 2 2 4 2 4 2" xfId="39664" xr:uid="{E40F5EA3-D8EA-4ACE-A8BA-7E208A11D9AB}"/>
    <cellStyle name="Comma 2 3 3 2 2 4 2 5" xfId="27532" xr:uid="{825C1222-CE7B-4665-AE1C-115E5D6F4526}"/>
    <cellStyle name="Comma 2 3 3 2 2 4 3" xfId="5290" xr:uid="{7A6133E8-28C3-48F7-B748-C359A15D9CAC}"/>
    <cellStyle name="Comma 2 3 3 2 2 4 3 2" xfId="17422" xr:uid="{CBD3AB16-AF87-4183-9DBD-5B2062190B30}"/>
    <cellStyle name="Comma 2 3 3 2 2 4 3 2 2" xfId="41686" xr:uid="{B648E863-1B29-4C53-BBBD-F2E018DFBA43}"/>
    <cellStyle name="Comma 2 3 3 2 2 4 3 3" xfId="29554" xr:uid="{33B85FD0-5481-440C-9EEC-5A99610297D8}"/>
    <cellStyle name="Comma 2 3 3 2 2 4 4" xfId="9334" xr:uid="{9E739B99-5CD8-4405-AE84-04BD52ACF919}"/>
    <cellStyle name="Comma 2 3 3 2 2 4 4 2" xfId="21466" xr:uid="{8C64ACEA-79E6-45B0-8F16-EC4E5EB0D7BC}"/>
    <cellStyle name="Comma 2 3 3 2 2 4 4 2 2" xfId="45730" xr:uid="{0DA19B68-EF59-4BDE-B308-E86652E10DB1}"/>
    <cellStyle name="Comma 2 3 3 2 2 4 4 3" xfId="33598" xr:uid="{589BC0FC-6189-4EC1-8658-46FCD5724C57}"/>
    <cellStyle name="Comma 2 3 3 2 2 4 5" xfId="13378" xr:uid="{6D7E0F7B-AD73-4187-86D9-D41A6EBE2DA7}"/>
    <cellStyle name="Comma 2 3 3 2 2 4 5 2" xfId="37642" xr:uid="{E26E6AB3-B6C3-4137-9E10-4884ED52B718}"/>
    <cellStyle name="Comma 2 3 3 2 2 4 6" xfId="25510" xr:uid="{B7BF2282-B018-4A01-923E-80609993C0A5}"/>
    <cellStyle name="Comma 2 3 3 2 2 5" xfId="2257" xr:uid="{3EA4374C-15B9-4C8C-89D0-F5585B701A41}"/>
    <cellStyle name="Comma 2 3 3 2 2 5 2" xfId="6301" xr:uid="{C98C32E6-2C21-4B1B-BE72-6F9065312A70}"/>
    <cellStyle name="Comma 2 3 3 2 2 5 2 2" xfId="18433" xr:uid="{C81F4CEC-73E0-4939-90A1-CDB937128898}"/>
    <cellStyle name="Comma 2 3 3 2 2 5 2 2 2" xfId="42697" xr:uid="{6C9CCE69-632A-459A-9641-899C44C577BD}"/>
    <cellStyle name="Comma 2 3 3 2 2 5 2 3" xfId="30565" xr:uid="{4C4967CA-47FC-48DD-8A5B-3970DD3E3C39}"/>
    <cellStyle name="Comma 2 3 3 2 2 5 3" xfId="10345" xr:uid="{32E72CE2-A593-4710-BB31-C4BB55E97F06}"/>
    <cellStyle name="Comma 2 3 3 2 2 5 3 2" xfId="22477" xr:uid="{62BE07C6-58B4-461D-BCB1-ABA4924525F4}"/>
    <cellStyle name="Comma 2 3 3 2 2 5 3 2 2" xfId="46741" xr:uid="{A0A7F38B-83EF-428F-BECB-02E1E1C2D533}"/>
    <cellStyle name="Comma 2 3 3 2 2 5 3 3" xfId="34609" xr:uid="{DF4E78B8-9D4A-4C43-9C51-76583B0A0C30}"/>
    <cellStyle name="Comma 2 3 3 2 2 5 4" xfId="14389" xr:uid="{8EA53B6E-F203-4969-BF2C-3E25775023EA}"/>
    <cellStyle name="Comma 2 3 3 2 2 5 4 2" xfId="38653" xr:uid="{3EA0FA44-21E3-4AF3-8C29-84CDEEAD51C9}"/>
    <cellStyle name="Comma 2 3 3 2 2 5 5" xfId="26521" xr:uid="{FC39AD8A-200D-4D26-B9CE-BC6F31409AAA}"/>
    <cellStyle name="Comma 2 3 3 2 2 6" xfId="4279" xr:uid="{CCDFF3BF-F150-434D-AC42-0D307AB1ADB2}"/>
    <cellStyle name="Comma 2 3 3 2 2 6 2" xfId="16411" xr:uid="{E67825B7-4291-45C4-9BEF-C6376BF114F1}"/>
    <cellStyle name="Comma 2 3 3 2 2 6 2 2" xfId="40675" xr:uid="{3CD3102C-DB1F-40FC-9BB9-6D626ABC5CDF}"/>
    <cellStyle name="Comma 2 3 3 2 2 6 3" xfId="28543" xr:uid="{DA09F4C0-5CA0-4519-BE05-74EF2078FC99}"/>
    <cellStyle name="Comma 2 3 3 2 2 7" xfId="8323" xr:uid="{37BA4CF2-2B2B-42F4-BE01-F1F3AD71E68A}"/>
    <cellStyle name="Comma 2 3 3 2 2 7 2" xfId="20455" xr:uid="{573FA919-E082-40DA-82FD-6E1F3E6CCDEC}"/>
    <cellStyle name="Comma 2 3 3 2 2 7 2 2" xfId="44719" xr:uid="{DE16C6A6-F80D-4F77-B230-BF7033DE04E2}"/>
    <cellStyle name="Comma 2 3 3 2 2 7 3" xfId="32587" xr:uid="{F3BC5420-F8E7-4590-812B-7D3027467DFB}"/>
    <cellStyle name="Comma 2 3 3 2 2 8" xfId="12367" xr:uid="{5D055D6A-280B-4E34-85B2-4DAEF353FC8F}"/>
    <cellStyle name="Comma 2 3 3 2 2 8 2" xfId="36631" xr:uid="{A7F84EF1-5F83-4762-B09E-17DBCE0324C5}"/>
    <cellStyle name="Comma 2 3 3 2 2 9" xfId="24499" xr:uid="{899B14D8-94B0-4CCE-B8DB-83FB9F7CADD7}"/>
    <cellStyle name="Comma 2 3 3 2 3" xfId="362" xr:uid="{1948758E-E23B-4736-B69D-74BF82AA6623}"/>
    <cellStyle name="Comma 2 3 3 2 3 2" xfId="867" xr:uid="{9B30EBC6-4B3A-48D4-A282-BCF3C82D5BAD}"/>
    <cellStyle name="Comma 2 3 3 2 3 2 2" xfId="1878" xr:uid="{15848B67-623B-4CDB-AC6A-FD4734AB1BFC}"/>
    <cellStyle name="Comma 2 3 3 2 3 2 2 2" xfId="3900" xr:uid="{CD6C2057-0613-44E9-A9C6-69B0D7936863}"/>
    <cellStyle name="Comma 2 3 3 2 3 2 2 2 2" xfId="7944" xr:uid="{430FEEAB-20B3-4E28-B1F9-F0B83FDEA342}"/>
    <cellStyle name="Comma 2 3 3 2 3 2 2 2 2 2" xfId="20076" xr:uid="{DEBF07F9-152A-4DD4-8DFA-33066CBB8628}"/>
    <cellStyle name="Comma 2 3 3 2 3 2 2 2 2 2 2" xfId="44340" xr:uid="{831EA581-94D1-44BD-9DE8-110AD0C50ECA}"/>
    <cellStyle name="Comma 2 3 3 2 3 2 2 2 2 3" xfId="32208" xr:uid="{1088D8CB-6CCF-43C1-AD98-2AED872D114E}"/>
    <cellStyle name="Comma 2 3 3 2 3 2 2 2 3" xfId="11988" xr:uid="{0F8982F2-0832-4837-B708-183C199196E0}"/>
    <cellStyle name="Comma 2 3 3 2 3 2 2 2 3 2" xfId="24120" xr:uid="{7E0E19A1-8637-4D48-8EEB-F03383220F64}"/>
    <cellStyle name="Comma 2 3 3 2 3 2 2 2 3 2 2" xfId="48384" xr:uid="{2FFB8440-2DDE-4608-865C-5901267705A0}"/>
    <cellStyle name="Comma 2 3 3 2 3 2 2 2 3 3" xfId="36252" xr:uid="{A065B522-A696-465D-A37A-EF5242AD1065}"/>
    <cellStyle name="Comma 2 3 3 2 3 2 2 2 4" xfId="16032" xr:uid="{9F4A15BB-E81E-4ECF-993E-D213CFF1EFAE}"/>
    <cellStyle name="Comma 2 3 3 2 3 2 2 2 4 2" xfId="40296" xr:uid="{B77BFF37-3557-42D6-9C19-CDA0EF9A96D2}"/>
    <cellStyle name="Comma 2 3 3 2 3 2 2 2 5" xfId="28164" xr:uid="{887C4370-2F74-4B42-B9B3-4BCE8C42A4B5}"/>
    <cellStyle name="Comma 2 3 3 2 3 2 2 3" xfId="5922" xr:uid="{EE58FC44-F4B2-4DFE-887D-857B5C795044}"/>
    <cellStyle name="Comma 2 3 3 2 3 2 2 3 2" xfId="18054" xr:uid="{89ECFB3A-ED27-4809-B5E6-E814550A00F8}"/>
    <cellStyle name="Comma 2 3 3 2 3 2 2 3 2 2" xfId="42318" xr:uid="{D66CA952-30ED-44C3-8D30-D4D69496FC61}"/>
    <cellStyle name="Comma 2 3 3 2 3 2 2 3 3" xfId="30186" xr:uid="{2786AF56-52B4-4F14-9F5E-53F4940ED154}"/>
    <cellStyle name="Comma 2 3 3 2 3 2 2 4" xfId="9966" xr:uid="{7FE17F57-1188-4514-A98E-3E7332CC5430}"/>
    <cellStyle name="Comma 2 3 3 2 3 2 2 4 2" xfId="22098" xr:uid="{543EA093-8DC0-42BE-AF75-F39B774A66A1}"/>
    <cellStyle name="Comma 2 3 3 2 3 2 2 4 2 2" xfId="46362" xr:uid="{476D06C5-97D8-435A-B031-E6DEC7E5546E}"/>
    <cellStyle name="Comma 2 3 3 2 3 2 2 4 3" xfId="34230" xr:uid="{8B7A5A6D-B07E-4930-8D62-219D1A748D6E}"/>
    <cellStyle name="Comma 2 3 3 2 3 2 2 5" xfId="14010" xr:uid="{55FD428B-A9DD-4F6A-AEFD-9F05A98EBF06}"/>
    <cellStyle name="Comma 2 3 3 2 3 2 2 5 2" xfId="38274" xr:uid="{DE6D1CED-022D-499F-B231-16A32B61719C}"/>
    <cellStyle name="Comma 2 3 3 2 3 2 2 6" xfId="26142" xr:uid="{36CBFAAC-6651-4290-8349-40C711E72209}"/>
    <cellStyle name="Comma 2 3 3 2 3 2 3" xfId="2889" xr:uid="{16FFA60F-674C-4C34-9426-31A8BCFD3F3F}"/>
    <cellStyle name="Comma 2 3 3 2 3 2 3 2" xfId="6933" xr:uid="{22DC5D39-58E9-46D4-9C3E-E469DA240D9D}"/>
    <cellStyle name="Comma 2 3 3 2 3 2 3 2 2" xfId="19065" xr:uid="{318377BE-8417-4791-809C-6E6086E7D92D}"/>
    <cellStyle name="Comma 2 3 3 2 3 2 3 2 2 2" xfId="43329" xr:uid="{6BD74BFC-C00D-4BF8-8C8D-6E77C45E56A7}"/>
    <cellStyle name="Comma 2 3 3 2 3 2 3 2 3" xfId="31197" xr:uid="{49CE3CC6-2C08-44F8-B7D7-C15F5C12CA53}"/>
    <cellStyle name="Comma 2 3 3 2 3 2 3 3" xfId="10977" xr:uid="{74AB5136-8F00-4F1C-8937-C6EF9DD550AE}"/>
    <cellStyle name="Comma 2 3 3 2 3 2 3 3 2" xfId="23109" xr:uid="{08E58B7E-59A7-4D01-BB90-D27C029EE8AC}"/>
    <cellStyle name="Comma 2 3 3 2 3 2 3 3 2 2" xfId="47373" xr:uid="{13CE58CA-520C-414F-9432-40C0ACCC1C75}"/>
    <cellStyle name="Comma 2 3 3 2 3 2 3 3 3" xfId="35241" xr:uid="{CAB2EFE0-75DB-4C2D-AE70-7C73EB78B92A}"/>
    <cellStyle name="Comma 2 3 3 2 3 2 3 4" xfId="15021" xr:uid="{5F8BB07F-A000-4745-9FEB-CD4F4D2A78AC}"/>
    <cellStyle name="Comma 2 3 3 2 3 2 3 4 2" xfId="39285" xr:uid="{6F780253-37CE-413C-8F2E-CE87D90B5B00}"/>
    <cellStyle name="Comma 2 3 3 2 3 2 3 5" xfId="27153" xr:uid="{2166F4A6-35FA-4D3E-AF6A-B93FD87FF244}"/>
    <cellStyle name="Comma 2 3 3 2 3 2 4" xfId="4911" xr:uid="{6514C523-10F8-41D6-8B96-813E5B6CEE38}"/>
    <cellStyle name="Comma 2 3 3 2 3 2 4 2" xfId="17043" xr:uid="{B3580538-CF3A-4A1A-A08E-CF3BDD5787DF}"/>
    <cellStyle name="Comma 2 3 3 2 3 2 4 2 2" xfId="41307" xr:uid="{2FBC2DEF-59CB-40B4-BDFA-0F14D7021304}"/>
    <cellStyle name="Comma 2 3 3 2 3 2 4 3" xfId="29175" xr:uid="{B46638CE-7F87-43C8-B65C-72960B52A471}"/>
    <cellStyle name="Comma 2 3 3 2 3 2 5" xfId="8955" xr:uid="{704EA443-5361-434B-8BA3-A89FC9707D97}"/>
    <cellStyle name="Comma 2 3 3 2 3 2 5 2" xfId="21087" xr:uid="{6BC5A5C0-D7BD-493F-B415-807B96A364F0}"/>
    <cellStyle name="Comma 2 3 3 2 3 2 5 2 2" xfId="45351" xr:uid="{2ED6DB56-E071-4000-AB99-959B26EDACEB}"/>
    <cellStyle name="Comma 2 3 3 2 3 2 5 3" xfId="33219" xr:uid="{F5513325-8224-473A-8E62-19D92D00E445}"/>
    <cellStyle name="Comma 2 3 3 2 3 2 6" xfId="12999" xr:uid="{D3FE8CDE-D2B5-4BCB-850F-141A24B211F6}"/>
    <cellStyle name="Comma 2 3 3 2 3 2 6 2" xfId="37263" xr:uid="{FA11B0EB-AA82-4861-B358-03902BF51396}"/>
    <cellStyle name="Comma 2 3 3 2 3 2 7" xfId="25131" xr:uid="{F3E00F7A-549B-498B-A7EE-906899C22DE8}"/>
    <cellStyle name="Comma 2 3 3 2 3 3" xfId="1373" xr:uid="{CD4B592C-2A8F-4076-8E51-B2A665CCF80C}"/>
    <cellStyle name="Comma 2 3 3 2 3 3 2" xfId="3395" xr:uid="{54D296EE-F711-47CF-9B36-20F62372EC8A}"/>
    <cellStyle name="Comma 2 3 3 2 3 3 2 2" xfId="7439" xr:uid="{63CB70F9-4FAF-4CD1-B1AE-18A36240192B}"/>
    <cellStyle name="Comma 2 3 3 2 3 3 2 2 2" xfId="19571" xr:uid="{421EB88B-E038-4402-8BD6-DA4E7C05F0BB}"/>
    <cellStyle name="Comma 2 3 3 2 3 3 2 2 2 2" xfId="43835" xr:uid="{A9133DD2-FA87-4992-8EEF-09AE97F862CE}"/>
    <cellStyle name="Comma 2 3 3 2 3 3 2 2 3" xfId="31703" xr:uid="{BA4339AC-8CD8-40E4-ADFF-CBA6FB0975B4}"/>
    <cellStyle name="Comma 2 3 3 2 3 3 2 3" xfId="11483" xr:uid="{2462A977-A1CC-4DD3-B580-DDDC8E4D0637}"/>
    <cellStyle name="Comma 2 3 3 2 3 3 2 3 2" xfId="23615" xr:uid="{981D510D-9CC0-4B07-A8AF-4688550A2248}"/>
    <cellStyle name="Comma 2 3 3 2 3 3 2 3 2 2" xfId="47879" xr:uid="{6BEE07B9-7BC5-468F-A686-52C95B2E4771}"/>
    <cellStyle name="Comma 2 3 3 2 3 3 2 3 3" xfId="35747" xr:uid="{67EB2374-70FC-42C4-80E4-C107F7F57D3E}"/>
    <cellStyle name="Comma 2 3 3 2 3 3 2 4" xfId="15527" xr:uid="{B0566CED-9EE7-484C-81CB-056D5E641E1C}"/>
    <cellStyle name="Comma 2 3 3 2 3 3 2 4 2" xfId="39791" xr:uid="{75DC0C62-DA32-4011-B181-13D9689CB0C6}"/>
    <cellStyle name="Comma 2 3 3 2 3 3 2 5" xfId="27659" xr:uid="{74308434-BC43-4BFB-88DA-8D8A8574D2DC}"/>
    <cellStyle name="Comma 2 3 3 2 3 3 3" xfId="5417" xr:uid="{B76EBD86-C91B-478F-8913-F6F2782752F9}"/>
    <cellStyle name="Comma 2 3 3 2 3 3 3 2" xfId="17549" xr:uid="{6A8390AA-8C9F-43BF-8C9E-2CBC8E0B57C0}"/>
    <cellStyle name="Comma 2 3 3 2 3 3 3 2 2" xfId="41813" xr:uid="{36BEF9F0-F951-4612-AE18-80FA0FBD0E82}"/>
    <cellStyle name="Comma 2 3 3 2 3 3 3 3" xfId="29681" xr:uid="{2707AB59-1CB9-424B-B775-F8738100FF37}"/>
    <cellStyle name="Comma 2 3 3 2 3 3 4" xfId="9461" xr:uid="{8EB03641-7FE5-4D07-BB5E-D724090580B6}"/>
    <cellStyle name="Comma 2 3 3 2 3 3 4 2" xfId="21593" xr:uid="{79669CC1-3A64-4AD5-89C8-01FE870DAA6B}"/>
    <cellStyle name="Comma 2 3 3 2 3 3 4 2 2" xfId="45857" xr:uid="{3FBE2FDD-1767-4EAC-9543-4CAE0A3F1757}"/>
    <cellStyle name="Comma 2 3 3 2 3 3 4 3" xfId="33725" xr:uid="{219EA696-5033-480D-8300-B20AAB1C92DF}"/>
    <cellStyle name="Comma 2 3 3 2 3 3 5" xfId="13505" xr:uid="{F0B41173-10CF-4E7D-9DC9-8D2F708F43E9}"/>
    <cellStyle name="Comma 2 3 3 2 3 3 5 2" xfId="37769" xr:uid="{F250E747-53B8-444B-81BB-078273207617}"/>
    <cellStyle name="Comma 2 3 3 2 3 3 6" xfId="25637" xr:uid="{BB6A9F68-E0F6-4094-93B0-63E890271CDC}"/>
    <cellStyle name="Comma 2 3 3 2 3 4" xfId="2384" xr:uid="{95DC489E-C976-46AE-90F0-D2C021D0FB74}"/>
    <cellStyle name="Comma 2 3 3 2 3 4 2" xfId="6428" xr:uid="{B8482F51-1751-4CA0-98C9-8C096E32F240}"/>
    <cellStyle name="Comma 2 3 3 2 3 4 2 2" xfId="18560" xr:uid="{481E5334-222F-4B7D-8870-CECDA23A6DD2}"/>
    <cellStyle name="Comma 2 3 3 2 3 4 2 2 2" xfId="42824" xr:uid="{155FC2C7-9A28-444A-9FAE-73D9253F2B84}"/>
    <cellStyle name="Comma 2 3 3 2 3 4 2 3" xfId="30692" xr:uid="{948856FE-6C04-402A-9F1D-7FD40140CAC2}"/>
    <cellStyle name="Comma 2 3 3 2 3 4 3" xfId="10472" xr:uid="{993D98FF-374C-434E-A7B7-26F1FB2166D3}"/>
    <cellStyle name="Comma 2 3 3 2 3 4 3 2" xfId="22604" xr:uid="{B86145DD-C7D6-436A-A4C2-F3743D9D15A6}"/>
    <cellStyle name="Comma 2 3 3 2 3 4 3 2 2" xfId="46868" xr:uid="{9F439322-3503-47AF-8326-D4BB7D92895B}"/>
    <cellStyle name="Comma 2 3 3 2 3 4 3 3" xfId="34736" xr:uid="{75B1424C-887C-4EBA-8025-F84F99B6E1C5}"/>
    <cellStyle name="Comma 2 3 3 2 3 4 4" xfId="14516" xr:uid="{6049F3C1-3BC0-461C-ACA7-76189D17A0B5}"/>
    <cellStyle name="Comma 2 3 3 2 3 4 4 2" xfId="38780" xr:uid="{AAD6B625-90E1-4697-80D1-755E6D3E89CE}"/>
    <cellStyle name="Comma 2 3 3 2 3 4 5" xfId="26648" xr:uid="{64B84552-5BF7-4E14-ABEA-51777069DDC7}"/>
    <cellStyle name="Comma 2 3 3 2 3 5" xfId="4406" xr:uid="{FEAB0C01-36EB-47D3-B1A9-8B3F5CD77795}"/>
    <cellStyle name="Comma 2 3 3 2 3 5 2" xfId="16538" xr:uid="{7704ACDC-6CA3-4BE5-A028-737304FA9479}"/>
    <cellStyle name="Comma 2 3 3 2 3 5 2 2" xfId="40802" xr:uid="{9DA346B3-7F56-4A49-BE7F-A282A18C093A}"/>
    <cellStyle name="Comma 2 3 3 2 3 5 3" xfId="28670" xr:uid="{A8C9DBCF-37FF-4682-A55E-DDF2DF890E03}"/>
    <cellStyle name="Comma 2 3 3 2 3 6" xfId="8450" xr:uid="{20262815-95FB-4474-A318-909CAF050754}"/>
    <cellStyle name="Comma 2 3 3 2 3 6 2" xfId="20582" xr:uid="{AC742611-496D-4038-B6E1-5AC7F6A1E589}"/>
    <cellStyle name="Comma 2 3 3 2 3 6 2 2" xfId="44846" xr:uid="{F3F4062B-17F5-4B0A-AB61-739ED2021EAF}"/>
    <cellStyle name="Comma 2 3 3 2 3 6 3" xfId="32714" xr:uid="{9A401F2E-7455-4EBA-926E-049D87BB6B89}"/>
    <cellStyle name="Comma 2 3 3 2 3 7" xfId="12494" xr:uid="{2DAA8883-C696-4B2F-AC08-A87A28AAB594}"/>
    <cellStyle name="Comma 2 3 3 2 3 7 2" xfId="36758" xr:uid="{27AF0A8C-B903-4C6C-86EF-AC43129EC301}"/>
    <cellStyle name="Comma 2 3 3 2 3 8" xfId="24626" xr:uid="{F6103CE4-2FF2-4042-A533-E34AE713E61C}"/>
    <cellStyle name="Comma 2 3 3 2 4" xfId="614" xr:uid="{F44AC1AB-974D-4C38-A07C-35755068C455}"/>
    <cellStyle name="Comma 2 3 3 2 4 2" xfId="1625" xr:uid="{09047F50-EAC2-453C-B23D-20A2BF95C2DA}"/>
    <cellStyle name="Comma 2 3 3 2 4 2 2" xfId="3647" xr:uid="{EA9F1F20-5275-4601-9AAF-DBBE5A256200}"/>
    <cellStyle name="Comma 2 3 3 2 4 2 2 2" xfId="7691" xr:uid="{0C00BC4B-AB43-4264-BBB6-66DC5CD8DB5D}"/>
    <cellStyle name="Comma 2 3 3 2 4 2 2 2 2" xfId="19823" xr:uid="{7B3CB4C6-9E43-4D1C-8941-8D3CB5F5BB7C}"/>
    <cellStyle name="Comma 2 3 3 2 4 2 2 2 2 2" xfId="44087" xr:uid="{BC270BA5-1EE3-4990-A28E-6B0F8FD7D599}"/>
    <cellStyle name="Comma 2 3 3 2 4 2 2 2 3" xfId="31955" xr:uid="{45FB6A14-E3AA-45D9-90E0-977B60902DA9}"/>
    <cellStyle name="Comma 2 3 3 2 4 2 2 3" xfId="11735" xr:uid="{9622C75F-1A75-46D2-BC9F-A11D17A44B1C}"/>
    <cellStyle name="Comma 2 3 3 2 4 2 2 3 2" xfId="23867" xr:uid="{99EA770F-6FEF-4EED-85F8-E08138E11414}"/>
    <cellStyle name="Comma 2 3 3 2 4 2 2 3 2 2" xfId="48131" xr:uid="{B326C471-DEDE-443D-8E1D-F8F2D89C75FF}"/>
    <cellStyle name="Comma 2 3 3 2 4 2 2 3 3" xfId="35999" xr:uid="{6FCDAD9E-D0E2-44F6-891D-14DBAFF2F1E9}"/>
    <cellStyle name="Comma 2 3 3 2 4 2 2 4" xfId="15779" xr:uid="{D46827A9-F81C-4B06-A124-1949A7745F33}"/>
    <cellStyle name="Comma 2 3 3 2 4 2 2 4 2" xfId="40043" xr:uid="{1C53029C-35FB-462C-8117-BCE9C8121EDF}"/>
    <cellStyle name="Comma 2 3 3 2 4 2 2 5" xfId="27911" xr:uid="{0717A605-0F17-47E4-8188-146533E88A0A}"/>
    <cellStyle name="Comma 2 3 3 2 4 2 3" xfId="5669" xr:uid="{7D475369-DDEF-46AE-9C53-2F6A69964CF5}"/>
    <cellStyle name="Comma 2 3 3 2 4 2 3 2" xfId="17801" xr:uid="{EE2D624E-EE0D-424A-A42A-D55268491951}"/>
    <cellStyle name="Comma 2 3 3 2 4 2 3 2 2" xfId="42065" xr:uid="{7FD097A8-CE25-42F5-B55B-E63705832441}"/>
    <cellStyle name="Comma 2 3 3 2 4 2 3 3" xfId="29933" xr:uid="{EF720E99-FBA8-4972-9EF8-379BDD08A01D}"/>
    <cellStyle name="Comma 2 3 3 2 4 2 4" xfId="9713" xr:uid="{4E90C922-FD31-480B-A497-C081C3C7CA73}"/>
    <cellStyle name="Comma 2 3 3 2 4 2 4 2" xfId="21845" xr:uid="{059E1FBA-64EB-4052-8AD2-6A46182630C6}"/>
    <cellStyle name="Comma 2 3 3 2 4 2 4 2 2" xfId="46109" xr:uid="{0C9E9D8E-7BC7-4EE4-98E8-E8B8EBAD0D38}"/>
    <cellStyle name="Comma 2 3 3 2 4 2 4 3" xfId="33977" xr:uid="{AF382E87-2026-46EA-8FF5-56C54FEDBA73}"/>
    <cellStyle name="Comma 2 3 3 2 4 2 5" xfId="13757" xr:uid="{A268D872-3E18-4554-A829-6D4D968A6E31}"/>
    <cellStyle name="Comma 2 3 3 2 4 2 5 2" xfId="38021" xr:uid="{7F553FA6-34F9-47CC-822F-95360BA82A2E}"/>
    <cellStyle name="Comma 2 3 3 2 4 2 6" xfId="25889" xr:uid="{C98F195F-0A08-4152-8341-29D88FCB12D5}"/>
    <cellStyle name="Comma 2 3 3 2 4 3" xfId="2636" xr:uid="{8812DD0B-7DA8-4252-80C9-A6FF868CCB49}"/>
    <cellStyle name="Comma 2 3 3 2 4 3 2" xfId="6680" xr:uid="{DCCCFDFB-7555-4E2C-BDEA-47BBF47D00EA}"/>
    <cellStyle name="Comma 2 3 3 2 4 3 2 2" xfId="18812" xr:uid="{CAECB6F8-1503-4C26-94D9-9EBE14E7DF51}"/>
    <cellStyle name="Comma 2 3 3 2 4 3 2 2 2" xfId="43076" xr:uid="{4DA73860-48A8-4A01-BA4B-0C99987279A4}"/>
    <cellStyle name="Comma 2 3 3 2 4 3 2 3" xfId="30944" xr:uid="{D3F6704F-F5DD-496E-B5F0-E61D46C6F5CE}"/>
    <cellStyle name="Comma 2 3 3 2 4 3 3" xfId="10724" xr:uid="{910C2842-4F7B-47F4-859E-16FCF42355B7}"/>
    <cellStyle name="Comma 2 3 3 2 4 3 3 2" xfId="22856" xr:uid="{2A96B156-06D7-4DA6-9138-38CB090873D8}"/>
    <cellStyle name="Comma 2 3 3 2 4 3 3 2 2" xfId="47120" xr:uid="{C49ED566-E7C1-41D5-A93E-D10A35074247}"/>
    <cellStyle name="Comma 2 3 3 2 4 3 3 3" xfId="34988" xr:uid="{4AC4F150-43DA-447B-8788-320F07C79F82}"/>
    <cellStyle name="Comma 2 3 3 2 4 3 4" xfId="14768" xr:uid="{A9648565-CA93-4550-BA2D-BCFFA9E2C664}"/>
    <cellStyle name="Comma 2 3 3 2 4 3 4 2" xfId="39032" xr:uid="{2D2E5D0B-CD8E-43AD-B9D9-F38D49AA0C8F}"/>
    <cellStyle name="Comma 2 3 3 2 4 3 5" xfId="26900" xr:uid="{67B55261-E425-4506-A0EB-551747991FE9}"/>
    <cellStyle name="Comma 2 3 3 2 4 4" xfId="4658" xr:uid="{E9C742CE-43D8-4296-868C-7309E520EA74}"/>
    <cellStyle name="Comma 2 3 3 2 4 4 2" xfId="16790" xr:uid="{3AE99DBC-2F02-4866-9DD3-923D11195FB3}"/>
    <cellStyle name="Comma 2 3 3 2 4 4 2 2" xfId="41054" xr:uid="{C7BD3BC3-E68F-4B07-88D2-73693A5DBD3B}"/>
    <cellStyle name="Comma 2 3 3 2 4 4 3" xfId="28922" xr:uid="{2C0E3178-72D4-430E-9805-07222428AE87}"/>
    <cellStyle name="Comma 2 3 3 2 4 5" xfId="8702" xr:uid="{1D3DB530-01AD-4719-A426-663C7625D1B9}"/>
    <cellStyle name="Comma 2 3 3 2 4 5 2" xfId="20834" xr:uid="{4AD6F194-FA66-4DC7-AAF1-7C9D4F9193EC}"/>
    <cellStyle name="Comma 2 3 3 2 4 5 2 2" xfId="45098" xr:uid="{D3C3BED4-3103-40CF-82A2-B8AC8E7B3028}"/>
    <cellStyle name="Comma 2 3 3 2 4 5 3" xfId="32966" xr:uid="{21B8DD77-1044-408C-9D6D-BB3CDF815018}"/>
    <cellStyle name="Comma 2 3 3 2 4 6" xfId="12746" xr:uid="{49497BE7-A7B9-45ED-B1CD-115B729B4E62}"/>
    <cellStyle name="Comma 2 3 3 2 4 6 2" xfId="37010" xr:uid="{9A3DBE58-FF97-442B-B602-DB15CFC69484}"/>
    <cellStyle name="Comma 2 3 3 2 4 7" xfId="24878" xr:uid="{D2055F66-69E0-4999-86FB-668826DB39B2}"/>
    <cellStyle name="Comma 2 3 3 2 5" xfId="1120" xr:uid="{7A26789B-198B-4404-BBE0-091C7160D09A}"/>
    <cellStyle name="Comma 2 3 3 2 5 2" xfId="3142" xr:uid="{9991BB72-B847-4A12-8387-62ECD1545573}"/>
    <cellStyle name="Comma 2 3 3 2 5 2 2" xfId="7186" xr:uid="{695FDFEC-33C1-4300-8555-47236CAE9D25}"/>
    <cellStyle name="Comma 2 3 3 2 5 2 2 2" xfId="19318" xr:uid="{11F130F4-0BFB-4542-A4E8-A7314881B416}"/>
    <cellStyle name="Comma 2 3 3 2 5 2 2 2 2" xfId="43582" xr:uid="{05EA769B-0DFE-429C-B891-0AA3FDB0A7BB}"/>
    <cellStyle name="Comma 2 3 3 2 5 2 2 3" xfId="31450" xr:uid="{8F672BF1-E536-485C-9840-253D0C16D0E3}"/>
    <cellStyle name="Comma 2 3 3 2 5 2 3" xfId="11230" xr:uid="{ED778C6F-8F92-463D-8D00-91388D938625}"/>
    <cellStyle name="Comma 2 3 3 2 5 2 3 2" xfId="23362" xr:uid="{E8FA2AFC-69C6-43B9-BEE8-4406F70074C1}"/>
    <cellStyle name="Comma 2 3 3 2 5 2 3 2 2" xfId="47626" xr:uid="{2956FBD4-BBAC-46B1-AEEB-624944FE1912}"/>
    <cellStyle name="Comma 2 3 3 2 5 2 3 3" xfId="35494" xr:uid="{E9B7ACEC-1373-4E0C-91B4-3F08FB20BF7F}"/>
    <cellStyle name="Comma 2 3 3 2 5 2 4" xfId="15274" xr:uid="{DF6ED81D-BF1E-4F05-95D4-97B13C64A335}"/>
    <cellStyle name="Comma 2 3 3 2 5 2 4 2" xfId="39538" xr:uid="{BBF37587-E4F9-4EE2-AB69-F251656A8B62}"/>
    <cellStyle name="Comma 2 3 3 2 5 2 5" xfId="27406" xr:uid="{CAC799A3-699E-4A47-9801-207B5E6181D3}"/>
    <cellStyle name="Comma 2 3 3 2 5 3" xfId="5164" xr:uid="{8F892C20-C990-4BCE-8499-BD32C0E0C20E}"/>
    <cellStyle name="Comma 2 3 3 2 5 3 2" xfId="17296" xr:uid="{C1C1CD9E-8FF2-42A7-9DB0-328BD1219297}"/>
    <cellStyle name="Comma 2 3 3 2 5 3 2 2" xfId="41560" xr:uid="{2619A0EF-EBAD-4F4A-AE6A-D75AC6DAE24B}"/>
    <cellStyle name="Comma 2 3 3 2 5 3 3" xfId="29428" xr:uid="{F1C35172-8809-4D8C-8F30-9437364142C9}"/>
    <cellStyle name="Comma 2 3 3 2 5 4" xfId="9208" xr:uid="{E58E0823-C38C-4DE4-9733-F4F057EEE4D0}"/>
    <cellStyle name="Comma 2 3 3 2 5 4 2" xfId="21340" xr:uid="{EDA90951-1487-4CF4-AECB-FF14E425420D}"/>
    <cellStyle name="Comma 2 3 3 2 5 4 2 2" xfId="45604" xr:uid="{7F1D1735-A1C2-451E-8F66-D93755DD1F36}"/>
    <cellStyle name="Comma 2 3 3 2 5 4 3" xfId="33472" xr:uid="{56900486-B262-4F78-A52C-597F21388928}"/>
    <cellStyle name="Comma 2 3 3 2 5 5" xfId="13252" xr:uid="{E3251426-AFE3-4ED1-8D91-46C6ADDA2FAB}"/>
    <cellStyle name="Comma 2 3 3 2 5 5 2" xfId="37516" xr:uid="{6BDBBE07-8684-4AFE-A20A-EB0C8C0B7B11}"/>
    <cellStyle name="Comma 2 3 3 2 5 6" xfId="25384" xr:uid="{ED9CE213-787D-4E6F-9C4F-28EA931D0424}"/>
    <cellStyle name="Comma 2 3 3 2 6" xfId="2131" xr:uid="{736F03DA-CCBF-45DA-99C3-678F6D0383A3}"/>
    <cellStyle name="Comma 2 3 3 2 6 2" xfId="6175" xr:uid="{EADD4BB3-21C0-4BDB-8437-68772F09F5B9}"/>
    <cellStyle name="Comma 2 3 3 2 6 2 2" xfId="18307" xr:uid="{F386C854-38A0-41E9-996B-78E83859AFAC}"/>
    <cellStyle name="Comma 2 3 3 2 6 2 2 2" xfId="42571" xr:uid="{7862B09E-AAAF-413F-9EBA-D0750EB1FBA6}"/>
    <cellStyle name="Comma 2 3 3 2 6 2 3" xfId="30439" xr:uid="{5F079A14-1E57-4CCD-ABB2-EF1695A81B4C}"/>
    <cellStyle name="Comma 2 3 3 2 6 3" xfId="10219" xr:uid="{A050E57B-9F93-4B7A-8C05-BCC7FF48226D}"/>
    <cellStyle name="Comma 2 3 3 2 6 3 2" xfId="22351" xr:uid="{0C46F69B-0F24-4724-B51C-E595D62CE914}"/>
    <cellStyle name="Comma 2 3 3 2 6 3 2 2" xfId="46615" xr:uid="{60EE546A-793A-45DD-90EB-12B0638A133F}"/>
    <cellStyle name="Comma 2 3 3 2 6 3 3" xfId="34483" xr:uid="{610A2385-5E55-450E-B595-688F1831336E}"/>
    <cellStyle name="Comma 2 3 3 2 6 4" xfId="14263" xr:uid="{C4C9E48A-9669-4FCE-8353-EC60CB004A81}"/>
    <cellStyle name="Comma 2 3 3 2 6 4 2" xfId="38527" xr:uid="{F05EF440-8E2E-4B92-BF53-0C2555A89AE2}"/>
    <cellStyle name="Comma 2 3 3 2 6 5" xfId="26395" xr:uid="{24D9E27B-40CA-4FA2-A79B-DD66D9253CF3}"/>
    <cellStyle name="Comma 2 3 3 2 7" xfId="4153" xr:uid="{6965D0BE-8136-4D40-933C-684F04D190C1}"/>
    <cellStyle name="Comma 2 3 3 2 7 2" xfId="16285" xr:uid="{19588AA0-037F-4D65-9E7F-E5D6158FDD58}"/>
    <cellStyle name="Comma 2 3 3 2 7 2 2" xfId="40549" xr:uid="{FD0B7020-2AC5-4027-B441-E6EAE07F08C9}"/>
    <cellStyle name="Comma 2 3 3 2 7 3" xfId="28417" xr:uid="{B1244B63-5AEB-42E0-82C0-0C97A1CC3C71}"/>
    <cellStyle name="Comma 2 3 3 2 8" xfId="8197" xr:uid="{683D0C80-CAC9-4BB9-9511-11BA4E875DE8}"/>
    <cellStyle name="Comma 2 3 3 2 8 2" xfId="20329" xr:uid="{3B59AFE4-AB9D-4685-99AA-8B67E88576A6}"/>
    <cellStyle name="Comma 2 3 3 2 8 2 2" xfId="44593" xr:uid="{A27945E7-BB67-4C6D-AE90-A435A579CB51}"/>
    <cellStyle name="Comma 2 3 3 2 8 3" xfId="32461" xr:uid="{70E506DD-C242-40DC-82E8-FF1101892133}"/>
    <cellStyle name="Comma 2 3 3 2 9" xfId="12241" xr:uid="{E3C3D197-D602-42E3-9215-D406E1019F59}"/>
    <cellStyle name="Comma 2 3 3 2 9 2" xfId="36505" xr:uid="{8D37AE70-D7F5-43B8-8EF1-B020116A8104}"/>
    <cellStyle name="Comma 2 3 3 3" xfId="172" xr:uid="{1DD610F7-B237-4EBF-A649-DEEBF2930754}"/>
    <cellStyle name="Comma 2 3 3 3 2" xfId="425" xr:uid="{C7A795C1-19F3-4FF6-8ECC-96C882B26ED1}"/>
    <cellStyle name="Comma 2 3 3 3 2 2" xfId="930" xr:uid="{8819BD7C-8FA3-4013-A503-B76E62920FE4}"/>
    <cellStyle name="Comma 2 3 3 3 2 2 2" xfId="1941" xr:uid="{B0D912D7-76E7-4D60-8E5C-FC647C090F13}"/>
    <cellStyle name="Comma 2 3 3 3 2 2 2 2" xfId="3963" xr:uid="{C8D74867-459F-4DC9-A314-889642278249}"/>
    <cellStyle name="Comma 2 3 3 3 2 2 2 2 2" xfId="8007" xr:uid="{D15E1021-021F-493F-98E4-16C874148B8D}"/>
    <cellStyle name="Comma 2 3 3 3 2 2 2 2 2 2" xfId="20139" xr:uid="{2E1BB3F1-993A-4172-88A1-F622164B1389}"/>
    <cellStyle name="Comma 2 3 3 3 2 2 2 2 2 2 2" xfId="44403" xr:uid="{A18F944A-7178-40BA-B938-25D1198FDE81}"/>
    <cellStyle name="Comma 2 3 3 3 2 2 2 2 2 3" xfId="32271" xr:uid="{C8B90A26-6D31-48F1-8E92-E860E719CFBD}"/>
    <cellStyle name="Comma 2 3 3 3 2 2 2 2 3" xfId="12051" xr:uid="{28E639FC-0B28-4FBA-AB4B-F74B76E601A5}"/>
    <cellStyle name="Comma 2 3 3 3 2 2 2 2 3 2" xfId="24183" xr:uid="{E31BB95D-F132-4CA9-B6E7-675A7B7CFD9F}"/>
    <cellStyle name="Comma 2 3 3 3 2 2 2 2 3 2 2" xfId="48447" xr:uid="{695C2AA5-135D-458F-AC78-B5E2EE3D99A2}"/>
    <cellStyle name="Comma 2 3 3 3 2 2 2 2 3 3" xfId="36315" xr:uid="{6A8F6C5C-B94D-4EA4-A7D1-A28984175DAB}"/>
    <cellStyle name="Comma 2 3 3 3 2 2 2 2 4" xfId="16095" xr:uid="{81CED151-1EBB-4329-9649-DFFDE121D5DA}"/>
    <cellStyle name="Comma 2 3 3 3 2 2 2 2 4 2" xfId="40359" xr:uid="{D5D47E2B-7634-4372-8581-1587C4CCD227}"/>
    <cellStyle name="Comma 2 3 3 3 2 2 2 2 5" xfId="28227" xr:uid="{190EC933-109F-40E4-8428-99F58AA0E90A}"/>
    <cellStyle name="Comma 2 3 3 3 2 2 2 3" xfId="5985" xr:uid="{6277DEC1-CAFB-45F8-8863-737A1954D097}"/>
    <cellStyle name="Comma 2 3 3 3 2 2 2 3 2" xfId="18117" xr:uid="{27336DAC-5A87-41D3-AFCF-F89541D2CE97}"/>
    <cellStyle name="Comma 2 3 3 3 2 2 2 3 2 2" xfId="42381" xr:uid="{922C6E9F-E5BD-4069-B7E3-4C45134750C9}"/>
    <cellStyle name="Comma 2 3 3 3 2 2 2 3 3" xfId="30249" xr:uid="{6CD30FDB-CBA0-483D-8632-41975BFCBEAE}"/>
    <cellStyle name="Comma 2 3 3 3 2 2 2 4" xfId="10029" xr:uid="{6924A66A-F891-4FDA-A183-37AA49B3FCB0}"/>
    <cellStyle name="Comma 2 3 3 3 2 2 2 4 2" xfId="22161" xr:uid="{AD9760B1-B36A-46BC-93B3-24F2F959BE5F}"/>
    <cellStyle name="Comma 2 3 3 3 2 2 2 4 2 2" xfId="46425" xr:uid="{40CCC980-2FA4-40BD-B30C-B6C1B6053CF4}"/>
    <cellStyle name="Comma 2 3 3 3 2 2 2 4 3" xfId="34293" xr:uid="{5A5D7310-E865-4BAE-AD34-254F918427E5}"/>
    <cellStyle name="Comma 2 3 3 3 2 2 2 5" xfId="14073" xr:uid="{BA46F091-FC20-49BE-8D62-54E71F1625D4}"/>
    <cellStyle name="Comma 2 3 3 3 2 2 2 5 2" xfId="38337" xr:uid="{2DC6B60F-77F3-4304-B484-28E5F9C3B2FE}"/>
    <cellStyle name="Comma 2 3 3 3 2 2 2 6" xfId="26205" xr:uid="{DE2DD2DE-DA02-4F3C-9001-5AFAA2762E02}"/>
    <cellStyle name="Comma 2 3 3 3 2 2 3" xfId="2952" xr:uid="{A963A808-1DE8-40C6-AF12-CDEF852C64DF}"/>
    <cellStyle name="Comma 2 3 3 3 2 2 3 2" xfId="6996" xr:uid="{A99EF289-7AA8-4B08-8E7A-64E39C90AAB7}"/>
    <cellStyle name="Comma 2 3 3 3 2 2 3 2 2" xfId="19128" xr:uid="{0A226745-8DF4-4C81-A955-D84E5600B71D}"/>
    <cellStyle name="Comma 2 3 3 3 2 2 3 2 2 2" xfId="43392" xr:uid="{1FA26157-D81F-4269-85CA-B46728AFE8A9}"/>
    <cellStyle name="Comma 2 3 3 3 2 2 3 2 3" xfId="31260" xr:uid="{CB2F443E-8AD1-41D4-8485-E0D434D57EC3}"/>
    <cellStyle name="Comma 2 3 3 3 2 2 3 3" xfId="11040" xr:uid="{EE5E7D34-059D-4EA0-97A5-20E894FC0DEA}"/>
    <cellStyle name="Comma 2 3 3 3 2 2 3 3 2" xfId="23172" xr:uid="{F33E4EB1-6FB1-4E9D-8EAD-11B132142BD1}"/>
    <cellStyle name="Comma 2 3 3 3 2 2 3 3 2 2" xfId="47436" xr:uid="{21C54766-001A-4F35-9BC5-B2AB556D55F0}"/>
    <cellStyle name="Comma 2 3 3 3 2 2 3 3 3" xfId="35304" xr:uid="{3A50714A-195D-4356-BEFF-2FB1A3366C9F}"/>
    <cellStyle name="Comma 2 3 3 3 2 2 3 4" xfId="15084" xr:uid="{5DCD788F-46D7-41F0-B3AF-67FA4DB6C949}"/>
    <cellStyle name="Comma 2 3 3 3 2 2 3 4 2" xfId="39348" xr:uid="{785EF762-6858-464E-B658-464B0B55636E}"/>
    <cellStyle name="Comma 2 3 3 3 2 2 3 5" xfId="27216" xr:uid="{2CD18A6F-001A-4B37-B8A4-262A82F136B6}"/>
    <cellStyle name="Comma 2 3 3 3 2 2 4" xfId="4974" xr:uid="{AEE3E5FE-44A9-451D-96A5-4838B9A096BD}"/>
    <cellStyle name="Comma 2 3 3 3 2 2 4 2" xfId="17106" xr:uid="{C4A132FC-0CC2-423C-B692-AA86C5CCE397}"/>
    <cellStyle name="Comma 2 3 3 3 2 2 4 2 2" xfId="41370" xr:uid="{5299C479-83EC-42FD-B29C-A435CABAAD87}"/>
    <cellStyle name="Comma 2 3 3 3 2 2 4 3" xfId="29238" xr:uid="{535A5D1C-4AE8-4C63-A5A3-4A861ACE47A6}"/>
    <cellStyle name="Comma 2 3 3 3 2 2 5" xfId="9018" xr:uid="{24415CD1-9A7A-4FE7-88E4-C54FBC6CCF88}"/>
    <cellStyle name="Comma 2 3 3 3 2 2 5 2" xfId="21150" xr:uid="{728BB0C6-3B19-4F99-B358-697860239DC0}"/>
    <cellStyle name="Comma 2 3 3 3 2 2 5 2 2" xfId="45414" xr:uid="{B6EDED51-27E1-49FF-82E7-B222EF030943}"/>
    <cellStyle name="Comma 2 3 3 3 2 2 5 3" xfId="33282" xr:uid="{20C1BB32-F8D1-45B1-A592-CB5C513353C7}"/>
    <cellStyle name="Comma 2 3 3 3 2 2 6" xfId="13062" xr:uid="{E2B4886B-5505-442C-B38B-AA56956C1647}"/>
    <cellStyle name="Comma 2 3 3 3 2 2 6 2" xfId="37326" xr:uid="{D0E613B3-34C1-4E38-90A4-A22130C76FEE}"/>
    <cellStyle name="Comma 2 3 3 3 2 2 7" xfId="25194" xr:uid="{91EA86FD-D42E-4591-B205-E3BC502D4645}"/>
    <cellStyle name="Comma 2 3 3 3 2 3" xfId="1436" xr:uid="{AA0FB1FF-D2F9-4BE6-9E4A-164E981BA377}"/>
    <cellStyle name="Comma 2 3 3 3 2 3 2" xfId="3458" xr:uid="{1B294C8F-4DF0-46E8-9F7A-1E5563990ED9}"/>
    <cellStyle name="Comma 2 3 3 3 2 3 2 2" xfId="7502" xr:uid="{4655EE33-743A-4EE2-9A7F-32C955D3F79C}"/>
    <cellStyle name="Comma 2 3 3 3 2 3 2 2 2" xfId="19634" xr:uid="{7F728097-3C15-446D-ADC4-75BECD125C05}"/>
    <cellStyle name="Comma 2 3 3 3 2 3 2 2 2 2" xfId="43898" xr:uid="{6B5BB993-9093-4312-994F-A02BE4138589}"/>
    <cellStyle name="Comma 2 3 3 3 2 3 2 2 3" xfId="31766" xr:uid="{5AAC4EE7-DF97-4D27-A54D-C8A85B142164}"/>
    <cellStyle name="Comma 2 3 3 3 2 3 2 3" xfId="11546" xr:uid="{EB3E342A-DC8F-481F-B0D4-F6940F4A94C9}"/>
    <cellStyle name="Comma 2 3 3 3 2 3 2 3 2" xfId="23678" xr:uid="{CAECD506-AD3F-4F85-8E4E-A1505FAEB0E9}"/>
    <cellStyle name="Comma 2 3 3 3 2 3 2 3 2 2" xfId="47942" xr:uid="{C2833310-2409-4AB3-844D-0647250BFDF3}"/>
    <cellStyle name="Comma 2 3 3 3 2 3 2 3 3" xfId="35810" xr:uid="{067EC1DA-AA68-40BB-BAD7-327438F49D2A}"/>
    <cellStyle name="Comma 2 3 3 3 2 3 2 4" xfId="15590" xr:uid="{EBE1A208-CA6B-40A5-9085-2DB4BA290CA5}"/>
    <cellStyle name="Comma 2 3 3 3 2 3 2 4 2" xfId="39854" xr:uid="{083C738E-4C14-4B75-990C-F39ACEDB4B87}"/>
    <cellStyle name="Comma 2 3 3 3 2 3 2 5" xfId="27722" xr:uid="{C4E59BEE-0B8D-4F78-B971-A7568475BCF1}"/>
    <cellStyle name="Comma 2 3 3 3 2 3 3" xfId="5480" xr:uid="{66D32385-E535-41A0-B609-4910EE9E6B6B}"/>
    <cellStyle name="Comma 2 3 3 3 2 3 3 2" xfId="17612" xr:uid="{59A72F5B-40B7-449D-99E0-8B89E8122A7B}"/>
    <cellStyle name="Comma 2 3 3 3 2 3 3 2 2" xfId="41876" xr:uid="{FE1C4CE1-1006-4380-9D33-C456114C541C}"/>
    <cellStyle name="Comma 2 3 3 3 2 3 3 3" xfId="29744" xr:uid="{3D4373A3-ABCB-4B67-9767-A68704ECECF8}"/>
    <cellStyle name="Comma 2 3 3 3 2 3 4" xfId="9524" xr:uid="{D5D2467A-09D6-4D98-8B93-191B1678EDA9}"/>
    <cellStyle name="Comma 2 3 3 3 2 3 4 2" xfId="21656" xr:uid="{0F1CBDD4-F15B-4F6C-9E87-AF164F5AA32B}"/>
    <cellStyle name="Comma 2 3 3 3 2 3 4 2 2" xfId="45920" xr:uid="{22AAF7E2-4825-4A16-8C9E-2ECBFEBA96B7}"/>
    <cellStyle name="Comma 2 3 3 3 2 3 4 3" xfId="33788" xr:uid="{383B34BE-5941-4D55-A2FE-AA7C3DDA919B}"/>
    <cellStyle name="Comma 2 3 3 3 2 3 5" xfId="13568" xr:uid="{A34AAF6C-A6FB-420C-81CD-B885E3231C31}"/>
    <cellStyle name="Comma 2 3 3 3 2 3 5 2" xfId="37832" xr:uid="{C76E5749-F204-43E8-BDCD-F088B269545C}"/>
    <cellStyle name="Comma 2 3 3 3 2 3 6" xfId="25700" xr:uid="{A440C9D3-679C-479C-89BC-22CE09706228}"/>
    <cellStyle name="Comma 2 3 3 3 2 4" xfId="2447" xr:uid="{825CE52A-F9DA-4420-87A0-5DCDC310839F}"/>
    <cellStyle name="Comma 2 3 3 3 2 4 2" xfId="6491" xr:uid="{D21E45A9-3334-41EC-9610-2DF563813CE8}"/>
    <cellStyle name="Comma 2 3 3 3 2 4 2 2" xfId="18623" xr:uid="{9CAD1DEF-12F5-466D-BDBD-D57210FC06BA}"/>
    <cellStyle name="Comma 2 3 3 3 2 4 2 2 2" xfId="42887" xr:uid="{CCAF8494-72E8-463B-868A-45E3DBA33385}"/>
    <cellStyle name="Comma 2 3 3 3 2 4 2 3" xfId="30755" xr:uid="{D78163B3-C8A3-4FAE-8920-205527CA958F}"/>
    <cellStyle name="Comma 2 3 3 3 2 4 3" xfId="10535" xr:uid="{47D4DF21-AB89-4FC4-B207-F69BCBF57813}"/>
    <cellStyle name="Comma 2 3 3 3 2 4 3 2" xfId="22667" xr:uid="{A1FAB4F6-BD94-47BC-AB20-1F8C9735961F}"/>
    <cellStyle name="Comma 2 3 3 3 2 4 3 2 2" xfId="46931" xr:uid="{0340EE94-BE38-4AD1-9A53-2AFA441AF251}"/>
    <cellStyle name="Comma 2 3 3 3 2 4 3 3" xfId="34799" xr:uid="{8F972D03-2D63-4215-957B-583118591DA1}"/>
    <cellStyle name="Comma 2 3 3 3 2 4 4" xfId="14579" xr:uid="{20CCB6D0-77D2-491D-BC83-7E0761016B85}"/>
    <cellStyle name="Comma 2 3 3 3 2 4 4 2" xfId="38843" xr:uid="{165293EB-768B-4E48-B267-13ADE2514DED}"/>
    <cellStyle name="Comma 2 3 3 3 2 4 5" xfId="26711" xr:uid="{4BF1091B-0CAA-43AF-A29C-EF1AD87C8E83}"/>
    <cellStyle name="Comma 2 3 3 3 2 5" xfId="4469" xr:uid="{786F3C6C-CB82-4BE5-89B4-F13575CA2D65}"/>
    <cellStyle name="Comma 2 3 3 3 2 5 2" xfId="16601" xr:uid="{D2B08B37-7155-4556-9D59-7D82DED4A309}"/>
    <cellStyle name="Comma 2 3 3 3 2 5 2 2" xfId="40865" xr:uid="{B0BEEA51-5C4E-4EF5-A3E6-DE247238E62C}"/>
    <cellStyle name="Comma 2 3 3 3 2 5 3" xfId="28733" xr:uid="{EC1AB7BC-19A1-4F06-A917-97C3CA2C6CC4}"/>
    <cellStyle name="Comma 2 3 3 3 2 6" xfId="8513" xr:uid="{E16A45CD-F59A-48E8-840A-CC50DE8202C0}"/>
    <cellStyle name="Comma 2 3 3 3 2 6 2" xfId="20645" xr:uid="{5EE120C6-72BF-4354-AD45-98F55AB73920}"/>
    <cellStyle name="Comma 2 3 3 3 2 6 2 2" xfId="44909" xr:uid="{3C63F2D5-F487-4F24-895E-505A6657DB04}"/>
    <cellStyle name="Comma 2 3 3 3 2 6 3" xfId="32777" xr:uid="{041CF46C-7029-4ACD-8D1D-1AAF6B12441D}"/>
    <cellStyle name="Comma 2 3 3 3 2 7" xfId="12557" xr:uid="{4CA38E9C-32EC-417E-8998-74F834682E6D}"/>
    <cellStyle name="Comma 2 3 3 3 2 7 2" xfId="36821" xr:uid="{9894D74F-8FC4-4428-B872-ED7334E18528}"/>
    <cellStyle name="Comma 2 3 3 3 2 8" xfId="24689" xr:uid="{2778AB29-FF67-4B66-BADF-DF93817ABE69}"/>
    <cellStyle name="Comma 2 3 3 3 3" xfId="677" xr:uid="{5D223781-2E6F-4032-A820-C3E807251090}"/>
    <cellStyle name="Comma 2 3 3 3 3 2" xfId="1688" xr:uid="{E6CB1A9A-1E7D-486E-82D1-EABFB95E2617}"/>
    <cellStyle name="Comma 2 3 3 3 3 2 2" xfId="3710" xr:uid="{419BE4A5-F46D-4298-8248-2DE22D58A2B1}"/>
    <cellStyle name="Comma 2 3 3 3 3 2 2 2" xfId="7754" xr:uid="{350049C3-521C-4B39-BA27-5DE8EE9EBEAA}"/>
    <cellStyle name="Comma 2 3 3 3 3 2 2 2 2" xfId="19886" xr:uid="{B91D639B-563D-4562-87F0-09E48A6643D0}"/>
    <cellStyle name="Comma 2 3 3 3 3 2 2 2 2 2" xfId="44150" xr:uid="{3C6BDF59-412F-4026-8949-5BFE1037C45F}"/>
    <cellStyle name="Comma 2 3 3 3 3 2 2 2 3" xfId="32018" xr:uid="{F071A0F4-3772-4CE8-9EF5-ABA16246CD3B}"/>
    <cellStyle name="Comma 2 3 3 3 3 2 2 3" xfId="11798" xr:uid="{9D2F18D6-0CA0-4831-974A-DE5C5472266E}"/>
    <cellStyle name="Comma 2 3 3 3 3 2 2 3 2" xfId="23930" xr:uid="{ADD0F1C8-6007-4BB7-B914-AB0E6DB03712}"/>
    <cellStyle name="Comma 2 3 3 3 3 2 2 3 2 2" xfId="48194" xr:uid="{9AEB2F19-0068-4AE8-954E-DC670BCFAC29}"/>
    <cellStyle name="Comma 2 3 3 3 3 2 2 3 3" xfId="36062" xr:uid="{9C06B7DA-AA6D-4F3D-96E9-79B22B36653C}"/>
    <cellStyle name="Comma 2 3 3 3 3 2 2 4" xfId="15842" xr:uid="{785A41BD-A01C-4D4E-9EF5-6D6E2806E38A}"/>
    <cellStyle name="Comma 2 3 3 3 3 2 2 4 2" xfId="40106" xr:uid="{28CFA52D-A0B6-4B86-A31A-763AE925720B}"/>
    <cellStyle name="Comma 2 3 3 3 3 2 2 5" xfId="27974" xr:uid="{141E9928-C583-434F-8762-A8B28A3BC00A}"/>
    <cellStyle name="Comma 2 3 3 3 3 2 3" xfId="5732" xr:uid="{8897D950-8F71-4891-AD1D-00B863F6C845}"/>
    <cellStyle name="Comma 2 3 3 3 3 2 3 2" xfId="17864" xr:uid="{F1D73397-C1B3-4467-8F6C-951F4633DF5C}"/>
    <cellStyle name="Comma 2 3 3 3 3 2 3 2 2" xfId="42128" xr:uid="{66E4CD2C-23EC-48BF-8323-DB11A5D76901}"/>
    <cellStyle name="Comma 2 3 3 3 3 2 3 3" xfId="29996" xr:uid="{60E1EB7C-B209-4BE6-B2E5-94E86693F002}"/>
    <cellStyle name="Comma 2 3 3 3 3 2 4" xfId="9776" xr:uid="{7401F101-F61F-41BF-9027-2C77D2F4A2CF}"/>
    <cellStyle name="Comma 2 3 3 3 3 2 4 2" xfId="21908" xr:uid="{88D4B203-06FE-4F69-B256-7F696C59D9E1}"/>
    <cellStyle name="Comma 2 3 3 3 3 2 4 2 2" xfId="46172" xr:uid="{7A0DEBFC-5910-4224-8CD0-CF129FCB641C}"/>
    <cellStyle name="Comma 2 3 3 3 3 2 4 3" xfId="34040" xr:uid="{6996ACDE-AD04-43CE-A4DF-30B6043A2745}"/>
    <cellStyle name="Comma 2 3 3 3 3 2 5" xfId="13820" xr:uid="{7E792010-5D02-4B69-A286-8E405D797CE6}"/>
    <cellStyle name="Comma 2 3 3 3 3 2 5 2" xfId="38084" xr:uid="{E4A37E05-5860-4994-89AD-716B189B96F7}"/>
    <cellStyle name="Comma 2 3 3 3 3 2 6" xfId="25952" xr:uid="{BCA47C87-7C0E-4543-B127-E42DEE985289}"/>
    <cellStyle name="Comma 2 3 3 3 3 3" xfId="2699" xr:uid="{A68EF8E2-0F3E-4A5D-AE55-30946E5CC801}"/>
    <cellStyle name="Comma 2 3 3 3 3 3 2" xfId="6743" xr:uid="{985A061A-3A49-4479-BEA6-F58089CBF6CF}"/>
    <cellStyle name="Comma 2 3 3 3 3 3 2 2" xfId="18875" xr:uid="{07C1C429-E221-4204-8597-A9B2259327BE}"/>
    <cellStyle name="Comma 2 3 3 3 3 3 2 2 2" xfId="43139" xr:uid="{36EC1B70-55C9-40DE-87CC-B76D704D87EE}"/>
    <cellStyle name="Comma 2 3 3 3 3 3 2 3" xfId="31007" xr:uid="{7F4E17A1-76A6-408E-AA2F-BC1B78C3EC87}"/>
    <cellStyle name="Comma 2 3 3 3 3 3 3" xfId="10787" xr:uid="{AA631D00-8D56-4D08-8AA1-CDE912DFA5D4}"/>
    <cellStyle name="Comma 2 3 3 3 3 3 3 2" xfId="22919" xr:uid="{69071DBF-44C8-4A99-9167-7141499DD7D3}"/>
    <cellStyle name="Comma 2 3 3 3 3 3 3 2 2" xfId="47183" xr:uid="{1FEDD532-B748-4BAB-BD72-826C80FF9FFF}"/>
    <cellStyle name="Comma 2 3 3 3 3 3 3 3" xfId="35051" xr:uid="{F6F6EEBC-4978-4EE6-96EA-A0EE97818A01}"/>
    <cellStyle name="Comma 2 3 3 3 3 3 4" xfId="14831" xr:uid="{D3895692-7C2A-4D41-BA10-BF71DFBF0AE2}"/>
    <cellStyle name="Comma 2 3 3 3 3 3 4 2" xfId="39095" xr:uid="{52F9BB84-6B03-419F-BA96-5AB2B431960D}"/>
    <cellStyle name="Comma 2 3 3 3 3 3 5" xfId="26963" xr:uid="{8C1256E7-2E3F-4B47-8A3E-CBB430819459}"/>
    <cellStyle name="Comma 2 3 3 3 3 4" xfId="4721" xr:uid="{CC208A64-A95A-42DB-9884-DB5462E3FBDE}"/>
    <cellStyle name="Comma 2 3 3 3 3 4 2" xfId="16853" xr:uid="{12C482EB-13A3-4180-ADC6-67E7F4D731ED}"/>
    <cellStyle name="Comma 2 3 3 3 3 4 2 2" xfId="41117" xr:uid="{872FD58F-FDD9-4577-850F-01B9342A42D0}"/>
    <cellStyle name="Comma 2 3 3 3 3 4 3" xfId="28985" xr:uid="{F21B23AD-3CC5-4B83-BE37-99A8C68C2C8E}"/>
    <cellStyle name="Comma 2 3 3 3 3 5" xfId="8765" xr:uid="{2E9857BC-DB24-42C8-8940-03445F44F025}"/>
    <cellStyle name="Comma 2 3 3 3 3 5 2" xfId="20897" xr:uid="{89618C40-0F1C-41FA-99EB-D21D120DD024}"/>
    <cellStyle name="Comma 2 3 3 3 3 5 2 2" xfId="45161" xr:uid="{3CFAA09D-FA61-4504-AD03-B785A21F277F}"/>
    <cellStyle name="Comma 2 3 3 3 3 5 3" xfId="33029" xr:uid="{453F7123-1CF0-4B7E-BC5C-86E1085D137D}"/>
    <cellStyle name="Comma 2 3 3 3 3 6" xfId="12809" xr:uid="{8D87B716-CE2C-4C7C-AC28-89497B6D5325}"/>
    <cellStyle name="Comma 2 3 3 3 3 6 2" xfId="37073" xr:uid="{A1C41555-0C0A-42BE-AD42-53DEDA5E6AF7}"/>
    <cellStyle name="Comma 2 3 3 3 3 7" xfId="24941" xr:uid="{FF6A5E26-5168-443F-9433-529A70AD59CC}"/>
    <cellStyle name="Comma 2 3 3 3 4" xfId="1183" xr:uid="{92E44807-9B17-4421-B443-955B0BFC8DA0}"/>
    <cellStyle name="Comma 2 3 3 3 4 2" xfId="3205" xr:uid="{CC4DCC0D-CA06-4F38-95BC-CB85CB39E47B}"/>
    <cellStyle name="Comma 2 3 3 3 4 2 2" xfId="7249" xr:uid="{25F5BB83-3525-47E4-A963-BA0152BF2C50}"/>
    <cellStyle name="Comma 2 3 3 3 4 2 2 2" xfId="19381" xr:uid="{C7C28B4A-8839-4077-9D75-C2C4429BA6DB}"/>
    <cellStyle name="Comma 2 3 3 3 4 2 2 2 2" xfId="43645" xr:uid="{ADA68FB3-1F52-46FF-ACCD-11303162BEFE}"/>
    <cellStyle name="Comma 2 3 3 3 4 2 2 3" xfId="31513" xr:uid="{B29FE0BE-A7EA-448B-9F93-90548D0D78B8}"/>
    <cellStyle name="Comma 2 3 3 3 4 2 3" xfId="11293" xr:uid="{4AE123C6-5CA1-451F-B104-6E45236EE41B}"/>
    <cellStyle name="Comma 2 3 3 3 4 2 3 2" xfId="23425" xr:uid="{B5FEB3FD-591E-47CC-B703-367653F3F3A6}"/>
    <cellStyle name="Comma 2 3 3 3 4 2 3 2 2" xfId="47689" xr:uid="{F19702ED-7C46-4538-9D34-827DE6F2F2D6}"/>
    <cellStyle name="Comma 2 3 3 3 4 2 3 3" xfId="35557" xr:uid="{E00FF475-CF77-426F-8310-C80E910BA507}"/>
    <cellStyle name="Comma 2 3 3 3 4 2 4" xfId="15337" xr:uid="{40993215-C78C-452D-AE57-3D247A518164}"/>
    <cellStyle name="Comma 2 3 3 3 4 2 4 2" xfId="39601" xr:uid="{FF0943AB-9E90-4F87-AE22-C6488CA08138}"/>
    <cellStyle name="Comma 2 3 3 3 4 2 5" xfId="27469" xr:uid="{4D1D5FD7-A67D-45DB-B193-3B2EB967A334}"/>
    <cellStyle name="Comma 2 3 3 3 4 3" xfId="5227" xr:uid="{FF05A290-8840-43A9-944A-E7E06433F779}"/>
    <cellStyle name="Comma 2 3 3 3 4 3 2" xfId="17359" xr:uid="{CBC71BDD-58E6-4777-B230-61888F1E1481}"/>
    <cellStyle name="Comma 2 3 3 3 4 3 2 2" xfId="41623" xr:uid="{5B8A7556-AA5E-430F-BDF1-036D8B09644F}"/>
    <cellStyle name="Comma 2 3 3 3 4 3 3" xfId="29491" xr:uid="{4912B6BF-B3AE-4E56-9ACE-9C53873F59B5}"/>
    <cellStyle name="Comma 2 3 3 3 4 4" xfId="9271" xr:uid="{E38479FE-37A6-4B39-9F06-F741DEC26D8D}"/>
    <cellStyle name="Comma 2 3 3 3 4 4 2" xfId="21403" xr:uid="{F91CDDFD-F5AA-42AD-8D0A-849D3FDD1840}"/>
    <cellStyle name="Comma 2 3 3 3 4 4 2 2" xfId="45667" xr:uid="{44E9E3D8-15AB-4B6B-B847-1C1D8A03A171}"/>
    <cellStyle name="Comma 2 3 3 3 4 4 3" xfId="33535" xr:uid="{CE36EB7C-5BE8-4682-A906-DB153E8E3007}"/>
    <cellStyle name="Comma 2 3 3 3 4 5" xfId="13315" xr:uid="{7F1EC8CE-FD36-4D34-9E1A-9614BC69AF01}"/>
    <cellStyle name="Comma 2 3 3 3 4 5 2" xfId="37579" xr:uid="{EFD777F8-882E-49B8-A21E-F0DCCF961803}"/>
    <cellStyle name="Comma 2 3 3 3 4 6" xfId="25447" xr:uid="{699D3776-F0FE-49D4-A02D-6D6C352C20C9}"/>
    <cellStyle name="Comma 2 3 3 3 5" xfId="2194" xr:uid="{68C768F9-DAB7-4A54-AC64-49E51316BC9C}"/>
    <cellStyle name="Comma 2 3 3 3 5 2" xfId="6238" xr:uid="{E9F2A446-6D0F-4989-A3F0-E0B9D75A1B41}"/>
    <cellStyle name="Comma 2 3 3 3 5 2 2" xfId="18370" xr:uid="{D0BE51FF-0A95-4C12-BEB0-BCDCC8763ECC}"/>
    <cellStyle name="Comma 2 3 3 3 5 2 2 2" xfId="42634" xr:uid="{41F31B9B-0E76-4797-AA4A-7AB3E122DB80}"/>
    <cellStyle name="Comma 2 3 3 3 5 2 3" xfId="30502" xr:uid="{F2D4F82C-FA8D-4B20-8B72-8EDD0EAA9B87}"/>
    <cellStyle name="Comma 2 3 3 3 5 3" xfId="10282" xr:uid="{E95AF6D2-70F6-4B70-AEAB-A1353178E4D8}"/>
    <cellStyle name="Comma 2 3 3 3 5 3 2" xfId="22414" xr:uid="{F1BC6B48-2D5F-440D-8F03-3CE1E67CC51A}"/>
    <cellStyle name="Comma 2 3 3 3 5 3 2 2" xfId="46678" xr:uid="{34EFC586-7B09-4793-BC2D-480B3B3DB3A1}"/>
    <cellStyle name="Comma 2 3 3 3 5 3 3" xfId="34546" xr:uid="{558739B5-534D-4082-8B18-051CEB2658B2}"/>
    <cellStyle name="Comma 2 3 3 3 5 4" xfId="14326" xr:uid="{38ED3DB3-C0BB-43CC-8B3A-06013DB16B23}"/>
    <cellStyle name="Comma 2 3 3 3 5 4 2" xfId="38590" xr:uid="{3267A880-F9F0-4744-8581-8A77F3301001}"/>
    <cellStyle name="Comma 2 3 3 3 5 5" xfId="26458" xr:uid="{04CC3CFF-463C-4579-AA48-1A1C2E506929}"/>
    <cellStyle name="Comma 2 3 3 3 6" xfId="4216" xr:uid="{79BD7129-23B0-49BF-94DF-ADEC16366ACF}"/>
    <cellStyle name="Comma 2 3 3 3 6 2" xfId="16348" xr:uid="{923ADB2C-1848-4C4A-96C0-882A48C90A83}"/>
    <cellStyle name="Comma 2 3 3 3 6 2 2" xfId="40612" xr:uid="{C0F0B2D7-64BA-40EA-996C-CC5311A88EC2}"/>
    <cellStyle name="Comma 2 3 3 3 6 3" xfId="28480" xr:uid="{5C9BDB4A-FCCA-485F-A7D3-0ADCC24A8201}"/>
    <cellStyle name="Comma 2 3 3 3 7" xfId="8260" xr:uid="{5C710692-5EF5-4EB1-9CD5-43A8621346DA}"/>
    <cellStyle name="Comma 2 3 3 3 7 2" xfId="20392" xr:uid="{0765BCD3-53D7-4883-9635-A02C6E3D89E7}"/>
    <cellStyle name="Comma 2 3 3 3 7 2 2" xfId="44656" xr:uid="{88275EE5-E78B-4DCB-8681-6EF09D7EEC1C}"/>
    <cellStyle name="Comma 2 3 3 3 7 3" xfId="32524" xr:uid="{280383C5-CD33-4847-9C4A-068D0572263A}"/>
    <cellStyle name="Comma 2 3 3 3 8" xfId="12304" xr:uid="{1A274AA9-4F61-4F48-AE52-68816BC7A66A}"/>
    <cellStyle name="Comma 2 3 3 3 8 2" xfId="36568" xr:uid="{9314A27D-3641-41AD-B8C6-313C4B2A4464}"/>
    <cellStyle name="Comma 2 3 3 3 9" xfId="24436" xr:uid="{05C71A22-AC8C-4A8C-BA50-87E2141279F2}"/>
    <cellStyle name="Comma 2 3 3 4" xfId="299" xr:uid="{8D6C77E7-0C66-4BCC-A87D-233EDE548D00}"/>
    <cellStyle name="Comma 2 3 3 4 2" xfId="804" xr:uid="{5DBB74D1-3E93-4E59-9426-25ADBB07E542}"/>
    <cellStyle name="Comma 2 3 3 4 2 2" xfId="1815" xr:uid="{3A5D712C-7572-4B70-B1BA-DCA401D5EFF8}"/>
    <cellStyle name="Comma 2 3 3 4 2 2 2" xfId="3837" xr:uid="{BFF1DAA8-8E5B-44C6-B724-37395D6DCCCD}"/>
    <cellStyle name="Comma 2 3 3 4 2 2 2 2" xfId="7881" xr:uid="{128943D2-7CEF-487C-B33F-8ED9A828DAD6}"/>
    <cellStyle name="Comma 2 3 3 4 2 2 2 2 2" xfId="20013" xr:uid="{059FDBB2-0813-42CA-A310-E86E5CD75F0A}"/>
    <cellStyle name="Comma 2 3 3 4 2 2 2 2 2 2" xfId="44277" xr:uid="{49A69D41-32FE-442E-8153-AB930E9553B7}"/>
    <cellStyle name="Comma 2 3 3 4 2 2 2 2 3" xfId="32145" xr:uid="{7E27F127-8DAC-43AF-A855-AC1607DA4B92}"/>
    <cellStyle name="Comma 2 3 3 4 2 2 2 3" xfId="11925" xr:uid="{A6849C88-52C1-4760-B3D5-81D9009D492E}"/>
    <cellStyle name="Comma 2 3 3 4 2 2 2 3 2" xfId="24057" xr:uid="{5143CA11-B8C0-4F4E-AE32-15C93D632637}"/>
    <cellStyle name="Comma 2 3 3 4 2 2 2 3 2 2" xfId="48321" xr:uid="{93B4A257-4D78-4B65-BCE9-88F0309AD075}"/>
    <cellStyle name="Comma 2 3 3 4 2 2 2 3 3" xfId="36189" xr:uid="{A69D4DF1-8EF8-4390-96A2-433231A6E36C}"/>
    <cellStyle name="Comma 2 3 3 4 2 2 2 4" xfId="15969" xr:uid="{0599D9DF-31E6-4364-A8C7-A20ED2B1C053}"/>
    <cellStyle name="Comma 2 3 3 4 2 2 2 4 2" xfId="40233" xr:uid="{6223CD1D-0D89-4B63-BBF6-B71758FEEF5D}"/>
    <cellStyle name="Comma 2 3 3 4 2 2 2 5" xfId="28101" xr:uid="{2E168E03-1F2A-4AC9-AA7C-B54B5609F73F}"/>
    <cellStyle name="Comma 2 3 3 4 2 2 3" xfId="5859" xr:uid="{170FAB57-3B47-4610-98A6-07C1EA4058B0}"/>
    <cellStyle name="Comma 2 3 3 4 2 2 3 2" xfId="17991" xr:uid="{2D243C92-FDDB-4F3F-BD9C-C16369C498D9}"/>
    <cellStyle name="Comma 2 3 3 4 2 2 3 2 2" xfId="42255" xr:uid="{34598823-6CF1-47B4-AD49-A2A2D58838B2}"/>
    <cellStyle name="Comma 2 3 3 4 2 2 3 3" xfId="30123" xr:uid="{327304E1-DFF7-4DE0-93CF-3E4375D6CE9C}"/>
    <cellStyle name="Comma 2 3 3 4 2 2 4" xfId="9903" xr:uid="{800AC1DE-DD8B-4724-BE95-CCECB12E15C0}"/>
    <cellStyle name="Comma 2 3 3 4 2 2 4 2" xfId="22035" xr:uid="{E176FED9-49C3-47CE-9F85-47C2C93499C1}"/>
    <cellStyle name="Comma 2 3 3 4 2 2 4 2 2" xfId="46299" xr:uid="{3F25D214-80F2-46A0-90F5-EFE839711795}"/>
    <cellStyle name="Comma 2 3 3 4 2 2 4 3" xfId="34167" xr:uid="{D2C9958E-5F0C-45FA-B00A-0939D7C52B99}"/>
    <cellStyle name="Comma 2 3 3 4 2 2 5" xfId="13947" xr:uid="{9134E9F9-AA69-4E6A-B51D-0D864AF7A402}"/>
    <cellStyle name="Comma 2 3 3 4 2 2 5 2" xfId="38211" xr:uid="{CEDBFDA5-3CFB-4109-9935-47A64C6994D4}"/>
    <cellStyle name="Comma 2 3 3 4 2 2 6" xfId="26079" xr:uid="{DCB85194-736D-498F-8ACB-575E779FB904}"/>
    <cellStyle name="Comma 2 3 3 4 2 3" xfId="2826" xr:uid="{BC49BA7C-938F-44B7-A73A-6D10AFC874B5}"/>
    <cellStyle name="Comma 2 3 3 4 2 3 2" xfId="6870" xr:uid="{65919858-80FF-4383-898A-0C813F608514}"/>
    <cellStyle name="Comma 2 3 3 4 2 3 2 2" xfId="19002" xr:uid="{00133719-5896-43AB-9BCE-5C43335B7438}"/>
    <cellStyle name="Comma 2 3 3 4 2 3 2 2 2" xfId="43266" xr:uid="{FF58C6E8-09D8-4864-986D-E37165168964}"/>
    <cellStyle name="Comma 2 3 3 4 2 3 2 3" xfId="31134" xr:uid="{04ECF496-D40F-4FFE-B562-72B4B980A84A}"/>
    <cellStyle name="Comma 2 3 3 4 2 3 3" xfId="10914" xr:uid="{A373FEA1-F34E-4084-A8C4-069CF7D64303}"/>
    <cellStyle name="Comma 2 3 3 4 2 3 3 2" xfId="23046" xr:uid="{92766B48-E0B4-4BF5-BA05-D168540141E2}"/>
    <cellStyle name="Comma 2 3 3 4 2 3 3 2 2" xfId="47310" xr:uid="{843815A3-E18A-4B3E-98F4-EA661A1C3DCE}"/>
    <cellStyle name="Comma 2 3 3 4 2 3 3 3" xfId="35178" xr:uid="{3CB48005-E7F8-4D2F-8B26-4B9B638512E4}"/>
    <cellStyle name="Comma 2 3 3 4 2 3 4" xfId="14958" xr:uid="{5C292891-D74E-496D-A8C5-D5003E4C0545}"/>
    <cellStyle name="Comma 2 3 3 4 2 3 4 2" xfId="39222" xr:uid="{0F000275-15B5-4B4D-9BAC-F7E444D90001}"/>
    <cellStyle name="Comma 2 3 3 4 2 3 5" xfId="27090" xr:uid="{B0759CD1-266A-4C67-97B2-A18086372806}"/>
    <cellStyle name="Comma 2 3 3 4 2 4" xfId="4848" xr:uid="{BDF7AF84-8DFE-45DB-BC99-C3298C8A4E37}"/>
    <cellStyle name="Comma 2 3 3 4 2 4 2" xfId="16980" xr:uid="{361D57D6-A95D-44AB-B271-5EA38CA35F41}"/>
    <cellStyle name="Comma 2 3 3 4 2 4 2 2" xfId="41244" xr:uid="{BB6D3A25-040E-4EE1-9127-CC365A4F1E2B}"/>
    <cellStyle name="Comma 2 3 3 4 2 4 3" xfId="29112" xr:uid="{03213090-9D37-4FFA-8667-692C561235F8}"/>
    <cellStyle name="Comma 2 3 3 4 2 5" xfId="8892" xr:uid="{B74FAB1E-4D91-4123-90C4-73898A702D1C}"/>
    <cellStyle name="Comma 2 3 3 4 2 5 2" xfId="21024" xr:uid="{7476696A-5CD5-4B3E-ACDB-14CFE1B44FE9}"/>
    <cellStyle name="Comma 2 3 3 4 2 5 2 2" xfId="45288" xr:uid="{828EA1F3-CE52-4FAD-A415-FB4D55A24809}"/>
    <cellStyle name="Comma 2 3 3 4 2 5 3" xfId="33156" xr:uid="{7187A877-05E6-4861-8CC7-9AB58D192BCE}"/>
    <cellStyle name="Comma 2 3 3 4 2 6" xfId="12936" xr:uid="{94BDBFEE-A01E-40D7-8D9D-C97B517A89B2}"/>
    <cellStyle name="Comma 2 3 3 4 2 6 2" xfId="37200" xr:uid="{72FBBF41-756A-45E6-A2BD-BEBF7A2644C1}"/>
    <cellStyle name="Comma 2 3 3 4 2 7" xfId="25068" xr:uid="{3BBEF86A-4129-449D-9F3F-5443EC2653BD}"/>
    <cellStyle name="Comma 2 3 3 4 3" xfId="1310" xr:uid="{12A28E25-D0E6-4C67-A959-AAC10FC4AC15}"/>
    <cellStyle name="Comma 2 3 3 4 3 2" xfId="3332" xr:uid="{C45CB15F-F367-43BD-909A-6F6B16717195}"/>
    <cellStyle name="Comma 2 3 3 4 3 2 2" xfId="7376" xr:uid="{913B7B9D-3C19-4F7E-BF51-43852E95C17B}"/>
    <cellStyle name="Comma 2 3 3 4 3 2 2 2" xfId="19508" xr:uid="{A586C22D-5987-4F79-A100-BA57896ECD1C}"/>
    <cellStyle name="Comma 2 3 3 4 3 2 2 2 2" xfId="43772" xr:uid="{E355334F-2CDF-4ED9-9A8A-D6B92F6D0497}"/>
    <cellStyle name="Comma 2 3 3 4 3 2 2 3" xfId="31640" xr:uid="{3E2C7363-07A2-47EE-8970-F9D1A2BFD202}"/>
    <cellStyle name="Comma 2 3 3 4 3 2 3" xfId="11420" xr:uid="{EB4E4B5B-3531-40A1-85BC-E918C1724B24}"/>
    <cellStyle name="Comma 2 3 3 4 3 2 3 2" xfId="23552" xr:uid="{67CBD838-E8E6-4D6B-9154-9C893569B9EE}"/>
    <cellStyle name="Comma 2 3 3 4 3 2 3 2 2" xfId="47816" xr:uid="{E94A9AE6-B7AE-49ED-9523-2536F6385387}"/>
    <cellStyle name="Comma 2 3 3 4 3 2 3 3" xfId="35684" xr:uid="{4C622268-F36F-4EC0-BC2F-EC86231E6006}"/>
    <cellStyle name="Comma 2 3 3 4 3 2 4" xfId="15464" xr:uid="{A89B7DF3-8A0C-493A-8701-0B3D096B7DE1}"/>
    <cellStyle name="Comma 2 3 3 4 3 2 4 2" xfId="39728" xr:uid="{355528AC-A849-46D6-ACA2-3588A196316C}"/>
    <cellStyle name="Comma 2 3 3 4 3 2 5" xfId="27596" xr:uid="{1B2A2FC9-1C88-4756-9EF3-07BE9C522FB8}"/>
    <cellStyle name="Comma 2 3 3 4 3 3" xfId="5354" xr:uid="{34B9E166-7AF7-400D-8CC6-A84C0BA28A4B}"/>
    <cellStyle name="Comma 2 3 3 4 3 3 2" xfId="17486" xr:uid="{36A28615-3E06-4159-B594-B35AEEE2715A}"/>
    <cellStyle name="Comma 2 3 3 4 3 3 2 2" xfId="41750" xr:uid="{6E6A6787-7BEE-4CF9-A6E6-9DFC14299D92}"/>
    <cellStyle name="Comma 2 3 3 4 3 3 3" xfId="29618" xr:uid="{6D37DB72-3782-45EF-B481-44471820CB54}"/>
    <cellStyle name="Comma 2 3 3 4 3 4" xfId="9398" xr:uid="{7A0575A6-AD5F-4CA4-A419-9CA72A409417}"/>
    <cellStyle name="Comma 2 3 3 4 3 4 2" xfId="21530" xr:uid="{8E6A10A2-F6E6-4497-A534-7924199842AF}"/>
    <cellStyle name="Comma 2 3 3 4 3 4 2 2" xfId="45794" xr:uid="{A503B477-5D3A-46DF-8506-A623D9295B29}"/>
    <cellStyle name="Comma 2 3 3 4 3 4 3" xfId="33662" xr:uid="{9C27B770-833F-44E8-A71A-B093B21E62A7}"/>
    <cellStyle name="Comma 2 3 3 4 3 5" xfId="13442" xr:uid="{B44DE9DA-8532-43A7-85D3-C9DACEC9F42C}"/>
    <cellStyle name="Comma 2 3 3 4 3 5 2" xfId="37706" xr:uid="{E7F95C52-1084-4E8C-96C8-FE93730BE9D7}"/>
    <cellStyle name="Comma 2 3 3 4 3 6" xfId="25574" xr:uid="{A05DBC3B-F1DC-40F4-BBED-FAC8B69DCDDB}"/>
    <cellStyle name="Comma 2 3 3 4 4" xfId="2321" xr:uid="{299CCCA5-D290-47C2-84A6-1A14FDEDBDBB}"/>
    <cellStyle name="Comma 2 3 3 4 4 2" xfId="6365" xr:uid="{0F83921F-8425-4BA8-B77A-1B4E6B38DFED}"/>
    <cellStyle name="Comma 2 3 3 4 4 2 2" xfId="18497" xr:uid="{7C7C62B0-6018-4914-8F40-0751E0F0A443}"/>
    <cellStyle name="Comma 2 3 3 4 4 2 2 2" xfId="42761" xr:uid="{0C2C6AA0-A00E-4F50-9EAC-4907B765288F}"/>
    <cellStyle name="Comma 2 3 3 4 4 2 3" xfId="30629" xr:uid="{5B3B3F0A-24E8-4FEB-81E4-DD88320F4489}"/>
    <cellStyle name="Comma 2 3 3 4 4 3" xfId="10409" xr:uid="{A8554BD8-B052-4390-A48A-CFC547590F72}"/>
    <cellStyle name="Comma 2 3 3 4 4 3 2" xfId="22541" xr:uid="{CCC00ED0-475A-4EFD-B786-3ED2A6532E47}"/>
    <cellStyle name="Comma 2 3 3 4 4 3 2 2" xfId="46805" xr:uid="{CA6A6F35-CF48-44DE-93CA-7C154D37337B}"/>
    <cellStyle name="Comma 2 3 3 4 4 3 3" xfId="34673" xr:uid="{A03304F6-03A6-4708-AA23-F810F110104E}"/>
    <cellStyle name="Comma 2 3 3 4 4 4" xfId="14453" xr:uid="{0FD43E74-CB05-4DC1-94A9-E38507949004}"/>
    <cellStyle name="Comma 2 3 3 4 4 4 2" xfId="38717" xr:uid="{C84EB2F6-6FEC-45E6-9CD2-C6A290F86EBE}"/>
    <cellStyle name="Comma 2 3 3 4 4 5" xfId="26585" xr:uid="{1C7F38AA-00F4-49DE-944A-235436DCE49B}"/>
    <cellStyle name="Comma 2 3 3 4 5" xfId="4343" xr:uid="{CDE58FF4-BABF-4805-A6E4-6387A2C1F71C}"/>
    <cellStyle name="Comma 2 3 3 4 5 2" xfId="16475" xr:uid="{36C37B9D-0BC1-4A9E-A7DA-2CD5C00F74C1}"/>
    <cellStyle name="Comma 2 3 3 4 5 2 2" xfId="40739" xr:uid="{F2B1DF34-4925-414A-82A7-844D007E2B82}"/>
    <cellStyle name="Comma 2 3 3 4 5 3" xfId="28607" xr:uid="{5EA0A3B3-8019-42FC-96C6-08D779460C2C}"/>
    <cellStyle name="Comma 2 3 3 4 6" xfId="8387" xr:uid="{2416A93D-4C35-451B-AA3E-1267A0857D1F}"/>
    <cellStyle name="Comma 2 3 3 4 6 2" xfId="20519" xr:uid="{5EEA953D-5FA6-4B55-8F86-D72A036C70FA}"/>
    <cellStyle name="Comma 2 3 3 4 6 2 2" xfId="44783" xr:uid="{9A32F384-74D5-4D39-A82D-36709652875C}"/>
    <cellStyle name="Comma 2 3 3 4 6 3" xfId="32651" xr:uid="{418FE467-E22B-4F80-9A94-EBF57CE296EA}"/>
    <cellStyle name="Comma 2 3 3 4 7" xfId="12431" xr:uid="{2392A88C-8165-451B-AF06-EBB64823E7C4}"/>
    <cellStyle name="Comma 2 3 3 4 7 2" xfId="36695" xr:uid="{A8D6F89D-9DCB-4E7C-BF00-6C6E1B2A28E8}"/>
    <cellStyle name="Comma 2 3 3 4 8" xfId="24563" xr:uid="{5511A62D-468B-415E-A496-46E3DC352279}"/>
    <cellStyle name="Comma 2 3 3 5" xfId="551" xr:uid="{2683AA83-56CE-4C22-8890-D72FD381F464}"/>
    <cellStyle name="Comma 2 3 3 5 2" xfId="1562" xr:uid="{B6C6E76B-2E92-444D-AB5D-B3A9F6DF98EE}"/>
    <cellStyle name="Comma 2 3 3 5 2 2" xfId="3584" xr:uid="{C93FD7A6-F812-475A-A8EA-8073CF0A23B0}"/>
    <cellStyle name="Comma 2 3 3 5 2 2 2" xfId="7628" xr:uid="{6877DA34-C277-408B-A8C0-858CC117E2BB}"/>
    <cellStyle name="Comma 2 3 3 5 2 2 2 2" xfId="19760" xr:uid="{F0FD6D12-E02C-4465-B0A6-283D89BA07B5}"/>
    <cellStyle name="Comma 2 3 3 5 2 2 2 2 2" xfId="44024" xr:uid="{9EC6D835-6BC2-48A2-AF02-5F3C86A1C70D}"/>
    <cellStyle name="Comma 2 3 3 5 2 2 2 3" xfId="31892" xr:uid="{50B01724-5D36-49FE-ACCD-5B825FE64968}"/>
    <cellStyle name="Comma 2 3 3 5 2 2 3" xfId="11672" xr:uid="{14284EBD-19AA-49F7-9B1B-DC3472BB1D31}"/>
    <cellStyle name="Comma 2 3 3 5 2 2 3 2" xfId="23804" xr:uid="{251F7098-2C93-4B13-91BC-C6D0D227E188}"/>
    <cellStyle name="Comma 2 3 3 5 2 2 3 2 2" xfId="48068" xr:uid="{79AC3606-A682-41B6-BCC9-446A43C78CD5}"/>
    <cellStyle name="Comma 2 3 3 5 2 2 3 3" xfId="35936" xr:uid="{C71AF596-6228-4F2E-8D16-94587BFE0586}"/>
    <cellStyle name="Comma 2 3 3 5 2 2 4" xfId="15716" xr:uid="{27C4F87B-8CA1-4F92-AED4-7810B886FB56}"/>
    <cellStyle name="Comma 2 3 3 5 2 2 4 2" xfId="39980" xr:uid="{288FF39F-9A50-49CF-9A01-75F73CB4B50C}"/>
    <cellStyle name="Comma 2 3 3 5 2 2 5" xfId="27848" xr:uid="{A8601AAA-6C15-45B4-8953-D2434A8637C0}"/>
    <cellStyle name="Comma 2 3 3 5 2 3" xfId="5606" xr:uid="{12EDC175-5CCB-4AEB-A5FB-08312F3C52AC}"/>
    <cellStyle name="Comma 2 3 3 5 2 3 2" xfId="17738" xr:uid="{31F0B958-9BBB-44BF-A5C3-31C038D2F961}"/>
    <cellStyle name="Comma 2 3 3 5 2 3 2 2" xfId="42002" xr:uid="{C73171D1-2375-4B73-B1FC-7D299283497A}"/>
    <cellStyle name="Comma 2 3 3 5 2 3 3" xfId="29870" xr:uid="{145467AC-336A-4CAB-9EA4-29E4124114B9}"/>
    <cellStyle name="Comma 2 3 3 5 2 4" xfId="9650" xr:uid="{A63C7629-EA9D-49FD-A610-F5D4ECB427ED}"/>
    <cellStyle name="Comma 2 3 3 5 2 4 2" xfId="21782" xr:uid="{24254DB0-952D-45D8-89AB-0542198969C6}"/>
    <cellStyle name="Comma 2 3 3 5 2 4 2 2" xfId="46046" xr:uid="{18468253-4BD4-411F-BBF4-9F09D028B4EB}"/>
    <cellStyle name="Comma 2 3 3 5 2 4 3" xfId="33914" xr:uid="{A42FC5CC-0425-4A43-979F-1811B9E4FF83}"/>
    <cellStyle name="Comma 2 3 3 5 2 5" xfId="13694" xr:uid="{463DAC2C-D5E7-485C-8ACC-0D126D0BE3BC}"/>
    <cellStyle name="Comma 2 3 3 5 2 5 2" xfId="37958" xr:uid="{803892EA-0B6E-480C-8197-CA0553FD60AC}"/>
    <cellStyle name="Comma 2 3 3 5 2 6" xfId="25826" xr:uid="{576C4D49-8202-4F59-8A67-6450BB1A7071}"/>
    <cellStyle name="Comma 2 3 3 5 3" xfId="2573" xr:uid="{ACD11580-D14C-4BBF-84B8-29EAFAE18A98}"/>
    <cellStyle name="Comma 2 3 3 5 3 2" xfId="6617" xr:uid="{3BA1682D-D13C-493A-9135-6B2F883A3419}"/>
    <cellStyle name="Comma 2 3 3 5 3 2 2" xfId="18749" xr:uid="{3DF8264C-6151-4630-9254-150086E788BD}"/>
    <cellStyle name="Comma 2 3 3 5 3 2 2 2" xfId="43013" xr:uid="{2193EC6D-F525-4A26-AD8F-05355CF0F60A}"/>
    <cellStyle name="Comma 2 3 3 5 3 2 3" xfId="30881" xr:uid="{7326FBA6-DC25-4E28-BE00-75A92301C439}"/>
    <cellStyle name="Comma 2 3 3 5 3 3" xfId="10661" xr:uid="{1DE6C9EF-1F1D-4B7C-8E76-0609004A1C69}"/>
    <cellStyle name="Comma 2 3 3 5 3 3 2" xfId="22793" xr:uid="{03A18D81-C68D-495A-B135-F17CC30C6910}"/>
    <cellStyle name="Comma 2 3 3 5 3 3 2 2" xfId="47057" xr:uid="{974A7863-6D19-4B63-A231-FFC522068DC9}"/>
    <cellStyle name="Comma 2 3 3 5 3 3 3" xfId="34925" xr:uid="{4C990FD9-8773-43C8-BD22-0722BB01C4FE}"/>
    <cellStyle name="Comma 2 3 3 5 3 4" xfId="14705" xr:uid="{692DCCC1-0AA3-4FF0-8DBD-C23488B5498A}"/>
    <cellStyle name="Comma 2 3 3 5 3 4 2" xfId="38969" xr:uid="{32666419-78F4-4780-A18A-4F4290077195}"/>
    <cellStyle name="Comma 2 3 3 5 3 5" xfId="26837" xr:uid="{CEEFD79F-86F2-41C4-B035-E627B69FFBFA}"/>
    <cellStyle name="Comma 2 3 3 5 4" xfId="4595" xr:uid="{25449B95-D982-428B-B285-7160D3115E14}"/>
    <cellStyle name="Comma 2 3 3 5 4 2" xfId="16727" xr:uid="{27B3302D-BBB6-44C8-B58B-ADC7BE31F8CA}"/>
    <cellStyle name="Comma 2 3 3 5 4 2 2" xfId="40991" xr:uid="{19AA090D-AADB-4798-8F9F-6AB82B2C4A21}"/>
    <cellStyle name="Comma 2 3 3 5 4 3" xfId="28859" xr:uid="{2403B07B-B434-497E-9977-1EE21CC71DF9}"/>
    <cellStyle name="Comma 2 3 3 5 5" xfId="8639" xr:uid="{5842F96C-C8F7-431A-B9CF-F6535AEE1CE8}"/>
    <cellStyle name="Comma 2 3 3 5 5 2" xfId="20771" xr:uid="{9C75A9F7-52ED-48FA-85E1-96382A0C14A1}"/>
    <cellStyle name="Comma 2 3 3 5 5 2 2" xfId="45035" xr:uid="{DD41B814-2D3B-4082-B86D-E8332CEDA354}"/>
    <cellStyle name="Comma 2 3 3 5 5 3" xfId="32903" xr:uid="{196802D8-D9FA-47DC-8983-5A7E3A147F97}"/>
    <cellStyle name="Comma 2 3 3 5 6" xfId="12683" xr:uid="{A7E8379B-045C-468E-8587-5F6B810192AD}"/>
    <cellStyle name="Comma 2 3 3 5 6 2" xfId="36947" xr:uid="{A9F6BEEC-D4C1-48C3-BC3A-0C9ADF71E658}"/>
    <cellStyle name="Comma 2 3 3 5 7" xfId="24815" xr:uid="{E25B2E2F-0F42-4F37-B1FF-F3FDE02B259A}"/>
    <cellStyle name="Comma 2 3 3 6" xfId="1057" xr:uid="{23051FBF-21D6-42F5-AC47-55A7C35834A4}"/>
    <cellStyle name="Comma 2 3 3 6 2" xfId="3079" xr:uid="{D97709DD-6930-40A6-8308-EE9B7106440B}"/>
    <cellStyle name="Comma 2 3 3 6 2 2" xfId="7123" xr:uid="{932EF92C-A114-4E1E-AB86-CF3F5379359E}"/>
    <cellStyle name="Comma 2 3 3 6 2 2 2" xfId="19255" xr:uid="{974162BD-D2F3-4158-AD95-4B6BA19C3C69}"/>
    <cellStyle name="Comma 2 3 3 6 2 2 2 2" xfId="43519" xr:uid="{07E6E96F-D7E7-4EED-BD71-BA3A59623314}"/>
    <cellStyle name="Comma 2 3 3 6 2 2 3" xfId="31387" xr:uid="{CC71E211-BB1E-4EA8-A8BC-B9FD62641CC1}"/>
    <cellStyle name="Comma 2 3 3 6 2 3" xfId="11167" xr:uid="{DAD6A95D-4AFC-4DC8-8051-560AF9B27B6E}"/>
    <cellStyle name="Comma 2 3 3 6 2 3 2" xfId="23299" xr:uid="{CCB6A16B-8C0E-47CF-81A7-C06801592C6D}"/>
    <cellStyle name="Comma 2 3 3 6 2 3 2 2" xfId="47563" xr:uid="{D9294AE5-5704-4287-B789-3DD83B299C2A}"/>
    <cellStyle name="Comma 2 3 3 6 2 3 3" xfId="35431" xr:uid="{D29464C7-4269-4DFB-963D-E8CF1C8AA778}"/>
    <cellStyle name="Comma 2 3 3 6 2 4" xfId="15211" xr:uid="{C0452EF9-CBDB-47FA-A1DD-09D6F76E8668}"/>
    <cellStyle name="Comma 2 3 3 6 2 4 2" xfId="39475" xr:uid="{C5597525-74E5-4B43-8773-DD6939A2D1F5}"/>
    <cellStyle name="Comma 2 3 3 6 2 5" xfId="27343" xr:uid="{28DA14E3-DEAE-472D-8BBD-D6C4469A82CC}"/>
    <cellStyle name="Comma 2 3 3 6 3" xfId="5101" xr:uid="{F861988A-9E7B-4560-9FCB-E3A50115FA7A}"/>
    <cellStyle name="Comma 2 3 3 6 3 2" xfId="17233" xr:uid="{3690F026-14EB-4278-B108-C00C782F08B1}"/>
    <cellStyle name="Comma 2 3 3 6 3 2 2" xfId="41497" xr:uid="{58BA4D2F-EFA4-441D-9C9C-F3C55CBAEECD}"/>
    <cellStyle name="Comma 2 3 3 6 3 3" xfId="29365" xr:uid="{AC0D9491-98D9-469A-882B-34F1CDFF25C8}"/>
    <cellStyle name="Comma 2 3 3 6 4" xfId="9145" xr:uid="{78D0B0A1-5728-48E0-86B8-954793AD8FED}"/>
    <cellStyle name="Comma 2 3 3 6 4 2" xfId="21277" xr:uid="{4975505A-5786-4E5D-8B67-DE92E370F020}"/>
    <cellStyle name="Comma 2 3 3 6 4 2 2" xfId="45541" xr:uid="{D2B6BCD6-9120-40D9-9D32-A59BA8D986DD}"/>
    <cellStyle name="Comma 2 3 3 6 4 3" xfId="33409" xr:uid="{BED8DF58-97E1-425D-A25A-684F837784CC}"/>
    <cellStyle name="Comma 2 3 3 6 5" xfId="13189" xr:uid="{EF715229-D751-49B7-B173-684A285EC822}"/>
    <cellStyle name="Comma 2 3 3 6 5 2" xfId="37453" xr:uid="{D9A1662A-8D74-471A-AC17-69015F743385}"/>
    <cellStyle name="Comma 2 3 3 6 6" xfId="25321" xr:uid="{534F87F7-008C-466E-838C-741F27A451CD}"/>
    <cellStyle name="Comma 2 3 3 7" xfId="2068" xr:uid="{EBC5D640-916B-4CB8-8AE9-28BB4F77C89B}"/>
    <cellStyle name="Comma 2 3 3 7 2" xfId="6112" xr:uid="{0A5AE78B-A95D-4151-A3CC-79760C0AB15B}"/>
    <cellStyle name="Comma 2 3 3 7 2 2" xfId="18244" xr:uid="{977656A3-53FD-4AEB-A03A-63C583E0BEEE}"/>
    <cellStyle name="Comma 2 3 3 7 2 2 2" xfId="42508" xr:uid="{18373697-70C5-464F-B524-3B4BA62A132B}"/>
    <cellStyle name="Comma 2 3 3 7 2 3" xfId="30376" xr:uid="{504073CA-6874-4F7C-B136-FBC340694C83}"/>
    <cellStyle name="Comma 2 3 3 7 3" xfId="10156" xr:uid="{9C1061CA-1AA1-45D8-AC01-919DCED2F71A}"/>
    <cellStyle name="Comma 2 3 3 7 3 2" xfId="22288" xr:uid="{DBD18814-31A6-4AE0-96DE-AF9726E577CF}"/>
    <cellStyle name="Comma 2 3 3 7 3 2 2" xfId="46552" xr:uid="{678BE706-45B5-4C20-AE3D-BEF7738C7316}"/>
    <cellStyle name="Comma 2 3 3 7 3 3" xfId="34420" xr:uid="{F763F659-12AE-4C67-81ED-E42E62A37E09}"/>
    <cellStyle name="Comma 2 3 3 7 4" xfId="14200" xr:uid="{B56EEBC9-79C1-4B53-8C82-C54A35119C62}"/>
    <cellStyle name="Comma 2 3 3 7 4 2" xfId="38464" xr:uid="{F51EB8A9-F146-4265-93C7-03A6E49D8CA2}"/>
    <cellStyle name="Comma 2 3 3 7 5" xfId="26332" xr:uid="{515C2DD6-5DD5-4645-A6E5-D5501A5F8ED3}"/>
    <cellStyle name="Comma 2 3 3 8" xfId="4090" xr:uid="{DD72DDC1-9B9D-430E-949E-67FC9DF230CD}"/>
    <cellStyle name="Comma 2 3 3 8 2" xfId="16222" xr:uid="{8B1492DA-9D51-4807-A97D-3277B5E228AE}"/>
    <cellStyle name="Comma 2 3 3 8 2 2" xfId="40486" xr:uid="{BEBD5261-DD91-4529-9978-C84EBE53047C}"/>
    <cellStyle name="Comma 2 3 3 8 3" xfId="28354" xr:uid="{64158B55-563B-4F46-81E9-56767EA28678}"/>
    <cellStyle name="Comma 2 3 3 9" xfId="8134" xr:uid="{89FCF4E2-A5DC-4ECB-BFE8-0DEE159021C3}"/>
    <cellStyle name="Comma 2 3 3 9 2" xfId="20266" xr:uid="{69E21635-7798-43E4-8802-5A1AFF621779}"/>
    <cellStyle name="Comma 2 3 3 9 2 2" xfId="44530" xr:uid="{5CC0FFBD-E2C3-487B-B4C7-05929A3ED626}"/>
    <cellStyle name="Comma 2 3 3 9 3" xfId="32398" xr:uid="{2121CD48-9A04-4B25-8DAE-9DED9D6CEA1B}"/>
    <cellStyle name="Comma 2 3 4" xfId="67" xr:uid="{E8F716A1-4961-487C-9587-F86E1E6D115A}"/>
    <cellStyle name="Comma 2 3 4 10" xfId="12199" xr:uid="{E800C69D-02FC-4A7E-A828-0105FD6EE574}"/>
    <cellStyle name="Comma 2 3 4 10 2" xfId="36463" xr:uid="{84C86CDD-BC22-4BA2-A189-8E68DAEA8BAD}"/>
    <cellStyle name="Comma 2 3 4 11" xfId="24331" xr:uid="{C8575588-579E-4350-B3D9-0276925E2D2A}"/>
    <cellStyle name="Comma 2 3 4 2" xfId="130" xr:uid="{5C59F60B-00A0-45BB-B5AF-3CDF8599A7C6}"/>
    <cellStyle name="Comma 2 3 4 2 10" xfId="24394" xr:uid="{C332D2C7-A8F4-4940-909E-CF67FF6B65D5}"/>
    <cellStyle name="Comma 2 3 4 2 2" xfId="256" xr:uid="{AE6A6569-3641-426B-945B-987259B092BB}"/>
    <cellStyle name="Comma 2 3 4 2 2 2" xfId="509" xr:uid="{F87A8B1F-E557-4B43-A51E-4CD9B090E73D}"/>
    <cellStyle name="Comma 2 3 4 2 2 2 2" xfId="1014" xr:uid="{2036F46C-C403-4F6E-98CA-134C6D7D03B6}"/>
    <cellStyle name="Comma 2 3 4 2 2 2 2 2" xfId="2025" xr:uid="{9113C59C-070B-4DFC-B1AF-7EBF28295E49}"/>
    <cellStyle name="Comma 2 3 4 2 2 2 2 2 2" xfId="4047" xr:uid="{E9B3FD78-4D28-4B2E-BFB7-E0D9AA3058BB}"/>
    <cellStyle name="Comma 2 3 4 2 2 2 2 2 2 2" xfId="8091" xr:uid="{01A78491-93C6-4066-8981-95ADF70F8075}"/>
    <cellStyle name="Comma 2 3 4 2 2 2 2 2 2 2 2" xfId="20223" xr:uid="{B96DA43F-2422-4A92-808A-BDB02C18AE93}"/>
    <cellStyle name="Comma 2 3 4 2 2 2 2 2 2 2 2 2" xfId="44487" xr:uid="{9F6D58A5-3132-4DD6-9D40-13D3A376654E}"/>
    <cellStyle name="Comma 2 3 4 2 2 2 2 2 2 2 3" xfId="32355" xr:uid="{D483025A-4F2B-4D59-901D-CC65D30E0C49}"/>
    <cellStyle name="Comma 2 3 4 2 2 2 2 2 2 3" xfId="12135" xr:uid="{EF83AAFB-8880-4C39-84F6-8320F2B68FF6}"/>
    <cellStyle name="Comma 2 3 4 2 2 2 2 2 2 3 2" xfId="24267" xr:uid="{AFCC5562-552E-4FE5-8679-074FA99AC8AC}"/>
    <cellStyle name="Comma 2 3 4 2 2 2 2 2 2 3 2 2" xfId="48531" xr:uid="{72D87702-30E6-46F6-BAB6-351948818F00}"/>
    <cellStyle name="Comma 2 3 4 2 2 2 2 2 2 3 3" xfId="36399" xr:uid="{689ECB6E-A557-459E-9C08-A4F350A83988}"/>
    <cellStyle name="Comma 2 3 4 2 2 2 2 2 2 4" xfId="16179" xr:uid="{C85C73F3-68A8-41BB-BEF6-8C50180A6A10}"/>
    <cellStyle name="Comma 2 3 4 2 2 2 2 2 2 4 2" xfId="40443" xr:uid="{26B46EF5-9937-436D-BD9E-A3086D13CC4A}"/>
    <cellStyle name="Comma 2 3 4 2 2 2 2 2 2 5" xfId="28311" xr:uid="{9D494BF3-8938-4ECA-B27B-5846796F6B76}"/>
    <cellStyle name="Comma 2 3 4 2 2 2 2 2 3" xfId="6069" xr:uid="{B5BF02A9-872D-4B4C-AD45-5BF652916E74}"/>
    <cellStyle name="Comma 2 3 4 2 2 2 2 2 3 2" xfId="18201" xr:uid="{0353BBA1-0151-4921-8AEC-0BD756C0E32B}"/>
    <cellStyle name="Comma 2 3 4 2 2 2 2 2 3 2 2" xfId="42465" xr:uid="{962405F9-7449-4C82-82FC-44E942E1FAE6}"/>
    <cellStyle name="Comma 2 3 4 2 2 2 2 2 3 3" xfId="30333" xr:uid="{8FB45E4F-539E-406F-94E7-C748810A2569}"/>
    <cellStyle name="Comma 2 3 4 2 2 2 2 2 4" xfId="10113" xr:uid="{F2D9049F-EDBC-45AD-A31E-D852A86AF63E}"/>
    <cellStyle name="Comma 2 3 4 2 2 2 2 2 4 2" xfId="22245" xr:uid="{C95E6759-3EDB-4538-B52D-032A1391B6CE}"/>
    <cellStyle name="Comma 2 3 4 2 2 2 2 2 4 2 2" xfId="46509" xr:uid="{F00C7AB4-6558-4994-8D15-6207C6FDA4B4}"/>
    <cellStyle name="Comma 2 3 4 2 2 2 2 2 4 3" xfId="34377" xr:uid="{EA43BB42-246F-4ACF-ACD1-264C43AACF19}"/>
    <cellStyle name="Comma 2 3 4 2 2 2 2 2 5" xfId="14157" xr:uid="{BB293111-5FEF-4032-BC0E-D5C863B953E0}"/>
    <cellStyle name="Comma 2 3 4 2 2 2 2 2 5 2" xfId="38421" xr:uid="{00C6E95D-6D33-41F4-B24B-D0DA171AF60F}"/>
    <cellStyle name="Comma 2 3 4 2 2 2 2 2 6" xfId="26289" xr:uid="{21649AF7-052B-4432-A15C-4C87A857ED04}"/>
    <cellStyle name="Comma 2 3 4 2 2 2 2 3" xfId="3036" xr:uid="{316424E6-1561-459E-BE99-3EB9002A8BFC}"/>
    <cellStyle name="Comma 2 3 4 2 2 2 2 3 2" xfId="7080" xr:uid="{7836D220-91FD-4053-90DC-F978B2DB438D}"/>
    <cellStyle name="Comma 2 3 4 2 2 2 2 3 2 2" xfId="19212" xr:uid="{75C51E51-F861-4A8C-B5AE-4537A188C7A7}"/>
    <cellStyle name="Comma 2 3 4 2 2 2 2 3 2 2 2" xfId="43476" xr:uid="{1473E660-45B9-44A3-BDE2-A8B03C110013}"/>
    <cellStyle name="Comma 2 3 4 2 2 2 2 3 2 3" xfId="31344" xr:uid="{166CE9D5-2E99-4DE2-B071-C57360C2C31A}"/>
    <cellStyle name="Comma 2 3 4 2 2 2 2 3 3" xfId="11124" xr:uid="{0B0D17E8-AA28-4482-9221-3B2BB3074002}"/>
    <cellStyle name="Comma 2 3 4 2 2 2 2 3 3 2" xfId="23256" xr:uid="{7A7EC982-164F-43F3-B31A-2F0445B9F052}"/>
    <cellStyle name="Comma 2 3 4 2 2 2 2 3 3 2 2" xfId="47520" xr:uid="{3F5E667D-DF33-4136-B68B-9BC574E8D0F1}"/>
    <cellStyle name="Comma 2 3 4 2 2 2 2 3 3 3" xfId="35388" xr:uid="{2E39CCC5-29CD-4BFE-B0D3-38ED7FEDA62A}"/>
    <cellStyle name="Comma 2 3 4 2 2 2 2 3 4" xfId="15168" xr:uid="{8A6EC0F5-0127-4874-8664-4B7176099168}"/>
    <cellStyle name="Comma 2 3 4 2 2 2 2 3 4 2" xfId="39432" xr:uid="{4EDED941-F355-4536-9A5F-18564771BDB3}"/>
    <cellStyle name="Comma 2 3 4 2 2 2 2 3 5" xfId="27300" xr:uid="{E2DDAD5F-D293-47B6-947A-4786EE631DE1}"/>
    <cellStyle name="Comma 2 3 4 2 2 2 2 4" xfId="5058" xr:uid="{DDD73E9C-A02C-4291-A800-2F5358B422B6}"/>
    <cellStyle name="Comma 2 3 4 2 2 2 2 4 2" xfId="17190" xr:uid="{0FE6AA29-5F23-48D5-930A-A7AF6498029C}"/>
    <cellStyle name="Comma 2 3 4 2 2 2 2 4 2 2" xfId="41454" xr:uid="{8173FA2E-0ABF-4A50-B31E-141675882F91}"/>
    <cellStyle name="Comma 2 3 4 2 2 2 2 4 3" xfId="29322" xr:uid="{591A6918-99B5-44AC-8BA2-709FB655AE45}"/>
    <cellStyle name="Comma 2 3 4 2 2 2 2 5" xfId="9102" xr:uid="{77AD571B-D958-44F4-9EA9-06CE8A6734DD}"/>
    <cellStyle name="Comma 2 3 4 2 2 2 2 5 2" xfId="21234" xr:uid="{51EAA3AE-D27C-418C-BD2D-E6C1D3C92B52}"/>
    <cellStyle name="Comma 2 3 4 2 2 2 2 5 2 2" xfId="45498" xr:uid="{C9BB285A-E9C1-4493-BC24-EC6F06793332}"/>
    <cellStyle name="Comma 2 3 4 2 2 2 2 5 3" xfId="33366" xr:uid="{103E33DB-4BC2-49DB-A60C-77AB5C76C7B6}"/>
    <cellStyle name="Comma 2 3 4 2 2 2 2 6" xfId="13146" xr:uid="{08FA728E-F59E-41C8-99BE-0BE343A0F079}"/>
    <cellStyle name="Comma 2 3 4 2 2 2 2 6 2" xfId="37410" xr:uid="{DA6366D3-B92D-4ABF-98F2-3CB247FF696B}"/>
    <cellStyle name="Comma 2 3 4 2 2 2 2 7" xfId="25278" xr:uid="{BA675A52-4C9E-43B9-80CD-704C47B3D30C}"/>
    <cellStyle name="Comma 2 3 4 2 2 2 3" xfId="1520" xr:uid="{2AB22FB2-C271-4506-86DD-4B628392563B}"/>
    <cellStyle name="Comma 2 3 4 2 2 2 3 2" xfId="3542" xr:uid="{37A6C20C-24A1-4570-9F58-AF35B57B47A8}"/>
    <cellStyle name="Comma 2 3 4 2 2 2 3 2 2" xfId="7586" xr:uid="{16EF1AB1-6205-4442-A503-80D48E30A9D2}"/>
    <cellStyle name="Comma 2 3 4 2 2 2 3 2 2 2" xfId="19718" xr:uid="{8B81A5B6-9960-482E-B888-F87F364F94F9}"/>
    <cellStyle name="Comma 2 3 4 2 2 2 3 2 2 2 2" xfId="43982" xr:uid="{71ADFE18-0BF8-4DAB-AEAC-99426A109AEB}"/>
    <cellStyle name="Comma 2 3 4 2 2 2 3 2 2 3" xfId="31850" xr:uid="{913EE8F5-3B42-44FB-B5FE-C7C3B21148D2}"/>
    <cellStyle name="Comma 2 3 4 2 2 2 3 2 3" xfId="11630" xr:uid="{6E248EA8-A422-49F5-AC3E-5E44C6D1FC95}"/>
    <cellStyle name="Comma 2 3 4 2 2 2 3 2 3 2" xfId="23762" xr:uid="{A2BFB2EE-3529-42D3-AF16-8F5064460BB9}"/>
    <cellStyle name="Comma 2 3 4 2 2 2 3 2 3 2 2" xfId="48026" xr:uid="{0F93630A-DC29-44F3-B12C-66C8A468DF1F}"/>
    <cellStyle name="Comma 2 3 4 2 2 2 3 2 3 3" xfId="35894" xr:uid="{EFF3CCC5-D9AB-465B-A074-DB00D6063128}"/>
    <cellStyle name="Comma 2 3 4 2 2 2 3 2 4" xfId="15674" xr:uid="{91A131C1-2857-44AA-9249-D78464879AB0}"/>
    <cellStyle name="Comma 2 3 4 2 2 2 3 2 4 2" xfId="39938" xr:uid="{0C2AF67D-4AE2-4E06-8332-AF81D1AD3573}"/>
    <cellStyle name="Comma 2 3 4 2 2 2 3 2 5" xfId="27806" xr:uid="{1E30BCEB-DBAF-4B65-B0F5-5A905E0EFCEE}"/>
    <cellStyle name="Comma 2 3 4 2 2 2 3 3" xfId="5564" xr:uid="{EFAD08CE-34D3-4EFB-9FD4-D8374391C8DD}"/>
    <cellStyle name="Comma 2 3 4 2 2 2 3 3 2" xfId="17696" xr:uid="{63A53681-34C2-4087-8B85-A2DA504E48FA}"/>
    <cellStyle name="Comma 2 3 4 2 2 2 3 3 2 2" xfId="41960" xr:uid="{53672DEC-7359-42B2-84DF-E12C0940BE2C}"/>
    <cellStyle name="Comma 2 3 4 2 2 2 3 3 3" xfId="29828" xr:uid="{B5AEEC06-0AB1-4D30-9E38-476F6BCB1186}"/>
    <cellStyle name="Comma 2 3 4 2 2 2 3 4" xfId="9608" xr:uid="{AE4BF7ED-0514-4AB5-AB73-DAC97625273F}"/>
    <cellStyle name="Comma 2 3 4 2 2 2 3 4 2" xfId="21740" xr:uid="{740B0243-B186-4A56-B62A-54F9C4665944}"/>
    <cellStyle name="Comma 2 3 4 2 2 2 3 4 2 2" xfId="46004" xr:uid="{189448CC-5266-4131-88D7-77617D13EAB3}"/>
    <cellStyle name="Comma 2 3 4 2 2 2 3 4 3" xfId="33872" xr:uid="{A439EF0F-D5D2-48F3-BCAC-E41408A465C8}"/>
    <cellStyle name="Comma 2 3 4 2 2 2 3 5" xfId="13652" xr:uid="{A15D89CC-6C07-4D69-9C58-C0EE6A36BBE3}"/>
    <cellStyle name="Comma 2 3 4 2 2 2 3 5 2" xfId="37916" xr:uid="{E9CF6A88-7760-4CF6-8AA5-63C005BD2487}"/>
    <cellStyle name="Comma 2 3 4 2 2 2 3 6" xfId="25784" xr:uid="{DCD4332D-DA55-4E9B-AA16-0DE4415158D6}"/>
    <cellStyle name="Comma 2 3 4 2 2 2 4" xfId="2531" xr:uid="{E0973DD9-9B92-45A7-90FE-6DB909F575C2}"/>
    <cellStyle name="Comma 2 3 4 2 2 2 4 2" xfId="6575" xr:uid="{2C92B2F6-992D-48FF-8FC1-210CAFC38963}"/>
    <cellStyle name="Comma 2 3 4 2 2 2 4 2 2" xfId="18707" xr:uid="{34601CCD-956F-4C05-BCA7-4C161462A59F}"/>
    <cellStyle name="Comma 2 3 4 2 2 2 4 2 2 2" xfId="42971" xr:uid="{F8BABE9B-1884-443C-BC9E-F16E7473428A}"/>
    <cellStyle name="Comma 2 3 4 2 2 2 4 2 3" xfId="30839" xr:uid="{1D2379E6-67BA-46F3-ACE2-35A0802D43C8}"/>
    <cellStyle name="Comma 2 3 4 2 2 2 4 3" xfId="10619" xr:uid="{75477E5E-D701-4A0B-B04A-7A32885403BC}"/>
    <cellStyle name="Comma 2 3 4 2 2 2 4 3 2" xfId="22751" xr:uid="{5024B1FA-DBE0-41AD-80AD-7E149791E20E}"/>
    <cellStyle name="Comma 2 3 4 2 2 2 4 3 2 2" xfId="47015" xr:uid="{9F2DA94A-C75B-4E22-9C0A-9C292B0445BF}"/>
    <cellStyle name="Comma 2 3 4 2 2 2 4 3 3" xfId="34883" xr:uid="{B8CBDB13-84D1-472F-AA50-CA4C92E64F7B}"/>
    <cellStyle name="Comma 2 3 4 2 2 2 4 4" xfId="14663" xr:uid="{39ABEB6C-E329-41F7-BA83-A1C324FF144E}"/>
    <cellStyle name="Comma 2 3 4 2 2 2 4 4 2" xfId="38927" xr:uid="{68657858-3ABE-4012-AD34-CB37B15BC819}"/>
    <cellStyle name="Comma 2 3 4 2 2 2 4 5" xfId="26795" xr:uid="{301B000D-C3B3-4770-8817-8D1E36EA948F}"/>
    <cellStyle name="Comma 2 3 4 2 2 2 5" xfId="4553" xr:uid="{50EBA667-EB15-4A68-8D51-EA169A566307}"/>
    <cellStyle name="Comma 2 3 4 2 2 2 5 2" xfId="16685" xr:uid="{DC28912E-93A1-4EA1-91BE-2BE9429C6FBF}"/>
    <cellStyle name="Comma 2 3 4 2 2 2 5 2 2" xfId="40949" xr:uid="{83EA9F51-22B0-40EC-AE6B-C54B224DD52F}"/>
    <cellStyle name="Comma 2 3 4 2 2 2 5 3" xfId="28817" xr:uid="{7FF8A297-1BA7-4840-8038-A89F7ADAC554}"/>
    <cellStyle name="Comma 2 3 4 2 2 2 6" xfId="8597" xr:uid="{777DA6D1-EFA6-40D6-B0EA-F1164AB65910}"/>
    <cellStyle name="Comma 2 3 4 2 2 2 6 2" xfId="20729" xr:uid="{80501E42-090B-4299-B53F-4350C844573F}"/>
    <cellStyle name="Comma 2 3 4 2 2 2 6 2 2" xfId="44993" xr:uid="{B4883A16-EA71-495A-910E-C205D3719C0B}"/>
    <cellStyle name="Comma 2 3 4 2 2 2 6 3" xfId="32861" xr:uid="{116F911A-A76D-41C1-86F3-8F07855DF75F}"/>
    <cellStyle name="Comma 2 3 4 2 2 2 7" xfId="12641" xr:uid="{5E1EF36F-C5B6-43C0-8BC5-E73BB1129F2F}"/>
    <cellStyle name="Comma 2 3 4 2 2 2 7 2" xfId="36905" xr:uid="{0F8089C0-C52B-4F4E-B7D9-A0EFADF8D983}"/>
    <cellStyle name="Comma 2 3 4 2 2 2 8" xfId="24773" xr:uid="{6B999A0A-E574-45F7-92A1-CB2118CA74F9}"/>
    <cellStyle name="Comma 2 3 4 2 2 3" xfId="761" xr:uid="{6AA60F63-0388-41D4-BBA9-CA3A19B2FAB1}"/>
    <cellStyle name="Comma 2 3 4 2 2 3 2" xfId="1772" xr:uid="{847A4BE7-0B74-4E73-AD38-0EDF79F461E9}"/>
    <cellStyle name="Comma 2 3 4 2 2 3 2 2" xfId="3794" xr:uid="{9B635BD4-1408-430C-B8F1-7757C350E7AF}"/>
    <cellStyle name="Comma 2 3 4 2 2 3 2 2 2" xfId="7838" xr:uid="{C7F66BE5-432F-4F9E-B210-2F668F5592CD}"/>
    <cellStyle name="Comma 2 3 4 2 2 3 2 2 2 2" xfId="19970" xr:uid="{1C1FD7D4-BB27-4F74-9D8A-4E0F595D1C3F}"/>
    <cellStyle name="Comma 2 3 4 2 2 3 2 2 2 2 2" xfId="44234" xr:uid="{E840E419-362C-46BB-AED9-4D499D3DCF69}"/>
    <cellStyle name="Comma 2 3 4 2 2 3 2 2 2 3" xfId="32102" xr:uid="{0936C717-698F-434A-908C-5EF7E9535336}"/>
    <cellStyle name="Comma 2 3 4 2 2 3 2 2 3" xfId="11882" xr:uid="{BD6FD7F7-11FD-4F6F-BF47-872AA8F14055}"/>
    <cellStyle name="Comma 2 3 4 2 2 3 2 2 3 2" xfId="24014" xr:uid="{88DA6772-D4DE-41D4-8CDA-7B74C765D5B8}"/>
    <cellStyle name="Comma 2 3 4 2 2 3 2 2 3 2 2" xfId="48278" xr:uid="{124BCBB9-3280-4397-973B-9DB73E74526C}"/>
    <cellStyle name="Comma 2 3 4 2 2 3 2 2 3 3" xfId="36146" xr:uid="{B3BD3B14-CED8-49C0-921D-015524D494A5}"/>
    <cellStyle name="Comma 2 3 4 2 2 3 2 2 4" xfId="15926" xr:uid="{91788667-AD75-422C-A29D-CF9D184ACCB4}"/>
    <cellStyle name="Comma 2 3 4 2 2 3 2 2 4 2" xfId="40190" xr:uid="{C2BC2DFB-F7AC-4432-B087-CCD53FE68343}"/>
    <cellStyle name="Comma 2 3 4 2 2 3 2 2 5" xfId="28058" xr:uid="{9515BE0B-791C-4304-AB3B-CE4CDB293603}"/>
    <cellStyle name="Comma 2 3 4 2 2 3 2 3" xfId="5816" xr:uid="{7E73E6A1-8F26-402B-AFA0-39724A31A8E0}"/>
    <cellStyle name="Comma 2 3 4 2 2 3 2 3 2" xfId="17948" xr:uid="{103204A8-E941-44A1-96A6-8A673E167B6E}"/>
    <cellStyle name="Comma 2 3 4 2 2 3 2 3 2 2" xfId="42212" xr:uid="{3FBD173B-21B7-4D7B-849A-9EA89EB0F397}"/>
    <cellStyle name="Comma 2 3 4 2 2 3 2 3 3" xfId="30080" xr:uid="{8DC202C1-016C-4562-A992-40A222F2B0FC}"/>
    <cellStyle name="Comma 2 3 4 2 2 3 2 4" xfId="9860" xr:uid="{2525BBD3-81C2-4311-B57B-9AA2E2D8ABA7}"/>
    <cellStyle name="Comma 2 3 4 2 2 3 2 4 2" xfId="21992" xr:uid="{640A45FE-66C2-4F36-A7A4-042FA259B8B5}"/>
    <cellStyle name="Comma 2 3 4 2 2 3 2 4 2 2" xfId="46256" xr:uid="{BADECF97-D4D8-418B-99E2-EEBB36498C57}"/>
    <cellStyle name="Comma 2 3 4 2 2 3 2 4 3" xfId="34124" xr:uid="{407A9BE3-01AF-46DC-AA3F-0868286F709C}"/>
    <cellStyle name="Comma 2 3 4 2 2 3 2 5" xfId="13904" xr:uid="{3D05E715-DF16-40BF-B75B-1E111F3FAD90}"/>
    <cellStyle name="Comma 2 3 4 2 2 3 2 5 2" xfId="38168" xr:uid="{53153C73-A5D4-4F84-8C1B-76DF68795A5E}"/>
    <cellStyle name="Comma 2 3 4 2 2 3 2 6" xfId="26036" xr:uid="{AA98BB15-F582-4DC6-89FB-2398889BFD3C}"/>
    <cellStyle name="Comma 2 3 4 2 2 3 3" xfId="2783" xr:uid="{992DCB07-6B53-41B1-9446-BFE5A6DCCDE4}"/>
    <cellStyle name="Comma 2 3 4 2 2 3 3 2" xfId="6827" xr:uid="{E7D25EB3-0C1B-46F7-B4D0-9887D4D0C61D}"/>
    <cellStyle name="Comma 2 3 4 2 2 3 3 2 2" xfId="18959" xr:uid="{CA5BBAD7-83EC-4941-8768-581B612D1730}"/>
    <cellStyle name="Comma 2 3 4 2 2 3 3 2 2 2" xfId="43223" xr:uid="{AF7F46B0-2896-4601-9A6C-C1BBEDECA5B8}"/>
    <cellStyle name="Comma 2 3 4 2 2 3 3 2 3" xfId="31091" xr:uid="{A9587A2C-4D82-4218-9FF3-0BAD168121B8}"/>
    <cellStyle name="Comma 2 3 4 2 2 3 3 3" xfId="10871" xr:uid="{612CF965-4E09-42A8-83E1-6969C02C3FC1}"/>
    <cellStyle name="Comma 2 3 4 2 2 3 3 3 2" xfId="23003" xr:uid="{0F7DF3D6-28CE-4D4B-9ED9-327B6CF13B3B}"/>
    <cellStyle name="Comma 2 3 4 2 2 3 3 3 2 2" xfId="47267" xr:uid="{15ACF806-A2E0-4FE2-A269-61322FC98CAE}"/>
    <cellStyle name="Comma 2 3 4 2 2 3 3 3 3" xfId="35135" xr:uid="{B27DC3EE-2C64-4EE8-9B06-CF94D707FFDA}"/>
    <cellStyle name="Comma 2 3 4 2 2 3 3 4" xfId="14915" xr:uid="{86558D42-2573-41A1-8C4E-B378479CE339}"/>
    <cellStyle name="Comma 2 3 4 2 2 3 3 4 2" xfId="39179" xr:uid="{99709200-5F79-4651-9880-EF50AFD95C3B}"/>
    <cellStyle name="Comma 2 3 4 2 2 3 3 5" xfId="27047" xr:uid="{83770309-219A-4900-9CBA-0FFAC72E1FCF}"/>
    <cellStyle name="Comma 2 3 4 2 2 3 4" xfId="4805" xr:uid="{AD0EDDA5-5B60-4E5F-90D7-DD89A565B33E}"/>
    <cellStyle name="Comma 2 3 4 2 2 3 4 2" xfId="16937" xr:uid="{1092DD81-FA80-4338-BF6D-0125C5DC4D09}"/>
    <cellStyle name="Comma 2 3 4 2 2 3 4 2 2" xfId="41201" xr:uid="{5081ADCA-AE1B-4FC7-9A30-8F0132AF7723}"/>
    <cellStyle name="Comma 2 3 4 2 2 3 4 3" xfId="29069" xr:uid="{58D16DE8-A899-4FC5-8471-FBAF906BA876}"/>
    <cellStyle name="Comma 2 3 4 2 2 3 5" xfId="8849" xr:uid="{7CA74146-A0BE-40DF-91CF-ED9B0263460C}"/>
    <cellStyle name="Comma 2 3 4 2 2 3 5 2" xfId="20981" xr:uid="{784EB44A-FCA9-46EC-88B3-0F45EC0CE545}"/>
    <cellStyle name="Comma 2 3 4 2 2 3 5 2 2" xfId="45245" xr:uid="{AE01122E-0B86-4F4B-A37E-A85FC4C78778}"/>
    <cellStyle name="Comma 2 3 4 2 2 3 5 3" xfId="33113" xr:uid="{B206503E-FF2B-4ECD-8C5E-040E9BB52F19}"/>
    <cellStyle name="Comma 2 3 4 2 2 3 6" xfId="12893" xr:uid="{65491353-1ADE-48B3-97C7-BDF2988EE718}"/>
    <cellStyle name="Comma 2 3 4 2 2 3 6 2" xfId="37157" xr:uid="{E178B2F6-232C-4E25-9886-FC0428E108D4}"/>
    <cellStyle name="Comma 2 3 4 2 2 3 7" xfId="25025" xr:uid="{FB30BD66-11E9-4FD7-BA9B-9F1399D6BE83}"/>
    <cellStyle name="Comma 2 3 4 2 2 4" xfId="1267" xr:uid="{53D66590-9CC2-42E3-B307-8D474BB8720B}"/>
    <cellStyle name="Comma 2 3 4 2 2 4 2" xfId="3289" xr:uid="{12B98DBC-BD19-46A0-9FD0-6F745C4747BE}"/>
    <cellStyle name="Comma 2 3 4 2 2 4 2 2" xfId="7333" xr:uid="{16B9D169-0DE2-4780-9A8C-CEFABD620334}"/>
    <cellStyle name="Comma 2 3 4 2 2 4 2 2 2" xfId="19465" xr:uid="{77D04C2C-D675-4A9A-BF21-3ED51DCBC3C4}"/>
    <cellStyle name="Comma 2 3 4 2 2 4 2 2 2 2" xfId="43729" xr:uid="{7D09C6DB-2251-43B6-A25B-2F091A7DF13F}"/>
    <cellStyle name="Comma 2 3 4 2 2 4 2 2 3" xfId="31597" xr:uid="{6284922C-F471-4037-A1F3-831D4BB534B0}"/>
    <cellStyle name="Comma 2 3 4 2 2 4 2 3" xfId="11377" xr:uid="{C9D28A7D-2ACB-40B1-885F-6887A4D6F34D}"/>
    <cellStyle name="Comma 2 3 4 2 2 4 2 3 2" xfId="23509" xr:uid="{BDCD5D59-C372-495B-88FD-387888F86259}"/>
    <cellStyle name="Comma 2 3 4 2 2 4 2 3 2 2" xfId="47773" xr:uid="{AD152EE0-F07B-4637-A1F7-73E3DFF65721}"/>
    <cellStyle name="Comma 2 3 4 2 2 4 2 3 3" xfId="35641" xr:uid="{21A55381-B536-45DD-8DFF-196827E0C769}"/>
    <cellStyle name="Comma 2 3 4 2 2 4 2 4" xfId="15421" xr:uid="{E1348FDC-3F59-4BD8-9EFE-9EEA87B8B0A6}"/>
    <cellStyle name="Comma 2 3 4 2 2 4 2 4 2" xfId="39685" xr:uid="{B08FC659-4544-40A9-AC43-231229DC80AF}"/>
    <cellStyle name="Comma 2 3 4 2 2 4 2 5" xfId="27553" xr:uid="{C35A599A-7D39-4562-8737-B239A40FC3E1}"/>
    <cellStyle name="Comma 2 3 4 2 2 4 3" xfId="5311" xr:uid="{640F5892-DBCB-4233-B93E-0E37135A886C}"/>
    <cellStyle name="Comma 2 3 4 2 2 4 3 2" xfId="17443" xr:uid="{4F5C8BDF-3678-4690-B361-88B1FECAB2AE}"/>
    <cellStyle name="Comma 2 3 4 2 2 4 3 2 2" xfId="41707" xr:uid="{E1033D31-7027-4793-BA23-0BF1F086E3BB}"/>
    <cellStyle name="Comma 2 3 4 2 2 4 3 3" xfId="29575" xr:uid="{ADE7774A-F6C5-4A70-BE0E-6D7EFA71BEA2}"/>
    <cellStyle name="Comma 2 3 4 2 2 4 4" xfId="9355" xr:uid="{777B1C6E-F56C-4486-97E2-4868AA9128CE}"/>
    <cellStyle name="Comma 2 3 4 2 2 4 4 2" xfId="21487" xr:uid="{C6F627B4-737E-452C-B5DF-AD5CE9DF8F21}"/>
    <cellStyle name="Comma 2 3 4 2 2 4 4 2 2" xfId="45751" xr:uid="{A92354CF-30D9-45FC-A031-1C7B028D1A5F}"/>
    <cellStyle name="Comma 2 3 4 2 2 4 4 3" xfId="33619" xr:uid="{08CAB213-A0B7-4905-BEE8-2C9781584B51}"/>
    <cellStyle name="Comma 2 3 4 2 2 4 5" xfId="13399" xr:uid="{01B1918E-4CAF-4E4E-9748-A419015DC040}"/>
    <cellStyle name="Comma 2 3 4 2 2 4 5 2" xfId="37663" xr:uid="{3496E2A8-81BD-410E-A7AD-0E6CC2734EC7}"/>
    <cellStyle name="Comma 2 3 4 2 2 4 6" xfId="25531" xr:uid="{FE59A190-ACA8-44EB-899D-AD6D9A994394}"/>
    <cellStyle name="Comma 2 3 4 2 2 5" xfId="2278" xr:uid="{4B79D0EC-CD9E-4A6B-A2A3-D96AC77FE4DB}"/>
    <cellStyle name="Comma 2 3 4 2 2 5 2" xfId="6322" xr:uid="{CE2BE08B-FBD9-4728-87A7-8E6394E58D84}"/>
    <cellStyle name="Comma 2 3 4 2 2 5 2 2" xfId="18454" xr:uid="{2945A281-980C-4854-B744-98F2E3716E04}"/>
    <cellStyle name="Comma 2 3 4 2 2 5 2 2 2" xfId="42718" xr:uid="{D863F44F-C8FD-4C5C-896C-F178A459FF09}"/>
    <cellStyle name="Comma 2 3 4 2 2 5 2 3" xfId="30586" xr:uid="{A1F4BFFF-059B-4A53-A543-6986335FA273}"/>
    <cellStyle name="Comma 2 3 4 2 2 5 3" xfId="10366" xr:uid="{5531F293-DF5E-4390-8A45-97E69DCF72AF}"/>
    <cellStyle name="Comma 2 3 4 2 2 5 3 2" xfId="22498" xr:uid="{8E22F5F6-D7FD-4EC1-A285-22CD19771309}"/>
    <cellStyle name="Comma 2 3 4 2 2 5 3 2 2" xfId="46762" xr:uid="{43D837AD-61BF-48C5-8E78-BF44B25D10BE}"/>
    <cellStyle name="Comma 2 3 4 2 2 5 3 3" xfId="34630" xr:uid="{CB096D23-B936-42D3-A474-3B22CF1E2130}"/>
    <cellStyle name="Comma 2 3 4 2 2 5 4" xfId="14410" xr:uid="{3D66F4ED-DE8C-49CD-BDF9-55B51A6899AF}"/>
    <cellStyle name="Comma 2 3 4 2 2 5 4 2" xfId="38674" xr:uid="{08921FEC-D74F-42EC-AC86-57EA610EFACF}"/>
    <cellStyle name="Comma 2 3 4 2 2 5 5" xfId="26542" xr:uid="{E5E7F052-49A8-4843-B131-3952C0593C59}"/>
    <cellStyle name="Comma 2 3 4 2 2 6" xfId="4300" xr:uid="{67B019E7-C65D-4D91-8847-FD896F43A50D}"/>
    <cellStyle name="Comma 2 3 4 2 2 6 2" xfId="16432" xr:uid="{DE9C28C2-A881-44EB-96E7-BE3E180C0C6A}"/>
    <cellStyle name="Comma 2 3 4 2 2 6 2 2" xfId="40696" xr:uid="{5E926D9F-06F7-4C30-A274-BC64712DD4A9}"/>
    <cellStyle name="Comma 2 3 4 2 2 6 3" xfId="28564" xr:uid="{CEB08EA4-0F2A-499C-A442-9AB5A911B89A}"/>
    <cellStyle name="Comma 2 3 4 2 2 7" xfId="8344" xr:uid="{E92D241F-77F4-4012-8CF1-5617DCB0B226}"/>
    <cellStyle name="Comma 2 3 4 2 2 7 2" xfId="20476" xr:uid="{35F2D95B-36A0-4D8A-9A69-4A9F0CED21D1}"/>
    <cellStyle name="Comma 2 3 4 2 2 7 2 2" xfId="44740" xr:uid="{10CD866A-6045-46AB-B598-27C3A3AE0D43}"/>
    <cellStyle name="Comma 2 3 4 2 2 7 3" xfId="32608" xr:uid="{A1B1223D-4429-49FC-89F0-D183CEF0CF65}"/>
    <cellStyle name="Comma 2 3 4 2 2 8" xfId="12388" xr:uid="{377439FE-608E-41BD-8AF9-73AD8B1F5AAE}"/>
    <cellStyle name="Comma 2 3 4 2 2 8 2" xfId="36652" xr:uid="{40771D9A-00B9-4496-BD63-F21436B3902E}"/>
    <cellStyle name="Comma 2 3 4 2 2 9" xfId="24520" xr:uid="{E49C421E-C5E2-4381-8B8F-C0E456D9B1DA}"/>
    <cellStyle name="Comma 2 3 4 2 3" xfId="383" xr:uid="{ED043065-40F2-463D-BF56-0BE4912CC63C}"/>
    <cellStyle name="Comma 2 3 4 2 3 2" xfId="888" xr:uid="{1DBD018F-9289-461F-8DA5-78AD499AE2BC}"/>
    <cellStyle name="Comma 2 3 4 2 3 2 2" xfId="1899" xr:uid="{8B0AB24C-F24B-4FBB-B01A-B0DC100EA9E6}"/>
    <cellStyle name="Comma 2 3 4 2 3 2 2 2" xfId="3921" xr:uid="{EFDA7952-934F-4C4A-8E4A-60609CF688BB}"/>
    <cellStyle name="Comma 2 3 4 2 3 2 2 2 2" xfId="7965" xr:uid="{7DF3B193-3F80-4948-B309-283F148C56B2}"/>
    <cellStyle name="Comma 2 3 4 2 3 2 2 2 2 2" xfId="20097" xr:uid="{6A23F29D-7311-4650-904A-D9E9FD6059C0}"/>
    <cellStyle name="Comma 2 3 4 2 3 2 2 2 2 2 2" xfId="44361" xr:uid="{ACC3B0DD-E367-4A4E-8A18-54489F21FDB2}"/>
    <cellStyle name="Comma 2 3 4 2 3 2 2 2 2 3" xfId="32229" xr:uid="{763B3097-ED83-45D2-8A36-C2E141E5D6DC}"/>
    <cellStyle name="Comma 2 3 4 2 3 2 2 2 3" xfId="12009" xr:uid="{EF4BF700-BEE5-4132-B593-583349DE5E81}"/>
    <cellStyle name="Comma 2 3 4 2 3 2 2 2 3 2" xfId="24141" xr:uid="{988DBD71-577C-42DE-B7B0-0A68092B86F9}"/>
    <cellStyle name="Comma 2 3 4 2 3 2 2 2 3 2 2" xfId="48405" xr:uid="{FCC7DF09-3587-4DB9-8AE2-D4C6C304E941}"/>
    <cellStyle name="Comma 2 3 4 2 3 2 2 2 3 3" xfId="36273" xr:uid="{38669E87-2AC7-4545-BF00-246A5ACCED36}"/>
    <cellStyle name="Comma 2 3 4 2 3 2 2 2 4" xfId="16053" xr:uid="{2BD29AC4-61F9-4B2B-91E8-6EE55F0D22DB}"/>
    <cellStyle name="Comma 2 3 4 2 3 2 2 2 4 2" xfId="40317" xr:uid="{31B31928-7A17-475A-BE73-F7DD7428227D}"/>
    <cellStyle name="Comma 2 3 4 2 3 2 2 2 5" xfId="28185" xr:uid="{90349804-A637-4AE4-BAA3-6BEAB69F97D3}"/>
    <cellStyle name="Comma 2 3 4 2 3 2 2 3" xfId="5943" xr:uid="{272582BB-3DCE-4E08-A1D7-A0778F267CF7}"/>
    <cellStyle name="Comma 2 3 4 2 3 2 2 3 2" xfId="18075" xr:uid="{BAF95A9B-2B6E-44D7-8563-0B01714CF4E7}"/>
    <cellStyle name="Comma 2 3 4 2 3 2 2 3 2 2" xfId="42339" xr:uid="{9996503E-2594-45A0-A2E7-99E9B347505E}"/>
    <cellStyle name="Comma 2 3 4 2 3 2 2 3 3" xfId="30207" xr:uid="{E74872C8-406A-46C4-8B7A-B9F5D9804822}"/>
    <cellStyle name="Comma 2 3 4 2 3 2 2 4" xfId="9987" xr:uid="{305F715C-624C-422F-861C-B765B9160675}"/>
    <cellStyle name="Comma 2 3 4 2 3 2 2 4 2" xfId="22119" xr:uid="{0E1EA599-AA7A-4BC9-8064-F6F116CB5ED0}"/>
    <cellStyle name="Comma 2 3 4 2 3 2 2 4 2 2" xfId="46383" xr:uid="{2FF936DB-07FB-4C05-8F0C-1EC83DA2A412}"/>
    <cellStyle name="Comma 2 3 4 2 3 2 2 4 3" xfId="34251" xr:uid="{3DEBFF41-43D7-42DE-B19F-6340EBBF017A}"/>
    <cellStyle name="Comma 2 3 4 2 3 2 2 5" xfId="14031" xr:uid="{4FF74706-28FF-40BA-A072-04FA359062DB}"/>
    <cellStyle name="Comma 2 3 4 2 3 2 2 5 2" xfId="38295" xr:uid="{796B9603-2538-45FE-84EF-A560015AC0AD}"/>
    <cellStyle name="Comma 2 3 4 2 3 2 2 6" xfId="26163" xr:uid="{6C39E0A9-8F32-4DC3-9535-5DEFDECFC4BB}"/>
    <cellStyle name="Comma 2 3 4 2 3 2 3" xfId="2910" xr:uid="{6E671D28-52F4-4B7A-848F-4E4E35549AAB}"/>
    <cellStyle name="Comma 2 3 4 2 3 2 3 2" xfId="6954" xr:uid="{A60EBDB4-B3AE-455F-A2FF-2AD37AECC850}"/>
    <cellStyle name="Comma 2 3 4 2 3 2 3 2 2" xfId="19086" xr:uid="{5F60E623-9DF5-4254-9F1B-3C16D5B0CAFE}"/>
    <cellStyle name="Comma 2 3 4 2 3 2 3 2 2 2" xfId="43350" xr:uid="{87C5B429-A483-4979-814A-40BF0B6BB9C7}"/>
    <cellStyle name="Comma 2 3 4 2 3 2 3 2 3" xfId="31218" xr:uid="{E7AB224C-6B62-42BC-A0CA-D6973EAC387D}"/>
    <cellStyle name="Comma 2 3 4 2 3 2 3 3" xfId="10998" xr:uid="{232A48ED-1D58-4D3E-9BC9-50F68E96CCF7}"/>
    <cellStyle name="Comma 2 3 4 2 3 2 3 3 2" xfId="23130" xr:uid="{BCADC8DA-FB3A-4EAB-A0C9-F5E2E7BC8620}"/>
    <cellStyle name="Comma 2 3 4 2 3 2 3 3 2 2" xfId="47394" xr:uid="{4B7A8377-6050-4A8E-B8D9-8E3BFBF63B48}"/>
    <cellStyle name="Comma 2 3 4 2 3 2 3 3 3" xfId="35262" xr:uid="{795E3A42-97D1-429D-9459-A190F04EEAC9}"/>
    <cellStyle name="Comma 2 3 4 2 3 2 3 4" xfId="15042" xr:uid="{EB9CAED8-692C-465F-A2BC-03C043FF6595}"/>
    <cellStyle name="Comma 2 3 4 2 3 2 3 4 2" xfId="39306" xr:uid="{32EC2897-4665-42D9-936C-80429C84F9E2}"/>
    <cellStyle name="Comma 2 3 4 2 3 2 3 5" xfId="27174" xr:uid="{430F37D1-91DF-49A9-B989-6EBE17FC6694}"/>
    <cellStyle name="Comma 2 3 4 2 3 2 4" xfId="4932" xr:uid="{7D9B6D08-950F-4C94-AC9F-684BED083638}"/>
    <cellStyle name="Comma 2 3 4 2 3 2 4 2" xfId="17064" xr:uid="{21A61C7B-8C1A-4A3B-A7AE-0F4576C264FD}"/>
    <cellStyle name="Comma 2 3 4 2 3 2 4 2 2" xfId="41328" xr:uid="{9494E675-4ABC-4C31-906C-1BE72CE20840}"/>
    <cellStyle name="Comma 2 3 4 2 3 2 4 3" xfId="29196" xr:uid="{B7A2C38E-5EEC-49CC-B32D-D4837E65333B}"/>
    <cellStyle name="Comma 2 3 4 2 3 2 5" xfId="8976" xr:uid="{6BA66A3C-81DF-4525-98FD-5B33E37A08FF}"/>
    <cellStyle name="Comma 2 3 4 2 3 2 5 2" xfId="21108" xr:uid="{83F3745E-A495-43F1-A50D-34F46B99728A}"/>
    <cellStyle name="Comma 2 3 4 2 3 2 5 2 2" xfId="45372" xr:uid="{FDAD9BE0-3FFE-42EC-9498-A76240F9CC4C}"/>
    <cellStyle name="Comma 2 3 4 2 3 2 5 3" xfId="33240" xr:uid="{C7551521-81B7-4630-9EE9-4E8C13640F87}"/>
    <cellStyle name="Comma 2 3 4 2 3 2 6" xfId="13020" xr:uid="{233D9B56-57B4-4ABF-87DF-9DECE24F6FC1}"/>
    <cellStyle name="Comma 2 3 4 2 3 2 6 2" xfId="37284" xr:uid="{EDC61366-1C1F-42EF-8B0D-4D561123ED5E}"/>
    <cellStyle name="Comma 2 3 4 2 3 2 7" xfId="25152" xr:uid="{C5AC9B83-BC2A-4C46-85C5-60C4888281F5}"/>
    <cellStyle name="Comma 2 3 4 2 3 3" xfId="1394" xr:uid="{4FAF7A5B-18ED-45C5-9C57-AA97D45AE70D}"/>
    <cellStyle name="Comma 2 3 4 2 3 3 2" xfId="3416" xr:uid="{84F19D56-7DA9-41BC-AB28-A8ED2CBCE325}"/>
    <cellStyle name="Comma 2 3 4 2 3 3 2 2" xfId="7460" xr:uid="{5C6C70C9-D19F-46C9-A0F2-A7A2AC055AA2}"/>
    <cellStyle name="Comma 2 3 4 2 3 3 2 2 2" xfId="19592" xr:uid="{543BF039-0AE1-42DD-8862-37C42576724D}"/>
    <cellStyle name="Comma 2 3 4 2 3 3 2 2 2 2" xfId="43856" xr:uid="{F71FCDDA-0B97-4027-9E18-2CED441732C3}"/>
    <cellStyle name="Comma 2 3 4 2 3 3 2 2 3" xfId="31724" xr:uid="{E73DF251-76C4-4199-8D69-C1E784DE329E}"/>
    <cellStyle name="Comma 2 3 4 2 3 3 2 3" xfId="11504" xr:uid="{30561061-9351-4B4A-990F-060EB5C96A30}"/>
    <cellStyle name="Comma 2 3 4 2 3 3 2 3 2" xfId="23636" xr:uid="{76B37DF2-7998-4144-BDD1-1E7717FA1229}"/>
    <cellStyle name="Comma 2 3 4 2 3 3 2 3 2 2" xfId="47900" xr:uid="{F4FCFC1A-3895-491C-B6F5-EF3DFC7A1BAE}"/>
    <cellStyle name="Comma 2 3 4 2 3 3 2 3 3" xfId="35768" xr:uid="{20A3F036-73A3-45C7-AC31-76ACD49487C3}"/>
    <cellStyle name="Comma 2 3 4 2 3 3 2 4" xfId="15548" xr:uid="{3639494A-2DFD-4D09-8169-1F67A94E4576}"/>
    <cellStyle name="Comma 2 3 4 2 3 3 2 4 2" xfId="39812" xr:uid="{20EFB18D-8881-4A16-8CC9-720C30AE801F}"/>
    <cellStyle name="Comma 2 3 4 2 3 3 2 5" xfId="27680" xr:uid="{8FEB0C3A-1E5C-41E6-8CBD-94C99FAD120E}"/>
    <cellStyle name="Comma 2 3 4 2 3 3 3" xfId="5438" xr:uid="{14CBFE87-BEDE-413B-A8CC-7276BFBA63A7}"/>
    <cellStyle name="Comma 2 3 4 2 3 3 3 2" xfId="17570" xr:uid="{4BF8DC7C-087D-4E91-A37A-83629B19504C}"/>
    <cellStyle name="Comma 2 3 4 2 3 3 3 2 2" xfId="41834" xr:uid="{A8981FCA-2EC6-4635-9D0F-E793AB2C3498}"/>
    <cellStyle name="Comma 2 3 4 2 3 3 3 3" xfId="29702" xr:uid="{A9D5606A-9783-4B7D-BF56-F64DE7C24C75}"/>
    <cellStyle name="Comma 2 3 4 2 3 3 4" xfId="9482" xr:uid="{6AF10061-903D-4846-B4E8-A5D7E2568EBE}"/>
    <cellStyle name="Comma 2 3 4 2 3 3 4 2" xfId="21614" xr:uid="{4CE26688-339C-4167-B62C-8853707B0D3F}"/>
    <cellStyle name="Comma 2 3 4 2 3 3 4 2 2" xfId="45878" xr:uid="{7A510441-0897-460A-80BA-4382C6D46F34}"/>
    <cellStyle name="Comma 2 3 4 2 3 3 4 3" xfId="33746" xr:uid="{635287A3-A6E9-41A9-9C23-A58743E5CAC6}"/>
    <cellStyle name="Comma 2 3 4 2 3 3 5" xfId="13526" xr:uid="{AACCDC46-7815-425D-B588-783E5E1C142C}"/>
    <cellStyle name="Comma 2 3 4 2 3 3 5 2" xfId="37790" xr:uid="{0E85D361-BA4C-4D45-866C-B1285D6BACF5}"/>
    <cellStyle name="Comma 2 3 4 2 3 3 6" xfId="25658" xr:uid="{3CB95F07-FD02-4856-B473-62FE33C1614D}"/>
    <cellStyle name="Comma 2 3 4 2 3 4" xfId="2405" xr:uid="{2A851784-0BD7-46C4-BF37-21CCBA296A6B}"/>
    <cellStyle name="Comma 2 3 4 2 3 4 2" xfId="6449" xr:uid="{6AABA486-2AAA-4508-8C7F-032336E59349}"/>
    <cellStyle name="Comma 2 3 4 2 3 4 2 2" xfId="18581" xr:uid="{EE3749CA-2AA0-49DC-825F-3F068F73F280}"/>
    <cellStyle name="Comma 2 3 4 2 3 4 2 2 2" xfId="42845" xr:uid="{083AEE02-9AD3-4D01-ADC3-1B1AD64CEB6B}"/>
    <cellStyle name="Comma 2 3 4 2 3 4 2 3" xfId="30713" xr:uid="{53E99680-5795-4F48-8B13-AD8DC21D41E6}"/>
    <cellStyle name="Comma 2 3 4 2 3 4 3" xfId="10493" xr:uid="{DA4E10D3-BCA1-4670-9785-B927D4A728B5}"/>
    <cellStyle name="Comma 2 3 4 2 3 4 3 2" xfId="22625" xr:uid="{6B233644-7A74-4C80-B7C3-A3DDA5B37ADC}"/>
    <cellStyle name="Comma 2 3 4 2 3 4 3 2 2" xfId="46889" xr:uid="{6B07431B-ECEA-46B7-9CE3-FA2E82B612FE}"/>
    <cellStyle name="Comma 2 3 4 2 3 4 3 3" xfId="34757" xr:uid="{D0972230-4001-49FF-A105-E1B2E6B16CCE}"/>
    <cellStyle name="Comma 2 3 4 2 3 4 4" xfId="14537" xr:uid="{C4D0A859-276A-4683-B18E-64B10AA7C04D}"/>
    <cellStyle name="Comma 2 3 4 2 3 4 4 2" xfId="38801" xr:uid="{67064382-678A-45DA-AB7A-ED36AB1FED00}"/>
    <cellStyle name="Comma 2 3 4 2 3 4 5" xfId="26669" xr:uid="{F5493CBC-742D-44C9-85E3-90AE690002F3}"/>
    <cellStyle name="Comma 2 3 4 2 3 5" xfId="4427" xr:uid="{659FC71F-BB80-4548-9768-EA01B78C0C5A}"/>
    <cellStyle name="Comma 2 3 4 2 3 5 2" xfId="16559" xr:uid="{116F53D4-24E7-416A-A161-E5E3F31EB118}"/>
    <cellStyle name="Comma 2 3 4 2 3 5 2 2" xfId="40823" xr:uid="{E4C79257-3E05-4248-AC31-321DAD4AB05E}"/>
    <cellStyle name="Comma 2 3 4 2 3 5 3" xfId="28691" xr:uid="{E2D08CE4-5DA9-40B4-87E9-169F65DD3E97}"/>
    <cellStyle name="Comma 2 3 4 2 3 6" xfId="8471" xr:uid="{84E17392-4AFE-499E-9204-AA8092E5D66C}"/>
    <cellStyle name="Comma 2 3 4 2 3 6 2" xfId="20603" xr:uid="{69197031-83AC-489F-9D62-C30F949E441C}"/>
    <cellStyle name="Comma 2 3 4 2 3 6 2 2" xfId="44867" xr:uid="{084AF3C3-1BEB-47E5-A086-0F121E8DDE04}"/>
    <cellStyle name="Comma 2 3 4 2 3 6 3" xfId="32735" xr:uid="{2B4837B8-6E80-4924-AD0A-6825C0ABF458}"/>
    <cellStyle name="Comma 2 3 4 2 3 7" xfId="12515" xr:uid="{674AB02D-0E6A-4A16-8D5F-C3C733D5D1DB}"/>
    <cellStyle name="Comma 2 3 4 2 3 7 2" xfId="36779" xr:uid="{8451A498-FA4A-42C5-98A2-F4EA22691A9F}"/>
    <cellStyle name="Comma 2 3 4 2 3 8" xfId="24647" xr:uid="{93CB12A6-4510-4D41-A901-E3C769A10102}"/>
    <cellStyle name="Comma 2 3 4 2 4" xfId="635" xr:uid="{6B87879E-B1F9-40D1-913D-9DA95AF4D73E}"/>
    <cellStyle name="Comma 2 3 4 2 4 2" xfId="1646" xr:uid="{3013E403-CFCE-4EAB-BC04-0B0A2CB0ACFF}"/>
    <cellStyle name="Comma 2 3 4 2 4 2 2" xfId="3668" xr:uid="{B5B3CAF4-000F-4BFC-802C-2B177212A9D8}"/>
    <cellStyle name="Comma 2 3 4 2 4 2 2 2" xfId="7712" xr:uid="{C6BB1419-5B2D-4025-AB53-AEDA910F349C}"/>
    <cellStyle name="Comma 2 3 4 2 4 2 2 2 2" xfId="19844" xr:uid="{3E405B6C-9462-4CC4-9EF8-5FDEA52A5468}"/>
    <cellStyle name="Comma 2 3 4 2 4 2 2 2 2 2" xfId="44108" xr:uid="{BD0D17EF-0AFC-4EF3-979C-939E56D02CF0}"/>
    <cellStyle name="Comma 2 3 4 2 4 2 2 2 3" xfId="31976" xr:uid="{2BBC279A-6152-4908-AA51-967A683E6E43}"/>
    <cellStyle name="Comma 2 3 4 2 4 2 2 3" xfId="11756" xr:uid="{FEFDF4D0-BF34-4B71-B7CD-9032B8A91F3F}"/>
    <cellStyle name="Comma 2 3 4 2 4 2 2 3 2" xfId="23888" xr:uid="{1FC5F994-257E-441C-A4C6-1F6727063ECE}"/>
    <cellStyle name="Comma 2 3 4 2 4 2 2 3 2 2" xfId="48152" xr:uid="{0EAF3633-6277-40B0-B6C5-E329DB62CC5B}"/>
    <cellStyle name="Comma 2 3 4 2 4 2 2 3 3" xfId="36020" xr:uid="{99D8909B-D7CB-44BA-8006-8C000FC23665}"/>
    <cellStyle name="Comma 2 3 4 2 4 2 2 4" xfId="15800" xr:uid="{E4A81B44-A4CB-49D7-9FC7-FC266C122A9A}"/>
    <cellStyle name="Comma 2 3 4 2 4 2 2 4 2" xfId="40064" xr:uid="{235A469A-A0A3-425D-B031-8B5145C435A0}"/>
    <cellStyle name="Comma 2 3 4 2 4 2 2 5" xfId="27932" xr:uid="{9BA79330-429E-4A59-ADA8-5E58E7A51BD9}"/>
    <cellStyle name="Comma 2 3 4 2 4 2 3" xfId="5690" xr:uid="{688A66B0-D4A6-4B42-BD18-CFDBF38B28CC}"/>
    <cellStyle name="Comma 2 3 4 2 4 2 3 2" xfId="17822" xr:uid="{EE4C9416-37EA-4270-BBDE-F69B930A6F2C}"/>
    <cellStyle name="Comma 2 3 4 2 4 2 3 2 2" xfId="42086" xr:uid="{19630A0C-BC85-4484-AC9C-640D1A33FC02}"/>
    <cellStyle name="Comma 2 3 4 2 4 2 3 3" xfId="29954" xr:uid="{A1EE121B-AB5C-4275-A108-C4881D23F47C}"/>
    <cellStyle name="Comma 2 3 4 2 4 2 4" xfId="9734" xr:uid="{3787073F-D0E8-4A55-913F-0471D3403332}"/>
    <cellStyle name="Comma 2 3 4 2 4 2 4 2" xfId="21866" xr:uid="{8041DFD8-6676-4A0D-9241-E5A1BFCD54E2}"/>
    <cellStyle name="Comma 2 3 4 2 4 2 4 2 2" xfId="46130" xr:uid="{3C12F168-2A5B-4732-ABF7-4ABF98FE8D2E}"/>
    <cellStyle name="Comma 2 3 4 2 4 2 4 3" xfId="33998" xr:uid="{89239BFD-F896-4B84-8BAC-5A6B5C446AF0}"/>
    <cellStyle name="Comma 2 3 4 2 4 2 5" xfId="13778" xr:uid="{705E52E9-7183-458F-A38B-12E7A7D85ED4}"/>
    <cellStyle name="Comma 2 3 4 2 4 2 5 2" xfId="38042" xr:uid="{112AFAB8-33E4-4145-B0C1-F0DDECE62E61}"/>
    <cellStyle name="Comma 2 3 4 2 4 2 6" xfId="25910" xr:uid="{1AEF0AEC-E58D-40BB-8F8F-D46A1F441766}"/>
    <cellStyle name="Comma 2 3 4 2 4 3" xfId="2657" xr:uid="{A4D23ECE-8494-43C5-8F90-CB3BA3037035}"/>
    <cellStyle name="Comma 2 3 4 2 4 3 2" xfId="6701" xr:uid="{AA7D3016-87E7-4157-85C4-07007F9EF3D5}"/>
    <cellStyle name="Comma 2 3 4 2 4 3 2 2" xfId="18833" xr:uid="{32F1B92C-C94F-4FC9-8437-E0C8586DD4EF}"/>
    <cellStyle name="Comma 2 3 4 2 4 3 2 2 2" xfId="43097" xr:uid="{6C2B64D3-3B5F-492E-9546-132D53484B09}"/>
    <cellStyle name="Comma 2 3 4 2 4 3 2 3" xfId="30965" xr:uid="{B1086ED6-820C-46DB-976C-99223EA94244}"/>
    <cellStyle name="Comma 2 3 4 2 4 3 3" xfId="10745" xr:uid="{E09F3661-C30A-4267-8254-A783E5359564}"/>
    <cellStyle name="Comma 2 3 4 2 4 3 3 2" xfId="22877" xr:uid="{6CCE57D6-1D1A-4AB8-B955-7B86964F0A77}"/>
    <cellStyle name="Comma 2 3 4 2 4 3 3 2 2" xfId="47141" xr:uid="{EA5872C0-ABC2-4D7B-B470-4F785F240071}"/>
    <cellStyle name="Comma 2 3 4 2 4 3 3 3" xfId="35009" xr:uid="{5EF98340-A39B-4648-90AA-5FD535553745}"/>
    <cellStyle name="Comma 2 3 4 2 4 3 4" xfId="14789" xr:uid="{CF891CEA-3D3E-4E6B-8762-ED23EFDE95D0}"/>
    <cellStyle name="Comma 2 3 4 2 4 3 4 2" xfId="39053" xr:uid="{DA70393B-C7F9-4D47-88F0-22AF75095B1D}"/>
    <cellStyle name="Comma 2 3 4 2 4 3 5" xfId="26921" xr:uid="{F6277D99-E664-4310-90C0-A3F079B5F346}"/>
    <cellStyle name="Comma 2 3 4 2 4 4" xfId="4679" xr:uid="{B8D4B595-483A-4036-8720-8E3ABDA125FF}"/>
    <cellStyle name="Comma 2 3 4 2 4 4 2" xfId="16811" xr:uid="{C9A3806F-7082-4C3B-B26B-09741B089A78}"/>
    <cellStyle name="Comma 2 3 4 2 4 4 2 2" xfId="41075" xr:uid="{3829E05B-E709-47FD-89F2-9C927C380ED8}"/>
    <cellStyle name="Comma 2 3 4 2 4 4 3" xfId="28943" xr:uid="{513939BB-B220-43C4-BD22-7B5F99B75BD7}"/>
    <cellStyle name="Comma 2 3 4 2 4 5" xfId="8723" xr:uid="{A16EBC57-236C-4D7C-98B2-8051E5D717B8}"/>
    <cellStyle name="Comma 2 3 4 2 4 5 2" xfId="20855" xr:uid="{1695AC3D-9281-4E5B-A93F-FE5212C3EFE2}"/>
    <cellStyle name="Comma 2 3 4 2 4 5 2 2" xfId="45119" xr:uid="{82D015BC-F79F-47B1-9DC1-91CD92A2A304}"/>
    <cellStyle name="Comma 2 3 4 2 4 5 3" xfId="32987" xr:uid="{69C61039-7988-45C7-A434-E49D5947E3FB}"/>
    <cellStyle name="Comma 2 3 4 2 4 6" xfId="12767" xr:uid="{26606F21-ACA1-4EA4-941F-E287E60355FC}"/>
    <cellStyle name="Comma 2 3 4 2 4 6 2" xfId="37031" xr:uid="{FD4FE402-571A-4A9A-81EB-2F89AB1A5E34}"/>
    <cellStyle name="Comma 2 3 4 2 4 7" xfId="24899" xr:uid="{C57E8629-8189-4567-B553-4F23B9F2B88E}"/>
    <cellStyle name="Comma 2 3 4 2 5" xfId="1141" xr:uid="{7491BF38-E8F6-495B-A893-07DECC763095}"/>
    <cellStyle name="Comma 2 3 4 2 5 2" xfId="3163" xr:uid="{F59D2E77-677C-4E23-ACCF-5E6BC9C2E374}"/>
    <cellStyle name="Comma 2 3 4 2 5 2 2" xfId="7207" xr:uid="{691A043E-0788-424C-A8A6-8DCD85D4BE53}"/>
    <cellStyle name="Comma 2 3 4 2 5 2 2 2" xfId="19339" xr:uid="{423F1BD7-2685-4F2E-8F5A-4C81B0A498F2}"/>
    <cellStyle name="Comma 2 3 4 2 5 2 2 2 2" xfId="43603" xr:uid="{79FE8CAE-18C4-4A7F-B0AA-1D0089156D3E}"/>
    <cellStyle name="Comma 2 3 4 2 5 2 2 3" xfId="31471" xr:uid="{17B1E60C-C25A-42E9-9B63-A1C7607FD3B4}"/>
    <cellStyle name="Comma 2 3 4 2 5 2 3" xfId="11251" xr:uid="{D0F5F331-2892-4A50-824F-E441D462F8A5}"/>
    <cellStyle name="Comma 2 3 4 2 5 2 3 2" xfId="23383" xr:uid="{9BC6DB2F-30B5-45BF-A9B9-9B7219CF82A4}"/>
    <cellStyle name="Comma 2 3 4 2 5 2 3 2 2" xfId="47647" xr:uid="{B7421692-12D1-4E9C-AAD5-D1299830F484}"/>
    <cellStyle name="Comma 2 3 4 2 5 2 3 3" xfId="35515" xr:uid="{57362F39-E5FF-443C-8A46-D39699ABCE0D}"/>
    <cellStyle name="Comma 2 3 4 2 5 2 4" xfId="15295" xr:uid="{39E53391-14F6-43FB-975C-F208BE68A322}"/>
    <cellStyle name="Comma 2 3 4 2 5 2 4 2" xfId="39559" xr:uid="{FC34AA82-2F02-40D1-A824-F31DEF379C92}"/>
    <cellStyle name="Comma 2 3 4 2 5 2 5" xfId="27427" xr:uid="{94A26508-8208-4837-99F4-AEDFDE79C063}"/>
    <cellStyle name="Comma 2 3 4 2 5 3" xfId="5185" xr:uid="{94A6160A-2AE3-4598-90F8-B65D3EA7ADBA}"/>
    <cellStyle name="Comma 2 3 4 2 5 3 2" xfId="17317" xr:uid="{60C87E52-0E92-440F-87A8-9F14E311C981}"/>
    <cellStyle name="Comma 2 3 4 2 5 3 2 2" xfId="41581" xr:uid="{474F2F3C-A6E0-4C5F-8858-5E2722244984}"/>
    <cellStyle name="Comma 2 3 4 2 5 3 3" xfId="29449" xr:uid="{E4442C71-652E-4A55-93CE-B79966ED57C5}"/>
    <cellStyle name="Comma 2 3 4 2 5 4" xfId="9229" xr:uid="{35E990E1-50DD-4140-B8BB-A4C6F629EA2F}"/>
    <cellStyle name="Comma 2 3 4 2 5 4 2" xfId="21361" xr:uid="{F32918E5-408D-47EB-8232-85E81A2B07E9}"/>
    <cellStyle name="Comma 2 3 4 2 5 4 2 2" xfId="45625" xr:uid="{12CABD3B-8B90-4EBC-9FDA-FA2CBBC571AE}"/>
    <cellStyle name="Comma 2 3 4 2 5 4 3" xfId="33493" xr:uid="{A2D59516-B38A-4932-AD45-A5FC44F61D10}"/>
    <cellStyle name="Comma 2 3 4 2 5 5" xfId="13273" xr:uid="{0EF55235-F515-4F34-A244-37631C38B9CD}"/>
    <cellStyle name="Comma 2 3 4 2 5 5 2" xfId="37537" xr:uid="{440003EE-5674-46B9-9E8B-95EEA7BF7D23}"/>
    <cellStyle name="Comma 2 3 4 2 5 6" xfId="25405" xr:uid="{E66330F6-AE4F-4CDC-97D0-333A5CC7525B}"/>
    <cellStyle name="Comma 2 3 4 2 6" xfId="2152" xr:uid="{E70945D8-C2D7-4B40-8D22-AA7E07096662}"/>
    <cellStyle name="Comma 2 3 4 2 6 2" xfId="6196" xr:uid="{242159EC-685C-4FFD-AC4D-1D1FDABB2E57}"/>
    <cellStyle name="Comma 2 3 4 2 6 2 2" xfId="18328" xr:uid="{806F38BA-2D96-4016-A30D-B2F6D28044C7}"/>
    <cellStyle name="Comma 2 3 4 2 6 2 2 2" xfId="42592" xr:uid="{D0AB735E-CBF7-4EF7-BFEE-7B18DC09A881}"/>
    <cellStyle name="Comma 2 3 4 2 6 2 3" xfId="30460" xr:uid="{82370B57-0A95-4025-B1B0-509B9A5F6915}"/>
    <cellStyle name="Comma 2 3 4 2 6 3" xfId="10240" xr:uid="{6FB7A43E-89FD-4D79-9DC3-17E5E31299BF}"/>
    <cellStyle name="Comma 2 3 4 2 6 3 2" xfId="22372" xr:uid="{ABB0FF34-C5C6-4481-B943-CFE383B618BC}"/>
    <cellStyle name="Comma 2 3 4 2 6 3 2 2" xfId="46636" xr:uid="{19E2E656-C012-4FA9-97E6-B1279222CA97}"/>
    <cellStyle name="Comma 2 3 4 2 6 3 3" xfId="34504" xr:uid="{36B176F0-1FC4-48D1-AD4E-7933B721C482}"/>
    <cellStyle name="Comma 2 3 4 2 6 4" xfId="14284" xr:uid="{92BB3B32-749A-4FC0-AC50-84C64A626FA9}"/>
    <cellStyle name="Comma 2 3 4 2 6 4 2" xfId="38548" xr:uid="{E98C7C28-E6F8-4EBE-8073-9AE160C25781}"/>
    <cellStyle name="Comma 2 3 4 2 6 5" xfId="26416" xr:uid="{D460991C-0D0E-426A-86F5-D66E27E55F20}"/>
    <cellStyle name="Comma 2 3 4 2 7" xfId="4174" xr:uid="{EEE2DB83-FE78-4329-B620-2C4973BB99E0}"/>
    <cellStyle name="Comma 2 3 4 2 7 2" xfId="16306" xr:uid="{97C38DAA-2F9B-47E5-BC62-D56C14F0BFF4}"/>
    <cellStyle name="Comma 2 3 4 2 7 2 2" xfId="40570" xr:uid="{C036FB70-1FA7-4C72-A7C0-ADE5BB149116}"/>
    <cellStyle name="Comma 2 3 4 2 7 3" xfId="28438" xr:uid="{07BF22ED-F6D9-4233-8416-F83274D31C5E}"/>
    <cellStyle name="Comma 2 3 4 2 8" xfId="8218" xr:uid="{391E3EBB-5E7A-4587-AD39-E8363048637C}"/>
    <cellStyle name="Comma 2 3 4 2 8 2" xfId="20350" xr:uid="{B544F64C-0857-45F2-BCFC-D40B2AA180EC}"/>
    <cellStyle name="Comma 2 3 4 2 8 2 2" xfId="44614" xr:uid="{BF105F73-3A26-4291-9233-21D0FB17CC92}"/>
    <cellStyle name="Comma 2 3 4 2 8 3" xfId="32482" xr:uid="{B06090D3-F47D-4B55-8165-C49335D54970}"/>
    <cellStyle name="Comma 2 3 4 2 9" xfId="12262" xr:uid="{DB6F5211-3E44-4F36-A794-A4DDABF3C53E}"/>
    <cellStyle name="Comma 2 3 4 2 9 2" xfId="36526" xr:uid="{CBB9E589-86E0-43BD-8572-2222CCA85D9C}"/>
    <cellStyle name="Comma 2 3 4 3" xfId="193" xr:uid="{2ED8FCBC-B9DF-4A97-9892-F39765CBD973}"/>
    <cellStyle name="Comma 2 3 4 3 2" xfId="446" xr:uid="{75F99422-E1BE-4A4D-B93C-1D08956B7F60}"/>
    <cellStyle name="Comma 2 3 4 3 2 2" xfId="951" xr:uid="{71E8FA43-A74A-44A2-BD28-0689983A105A}"/>
    <cellStyle name="Comma 2 3 4 3 2 2 2" xfId="1962" xr:uid="{69F1A4FE-409C-47BE-B7B0-7C016494AE53}"/>
    <cellStyle name="Comma 2 3 4 3 2 2 2 2" xfId="3984" xr:uid="{C73A6FDC-619D-4C26-AB2C-F1125DA937BB}"/>
    <cellStyle name="Comma 2 3 4 3 2 2 2 2 2" xfId="8028" xr:uid="{35513792-1F3A-4F14-9B97-0E55F2F882B1}"/>
    <cellStyle name="Comma 2 3 4 3 2 2 2 2 2 2" xfId="20160" xr:uid="{5F252659-3815-48E3-BD05-E12A2AF56EF7}"/>
    <cellStyle name="Comma 2 3 4 3 2 2 2 2 2 2 2" xfId="44424" xr:uid="{FFD7465F-9ED7-480C-8859-2E73FC0C36AB}"/>
    <cellStyle name="Comma 2 3 4 3 2 2 2 2 2 3" xfId="32292" xr:uid="{BE5E737F-FB54-42FE-916F-7D9A391C2DD3}"/>
    <cellStyle name="Comma 2 3 4 3 2 2 2 2 3" xfId="12072" xr:uid="{3B459E61-F064-422E-A00B-E353676729C8}"/>
    <cellStyle name="Comma 2 3 4 3 2 2 2 2 3 2" xfId="24204" xr:uid="{F5A7EB64-FC49-4C79-BC55-69218F0380A0}"/>
    <cellStyle name="Comma 2 3 4 3 2 2 2 2 3 2 2" xfId="48468" xr:uid="{79E8F42B-A9F7-4619-9AB1-811D4C63C9D8}"/>
    <cellStyle name="Comma 2 3 4 3 2 2 2 2 3 3" xfId="36336" xr:uid="{D7F5EC9D-E0D1-4B75-AC01-5225BE8CBA70}"/>
    <cellStyle name="Comma 2 3 4 3 2 2 2 2 4" xfId="16116" xr:uid="{3FF827E2-C156-4F5C-B925-7DD19E3DD0C2}"/>
    <cellStyle name="Comma 2 3 4 3 2 2 2 2 4 2" xfId="40380" xr:uid="{9D6227DC-B886-482A-B127-60A8665919E2}"/>
    <cellStyle name="Comma 2 3 4 3 2 2 2 2 5" xfId="28248" xr:uid="{14BF3903-97CC-47FF-9C8B-2721752F42D7}"/>
    <cellStyle name="Comma 2 3 4 3 2 2 2 3" xfId="6006" xr:uid="{35C98E53-5796-43DC-AAF8-072AEB594644}"/>
    <cellStyle name="Comma 2 3 4 3 2 2 2 3 2" xfId="18138" xr:uid="{6A7FD61E-DC60-4B4C-969E-5D247224E8CB}"/>
    <cellStyle name="Comma 2 3 4 3 2 2 2 3 2 2" xfId="42402" xr:uid="{D0DA2FE7-C172-4DDC-919B-586D8F603BDA}"/>
    <cellStyle name="Comma 2 3 4 3 2 2 2 3 3" xfId="30270" xr:uid="{28F762DB-628B-4D8A-88BB-1FEFE3B88767}"/>
    <cellStyle name="Comma 2 3 4 3 2 2 2 4" xfId="10050" xr:uid="{1DB69B8E-9111-41DD-8849-BFEF4580F2C0}"/>
    <cellStyle name="Comma 2 3 4 3 2 2 2 4 2" xfId="22182" xr:uid="{043D7ACC-8FFB-4F6B-B13C-1E2DBD85F30D}"/>
    <cellStyle name="Comma 2 3 4 3 2 2 2 4 2 2" xfId="46446" xr:uid="{05ACF5A5-B8F2-4881-A978-95D87CF2D910}"/>
    <cellStyle name="Comma 2 3 4 3 2 2 2 4 3" xfId="34314" xr:uid="{E3258FD6-228E-4ADF-A635-D7FC205EE63B}"/>
    <cellStyle name="Comma 2 3 4 3 2 2 2 5" xfId="14094" xr:uid="{7FEBA740-0EBF-4E8B-B893-75B55639B602}"/>
    <cellStyle name="Comma 2 3 4 3 2 2 2 5 2" xfId="38358" xr:uid="{B5FACC2A-4027-4740-87FE-4728225154C9}"/>
    <cellStyle name="Comma 2 3 4 3 2 2 2 6" xfId="26226" xr:uid="{1155EA81-3390-43E7-A4E6-477226957067}"/>
    <cellStyle name="Comma 2 3 4 3 2 2 3" xfId="2973" xr:uid="{BBF61F38-FDE4-4F81-B984-14FF85755D19}"/>
    <cellStyle name="Comma 2 3 4 3 2 2 3 2" xfId="7017" xr:uid="{398708F7-F4B5-49F2-BEB2-52EF2B387905}"/>
    <cellStyle name="Comma 2 3 4 3 2 2 3 2 2" xfId="19149" xr:uid="{1A313B08-5497-443D-884E-1C8B6C07596C}"/>
    <cellStyle name="Comma 2 3 4 3 2 2 3 2 2 2" xfId="43413" xr:uid="{3073B64F-A20A-4B2D-BFE9-F42C28900D23}"/>
    <cellStyle name="Comma 2 3 4 3 2 2 3 2 3" xfId="31281" xr:uid="{DD1EA500-CA19-4D8D-8FAE-66A4BC1818B9}"/>
    <cellStyle name="Comma 2 3 4 3 2 2 3 3" xfId="11061" xr:uid="{9277FC6E-B97B-41F4-8758-1EA23ADA0A70}"/>
    <cellStyle name="Comma 2 3 4 3 2 2 3 3 2" xfId="23193" xr:uid="{10454566-C5A0-44B0-B30D-44EC3E213B23}"/>
    <cellStyle name="Comma 2 3 4 3 2 2 3 3 2 2" xfId="47457" xr:uid="{E8648067-941A-4D59-8B92-317ACF4ED3A1}"/>
    <cellStyle name="Comma 2 3 4 3 2 2 3 3 3" xfId="35325" xr:uid="{E540DF80-0905-43F2-B58C-3C0239F3BF61}"/>
    <cellStyle name="Comma 2 3 4 3 2 2 3 4" xfId="15105" xr:uid="{B667593D-96AD-4D88-B99E-14FF438C99BB}"/>
    <cellStyle name="Comma 2 3 4 3 2 2 3 4 2" xfId="39369" xr:uid="{88C32487-E4AE-49CA-920B-E70AC7B8C07D}"/>
    <cellStyle name="Comma 2 3 4 3 2 2 3 5" xfId="27237" xr:uid="{EDF7E180-D071-4F1A-AD5E-57A69F2E9FB3}"/>
    <cellStyle name="Comma 2 3 4 3 2 2 4" xfId="4995" xr:uid="{66FCBFC7-E5F7-4165-B622-FA908CFB13CE}"/>
    <cellStyle name="Comma 2 3 4 3 2 2 4 2" xfId="17127" xr:uid="{71B83026-B962-48B7-AEF4-11F2BC2992D9}"/>
    <cellStyle name="Comma 2 3 4 3 2 2 4 2 2" xfId="41391" xr:uid="{65048052-4437-45F7-AE2A-854276246B36}"/>
    <cellStyle name="Comma 2 3 4 3 2 2 4 3" xfId="29259" xr:uid="{558D9961-1C19-49B0-9321-D609AC6FD6E5}"/>
    <cellStyle name="Comma 2 3 4 3 2 2 5" xfId="9039" xr:uid="{53EE7819-7734-4C7C-8E2D-22F83B02B600}"/>
    <cellStyle name="Comma 2 3 4 3 2 2 5 2" xfId="21171" xr:uid="{05F8FF33-512C-4E43-A4AE-ACBB0D9EA618}"/>
    <cellStyle name="Comma 2 3 4 3 2 2 5 2 2" xfId="45435" xr:uid="{9F7185D0-E706-4CA7-BB85-BB5FFE4272CB}"/>
    <cellStyle name="Comma 2 3 4 3 2 2 5 3" xfId="33303" xr:uid="{10492B1A-22F0-4058-B8BC-38D3DEB2A317}"/>
    <cellStyle name="Comma 2 3 4 3 2 2 6" xfId="13083" xr:uid="{E724333B-C296-4FBA-9B64-90A917F118D7}"/>
    <cellStyle name="Comma 2 3 4 3 2 2 6 2" xfId="37347" xr:uid="{39582ECE-BA46-46EA-A3AF-594A00FBAA61}"/>
    <cellStyle name="Comma 2 3 4 3 2 2 7" xfId="25215" xr:uid="{2597E251-6E24-4057-AE72-CFF71D8638BD}"/>
    <cellStyle name="Comma 2 3 4 3 2 3" xfId="1457" xr:uid="{DE2BD491-060A-4CA5-9477-15418468D14F}"/>
    <cellStyle name="Comma 2 3 4 3 2 3 2" xfId="3479" xr:uid="{53312D46-5EE0-48DD-927F-BE5D96DC233A}"/>
    <cellStyle name="Comma 2 3 4 3 2 3 2 2" xfId="7523" xr:uid="{4B6E9FE1-C3E6-4BF2-963D-E70E6C93D92A}"/>
    <cellStyle name="Comma 2 3 4 3 2 3 2 2 2" xfId="19655" xr:uid="{2C17D60D-ECD8-48B3-BBEA-B91EFA522188}"/>
    <cellStyle name="Comma 2 3 4 3 2 3 2 2 2 2" xfId="43919" xr:uid="{FCDE2DF5-8F28-47DF-A0A3-D0E25243000B}"/>
    <cellStyle name="Comma 2 3 4 3 2 3 2 2 3" xfId="31787" xr:uid="{66828782-6EEC-4D3B-BE82-66AE11FF9418}"/>
    <cellStyle name="Comma 2 3 4 3 2 3 2 3" xfId="11567" xr:uid="{3CECDD95-A8CA-4533-9DF5-0D4B87928FE7}"/>
    <cellStyle name="Comma 2 3 4 3 2 3 2 3 2" xfId="23699" xr:uid="{0F9C8167-3A2E-44C8-AFDE-FF36EBE76314}"/>
    <cellStyle name="Comma 2 3 4 3 2 3 2 3 2 2" xfId="47963" xr:uid="{B9EEE8F3-B1B7-47C5-976E-4DAB88E7ACF3}"/>
    <cellStyle name="Comma 2 3 4 3 2 3 2 3 3" xfId="35831" xr:uid="{2B29A556-7AA3-4AE5-9BA9-B1243A5BFD20}"/>
    <cellStyle name="Comma 2 3 4 3 2 3 2 4" xfId="15611" xr:uid="{8B9C84D0-30E2-44CE-B77F-1CAB9A911600}"/>
    <cellStyle name="Comma 2 3 4 3 2 3 2 4 2" xfId="39875" xr:uid="{D64782B0-8FE9-4CEF-B2ED-79E4BF672AF4}"/>
    <cellStyle name="Comma 2 3 4 3 2 3 2 5" xfId="27743" xr:uid="{2104B617-60CE-4422-ACA7-F328D262EB23}"/>
    <cellStyle name="Comma 2 3 4 3 2 3 3" xfId="5501" xr:uid="{A81A1F3F-CCB1-4B06-A2C6-F7ADF2B55FDD}"/>
    <cellStyle name="Comma 2 3 4 3 2 3 3 2" xfId="17633" xr:uid="{39711C7D-06DB-4CB6-92E9-4C55A2E1FDCA}"/>
    <cellStyle name="Comma 2 3 4 3 2 3 3 2 2" xfId="41897" xr:uid="{03799501-AB66-4D43-A1C9-7169F59FFE07}"/>
    <cellStyle name="Comma 2 3 4 3 2 3 3 3" xfId="29765" xr:uid="{75F3CF1C-6A4E-4F49-B3B5-21DF28DA32B5}"/>
    <cellStyle name="Comma 2 3 4 3 2 3 4" xfId="9545" xr:uid="{F5EC95E1-BB9F-4E16-8ECF-465DBB0CC7E2}"/>
    <cellStyle name="Comma 2 3 4 3 2 3 4 2" xfId="21677" xr:uid="{48460312-E5D7-4DCD-AD93-A0470EB7EF3B}"/>
    <cellStyle name="Comma 2 3 4 3 2 3 4 2 2" xfId="45941" xr:uid="{BE56C691-FBDB-4D39-8441-1B69E49E7A7F}"/>
    <cellStyle name="Comma 2 3 4 3 2 3 4 3" xfId="33809" xr:uid="{4EA2FB9B-46F3-4BFC-A64A-65B80177F75B}"/>
    <cellStyle name="Comma 2 3 4 3 2 3 5" xfId="13589" xr:uid="{0A111069-6425-479D-BAA3-CD8505556FAE}"/>
    <cellStyle name="Comma 2 3 4 3 2 3 5 2" xfId="37853" xr:uid="{D8773363-5F0C-4D8F-A604-299E35E85C62}"/>
    <cellStyle name="Comma 2 3 4 3 2 3 6" xfId="25721" xr:uid="{3CE062F0-8980-44CB-AE6F-5A4E0352E602}"/>
    <cellStyle name="Comma 2 3 4 3 2 4" xfId="2468" xr:uid="{88420444-E936-4CAC-9364-AE5A441AD333}"/>
    <cellStyle name="Comma 2 3 4 3 2 4 2" xfId="6512" xr:uid="{6CB97D14-9705-47EB-AB26-A4B5FD76862C}"/>
    <cellStyle name="Comma 2 3 4 3 2 4 2 2" xfId="18644" xr:uid="{A0ED6C14-8AFC-4531-BE73-2DBA8F59B38C}"/>
    <cellStyle name="Comma 2 3 4 3 2 4 2 2 2" xfId="42908" xr:uid="{2AA8FF70-ABE4-4CED-9D19-45E6BD10371A}"/>
    <cellStyle name="Comma 2 3 4 3 2 4 2 3" xfId="30776" xr:uid="{3B9FE7C8-84A2-49C2-AE1F-D96454101491}"/>
    <cellStyle name="Comma 2 3 4 3 2 4 3" xfId="10556" xr:uid="{9C175D56-D761-40A5-9F05-06CA5F5A7ECD}"/>
    <cellStyle name="Comma 2 3 4 3 2 4 3 2" xfId="22688" xr:uid="{C37D3D21-9F0C-458C-B028-9551B574699A}"/>
    <cellStyle name="Comma 2 3 4 3 2 4 3 2 2" xfId="46952" xr:uid="{B7EF384A-4305-466E-96E8-DF9B9A478882}"/>
    <cellStyle name="Comma 2 3 4 3 2 4 3 3" xfId="34820" xr:uid="{F0F35760-03CA-4A50-A9E0-9002910A22C7}"/>
    <cellStyle name="Comma 2 3 4 3 2 4 4" xfId="14600" xr:uid="{E419C9D1-92F1-42B5-99DF-4610E3FEA3F2}"/>
    <cellStyle name="Comma 2 3 4 3 2 4 4 2" xfId="38864" xr:uid="{18D3F6BF-EEBD-464B-9EE9-8960E0FB348C}"/>
    <cellStyle name="Comma 2 3 4 3 2 4 5" xfId="26732" xr:uid="{1AED8B9F-2102-4329-9447-A598F20E27AB}"/>
    <cellStyle name="Comma 2 3 4 3 2 5" xfId="4490" xr:uid="{2C9300AC-3BAD-4942-B3ED-F8E45AD96885}"/>
    <cellStyle name="Comma 2 3 4 3 2 5 2" xfId="16622" xr:uid="{9FD78724-09E8-4A92-837B-9EDF4F203AAC}"/>
    <cellStyle name="Comma 2 3 4 3 2 5 2 2" xfId="40886" xr:uid="{DF0BD262-473A-4EE3-AB2E-052752C5FE5B}"/>
    <cellStyle name="Comma 2 3 4 3 2 5 3" xfId="28754" xr:uid="{6882841E-C5A2-48E0-B26C-256DB4CB2879}"/>
    <cellStyle name="Comma 2 3 4 3 2 6" xfId="8534" xr:uid="{C91A4CAE-B89D-495F-A0C6-F314810E14AB}"/>
    <cellStyle name="Comma 2 3 4 3 2 6 2" xfId="20666" xr:uid="{18377DE7-EC95-407D-BE18-B1F86FB8567C}"/>
    <cellStyle name="Comma 2 3 4 3 2 6 2 2" xfId="44930" xr:uid="{E97A1C31-CBD4-45D4-88C8-6ED731780110}"/>
    <cellStyle name="Comma 2 3 4 3 2 6 3" xfId="32798" xr:uid="{A0312D12-9FDC-4A1F-B566-811D03634B1C}"/>
    <cellStyle name="Comma 2 3 4 3 2 7" xfId="12578" xr:uid="{1470B385-A0B3-45C8-A387-CA2DCC67B37C}"/>
    <cellStyle name="Comma 2 3 4 3 2 7 2" xfId="36842" xr:uid="{113603EC-2859-4D84-BDFD-78870B810A7C}"/>
    <cellStyle name="Comma 2 3 4 3 2 8" xfId="24710" xr:uid="{238ACB84-6459-4905-9CB9-ADACE58FB65B}"/>
    <cellStyle name="Comma 2 3 4 3 3" xfId="698" xr:uid="{6C6EB83C-76AA-4A78-ADDA-E6EFA81DD53F}"/>
    <cellStyle name="Comma 2 3 4 3 3 2" xfId="1709" xr:uid="{FD195AFA-DDED-405D-B241-3C9C9EDC51E9}"/>
    <cellStyle name="Comma 2 3 4 3 3 2 2" xfId="3731" xr:uid="{38FFE9D8-C956-4B25-8CF6-59895B127F49}"/>
    <cellStyle name="Comma 2 3 4 3 3 2 2 2" xfId="7775" xr:uid="{EA3A2F1B-5352-4D8D-86ED-9653554DC0B9}"/>
    <cellStyle name="Comma 2 3 4 3 3 2 2 2 2" xfId="19907" xr:uid="{CA2615DE-9CA6-4986-B7F4-97ACCFA96C07}"/>
    <cellStyle name="Comma 2 3 4 3 3 2 2 2 2 2" xfId="44171" xr:uid="{641A3D77-DE53-4AAE-A7E9-4355F42C04A0}"/>
    <cellStyle name="Comma 2 3 4 3 3 2 2 2 3" xfId="32039" xr:uid="{DCE7B416-FE2E-41DD-8959-E12F54172889}"/>
    <cellStyle name="Comma 2 3 4 3 3 2 2 3" xfId="11819" xr:uid="{59AC9F5F-9F7F-422C-ACC1-E52E2169D0C5}"/>
    <cellStyle name="Comma 2 3 4 3 3 2 2 3 2" xfId="23951" xr:uid="{DA978862-2C30-442D-ABF7-F312B301D02A}"/>
    <cellStyle name="Comma 2 3 4 3 3 2 2 3 2 2" xfId="48215" xr:uid="{D5B235C6-6CF3-47CB-B6F4-33D9EC622E08}"/>
    <cellStyle name="Comma 2 3 4 3 3 2 2 3 3" xfId="36083" xr:uid="{586B1B53-5B6E-4309-A325-EB568AF2B190}"/>
    <cellStyle name="Comma 2 3 4 3 3 2 2 4" xfId="15863" xr:uid="{1A54BEC5-0A3C-45F2-9EBB-8BC6DB81CD0F}"/>
    <cellStyle name="Comma 2 3 4 3 3 2 2 4 2" xfId="40127" xr:uid="{6097C55F-56C1-44FF-8204-EC213E331900}"/>
    <cellStyle name="Comma 2 3 4 3 3 2 2 5" xfId="27995" xr:uid="{8F9ABA83-1BD7-489A-9CA4-FC1FC2AD2F25}"/>
    <cellStyle name="Comma 2 3 4 3 3 2 3" xfId="5753" xr:uid="{0A3DD4A9-60D1-4105-8E68-9EBC05D4A61C}"/>
    <cellStyle name="Comma 2 3 4 3 3 2 3 2" xfId="17885" xr:uid="{5703C5EC-AEAC-4774-A97B-393DCDC6F273}"/>
    <cellStyle name="Comma 2 3 4 3 3 2 3 2 2" xfId="42149" xr:uid="{D57C6944-47C5-463D-A753-F67B20B91C2A}"/>
    <cellStyle name="Comma 2 3 4 3 3 2 3 3" xfId="30017" xr:uid="{2CA80F39-B5AA-43AA-BA1A-27B072A71DB8}"/>
    <cellStyle name="Comma 2 3 4 3 3 2 4" xfId="9797" xr:uid="{246D708D-74FC-4F4D-817E-2FBE66862D57}"/>
    <cellStyle name="Comma 2 3 4 3 3 2 4 2" xfId="21929" xr:uid="{64A0F238-BAB2-4D15-9B20-3CE6412412CA}"/>
    <cellStyle name="Comma 2 3 4 3 3 2 4 2 2" xfId="46193" xr:uid="{614B8266-1353-4337-8B77-FBB5B9C4D572}"/>
    <cellStyle name="Comma 2 3 4 3 3 2 4 3" xfId="34061" xr:uid="{BD98DA6D-D14D-4C89-811E-07ABDA217321}"/>
    <cellStyle name="Comma 2 3 4 3 3 2 5" xfId="13841" xr:uid="{D67B45D3-1BF6-4640-8DD9-9C7BCAEEFDD4}"/>
    <cellStyle name="Comma 2 3 4 3 3 2 5 2" xfId="38105" xr:uid="{8E37DBF3-92DF-4651-A1B3-1564AB1A534D}"/>
    <cellStyle name="Comma 2 3 4 3 3 2 6" xfId="25973" xr:uid="{10B97A38-2DA2-4010-8E7F-C6EFABA01343}"/>
    <cellStyle name="Comma 2 3 4 3 3 3" xfId="2720" xr:uid="{C5992A3D-641C-4524-8D06-B3B3673FF72A}"/>
    <cellStyle name="Comma 2 3 4 3 3 3 2" xfId="6764" xr:uid="{830D374B-F918-4344-B77D-B77A06789060}"/>
    <cellStyle name="Comma 2 3 4 3 3 3 2 2" xfId="18896" xr:uid="{DE0502F7-82F7-4B17-AE15-BE803349CBFB}"/>
    <cellStyle name="Comma 2 3 4 3 3 3 2 2 2" xfId="43160" xr:uid="{EF986D80-582A-4061-952E-38FE21C1AC18}"/>
    <cellStyle name="Comma 2 3 4 3 3 3 2 3" xfId="31028" xr:uid="{43A43923-95AA-48D4-8D58-930A8FF40F08}"/>
    <cellStyle name="Comma 2 3 4 3 3 3 3" xfId="10808" xr:uid="{11C147B5-926F-40C0-89F3-FEAA27340F92}"/>
    <cellStyle name="Comma 2 3 4 3 3 3 3 2" xfId="22940" xr:uid="{89B3A4DA-B3D5-480A-9A6B-D722C66865FF}"/>
    <cellStyle name="Comma 2 3 4 3 3 3 3 2 2" xfId="47204" xr:uid="{A85E915E-16B8-4EAF-B8C6-3A3D4EAC87B0}"/>
    <cellStyle name="Comma 2 3 4 3 3 3 3 3" xfId="35072" xr:uid="{8426AF5D-2F50-4171-948F-EEB5B4877517}"/>
    <cellStyle name="Comma 2 3 4 3 3 3 4" xfId="14852" xr:uid="{7F867698-78DA-463B-B850-587D10136702}"/>
    <cellStyle name="Comma 2 3 4 3 3 3 4 2" xfId="39116" xr:uid="{A31E19CC-D56A-4780-AA60-0F590E4D50C8}"/>
    <cellStyle name="Comma 2 3 4 3 3 3 5" xfId="26984" xr:uid="{5A0EF606-A729-4FB2-96DE-2904993FFA4C}"/>
    <cellStyle name="Comma 2 3 4 3 3 4" xfId="4742" xr:uid="{A2ABCCA2-B94F-4C8E-BC71-C6E4FAB481FE}"/>
    <cellStyle name="Comma 2 3 4 3 3 4 2" xfId="16874" xr:uid="{4EDED4F0-4403-4D38-800E-44EF3BB56F86}"/>
    <cellStyle name="Comma 2 3 4 3 3 4 2 2" xfId="41138" xr:uid="{6C2EAF12-ADB8-4EEC-B771-E9BD02216FFF}"/>
    <cellStyle name="Comma 2 3 4 3 3 4 3" xfId="29006" xr:uid="{128F5539-E2DC-4779-B8CE-F090D767D5B5}"/>
    <cellStyle name="Comma 2 3 4 3 3 5" xfId="8786" xr:uid="{CD6F7F59-1526-4AEB-991A-2A758F5D9959}"/>
    <cellStyle name="Comma 2 3 4 3 3 5 2" xfId="20918" xr:uid="{D08D74C5-6A5D-438B-B1A8-C0DB3D65134E}"/>
    <cellStyle name="Comma 2 3 4 3 3 5 2 2" xfId="45182" xr:uid="{22AFD1C3-9B1D-4ABC-BFCE-FD56390873BE}"/>
    <cellStyle name="Comma 2 3 4 3 3 5 3" xfId="33050" xr:uid="{4CA33CCC-19F9-4010-BBD1-72F4701D3B27}"/>
    <cellStyle name="Comma 2 3 4 3 3 6" xfId="12830" xr:uid="{F7CF7353-8B71-469C-8E73-169BB81505FF}"/>
    <cellStyle name="Comma 2 3 4 3 3 6 2" xfId="37094" xr:uid="{382626E3-83CE-4480-BDA6-41B8C38A9C74}"/>
    <cellStyle name="Comma 2 3 4 3 3 7" xfId="24962" xr:uid="{181C115E-7477-42DB-97D6-AEA3EFF0DBFB}"/>
    <cellStyle name="Comma 2 3 4 3 4" xfId="1204" xr:uid="{AEEE7A93-9F3A-4A19-A467-3C30C4E1A155}"/>
    <cellStyle name="Comma 2 3 4 3 4 2" xfId="3226" xr:uid="{E096BA1E-B42B-432A-A9CB-F0770AF659B7}"/>
    <cellStyle name="Comma 2 3 4 3 4 2 2" xfId="7270" xr:uid="{ACB69FEF-AB6C-471F-8D59-095DCB7E3E8C}"/>
    <cellStyle name="Comma 2 3 4 3 4 2 2 2" xfId="19402" xr:uid="{282AFA46-7EFB-45E8-B83A-0A2DF2818928}"/>
    <cellStyle name="Comma 2 3 4 3 4 2 2 2 2" xfId="43666" xr:uid="{D5AD5892-3189-40E4-9084-438002CB47C5}"/>
    <cellStyle name="Comma 2 3 4 3 4 2 2 3" xfId="31534" xr:uid="{42D196E8-5693-47D6-A361-2A100B88B25A}"/>
    <cellStyle name="Comma 2 3 4 3 4 2 3" xfId="11314" xr:uid="{A5BCB66E-7AB4-4B69-B990-41F2092A5561}"/>
    <cellStyle name="Comma 2 3 4 3 4 2 3 2" xfId="23446" xr:uid="{36F2432E-0BBB-402D-BEC5-C219565C332B}"/>
    <cellStyle name="Comma 2 3 4 3 4 2 3 2 2" xfId="47710" xr:uid="{A4046403-996C-4152-8CD2-26B82BC78D67}"/>
    <cellStyle name="Comma 2 3 4 3 4 2 3 3" xfId="35578" xr:uid="{3E2240FF-E1C6-4DBA-B9F6-421B57621F36}"/>
    <cellStyle name="Comma 2 3 4 3 4 2 4" xfId="15358" xr:uid="{20FAAD46-4EAE-45B7-A8C4-9806224E4BD2}"/>
    <cellStyle name="Comma 2 3 4 3 4 2 4 2" xfId="39622" xr:uid="{BB0F2E8B-81F0-4BE1-B4F2-0B2C548D374C}"/>
    <cellStyle name="Comma 2 3 4 3 4 2 5" xfId="27490" xr:uid="{0CCCC736-94CF-4459-986D-CDF9088E7BEA}"/>
    <cellStyle name="Comma 2 3 4 3 4 3" xfId="5248" xr:uid="{D1A4234C-EC9B-488B-8585-0896FDBA7F41}"/>
    <cellStyle name="Comma 2 3 4 3 4 3 2" xfId="17380" xr:uid="{73A3CD8D-3662-44E9-9EB4-6089D36B1341}"/>
    <cellStyle name="Comma 2 3 4 3 4 3 2 2" xfId="41644" xr:uid="{69EE3BD2-DFBC-43FD-B9F3-93C15321E54A}"/>
    <cellStyle name="Comma 2 3 4 3 4 3 3" xfId="29512" xr:uid="{5C403BBC-BE8C-4C2A-9591-1C192FE1F76C}"/>
    <cellStyle name="Comma 2 3 4 3 4 4" xfId="9292" xr:uid="{188CB135-044D-4860-9B0F-CC88D1090C33}"/>
    <cellStyle name="Comma 2 3 4 3 4 4 2" xfId="21424" xr:uid="{A1B4230E-1E45-40F7-8EB0-B66DD18FB903}"/>
    <cellStyle name="Comma 2 3 4 3 4 4 2 2" xfId="45688" xr:uid="{4E108615-821B-4535-9706-C4DB7F555246}"/>
    <cellStyle name="Comma 2 3 4 3 4 4 3" xfId="33556" xr:uid="{7078488B-7581-4251-ABD2-AA3C1DF21ADF}"/>
    <cellStyle name="Comma 2 3 4 3 4 5" xfId="13336" xr:uid="{8B50E996-19C7-4C3D-9563-CB45B286EFA8}"/>
    <cellStyle name="Comma 2 3 4 3 4 5 2" xfId="37600" xr:uid="{0E7979EA-CADF-48FA-8CE4-80F0C0C7F54D}"/>
    <cellStyle name="Comma 2 3 4 3 4 6" xfId="25468" xr:uid="{14D07182-45A5-4B11-BFDF-3F97C43C0935}"/>
    <cellStyle name="Comma 2 3 4 3 5" xfId="2215" xr:uid="{032CA907-DD04-485C-9AB9-43519A5F343F}"/>
    <cellStyle name="Comma 2 3 4 3 5 2" xfId="6259" xr:uid="{C44DDC1C-5B0A-4272-BBA9-BA40DFF6931E}"/>
    <cellStyle name="Comma 2 3 4 3 5 2 2" xfId="18391" xr:uid="{F1FBBA41-1E49-4451-AD58-01BB07990741}"/>
    <cellStyle name="Comma 2 3 4 3 5 2 2 2" xfId="42655" xr:uid="{D9A7D6C1-7BD2-4B9A-A4EA-CEA0A7F41BC4}"/>
    <cellStyle name="Comma 2 3 4 3 5 2 3" xfId="30523" xr:uid="{C2C780FB-8D94-46EB-8F80-063D7629972F}"/>
    <cellStyle name="Comma 2 3 4 3 5 3" xfId="10303" xr:uid="{5A61F56E-6256-41F0-90B0-D36FB1778184}"/>
    <cellStyle name="Comma 2 3 4 3 5 3 2" xfId="22435" xr:uid="{15A0B69C-B651-4C4D-8B01-6A9262DA0EFD}"/>
    <cellStyle name="Comma 2 3 4 3 5 3 2 2" xfId="46699" xr:uid="{F7776ED6-0506-4972-809C-3251A9A9323E}"/>
    <cellStyle name="Comma 2 3 4 3 5 3 3" xfId="34567" xr:uid="{8CE2632B-6493-4797-BAF7-50726CC66042}"/>
    <cellStyle name="Comma 2 3 4 3 5 4" xfId="14347" xr:uid="{F21F69EE-C635-4C38-AE2D-DD291D7C4EB3}"/>
    <cellStyle name="Comma 2 3 4 3 5 4 2" xfId="38611" xr:uid="{D77F10F9-6931-4B50-A9EA-775E633D9329}"/>
    <cellStyle name="Comma 2 3 4 3 5 5" xfId="26479" xr:uid="{F627EBA7-9B26-4FBF-BA4D-78047DC38D42}"/>
    <cellStyle name="Comma 2 3 4 3 6" xfId="4237" xr:uid="{AB3A21E5-60CE-4334-B064-662C15D806EA}"/>
    <cellStyle name="Comma 2 3 4 3 6 2" xfId="16369" xr:uid="{1EA4C996-40C4-4A31-BC00-2439EDF2DAFC}"/>
    <cellStyle name="Comma 2 3 4 3 6 2 2" xfId="40633" xr:uid="{2DEF437C-1DF6-4B88-BC16-996F3EB46687}"/>
    <cellStyle name="Comma 2 3 4 3 6 3" xfId="28501" xr:uid="{D99A6983-60F1-4AB2-BA64-CF874E3D5C6C}"/>
    <cellStyle name="Comma 2 3 4 3 7" xfId="8281" xr:uid="{0D6655E8-16A7-4A5F-BA17-825EB7C418E2}"/>
    <cellStyle name="Comma 2 3 4 3 7 2" xfId="20413" xr:uid="{1FCACC25-DEBA-4666-BD2A-48CDCC6E5AAD}"/>
    <cellStyle name="Comma 2 3 4 3 7 2 2" xfId="44677" xr:uid="{FEF022AB-E53A-41FB-A45B-6998FC567C52}"/>
    <cellStyle name="Comma 2 3 4 3 7 3" xfId="32545" xr:uid="{0CC3ABC5-8F7C-40D1-9599-AC2EB4D23F1E}"/>
    <cellStyle name="Comma 2 3 4 3 8" xfId="12325" xr:uid="{86CEA820-B6F4-48BC-B31D-1052F0C8590A}"/>
    <cellStyle name="Comma 2 3 4 3 8 2" xfId="36589" xr:uid="{3C992D00-9C53-492E-ACF4-34327FEF2CCC}"/>
    <cellStyle name="Comma 2 3 4 3 9" xfId="24457" xr:uid="{0757716F-C08C-4972-9ED2-0006ED9E144D}"/>
    <cellStyle name="Comma 2 3 4 4" xfId="320" xr:uid="{821E7F98-F903-4E7B-882B-AD6C516A9553}"/>
    <cellStyle name="Comma 2 3 4 4 2" xfId="825" xr:uid="{0201F90F-7F8D-4EDD-A66D-3F43086C713D}"/>
    <cellStyle name="Comma 2 3 4 4 2 2" xfId="1836" xr:uid="{026FB20D-7FE8-471C-9778-B86DB0E43DF2}"/>
    <cellStyle name="Comma 2 3 4 4 2 2 2" xfId="3858" xr:uid="{EA087AA3-2D69-413D-9D51-A98962CF0D5C}"/>
    <cellStyle name="Comma 2 3 4 4 2 2 2 2" xfId="7902" xr:uid="{29B4F915-5C82-49EC-920D-2BAACC8F4F8F}"/>
    <cellStyle name="Comma 2 3 4 4 2 2 2 2 2" xfId="20034" xr:uid="{E8BCC970-61AE-4127-AD4A-946360D9AE09}"/>
    <cellStyle name="Comma 2 3 4 4 2 2 2 2 2 2" xfId="44298" xr:uid="{AFBBBCDC-8B53-446F-9CF4-A870723FFB6D}"/>
    <cellStyle name="Comma 2 3 4 4 2 2 2 2 3" xfId="32166" xr:uid="{852B4674-9950-47A8-8E11-EBECA12A9154}"/>
    <cellStyle name="Comma 2 3 4 4 2 2 2 3" xfId="11946" xr:uid="{BE7071D3-1FD8-423B-B969-749B728B801E}"/>
    <cellStyle name="Comma 2 3 4 4 2 2 2 3 2" xfId="24078" xr:uid="{8AA79BF5-8FC0-4A47-A239-EC5851FC2722}"/>
    <cellStyle name="Comma 2 3 4 4 2 2 2 3 2 2" xfId="48342" xr:uid="{79E9EA28-1318-4540-8109-4F2A1357116E}"/>
    <cellStyle name="Comma 2 3 4 4 2 2 2 3 3" xfId="36210" xr:uid="{B7CB15BF-E995-4241-8E39-F1E85584CF96}"/>
    <cellStyle name="Comma 2 3 4 4 2 2 2 4" xfId="15990" xr:uid="{2ECCF639-35AC-4151-A58E-89E9BEE5F94A}"/>
    <cellStyle name="Comma 2 3 4 4 2 2 2 4 2" xfId="40254" xr:uid="{DC858B89-367E-442A-BEAA-E93C40FE18F9}"/>
    <cellStyle name="Comma 2 3 4 4 2 2 2 5" xfId="28122" xr:uid="{17A0D732-6456-4DE5-B619-C2AA0AD64343}"/>
    <cellStyle name="Comma 2 3 4 4 2 2 3" xfId="5880" xr:uid="{8F927A94-3221-4978-B491-15057325511E}"/>
    <cellStyle name="Comma 2 3 4 4 2 2 3 2" xfId="18012" xr:uid="{D5893207-F4D6-4337-870E-FDEFA0D12BFB}"/>
    <cellStyle name="Comma 2 3 4 4 2 2 3 2 2" xfId="42276" xr:uid="{DAE15790-9FA3-435A-94F3-342C510B1681}"/>
    <cellStyle name="Comma 2 3 4 4 2 2 3 3" xfId="30144" xr:uid="{27C2ED2E-93C9-4B4B-A7E6-47B791CAEDC1}"/>
    <cellStyle name="Comma 2 3 4 4 2 2 4" xfId="9924" xr:uid="{6F64B7C7-AA38-4482-9377-4D31CCFA058B}"/>
    <cellStyle name="Comma 2 3 4 4 2 2 4 2" xfId="22056" xr:uid="{54226722-ECB8-45EC-8092-BF35C54D4CBE}"/>
    <cellStyle name="Comma 2 3 4 4 2 2 4 2 2" xfId="46320" xr:uid="{4FF1432D-DBD6-4F49-8A3B-A4C47DB1FCC2}"/>
    <cellStyle name="Comma 2 3 4 4 2 2 4 3" xfId="34188" xr:uid="{61136CA5-9A7A-4DAD-9535-23AB905A27F0}"/>
    <cellStyle name="Comma 2 3 4 4 2 2 5" xfId="13968" xr:uid="{C2D95DE5-7E6B-426B-B2B4-C22EE31C574C}"/>
    <cellStyle name="Comma 2 3 4 4 2 2 5 2" xfId="38232" xr:uid="{E921FD34-887B-4FE1-9A27-58B3B5288B00}"/>
    <cellStyle name="Comma 2 3 4 4 2 2 6" xfId="26100" xr:uid="{1ACE7AD8-2E97-45F5-9807-5933A16915BD}"/>
    <cellStyle name="Comma 2 3 4 4 2 3" xfId="2847" xr:uid="{C19B73ED-5FE9-4DA8-8F87-0FE6DD41EDF9}"/>
    <cellStyle name="Comma 2 3 4 4 2 3 2" xfId="6891" xr:uid="{96969623-FE9C-48F9-AD6A-A7C33B96F355}"/>
    <cellStyle name="Comma 2 3 4 4 2 3 2 2" xfId="19023" xr:uid="{FB11D8B7-B72B-4EEF-B505-5A1922F3DA3E}"/>
    <cellStyle name="Comma 2 3 4 4 2 3 2 2 2" xfId="43287" xr:uid="{2982D531-2685-428A-86A6-1EA8CC8863F5}"/>
    <cellStyle name="Comma 2 3 4 4 2 3 2 3" xfId="31155" xr:uid="{898F0CDC-08BD-426B-B178-F9C6B82C1F29}"/>
    <cellStyle name="Comma 2 3 4 4 2 3 3" xfId="10935" xr:uid="{46CDC6F5-9441-4A85-A9E6-CE43D76AB6B1}"/>
    <cellStyle name="Comma 2 3 4 4 2 3 3 2" xfId="23067" xr:uid="{361397FE-E4E7-4CE2-8AD4-1BBCAE6115F6}"/>
    <cellStyle name="Comma 2 3 4 4 2 3 3 2 2" xfId="47331" xr:uid="{26841A7A-A958-4FA6-B7A1-A59519B118E8}"/>
    <cellStyle name="Comma 2 3 4 4 2 3 3 3" xfId="35199" xr:uid="{0B05F158-68A4-4F5C-8A0D-C1D75B24C48E}"/>
    <cellStyle name="Comma 2 3 4 4 2 3 4" xfId="14979" xr:uid="{2479C4B3-5053-4FBF-90BD-5628F69F2C15}"/>
    <cellStyle name="Comma 2 3 4 4 2 3 4 2" xfId="39243" xr:uid="{47B07897-2F83-4633-9617-EC04997A1C54}"/>
    <cellStyle name="Comma 2 3 4 4 2 3 5" xfId="27111" xr:uid="{E219DB1E-EA37-4D46-8673-B8CF6D7868E3}"/>
    <cellStyle name="Comma 2 3 4 4 2 4" xfId="4869" xr:uid="{27ACD433-86F0-44C7-A9E6-7E7031CB0C12}"/>
    <cellStyle name="Comma 2 3 4 4 2 4 2" xfId="17001" xr:uid="{59463A73-B0AC-4BDE-B53C-B8CE1E1993FE}"/>
    <cellStyle name="Comma 2 3 4 4 2 4 2 2" xfId="41265" xr:uid="{A94C0153-6424-4F11-83FE-DA5199E368CA}"/>
    <cellStyle name="Comma 2 3 4 4 2 4 3" xfId="29133" xr:uid="{2524139C-2FCD-44F2-A407-7D357DA50FE2}"/>
    <cellStyle name="Comma 2 3 4 4 2 5" xfId="8913" xr:uid="{3BB0D9E5-CAC2-4E65-9C58-A30DCCA65DAB}"/>
    <cellStyle name="Comma 2 3 4 4 2 5 2" xfId="21045" xr:uid="{89E6CAF9-3013-428B-A9BA-0104FEA759DC}"/>
    <cellStyle name="Comma 2 3 4 4 2 5 2 2" xfId="45309" xr:uid="{19AA526E-1DF5-4076-AC79-439CAE658B4A}"/>
    <cellStyle name="Comma 2 3 4 4 2 5 3" xfId="33177" xr:uid="{660B3E7C-D6FD-4F6D-973E-A9C350C1DE76}"/>
    <cellStyle name="Comma 2 3 4 4 2 6" xfId="12957" xr:uid="{73E11A9F-ACAC-455C-853B-0F023B138A21}"/>
    <cellStyle name="Comma 2 3 4 4 2 6 2" xfId="37221" xr:uid="{7BE012D9-5E97-4A5A-8054-F279F03565EB}"/>
    <cellStyle name="Comma 2 3 4 4 2 7" xfId="25089" xr:uid="{F2C36D46-4B66-4051-B28F-1A0DB7D4AB77}"/>
    <cellStyle name="Comma 2 3 4 4 3" xfId="1331" xr:uid="{E6DB4120-EC7E-45A4-8DED-A55A94E1AAE3}"/>
    <cellStyle name="Comma 2 3 4 4 3 2" xfId="3353" xr:uid="{BD8BFCC8-D189-448F-8210-1BBBE81CF1DA}"/>
    <cellStyle name="Comma 2 3 4 4 3 2 2" xfId="7397" xr:uid="{21CB75F6-DF36-4691-8697-3F007448F890}"/>
    <cellStyle name="Comma 2 3 4 4 3 2 2 2" xfId="19529" xr:uid="{81A1A31D-55FD-4592-81A9-E66FEE753042}"/>
    <cellStyle name="Comma 2 3 4 4 3 2 2 2 2" xfId="43793" xr:uid="{153C928F-D52D-448A-AD2E-BEB2F8359784}"/>
    <cellStyle name="Comma 2 3 4 4 3 2 2 3" xfId="31661" xr:uid="{4295CD92-D7D0-44B3-8467-29292003BCDE}"/>
    <cellStyle name="Comma 2 3 4 4 3 2 3" xfId="11441" xr:uid="{F3132D1A-0750-472A-BE5D-43C7232EF1D0}"/>
    <cellStyle name="Comma 2 3 4 4 3 2 3 2" xfId="23573" xr:uid="{51F4AA1B-33D5-45EC-BDA1-6A19BAC44AD9}"/>
    <cellStyle name="Comma 2 3 4 4 3 2 3 2 2" xfId="47837" xr:uid="{BB17705D-82D4-435B-8273-603CDE9913C4}"/>
    <cellStyle name="Comma 2 3 4 4 3 2 3 3" xfId="35705" xr:uid="{13076CEF-5F94-457C-A9C7-D34257E07A8B}"/>
    <cellStyle name="Comma 2 3 4 4 3 2 4" xfId="15485" xr:uid="{FF6E729E-A4DF-478E-8426-CDE3D12029EE}"/>
    <cellStyle name="Comma 2 3 4 4 3 2 4 2" xfId="39749" xr:uid="{DE6790B6-CE18-4148-95F6-7D343118FF53}"/>
    <cellStyle name="Comma 2 3 4 4 3 2 5" xfId="27617" xr:uid="{1DC059E3-9468-407F-9DD9-EA084433BAF4}"/>
    <cellStyle name="Comma 2 3 4 4 3 3" xfId="5375" xr:uid="{AC49268C-77A8-47C3-9C53-87DBB51F0576}"/>
    <cellStyle name="Comma 2 3 4 4 3 3 2" xfId="17507" xr:uid="{89E51863-72A8-444F-9116-CAF1581ACBAA}"/>
    <cellStyle name="Comma 2 3 4 4 3 3 2 2" xfId="41771" xr:uid="{B443812D-F779-4986-9353-556CB307FB8A}"/>
    <cellStyle name="Comma 2 3 4 4 3 3 3" xfId="29639" xr:uid="{13B32CDC-EF02-402F-98D7-C98302C9211C}"/>
    <cellStyle name="Comma 2 3 4 4 3 4" xfId="9419" xr:uid="{9DAC92F9-87D5-4BC6-ABAD-5EA5B9D2C32B}"/>
    <cellStyle name="Comma 2 3 4 4 3 4 2" xfId="21551" xr:uid="{682F68E7-3E3C-43C3-B5CC-40CCB4F9A8A4}"/>
    <cellStyle name="Comma 2 3 4 4 3 4 2 2" xfId="45815" xr:uid="{C4BF982A-B744-4EF0-BBC7-13C07BF52CE6}"/>
    <cellStyle name="Comma 2 3 4 4 3 4 3" xfId="33683" xr:uid="{FED0EA7C-1792-438A-9F06-8C184E264EFA}"/>
    <cellStyle name="Comma 2 3 4 4 3 5" xfId="13463" xr:uid="{D3FFD881-A1B5-4B85-997D-41F1DC05778E}"/>
    <cellStyle name="Comma 2 3 4 4 3 5 2" xfId="37727" xr:uid="{B1E1BA76-B5DD-47E2-9870-44ABCD4F63E4}"/>
    <cellStyle name="Comma 2 3 4 4 3 6" xfId="25595" xr:uid="{ABC37E5B-DA42-4E14-8DB9-104D30C76E70}"/>
    <cellStyle name="Comma 2 3 4 4 4" xfId="2342" xr:uid="{FAD8647D-B8F3-4766-852A-7AC9C77375C7}"/>
    <cellStyle name="Comma 2 3 4 4 4 2" xfId="6386" xr:uid="{CA0005DB-46C9-4FD6-B084-30B0E878909C}"/>
    <cellStyle name="Comma 2 3 4 4 4 2 2" xfId="18518" xr:uid="{31E6CF9C-77CF-448E-86CA-B3D385B8EB82}"/>
    <cellStyle name="Comma 2 3 4 4 4 2 2 2" xfId="42782" xr:uid="{1C98E8E8-826E-4FBF-AC95-E3764F261DB8}"/>
    <cellStyle name="Comma 2 3 4 4 4 2 3" xfId="30650" xr:uid="{16E273EA-3EF4-4D1E-A90E-900CF8B3A994}"/>
    <cellStyle name="Comma 2 3 4 4 4 3" xfId="10430" xr:uid="{0B2638A4-7045-4CBF-991E-D28AF81D2BB0}"/>
    <cellStyle name="Comma 2 3 4 4 4 3 2" xfId="22562" xr:uid="{DFFDB46A-549E-47C5-8DD3-C89E4DE56F1D}"/>
    <cellStyle name="Comma 2 3 4 4 4 3 2 2" xfId="46826" xr:uid="{8ACFD5A9-590F-4612-A59C-BE68C2C994EA}"/>
    <cellStyle name="Comma 2 3 4 4 4 3 3" xfId="34694" xr:uid="{86F8E57D-349B-4F58-B385-7C945F7C8AF0}"/>
    <cellStyle name="Comma 2 3 4 4 4 4" xfId="14474" xr:uid="{D301F268-D0A0-464A-A3FD-660B2F66BA85}"/>
    <cellStyle name="Comma 2 3 4 4 4 4 2" xfId="38738" xr:uid="{6BB98AE9-B4ED-4FB6-AAB5-4FFE7357DA74}"/>
    <cellStyle name="Comma 2 3 4 4 4 5" xfId="26606" xr:uid="{72401B56-919B-4AF5-A5BA-261ABB6AE955}"/>
    <cellStyle name="Comma 2 3 4 4 5" xfId="4364" xr:uid="{4F5F26B9-E453-4012-BCD0-A7FD32F58845}"/>
    <cellStyle name="Comma 2 3 4 4 5 2" xfId="16496" xr:uid="{35D4C7DB-AC25-4ECA-8640-845B4EF87AC1}"/>
    <cellStyle name="Comma 2 3 4 4 5 2 2" xfId="40760" xr:uid="{C162E33D-D068-4D98-AC97-A467795A6A1B}"/>
    <cellStyle name="Comma 2 3 4 4 5 3" xfId="28628" xr:uid="{E48DD4EB-44A3-4290-9756-F087D54E313F}"/>
    <cellStyle name="Comma 2 3 4 4 6" xfId="8408" xr:uid="{233CCC00-D524-437F-90FC-75B17EA82AC9}"/>
    <cellStyle name="Comma 2 3 4 4 6 2" xfId="20540" xr:uid="{F8E37E15-7BD5-42BA-AEDC-C641A0029D61}"/>
    <cellStyle name="Comma 2 3 4 4 6 2 2" xfId="44804" xr:uid="{B56EDC6A-72DE-42CA-B704-27B4E1D671D8}"/>
    <cellStyle name="Comma 2 3 4 4 6 3" xfId="32672" xr:uid="{9F863870-215E-4176-A40E-CFC20940C7BD}"/>
    <cellStyle name="Comma 2 3 4 4 7" xfId="12452" xr:uid="{518A9BE6-E15C-41B5-A583-9BCA0354CF79}"/>
    <cellStyle name="Comma 2 3 4 4 7 2" xfId="36716" xr:uid="{49A686D6-8D1F-4C81-9236-5CDA94AB9EDE}"/>
    <cellStyle name="Comma 2 3 4 4 8" xfId="24584" xr:uid="{DF686B6B-8773-4131-98F4-FA687CAFFD4F}"/>
    <cellStyle name="Comma 2 3 4 5" xfId="572" xr:uid="{9AA954D6-4FA2-42AB-AC20-EE8D6A057468}"/>
    <cellStyle name="Comma 2 3 4 5 2" xfId="1583" xr:uid="{27E0A143-7A44-41EB-97D9-340362186A4C}"/>
    <cellStyle name="Comma 2 3 4 5 2 2" xfId="3605" xr:uid="{F1CAFB10-A4EA-4D56-BD7D-7370AC41032F}"/>
    <cellStyle name="Comma 2 3 4 5 2 2 2" xfId="7649" xr:uid="{C0CCA674-F20E-412C-B493-4A9BDFEB8E8D}"/>
    <cellStyle name="Comma 2 3 4 5 2 2 2 2" xfId="19781" xr:uid="{8A43A134-43F2-45BB-8B5D-9FE241EC0C30}"/>
    <cellStyle name="Comma 2 3 4 5 2 2 2 2 2" xfId="44045" xr:uid="{D69AF82C-D5C7-4075-A428-FF65C8E986D7}"/>
    <cellStyle name="Comma 2 3 4 5 2 2 2 3" xfId="31913" xr:uid="{BBFF9425-1EA5-49D2-8B69-87287BF72274}"/>
    <cellStyle name="Comma 2 3 4 5 2 2 3" xfId="11693" xr:uid="{3919C262-6C5A-437A-A51F-7647BB811AF3}"/>
    <cellStyle name="Comma 2 3 4 5 2 2 3 2" xfId="23825" xr:uid="{BFF2B3BD-E304-4939-9B76-F957979B5891}"/>
    <cellStyle name="Comma 2 3 4 5 2 2 3 2 2" xfId="48089" xr:uid="{45D64F97-BE55-424A-A02B-4EADB1A7FD25}"/>
    <cellStyle name="Comma 2 3 4 5 2 2 3 3" xfId="35957" xr:uid="{173B1F85-CC28-4201-B483-F01C77725DB0}"/>
    <cellStyle name="Comma 2 3 4 5 2 2 4" xfId="15737" xr:uid="{FCAA4827-1EEC-47F7-BF26-934BACFF91D0}"/>
    <cellStyle name="Comma 2 3 4 5 2 2 4 2" xfId="40001" xr:uid="{B3F2A611-BE89-489B-8D0D-0F28BC7666A7}"/>
    <cellStyle name="Comma 2 3 4 5 2 2 5" xfId="27869" xr:uid="{B57F233F-DF57-494C-94C3-AD520A754867}"/>
    <cellStyle name="Comma 2 3 4 5 2 3" xfId="5627" xr:uid="{83090B15-2FA1-4D64-B984-16A4A2BAFE26}"/>
    <cellStyle name="Comma 2 3 4 5 2 3 2" xfId="17759" xr:uid="{F0FDA602-93AF-4E0D-A53B-6FFCC5442DF8}"/>
    <cellStyle name="Comma 2 3 4 5 2 3 2 2" xfId="42023" xr:uid="{8440B913-67B8-4CF3-9608-E0C51365480A}"/>
    <cellStyle name="Comma 2 3 4 5 2 3 3" xfId="29891" xr:uid="{C4EF6C02-28E2-4D0E-84C0-AF2A53C73E5B}"/>
    <cellStyle name="Comma 2 3 4 5 2 4" xfId="9671" xr:uid="{04C6CDC8-D04F-4599-8DFE-DBBC0FC558C3}"/>
    <cellStyle name="Comma 2 3 4 5 2 4 2" xfId="21803" xr:uid="{D506A0E8-BE4A-4394-AF7E-BE6CFA2A399E}"/>
    <cellStyle name="Comma 2 3 4 5 2 4 2 2" xfId="46067" xr:uid="{AE626B30-34E8-416B-90CC-01D72A46C794}"/>
    <cellStyle name="Comma 2 3 4 5 2 4 3" xfId="33935" xr:uid="{58EA2268-B66B-480D-8A5A-D1351E7A8961}"/>
    <cellStyle name="Comma 2 3 4 5 2 5" xfId="13715" xr:uid="{0388C6AE-E65F-47CD-B64F-32E5C96BF52D}"/>
    <cellStyle name="Comma 2 3 4 5 2 5 2" xfId="37979" xr:uid="{62072970-4B7C-4AB8-935C-140179734D5C}"/>
    <cellStyle name="Comma 2 3 4 5 2 6" xfId="25847" xr:uid="{F00326C1-0344-47E7-89D3-5588778BFF1E}"/>
    <cellStyle name="Comma 2 3 4 5 3" xfId="2594" xr:uid="{06BA5253-070B-46D4-83F5-33BDB2D6E03F}"/>
    <cellStyle name="Comma 2 3 4 5 3 2" xfId="6638" xr:uid="{92A24ABF-16FD-41E0-989C-03EF4BF87CC0}"/>
    <cellStyle name="Comma 2 3 4 5 3 2 2" xfId="18770" xr:uid="{D2929657-2BF4-4C52-974A-9315F4EC186D}"/>
    <cellStyle name="Comma 2 3 4 5 3 2 2 2" xfId="43034" xr:uid="{17D7F2BE-993F-4D17-A9C7-12740BCF3FA1}"/>
    <cellStyle name="Comma 2 3 4 5 3 2 3" xfId="30902" xr:uid="{F8CD12C1-ADC3-43CA-9127-5750A5948D10}"/>
    <cellStyle name="Comma 2 3 4 5 3 3" xfId="10682" xr:uid="{72C3731D-A092-4ED4-B416-75A3109B4980}"/>
    <cellStyle name="Comma 2 3 4 5 3 3 2" xfId="22814" xr:uid="{351B7124-4F01-43FA-95A1-032FB5509FD5}"/>
    <cellStyle name="Comma 2 3 4 5 3 3 2 2" xfId="47078" xr:uid="{33CAC64A-BB22-4B1B-B9A8-A56F5F1FF0B6}"/>
    <cellStyle name="Comma 2 3 4 5 3 3 3" xfId="34946" xr:uid="{15507B3B-BA53-4CF2-817F-138C712B0BFE}"/>
    <cellStyle name="Comma 2 3 4 5 3 4" xfId="14726" xr:uid="{390C6532-9E70-4400-8FE1-C95256996933}"/>
    <cellStyle name="Comma 2 3 4 5 3 4 2" xfId="38990" xr:uid="{A3C9A4E5-07EB-49D1-8789-5DCCCDEC0582}"/>
    <cellStyle name="Comma 2 3 4 5 3 5" xfId="26858" xr:uid="{220F0669-8082-4E8D-ACFB-0C90AD3832CD}"/>
    <cellStyle name="Comma 2 3 4 5 4" xfId="4616" xr:uid="{59317F38-856A-49CF-A40B-F4B403FA0CD1}"/>
    <cellStyle name="Comma 2 3 4 5 4 2" xfId="16748" xr:uid="{72ECCEE2-3854-491E-AE77-C94DA7AE78AD}"/>
    <cellStyle name="Comma 2 3 4 5 4 2 2" xfId="41012" xr:uid="{A4C7B88A-4749-4A05-AB49-152CFF91D9CE}"/>
    <cellStyle name="Comma 2 3 4 5 4 3" xfId="28880" xr:uid="{A6775AFB-7195-4B63-8DDA-F1DDFA930C6E}"/>
    <cellStyle name="Comma 2 3 4 5 5" xfId="8660" xr:uid="{EE047738-0AAA-4932-9628-B5F953AF5D05}"/>
    <cellStyle name="Comma 2 3 4 5 5 2" xfId="20792" xr:uid="{E1C4FADC-49EC-41BC-B53F-CFDBD7F5A1FA}"/>
    <cellStyle name="Comma 2 3 4 5 5 2 2" xfId="45056" xr:uid="{D98F1BE7-F9A6-4842-99A7-E90B2123C03B}"/>
    <cellStyle name="Comma 2 3 4 5 5 3" xfId="32924" xr:uid="{CD5D64C1-C097-41DA-8911-1288D4C97005}"/>
    <cellStyle name="Comma 2 3 4 5 6" xfId="12704" xr:uid="{673BFBF9-1B66-4C00-B52D-295EF75C8D48}"/>
    <cellStyle name="Comma 2 3 4 5 6 2" xfId="36968" xr:uid="{03A4D2F5-9271-4570-8CFB-DB4ADB13DB30}"/>
    <cellStyle name="Comma 2 3 4 5 7" xfId="24836" xr:uid="{A57187F9-5AC8-48E0-8612-7A6F5B722093}"/>
    <cellStyle name="Comma 2 3 4 6" xfId="1078" xr:uid="{F74A7AAF-AF0C-428C-AE97-C44AF6AE75F1}"/>
    <cellStyle name="Comma 2 3 4 6 2" xfId="3100" xr:uid="{B6160B43-CCCC-4302-94BA-E3065B58F2FE}"/>
    <cellStyle name="Comma 2 3 4 6 2 2" xfId="7144" xr:uid="{3654D833-0C1A-41BD-9191-43007C00FCE3}"/>
    <cellStyle name="Comma 2 3 4 6 2 2 2" xfId="19276" xr:uid="{76E1EFB0-FE3D-435C-AF6C-1FFA174807A3}"/>
    <cellStyle name="Comma 2 3 4 6 2 2 2 2" xfId="43540" xr:uid="{0EEDBFB8-AA6E-44A9-950F-254D2B68AE83}"/>
    <cellStyle name="Comma 2 3 4 6 2 2 3" xfId="31408" xr:uid="{2DD127FC-8251-48FD-BBCA-9025B372A6B3}"/>
    <cellStyle name="Comma 2 3 4 6 2 3" xfId="11188" xr:uid="{B6E1E86D-D85F-4489-B529-F3C71E3E51A9}"/>
    <cellStyle name="Comma 2 3 4 6 2 3 2" xfId="23320" xr:uid="{E0717045-F6FA-4F09-BDE6-BE4215D075A0}"/>
    <cellStyle name="Comma 2 3 4 6 2 3 2 2" xfId="47584" xr:uid="{9598DC4C-6EA3-4A06-9130-B73E8D371CDE}"/>
    <cellStyle name="Comma 2 3 4 6 2 3 3" xfId="35452" xr:uid="{6FE3A083-B077-4259-987D-009935C38613}"/>
    <cellStyle name="Comma 2 3 4 6 2 4" xfId="15232" xr:uid="{0C4B25FF-F422-490B-A8EF-C321EBDAAF34}"/>
    <cellStyle name="Comma 2 3 4 6 2 4 2" xfId="39496" xr:uid="{210DF016-FBB2-428F-9E36-D5F0DC3986C7}"/>
    <cellStyle name="Comma 2 3 4 6 2 5" xfId="27364" xr:uid="{2D785EA7-73C3-488A-8929-D5102CC75AC0}"/>
    <cellStyle name="Comma 2 3 4 6 3" xfId="5122" xr:uid="{62C08153-9956-4E47-8033-AD96873D8C81}"/>
    <cellStyle name="Comma 2 3 4 6 3 2" xfId="17254" xr:uid="{37BCF99D-8B8B-46DF-9265-473ECBF0738B}"/>
    <cellStyle name="Comma 2 3 4 6 3 2 2" xfId="41518" xr:uid="{509347BD-10EF-43BC-B09D-E59BC17F34B1}"/>
    <cellStyle name="Comma 2 3 4 6 3 3" xfId="29386" xr:uid="{BEF9096C-F1C1-4B62-8A56-81AB5122F1AE}"/>
    <cellStyle name="Comma 2 3 4 6 4" xfId="9166" xr:uid="{AEB0E16B-6DDC-44FB-B6EE-AD12CB5D9C1E}"/>
    <cellStyle name="Comma 2 3 4 6 4 2" xfId="21298" xr:uid="{22C69D97-18C2-4760-B47F-BF31659B3C6E}"/>
    <cellStyle name="Comma 2 3 4 6 4 2 2" xfId="45562" xr:uid="{0A35E614-B760-4510-91D6-DC2C805EE384}"/>
    <cellStyle name="Comma 2 3 4 6 4 3" xfId="33430" xr:uid="{9E0B7583-77F1-44CC-A6AC-37B03F9D49EE}"/>
    <cellStyle name="Comma 2 3 4 6 5" xfId="13210" xr:uid="{92AD04D2-FA16-4D07-806F-0F1101A8B5E0}"/>
    <cellStyle name="Comma 2 3 4 6 5 2" xfId="37474" xr:uid="{B237D6E9-D453-46B6-B345-A635C6E097F2}"/>
    <cellStyle name="Comma 2 3 4 6 6" xfId="25342" xr:uid="{948A72D3-E8E1-408D-9281-B41786222D3B}"/>
    <cellStyle name="Comma 2 3 4 7" xfId="2089" xr:uid="{5ED6BE82-D367-4E0E-BB2C-8EEFD1F17584}"/>
    <cellStyle name="Comma 2 3 4 7 2" xfId="6133" xr:uid="{E3D23AF0-1568-4192-BD38-8E52FD6480D4}"/>
    <cellStyle name="Comma 2 3 4 7 2 2" xfId="18265" xr:uid="{10AAD7D0-EF4F-4B3F-B3D3-A0EC2A668D4A}"/>
    <cellStyle name="Comma 2 3 4 7 2 2 2" xfId="42529" xr:uid="{50F00E47-3C03-49E1-8007-693A08B6EC37}"/>
    <cellStyle name="Comma 2 3 4 7 2 3" xfId="30397" xr:uid="{4E748799-CC52-4E27-B545-645DF709D596}"/>
    <cellStyle name="Comma 2 3 4 7 3" xfId="10177" xr:uid="{5C2994C4-E31D-48DE-96D4-A796C5CA1F4A}"/>
    <cellStyle name="Comma 2 3 4 7 3 2" xfId="22309" xr:uid="{5FB090AD-5AF2-4FBF-84E3-15AC03669B9B}"/>
    <cellStyle name="Comma 2 3 4 7 3 2 2" xfId="46573" xr:uid="{11B0461B-3026-476F-BF73-FDC45C64362D}"/>
    <cellStyle name="Comma 2 3 4 7 3 3" xfId="34441" xr:uid="{F0BBF80A-AE2D-4AFC-B88E-F9EC2D1140CC}"/>
    <cellStyle name="Comma 2 3 4 7 4" xfId="14221" xr:uid="{A36C9EFF-5AD6-4378-BF18-B58AF22B4750}"/>
    <cellStyle name="Comma 2 3 4 7 4 2" xfId="38485" xr:uid="{7D54A038-9F11-4660-A676-DE3F78B4A18E}"/>
    <cellStyle name="Comma 2 3 4 7 5" xfId="26353" xr:uid="{EF7A0751-CDB1-4EFA-BE86-9413BA01DDE6}"/>
    <cellStyle name="Comma 2 3 4 8" xfId="4111" xr:uid="{29243CA5-BCC6-464B-BECA-95160AF6DC91}"/>
    <cellStyle name="Comma 2 3 4 8 2" xfId="16243" xr:uid="{9628B3AF-5F15-40F9-8F15-669F4BDB74D5}"/>
    <cellStyle name="Comma 2 3 4 8 2 2" xfId="40507" xr:uid="{C2FECF71-4C4B-4DDA-96BF-BBA6924AAD95}"/>
    <cellStyle name="Comma 2 3 4 8 3" xfId="28375" xr:uid="{21C8A39F-3C2C-4FAA-A232-B7CD0C247A8E}"/>
    <cellStyle name="Comma 2 3 4 9" xfId="8155" xr:uid="{AB5F7458-1A94-4E21-B37E-254FBBB4AB44}"/>
    <cellStyle name="Comma 2 3 4 9 2" xfId="20287" xr:uid="{DA8A2C13-24AB-4CA4-8B00-062A83B0B3D3}"/>
    <cellStyle name="Comma 2 3 4 9 2 2" xfId="44551" xr:uid="{E5D70593-6068-45A0-A855-9FAB4DA3FE3C}"/>
    <cellStyle name="Comma 2 3 4 9 3" xfId="32419" xr:uid="{E6F781DE-9F22-4A1F-BC43-81411F855698}"/>
    <cellStyle name="Comma 2 3 5" xfId="88" xr:uid="{97697AEB-31B2-4031-9B52-73D1DE1DEF7F}"/>
    <cellStyle name="Comma 2 3 5 10" xfId="24352" xr:uid="{3E672AA8-7C3E-450E-B9DA-F5CE235D1E06}"/>
    <cellStyle name="Comma 2 3 5 2" xfId="214" xr:uid="{AD3719A1-2B42-4C4F-8D1D-1484E2D47EA2}"/>
    <cellStyle name="Comma 2 3 5 2 2" xfId="467" xr:uid="{C3975D68-21FC-4324-AADC-128D419E2C3A}"/>
    <cellStyle name="Comma 2 3 5 2 2 2" xfId="972" xr:uid="{F9B8A756-C05D-4F32-A995-0FDB53920DB9}"/>
    <cellStyle name="Comma 2 3 5 2 2 2 2" xfId="1983" xr:uid="{54F6272B-051B-4ECD-A797-125DA5919CAA}"/>
    <cellStyle name="Comma 2 3 5 2 2 2 2 2" xfId="4005" xr:uid="{2C7EA824-4571-43D4-B16C-DD55BB3A8D92}"/>
    <cellStyle name="Comma 2 3 5 2 2 2 2 2 2" xfId="8049" xr:uid="{FE6393CA-14E8-4EB8-AEF2-0679D354CD05}"/>
    <cellStyle name="Comma 2 3 5 2 2 2 2 2 2 2" xfId="20181" xr:uid="{1BB9D99D-F3D3-4751-89D2-90991E6EF76A}"/>
    <cellStyle name="Comma 2 3 5 2 2 2 2 2 2 2 2" xfId="44445" xr:uid="{419CE4F1-4B01-4C9A-A155-283768854999}"/>
    <cellStyle name="Comma 2 3 5 2 2 2 2 2 2 3" xfId="32313" xr:uid="{F3DAC36E-CE9B-4A22-A072-D45E2B4264FB}"/>
    <cellStyle name="Comma 2 3 5 2 2 2 2 2 3" xfId="12093" xr:uid="{08C61621-E624-4583-A472-4D424C62ADA3}"/>
    <cellStyle name="Comma 2 3 5 2 2 2 2 2 3 2" xfId="24225" xr:uid="{B7278870-0B35-49DD-A3A3-70598CC54F86}"/>
    <cellStyle name="Comma 2 3 5 2 2 2 2 2 3 2 2" xfId="48489" xr:uid="{CABA5EDA-89BD-41DE-A6D9-63788865D286}"/>
    <cellStyle name="Comma 2 3 5 2 2 2 2 2 3 3" xfId="36357" xr:uid="{3B0B1786-BEA6-4359-BC97-A00DDAEB0073}"/>
    <cellStyle name="Comma 2 3 5 2 2 2 2 2 4" xfId="16137" xr:uid="{7646FDB0-8AD3-4804-88D0-65A851E6DDD3}"/>
    <cellStyle name="Comma 2 3 5 2 2 2 2 2 4 2" xfId="40401" xr:uid="{D9DE6F3C-DA31-4C2B-A83B-D1A29C16E759}"/>
    <cellStyle name="Comma 2 3 5 2 2 2 2 2 5" xfId="28269" xr:uid="{DEA89B02-1A25-405C-B7DE-66A32EBF0392}"/>
    <cellStyle name="Comma 2 3 5 2 2 2 2 3" xfId="6027" xr:uid="{B6B084F0-4D95-4FC1-8E39-17B2FD1511F4}"/>
    <cellStyle name="Comma 2 3 5 2 2 2 2 3 2" xfId="18159" xr:uid="{8B1F8BAE-C3CF-4407-9C8F-38B67B208AFE}"/>
    <cellStyle name="Comma 2 3 5 2 2 2 2 3 2 2" xfId="42423" xr:uid="{BA3E81BE-1CC7-4BAE-BFFE-E28D5960625E}"/>
    <cellStyle name="Comma 2 3 5 2 2 2 2 3 3" xfId="30291" xr:uid="{0FD844DE-AD14-420A-8424-1CCEE5408C11}"/>
    <cellStyle name="Comma 2 3 5 2 2 2 2 4" xfId="10071" xr:uid="{98424D71-2C9E-4B49-AE33-894F4448CA00}"/>
    <cellStyle name="Comma 2 3 5 2 2 2 2 4 2" xfId="22203" xr:uid="{D2CB2F8E-816F-4A40-B587-3177FAAD93C5}"/>
    <cellStyle name="Comma 2 3 5 2 2 2 2 4 2 2" xfId="46467" xr:uid="{448A44C3-AAF0-411A-AD73-24B7357FF4F6}"/>
    <cellStyle name="Comma 2 3 5 2 2 2 2 4 3" xfId="34335" xr:uid="{55F87BA0-DF2E-44A7-883B-FC6919899FBC}"/>
    <cellStyle name="Comma 2 3 5 2 2 2 2 5" xfId="14115" xr:uid="{A3714030-07BD-4200-962C-C96578220BA5}"/>
    <cellStyle name="Comma 2 3 5 2 2 2 2 5 2" xfId="38379" xr:uid="{73BADD1F-FA36-4C09-A6EE-D9DDDBE9CC72}"/>
    <cellStyle name="Comma 2 3 5 2 2 2 2 6" xfId="26247" xr:uid="{C07EBC3E-983B-4388-98C8-7532F8F90AF5}"/>
    <cellStyle name="Comma 2 3 5 2 2 2 3" xfId="2994" xr:uid="{20007937-A27B-4C67-9E64-EE53619BB6AA}"/>
    <cellStyle name="Comma 2 3 5 2 2 2 3 2" xfId="7038" xr:uid="{D59ACB35-0AED-45ED-8DF3-5C024A2016E7}"/>
    <cellStyle name="Comma 2 3 5 2 2 2 3 2 2" xfId="19170" xr:uid="{CC178174-E0E2-44A3-BBB4-632CB90FDEE5}"/>
    <cellStyle name="Comma 2 3 5 2 2 2 3 2 2 2" xfId="43434" xr:uid="{2C82A447-84DB-4474-B2EF-24C536E1644A}"/>
    <cellStyle name="Comma 2 3 5 2 2 2 3 2 3" xfId="31302" xr:uid="{63990098-4725-48E0-8B85-FB49CA25400D}"/>
    <cellStyle name="Comma 2 3 5 2 2 2 3 3" xfId="11082" xr:uid="{788193CE-A210-45B0-AE36-00B739053179}"/>
    <cellStyle name="Comma 2 3 5 2 2 2 3 3 2" xfId="23214" xr:uid="{2F8387E9-4A2A-45CE-A823-36CB7A593EDD}"/>
    <cellStyle name="Comma 2 3 5 2 2 2 3 3 2 2" xfId="47478" xr:uid="{9BBD4A32-AD1B-4C7B-84A0-0BFEFFE859EA}"/>
    <cellStyle name="Comma 2 3 5 2 2 2 3 3 3" xfId="35346" xr:uid="{0EC0DFA2-A144-4CB5-B19B-6EDE36E4AC69}"/>
    <cellStyle name="Comma 2 3 5 2 2 2 3 4" xfId="15126" xr:uid="{8FC9D1D0-48AC-4853-8F1B-72395B358EAF}"/>
    <cellStyle name="Comma 2 3 5 2 2 2 3 4 2" xfId="39390" xr:uid="{EB059528-9ED1-4303-819E-7AA75CDF536A}"/>
    <cellStyle name="Comma 2 3 5 2 2 2 3 5" xfId="27258" xr:uid="{418B997B-AFDB-4E07-94E2-A6C17B3A8B53}"/>
    <cellStyle name="Comma 2 3 5 2 2 2 4" xfId="5016" xr:uid="{0723BB81-5DD9-4B83-9CAE-08E55950AD71}"/>
    <cellStyle name="Comma 2 3 5 2 2 2 4 2" xfId="17148" xr:uid="{3A010326-1D92-45DE-B928-D7127F9008F3}"/>
    <cellStyle name="Comma 2 3 5 2 2 2 4 2 2" xfId="41412" xr:uid="{A322F233-FB8E-4369-8663-28C419700F29}"/>
    <cellStyle name="Comma 2 3 5 2 2 2 4 3" xfId="29280" xr:uid="{8CEFBE0D-D61C-4439-84F9-F0005078515D}"/>
    <cellStyle name="Comma 2 3 5 2 2 2 5" xfId="9060" xr:uid="{65E5B389-A1BE-4AA3-9BB4-320D2D5681EE}"/>
    <cellStyle name="Comma 2 3 5 2 2 2 5 2" xfId="21192" xr:uid="{B0B35001-22C6-4EC2-9FA7-54084ECBDEC0}"/>
    <cellStyle name="Comma 2 3 5 2 2 2 5 2 2" xfId="45456" xr:uid="{432A3D43-F76E-4F13-9539-E6E9A188F210}"/>
    <cellStyle name="Comma 2 3 5 2 2 2 5 3" xfId="33324" xr:uid="{50345F6C-E6BE-43BA-A756-F4B12CD1503B}"/>
    <cellStyle name="Comma 2 3 5 2 2 2 6" xfId="13104" xr:uid="{957E04E6-DFEC-4398-98A0-0AF95312E371}"/>
    <cellStyle name="Comma 2 3 5 2 2 2 6 2" xfId="37368" xr:uid="{0323CF93-A2CB-4E05-8E5D-BAC4C4960D40}"/>
    <cellStyle name="Comma 2 3 5 2 2 2 7" xfId="25236" xr:uid="{6E0A21B5-78A3-4D51-8DFA-8A8066B0C056}"/>
    <cellStyle name="Comma 2 3 5 2 2 3" xfId="1478" xr:uid="{74097684-9E15-46A2-9323-351CF58B2071}"/>
    <cellStyle name="Comma 2 3 5 2 2 3 2" xfId="3500" xr:uid="{C79F9EE3-895A-4CCF-9468-B961A94BA595}"/>
    <cellStyle name="Comma 2 3 5 2 2 3 2 2" xfId="7544" xr:uid="{FB73373F-DB72-4EBA-96B9-9519D54305AF}"/>
    <cellStyle name="Comma 2 3 5 2 2 3 2 2 2" xfId="19676" xr:uid="{665DEAED-B918-495A-ABF1-E5FE9CFD1F7F}"/>
    <cellStyle name="Comma 2 3 5 2 2 3 2 2 2 2" xfId="43940" xr:uid="{76BB32E5-9B9E-454C-AE01-D78302E02766}"/>
    <cellStyle name="Comma 2 3 5 2 2 3 2 2 3" xfId="31808" xr:uid="{82ECEC00-D938-419B-A122-B47EF91942FF}"/>
    <cellStyle name="Comma 2 3 5 2 2 3 2 3" xfId="11588" xr:uid="{AE2A0DDD-CE2B-403B-930D-6C3A14949187}"/>
    <cellStyle name="Comma 2 3 5 2 2 3 2 3 2" xfId="23720" xr:uid="{D3B7A4A7-675E-437E-8B63-29BEA01755C8}"/>
    <cellStyle name="Comma 2 3 5 2 2 3 2 3 2 2" xfId="47984" xr:uid="{15FB3ACE-573E-4ADB-B144-0FEDD09454FD}"/>
    <cellStyle name="Comma 2 3 5 2 2 3 2 3 3" xfId="35852" xr:uid="{878A7594-350E-4AAB-B4D4-D03AA5600115}"/>
    <cellStyle name="Comma 2 3 5 2 2 3 2 4" xfId="15632" xr:uid="{C4FB00A1-CD65-40D3-8197-1CC4DAE33BF9}"/>
    <cellStyle name="Comma 2 3 5 2 2 3 2 4 2" xfId="39896" xr:uid="{98D5EA51-D6B2-4CF6-8629-E264EF3602F7}"/>
    <cellStyle name="Comma 2 3 5 2 2 3 2 5" xfId="27764" xr:uid="{734728DB-6F50-4EE2-844A-4EC172163143}"/>
    <cellStyle name="Comma 2 3 5 2 2 3 3" xfId="5522" xr:uid="{409A869C-D0F1-467C-A6EE-D0E6814CCEF5}"/>
    <cellStyle name="Comma 2 3 5 2 2 3 3 2" xfId="17654" xr:uid="{1B9E3951-808D-4F9D-A315-C668AD6579FF}"/>
    <cellStyle name="Comma 2 3 5 2 2 3 3 2 2" xfId="41918" xr:uid="{6E1A38A6-57B5-400D-B6B2-AADAF8AA4E7D}"/>
    <cellStyle name="Comma 2 3 5 2 2 3 3 3" xfId="29786" xr:uid="{C43A4454-F3AA-4CDD-9560-A023CBE31707}"/>
    <cellStyle name="Comma 2 3 5 2 2 3 4" xfId="9566" xr:uid="{6A0A3BCF-D12E-4DF1-AC4E-98B129FD1999}"/>
    <cellStyle name="Comma 2 3 5 2 2 3 4 2" xfId="21698" xr:uid="{CAB3AEB4-64CC-4876-B8F4-88B0B872351C}"/>
    <cellStyle name="Comma 2 3 5 2 2 3 4 2 2" xfId="45962" xr:uid="{C5CB0B26-7481-421F-A17A-4855D6A54110}"/>
    <cellStyle name="Comma 2 3 5 2 2 3 4 3" xfId="33830" xr:uid="{2D872A6E-2A08-49DB-9704-A9337482CC5A}"/>
    <cellStyle name="Comma 2 3 5 2 2 3 5" xfId="13610" xr:uid="{AE017D82-5FBE-46CD-9794-CB52937C9848}"/>
    <cellStyle name="Comma 2 3 5 2 2 3 5 2" xfId="37874" xr:uid="{3960ED6F-1E6F-4F9C-AFA6-560FA84308F9}"/>
    <cellStyle name="Comma 2 3 5 2 2 3 6" xfId="25742" xr:uid="{6E935CED-7283-4B53-BE03-4A1AB1C80C64}"/>
    <cellStyle name="Comma 2 3 5 2 2 4" xfId="2489" xr:uid="{E7594348-B059-4DE1-BB18-681DAA8980C2}"/>
    <cellStyle name="Comma 2 3 5 2 2 4 2" xfId="6533" xr:uid="{0AC6EB7C-FF41-4B6C-9FD7-2858DB45941E}"/>
    <cellStyle name="Comma 2 3 5 2 2 4 2 2" xfId="18665" xr:uid="{BBA3D61F-33BB-4B00-8D94-2F457C1ED50A}"/>
    <cellStyle name="Comma 2 3 5 2 2 4 2 2 2" xfId="42929" xr:uid="{998A542A-F610-410C-AA50-4D28FC7CEC59}"/>
    <cellStyle name="Comma 2 3 5 2 2 4 2 3" xfId="30797" xr:uid="{E009B31E-6232-43FF-BA7D-072EB95FD219}"/>
    <cellStyle name="Comma 2 3 5 2 2 4 3" xfId="10577" xr:uid="{C7D2D73E-9E83-471B-A74D-5F6216AC19B5}"/>
    <cellStyle name="Comma 2 3 5 2 2 4 3 2" xfId="22709" xr:uid="{AB2EBED0-A957-4409-984D-081D804B91EA}"/>
    <cellStyle name="Comma 2 3 5 2 2 4 3 2 2" xfId="46973" xr:uid="{B4539892-9752-4A69-B23E-D7E8C35CA3F8}"/>
    <cellStyle name="Comma 2 3 5 2 2 4 3 3" xfId="34841" xr:uid="{ED7C6B97-1BD6-4501-AD6B-EE315032F731}"/>
    <cellStyle name="Comma 2 3 5 2 2 4 4" xfId="14621" xr:uid="{8B5480F8-26EC-42F4-95F0-DC71135F348B}"/>
    <cellStyle name="Comma 2 3 5 2 2 4 4 2" xfId="38885" xr:uid="{7A13DFF4-8CF6-4147-8CDE-40E1E14A7877}"/>
    <cellStyle name="Comma 2 3 5 2 2 4 5" xfId="26753" xr:uid="{1EE33DD0-2898-4053-AB36-A3931D6E355B}"/>
    <cellStyle name="Comma 2 3 5 2 2 5" xfId="4511" xr:uid="{4DDA9DC8-92C0-49D0-A319-9DD36EDA39BD}"/>
    <cellStyle name="Comma 2 3 5 2 2 5 2" xfId="16643" xr:uid="{5B93BFE8-6295-412F-B538-5AB383883C24}"/>
    <cellStyle name="Comma 2 3 5 2 2 5 2 2" xfId="40907" xr:uid="{FE9949E0-6465-47F9-9A9B-90E5B617372E}"/>
    <cellStyle name="Comma 2 3 5 2 2 5 3" xfId="28775" xr:uid="{6F91DF92-A27C-4E4D-AE98-BDA656915DA6}"/>
    <cellStyle name="Comma 2 3 5 2 2 6" xfId="8555" xr:uid="{0BE99613-66CE-4114-916D-8F0330E70737}"/>
    <cellStyle name="Comma 2 3 5 2 2 6 2" xfId="20687" xr:uid="{2E2BDC52-069E-4EAE-8857-F405BE5D2A5B}"/>
    <cellStyle name="Comma 2 3 5 2 2 6 2 2" xfId="44951" xr:uid="{01C9A7B0-B0D1-4F5B-A871-11D16BBE015C}"/>
    <cellStyle name="Comma 2 3 5 2 2 6 3" xfId="32819" xr:uid="{B0BAB49A-9D47-45ED-9297-5A90580F9C46}"/>
    <cellStyle name="Comma 2 3 5 2 2 7" xfId="12599" xr:uid="{2F56BC64-2FD6-4F52-B828-CFC0C5D47A93}"/>
    <cellStyle name="Comma 2 3 5 2 2 7 2" xfId="36863" xr:uid="{3758B690-493C-4C8C-910B-231F20109887}"/>
    <cellStyle name="Comma 2 3 5 2 2 8" xfId="24731" xr:uid="{AF6945F7-34E8-48BB-A53E-4C17701DB161}"/>
    <cellStyle name="Comma 2 3 5 2 3" xfId="719" xr:uid="{E8C49EC6-3CB0-4A64-8B1D-F91E50870F1F}"/>
    <cellStyle name="Comma 2 3 5 2 3 2" xfId="1730" xr:uid="{C3504A75-17E9-49B0-BB50-5E017E7DC719}"/>
    <cellStyle name="Comma 2 3 5 2 3 2 2" xfId="3752" xr:uid="{C9D98767-B3E5-4605-8D8A-23340376232D}"/>
    <cellStyle name="Comma 2 3 5 2 3 2 2 2" xfId="7796" xr:uid="{C754E5C2-C1DB-4AC8-AC84-0120AB3A74D0}"/>
    <cellStyle name="Comma 2 3 5 2 3 2 2 2 2" xfId="19928" xr:uid="{EB3A64CF-9373-4BF2-AAD4-BEDF90A276C3}"/>
    <cellStyle name="Comma 2 3 5 2 3 2 2 2 2 2" xfId="44192" xr:uid="{C9973AB2-A81A-4D06-A127-978B8014445A}"/>
    <cellStyle name="Comma 2 3 5 2 3 2 2 2 3" xfId="32060" xr:uid="{BF52A441-4D76-4AFE-8041-8A0F9E955A9D}"/>
    <cellStyle name="Comma 2 3 5 2 3 2 2 3" xfId="11840" xr:uid="{DCF2EB43-F2C9-4C79-A79C-0AC1D5F8E45F}"/>
    <cellStyle name="Comma 2 3 5 2 3 2 2 3 2" xfId="23972" xr:uid="{61C2671D-1592-4E13-A40B-CFA3C53BC245}"/>
    <cellStyle name="Comma 2 3 5 2 3 2 2 3 2 2" xfId="48236" xr:uid="{B995ED5C-C19C-47B2-9138-88E35C9B5205}"/>
    <cellStyle name="Comma 2 3 5 2 3 2 2 3 3" xfId="36104" xr:uid="{063C17D1-500A-412F-89A8-F24E594FC889}"/>
    <cellStyle name="Comma 2 3 5 2 3 2 2 4" xfId="15884" xr:uid="{D6AF52A8-2361-46CD-81F5-33EAB8DBB429}"/>
    <cellStyle name="Comma 2 3 5 2 3 2 2 4 2" xfId="40148" xr:uid="{15D216CD-4F6E-4725-A85B-526CD10E06A3}"/>
    <cellStyle name="Comma 2 3 5 2 3 2 2 5" xfId="28016" xr:uid="{B50715E5-C045-499D-BCCF-7C8192ECB4CD}"/>
    <cellStyle name="Comma 2 3 5 2 3 2 3" xfId="5774" xr:uid="{208AF180-A879-4966-8FEE-62AF15A17B0C}"/>
    <cellStyle name="Comma 2 3 5 2 3 2 3 2" xfId="17906" xr:uid="{E1144E00-2565-429E-8440-DC22CEE421B5}"/>
    <cellStyle name="Comma 2 3 5 2 3 2 3 2 2" xfId="42170" xr:uid="{FE732BB4-E40D-4D19-B9BE-21DE31DAEB9F}"/>
    <cellStyle name="Comma 2 3 5 2 3 2 3 3" xfId="30038" xr:uid="{4A18D806-55A5-436F-B0E7-104C12DB83E9}"/>
    <cellStyle name="Comma 2 3 5 2 3 2 4" xfId="9818" xr:uid="{C5AC3656-F730-48B3-96C5-573469697EBC}"/>
    <cellStyle name="Comma 2 3 5 2 3 2 4 2" xfId="21950" xr:uid="{6E2A5DF1-0C7E-4884-AF6D-E2BCF62EEB7D}"/>
    <cellStyle name="Comma 2 3 5 2 3 2 4 2 2" xfId="46214" xr:uid="{BEF2B81D-68EE-4AE5-A096-23C0CBD788AE}"/>
    <cellStyle name="Comma 2 3 5 2 3 2 4 3" xfId="34082" xr:uid="{94567D59-C22F-4627-921E-5C6A1F99902E}"/>
    <cellStyle name="Comma 2 3 5 2 3 2 5" xfId="13862" xr:uid="{98B7669E-EAD5-45B0-93AD-B2122A0A206D}"/>
    <cellStyle name="Comma 2 3 5 2 3 2 5 2" xfId="38126" xr:uid="{3B165DA4-D4FA-4F14-90FB-4B2BC3C32003}"/>
    <cellStyle name="Comma 2 3 5 2 3 2 6" xfId="25994" xr:uid="{66F40646-948A-4254-8BCB-D57CC6AA9257}"/>
    <cellStyle name="Comma 2 3 5 2 3 3" xfId="2741" xr:uid="{3E54D5F8-63FB-4B6B-8402-A40FA8B4FD05}"/>
    <cellStyle name="Comma 2 3 5 2 3 3 2" xfId="6785" xr:uid="{FB3E0A64-4901-4C84-BFE6-9132A63F554A}"/>
    <cellStyle name="Comma 2 3 5 2 3 3 2 2" xfId="18917" xr:uid="{58964BBB-FDFE-4F75-9C2F-CBCCE1BE9A00}"/>
    <cellStyle name="Comma 2 3 5 2 3 3 2 2 2" xfId="43181" xr:uid="{0859CB57-D667-4003-91FE-7687AF4E9565}"/>
    <cellStyle name="Comma 2 3 5 2 3 3 2 3" xfId="31049" xr:uid="{7F887290-CA0D-4ECD-B196-1BEC223752C0}"/>
    <cellStyle name="Comma 2 3 5 2 3 3 3" xfId="10829" xr:uid="{6027F1DA-1972-4DDA-A287-D47D1C95EBEC}"/>
    <cellStyle name="Comma 2 3 5 2 3 3 3 2" xfId="22961" xr:uid="{D53620B7-4CFA-4DD4-8DC7-81F4324E84EA}"/>
    <cellStyle name="Comma 2 3 5 2 3 3 3 2 2" xfId="47225" xr:uid="{B2C872AB-4551-4167-8E4F-23EAB7F3C1B6}"/>
    <cellStyle name="Comma 2 3 5 2 3 3 3 3" xfId="35093" xr:uid="{E62501ED-58C8-4C79-A667-859ED9A8AACC}"/>
    <cellStyle name="Comma 2 3 5 2 3 3 4" xfId="14873" xr:uid="{683A3EBB-24FB-4DB5-B3F4-DF0ADEAB111B}"/>
    <cellStyle name="Comma 2 3 5 2 3 3 4 2" xfId="39137" xr:uid="{BA490F84-52D6-4739-A8BC-1903BE8713DE}"/>
    <cellStyle name="Comma 2 3 5 2 3 3 5" xfId="27005" xr:uid="{46D6CF2D-80E6-4C5B-9EA3-C09ED6818B61}"/>
    <cellStyle name="Comma 2 3 5 2 3 4" xfId="4763" xr:uid="{FBB3381A-F3C0-4622-BA35-F90B1442064D}"/>
    <cellStyle name="Comma 2 3 5 2 3 4 2" xfId="16895" xr:uid="{5D278C59-8E43-4705-95B3-9A916181FCAD}"/>
    <cellStyle name="Comma 2 3 5 2 3 4 2 2" xfId="41159" xr:uid="{56037475-E58F-40A7-9DF4-40C1ACA1ED05}"/>
    <cellStyle name="Comma 2 3 5 2 3 4 3" xfId="29027" xr:uid="{7F969A79-FCA5-4305-99AB-FC4F226F2EFD}"/>
    <cellStyle name="Comma 2 3 5 2 3 5" xfId="8807" xr:uid="{352641A5-2B38-42C8-BC75-20494906EF0E}"/>
    <cellStyle name="Comma 2 3 5 2 3 5 2" xfId="20939" xr:uid="{E3CBBE8D-1F96-470A-8CEB-EE4EF688B564}"/>
    <cellStyle name="Comma 2 3 5 2 3 5 2 2" xfId="45203" xr:uid="{A6C32C9A-7C32-4E24-B11E-84029B7BD7A0}"/>
    <cellStyle name="Comma 2 3 5 2 3 5 3" xfId="33071" xr:uid="{5EC0FDDE-0745-4000-94BA-EAA65767DC39}"/>
    <cellStyle name="Comma 2 3 5 2 3 6" xfId="12851" xr:uid="{5B26A49B-5C0F-48C6-B0EC-5EE3D2986C02}"/>
    <cellStyle name="Comma 2 3 5 2 3 6 2" xfId="37115" xr:uid="{54067261-17D5-42BE-83FA-1CA4AA76370D}"/>
    <cellStyle name="Comma 2 3 5 2 3 7" xfId="24983" xr:uid="{A026CA25-4D36-45F7-865D-816A111E5A28}"/>
    <cellStyle name="Comma 2 3 5 2 4" xfId="1225" xr:uid="{888F874D-99B5-44C6-BA3E-C3BD8CC50829}"/>
    <cellStyle name="Comma 2 3 5 2 4 2" xfId="3247" xr:uid="{8ED594D5-4D2D-4CAC-A3FD-2E728300FE6B}"/>
    <cellStyle name="Comma 2 3 5 2 4 2 2" xfId="7291" xr:uid="{E707DD4D-20B4-4781-98BC-A9513CD23C54}"/>
    <cellStyle name="Comma 2 3 5 2 4 2 2 2" xfId="19423" xr:uid="{BE68A57A-4488-4CB8-A4D1-B19E72E26AD2}"/>
    <cellStyle name="Comma 2 3 5 2 4 2 2 2 2" xfId="43687" xr:uid="{1D27EFBB-7AFF-4942-A6B9-A85F5F86CCDF}"/>
    <cellStyle name="Comma 2 3 5 2 4 2 2 3" xfId="31555" xr:uid="{66053295-C4E5-4A20-B457-FBC2FB314A30}"/>
    <cellStyle name="Comma 2 3 5 2 4 2 3" xfId="11335" xr:uid="{FDC2FA71-9FD2-4310-8A1B-0E35C35084FB}"/>
    <cellStyle name="Comma 2 3 5 2 4 2 3 2" xfId="23467" xr:uid="{3834029D-5D57-45BD-83A8-7D6FDF055629}"/>
    <cellStyle name="Comma 2 3 5 2 4 2 3 2 2" xfId="47731" xr:uid="{A29F9440-4FA5-4002-9D85-954172933E6F}"/>
    <cellStyle name="Comma 2 3 5 2 4 2 3 3" xfId="35599" xr:uid="{0EC3B811-D17D-4F90-AAD7-D2248F181E44}"/>
    <cellStyle name="Comma 2 3 5 2 4 2 4" xfId="15379" xr:uid="{5BC5A2FB-16A0-4E27-97DA-2D61D849E300}"/>
    <cellStyle name="Comma 2 3 5 2 4 2 4 2" xfId="39643" xr:uid="{25849F0B-57CD-4647-99C0-A4CF13AF72C8}"/>
    <cellStyle name="Comma 2 3 5 2 4 2 5" xfId="27511" xr:uid="{A7AA2F42-93A5-4D2B-9BB3-0957B7D7DD84}"/>
    <cellStyle name="Comma 2 3 5 2 4 3" xfId="5269" xr:uid="{A208D1C1-3608-4A6E-AFE5-3924545D2E63}"/>
    <cellStyle name="Comma 2 3 5 2 4 3 2" xfId="17401" xr:uid="{C202537C-D1A7-426D-9B75-23F538620371}"/>
    <cellStyle name="Comma 2 3 5 2 4 3 2 2" xfId="41665" xr:uid="{40836609-625E-4D34-AED1-1550F7252B85}"/>
    <cellStyle name="Comma 2 3 5 2 4 3 3" xfId="29533" xr:uid="{E425ED26-E863-4EC6-BB30-C4E9C088D546}"/>
    <cellStyle name="Comma 2 3 5 2 4 4" xfId="9313" xr:uid="{C30A31CE-95B1-4BCF-A2E5-B0BE4C3482B1}"/>
    <cellStyle name="Comma 2 3 5 2 4 4 2" xfId="21445" xr:uid="{6B7F7146-C742-4712-B34B-05A3FE58C647}"/>
    <cellStyle name="Comma 2 3 5 2 4 4 2 2" xfId="45709" xr:uid="{21F92EB8-88EE-4BA7-864F-5E95566B2EF9}"/>
    <cellStyle name="Comma 2 3 5 2 4 4 3" xfId="33577" xr:uid="{F5C59392-C235-4F77-8B23-76B3DC499AA9}"/>
    <cellStyle name="Comma 2 3 5 2 4 5" xfId="13357" xr:uid="{38D7DC9F-6D66-4913-86D8-E6801A229D11}"/>
    <cellStyle name="Comma 2 3 5 2 4 5 2" xfId="37621" xr:uid="{26A7659C-6BB5-4B6D-A04C-0BFB95E290EB}"/>
    <cellStyle name="Comma 2 3 5 2 4 6" xfId="25489" xr:uid="{790589D7-8EC6-42F0-BC83-27BC6574B5D1}"/>
    <cellStyle name="Comma 2 3 5 2 5" xfId="2236" xr:uid="{4F845077-EBF6-417E-8085-A0D3464021A0}"/>
    <cellStyle name="Comma 2 3 5 2 5 2" xfId="6280" xr:uid="{1F06B4E4-7A5D-484E-ADC0-5470C71668A5}"/>
    <cellStyle name="Comma 2 3 5 2 5 2 2" xfId="18412" xr:uid="{6CE65F50-D578-4370-B16E-40D829F1A151}"/>
    <cellStyle name="Comma 2 3 5 2 5 2 2 2" xfId="42676" xr:uid="{9A85E971-68D8-4013-BBAD-31D0436B9FFA}"/>
    <cellStyle name="Comma 2 3 5 2 5 2 3" xfId="30544" xr:uid="{FBA7F9E1-87AE-4FE4-83F9-C94FCCCE8972}"/>
    <cellStyle name="Comma 2 3 5 2 5 3" xfId="10324" xr:uid="{FC4DF7D7-9BF3-4779-9603-63D3561682E7}"/>
    <cellStyle name="Comma 2 3 5 2 5 3 2" xfId="22456" xr:uid="{3B644057-03A0-4838-A7C4-507AD57736BC}"/>
    <cellStyle name="Comma 2 3 5 2 5 3 2 2" xfId="46720" xr:uid="{A28176EA-8F7D-4CB3-9CEC-24E1A8303564}"/>
    <cellStyle name="Comma 2 3 5 2 5 3 3" xfId="34588" xr:uid="{DB0EF04C-0BF8-4C50-929F-349D5EE57A29}"/>
    <cellStyle name="Comma 2 3 5 2 5 4" xfId="14368" xr:uid="{73369957-7438-45C0-84A1-72CA8A984B2B}"/>
    <cellStyle name="Comma 2 3 5 2 5 4 2" xfId="38632" xr:uid="{BD1ABF27-DA58-4A12-BD3F-14B5442299E6}"/>
    <cellStyle name="Comma 2 3 5 2 5 5" xfId="26500" xr:uid="{D34C6E4E-74C3-48D8-8447-7ECD67B4C28D}"/>
    <cellStyle name="Comma 2 3 5 2 6" xfId="4258" xr:uid="{112A0086-9460-4D04-90D4-0E2097AA2593}"/>
    <cellStyle name="Comma 2 3 5 2 6 2" xfId="16390" xr:uid="{013039CD-1E7C-4586-87EA-9A317B709EB9}"/>
    <cellStyle name="Comma 2 3 5 2 6 2 2" xfId="40654" xr:uid="{BEF3B8F2-974F-4B40-A400-B58A0A9240CF}"/>
    <cellStyle name="Comma 2 3 5 2 6 3" xfId="28522" xr:uid="{2B315EF5-8FA0-4E29-BB77-A3F2178A068D}"/>
    <cellStyle name="Comma 2 3 5 2 7" xfId="8302" xr:uid="{869DFC8B-7CBB-4DB0-8585-777B214CA030}"/>
    <cellStyle name="Comma 2 3 5 2 7 2" xfId="20434" xr:uid="{79D5C997-A69C-4C36-8062-B3B7C211F295}"/>
    <cellStyle name="Comma 2 3 5 2 7 2 2" xfId="44698" xr:uid="{8557B91C-18ED-41B8-9D9A-B5CCDBCCB797}"/>
    <cellStyle name="Comma 2 3 5 2 7 3" xfId="32566" xr:uid="{A0952831-B92F-42C5-9E22-456A228E65CF}"/>
    <cellStyle name="Comma 2 3 5 2 8" xfId="12346" xr:uid="{B6DCEECF-CD0E-4267-8A92-47D67EDEEB3F}"/>
    <cellStyle name="Comma 2 3 5 2 8 2" xfId="36610" xr:uid="{53DCEB2D-470B-4BFB-AF89-37BBBEB35DD7}"/>
    <cellStyle name="Comma 2 3 5 2 9" xfId="24478" xr:uid="{71A216B9-94DF-4F2C-A708-806835F66653}"/>
    <cellStyle name="Comma 2 3 5 3" xfId="341" xr:uid="{A9860310-6150-4F7A-A668-79EB82DA7DC7}"/>
    <cellStyle name="Comma 2 3 5 3 2" xfId="846" xr:uid="{D3991628-08FB-47E0-A1B6-C6F7FCB08DE5}"/>
    <cellStyle name="Comma 2 3 5 3 2 2" xfId="1857" xr:uid="{A2E3B0C1-4C9C-46EF-8A2C-9CC457127BBD}"/>
    <cellStyle name="Comma 2 3 5 3 2 2 2" xfId="3879" xr:uid="{360E41C4-E78A-4FE2-9B74-D5932C92B37F}"/>
    <cellStyle name="Comma 2 3 5 3 2 2 2 2" xfId="7923" xr:uid="{B9305F24-68FB-41A7-B30C-F4BA0DCEA0D9}"/>
    <cellStyle name="Comma 2 3 5 3 2 2 2 2 2" xfId="20055" xr:uid="{1EE41CFD-5B74-4337-A902-FBB33F37EFA1}"/>
    <cellStyle name="Comma 2 3 5 3 2 2 2 2 2 2" xfId="44319" xr:uid="{0D488EEE-A89A-40DE-85D3-7865D6241B90}"/>
    <cellStyle name="Comma 2 3 5 3 2 2 2 2 3" xfId="32187" xr:uid="{36CC7E72-2CF3-4F88-B267-165C3D7CF993}"/>
    <cellStyle name="Comma 2 3 5 3 2 2 2 3" xfId="11967" xr:uid="{14B4F2E2-179F-43C0-B43B-C94DEDFA7DE2}"/>
    <cellStyle name="Comma 2 3 5 3 2 2 2 3 2" xfId="24099" xr:uid="{CF7C5E88-C1AF-4AA7-93AA-44EE003C4F51}"/>
    <cellStyle name="Comma 2 3 5 3 2 2 2 3 2 2" xfId="48363" xr:uid="{B07F90D9-55FD-4AA6-9E2B-E40F9C88E8E7}"/>
    <cellStyle name="Comma 2 3 5 3 2 2 2 3 3" xfId="36231" xr:uid="{7C71409D-1306-460F-A0B9-45E6AEC74AE8}"/>
    <cellStyle name="Comma 2 3 5 3 2 2 2 4" xfId="16011" xr:uid="{555D09EA-F754-4B31-900B-D2A28625828B}"/>
    <cellStyle name="Comma 2 3 5 3 2 2 2 4 2" xfId="40275" xr:uid="{575EF434-BB59-48DA-9596-21BC3D3084AA}"/>
    <cellStyle name="Comma 2 3 5 3 2 2 2 5" xfId="28143" xr:uid="{C16D09B8-8B9A-4E35-ABDB-FFE090DB3237}"/>
    <cellStyle name="Comma 2 3 5 3 2 2 3" xfId="5901" xr:uid="{9EA27745-83D5-4FF4-87CC-C9F101DF900C}"/>
    <cellStyle name="Comma 2 3 5 3 2 2 3 2" xfId="18033" xr:uid="{092432C6-A925-406F-B823-80E1DE27BE61}"/>
    <cellStyle name="Comma 2 3 5 3 2 2 3 2 2" xfId="42297" xr:uid="{0E77363A-4765-4852-A47C-CDF2435ADB37}"/>
    <cellStyle name="Comma 2 3 5 3 2 2 3 3" xfId="30165" xr:uid="{C1D6E9EA-913C-4272-BF13-E12FF9E788BA}"/>
    <cellStyle name="Comma 2 3 5 3 2 2 4" xfId="9945" xr:uid="{4E5D33C4-377A-4E53-BCF8-4E89340482F6}"/>
    <cellStyle name="Comma 2 3 5 3 2 2 4 2" xfId="22077" xr:uid="{ABE55C8F-6F36-4825-86D9-CD6BB282C230}"/>
    <cellStyle name="Comma 2 3 5 3 2 2 4 2 2" xfId="46341" xr:uid="{D7AA18FD-3795-4EF3-BE4C-B780698E26D6}"/>
    <cellStyle name="Comma 2 3 5 3 2 2 4 3" xfId="34209" xr:uid="{14CA4B1C-5348-4024-82A1-649D1FEE5BD0}"/>
    <cellStyle name="Comma 2 3 5 3 2 2 5" xfId="13989" xr:uid="{B1B20655-9899-48E4-8462-B312DA2086E6}"/>
    <cellStyle name="Comma 2 3 5 3 2 2 5 2" xfId="38253" xr:uid="{4A0EBD83-E494-4FB1-ABD2-4F47CA7E0095}"/>
    <cellStyle name="Comma 2 3 5 3 2 2 6" xfId="26121" xr:uid="{AE8B5337-4EFC-493C-AD2F-3EDCCDF9B41D}"/>
    <cellStyle name="Comma 2 3 5 3 2 3" xfId="2868" xr:uid="{327B0448-9600-4D18-A098-F9D27D50CA05}"/>
    <cellStyle name="Comma 2 3 5 3 2 3 2" xfId="6912" xr:uid="{49BE47D9-07F0-4FAC-9E84-E8A4275F2BEF}"/>
    <cellStyle name="Comma 2 3 5 3 2 3 2 2" xfId="19044" xr:uid="{59712368-B241-4702-98AC-C85BF046B35A}"/>
    <cellStyle name="Comma 2 3 5 3 2 3 2 2 2" xfId="43308" xr:uid="{098C341B-E453-470F-AA11-318DCB6A8142}"/>
    <cellStyle name="Comma 2 3 5 3 2 3 2 3" xfId="31176" xr:uid="{71553E1D-4006-4F28-8E47-A5CE7F088C66}"/>
    <cellStyle name="Comma 2 3 5 3 2 3 3" xfId="10956" xr:uid="{1D66E448-C147-4FEB-BB51-2C3C36976E9A}"/>
    <cellStyle name="Comma 2 3 5 3 2 3 3 2" xfId="23088" xr:uid="{D17BECBD-FDAA-4BDC-B2D9-74C3409FE6FA}"/>
    <cellStyle name="Comma 2 3 5 3 2 3 3 2 2" xfId="47352" xr:uid="{AF0A2EBE-7243-43E6-84B0-601F85ABB1D4}"/>
    <cellStyle name="Comma 2 3 5 3 2 3 3 3" xfId="35220" xr:uid="{E3453251-C113-4E87-943E-248C2FE4323A}"/>
    <cellStyle name="Comma 2 3 5 3 2 3 4" xfId="15000" xr:uid="{17BFC6AC-75AA-4DED-A2D9-FDB641F9C4DC}"/>
    <cellStyle name="Comma 2 3 5 3 2 3 4 2" xfId="39264" xr:uid="{CB5BC4CD-ECBE-445C-8CE1-F81ED94A580D}"/>
    <cellStyle name="Comma 2 3 5 3 2 3 5" xfId="27132" xr:uid="{2A1B8535-6A20-4FB0-893F-8F51DEA689E3}"/>
    <cellStyle name="Comma 2 3 5 3 2 4" xfId="4890" xr:uid="{2562E67B-E48E-4FEF-959E-B23486D2AA33}"/>
    <cellStyle name="Comma 2 3 5 3 2 4 2" xfId="17022" xr:uid="{91A8FFA8-D00C-4EB8-A0F4-0C8FDA8EA695}"/>
    <cellStyle name="Comma 2 3 5 3 2 4 2 2" xfId="41286" xr:uid="{7C1DEA3B-ED41-4F6A-913A-B60AEA285F67}"/>
    <cellStyle name="Comma 2 3 5 3 2 4 3" xfId="29154" xr:uid="{70EA21D9-6749-4A6D-AD0C-ADFC4FCEF107}"/>
    <cellStyle name="Comma 2 3 5 3 2 5" xfId="8934" xr:uid="{141CF74C-96C2-481C-8C98-74EF4C77AF02}"/>
    <cellStyle name="Comma 2 3 5 3 2 5 2" xfId="21066" xr:uid="{0A8154D2-531E-4930-B122-EEED11C172E3}"/>
    <cellStyle name="Comma 2 3 5 3 2 5 2 2" xfId="45330" xr:uid="{9D74AAFE-DDB7-411A-93FF-C8E238C28485}"/>
    <cellStyle name="Comma 2 3 5 3 2 5 3" xfId="33198" xr:uid="{9788AE11-56B8-4406-904C-E9AB328EBC4B}"/>
    <cellStyle name="Comma 2 3 5 3 2 6" xfId="12978" xr:uid="{226E18F9-A3A3-4649-A083-45298DF9C3D5}"/>
    <cellStyle name="Comma 2 3 5 3 2 6 2" xfId="37242" xr:uid="{78B9FBE7-E895-4F0B-9B53-23A3995115B3}"/>
    <cellStyle name="Comma 2 3 5 3 2 7" xfId="25110" xr:uid="{E5137717-836F-4C80-BAF4-CF4D6412F191}"/>
    <cellStyle name="Comma 2 3 5 3 3" xfId="1352" xr:uid="{1C493985-D0E3-4D93-99BC-32FA23F4821C}"/>
    <cellStyle name="Comma 2 3 5 3 3 2" xfId="3374" xr:uid="{66B57EB3-6482-4EF0-94DF-CE178184FC5B}"/>
    <cellStyle name="Comma 2 3 5 3 3 2 2" xfId="7418" xr:uid="{0756D9DF-C6AA-4F6B-8089-0F17A764D7F4}"/>
    <cellStyle name="Comma 2 3 5 3 3 2 2 2" xfId="19550" xr:uid="{AD8AF9CC-A93B-4385-B735-54C2245585C7}"/>
    <cellStyle name="Comma 2 3 5 3 3 2 2 2 2" xfId="43814" xr:uid="{3BE6F6AD-C9CF-4C1E-9F2B-BCF59CCEE428}"/>
    <cellStyle name="Comma 2 3 5 3 3 2 2 3" xfId="31682" xr:uid="{30774121-A6F5-4D80-AC88-418BF1BB1B6F}"/>
    <cellStyle name="Comma 2 3 5 3 3 2 3" xfId="11462" xr:uid="{ACD07BFF-53DA-4F08-B391-B6F69C87E054}"/>
    <cellStyle name="Comma 2 3 5 3 3 2 3 2" xfId="23594" xr:uid="{4E867FFA-9DC3-45F5-85A3-F4F97C7D7B77}"/>
    <cellStyle name="Comma 2 3 5 3 3 2 3 2 2" xfId="47858" xr:uid="{30D15A07-E4B8-4CA9-ABDD-561FBBA82945}"/>
    <cellStyle name="Comma 2 3 5 3 3 2 3 3" xfId="35726" xr:uid="{1DE0E13E-9CEF-4995-9C4A-DFF4BDA50952}"/>
    <cellStyle name="Comma 2 3 5 3 3 2 4" xfId="15506" xr:uid="{FA7B3E19-12FF-4649-94A7-0B1E93E96709}"/>
    <cellStyle name="Comma 2 3 5 3 3 2 4 2" xfId="39770" xr:uid="{B6CAC989-FE1E-4F15-AA7A-F16F6F2CAD15}"/>
    <cellStyle name="Comma 2 3 5 3 3 2 5" xfId="27638" xr:uid="{5A681534-54E3-4D03-AF2C-43D2243FFCCB}"/>
    <cellStyle name="Comma 2 3 5 3 3 3" xfId="5396" xr:uid="{B60B60C8-D989-4B61-87BE-C7D204384201}"/>
    <cellStyle name="Comma 2 3 5 3 3 3 2" xfId="17528" xr:uid="{29855E17-B249-468D-8EDF-F49277EB4886}"/>
    <cellStyle name="Comma 2 3 5 3 3 3 2 2" xfId="41792" xr:uid="{EB5EEC04-5A9D-4FD8-97AA-57C379F5DB39}"/>
    <cellStyle name="Comma 2 3 5 3 3 3 3" xfId="29660" xr:uid="{9EB948FA-DA38-4312-9174-9DCBFB84CFB7}"/>
    <cellStyle name="Comma 2 3 5 3 3 4" xfId="9440" xr:uid="{000AE07F-4843-496C-A589-F1BB5BCF467A}"/>
    <cellStyle name="Comma 2 3 5 3 3 4 2" xfId="21572" xr:uid="{46B1FC4B-ED12-49A5-9109-5745BB431CDE}"/>
    <cellStyle name="Comma 2 3 5 3 3 4 2 2" xfId="45836" xr:uid="{BEB25AD2-42C9-4046-952C-8F6EE9872ACA}"/>
    <cellStyle name="Comma 2 3 5 3 3 4 3" xfId="33704" xr:uid="{38309022-487C-4071-A8DC-CA82900192A0}"/>
    <cellStyle name="Comma 2 3 5 3 3 5" xfId="13484" xr:uid="{23B1A460-565F-49DB-A0AB-0BD1CD246A91}"/>
    <cellStyle name="Comma 2 3 5 3 3 5 2" xfId="37748" xr:uid="{1A7CA290-88A1-4D77-84BA-9159B318F548}"/>
    <cellStyle name="Comma 2 3 5 3 3 6" xfId="25616" xr:uid="{1EEA9EA6-505D-47DE-AA31-D8D2F4C0578E}"/>
    <cellStyle name="Comma 2 3 5 3 4" xfId="2363" xr:uid="{7EE787FD-FE7E-43F7-BB44-B14A305EF846}"/>
    <cellStyle name="Comma 2 3 5 3 4 2" xfId="6407" xr:uid="{1437179A-1F48-4BCC-8DE5-D2E2AA255689}"/>
    <cellStyle name="Comma 2 3 5 3 4 2 2" xfId="18539" xr:uid="{6D4733D7-A404-4488-9C4B-B54EF6D9D7F7}"/>
    <cellStyle name="Comma 2 3 5 3 4 2 2 2" xfId="42803" xr:uid="{DFBBD6C1-71FB-4B3F-8599-F89DEF497FAC}"/>
    <cellStyle name="Comma 2 3 5 3 4 2 3" xfId="30671" xr:uid="{E1839FE7-E4F7-40E1-9E81-668CA25A9C37}"/>
    <cellStyle name="Comma 2 3 5 3 4 3" xfId="10451" xr:uid="{21F54335-5BF8-4CBC-BA7C-C9DEE945050B}"/>
    <cellStyle name="Comma 2 3 5 3 4 3 2" xfId="22583" xr:uid="{06146257-FEBF-451F-84AB-812D4160B2B7}"/>
    <cellStyle name="Comma 2 3 5 3 4 3 2 2" xfId="46847" xr:uid="{EE2FC5C0-40C2-4CE1-B241-C2F09675FD19}"/>
    <cellStyle name="Comma 2 3 5 3 4 3 3" xfId="34715" xr:uid="{99B4FC65-3D1F-4B57-9BC5-B7E0416C7482}"/>
    <cellStyle name="Comma 2 3 5 3 4 4" xfId="14495" xr:uid="{6037267F-543B-4DB9-A860-EBB75CE7366C}"/>
    <cellStyle name="Comma 2 3 5 3 4 4 2" xfId="38759" xr:uid="{11A2B175-9D8E-49D4-BADF-6A9F8816622A}"/>
    <cellStyle name="Comma 2 3 5 3 4 5" xfId="26627" xr:uid="{180FF59D-5CC5-4701-B97D-F3FD215C7A80}"/>
    <cellStyle name="Comma 2 3 5 3 5" xfId="4385" xr:uid="{92EDEF06-8638-42E9-A8C1-99DBFF332306}"/>
    <cellStyle name="Comma 2 3 5 3 5 2" xfId="16517" xr:uid="{CA9D16E4-737D-4BA3-863F-8ECC2DF90545}"/>
    <cellStyle name="Comma 2 3 5 3 5 2 2" xfId="40781" xr:uid="{F423B22F-18EE-4632-895A-B8B908306F5C}"/>
    <cellStyle name="Comma 2 3 5 3 5 3" xfId="28649" xr:uid="{0D3F7F46-66C9-47CD-8FC8-425C06CB2842}"/>
    <cellStyle name="Comma 2 3 5 3 6" xfId="8429" xr:uid="{E635819A-8088-400D-96C5-E0F82763F79A}"/>
    <cellStyle name="Comma 2 3 5 3 6 2" xfId="20561" xr:uid="{5091E092-84ED-43C8-BAB9-6A322818DB5E}"/>
    <cellStyle name="Comma 2 3 5 3 6 2 2" xfId="44825" xr:uid="{DD03B74D-E159-4BF8-8786-437FD9FF13E1}"/>
    <cellStyle name="Comma 2 3 5 3 6 3" xfId="32693" xr:uid="{8D87C1FE-9A30-4FC4-A899-8044349DC6C9}"/>
    <cellStyle name="Comma 2 3 5 3 7" xfId="12473" xr:uid="{1CA65F82-D760-4276-87BB-60965C66E65F}"/>
    <cellStyle name="Comma 2 3 5 3 7 2" xfId="36737" xr:uid="{D6118166-CB34-4678-9FEA-C5DEA66D72AC}"/>
    <cellStyle name="Comma 2 3 5 3 8" xfId="24605" xr:uid="{5C4DDC02-2E49-45D2-8642-BF7FFD00A8FA}"/>
    <cellStyle name="Comma 2 3 5 4" xfId="593" xr:uid="{6A6CE3C8-25E4-407B-A19B-824DAC0454CD}"/>
    <cellStyle name="Comma 2 3 5 4 2" xfId="1604" xr:uid="{1E4886AB-237C-4EF5-A66B-C644C0E10F4C}"/>
    <cellStyle name="Comma 2 3 5 4 2 2" xfId="3626" xr:uid="{F4C030B9-3095-4A9A-900C-32D674F095EE}"/>
    <cellStyle name="Comma 2 3 5 4 2 2 2" xfId="7670" xr:uid="{C05F322E-B8EA-46AC-9EF2-768CE3F9DC7E}"/>
    <cellStyle name="Comma 2 3 5 4 2 2 2 2" xfId="19802" xr:uid="{884BA372-B116-409E-8954-71A32989428A}"/>
    <cellStyle name="Comma 2 3 5 4 2 2 2 2 2" xfId="44066" xr:uid="{09343B8C-AE5F-4961-93DE-5857C2174381}"/>
    <cellStyle name="Comma 2 3 5 4 2 2 2 3" xfId="31934" xr:uid="{18FB5064-C0FC-424C-819D-EA7E04462A90}"/>
    <cellStyle name="Comma 2 3 5 4 2 2 3" xfId="11714" xr:uid="{10DA313B-1BC6-41DF-815B-F431817D910F}"/>
    <cellStyle name="Comma 2 3 5 4 2 2 3 2" xfId="23846" xr:uid="{C30CAF00-A419-406B-A29C-0A1186329A03}"/>
    <cellStyle name="Comma 2 3 5 4 2 2 3 2 2" xfId="48110" xr:uid="{B47E9DCE-5B73-4338-9615-40142069A4D8}"/>
    <cellStyle name="Comma 2 3 5 4 2 2 3 3" xfId="35978" xr:uid="{D2A236CC-8AD5-4818-BEEA-2392BEB86833}"/>
    <cellStyle name="Comma 2 3 5 4 2 2 4" xfId="15758" xr:uid="{BC09A1F3-44D3-4E26-BD2F-2B645EB70076}"/>
    <cellStyle name="Comma 2 3 5 4 2 2 4 2" xfId="40022" xr:uid="{CFF8F671-B618-4F2A-8785-852304468AF8}"/>
    <cellStyle name="Comma 2 3 5 4 2 2 5" xfId="27890" xr:uid="{574A0E95-5616-4F47-ACCE-6D1897657FF6}"/>
    <cellStyle name="Comma 2 3 5 4 2 3" xfId="5648" xr:uid="{B91458FC-4A27-4C02-AC4B-B736B9041A46}"/>
    <cellStyle name="Comma 2 3 5 4 2 3 2" xfId="17780" xr:uid="{328F12FE-E216-4423-9870-84D4E83B0CA7}"/>
    <cellStyle name="Comma 2 3 5 4 2 3 2 2" xfId="42044" xr:uid="{5DE79E83-99AA-45AD-A2E1-295E3CD65BA1}"/>
    <cellStyle name="Comma 2 3 5 4 2 3 3" xfId="29912" xr:uid="{04F6ADD6-7F28-4EBA-AD84-4448C5A9914E}"/>
    <cellStyle name="Comma 2 3 5 4 2 4" xfId="9692" xr:uid="{7C58E798-C75F-49D5-87E2-36664FC9BF73}"/>
    <cellStyle name="Comma 2 3 5 4 2 4 2" xfId="21824" xr:uid="{E0662B50-990F-42F1-A1DB-2A20F89F1564}"/>
    <cellStyle name="Comma 2 3 5 4 2 4 2 2" xfId="46088" xr:uid="{04455F7F-F814-4EBB-9799-3805FD35C14D}"/>
    <cellStyle name="Comma 2 3 5 4 2 4 3" xfId="33956" xr:uid="{CE25F84C-51E1-4D48-8246-A8BA6B835EAC}"/>
    <cellStyle name="Comma 2 3 5 4 2 5" xfId="13736" xr:uid="{DA40BF29-AD1B-491D-994D-52B7DEEC1C79}"/>
    <cellStyle name="Comma 2 3 5 4 2 5 2" xfId="38000" xr:uid="{C6151DA4-AC47-4FFA-8D38-64F881A31243}"/>
    <cellStyle name="Comma 2 3 5 4 2 6" xfId="25868" xr:uid="{E8F77161-3C9D-478F-969B-4C176374C0D2}"/>
    <cellStyle name="Comma 2 3 5 4 3" xfId="2615" xr:uid="{253FABA7-5404-49FE-8AF7-C35AACA9E506}"/>
    <cellStyle name="Comma 2 3 5 4 3 2" xfId="6659" xr:uid="{105BEEBC-9C18-412B-8A1C-3CD3B6402125}"/>
    <cellStyle name="Comma 2 3 5 4 3 2 2" xfId="18791" xr:uid="{AA2C99B0-0817-4C1B-BA30-193CFE36E0DD}"/>
    <cellStyle name="Comma 2 3 5 4 3 2 2 2" xfId="43055" xr:uid="{EE111B3D-62CB-4516-A86D-79FBBEB00387}"/>
    <cellStyle name="Comma 2 3 5 4 3 2 3" xfId="30923" xr:uid="{59561242-2D16-4441-A2F7-7ADE3312D306}"/>
    <cellStyle name="Comma 2 3 5 4 3 3" xfId="10703" xr:uid="{56CEC42C-7D9B-4B4A-940A-06752A8CAF3C}"/>
    <cellStyle name="Comma 2 3 5 4 3 3 2" xfId="22835" xr:uid="{1A01F9FE-FC12-44E7-9D7C-615B662EAEA4}"/>
    <cellStyle name="Comma 2 3 5 4 3 3 2 2" xfId="47099" xr:uid="{B517A56A-6EC6-44CD-8221-4DF297355CBF}"/>
    <cellStyle name="Comma 2 3 5 4 3 3 3" xfId="34967" xr:uid="{F6B5279B-141D-4040-AC26-8BD09CEA8094}"/>
    <cellStyle name="Comma 2 3 5 4 3 4" xfId="14747" xr:uid="{906302D2-25B2-4574-B7AD-530E37059BC1}"/>
    <cellStyle name="Comma 2 3 5 4 3 4 2" xfId="39011" xr:uid="{85BF8C03-AB09-4B05-8A01-9CC916E393E5}"/>
    <cellStyle name="Comma 2 3 5 4 3 5" xfId="26879" xr:uid="{DD908631-8E46-4B38-9FA4-1378943B3F7F}"/>
    <cellStyle name="Comma 2 3 5 4 4" xfId="4637" xr:uid="{4FF80EED-8C2B-42D2-B375-1575B6FB0DF6}"/>
    <cellStyle name="Comma 2 3 5 4 4 2" xfId="16769" xr:uid="{71430A08-ABBD-4F18-84B9-06C7FA7DFED8}"/>
    <cellStyle name="Comma 2 3 5 4 4 2 2" xfId="41033" xr:uid="{A24D819F-D0FA-4437-9533-6FAF830AC063}"/>
    <cellStyle name="Comma 2 3 5 4 4 3" xfId="28901" xr:uid="{12EFB2F2-23C1-476C-967C-E2F5CF859C78}"/>
    <cellStyle name="Comma 2 3 5 4 5" xfId="8681" xr:uid="{39E4D8F3-C8B3-4DAF-BC25-8A243E4C6562}"/>
    <cellStyle name="Comma 2 3 5 4 5 2" xfId="20813" xr:uid="{29135C98-4FB6-4D64-A093-76651CDCF82D}"/>
    <cellStyle name="Comma 2 3 5 4 5 2 2" xfId="45077" xr:uid="{613B81E1-5F59-490F-A588-F2E7EFD79C18}"/>
    <cellStyle name="Comma 2 3 5 4 5 3" xfId="32945" xr:uid="{ACEDDE9C-ABC1-468A-BB3D-F6BC10CFCBEB}"/>
    <cellStyle name="Comma 2 3 5 4 6" xfId="12725" xr:uid="{B08AAEB9-9B69-4CC5-93D4-CD5F6CD7EC57}"/>
    <cellStyle name="Comma 2 3 5 4 6 2" xfId="36989" xr:uid="{D357C727-FA1A-41C0-9841-4F6BDC54FEBE}"/>
    <cellStyle name="Comma 2 3 5 4 7" xfId="24857" xr:uid="{C28D789D-D300-4506-A878-C01310070ACD}"/>
    <cellStyle name="Comma 2 3 5 5" xfId="1099" xr:uid="{B93DB291-F1E2-4871-BF70-243C479069E4}"/>
    <cellStyle name="Comma 2 3 5 5 2" xfId="3121" xr:uid="{C55DE9A5-C483-4380-80CC-D75073BD0DB1}"/>
    <cellStyle name="Comma 2 3 5 5 2 2" xfId="7165" xr:uid="{4971E6A0-40EB-4D6F-B7EE-41691E89EDE9}"/>
    <cellStyle name="Comma 2 3 5 5 2 2 2" xfId="19297" xr:uid="{D66432C9-B871-472B-B991-16FF66E1770F}"/>
    <cellStyle name="Comma 2 3 5 5 2 2 2 2" xfId="43561" xr:uid="{3E138BC5-7C52-477C-AADD-0DE876C67A99}"/>
    <cellStyle name="Comma 2 3 5 5 2 2 3" xfId="31429" xr:uid="{92BC23AD-73C7-4E00-8CAF-7E77A6DCC8DF}"/>
    <cellStyle name="Comma 2 3 5 5 2 3" xfId="11209" xr:uid="{7DBF9885-52CB-4AEA-8C7F-67B5D12A529A}"/>
    <cellStyle name="Comma 2 3 5 5 2 3 2" xfId="23341" xr:uid="{A7910538-7D2E-43BF-98C0-2ED975F4AA01}"/>
    <cellStyle name="Comma 2 3 5 5 2 3 2 2" xfId="47605" xr:uid="{103DCB89-D0FA-4B3B-9259-19CB978B9FF2}"/>
    <cellStyle name="Comma 2 3 5 5 2 3 3" xfId="35473" xr:uid="{44568D76-2194-4294-AF44-E2681250864A}"/>
    <cellStyle name="Comma 2 3 5 5 2 4" xfId="15253" xr:uid="{32DFCAB5-4F94-4F6E-9E7F-528E818076CC}"/>
    <cellStyle name="Comma 2 3 5 5 2 4 2" xfId="39517" xr:uid="{3A7E20EE-455E-40CE-8CFF-1BAC984C9D6A}"/>
    <cellStyle name="Comma 2 3 5 5 2 5" xfId="27385" xr:uid="{C43B6345-E6D3-4852-B679-D8692D17D8FB}"/>
    <cellStyle name="Comma 2 3 5 5 3" xfId="5143" xr:uid="{D2205017-8A22-4FF6-896C-2332C6A683E7}"/>
    <cellStyle name="Comma 2 3 5 5 3 2" xfId="17275" xr:uid="{05E9E27D-6BC5-4603-9B4C-47A7FEA4D32E}"/>
    <cellStyle name="Comma 2 3 5 5 3 2 2" xfId="41539" xr:uid="{44595475-0E50-425E-A2B1-AE040C10A552}"/>
    <cellStyle name="Comma 2 3 5 5 3 3" xfId="29407" xr:uid="{9B1573FD-FF90-40D7-8BC4-9425663FC821}"/>
    <cellStyle name="Comma 2 3 5 5 4" xfId="9187" xr:uid="{9E4C59C9-B3DD-4222-B13C-1B6E98A02028}"/>
    <cellStyle name="Comma 2 3 5 5 4 2" xfId="21319" xr:uid="{B6268040-321B-4D72-9E65-8E09FFFA133E}"/>
    <cellStyle name="Comma 2 3 5 5 4 2 2" xfId="45583" xr:uid="{ACFD74C6-FE90-4BCC-9F88-AB88EA97DB70}"/>
    <cellStyle name="Comma 2 3 5 5 4 3" xfId="33451" xr:uid="{BBE6BE78-B00C-4842-A53A-6E693AC3B43D}"/>
    <cellStyle name="Comma 2 3 5 5 5" xfId="13231" xr:uid="{72B8E7FC-11A1-4475-9EF8-C4EB59B6747D}"/>
    <cellStyle name="Comma 2 3 5 5 5 2" xfId="37495" xr:uid="{B8A74589-7CD3-49D3-B90A-EBB56F47B512}"/>
    <cellStyle name="Comma 2 3 5 5 6" xfId="25363" xr:uid="{9898AAF3-F558-4AB3-B3B3-A4F2BF4E3F84}"/>
    <cellStyle name="Comma 2 3 5 6" xfId="2110" xr:uid="{10904FAB-5617-44C1-99C7-BF37CBE19C73}"/>
    <cellStyle name="Comma 2 3 5 6 2" xfId="6154" xr:uid="{3A52BC39-9B4D-403E-AF2C-7AD89F03BD5A}"/>
    <cellStyle name="Comma 2 3 5 6 2 2" xfId="18286" xr:uid="{E7F7EAFE-1BD4-44AA-9B30-392D69E181B4}"/>
    <cellStyle name="Comma 2 3 5 6 2 2 2" xfId="42550" xr:uid="{CC16E327-94B5-4B43-AC96-7A818F4E2BEB}"/>
    <cellStyle name="Comma 2 3 5 6 2 3" xfId="30418" xr:uid="{A730199F-86DE-4F94-93A3-867D88BA1983}"/>
    <cellStyle name="Comma 2 3 5 6 3" xfId="10198" xr:uid="{CD3B4547-4DC1-49E6-A4DD-6B1EF867391F}"/>
    <cellStyle name="Comma 2 3 5 6 3 2" xfId="22330" xr:uid="{0EFCF9A2-9381-4D7D-B3D1-7E587B1A4A18}"/>
    <cellStyle name="Comma 2 3 5 6 3 2 2" xfId="46594" xr:uid="{67E3AB5C-5122-492C-85B8-E80866A9E9D1}"/>
    <cellStyle name="Comma 2 3 5 6 3 3" xfId="34462" xr:uid="{8AF7F2EE-0090-44FF-B6D3-1738682BBF25}"/>
    <cellStyle name="Comma 2 3 5 6 4" xfId="14242" xr:uid="{E9A5401A-7038-46FF-80AB-A068C3983A1A}"/>
    <cellStyle name="Comma 2 3 5 6 4 2" xfId="38506" xr:uid="{0D4F1AD0-B9BD-49A0-96FF-F727F2ACDC5B}"/>
    <cellStyle name="Comma 2 3 5 6 5" xfId="26374" xr:uid="{4183778F-CB29-4898-913E-35D8706C6B51}"/>
    <cellStyle name="Comma 2 3 5 7" xfId="4132" xr:uid="{58D83011-CFB9-4323-BD27-BCC3BF55C7EB}"/>
    <cellStyle name="Comma 2 3 5 7 2" xfId="16264" xr:uid="{E51B3018-06F9-45F9-8D02-F93F7190E0F6}"/>
    <cellStyle name="Comma 2 3 5 7 2 2" xfId="40528" xr:uid="{71CD9BAB-69AC-4847-8FCE-A333C459A805}"/>
    <cellStyle name="Comma 2 3 5 7 3" xfId="28396" xr:uid="{5D714AB5-9043-4D64-B641-DCB4485D9774}"/>
    <cellStyle name="Comma 2 3 5 8" xfId="8176" xr:uid="{931D7A69-7D22-4423-9C06-96B78B7B875E}"/>
    <cellStyle name="Comma 2 3 5 8 2" xfId="20308" xr:uid="{181D6A66-018E-4CDC-B417-4E45E04A6CF8}"/>
    <cellStyle name="Comma 2 3 5 8 2 2" xfId="44572" xr:uid="{A318A4BF-F2AB-4A7F-A96F-022CCCAD7981}"/>
    <cellStyle name="Comma 2 3 5 8 3" xfId="32440" xr:uid="{C22DBF2C-95CE-4C0B-90A9-F5439AC53465}"/>
    <cellStyle name="Comma 2 3 5 9" xfId="12220" xr:uid="{D0630BBA-B527-4CA8-AB6E-3644CB8FEA17}"/>
    <cellStyle name="Comma 2 3 5 9 2" xfId="36484" xr:uid="{7CFB1769-2F4F-4A27-9F7F-2F8F5FC7C904}"/>
    <cellStyle name="Comma 2 3 6" xfId="151" xr:uid="{BC0AFD6B-2F68-4636-924D-D00BF3D6EDD0}"/>
    <cellStyle name="Comma 2 3 6 2" xfId="404" xr:uid="{18D3EF20-C00D-4DF9-A349-F728E3D4815C}"/>
    <cellStyle name="Comma 2 3 6 2 2" xfId="909" xr:uid="{E20D34BF-6352-4A4C-88D2-203D374DCF00}"/>
    <cellStyle name="Comma 2 3 6 2 2 2" xfId="1920" xr:uid="{5D85A633-2BB5-4A87-9DDF-4391EFD61F55}"/>
    <cellStyle name="Comma 2 3 6 2 2 2 2" xfId="3942" xr:uid="{9AB0B54A-F735-48DE-A02B-267082C1E3C9}"/>
    <cellStyle name="Comma 2 3 6 2 2 2 2 2" xfId="7986" xr:uid="{46708DB9-C5E2-42C5-BD16-717C04754D82}"/>
    <cellStyle name="Comma 2 3 6 2 2 2 2 2 2" xfId="20118" xr:uid="{B53700CB-802F-444F-AC6E-925B54AC68F8}"/>
    <cellStyle name="Comma 2 3 6 2 2 2 2 2 2 2" xfId="44382" xr:uid="{C30DF3EA-00BA-41C9-B8B7-AC1E647B2BD3}"/>
    <cellStyle name="Comma 2 3 6 2 2 2 2 2 3" xfId="32250" xr:uid="{5D3579A4-B929-44BE-B1BD-2687705AAA6E}"/>
    <cellStyle name="Comma 2 3 6 2 2 2 2 3" xfId="12030" xr:uid="{147A929A-D3B6-4B06-A704-0686661E2341}"/>
    <cellStyle name="Comma 2 3 6 2 2 2 2 3 2" xfId="24162" xr:uid="{CB283C03-E81D-4773-A635-7CC9571E5848}"/>
    <cellStyle name="Comma 2 3 6 2 2 2 2 3 2 2" xfId="48426" xr:uid="{47218A34-2ABE-4152-A2CE-65358728336A}"/>
    <cellStyle name="Comma 2 3 6 2 2 2 2 3 3" xfId="36294" xr:uid="{D1D0BBEA-209B-4483-B6A9-F38CDE2C5343}"/>
    <cellStyle name="Comma 2 3 6 2 2 2 2 4" xfId="16074" xr:uid="{A9CB5AC0-751F-4F6F-8E78-4F866B51ACA8}"/>
    <cellStyle name="Comma 2 3 6 2 2 2 2 4 2" xfId="40338" xr:uid="{0819F9A9-AF67-48D4-BD52-7402EF1C6C56}"/>
    <cellStyle name="Comma 2 3 6 2 2 2 2 5" xfId="28206" xr:uid="{FEAD762A-4115-414C-BB5E-66F2A9C002C0}"/>
    <cellStyle name="Comma 2 3 6 2 2 2 3" xfId="5964" xr:uid="{29CB619D-0EAD-4A70-81EF-B840EB4DB0E0}"/>
    <cellStyle name="Comma 2 3 6 2 2 2 3 2" xfId="18096" xr:uid="{7426F21B-8572-4157-9DA9-A90246F18FD0}"/>
    <cellStyle name="Comma 2 3 6 2 2 2 3 2 2" xfId="42360" xr:uid="{87684DD0-1DCB-45DD-8745-39ECAF101C89}"/>
    <cellStyle name="Comma 2 3 6 2 2 2 3 3" xfId="30228" xr:uid="{76EB951A-3845-418A-B132-DA71A09CF66A}"/>
    <cellStyle name="Comma 2 3 6 2 2 2 4" xfId="10008" xr:uid="{9BA51E05-50D8-4BC4-8E0A-012E9A5B50C5}"/>
    <cellStyle name="Comma 2 3 6 2 2 2 4 2" xfId="22140" xr:uid="{C3E9C559-5582-4014-A1C6-222FFC0D8673}"/>
    <cellStyle name="Comma 2 3 6 2 2 2 4 2 2" xfId="46404" xr:uid="{585272E3-76CB-4D29-9CEB-B6C28617BAD6}"/>
    <cellStyle name="Comma 2 3 6 2 2 2 4 3" xfId="34272" xr:uid="{7BAD4D5A-47F5-4653-BEBD-01ED762A89A1}"/>
    <cellStyle name="Comma 2 3 6 2 2 2 5" xfId="14052" xr:uid="{0369D097-9BAD-462F-BD7F-D1F49839E1A2}"/>
    <cellStyle name="Comma 2 3 6 2 2 2 5 2" xfId="38316" xr:uid="{74F61B4B-3C02-4F58-BCBE-044E76994AFD}"/>
    <cellStyle name="Comma 2 3 6 2 2 2 6" xfId="26184" xr:uid="{972E711C-D2C4-456E-BDC4-DB2C8D2A4DC2}"/>
    <cellStyle name="Comma 2 3 6 2 2 3" xfId="2931" xr:uid="{396591AF-3451-4A77-8671-C70C6EE803AC}"/>
    <cellStyle name="Comma 2 3 6 2 2 3 2" xfId="6975" xr:uid="{DD5E66B0-ED36-492E-90CC-1089AACBE966}"/>
    <cellStyle name="Comma 2 3 6 2 2 3 2 2" xfId="19107" xr:uid="{6EE5D482-D710-4EC6-B87B-0BFE67D4528D}"/>
    <cellStyle name="Comma 2 3 6 2 2 3 2 2 2" xfId="43371" xr:uid="{1DB06951-110F-43EE-BA2A-C4DAABE5DBFB}"/>
    <cellStyle name="Comma 2 3 6 2 2 3 2 3" xfId="31239" xr:uid="{61E71FCB-BFA4-40B2-A1E8-98DA4C6F0AED}"/>
    <cellStyle name="Comma 2 3 6 2 2 3 3" xfId="11019" xr:uid="{0E444FF6-8942-40F2-B862-694F8F06294C}"/>
    <cellStyle name="Comma 2 3 6 2 2 3 3 2" xfId="23151" xr:uid="{3D5515A9-C308-4A99-9FA6-6AFFFEB82BBE}"/>
    <cellStyle name="Comma 2 3 6 2 2 3 3 2 2" xfId="47415" xr:uid="{13D26242-1FD9-415D-8BA5-7E0EEEAA4418}"/>
    <cellStyle name="Comma 2 3 6 2 2 3 3 3" xfId="35283" xr:uid="{8F17018A-4847-41A4-9AB8-5D0E932B4C63}"/>
    <cellStyle name="Comma 2 3 6 2 2 3 4" xfId="15063" xr:uid="{7D01A506-C6B2-4936-B483-5F7C88FF328B}"/>
    <cellStyle name="Comma 2 3 6 2 2 3 4 2" xfId="39327" xr:uid="{26823BD9-8B43-4773-8F44-08FEA651F14C}"/>
    <cellStyle name="Comma 2 3 6 2 2 3 5" xfId="27195" xr:uid="{FF383C88-FB39-423E-9E68-527720A443C2}"/>
    <cellStyle name="Comma 2 3 6 2 2 4" xfId="4953" xr:uid="{F7A2407B-E640-4447-841F-C758330D687C}"/>
    <cellStyle name="Comma 2 3 6 2 2 4 2" xfId="17085" xr:uid="{FD8EEF1D-0791-4B67-928E-F47E6D2C2F40}"/>
    <cellStyle name="Comma 2 3 6 2 2 4 2 2" xfId="41349" xr:uid="{36EEBEEB-1CF5-4B8B-8033-FF3F092D5FD6}"/>
    <cellStyle name="Comma 2 3 6 2 2 4 3" xfId="29217" xr:uid="{9493BFD9-3C70-4D19-BA6E-C38BD534788D}"/>
    <cellStyle name="Comma 2 3 6 2 2 5" xfId="8997" xr:uid="{314C9495-E409-4FD7-8CFF-41772FD24F33}"/>
    <cellStyle name="Comma 2 3 6 2 2 5 2" xfId="21129" xr:uid="{515E7398-2886-4514-8237-C3A364EAADAE}"/>
    <cellStyle name="Comma 2 3 6 2 2 5 2 2" xfId="45393" xr:uid="{3B49F106-DAFB-46DE-9C23-7800613C9C8C}"/>
    <cellStyle name="Comma 2 3 6 2 2 5 3" xfId="33261" xr:uid="{997A66B7-BB41-4201-89DF-0BE1462400F5}"/>
    <cellStyle name="Comma 2 3 6 2 2 6" xfId="13041" xr:uid="{F895FAA4-4459-4F11-940C-125FADE99A17}"/>
    <cellStyle name="Comma 2 3 6 2 2 6 2" xfId="37305" xr:uid="{0C966BF2-F463-43A9-B22D-0D07E7AAF64C}"/>
    <cellStyle name="Comma 2 3 6 2 2 7" xfId="25173" xr:uid="{F8A78CBA-566C-4597-A0C9-3A008AF91F16}"/>
    <cellStyle name="Comma 2 3 6 2 3" xfId="1415" xr:uid="{F109190B-BDF6-429A-8289-46A4FDF0EAE0}"/>
    <cellStyle name="Comma 2 3 6 2 3 2" xfId="3437" xr:uid="{F893877A-D0D9-4C58-81BD-8664D2D898F3}"/>
    <cellStyle name="Comma 2 3 6 2 3 2 2" xfId="7481" xr:uid="{754A7E90-AFA3-4E9D-BA4A-E0DCE0509D80}"/>
    <cellStyle name="Comma 2 3 6 2 3 2 2 2" xfId="19613" xr:uid="{2FDFC6B3-6608-450F-8BF4-94D831C5AFFF}"/>
    <cellStyle name="Comma 2 3 6 2 3 2 2 2 2" xfId="43877" xr:uid="{E832BE59-F669-430D-902B-1F3181D873AD}"/>
    <cellStyle name="Comma 2 3 6 2 3 2 2 3" xfId="31745" xr:uid="{C97C6DBB-1277-4A1B-919B-3B00F2CA5AC7}"/>
    <cellStyle name="Comma 2 3 6 2 3 2 3" xfId="11525" xr:uid="{2AA9FB0E-8604-46F3-8599-722324717059}"/>
    <cellStyle name="Comma 2 3 6 2 3 2 3 2" xfId="23657" xr:uid="{29E6664A-71E5-4BED-A687-18C2DB6C0268}"/>
    <cellStyle name="Comma 2 3 6 2 3 2 3 2 2" xfId="47921" xr:uid="{750DB6F2-B7AC-41EE-A683-44CA811EB3ED}"/>
    <cellStyle name="Comma 2 3 6 2 3 2 3 3" xfId="35789" xr:uid="{6E9AD7C2-8553-4C12-9EBE-EF68B11283C0}"/>
    <cellStyle name="Comma 2 3 6 2 3 2 4" xfId="15569" xr:uid="{11CA6CE3-DCFC-4594-BF10-2F21A711A280}"/>
    <cellStyle name="Comma 2 3 6 2 3 2 4 2" xfId="39833" xr:uid="{7D1034E5-6961-48A1-8F8D-D5238D4672FF}"/>
    <cellStyle name="Comma 2 3 6 2 3 2 5" xfId="27701" xr:uid="{529AB56C-36D8-4B68-9B7E-23660A708BE0}"/>
    <cellStyle name="Comma 2 3 6 2 3 3" xfId="5459" xr:uid="{7392DDF3-F7B1-4FA7-9C50-E445C9C4D796}"/>
    <cellStyle name="Comma 2 3 6 2 3 3 2" xfId="17591" xr:uid="{B9EF0312-3F06-475D-88B5-7989BEEB1339}"/>
    <cellStyle name="Comma 2 3 6 2 3 3 2 2" xfId="41855" xr:uid="{D637E713-170A-4E4E-8E43-5723ABD707DD}"/>
    <cellStyle name="Comma 2 3 6 2 3 3 3" xfId="29723" xr:uid="{44B6B02B-E30A-444E-AFF3-7810CF6F9308}"/>
    <cellStyle name="Comma 2 3 6 2 3 4" xfId="9503" xr:uid="{50D74DDE-A588-4B69-9EC8-A583846B3EA4}"/>
    <cellStyle name="Comma 2 3 6 2 3 4 2" xfId="21635" xr:uid="{75762FFA-4F32-4D40-9466-0D603578BF23}"/>
    <cellStyle name="Comma 2 3 6 2 3 4 2 2" xfId="45899" xr:uid="{6BDF8F89-5D8D-4F94-AAED-EDC719163791}"/>
    <cellStyle name="Comma 2 3 6 2 3 4 3" xfId="33767" xr:uid="{60D1A1D7-2DFD-4DB9-9372-98336E2D4D36}"/>
    <cellStyle name="Comma 2 3 6 2 3 5" xfId="13547" xr:uid="{37D00C77-409A-48B7-B0FA-CB07DA6112DF}"/>
    <cellStyle name="Comma 2 3 6 2 3 5 2" xfId="37811" xr:uid="{1CAB5268-2C0A-4DDF-9683-CBCF95471AD9}"/>
    <cellStyle name="Comma 2 3 6 2 3 6" xfId="25679" xr:uid="{ED82B867-8335-4837-9111-50B71290B1E2}"/>
    <cellStyle name="Comma 2 3 6 2 4" xfId="2426" xr:uid="{7D570C59-9DB7-48E0-B16D-CCF99C5947D4}"/>
    <cellStyle name="Comma 2 3 6 2 4 2" xfId="6470" xr:uid="{A4C70D75-C288-42ED-A5D7-3F06A76F84E2}"/>
    <cellStyle name="Comma 2 3 6 2 4 2 2" xfId="18602" xr:uid="{E7018A92-4C55-441A-9745-CB9C6B0666F0}"/>
    <cellStyle name="Comma 2 3 6 2 4 2 2 2" xfId="42866" xr:uid="{852BDC47-904B-4489-A84D-B104AFC78682}"/>
    <cellStyle name="Comma 2 3 6 2 4 2 3" xfId="30734" xr:uid="{107A5F59-EAFD-4F30-9377-E6A8903ED17F}"/>
    <cellStyle name="Comma 2 3 6 2 4 3" xfId="10514" xr:uid="{C495DA7C-7E10-4184-AE3A-64380FA32431}"/>
    <cellStyle name="Comma 2 3 6 2 4 3 2" xfId="22646" xr:uid="{A51462A5-34DA-415B-B242-138F57AE7FBD}"/>
    <cellStyle name="Comma 2 3 6 2 4 3 2 2" xfId="46910" xr:uid="{1AB1F49F-4DB2-448C-BB8D-7424A292B771}"/>
    <cellStyle name="Comma 2 3 6 2 4 3 3" xfId="34778" xr:uid="{4FCB3463-B2DF-47D9-9731-4BBBEE9BD328}"/>
    <cellStyle name="Comma 2 3 6 2 4 4" xfId="14558" xr:uid="{3AFBD4CF-93A7-4941-A45F-7C402C97D8EA}"/>
    <cellStyle name="Comma 2 3 6 2 4 4 2" xfId="38822" xr:uid="{ED44DECF-15B1-4B5A-A46D-AC444FD48065}"/>
    <cellStyle name="Comma 2 3 6 2 4 5" xfId="26690" xr:uid="{60CF5BFF-30EF-4B98-9ED8-C94E684C1A15}"/>
    <cellStyle name="Comma 2 3 6 2 5" xfId="4448" xr:uid="{77C75D13-36E8-473A-AB33-97B34150B4F6}"/>
    <cellStyle name="Comma 2 3 6 2 5 2" xfId="16580" xr:uid="{74ABE70A-C744-4D8E-A04A-E54F21208C9C}"/>
    <cellStyle name="Comma 2 3 6 2 5 2 2" xfId="40844" xr:uid="{1BCF878C-BC39-48ED-A0FD-BB16C333E4A2}"/>
    <cellStyle name="Comma 2 3 6 2 5 3" xfId="28712" xr:uid="{9D48070C-5BCF-45D8-BF36-008AB4C58F78}"/>
    <cellStyle name="Comma 2 3 6 2 6" xfId="8492" xr:uid="{FF1480A1-D585-41DD-9409-9C668A1C6135}"/>
    <cellStyle name="Comma 2 3 6 2 6 2" xfId="20624" xr:uid="{1E69EADE-DAF8-4F39-B947-14A1C30A14BD}"/>
    <cellStyle name="Comma 2 3 6 2 6 2 2" xfId="44888" xr:uid="{C787991B-1254-468A-97A1-51206A1BF81B}"/>
    <cellStyle name="Comma 2 3 6 2 6 3" xfId="32756" xr:uid="{831C8261-5ED0-4925-9F38-8D70DF44B2DA}"/>
    <cellStyle name="Comma 2 3 6 2 7" xfId="12536" xr:uid="{B7AD3ECD-5C69-400E-9850-F67C94D33523}"/>
    <cellStyle name="Comma 2 3 6 2 7 2" xfId="36800" xr:uid="{00D644B0-5CAB-41C8-80F8-66355238FE70}"/>
    <cellStyle name="Comma 2 3 6 2 8" xfId="24668" xr:uid="{4BA2AB6E-2322-4FE9-8327-AEEB2E109269}"/>
    <cellStyle name="Comma 2 3 6 3" xfId="656" xr:uid="{6E8D6B77-AB04-4D1F-A861-273990F99829}"/>
    <cellStyle name="Comma 2 3 6 3 2" xfId="1667" xr:uid="{3EC2BE41-9131-42A7-8A3E-55E54BC17145}"/>
    <cellStyle name="Comma 2 3 6 3 2 2" xfId="3689" xr:uid="{0F30D996-CBE9-4AD7-BDB7-BFA4BE583EB0}"/>
    <cellStyle name="Comma 2 3 6 3 2 2 2" xfId="7733" xr:uid="{443BD0FB-799F-40CC-A14E-96C1C3AED5B3}"/>
    <cellStyle name="Comma 2 3 6 3 2 2 2 2" xfId="19865" xr:uid="{B803FA27-AE80-4061-8584-CE2042A6B8CB}"/>
    <cellStyle name="Comma 2 3 6 3 2 2 2 2 2" xfId="44129" xr:uid="{A8721A69-AB0E-47E5-B531-678504602800}"/>
    <cellStyle name="Comma 2 3 6 3 2 2 2 3" xfId="31997" xr:uid="{CCBEC972-7416-40B2-8773-503ADC66558F}"/>
    <cellStyle name="Comma 2 3 6 3 2 2 3" xfId="11777" xr:uid="{CC03D153-6EE9-4E0A-9076-FEA287C6F568}"/>
    <cellStyle name="Comma 2 3 6 3 2 2 3 2" xfId="23909" xr:uid="{113D3F62-C204-4AB2-B10E-7C10D78A066F}"/>
    <cellStyle name="Comma 2 3 6 3 2 2 3 2 2" xfId="48173" xr:uid="{880F34D1-3153-4583-B2B5-6C1E37C7E5FD}"/>
    <cellStyle name="Comma 2 3 6 3 2 2 3 3" xfId="36041" xr:uid="{2549B761-DA81-4D1E-B5A5-E5C8DC145D7C}"/>
    <cellStyle name="Comma 2 3 6 3 2 2 4" xfId="15821" xr:uid="{94D73AD1-B1F0-4769-9BBC-DDACCB6BF74B}"/>
    <cellStyle name="Comma 2 3 6 3 2 2 4 2" xfId="40085" xr:uid="{69E7A40A-8F6B-4872-89DB-337B00052C92}"/>
    <cellStyle name="Comma 2 3 6 3 2 2 5" xfId="27953" xr:uid="{E9EC2534-6787-45B3-9690-8445B3E54579}"/>
    <cellStyle name="Comma 2 3 6 3 2 3" xfId="5711" xr:uid="{61869281-1C13-4231-84A5-57F579749592}"/>
    <cellStyle name="Comma 2 3 6 3 2 3 2" xfId="17843" xr:uid="{455D308B-222E-4FFE-AD46-A6180EA04EBD}"/>
    <cellStyle name="Comma 2 3 6 3 2 3 2 2" xfId="42107" xr:uid="{ADB9F49E-A108-4079-818A-1ED1F22E0317}"/>
    <cellStyle name="Comma 2 3 6 3 2 3 3" xfId="29975" xr:uid="{CB391AF5-FB63-466F-90E1-224E7CF8AC51}"/>
    <cellStyle name="Comma 2 3 6 3 2 4" xfId="9755" xr:uid="{DD77B923-FCCB-4DDB-AEB7-9A89DA749554}"/>
    <cellStyle name="Comma 2 3 6 3 2 4 2" xfId="21887" xr:uid="{BC7A67D2-A5E4-4F3A-906C-F16D85A1D578}"/>
    <cellStyle name="Comma 2 3 6 3 2 4 2 2" xfId="46151" xr:uid="{0389C24A-6FC2-4F57-9F9D-24D8C9625EB8}"/>
    <cellStyle name="Comma 2 3 6 3 2 4 3" xfId="34019" xr:uid="{FB84ED6E-180D-44DF-9E87-940AA8866661}"/>
    <cellStyle name="Comma 2 3 6 3 2 5" xfId="13799" xr:uid="{DA8556F4-66B9-44D6-A2CF-860502C61538}"/>
    <cellStyle name="Comma 2 3 6 3 2 5 2" xfId="38063" xr:uid="{91D9D1EF-957A-42C7-8611-43480D2CB676}"/>
    <cellStyle name="Comma 2 3 6 3 2 6" xfId="25931" xr:uid="{FB18627A-4C50-43DC-A5A6-6E225B771919}"/>
    <cellStyle name="Comma 2 3 6 3 3" xfId="2678" xr:uid="{ECCE7197-9D9D-4D76-9852-0CA86948C37D}"/>
    <cellStyle name="Comma 2 3 6 3 3 2" xfId="6722" xr:uid="{35E7B46C-4A30-43C2-991D-32341DAD7328}"/>
    <cellStyle name="Comma 2 3 6 3 3 2 2" xfId="18854" xr:uid="{929C36D1-2E69-479B-8C28-D0404FB65A70}"/>
    <cellStyle name="Comma 2 3 6 3 3 2 2 2" xfId="43118" xr:uid="{03491C1F-96D9-4B05-82F7-BCA10384AC54}"/>
    <cellStyle name="Comma 2 3 6 3 3 2 3" xfId="30986" xr:uid="{BE51E96E-EB03-4AE5-9916-EBCACF690046}"/>
    <cellStyle name="Comma 2 3 6 3 3 3" xfId="10766" xr:uid="{B221A152-7D34-4467-B331-08C984DDEF0E}"/>
    <cellStyle name="Comma 2 3 6 3 3 3 2" xfId="22898" xr:uid="{C66C599E-A9AF-401A-9BBD-C1F7F854734F}"/>
    <cellStyle name="Comma 2 3 6 3 3 3 2 2" xfId="47162" xr:uid="{D45A234F-AC23-440F-A500-0321F17E1C2A}"/>
    <cellStyle name="Comma 2 3 6 3 3 3 3" xfId="35030" xr:uid="{B4C9A572-E2A5-47B5-87CF-36C94A6E98D0}"/>
    <cellStyle name="Comma 2 3 6 3 3 4" xfId="14810" xr:uid="{844917D0-6A76-46BD-8D1A-B4C09AD00741}"/>
    <cellStyle name="Comma 2 3 6 3 3 4 2" xfId="39074" xr:uid="{362973B7-1C43-4ACF-BBC7-7CBCBD18DE9B}"/>
    <cellStyle name="Comma 2 3 6 3 3 5" xfId="26942" xr:uid="{21B0DA4C-FC88-48DC-9361-2E67863B1FF1}"/>
    <cellStyle name="Comma 2 3 6 3 4" xfId="4700" xr:uid="{5EFBCD05-9F4C-4EA7-822E-9F2EF2244E14}"/>
    <cellStyle name="Comma 2 3 6 3 4 2" xfId="16832" xr:uid="{9A4CCF33-4FA7-49CE-B52F-06F56FF9B7B3}"/>
    <cellStyle name="Comma 2 3 6 3 4 2 2" xfId="41096" xr:uid="{A941C155-970F-4D00-A496-DC457F85D10C}"/>
    <cellStyle name="Comma 2 3 6 3 4 3" xfId="28964" xr:uid="{699D452B-7537-4E29-9853-9FD16F85CD04}"/>
    <cellStyle name="Comma 2 3 6 3 5" xfId="8744" xr:uid="{D99C0E0B-A99B-42C0-9B19-C7E807A0420F}"/>
    <cellStyle name="Comma 2 3 6 3 5 2" xfId="20876" xr:uid="{AD3CB7AA-643B-42FA-8AFA-91842C7E4158}"/>
    <cellStyle name="Comma 2 3 6 3 5 2 2" xfId="45140" xr:uid="{DE7E0503-2585-4348-947B-482EF04DBDEF}"/>
    <cellStyle name="Comma 2 3 6 3 5 3" xfId="33008" xr:uid="{29316121-D77D-424C-926A-121383CB624A}"/>
    <cellStyle name="Comma 2 3 6 3 6" xfId="12788" xr:uid="{1ACADE62-8246-4970-9034-0278ACD54DBD}"/>
    <cellStyle name="Comma 2 3 6 3 6 2" xfId="37052" xr:uid="{DAE6EAA6-98FD-43F9-B3C9-14216D288C67}"/>
    <cellStyle name="Comma 2 3 6 3 7" xfId="24920" xr:uid="{BA3C245B-50A2-4AB4-8487-E777672E76D4}"/>
    <cellStyle name="Comma 2 3 6 4" xfId="1162" xr:uid="{9646CFFC-14BC-4E0D-BD02-009C0293EA4F}"/>
    <cellStyle name="Comma 2 3 6 4 2" xfId="3184" xr:uid="{D8857A68-394F-43A4-B837-CE92206F4076}"/>
    <cellStyle name="Comma 2 3 6 4 2 2" xfId="7228" xr:uid="{626A4B53-B787-4110-AEE2-8AA9EC50219F}"/>
    <cellStyle name="Comma 2 3 6 4 2 2 2" xfId="19360" xr:uid="{1D4EAE4E-FC33-4C2F-B608-6D4EDBC5430C}"/>
    <cellStyle name="Comma 2 3 6 4 2 2 2 2" xfId="43624" xr:uid="{93FEF5F9-7718-4278-9F88-DB06EDB3F156}"/>
    <cellStyle name="Comma 2 3 6 4 2 2 3" xfId="31492" xr:uid="{C912FF93-BD40-4231-8D13-54A469E647CB}"/>
    <cellStyle name="Comma 2 3 6 4 2 3" xfId="11272" xr:uid="{CEE2A55C-7B0B-405E-95BD-8811D986ADFA}"/>
    <cellStyle name="Comma 2 3 6 4 2 3 2" xfId="23404" xr:uid="{4DEF0218-82C4-4C46-9855-D2962A0BDBFD}"/>
    <cellStyle name="Comma 2 3 6 4 2 3 2 2" xfId="47668" xr:uid="{C795EBA4-9486-41B8-BA88-99D37751D05D}"/>
    <cellStyle name="Comma 2 3 6 4 2 3 3" xfId="35536" xr:uid="{34158894-3008-4D42-884E-216E874214A0}"/>
    <cellStyle name="Comma 2 3 6 4 2 4" xfId="15316" xr:uid="{91D63BB6-BF07-42CE-8E7E-F41C3353B139}"/>
    <cellStyle name="Comma 2 3 6 4 2 4 2" xfId="39580" xr:uid="{318FD34C-CFCE-436A-91A5-4B0CFB971FAB}"/>
    <cellStyle name="Comma 2 3 6 4 2 5" xfId="27448" xr:uid="{B2C5B69A-ABA8-4E05-A5A0-1D857C32AE12}"/>
    <cellStyle name="Comma 2 3 6 4 3" xfId="5206" xr:uid="{B67DD9A8-E7B7-447A-AC26-3B80D5ECDE71}"/>
    <cellStyle name="Comma 2 3 6 4 3 2" xfId="17338" xr:uid="{5DE9C556-7E9D-4DB0-B521-86DD40004AC5}"/>
    <cellStyle name="Comma 2 3 6 4 3 2 2" xfId="41602" xr:uid="{EC7A7082-8A86-4908-8593-1B58132AB46B}"/>
    <cellStyle name="Comma 2 3 6 4 3 3" xfId="29470" xr:uid="{A2920E94-12EF-40C4-892F-9FFA0A74FE1F}"/>
    <cellStyle name="Comma 2 3 6 4 4" xfId="9250" xr:uid="{E2453178-3EE1-4DEE-A8FB-CA38A73FBE37}"/>
    <cellStyle name="Comma 2 3 6 4 4 2" xfId="21382" xr:uid="{E0CC0731-689D-4339-8B78-D45A9DFBFC51}"/>
    <cellStyle name="Comma 2 3 6 4 4 2 2" xfId="45646" xr:uid="{65063B79-C84A-45D2-8463-7D20A7A66D32}"/>
    <cellStyle name="Comma 2 3 6 4 4 3" xfId="33514" xr:uid="{AC8E48C9-9B3D-406C-BA2E-D3263748D7EF}"/>
    <cellStyle name="Comma 2 3 6 4 5" xfId="13294" xr:uid="{3293B2EE-E6D7-45B3-8951-616A9DF6E1B2}"/>
    <cellStyle name="Comma 2 3 6 4 5 2" xfId="37558" xr:uid="{1869B00B-EC58-4767-9004-C0016E450781}"/>
    <cellStyle name="Comma 2 3 6 4 6" xfId="25426" xr:uid="{930CEC8D-5985-409C-8976-F32BA37B6D52}"/>
    <cellStyle name="Comma 2 3 6 5" xfId="2173" xr:uid="{13370F15-153B-4B2E-B9D6-8254405E7422}"/>
    <cellStyle name="Comma 2 3 6 5 2" xfId="6217" xr:uid="{EFAA0F28-1779-4AB0-82C1-A26868A81F97}"/>
    <cellStyle name="Comma 2 3 6 5 2 2" xfId="18349" xr:uid="{E3D1C8A8-986C-436A-B3C0-202AE490A126}"/>
    <cellStyle name="Comma 2 3 6 5 2 2 2" xfId="42613" xr:uid="{465B4F20-88AE-465E-B96C-157AD8932017}"/>
    <cellStyle name="Comma 2 3 6 5 2 3" xfId="30481" xr:uid="{617BBEB2-90A5-4986-B87F-54E2F2F6F69A}"/>
    <cellStyle name="Comma 2 3 6 5 3" xfId="10261" xr:uid="{85E40444-B077-42DB-9E85-281172BAB66C}"/>
    <cellStyle name="Comma 2 3 6 5 3 2" xfId="22393" xr:uid="{B097CC4F-6F4C-42D5-9014-679AA2CADCF5}"/>
    <cellStyle name="Comma 2 3 6 5 3 2 2" xfId="46657" xr:uid="{6E97EAEC-0774-4B8D-8C48-5582FAA10401}"/>
    <cellStyle name="Comma 2 3 6 5 3 3" xfId="34525" xr:uid="{B64FF688-02EC-4587-9DEC-45C75ACDD5DD}"/>
    <cellStyle name="Comma 2 3 6 5 4" xfId="14305" xr:uid="{F2FA89F1-6F20-47FE-A674-50C44CEDCA8D}"/>
    <cellStyle name="Comma 2 3 6 5 4 2" xfId="38569" xr:uid="{26E0AB7C-F82A-4B3A-AA80-2DF9305E5AF0}"/>
    <cellStyle name="Comma 2 3 6 5 5" xfId="26437" xr:uid="{FE3CD4D1-E69D-480C-A90F-BB22A95FBC16}"/>
    <cellStyle name="Comma 2 3 6 6" xfId="4195" xr:uid="{95647E38-1860-4120-B2CD-DD6EFC980C9E}"/>
    <cellStyle name="Comma 2 3 6 6 2" xfId="16327" xr:uid="{A07D95EC-B2A2-4FE1-9890-4964FA50B1A9}"/>
    <cellStyle name="Comma 2 3 6 6 2 2" xfId="40591" xr:uid="{21B2160B-4400-4891-B9F8-0BD4B8E0E0F8}"/>
    <cellStyle name="Comma 2 3 6 6 3" xfId="28459" xr:uid="{F7BDF715-48CA-4266-897A-E1D4A437C6C0}"/>
    <cellStyle name="Comma 2 3 6 7" xfId="8239" xr:uid="{ADDF78E6-1CDB-47D3-8CA4-00E4086F9AB9}"/>
    <cellStyle name="Comma 2 3 6 7 2" xfId="20371" xr:uid="{6BF4DA61-F1ED-4FF3-B4B1-944DA2B71576}"/>
    <cellStyle name="Comma 2 3 6 7 2 2" xfId="44635" xr:uid="{409DE678-AFD9-424E-A509-ADC0D213D4C7}"/>
    <cellStyle name="Comma 2 3 6 7 3" xfId="32503" xr:uid="{A27F4EC8-F118-4203-A80E-75A6E7536265}"/>
    <cellStyle name="Comma 2 3 6 8" xfId="12283" xr:uid="{84973476-58C0-48B8-B79D-69EF1CA73437}"/>
    <cellStyle name="Comma 2 3 6 8 2" xfId="36547" xr:uid="{8A9D4288-19A5-4BDC-AA72-ACDD95EC66CD}"/>
    <cellStyle name="Comma 2 3 6 9" xfId="24415" xr:uid="{12E5C2EF-A72A-4F35-8743-290A72E33D9A}"/>
    <cellStyle name="Comma 2 3 7" xfId="278" xr:uid="{BA91E60D-2E09-4922-B2ED-00BAE40D23A6}"/>
    <cellStyle name="Comma 2 3 7 2" xfId="783" xr:uid="{A22D7026-8D32-40FC-AF00-167B05423068}"/>
    <cellStyle name="Comma 2 3 7 2 2" xfId="1794" xr:uid="{66E6FB2B-0C04-41B8-9425-A34FAD4C65A1}"/>
    <cellStyle name="Comma 2 3 7 2 2 2" xfId="3816" xr:uid="{D6256982-10EF-4D57-B453-BC484C8A77FD}"/>
    <cellStyle name="Comma 2 3 7 2 2 2 2" xfId="7860" xr:uid="{ED5C48D5-65F8-44BA-AD0B-4DED239E0B93}"/>
    <cellStyle name="Comma 2 3 7 2 2 2 2 2" xfId="19992" xr:uid="{050C8452-ECBA-4AA3-983D-E10620913F96}"/>
    <cellStyle name="Comma 2 3 7 2 2 2 2 2 2" xfId="44256" xr:uid="{C6B0FAD6-B11E-42DB-9703-C7B894D9A2DF}"/>
    <cellStyle name="Comma 2 3 7 2 2 2 2 3" xfId="32124" xr:uid="{65781843-85F5-4344-83C2-BF57665773E9}"/>
    <cellStyle name="Comma 2 3 7 2 2 2 3" xfId="11904" xr:uid="{446ED734-35A1-4EE7-9163-709CA55345D8}"/>
    <cellStyle name="Comma 2 3 7 2 2 2 3 2" xfId="24036" xr:uid="{EAC2D8EA-7DF8-4D2E-B838-86D8538410F3}"/>
    <cellStyle name="Comma 2 3 7 2 2 2 3 2 2" xfId="48300" xr:uid="{FF5134FD-8ADB-4722-94F8-352BAF11841C}"/>
    <cellStyle name="Comma 2 3 7 2 2 2 3 3" xfId="36168" xr:uid="{E3D6E1B9-FAB9-4DC8-A021-C199C90D7363}"/>
    <cellStyle name="Comma 2 3 7 2 2 2 4" xfId="15948" xr:uid="{85D75EA5-D704-4739-827C-C55AD85ECAFF}"/>
    <cellStyle name="Comma 2 3 7 2 2 2 4 2" xfId="40212" xr:uid="{F1BB35A7-518A-4597-9EDC-F46E88010663}"/>
    <cellStyle name="Comma 2 3 7 2 2 2 5" xfId="28080" xr:uid="{56EC1B6A-649E-428F-B199-A51099D2B152}"/>
    <cellStyle name="Comma 2 3 7 2 2 3" xfId="5838" xr:uid="{7623EE4E-ABCA-4371-8CCA-7F11F4DD34FD}"/>
    <cellStyle name="Comma 2 3 7 2 2 3 2" xfId="17970" xr:uid="{FA95EE9D-A418-4326-B420-B545EA1689EF}"/>
    <cellStyle name="Comma 2 3 7 2 2 3 2 2" xfId="42234" xr:uid="{BC56ABAF-C7FA-4615-9B40-6B11E98465B2}"/>
    <cellStyle name="Comma 2 3 7 2 2 3 3" xfId="30102" xr:uid="{D536816B-6176-4FE7-8E84-3D7D66F339A5}"/>
    <cellStyle name="Comma 2 3 7 2 2 4" xfId="9882" xr:uid="{06934035-78F2-40DA-9DEB-C448525650CD}"/>
    <cellStyle name="Comma 2 3 7 2 2 4 2" xfId="22014" xr:uid="{D9335D50-CCC7-4BE6-A945-4063830892F2}"/>
    <cellStyle name="Comma 2 3 7 2 2 4 2 2" xfId="46278" xr:uid="{890FFAF4-9223-4B17-949B-DA0429E12D24}"/>
    <cellStyle name="Comma 2 3 7 2 2 4 3" xfId="34146" xr:uid="{0DD0A9DC-0321-48CC-AD8D-C2487297DE05}"/>
    <cellStyle name="Comma 2 3 7 2 2 5" xfId="13926" xr:uid="{0862176E-007C-4BA7-9734-0709E63CFD2F}"/>
    <cellStyle name="Comma 2 3 7 2 2 5 2" xfId="38190" xr:uid="{9CA516FA-0A8F-4B41-85C2-DBE51B73E121}"/>
    <cellStyle name="Comma 2 3 7 2 2 6" xfId="26058" xr:uid="{8C223182-16F5-47CA-A887-9A7009F897FC}"/>
    <cellStyle name="Comma 2 3 7 2 3" xfId="2805" xr:uid="{66E301D2-C46C-4AD6-A5BD-F34E696B6288}"/>
    <cellStyle name="Comma 2 3 7 2 3 2" xfId="6849" xr:uid="{22DD0827-39D4-43BC-A679-BD0EB6D4CE9B}"/>
    <cellStyle name="Comma 2 3 7 2 3 2 2" xfId="18981" xr:uid="{D807B67C-0AD0-43E8-AEEF-957B68C30FD3}"/>
    <cellStyle name="Comma 2 3 7 2 3 2 2 2" xfId="43245" xr:uid="{0A817BBF-855F-4AA4-8279-EDA9FD971130}"/>
    <cellStyle name="Comma 2 3 7 2 3 2 3" xfId="31113" xr:uid="{60472A9C-7E79-4683-9205-86E533A36A50}"/>
    <cellStyle name="Comma 2 3 7 2 3 3" xfId="10893" xr:uid="{FFCA15AC-ED74-422A-B90E-99E33F8D0DB0}"/>
    <cellStyle name="Comma 2 3 7 2 3 3 2" xfId="23025" xr:uid="{F1AB4A20-7096-4793-9B48-D26C4F49CE2E}"/>
    <cellStyle name="Comma 2 3 7 2 3 3 2 2" xfId="47289" xr:uid="{91D95DA4-953C-48C8-B464-89B6FAC7366E}"/>
    <cellStyle name="Comma 2 3 7 2 3 3 3" xfId="35157" xr:uid="{68436857-F729-45AB-87DE-07B95DED878F}"/>
    <cellStyle name="Comma 2 3 7 2 3 4" xfId="14937" xr:uid="{5DFFC93D-0CB5-4655-8054-7474F1727A9A}"/>
    <cellStyle name="Comma 2 3 7 2 3 4 2" xfId="39201" xr:uid="{B6E0B09C-DCA2-473C-9695-3071C0BA2C7A}"/>
    <cellStyle name="Comma 2 3 7 2 3 5" xfId="27069" xr:uid="{D3174424-0E89-4D14-8C09-D7D4B881B3F9}"/>
    <cellStyle name="Comma 2 3 7 2 4" xfId="4827" xr:uid="{433499BE-D028-469F-9109-411D7B1560C0}"/>
    <cellStyle name="Comma 2 3 7 2 4 2" xfId="16959" xr:uid="{D02209AF-3FF7-4914-B30C-A8F59F537455}"/>
    <cellStyle name="Comma 2 3 7 2 4 2 2" xfId="41223" xr:uid="{085B0495-F65A-4BC0-AC9B-6ED19A38E240}"/>
    <cellStyle name="Comma 2 3 7 2 4 3" xfId="29091" xr:uid="{61A0EB8A-CB4C-4351-A84C-F119299EE0B8}"/>
    <cellStyle name="Comma 2 3 7 2 5" xfId="8871" xr:uid="{C8FD1C48-862A-44D2-9D8E-B4D62BF24614}"/>
    <cellStyle name="Comma 2 3 7 2 5 2" xfId="21003" xr:uid="{FBCDB83E-2737-4118-A154-90D8E7F37A5C}"/>
    <cellStyle name="Comma 2 3 7 2 5 2 2" xfId="45267" xr:uid="{507B3616-567E-4403-9599-521D7EF52BD4}"/>
    <cellStyle name="Comma 2 3 7 2 5 3" xfId="33135" xr:uid="{3F1522F1-862A-485C-B871-FC904687DBC9}"/>
    <cellStyle name="Comma 2 3 7 2 6" xfId="12915" xr:uid="{08E3BE29-AFFC-41E5-AA8C-221D339F5888}"/>
    <cellStyle name="Comma 2 3 7 2 6 2" xfId="37179" xr:uid="{5B8578B4-3479-4786-9F04-3284484F57E7}"/>
    <cellStyle name="Comma 2 3 7 2 7" xfId="25047" xr:uid="{5D45A347-AAF3-42E4-89E8-8F1B9B47902F}"/>
    <cellStyle name="Comma 2 3 7 3" xfId="1289" xr:uid="{63E7A7D5-B622-48AA-AC4F-0A58653ABF1E}"/>
    <cellStyle name="Comma 2 3 7 3 2" xfId="3311" xr:uid="{4D94D014-BEF8-4E7A-ACD3-671DF8AA462B}"/>
    <cellStyle name="Comma 2 3 7 3 2 2" xfId="7355" xr:uid="{82D64993-297C-4F95-BFB6-0DC422103A1D}"/>
    <cellStyle name="Comma 2 3 7 3 2 2 2" xfId="19487" xr:uid="{2C6BA675-9198-4395-9ACE-B525A67A2E43}"/>
    <cellStyle name="Comma 2 3 7 3 2 2 2 2" xfId="43751" xr:uid="{2933B046-8692-4CCD-81CC-5EE6E44430A1}"/>
    <cellStyle name="Comma 2 3 7 3 2 2 3" xfId="31619" xr:uid="{226B54C6-4022-4EFF-893F-743553A77E05}"/>
    <cellStyle name="Comma 2 3 7 3 2 3" xfId="11399" xr:uid="{219C2ACF-BD1C-4514-B35D-78271A48E5BD}"/>
    <cellStyle name="Comma 2 3 7 3 2 3 2" xfId="23531" xr:uid="{57ECC588-ECCA-4D47-9E70-3192A6C654C4}"/>
    <cellStyle name="Comma 2 3 7 3 2 3 2 2" xfId="47795" xr:uid="{F5AF0D99-4861-4601-9A7C-C971522AE9BC}"/>
    <cellStyle name="Comma 2 3 7 3 2 3 3" xfId="35663" xr:uid="{0CCFB38F-1D14-4A4E-8105-7CF2D72E7DDD}"/>
    <cellStyle name="Comma 2 3 7 3 2 4" xfId="15443" xr:uid="{EE6D1BA0-98DF-4F79-9BB2-6281F4EF00F8}"/>
    <cellStyle name="Comma 2 3 7 3 2 4 2" xfId="39707" xr:uid="{C839EF9C-1DA9-4933-A2AF-2813490651DC}"/>
    <cellStyle name="Comma 2 3 7 3 2 5" xfId="27575" xr:uid="{9812BA9D-DD69-4F96-93D6-B6556E992DF9}"/>
    <cellStyle name="Comma 2 3 7 3 3" xfId="5333" xr:uid="{C1BEE56E-6C7C-42C9-BE55-BB7B71AB7EEB}"/>
    <cellStyle name="Comma 2 3 7 3 3 2" xfId="17465" xr:uid="{B23CD8DF-7DA5-4C60-8F5E-EA725448FB8D}"/>
    <cellStyle name="Comma 2 3 7 3 3 2 2" xfId="41729" xr:uid="{AFB22D43-3CD7-433F-8B4C-8EC626E13EB4}"/>
    <cellStyle name="Comma 2 3 7 3 3 3" xfId="29597" xr:uid="{6BA07DF8-97FE-42ED-AE80-3B6174A3C527}"/>
    <cellStyle name="Comma 2 3 7 3 4" xfId="9377" xr:uid="{D1128E1D-774C-4539-95A3-074D85A7D270}"/>
    <cellStyle name="Comma 2 3 7 3 4 2" xfId="21509" xr:uid="{17382409-77F0-4150-B999-BA89E5942090}"/>
    <cellStyle name="Comma 2 3 7 3 4 2 2" xfId="45773" xr:uid="{381A5242-CB0C-4AB2-B37F-47E6FF738645}"/>
    <cellStyle name="Comma 2 3 7 3 4 3" xfId="33641" xr:uid="{F5951922-C430-4D5C-9F4C-A3AC030A0113}"/>
    <cellStyle name="Comma 2 3 7 3 5" xfId="13421" xr:uid="{82B39F38-9AE6-4976-8EAD-FF52279F9CF7}"/>
    <cellStyle name="Comma 2 3 7 3 5 2" xfId="37685" xr:uid="{5F14C74D-5612-4B2F-BA22-A117E16DAD72}"/>
    <cellStyle name="Comma 2 3 7 3 6" xfId="25553" xr:uid="{559E5BD8-5C31-4942-823F-21E7AAC811D8}"/>
    <cellStyle name="Comma 2 3 7 4" xfId="2300" xr:uid="{0FB02171-CFBA-4EA1-B65A-FA33245EC7A8}"/>
    <cellStyle name="Comma 2 3 7 4 2" xfId="6344" xr:uid="{A2E93554-B6B7-4152-843C-E40D918E232F}"/>
    <cellStyle name="Comma 2 3 7 4 2 2" xfId="18476" xr:uid="{05C340D0-7359-4C3C-B9B4-F06C60699AEB}"/>
    <cellStyle name="Comma 2 3 7 4 2 2 2" xfId="42740" xr:uid="{E122B4B4-CB65-4C77-9F1D-EF6E6E037D39}"/>
    <cellStyle name="Comma 2 3 7 4 2 3" xfId="30608" xr:uid="{8DF90A1D-C183-4AA3-961B-9074F06A124C}"/>
    <cellStyle name="Comma 2 3 7 4 3" xfId="10388" xr:uid="{0EAB714A-4339-40E0-92E1-20B9F3C0C92A}"/>
    <cellStyle name="Comma 2 3 7 4 3 2" xfId="22520" xr:uid="{4C27F9B0-FCBE-4313-905D-E5749AA4F79D}"/>
    <cellStyle name="Comma 2 3 7 4 3 2 2" xfId="46784" xr:uid="{E36BE47A-97DB-498A-82BE-C01253B938AD}"/>
    <cellStyle name="Comma 2 3 7 4 3 3" xfId="34652" xr:uid="{A35A862C-5761-4C56-ACD2-CEB1DBB4A672}"/>
    <cellStyle name="Comma 2 3 7 4 4" xfId="14432" xr:uid="{5B2F9483-47F1-475E-91FA-7371AB19E6D9}"/>
    <cellStyle name="Comma 2 3 7 4 4 2" xfId="38696" xr:uid="{C469AAFA-8282-4461-9FF2-76745EC89A9B}"/>
    <cellStyle name="Comma 2 3 7 4 5" xfId="26564" xr:uid="{55FBC25B-B5ED-4F1C-AC25-992AEE8757CF}"/>
    <cellStyle name="Comma 2 3 7 5" xfId="4322" xr:uid="{2E971300-F7D2-4DCE-905D-FCC43C2D69CE}"/>
    <cellStyle name="Comma 2 3 7 5 2" xfId="16454" xr:uid="{9D87CEF8-3671-499A-86A1-B69EF749EBAF}"/>
    <cellStyle name="Comma 2 3 7 5 2 2" xfId="40718" xr:uid="{A255DCF3-C37F-4605-8C5D-D9FC5726E56E}"/>
    <cellStyle name="Comma 2 3 7 5 3" xfId="28586" xr:uid="{A4795385-675D-472B-A308-88448B4AA8D7}"/>
    <cellStyle name="Comma 2 3 7 6" xfId="8366" xr:uid="{A9566A25-C882-4383-9F14-EBFFCCE5A92C}"/>
    <cellStyle name="Comma 2 3 7 6 2" xfId="20498" xr:uid="{C9E4AD8E-57FA-4CA5-B38D-D012B7FC92C5}"/>
    <cellStyle name="Comma 2 3 7 6 2 2" xfId="44762" xr:uid="{8B391A08-4FB8-4D25-879D-1840A343C674}"/>
    <cellStyle name="Comma 2 3 7 6 3" xfId="32630" xr:uid="{E066C2F4-090B-4780-9511-87B3416D78F9}"/>
    <cellStyle name="Comma 2 3 7 7" xfId="12410" xr:uid="{25760440-236D-40D0-B56C-80D338CAB9BA}"/>
    <cellStyle name="Comma 2 3 7 7 2" xfId="36674" xr:uid="{2744540C-5891-4258-B11A-ADA25A445F48}"/>
    <cellStyle name="Comma 2 3 7 8" xfId="24542" xr:uid="{413C1E70-F2C5-4151-9321-CBEA3AB4756A}"/>
    <cellStyle name="Comma 2 3 8" xfId="530" xr:uid="{75F9E8C1-AE9D-4440-A8E0-66C3F675AFE7}"/>
    <cellStyle name="Comma 2 3 8 2" xfId="1541" xr:uid="{A939391C-13E8-4E77-8FC2-F44FB45BBEEC}"/>
    <cellStyle name="Comma 2 3 8 2 2" xfId="3563" xr:uid="{96F22B0F-DA94-4FAD-981E-5E2E1A60E21B}"/>
    <cellStyle name="Comma 2 3 8 2 2 2" xfId="7607" xr:uid="{368B15B3-6577-492C-AD89-7F4AE6078FD3}"/>
    <cellStyle name="Comma 2 3 8 2 2 2 2" xfId="19739" xr:uid="{9AD66185-AC60-4A79-B139-7E7A01CAB27A}"/>
    <cellStyle name="Comma 2 3 8 2 2 2 2 2" xfId="44003" xr:uid="{E999A7F6-9A82-456A-A53F-03E92F1C91EE}"/>
    <cellStyle name="Comma 2 3 8 2 2 2 3" xfId="31871" xr:uid="{79C6B2EE-F6E9-4969-A618-9A86F1D209D2}"/>
    <cellStyle name="Comma 2 3 8 2 2 3" xfId="11651" xr:uid="{A2F123B9-BD17-4A06-9453-9C7C61DACF31}"/>
    <cellStyle name="Comma 2 3 8 2 2 3 2" xfId="23783" xr:uid="{EDAAB279-FA50-411A-833E-F656D73B685B}"/>
    <cellStyle name="Comma 2 3 8 2 2 3 2 2" xfId="48047" xr:uid="{4DE70DCB-4BAB-4798-8830-7FDBE0ECEC82}"/>
    <cellStyle name="Comma 2 3 8 2 2 3 3" xfId="35915" xr:uid="{C12BF5ED-3FC7-491C-8312-3024DE770137}"/>
    <cellStyle name="Comma 2 3 8 2 2 4" xfId="15695" xr:uid="{81B378A7-90D6-4971-8BD7-1F305A703453}"/>
    <cellStyle name="Comma 2 3 8 2 2 4 2" xfId="39959" xr:uid="{EE22CE50-939D-4B3D-96E3-F17A7C61A0CA}"/>
    <cellStyle name="Comma 2 3 8 2 2 5" xfId="27827" xr:uid="{9D6A097A-8AC1-4D18-9C23-FF672D482E18}"/>
    <cellStyle name="Comma 2 3 8 2 3" xfId="5585" xr:uid="{2CB95C5C-20BC-4DDF-A727-67E89BA210D6}"/>
    <cellStyle name="Comma 2 3 8 2 3 2" xfId="17717" xr:uid="{DA98E4DF-8C78-468E-B6DA-5AB7965888D5}"/>
    <cellStyle name="Comma 2 3 8 2 3 2 2" xfId="41981" xr:uid="{09688E6A-9C2A-4849-BA1E-0ECB50965618}"/>
    <cellStyle name="Comma 2 3 8 2 3 3" xfId="29849" xr:uid="{FC65C6E2-38FD-4C5A-8F46-29FA1CB864EA}"/>
    <cellStyle name="Comma 2 3 8 2 4" xfId="9629" xr:uid="{FB2215F9-0EE3-4237-ADC8-C9743A7EC997}"/>
    <cellStyle name="Comma 2 3 8 2 4 2" xfId="21761" xr:uid="{51B9F790-0784-4988-9555-13CCC8F25E60}"/>
    <cellStyle name="Comma 2 3 8 2 4 2 2" xfId="46025" xr:uid="{830CF521-F67F-43DC-8F20-7B2BD4B3F9C8}"/>
    <cellStyle name="Comma 2 3 8 2 4 3" xfId="33893" xr:uid="{0C960DF3-8D4B-4BC8-91CF-AB38F23492AC}"/>
    <cellStyle name="Comma 2 3 8 2 5" xfId="13673" xr:uid="{04F20CF7-011E-45A9-A503-0860A4DE2F90}"/>
    <cellStyle name="Comma 2 3 8 2 5 2" xfId="37937" xr:uid="{6DD5F505-2B8E-41CF-AFD6-FF100CACF6A3}"/>
    <cellStyle name="Comma 2 3 8 2 6" xfId="25805" xr:uid="{40F5DB3C-6FDE-4CC9-8790-B8756EB79181}"/>
    <cellStyle name="Comma 2 3 8 3" xfId="2552" xr:uid="{F8A88A16-E17C-4089-B2F4-5512B2FEF10E}"/>
    <cellStyle name="Comma 2 3 8 3 2" xfId="6596" xr:uid="{6ED6FF48-3FF2-4CE2-A05E-A0BEE08926C7}"/>
    <cellStyle name="Comma 2 3 8 3 2 2" xfId="18728" xr:uid="{F7ADDA32-F2E9-441F-A6F5-B2855CBE72AC}"/>
    <cellStyle name="Comma 2 3 8 3 2 2 2" xfId="42992" xr:uid="{71C81F7F-F029-4087-A308-6C5FD5A284E4}"/>
    <cellStyle name="Comma 2 3 8 3 2 3" xfId="30860" xr:uid="{106985E2-0A80-4A29-B537-0B03A9D0D59A}"/>
    <cellStyle name="Comma 2 3 8 3 3" xfId="10640" xr:uid="{D7BCF633-7986-4320-8FA4-93FDC7B21011}"/>
    <cellStyle name="Comma 2 3 8 3 3 2" xfId="22772" xr:uid="{05559D69-3448-4A16-80C7-6E4F8D305E30}"/>
    <cellStyle name="Comma 2 3 8 3 3 2 2" xfId="47036" xr:uid="{8D2576CD-9AA1-462F-908E-2E92A3BE0D75}"/>
    <cellStyle name="Comma 2 3 8 3 3 3" xfId="34904" xr:uid="{67B5A896-E2B8-46C0-80FA-4C937BB5E0B8}"/>
    <cellStyle name="Comma 2 3 8 3 4" xfId="14684" xr:uid="{BA0D20C0-D74D-4260-AA2F-00CD425ED0A1}"/>
    <cellStyle name="Comma 2 3 8 3 4 2" xfId="38948" xr:uid="{BDF5ED9C-B55F-45B6-BFCD-1067BFEB3DF5}"/>
    <cellStyle name="Comma 2 3 8 3 5" xfId="26816" xr:uid="{8BC693BF-DD7D-4894-8695-F1E083DDD05B}"/>
    <cellStyle name="Comma 2 3 8 4" xfId="4574" xr:uid="{EC58747E-987A-47C2-A623-61469240AA1C}"/>
    <cellStyle name="Comma 2 3 8 4 2" xfId="16706" xr:uid="{C5587B83-050C-45FE-8D22-4404442CA180}"/>
    <cellStyle name="Comma 2 3 8 4 2 2" xfId="40970" xr:uid="{86953130-9DB6-47CF-8131-3D697F8E896F}"/>
    <cellStyle name="Comma 2 3 8 4 3" xfId="28838" xr:uid="{811B7616-DA40-4A1A-964B-E1560CC9AEA3}"/>
    <cellStyle name="Comma 2 3 8 5" xfId="8618" xr:uid="{56275667-B7DD-4AD9-9358-DDC2244EDC16}"/>
    <cellStyle name="Comma 2 3 8 5 2" xfId="20750" xr:uid="{15ACA8B1-BE65-47D0-AF34-1230B80851F4}"/>
    <cellStyle name="Comma 2 3 8 5 2 2" xfId="45014" xr:uid="{3EA66D61-2B2B-4672-9B32-97E0DA132BF3}"/>
    <cellStyle name="Comma 2 3 8 5 3" xfId="32882" xr:uid="{8D3ECB2D-DBF2-40DD-8A42-F5352858DCA2}"/>
    <cellStyle name="Comma 2 3 8 6" xfId="12662" xr:uid="{407AFC3D-B378-442B-88E4-303F32865FD1}"/>
    <cellStyle name="Comma 2 3 8 6 2" xfId="36926" xr:uid="{F4911380-D9C6-411A-BC80-8D83B0C90412}"/>
    <cellStyle name="Comma 2 3 8 7" xfId="24794" xr:uid="{EAB66CAA-4790-4E8C-939E-AAE8F80BE7BE}"/>
    <cellStyle name="Comma 2 3 9" xfId="1036" xr:uid="{F1FC0705-F17E-4C9F-90FE-8F726D047C7F}"/>
    <cellStyle name="Comma 2 3 9 2" xfId="3058" xr:uid="{93CF8157-F18C-47EA-856F-FFB6267DE120}"/>
    <cellStyle name="Comma 2 3 9 2 2" xfId="7102" xr:uid="{BF959289-E321-4C98-961D-940DA8032397}"/>
    <cellStyle name="Comma 2 3 9 2 2 2" xfId="19234" xr:uid="{BFD77220-5A39-4487-908D-B01128C81AD5}"/>
    <cellStyle name="Comma 2 3 9 2 2 2 2" xfId="43498" xr:uid="{0B9E51C6-663D-4047-A51E-FF1378A4BDD1}"/>
    <cellStyle name="Comma 2 3 9 2 2 3" xfId="31366" xr:uid="{E8BEE9AE-E543-4A30-A0A3-56961FDB8D17}"/>
    <cellStyle name="Comma 2 3 9 2 3" xfId="11146" xr:uid="{F854CC3E-420D-4E06-8E72-F83CFD491225}"/>
    <cellStyle name="Comma 2 3 9 2 3 2" xfId="23278" xr:uid="{0560E42A-E2B8-4A18-8C64-59D5756A5CC9}"/>
    <cellStyle name="Comma 2 3 9 2 3 2 2" xfId="47542" xr:uid="{70DB381F-0E8A-4A1B-887A-DB0C65CF6A85}"/>
    <cellStyle name="Comma 2 3 9 2 3 3" xfId="35410" xr:uid="{172BA823-EB79-4CFD-899E-4F7EED43C3FD}"/>
    <cellStyle name="Comma 2 3 9 2 4" xfId="15190" xr:uid="{4AC239CF-3236-4925-B851-161F04A56128}"/>
    <cellStyle name="Comma 2 3 9 2 4 2" xfId="39454" xr:uid="{D069061C-92D4-48C0-9696-C8E817986531}"/>
    <cellStyle name="Comma 2 3 9 2 5" xfId="27322" xr:uid="{A7133750-28A1-4E3E-9C5A-51073E091163}"/>
    <cellStyle name="Comma 2 3 9 3" xfId="5080" xr:uid="{98F7BE3D-B1BA-47D6-B8F2-2E8F59522013}"/>
    <cellStyle name="Comma 2 3 9 3 2" xfId="17212" xr:uid="{D8C0871B-C75B-4BB2-8273-5E2DCE260B80}"/>
    <cellStyle name="Comma 2 3 9 3 2 2" xfId="41476" xr:uid="{BE4B9832-50E0-4649-909D-D221B5BB36DE}"/>
    <cellStyle name="Comma 2 3 9 3 3" xfId="29344" xr:uid="{00A90E8F-6DBA-4B2D-9F9C-074CDAA0A9C4}"/>
    <cellStyle name="Comma 2 3 9 4" xfId="9124" xr:uid="{146CDC19-2422-4E67-A85E-A7DE22390A98}"/>
    <cellStyle name="Comma 2 3 9 4 2" xfId="21256" xr:uid="{A430D22F-DBE9-4BFE-BE2E-4981F1C2FFC4}"/>
    <cellStyle name="Comma 2 3 9 4 2 2" xfId="45520" xr:uid="{C2094592-229D-4E07-8AE9-D407619F8FB7}"/>
    <cellStyle name="Comma 2 3 9 4 3" xfId="33388" xr:uid="{DE49C18A-ECD4-4802-BB19-052BD1CA3328}"/>
    <cellStyle name="Comma 2 3 9 5" xfId="13168" xr:uid="{B755447E-84D7-448E-8ED0-41CB20244912}"/>
    <cellStyle name="Comma 2 3 9 5 2" xfId="37432" xr:uid="{037550B5-1397-46BF-91DB-D69BEA756C2A}"/>
    <cellStyle name="Comma 2 3 9 6" xfId="25300" xr:uid="{54D5B589-FBF3-4AA1-8B69-6CB77DA8DCA2}"/>
    <cellStyle name="Comma 2 4" xfId="27" xr:uid="{6F86A660-62AB-43CA-9015-5F1CA3D30B69}"/>
    <cellStyle name="Comma 2 4 2" xfId="39" xr:uid="{34BD8590-9C69-4639-9350-004DCF3EADB2}"/>
    <cellStyle name="Comma 2 4 2 10" xfId="4083" xr:uid="{BC23C3B1-773E-47F4-A14C-11C6F4DF317E}"/>
    <cellStyle name="Comma 2 4 2 10 2" xfId="16215" xr:uid="{ECC6BD4E-B4F5-4D3B-B82C-BE02DE6BCC57}"/>
    <cellStyle name="Comma 2 4 2 10 2 2" xfId="40479" xr:uid="{02FF7D1E-AAA0-404B-899A-180ECFA9DDA1}"/>
    <cellStyle name="Comma 2 4 2 10 3" xfId="28347" xr:uid="{A665716F-2ECA-4B82-8E06-691A7569E929}"/>
    <cellStyle name="Comma 2 4 2 11" xfId="8127" xr:uid="{A346C7FF-3EA7-43BC-84DA-F91AF8B80E3A}"/>
    <cellStyle name="Comma 2 4 2 11 2" xfId="20259" xr:uid="{F16B78F5-43D6-4653-A10A-464675FB218A}"/>
    <cellStyle name="Comma 2 4 2 11 2 2" xfId="44523" xr:uid="{3389BB72-4DC4-4BA0-8DB1-2E9E6B9E3456}"/>
    <cellStyle name="Comma 2 4 2 11 3" xfId="32391" xr:uid="{D549E467-EDDA-4E58-923F-E5EA53830C61}"/>
    <cellStyle name="Comma 2 4 2 12" xfId="12171" xr:uid="{FE832B2A-93E4-4E10-861A-F438E81D79E4}"/>
    <cellStyle name="Comma 2 4 2 12 2" xfId="36435" xr:uid="{99937019-3AB1-4C29-AA00-3B5C3510D11D}"/>
    <cellStyle name="Comma 2 4 2 13" xfId="24303" xr:uid="{536FD793-7F96-486E-BB41-2469EAB5CC6C}"/>
    <cellStyle name="Comma 2 4 2 2" xfId="60" xr:uid="{30BEF04B-8A85-4BF0-BED0-85035079CDB8}"/>
    <cellStyle name="Comma 2 4 2 2 10" xfId="12192" xr:uid="{56886AC6-0835-44D9-950C-B197B42E814D}"/>
    <cellStyle name="Comma 2 4 2 2 10 2" xfId="36456" xr:uid="{A7CB3A88-4558-4FD2-85F6-A2B5737C85E1}"/>
    <cellStyle name="Comma 2 4 2 2 11" xfId="24324" xr:uid="{070B1C1A-65C2-4FCA-B78E-F4C8E9855620}"/>
    <cellStyle name="Comma 2 4 2 2 2" xfId="123" xr:uid="{147CA576-D69A-4732-85C9-F492D9ACE784}"/>
    <cellStyle name="Comma 2 4 2 2 2 10" xfId="24387" xr:uid="{A9D1B1ED-4C8C-49A0-B5E0-52F36CEEEFF4}"/>
    <cellStyle name="Comma 2 4 2 2 2 2" xfId="249" xr:uid="{19110433-C62B-477D-B213-08BE918D135C}"/>
    <cellStyle name="Comma 2 4 2 2 2 2 2" xfId="502" xr:uid="{0C873DC2-EE91-4F7D-9DA3-A51911DE2026}"/>
    <cellStyle name="Comma 2 4 2 2 2 2 2 2" xfId="1007" xr:uid="{5CFED973-2567-4A36-B302-A9C543009674}"/>
    <cellStyle name="Comma 2 4 2 2 2 2 2 2 2" xfId="2018" xr:uid="{4ED417E4-CEFD-4460-B776-75E63520D199}"/>
    <cellStyle name="Comma 2 4 2 2 2 2 2 2 2 2" xfId="4040" xr:uid="{109C8F26-01C2-4839-96DC-078C6809A388}"/>
    <cellStyle name="Comma 2 4 2 2 2 2 2 2 2 2 2" xfId="8084" xr:uid="{3991707A-798F-4523-99AF-2D5D81AF6A29}"/>
    <cellStyle name="Comma 2 4 2 2 2 2 2 2 2 2 2 2" xfId="20216" xr:uid="{E6FD1B95-1C78-41A8-BB03-58A1ABDAE5DE}"/>
    <cellStyle name="Comma 2 4 2 2 2 2 2 2 2 2 2 2 2" xfId="44480" xr:uid="{68D973FF-59CE-4333-A9DB-03CAD12AA662}"/>
    <cellStyle name="Comma 2 4 2 2 2 2 2 2 2 2 2 3" xfId="32348" xr:uid="{61CC5191-60F1-47F0-97F4-4FF6AFE78F6C}"/>
    <cellStyle name="Comma 2 4 2 2 2 2 2 2 2 2 3" xfId="12128" xr:uid="{A0E77537-91B7-4B29-9046-D5ACBA3604AA}"/>
    <cellStyle name="Comma 2 4 2 2 2 2 2 2 2 2 3 2" xfId="24260" xr:uid="{1F61F20C-90AC-4E8D-A223-93A13D8D3666}"/>
    <cellStyle name="Comma 2 4 2 2 2 2 2 2 2 2 3 2 2" xfId="48524" xr:uid="{09A9A191-4140-4057-9916-193F4CA56CC7}"/>
    <cellStyle name="Comma 2 4 2 2 2 2 2 2 2 2 3 3" xfId="36392" xr:uid="{83D79B9F-0B83-4616-8143-FD5A1419CE9B}"/>
    <cellStyle name="Comma 2 4 2 2 2 2 2 2 2 2 4" xfId="16172" xr:uid="{6FCC75F8-380B-46A0-86DE-AD7DD52B5D37}"/>
    <cellStyle name="Comma 2 4 2 2 2 2 2 2 2 2 4 2" xfId="40436" xr:uid="{C9FD4A04-00F5-456F-B495-9226ECBA8119}"/>
    <cellStyle name="Comma 2 4 2 2 2 2 2 2 2 2 5" xfId="28304" xr:uid="{9EC38C23-9F02-43C8-A8FB-E9A0E804823A}"/>
    <cellStyle name="Comma 2 4 2 2 2 2 2 2 2 3" xfId="6062" xr:uid="{ADDB2F77-DA37-4C31-8426-D0D20678DE76}"/>
    <cellStyle name="Comma 2 4 2 2 2 2 2 2 2 3 2" xfId="18194" xr:uid="{561D72E8-800E-4CDD-824D-F6F6F05CC52E}"/>
    <cellStyle name="Comma 2 4 2 2 2 2 2 2 2 3 2 2" xfId="42458" xr:uid="{CE29C691-C351-4CEE-A0CB-BB0325303211}"/>
    <cellStyle name="Comma 2 4 2 2 2 2 2 2 2 3 3" xfId="30326" xr:uid="{1556B9B1-59C7-4D35-ADDE-9A504F1911E4}"/>
    <cellStyle name="Comma 2 4 2 2 2 2 2 2 2 4" xfId="10106" xr:uid="{7054DC2B-813D-4854-9983-A573DD9FD1BB}"/>
    <cellStyle name="Comma 2 4 2 2 2 2 2 2 2 4 2" xfId="22238" xr:uid="{CB3B117B-7197-4573-A799-18C9E6A01C81}"/>
    <cellStyle name="Comma 2 4 2 2 2 2 2 2 2 4 2 2" xfId="46502" xr:uid="{009053B9-EAA3-41D5-AB64-3F19F02FC9EF}"/>
    <cellStyle name="Comma 2 4 2 2 2 2 2 2 2 4 3" xfId="34370" xr:uid="{E841B1C2-2AA8-4446-A952-A52CC05898A8}"/>
    <cellStyle name="Comma 2 4 2 2 2 2 2 2 2 5" xfId="14150" xr:uid="{5FC0EC56-4AE4-40E0-8259-00F5CB913D3C}"/>
    <cellStyle name="Comma 2 4 2 2 2 2 2 2 2 5 2" xfId="38414" xr:uid="{D9E189A6-B730-425F-BC6C-B32EF9B2C93B}"/>
    <cellStyle name="Comma 2 4 2 2 2 2 2 2 2 6" xfId="26282" xr:uid="{5BE70FFD-8BD5-4E18-909A-B8447442A5E3}"/>
    <cellStyle name="Comma 2 4 2 2 2 2 2 2 3" xfId="3029" xr:uid="{50F74B7E-594C-49E0-89FA-C0C1C449FE4E}"/>
    <cellStyle name="Comma 2 4 2 2 2 2 2 2 3 2" xfId="7073" xr:uid="{9491B581-39CB-48EB-8950-28263272F0F1}"/>
    <cellStyle name="Comma 2 4 2 2 2 2 2 2 3 2 2" xfId="19205" xr:uid="{890FA85B-73D5-4800-94C5-1FA2D5C52CE3}"/>
    <cellStyle name="Comma 2 4 2 2 2 2 2 2 3 2 2 2" xfId="43469" xr:uid="{A5946691-609F-4E6F-A13A-2F4BCCF3066F}"/>
    <cellStyle name="Comma 2 4 2 2 2 2 2 2 3 2 3" xfId="31337" xr:uid="{422DDA0A-3D39-4AC2-B6F5-0EBBA38D615D}"/>
    <cellStyle name="Comma 2 4 2 2 2 2 2 2 3 3" xfId="11117" xr:uid="{04C55C74-5D86-4461-BFFA-628A84377054}"/>
    <cellStyle name="Comma 2 4 2 2 2 2 2 2 3 3 2" xfId="23249" xr:uid="{0D8ACBAE-0E98-473F-8698-76CBEDEFFABC}"/>
    <cellStyle name="Comma 2 4 2 2 2 2 2 2 3 3 2 2" xfId="47513" xr:uid="{78F93667-C845-405B-AA0F-3E8CE9887AF2}"/>
    <cellStyle name="Comma 2 4 2 2 2 2 2 2 3 3 3" xfId="35381" xr:uid="{8796F293-0283-4C2D-B795-49E6B8DB7252}"/>
    <cellStyle name="Comma 2 4 2 2 2 2 2 2 3 4" xfId="15161" xr:uid="{71510436-F00F-4A0A-8BD4-B23CF41F0282}"/>
    <cellStyle name="Comma 2 4 2 2 2 2 2 2 3 4 2" xfId="39425" xr:uid="{A2D9E0F0-C5C9-4C95-8478-11254269E875}"/>
    <cellStyle name="Comma 2 4 2 2 2 2 2 2 3 5" xfId="27293" xr:uid="{A2FD512E-9108-4B7A-A668-8C18BC6B7A2D}"/>
    <cellStyle name="Comma 2 4 2 2 2 2 2 2 4" xfId="5051" xr:uid="{96606C3E-3957-4510-8C0F-CAB0B40E2E62}"/>
    <cellStyle name="Comma 2 4 2 2 2 2 2 2 4 2" xfId="17183" xr:uid="{76A63591-D63F-40E7-9730-7BA560B60750}"/>
    <cellStyle name="Comma 2 4 2 2 2 2 2 2 4 2 2" xfId="41447" xr:uid="{9F7C4AC9-FDF7-4735-892B-382870572059}"/>
    <cellStyle name="Comma 2 4 2 2 2 2 2 2 4 3" xfId="29315" xr:uid="{47A344B8-3C5C-419D-A924-4E937C084475}"/>
    <cellStyle name="Comma 2 4 2 2 2 2 2 2 5" xfId="9095" xr:uid="{A06E2A7F-E2BE-443F-8CE5-F502DAF92A9B}"/>
    <cellStyle name="Comma 2 4 2 2 2 2 2 2 5 2" xfId="21227" xr:uid="{69CDDE84-B08B-4916-BF88-AF430BE23C4F}"/>
    <cellStyle name="Comma 2 4 2 2 2 2 2 2 5 2 2" xfId="45491" xr:uid="{BB240D72-93BD-49B4-A6F4-1F63271ECFB3}"/>
    <cellStyle name="Comma 2 4 2 2 2 2 2 2 5 3" xfId="33359" xr:uid="{6E911334-18E1-454D-826F-5D76CA89D75E}"/>
    <cellStyle name="Comma 2 4 2 2 2 2 2 2 6" xfId="13139" xr:uid="{8847F2FA-C1A8-43C0-9B09-D396A4F8020B}"/>
    <cellStyle name="Comma 2 4 2 2 2 2 2 2 6 2" xfId="37403" xr:uid="{303DD16A-FD7A-4117-8240-0D91C52A2476}"/>
    <cellStyle name="Comma 2 4 2 2 2 2 2 2 7" xfId="25271" xr:uid="{EA48C58E-68BA-4FF7-A9F0-CF6E14E8A9C1}"/>
    <cellStyle name="Comma 2 4 2 2 2 2 2 3" xfId="1513" xr:uid="{B5B8DE6C-EB90-4AB5-AE26-2A4086CD09BC}"/>
    <cellStyle name="Comma 2 4 2 2 2 2 2 3 2" xfId="3535" xr:uid="{8D222B72-7C19-481A-A43E-8DD382410203}"/>
    <cellStyle name="Comma 2 4 2 2 2 2 2 3 2 2" xfId="7579" xr:uid="{B2F53CE1-84AD-4BAB-9697-799E94D50602}"/>
    <cellStyle name="Comma 2 4 2 2 2 2 2 3 2 2 2" xfId="19711" xr:uid="{986D50D2-6B52-44D5-B1ED-B1A8BF127CA0}"/>
    <cellStyle name="Comma 2 4 2 2 2 2 2 3 2 2 2 2" xfId="43975" xr:uid="{642BB2DE-14F4-497A-98FC-3D74D85D85A1}"/>
    <cellStyle name="Comma 2 4 2 2 2 2 2 3 2 2 3" xfId="31843" xr:uid="{6CF566D8-1766-479A-930B-94C3908BCB4E}"/>
    <cellStyle name="Comma 2 4 2 2 2 2 2 3 2 3" xfId="11623" xr:uid="{8CF4979A-C347-4457-ADAB-953DA96E5D35}"/>
    <cellStyle name="Comma 2 4 2 2 2 2 2 3 2 3 2" xfId="23755" xr:uid="{6310C763-23B7-45A4-8EF8-312FDD150C84}"/>
    <cellStyle name="Comma 2 4 2 2 2 2 2 3 2 3 2 2" xfId="48019" xr:uid="{0AAFF0AD-2E98-492D-9E20-D131369D149D}"/>
    <cellStyle name="Comma 2 4 2 2 2 2 2 3 2 3 3" xfId="35887" xr:uid="{194B065F-5D49-4080-9B18-89EDBD6A0B9E}"/>
    <cellStyle name="Comma 2 4 2 2 2 2 2 3 2 4" xfId="15667" xr:uid="{2AF80B90-7127-4B17-B5BE-D6C8F393488D}"/>
    <cellStyle name="Comma 2 4 2 2 2 2 2 3 2 4 2" xfId="39931" xr:uid="{40C6EF21-C688-4CC2-99F2-C66E63451543}"/>
    <cellStyle name="Comma 2 4 2 2 2 2 2 3 2 5" xfId="27799" xr:uid="{4B581F04-1F5F-4ED6-9776-C10C8C143337}"/>
    <cellStyle name="Comma 2 4 2 2 2 2 2 3 3" xfId="5557" xr:uid="{3EB3C5CA-4A3B-48C9-B1F6-B9A3A766D333}"/>
    <cellStyle name="Comma 2 4 2 2 2 2 2 3 3 2" xfId="17689" xr:uid="{62901CFF-3064-41CF-A449-B91BC0626786}"/>
    <cellStyle name="Comma 2 4 2 2 2 2 2 3 3 2 2" xfId="41953" xr:uid="{2E5B867A-7ACB-44E4-A010-CA376FD8BCE6}"/>
    <cellStyle name="Comma 2 4 2 2 2 2 2 3 3 3" xfId="29821" xr:uid="{B79A76BC-F1AF-478C-BF2A-7F77B4152542}"/>
    <cellStyle name="Comma 2 4 2 2 2 2 2 3 4" xfId="9601" xr:uid="{7B77A332-65D7-4E37-B1C8-9105ABB6B206}"/>
    <cellStyle name="Comma 2 4 2 2 2 2 2 3 4 2" xfId="21733" xr:uid="{3992EC9F-F793-4273-A581-85B529B68D38}"/>
    <cellStyle name="Comma 2 4 2 2 2 2 2 3 4 2 2" xfId="45997" xr:uid="{3F939FC2-7B9D-4A45-A46F-FDB3EE7A6CEC}"/>
    <cellStyle name="Comma 2 4 2 2 2 2 2 3 4 3" xfId="33865" xr:uid="{DF861BEF-9B39-4CA9-AB50-A86484907D82}"/>
    <cellStyle name="Comma 2 4 2 2 2 2 2 3 5" xfId="13645" xr:uid="{E82D0F23-CB5E-452E-98E4-D2826AF03C1F}"/>
    <cellStyle name="Comma 2 4 2 2 2 2 2 3 5 2" xfId="37909" xr:uid="{784F5810-4B2C-4470-A886-C857EA5B9601}"/>
    <cellStyle name="Comma 2 4 2 2 2 2 2 3 6" xfId="25777" xr:uid="{80E4D2A0-3B24-4057-BE20-E04E2A58DC0A}"/>
    <cellStyle name="Comma 2 4 2 2 2 2 2 4" xfId="2524" xr:uid="{E45602A8-1DA7-4A56-8EE5-A4BD0C5D6804}"/>
    <cellStyle name="Comma 2 4 2 2 2 2 2 4 2" xfId="6568" xr:uid="{FDAC2A7A-2D8E-4C34-9D3A-B0020AD1EA5A}"/>
    <cellStyle name="Comma 2 4 2 2 2 2 2 4 2 2" xfId="18700" xr:uid="{001A4681-0FD8-4211-804B-422978CF5D30}"/>
    <cellStyle name="Comma 2 4 2 2 2 2 2 4 2 2 2" xfId="42964" xr:uid="{0DAE5E0B-F334-44C1-A8E9-81BD4BECD750}"/>
    <cellStyle name="Comma 2 4 2 2 2 2 2 4 2 3" xfId="30832" xr:uid="{FD6EBA7A-241A-4338-B225-98793C4420A6}"/>
    <cellStyle name="Comma 2 4 2 2 2 2 2 4 3" xfId="10612" xr:uid="{A25E85A2-B823-450D-A445-91DB1C437D1D}"/>
    <cellStyle name="Comma 2 4 2 2 2 2 2 4 3 2" xfId="22744" xr:uid="{0D652F91-FA82-4B38-9904-A28DD9E9BF49}"/>
    <cellStyle name="Comma 2 4 2 2 2 2 2 4 3 2 2" xfId="47008" xr:uid="{FFC72472-D78D-44A4-A5BA-4E79D6266FFB}"/>
    <cellStyle name="Comma 2 4 2 2 2 2 2 4 3 3" xfId="34876" xr:uid="{8DCA79A0-B65E-4715-A680-17A5F60DDB67}"/>
    <cellStyle name="Comma 2 4 2 2 2 2 2 4 4" xfId="14656" xr:uid="{B83A3B59-528A-41A4-BD72-BC4730E0B044}"/>
    <cellStyle name="Comma 2 4 2 2 2 2 2 4 4 2" xfId="38920" xr:uid="{41270170-DD0B-4296-A0C7-27C277464F44}"/>
    <cellStyle name="Comma 2 4 2 2 2 2 2 4 5" xfId="26788" xr:uid="{9A4CF219-AD13-4BC4-8661-0FCED1D5C742}"/>
    <cellStyle name="Comma 2 4 2 2 2 2 2 5" xfId="4546" xr:uid="{13BC5CF5-EB1C-4B96-88A6-34EA143C7786}"/>
    <cellStyle name="Comma 2 4 2 2 2 2 2 5 2" xfId="16678" xr:uid="{D43F2A62-FFB0-4173-BF70-AA6A75008343}"/>
    <cellStyle name="Comma 2 4 2 2 2 2 2 5 2 2" xfId="40942" xr:uid="{5606684B-FF82-484E-ABCB-3535C7FD0FEB}"/>
    <cellStyle name="Comma 2 4 2 2 2 2 2 5 3" xfId="28810" xr:uid="{1BCAC28D-6368-4644-994F-0D51089E7AAE}"/>
    <cellStyle name="Comma 2 4 2 2 2 2 2 6" xfId="8590" xr:uid="{6986B539-924A-4300-9531-939A5B5ED4AA}"/>
    <cellStyle name="Comma 2 4 2 2 2 2 2 6 2" xfId="20722" xr:uid="{5FDF3A8B-BDBC-4D1D-92C1-10F51E9E951E}"/>
    <cellStyle name="Comma 2 4 2 2 2 2 2 6 2 2" xfId="44986" xr:uid="{87A6FBF2-AF31-430F-A182-DE17249B921D}"/>
    <cellStyle name="Comma 2 4 2 2 2 2 2 6 3" xfId="32854" xr:uid="{5813FB36-65FB-408D-9E51-59AAD0414C9E}"/>
    <cellStyle name="Comma 2 4 2 2 2 2 2 7" xfId="12634" xr:uid="{42F428EF-ED56-4721-BBE8-07A6C0D41E78}"/>
    <cellStyle name="Comma 2 4 2 2 2 2 2 7 2" xfId="36898" xr:uid="{B078D9E3-2118-4F23-8F86-3538A5F163CB}"/>
    <cellStyle name="Comma 2 4 2 2 2 2 2 8" xfId="24766" xr:uid="{B856BB2F-1B7F-4005-94AD-8128E6ABBCAB}"/>
    <cellStyle name="Comma 2 4 2 2 2 2 3" xfId="754" xr:uid="{2F756118-819E-4BFB-9978-9CF24239DB66}"/>
    <cellStyle name="Comma 2 4 2 2 2 2 3 2" xfId="1765" xr:uid="{70E188D9-3F98-43C2-AAE8-6E8D23CD1CCC}"/>
    <cellStyle name="Comma 2 4 2 2 2 2 3 2 2" xfId="3787" xr:uid="{EBD4CC35-2CC3-43F7-8651-D50C2EF8DA75}"/>
    <cellStyle name="Comma 2 4 2 2 2 2 3 2 2 2" xfId="7831" xr:uid="{BAA289DA-E1A7-479D-804C-EC71B5C29857}"/>
    <cellStyle name="Comma 2 4 2 2 2 2 3 2 2 2 2" xfId="19963" xr:uid="{698D4CBA-F9A0-4F33-AC2F-063AF725982C}"/>
    <cellStyle name="Comma 2 4 2 2 2 2 3 2 2 2 2 2" xfId="44227" xr:uid="{243353EA-546E-4BB4-B718-8E2C470171C4}"/>
    <cellStyle name="Comma 2 4 2 2 2 2 3 2 2 2 3" xfId="32095" xr:uid="{DBFB87D1-D5F7-4903-8088-BA17C93BE36F}"/>
    <cellStyle name="Comma 2 4 2 2 2 2 3 2 2 3" xfId="11875" xr:uid="{6044B933-072B-462D-9B5B-49A14B641442}"/>
    <cellStyle name="Comma 2 4 2 2 2 2 3 2 2 3 2" xfId="24007" xr:uid="{EBE818F8-696C-4FE5-9383-EF58CC0A26A2}"/>
    <cellStyle name="Comma 2 4 2 2 2 2 3 2 2 3 2 2" xfId="48271" xr:uid="{F205DC1F-56C7-41B7-AE74-1EB9EBC981F3}"/>
    <cellStyle name="Comma 2 4 2 2 2 2 3 2 2 3 3" xfId="36139" xr:uid="{23B2C3F5-36E8-4091-A929-DBFB73CBD442}"/>
    <cellStyle name="Comma 2 4 2 2 2 2 3 2 2 4" xfId="15919" xr:uid="{1BADEA73-C7D1-4A4C-A44D-88B72A1A25ED}"/>
    <cellStyle name="Comma 2 4 2 2 2 2 3 2 2 4 2" xfId="40183" xr:uid="{4B12EF9C-5BED-43F1-B0DF-161391625DFB}"/>
    <cellStyle name="Comma 2 4 2 2 2 2 3 2 2 5" xfId="28051" xr:uid="{03D891C9-6EC1-4CD0-BC7A-3B1871966CBA}"/>
    <cellStyle name="Comma 2 4 2 2 2 2 3 2 3" xfId="5809" xr:uid="{473CBB25-7909-4B14-94E6-9275D4CC459E}"/>
    <cellStyle name="Comma 2 4 2 2 2 2 3 2 3 2" xfId="17941" xr:uid="{D8657B43-053A-4023-8F48-B8B9BF0A14D1}"/>
    <cellStyle name="Comma 2 4 2 2 2 2 3 2 3 2 2" xfId="42205" xr:uid="{A906B1E2-7803-4792-8BB8-BFB4DE1F00CC}"/>
    <cellStyle name="Comma 2 4 2 2 2 2 3 2 3 3" xfId="30073" xr:uid="{3DE39C3C-E62A-4266-884C-7393D9DAB558}"/>
    <cellStyle name="Comma 2 4 2 2 2 2 3 2 4" xfId="9853" xr:uid="{409EE35A-2701-49D9-9A6B-83C84F631E7A}"/>
    <cellStyle name="Comma 2 4 2 2 2 2 3 2 4 2" xfId="21985" xr:uid="{2D1CC989-201C-4B0C-9764-635611FF7D75}"/>
    <cellStyle name="Comma 2 4 2 2 2 2 3 2 4 2 2" xfId="46249" xr:uid="{FAF6989D-3E5B-45F7-8A8B-2BA605FD150B}"/>
    <cellStyle name="Comma 2 4 2 2 2 2 3 2 4 3" xfId="34117" xr:uid="{1BC0C084-C658-42AD-A543-3C5B857F817F}"/>
    <cellStyle name="Comma 2 4 2 2 2 2 3 2 5" xfId="13897" xr:uid="{3C9B815B-CCCE-40A4-AFBC-01347200ED44}"/>
    <cellStyle name="Comma 2 4 2 2 2 2 3 2 5 2" xfId="38161" xr:uid="{F13D8C69-E253-45B2-A28E-AEFF49473152}"/>
    <cellStyle name="Comma 2 4 2 2 2 2 3 2 6" xfId="26029" xr:uid="{29C58C32-E181-47E3-B585-F773B39A3EA5}"/>
    <cellStyle name="Comma 2 4 2 2 2 2 3 3" xfId="2776" xr:uid="{530A0E90-3691-4045-A927-79DC34FDEA0B}"/>
    <cellStyle name="Comma 2 4 2 2 2 2 3 3 2" xfId="6820" xr:uid="{702F4096-F539-496E-B675-CC3D2089AC1D}"/>
    <cellStyle name="Comma 2 4 2 2 2 2 3 3 2 2" xfId="18952" xr:uid="{6DC8C849-0616-4E7C-9A63-AB6154965CD0}"/>
    <cellStyle name="Comma 2 4 2 2 2 2 3 3 2 2 2" xfId="43216" xr:uid="{701D7EA2-2E71-47AF-AFDE-CD7F10CB9DAE}"/>
    <cellStyle name="Comma 2 4 2 2 2 2 3 3 2 3" xfId="31084" xr:uid="{28E001F2-DD3E-4FC1-9FF4-E7DCFF6F38D9}"/>
    <cellStyle name="Comma 2 4 2 2 2 2 3 3 3" xfId="10864" xr:uid="{97CE463E-4EC3-4A66-9AE4-B36CD5316904}"/>
    <cellStyle name="Comma 2 4 2 2 2 2 3 3 3 2" xfId="22996" xr:uid="{EFB4B737-2512-4496-BDDC-D6DC9D2E9C97}"/>
    <cellStyle name="Comma 2 4 2 2 2 2 3 3 3 2 2" xfId="47260" xr:uid="{2DEF6268-0A00-4009-8349-43304FB15F89}"/>
    <cellStyle name="Comma 2 4 2 2 2 2 3 3 3 3" xfId="35128" xr:uid="{CCE28D9B-2F81-4D94-82DA-4EA42760690F}"/>
    <cellStyle name="Comma 2 4 2 2 2 2 3 3 4" xfId="14908" xr:uid="{BC8D3D4D-A5B7-442A-92D9-7004530E5327}"/>
    <cellStyle name="Comma 2 4 2 2 2 2 3 3 4 2" xfId="39172" xr:uid="{97E28420-526B-4A4E-AEF6-14A44FCF78F8}"/>
    <cellStyle name="Comma 2 4 2 2 2 2 3 3 5" xfId="27040" xr:uid="{9F4C8105-F1FC-41D9-A24C-FDAF2911EFE0}"/>
    <cellStyle name="Comma 2 4 2 2 2 2 3 4" xfId="4798" xr:uid="{00F999A2-1CA5-4B8D-A302-6F2296AE1BCD}"/>
    <cellStyle name="Comma 2 4 2 2 2 2 3 4 2" xfId="16930" xr:uid="{ED22D048-8C68-41EC-A043-256685109540}"/>
    <cellStyle name="Comma 2 4 2 2 2 2 3 4 2 2" xfId="41194" xr:uid="{3BD5BAB6-90FD-4D0A-BF97-11DBEC6D25E8}"/>
    <cellStyle name="Comma 2 4 2 2 2 2 3 4 3" xfId="29062" xr:uid="{95DF49F7-8E0E-466C-97BF-FCDCF4BC5BAE}"/>
    <cellStyle name="Comma 2 4 2 2 2 2 3 5" xfId="8842" xr:uid="{3E0DFF48-F821-4352-94FA-42F6671A02DA}"/>
    <cellStyle name="Comma 2 4 2 2 2 2 3 5 2" xfId="20974" xr:uid="{9533E09E-EE20-4C33-831B-380574E79077}"/>
    <cellStyle name="Comma 2 4 2 2 2 2 3 5 2 2" xfId="45238" xr:uid="{C3E67712-9605-446A-82F1-B843888296EE}"/>
    <cellStyle name="Comma 2 4 2 2 2 2 3 5 3" xfId="33106" xr:uid="{5D400A43-2144-4DA0-8CD9-66AFA78C9F94}"/>
    <cellStyle name="Comma 2 4 2 2 2 2 3 6" xfId="12886" xr:uid="{73526F6B-CA9E-47C1-BB5F-68EAC8727842}"/>
    <cellStyle name="Comma 2 4 2 2 2 2 3 6 2" xfId="37150" xr:uid="{A953B5D1-AE92-40BB-B26A-DFC1CBA125B0}"/>
    <cellStyle name="Comma 2 4 2 2 2 2 3 7" xfId="25018" xr:uid="{7D5BB03F-8F29-4E36-965A-E4DBE862A627}"/>
    <cellStyle name="Comma 2 4 2 2 2 2 4" xfId="1260" xr:uid="{47B2C58E-1863-4CEC-96AF-42DE3F35672C}"/>
    <cellStyle name="Comma 2 4 2 2 2 2 4 2" xfId="3282" xr:uid="{961E1E5F-9E04-4941-B3B5-989E4067EBF4}"/>
    <cellStyle name="Comma 2 4 2 2 2 2 4 2 2" xfId="7326" xr:uid="{9475F127-9539-4FD0-9BE4-8426F564D61D}"/>
    <cellStyle name="Comma 2 4 2 2 2 2 4 2 2 2" xfId="19458" xr:uid="{A45E9897-C405-4BAD-AAC8-AFE87413CA7C}"/>
    <cellStyle name="Comma 2 4 2 2 2 2 4 2 2 2 2" xfId="43722" xr:uid="{0A1B724F-7662-44EC-98EA-E1DA1F19E84E}"/>
    <cellStyle name="Comma 2 4 2 2 2 2 4 2 2 3" xfId="31590" xr:uid="{11510BF0-6F88-4A8A-B6FC-84844DEC8362}"/>
    <cellStyle name="Comma 2 4 2 2 2 2 4 2 3" xfId="11370" xr:uid="{698A7D44-B88D-466F-8C2F-34DED7A6F315}"/>
    <cellStyle name="Comma 2 4 2 2 2 2 4 2 3 2" xfId="23502" xr:uid="{54254075-56F4-4586-91DF-C46F1ECAD6DA}"/>
    <cellStyle name="Comma 2 4 2 2 2 2 4 2 3 2 2" xfId="47766" xr:uid="{85FD236E-9BE3-4BAA-8630-7CCAD3B23984}"/>
    <cellStyle name="Comma 2 4 2 2 2 2 4 2 3 3" xfId="35634" xr:uid="{05C5E897-21B1-4814-A3FC-D5869725100A}"/>
    <cellStyle name="Comma 2 4 2 2 2 2 4 2 4" xfId="15414" xr:uid="{A48CD81F-28F2-41BB-A480-99D40609E79A}"/>
    <cellStyle name="Comma 2 4 2 2 2 2 4 2 4 2" xfId="39678" xr:uid="{59639CBF-DE8F-4F02-8458-2B60DB0D4921}"/>
    <cellStyle name="Comma 2 4 2 2 2 2 4 2 5" xfId="27546" xr:uid="{B4CD2F6B-5309-4522-96AA-745479876B37}"/>
    <cellStyle name="Comma 2 4 2 2 2 2 4 3" xfId="5304" xr:uid="{9B30689C-3319-4120-989E-45AEC40FB94B}"/>
    <cellStyle name="Comma 2 4 2 2 2 2 4 3 2" xfId="17436" xr:uid="{14B185BF-9ABF-44E9-8F49-B44FE30C1508}"/>
    <cellStyle name="Comma 2 4 2 2 2 2 4 3 2 2" xfId="41700" xr:uid="{E432668F-56E5-4E84-9F61-2882986A51ED}"/>
    <cellStyle name="Comma 2 4 2 2 2 2 4 3 3" xfId="29568" xr:uid="{A9E675F4-CF93-44E8-BCB8-9D7B0DD0615E}"/>
    <cellStyle name="Comma 2 4 2 2 2 2 4 4" xfId="9348" xr:uid="{AF046E73-D88B-4CDE-AEF9-8E8220F40E00}"/>
    <cellStyle name="Comma 2 4 2 2 2 2 4 4 2" xfId="21480" xr:uid="{2463A5E1-6E0B-4499-B160-474AFCBAA1A3}"/>
    <cellStyle name="Comma 2 4 2 2 2 2 4 4 2 2" xfId="45744" xr:uid="{CB0166F6-F0AC-4BED-9E82-ECEE3C4DA836}"/>
    <cellStyle name="Comma 2 4 2 2 2 2 4 4 3" xfId="33612" xr:uid="{5D5774CD-6B26-497F-9794-6E2F8654CC65}"/>
    <cellStyle name="Comma 2 4 2 2 2 2 4 5" xfId="13392" xr:uid="{08DD9B70-C4FF-4818-A394-ED66709814A4}"/>
    <cellStyle name="Comma 2 4 2 2 2 2 4 5 2" xfId="37656" xr:uid="{EDCC81F8-D36F-4AF0-B4AA-E02C7878F3B5}"/>
    <cellStyle name="Comma 2 4 2 2 2 2 4 6" xfId="25524" xr:uid="{9CE8271E-E044-4B13-819D-6DC7E83B1C07}"/>
    <cellStyle name="Comma 2 4 2 2 2 2 5" xfId="2271" xr:uid="{43D6F213-D454-4BFC-BBCC-CE51872974B7}"/>
    <cellStyle name="Comma 2 4 2 2 2 2 5 2" xfId="6315" xr:uid="{23BF7ADB-6EBA-482A-9A3D-FD974781433A}"/>
    <cellStyle name="Comma 2 4 2 2 2 2 5 2 2" xfId="18447" xr:uid="{BC9FBEE9-8F8F-493E-A366-F35B266711DB}"/>
    <cellStyle name="Comma 2 4 2 2 2 2 5 2 2 2" xfId="42711" xr:uid="{DD49DE1B-C588-48DF-93A3-16D0115FFAD1}"/>
    <cellStyle name="Comma 2 4 2 2 2 2 5 2 3" xfId="30579" xr:uid="{53176F66-7D57-415F-90D5-E80AC4FAC9ED}"/>
    <cellStyle name="Comma 2 4 2 2 2 2 5 3" xfId="10359" xr:uid="{76490537-F2E6-497D-B3E5-BD93EBAFE0CE}"/>
    <cellStyle name="Comma 2 4 2 2 2 2 5 3 2" xfId="22491" xr:uid="{DCE111E6-92BD-475D-9C4D-D504C7EA1337}"/>
    <cellStyle name="Comma 2 4 2 2 2 2 5 3 2 2" xfId="46755" xr:uid="{5357F52E-F285-41A1-B8AF-478E87E74517}"/>
    <cellStyle name="Comma 2 4 2 2 2 2 5 3 3" xfId="34623" xr:uid="{080E79BC-9261-4EE9-AE16-281A9AE855C3}"/>
    <cellStyle name="Comma 2 4 2 2 2 2 5 4" xfId="14403" xr:uid="{8B2429B7-9366-4181-A19F-C3953CDBE881}"/>
    <cellStyle name="Comma 2 4 2 2 2 2 5 4 2" xfId="38667" xr:uid="{F2F72727-5F5D-48C3-B8B4-CB7E834AAC27}"/>
    <cellStyle name="Comma 2 4 2 2 2 2 5 5" xfId="26535" xr:uid="{029A9BF1-712A-4CAD-995C-EE761142C8CC}"/>
    <cellStyle name="Comma 2 4 2 2 2 2 6" xfId="4293" xr:uid="{07DCB777-AB87-41CF-A1B1-44192A3CEE34}"/>
    <cellStyle name="Comma 2 4 2 2 2 2 6 2" xfId="16425" xr:uid="{14D4BA15-4BA7-4CD6-9E74-19151B9F8E27}"/>
    <cellStyle name="Comma 2 4 2 2 2 2 6 2 2" xfId="40689" xr:uid="{1EF3D346-0A03-4F7C-838B-8E95554B33CF}"/>
    <cellStyle name="Comma 2 4 2 2 2 2 6 3" xfId="28557" xr:uid="{2E9BA2FC-BCF4-49FE-B86C-35A4ABA9CC71}"/>
    <cellStyle name="Comma 2 4 2 2 2 2 7" xfId="8337" xr:uid="{B1A7D8CF-0516-4DD7-B555-5469A31AC131}"/>
    <cellStyle name="Comma 2 4 2 2 2 2 7 2" xfId="20469" xr:uid="{6764DDB1-2FC0-4BA6-A59C-A5ED8271F3CC}"/>
    <cellStyle name="Comma 2 4 2 2 2 2 7 2 2" xfId="44733" xr:uid="{B98F050F-7F9E-412D-8025-E9BCA7C47B52}"/>
    <cellStyle name="Comma 2 4 2 2 2 2 7 3" xfId="32601" xr:uid="{6E525CEE-A489-44B3-8263-9AB0C3460A7F}"/>
    <cellStyle name="Comma 2 4 2 2 2 2 8" xfId="12381" xr:uid="{7EF2D06F-6E9C-4362-9361-2DF809D171A3}"/>
    <cellStyle name="Comma 2 4 2 2 2 2 8 2" xfId="36645" xr:uid="{B745CCCF-01BB-43B5-B9B7-B913A7600004}"/>
    <cellStyle name="Comma 2 4 2 2 2 2 9" xfId="24513" xr:uid="{4A5D108B-CEF3-4D29-BB90-134AB45450C7}"/>
    <cellStyle name="Comma 2 4 2 2 2 3" xfId="376" xr:uid="{C297434A-071F-4F88-8902-6987CD017CCB}"/>
    <cellStyle name="Comma 2 4 2 2 2 3 2" xfId="881" xr:uid="{7FE67CFF-E00D-460A-8C99-F84C98A890B2}"/>
    <cellStyle name="Comma 2 4 2 2 2 3 2 2" xfId="1892" xr:uid="{6F65C824-A854-43EC-9BA9-79897AB73DFB}"/>
    <cellStyle name="Comma 2 4 2 2 2 3 2 2 2" xfId="3914" xr:uid="{86C86A1C-7F93-4D4A-A5F7-557FD8B51117}"/>
    <cellStyle name="Comma 2 4 2 2 2 3 2 2 2 2" xfId="7958" xr:uid="{2730ECD1-D84F-4E5E-82BE-047D2707B474}"/>
    <cellStyle name="Comma 2 4 2 2 2 3 2 2 2 2 2" xfId="20090" xr:uid="{44DAB516-01EF-4603-B5DB-44C193FB2C11}"/>
    <cellStyle name="Comma 2 4 2 2 2 3 2 2 2 2 2 2" xfId="44354" xr:uid="{F721F4F4-A9FB-4E77-BD66-03735088F9BF}"/>
    <cellStyle name="Comma 2 4 2 2 2 3 2 2 2 2 3" xfId="32222" xr:uid="{83C1F57F-B494-4EA6-A0E2-4C1C82CE0C4F}"/>
    <cellStyle name="Comma 2 4 2 2 2 3 2 2 2 3" xfId="12002" xr:uid="{FB32C326-0785-4101-A6D0-1FBA6AFF76EA}"/>
    <cellStyle name="Comma 2 4 2 2 2 3 2 2 2 3 2" xfId="24134" xr:uid="{FA1D403C-B395-45E2-8531-C932562CBBEF}"/>
    <cellStyle name="Comma 2 4 2 2 2 3 2 2 2 3 2 2" xfId="48398" xr:uid="{902E5B9F-C964-45F9-9F55-1E4AF8EA1212}"/>
    <cellStyle name="Comma 2 4 2 2 2 3 2 2 2 3 3" xfId="36266" xr:uid="{8ADE83D7-8369-4565-9D68-D88384482EBC}"/>
    <cellStyle name="Comma 2 4 2 2 2 3 2 2 2 4" xfId="16046" xr:uid="{8F778EFB-248A-4469-A9CB-B2BA851E4190}"/>
    <cellStyle name="Comma 2 4 2 2 2 3 2 2 2 4 2" xfId="40310" xr:uid="{859C7997-F0EF-487F-8154-EA129B0CF65B}"/>
    <cellStyle name="Comma 2 4 2 2 2 3 2 2 2 5" xfId="28178" xr:uid="{C1DDE558-F6F8-4479-BF49-25917137423A}"/>
    <cellStyle name="Comma 2 4 2 2 2 3 2 2 3" xfId="5936" xr:uid="{887B447A-F21D-4123-BE25-88A25AEE8962}"/>
    <cellStyle name="Comma 2 4 2 2 2 3 2 2 3 2" xfId="18068" xr:uid="{7C91C28F-983E-4B24-9118-622EFE7742D9}"/>
    <cellStyle name="Comma 2 4 2 2 2 3 2 2 3 2 2" xfId="42332" xr:uid="{65CCCFD9-0B60-46B2-87E8-5C896977D146}"/>
    <cellStyle name="Comma 2 4 2 2 2 3 2 2 3 3" xfId="30200" xr:uid="{48C06287-69C8-4354-9350-477FE9019C8E}"/>
    <cellStyle name="Comma 2 4 2 2 2 3 2 2 4" xfId="9980" xr:uid="{B05DC123-AFBE-4AFC-824D-828E94E99584}"/>
    <cellStyle name="Comma 2 4 2 2 2 3 2 2 4 2" xfId="22112" xr:uid="{CD583806-E527-48A0-8CD5-B9E2ECDF6E34}"/>
    <cellStyle name="Comma 2 4 2 2 2 3 2 2 4 2 2" xfId="46376" xr:uid="{F65D5ADF-B24F-4B7A-B88B-B0676B653EC1}"/>
    <cellStyle name="Comma 2 4 2 2 2 3 2 2 4 3" xfId="34244" xr:uid="{FEAD17E2-1222-4160-8D5D-2E438110C9CF}"/>
    <cellStyle name="Comma 2 4 2 2 2 3 2 2 5" xfId="14024" xr:uid="{C6B5EE2E-3FFF-419D-8CFE-E4D55CAF33BE}"/>
    <cellStyle name="Comma 2 4 2 2 2 3 2 2 5 2" xfId="38288" xr:uid="{EACE80ED-7C37-4928-AB80-4F4C171F80EC}"/>
    <cellStyle name="Comma 2 4 2 2 2 3 2 2 6" xfId="26156" xr:uid="{C875B32F-F372-4CB6-8921-3CC4BC98615C}"/>
    <cellStyle name="Comma 2 4 2 2 2 3 2 3" xfId="2903" xr:uid="{519E0B3A-1298-46A2-A4B3-014E55700554}"/>
    <cellStyle name="Comma 2 4 2 2 2 3 2 3 2" xfId="6947" xr:uid="{212670B5-E043-4C61-83C7-736D27222147}"/>
    <cellStyle name="Comma 2 4 2 2 2 3 2 3 2 2" xfId="19079" xr:uid="{A50B6504-B751-47F5-B320-5AE94D41B43B}"/>
    <cellStyle name="Comma 2 4 2 2 2 3 2 3 2 2 2" xfId="43343" xr:uid="{0366C39C-B3A6-4822-A12F-513601E4E409}"/>
    <cellStyle name="Comma 2 4 2 2 2 3 2 3 2 3" xfId="31211" xr:uid="{84AC5935-22B9-48FB-9991-16ABDF3E715D}"/>
    <cellStyle name="Comma 2 4 2 2 2 3 2 3 3" xfId="10991" xr:uid="{C0962227-43E8-4C12-A113-33506223DD37}"/>
    <cellStyle name="Comma 2 4 2 2 2 3 2 3 3 2" xfId="23123" xr:uid="{CA86DA39-3E8B-43CE-ADC6-FD81DBC6E2E4}"/>
    <cellStyle name="Comma 2 4 2 2 2 3 2 3 3 2 2" xfId="47387" xr:uid="{FD7840C2-866B-4832-902E-DF7DFD877C00}"/>
    <cellStyle name="Comma 2 4 2 2 2 3 2 3 3 3" xfId="35255" xr:uid="{1C69E0E8-00DD-4FC4-86CB-9F99CA2711A5}"/>
    <cellStyle name="Comma 2 4 2 2 2 3 2 3 4" xfId="15035" xr:uid="{F5E0CEF1-574B-474D-9FB3-54B153D4DA41}"/>
    <cellStyle name="Comma 2 4 2 2 2 3 2 3 4 2" xfId="39299" xr:uid="{5ED243E5-6BC8-4BCD-BA39-6ABDCBB75A3A}"/>
    <cellStyle name="Comma 2 4 2 2 2 3 2 3 5" xfId="27167" xr:uid="{E38F676E-D681-4D71-A17B-E11C97636EC4}"/>
    <cellStyle name="Comma 2 4 2 2 2 3 2 4" xfId="4925" xr:uid="{7CD53186-4D10-4A21-BF33-7787BA8D0A22}"/>
    <cellStyle name="Comma 2 4 2 2 2 3 2 4 2" xfId="17057" xr:uid="{E52F986D-54A3-4F6A-B0C9-DF51DEA380BE}"/>
    <cellStyle name="Comma 2 4 2 2 2 3 2 4 2 2" xfId="41321" xr:uid="{CBDA27B3-C507-4AE4-AE96-5206C27032A1}"/>
    <cellStyle name="Comma 2 4 2 2 2 3 2 4 3" xfId="29189" xr:uid="{8669131B-6D37-41F0-AF04-22674CCC30E9}"/>
    <cellStyle name="Comma 2 4 2 2 2 3 2 5" xfId="8969" xr:uid="{73184160-C432-4169-A55C-3C8829818395}"/>
    <cellStyle name="Comma 2 4 2 2 2 3 2 5 2" xfId="21101" xr:uid="{5351B5A8-9959-4AB4-BF04-39221FDC73CC}"/>
    <cellStyle name="Comma 2 4 2 2 2 3 2 5 2 2" xfId="45365" xr:uid="{822E64F5-E96B-496D-BA4D-725DF6265AD9}"/>
    <cellStyle name="Comma 2 4 2 2 2 3 2 5 3" xfId="33233" xr:uid="{F37A4C38-C611-43B9-8C2A-A24F8F7FD3FC}"/>
    <cellStyle name="Comma 2 4 2 2 2 3 2 6" xfId="13013" xr:uid="{739994E7-448D-4C5A-AAB6-857E7F8D9412}"/>
    <cellStyle name="Comma 2 4 2 2 2 3 2 6 2" xfId="37277" xr:uid="{F30F8ADC-24E7-409A-9302-00372DA44C03}"/>
    <cellStyle name="Comma 2 4 2 2 2 3 2 7" xfId="25145" xr:uid="{2D9CB2B3-EA00-417D-B3C8-CC18CFB33005}"/>
    <cellStyle name="Comma 2 4 2 2 2 3 3" xfId="1387" xr:uid="{599ACF2F-8F68-423E-A69A-EFF2EF7B57F5}"/>
    <cellStyle name="Comma 2 4 2 2 2 3 3 2" xfId="3409" xr:uid="{B696B0AD-5F03-42A7-AD45-D49C9EDBE295}"/>
    <cellStyle name="Comma 2 4 2 2 2 3 3 2 2" xfId="7453" xr:uid="{509F42EC-FDF0-4463-A1B0-BA44F146A4F3}"/>
    <cellStyle name="Comma 2 4 2 2 2 3 3 2 2 2" xfId="19585" xr:uid="{FBEDE292-CD0A-4270-BB6D-F9DC91526ABF}"/>
    <cellStyle name="Comma 2 4 2 2 2 3 3 2 2 2 2" xfId="43849" xr:uid="{6AB756F4-D14A-4AC0-93FF-F0F72ACDCE42}"/>
    <cellStyle name="Comma 2 4 2 2 2 3 3 2 2 3" xfId="31717" xr:uid="{D2624303-2411-43FB-92ED-1CF326BC0B89}"/>
    <cellStyle name="Comma 2 4 2 2 2 3 3 2 3" xfId="11497" xr:uid="{01450D9A-3348-4D59-A2A3-90325FB9EC10}"/>
    <cellStyle name="Comma 2 4 2 2 2 3 3 2 3 2" xfId="23629" xr:uid="{CBD044F0-6AAF-431B-ACDE-073933F73574}"/>
    <cellStyle name="Comma 2 4 2 2 2 3 3 2 3 2 2" xfId="47893" xr:uid="{03711D23-DF63-4998-9896-247CD60A36AF}"/>
    <cellStyle name="Comma 2 4 2 2 2 3 3 2 3 3" xfId="35761" xr:uid="{D1708324-0385-4BF7-9EE3-F7BDE116F123}"/>
    <cellStyle name="Comma 2 4 2 2 2 3 3 2 4" xfId="15541" xr:uid="{4C26E932-AF9D-4A4C-8F41-421D1CE8AFCC}"/>
    <cellStyle name="Comma 2 4 2 2 2 3 3 2 4 2" xfId="39805" xr:uid="{CD54013A-23E2-4DAE-B55E-4EB8F2AB750C}"/>
    <cellStyle name="Comma 2 4 2 2 2 3 3 2 5" xfId="27673" xr:uid="{9DAF4A1A-E733-48DF-9EEA-45AF82F77B7A}"/>
    <cellStyle name="Comma 2 4 2 2 2 3 3 3" xfId="5431" xr:uid="{75F7CD7F-D8F7-4E45-B73C-FC1C25EB77A1}"/>
    <cellStyle name="Comma 2 4 2 2 2 3 3 3 2" xfId="17563" xr:uid="{64B1390F-B433-422A-A95C-BF7521F609BC}"/>
    <cellStyle name="Comma 2 4 2 2 2 3 3 3 2 2" xfId="41827" xr:uid="{79F91204-1F61-4A91-A436-1FFE66EE3FA4}"/>
    <cellStyle name="Comma 2 4 2 2 2 3 3 3 3" xfId="29695" xr:uid="{352E5550-5158-4E2D-92BD-CC5FF5F4F8E7}"/>
    <cellStyle name="Comma 2 4 2 2 2 3 3 4" xfId="9475" xr:uid="{F6F684D7-8BE3-4E40-A2AD-E8C2E9951FE7}"/>
    <cellStyle name="Comma 2 4 2 2 2 3 3 4 2" xfId="21607" xr:uid="{5F68B68A-4813-4B55-8151-80A811D54835}"/>
    <cellStyle name="Comma 2 4 2 2 2 3 3 4 2 2" xfId="45871" xr:uid="{126D66B6-8956-41C7-932D-C5FBC92EEA0C}"/>
    <cellStyle name="Comma 2 4 2 2 2 3 3 4 3" xfId="33739" xr:uid="{9FCA8C8C-0048-420D-BEEB-C528B1C2CC12}"/>
    <cellStyle name="Comma 2 4 2 2 2 3 3 5" xfId="13519" xr:uid="{4DFBCB65-B6B2-4048-BC0C-D67409BA9624}"/>
    <cellStyle name="Comma 2 4 2 2 2 3 3 5 2" xfId="37783" xr:uid="{C4C4A4DC-61B1-4AFA-A366-A1F6B9625400}"/>
    <cellStyle name="Comma 2 4 2 2 2 3 3 6" xfId="25651" xr:uid="{F3F46ED3-8B8E-447B-A0BD-8ED9C7BEB207}"/>
    <cellStyle name="Comma 2 4 2 2 2 3 4" xfId="2398" xr:uid="{3698F47C-0A9B-4F73-A30F-053BFF4EE274}"/>
    <cellStyle name="Comma 2 4 2 2 2 3 4 2" xfId="6442" xr:uid="{7E658E16-C16D-4D6A-94E4-5DBC46B7448B}"/>
    <cellStyle name="Comma 2 4 2 2 2 3 4 2 2" xfId="18574" xr:uid="{1F5DDD35-BBDD-40FD-9C26-50A044B571D2}"/>
    <cellStyle name="Comma 2 4 2 2 2 3 4 2 2 2" xfId="42838" xr:uid="{28958514-9C3E-41C4-BE00-A501F06926EC}"/>
    <cellStyle name="Comma 2 4 2 2 2 3 4 2 3" xfId="30706" xr:uid="{C517155A-2E04-4439-9D24-5338EF937A80}"/>
    <cellStyle name="Comma 2 4 2 2 2 3 4 3" xfId="10486" xr:uid="{D755A172-AD73-4B3F-BAA8-D87AC315B95A}"/>
    <cellStyle name="Comma 2 4 2 2 2 3 4 3 2" xfId="22618" xr:uid="{74BCC53E-84FD-4638-89C0-0970E9320625}"/>
    <cellStyle name="Comma 2 4 2 2 2 3 4 3 2 2" xfId="46882" xr:uid="{F8D234D5-4BA3-4939-BCFA-D8BACC89D511}"/>
    <cellStyle name="Comma 2 4 2 2 2 3 4 3 3" xfId="34750" xr:uid="{D652134D-F119-4CFF-9BB1-3452FA95ACD5}"/>
    <cellStyle name="Comma 2 4 2 2 2 3 4 4" xfId="14530" xr:uid="{2B27F948-2053-4948-9649-4C0C7CA3AB02}"/>
    <cellStyle name="Comma 2 4 2 2 2 3 4 4 2" xfId="38794" xr:uid="{2EF5EA33-4B48-4093-8E30-93ACF923CDB6}"/>
    <cellStyle name="Comma 2 4 2 2 2 3 4 5" xfId="26662" xr:uid="{090D3984-3E65-4C23-8150-E5C427727217}"/>
    <cellStyle name="Comma 2 4 2 2 2 3 5" xfId="4420" xr:uid="{F2A8AFBD-B830-416C-9BF7-F801D9B12A02}"/>
    <cellStyle name="Comma 2 4 2 2 2 3 5 2" xfId="16552" xr:uid="{DD414156-9F62-4830-9E82-1AA79FB84010}"/>
    <cellStyle name="Comma 2 4 2 2 2 3 5 2 2" xfId="40816" xr:uid="{61ED2764-BB75-47F5-82DE-46009C095EB9}"/>
    <cellStyle name="Comma 2 4 2 2 2 3 5 3" xfId="28684" xr:uid="{A4D61E06-A04D-4C39-BDAC-9A8CE88FB3F4}"/>
    <cellStyle name="Comma 2 4 2 2 2 3 6" xfId="8464" xr:uid="{888CAA66-B764-4D41-B6FF-EB4DF280F4A0}"/>
    <cellStyle name="Comma 2 4 2 2 2 3 6 2" xfId="20596" xr:uid="{A803639B-A67F-4438-8F09-E3AF391BCAA2}"/>
    <cellStyle name="Comma 2 4 2 2 2 3 6 2 2" xfId="44860" xr:uid="{F06048D1-5F2A-464A-808B-904273049704}"/>
    <cellStyle name="Comma 2 4 2 2 2 3 6 3" xfId="32728" xr:uid="{93271365-1C44-4EDC-BE7B-A624982C72C0}"/>
    <cellStyle name="Comma 2 4 2 2 2 3 7" xfId="12508" xr:uid="{2567C05D-BE34-4EB7-9817-A5D5FCD6919A}"/>
    <cellStyle name="Comma 2 4 2 2 2 3 7 2" xfId="36772" xr:uid="{A2313F96-6571-4379-BBE4-6483BBE2DBAE}"/>
    <cellStyle name="Comma 2 4 2 2 2 3 8" xfId="24640" xr:uid="{E8750E06-AF84-4B3C-8EA7-EB1709CF1E93}"/>
    <cellStyle name="Comma 2 4 2 2 2 4" xfId="628" xr:uid="{B4C48B98-E0E2-4D0B-9D61-8EEA50086AF3}"/>
    <cellStyle name="Comma 2 4 2 2 2 4 2" xfId="1639" xr:uid="{C9AEB0E6-1C18-41CD-8545-D4C9CDD7D552}"/>
    <cellStyle name="Comma 2 4 2 2 2 4 2 2" xfId="3661" xr:uid="{572555C9-10D3-4EC3-9B4F-DAAF77DF19EA}"/>
    <cellStyle name="Comma 2 4 2 2 2 4 2 2 2" xfId="7705" xr:uid="{8CC59A70-677D-4C6B-ADAF-998990000928}"/>
    <cellStyle name="Comma 2 4 2 2 2 4 2 2 2 2" xfId="19837" xr:uid="{BCA89F17-80D1-4233-AF13-41142E13FF23}"/>
    <cellStyle name="Comma 2 4 2 2 2 4 2 2 2 2 2" xfId="44101" xr:uid="{3689B041-88D9-458D-91B3-98AD3BCACD80}"/>
    <cellStyle name="Comma 2 4 2 2 2 4 2 2 2 3" xfId="31969" xr:uid="{DD5A35EB-B620-4DE9-B45C-F7E90D46704F}"/>
    <cellStyle name="Comma 2 4 2 2 2 4 2 2 3" xfId="11749" xr:uid="{78347D70-2C7D-48D5-87F8-DFFA3699A04F}"/>
    <cellStyle name="Comma 2 4 2 2 2 4 2 2 3 2" xfId="23881" xr:uid="{2157DAFD-CEBA-439B-BCA8-F09445294A99}"/>
    <cellStyle name="Comma 2 4 2 2 2 4 2 2 3 2 2" xfId="48145" xr:uid="{E1594C97-9F38-4E78-98CB-F09452ABB26C}"/>
    <cellStyle name="Comma 2 4 2 2 2 4 2 2 3 3" xfId="36013" xr:uid="{722E7DBD-ED83-44F5-8F23-9F3FE81FDBD2}"/>
    <cellStyle name="Comma 2 4 2 2 2 4 2 2 4" xfId="15793" xr:uid="{B09217B9-CCAF-442F-B532-D1DBC0021195}"/>
    <cellStyle name="Comma 2 4 2 2 2 4 2 2 4 2" xfId="40057" xr:uid="{B1349AA8-E6DA-47F9-9B26-81C7896669EA}"/>
    <cellStyle name="Comma 2 4 2 2 2 4 2 2 5" xfId="27925" xr:uid="{A3BF9ECB-52AF-432A-83DB-7D93D1E1EBDF}"/>
    <cellStyle name="Comma 2 4 2 2 2 4 2 3" xfId="5683" xr:uid="{8325FE85-8E5D-4EC5-98FD-F202DB527625}"/>
    <cellStyle name="Comma 2 4 2 2 2 4 2 3 2" xfId="17815" xr:uid="{25B1AB44-9162-48EE-A3BF-48C63A9EF329}"/>
    <cellStyle name="Comma 2 4 2 2 2 4 2 3 2 2" xfId="42079" xr:uid="{31EA6FE1-9129-4A83-9E71-7FAC81E5AAE1}"/>
    <cellStyle name="Comma 2 4 2 2 2 4 2 3 3" xfId="29947" xr:uid="{183A0C22-188F-4404-95D9-C41260734F7C}"/>
    <cellStyle name="Comma 2 4 2 2 2 4 2 4" xfId="9727" xr:uid="{4460457F-FEFB-4493-A6D7-647660428636}"/>
    <cellStyle name="Comma 2 4 2 2 2 4 2 4 2" xfId="21859" xr:uid="{29C59BED-14F9-45B3-B9B7-92E69571E7F2}"/>
    <cellStyle name="Comma 2 4 2 2 2 4 2 4 2 2" xfId="46123" xr:uid="{1D1E041B-D311-41E8-8002-41EE12FCA5E8}"/>
    <cellStyle name="Comma 2 4 2 2 2 4 2 4 3" xfId="33991" xr:uid="{91BA7083-94C8-49C6-9A55-6CBF1D28F31D}"/>
    <cellStyle name="Comma 2 4 2 2 2 4 2 5" xfId="13771" xr:uid="{86826D17-8C89-4B35-B268-0012E6126228}"/>
    <cellStyle name="Comma 2 4 2 2 2 4 2 5 2" xfId="38035" xr:uid="{ED8758E7-37FC-416C-905F-DCA6EFF0B9A4}"/>
    <cellStyle name="Comma 2 4 2 2 2 4 2 6" xfId="25903" xr:uid="{F7622985-FEB0-4306-9C8E-7E3D177C9365}"/>
    <cellStyle name="Comma 2 4 2 2 2 4 3" xfId="2650" xr:uid="{18EE3145-ECBA-4EDC-8A41-1842BD520F04}"/>
    <cellStyle name="Comma 2 4 2 2 2 4 3 2" xfId="6694" xr:uid="{6A587F5B-4E63-47EF-87E2-333F7B40B530}"/>
    <cellStyle name="Comma 2 4 2 2 2 4 3 2 2" xfId="18826" xr:uid="{FA07CDFE-56F2-4EC5-868F-2D6B5EEAEFCF}"/>
    <cellStyle name="Comma 2 4 2 2 2 4 3 2 2 2" xfId="43090" xr:uid="{8EB0BC13-C176-4AD4-B33F-747CB0E4FD1A}"/>
    <cellStyle name="Comma 2 4 2 2 2 4 3 2 3" xfId="30958" xr:uid="{40791DE2-7A71-4027-8D6E-DCB187DCAF93}"/>
    <cellStyle name="Comma 2 4 2 2 2 4 3 3" xfId="10738" xr:uid="{51848786-E8D2-48AE-A1A8-DDC90CC7428A}"/>
    <cellStyle name="Comma 2 4 2 2 2 4 3 3 2" xfId="22870" xr:uid="{5B2985A5-0DFF-45A9-9DC0-1C4FF315987F}"/>
    <cellStyle name="Comma 2 4 2 2 2 4 3 3 2 2" xfId="47134" xr:uid="{552C6A64-0518-4DA3-BB28-ABEA0AA51FD6}"/>
    <cellStyle name="Comma 2 4 2 2 2 4 3 3 3" xfId="35002" xr:uid="{321562A0-6E3F-484C-94EB-016174DC9010}"/>
    <cellStyle name="Comma 2 4 2 2 2 4 3 4" xfId="14782" xr:uid="{685825D2-DAAB-449F-91F9-14444AA0E9C8}"/>
    <cellStyle name="Comma 2 4 2 2 2 4 3 4 2" xfId="39046" xr:uid="{A4CDD13A-2F5D-49BA-850C-A03029539454}"/>
    <cellStyle name="Comma 2 4 2 2 2 4 3 5" xfId="26914" xr:uid="{E637E49C-B0AD-4EE4-A539-90103B344BD2}"/>
    <cellStyle name="Comma 2 4 2 2 2 4 4" xfId="4672" xr:uid="{7F158742-8DAF-4753-BA9B-A80889F16354}"/>
    <cellStyle name="Comma 2 4 2 2 2 4 4 2" xfId="16804" xr:uid="{A7D258C6-C1ED-42A7-BDF7-5C809901DEAA}"/>
    <cellStyle name="Comma 2 4 2 2 2 4 4 2 2" xfId="41068" xr:uid="{0515D90E-0E31-44EB-A081-4648C23B17F7}"/>
    <cellStyle name="Comma 2 4 2 2 2 4 4 3" xfId="28936" xr:uid="{D0111B14-BF34-422D-BF77-32FB5F278BE2}"/>
    <cellStyle name="Comma 2 4 2 2 2 4 5" xfId="8716" xr:uid="{DAE9832E-479E-4F4F-B02B-3BD6217A3CFB}"/>
    <cellStyle name="Comma 2 4 2 2 2 4 5 2" xfId="20848" xr:uid="{4EA1518A-E34B-420F-97F4-0746FAB4F652}"/>
    <cellStyle name="Comma 2 4 2 2 2 4 5 2 2" xfId="45112" xr:uid="{BCDBB05A-C377-45EB-8CA7-532123AB77A6}"/>
    <cellStyle name="Comma 2 4 2 2 2 4 5 3" xfId="32980" xr:uid="{0243B459-A6E3-4C40-8ED0-B81DCD182C81}"/>
    <cellStyle name="Comma 2 4 2 2 2 4 6" xfId="12760" xr:uid="{6E4DDA53-AE15-432E-B571-937B9B691CF9}"/>
    <cellStyle name="Comma 2 4 2 2 2 4 6 2" xfId="37024" xr:uid="{4ED9C64C-FB77-4BD9-ADA3-670F180A3428}"/>
    <cellStyle name="Comma 2 4 2 2 2 4 7" xfId="24892" xr:uid="{CA76D56C-55AE-4B9F-A45F-83896987C27A}"/>
    <cellStyle name="Comma 2 4 2 2 2 5" xfId="1134" xr:uid="{270842E7-0489-440E-8C8F-BFEE3B65C291}"/>
    <cellStyle name="Comma 2 4 2 2 2 5 2" xfId="3156" xr:uid="{986F682F-828B-449C-B53C-FE6E455A3B60}"/>
    <cellStyle name="Comma 2 4 2 2 2 5 2 2" xfId="7200" xr:uid="{4980F3C7-89AF-4AC4-846C-173C3BC1AE6B}"/>
    <cellStyle name="Comma 2 4 2 2 2 5 2 2 2" xfId="19332" xr:uid="{0C522290-978B-4EB6-827A-676ABFDECC31}"/>
    <cellStyle name="Comma 2 4 2 2 2 5 2 2 2 2" xfId="43596" xr:uid="{54D1BA47-D00C-4E1E-9211-6CF2CAD789F2}"/>
    <cellStyle name="Comma 2 4 2 2 2 5 2 2 3" xfId="31464" xr:uid="{D4F92C2E-6A73-4F0B-B73C-71CD3335D356}"/>
    <cellStyle name="Comma 2 4 2 2 2 5 2 3" xfId="11244" xr:uid="{25B9E27C-D801-4FB5-8840-AD693BC3BBEF}"/>
    <cellStyle name="Comma 2 4 2 2 2 5 2 3 2" xfId="23376" xr:uid="{72FDF40B-19FD-4095-B468-A47982FAEC9F}"/>
    <cellStyle name="Comma 2 4 2 2 2 5 2 3 2 2" xfId="47640" xr:uid="{337F8BCD-DA32-4AEF-AC3B-021AE17DD237}"/>
    <cellStyle name="Comma 2 4 2 2 2 5 2 3 3" xfId="35508" xr:uid="{70EF1A35-B569-449F-9F4E-5CEB2ABF717C}"/>
    <cellStyle name="Comma 2 4 2 2 2 5 2 4" xfId="15288" xr:uid="{16DA8F09-3D38-4489-AD47-753F7254AFF2}"/>
    <cellStyle name="Comma 2 4 2 2 2 5 2 4 2" xfId="39552" xr:uid="{E6FF0F00-2AC6-4A6E-A36B-C581126C4C4B}"/>
    <cellStyle name="Comma 2 4 2 2 2 5 2 5" xfId="27420" xr:uid="{04AC82A9-954A-44B1-8BDF-C4F39B043C60}"/>
    <cellStyle name="Comma 2 4 2 2 2 5 3" xfId="5178" xr:uid="{3406DC0D-7A42-4C07-B48F-3204739D4FC1}"/>
    <cellStyle name="Comma 2 4 2 2 2 5 3 2" xfId="17310" xr:uid="{10782729-9DE0-401D-BD12-0333FE65F7ED}"/>
    <cellStyle name="Comma 2 4 2 2 2 5 3 2 2" xfId="41574" xr:uid="{977974A2-F19B-4074-8420-8A0739662B5F}"/>
    <cellStyle name="Comma 2 4 2 2 2 5 3 3" xfId="29442" xr:uid="{742725B4-B608-4F09-8DC6-189DA1AF7011}"/>
    <cellStyle name="Comma 2 4 2 2 2 5 4" xfId="9222" xr:uid="{736A3679-CFAC-4028-A271-BA112F78FE5C}"/>
    <cellStyle name="Comma 2 4 2 2 2 5 4 2" xfId="21354" xr:uid="{43293E17-8358-49E0-A5F7-40D8E1E78105}"/>
    <cellStyle name="Comma 2 4 2 2 2 5 4 2 2" xfId="45618" xr:uid="{6F00F818-FA02-4250-83F4-F8043F2A4448}"/>
    <cellStyle name="Comma 2 4 2 2 2 5 4 3" xfId="33486" xr:uid="{009B7573-53FA-42A2-A838-C57B076572E5}"/>
    <cellStyle name="Comma 2 4 2 2 2 5 5" xfId="13266" xr:uid="{B7481038-E30C-4707-B00B-71CA4C049118}"/>
    <cellStyle name="Comma 2 4 2 2 2 5 5 2" xfId="37530" xr:uid="{8D6D9405-6E24-4D29-9A7C-D7DFBA92AB7D}"/>
    <cellStyle name="Comma 2 4 2 2 2 5 6" xfId="25398" xr:uid="{33385392-0DC9-44B8-9A40-C171E16856C0}"/>
    <cellStyle name="Comma 2 4 2 2 2 6" xfId="2145" xr:uid="{4BC0B9DD-5C7E-4A53-A671-F9C6B02F591B}"/>
    <cellStyle name="Comma 2 4 2 2 2 6 2" xfId="6189" xr:uid="{510233CE-7689-4F7E-8A71-689DEA76B96D}"/>
    <cellStyle name="Comma 2 4 2 2 2 6 2 2" xfId="18321" xr:uid="{3DF44FA0-5EA3-45D5-B96E-0D1376947A65}"/>
    <cellStyle name="Comma 2 4 2 2 2 6 2 2 2" xfId="42585" xr:uid="{5042FBB2-8DAD-414A-80E4-5E0DB80D61B5}"/>
    <cellStyle name="Comma 2 4 2 2 2 6 2 3" xfId="30453" xr:uid="{326B542F-051F-4001-A04E-95462658881D}"/>
    <cellStyle name="Comma 2 4 2 2 2 6 3" xfId="10233" xr:uid="{15BED6ED-BF85-48C9-ADAC-30695FB9AC8C}"/>
    <cellStyle name="Comma 2 4 2 2 2 6 3 2" xfId="22365" xr:uid="{C1F37183-4BC1-456E-9EE9-C348B3A0C970}"/>
    <cellStyle name="Comma 2 4 2 2 2 6 3 2 2" xfId="46629" xr:uid="{97EA171F-1208-48F7-AB01-49B6BDCAD764}"/>
    <cellStyle name="Comma 2 4 2 2 2 6 3 3" xfId="34497" xr:uid="{B3FB7DC3-8DF0-4A17-B51E-4197AC1380B7}"/>
    <cellStyle name="Comma 2 4 2 2 2 6 4" xfId="14277" xr:uid="{8178BFC3-1736-489C-9062-948ADB2EE836}"/>
    <cellStyle name="Comma 2 4 2 2 2 6 4 2" xfId="38541" xr:uid="{253051E5-85CE-46AF-A664-DAB028A1C190}"/>
    <cellStyle name="Comma 2 4 2 2 2 6 5" xfId="26409" xr:uid="{A5EDDC80-0B21-4353-94E0-8B985B2F8AFA}"/>
    <cellStyle name="Comma 2 4 2 2 2 7" xfId="4167" xr:uid="{19A3F664-9905-4705-BDE4-6770F7F62525}"/>
    <cellStyle name="Comma 2 4 2 2 2 7 2" xfId="16299" xr:uid="{2E88DD57-B247-4A80-80EF-980A65A4C71B}"/>
    <cellStyle name="Comma 2 4 2 2 2 7 2 2" xfId="40563" xr:uid="{504D7383-9322-4892-85AE-38D3F875EE7D}"/>
    <cellStyle name="Comma 2 4 2 2 2 7 3" xfId="28431" xr:uid="{F074E1ED-8B31-4D62-ABA1-04394115E611}"/>
    <cellStyle name="Comma 2 4 2 2 2 8" xfId="8211" xr:uid="{0836F387-564C-4556-9689-BF333C22EA20}"/>
    <cellStyle name="Comma 2 4 2 2 2 8 2" xfId="20343" xr:uid="{E5BEDCAF-3ED4-4977-8C0E-E6E12F6A0638}"/>
    <cellStyle name="Comma 2 4 2 2 2 8 2 2" xfId="44607" xr:uid="{D331B605-BADD-42E6-A59A-629B5410B24C}"/>
    <cellStyle name="Comma 2 4 2 2 2 8 3" xfId="32475" xr:uid="{36BF39DF-D206-41C8-BEFE-1A5301FFB460}"/>
    <cellStyle name="Comma 2 4 2 2 2 9" xfId="12255" xr:uid="{42ABDB96-B566-42A5-8AB5-CC68406565E9}"/>
    <cellStyle name="Comma 2 4 2 2 2 9 2" xfId="36519" xr:uid="{FEF5832D-75CB-4945-A7CD-A0FBA408FF61}"/>
    <cellStyle name="Comma 2 4 2 2 3" xfId="186" xr:uid="{4D9D8A16-88AF-437D-9F3D-CE922DBB41F5}"/>
    <cellStyle name="Comma 2 4 2 2 3 2" xfId="439" xr:uid="{AA7B8CB1-C8C4-4945-AFDE-1E83349CA083}"/>
    <cellStyle name="Comma 2 4 2 2 3 2 2" xfId="944" xr:uid="{93B94389-E837-4096-A496-256DFAF7EA9A}"/>
    <cellStyle name="Comma 2 4 2 2 3 2 2 2" xfId="1955" xr:uid="{7887AEE2-2D41-42D0-8AB8-C173FC96A89E}"/>
    <cellStyle name="Comma 2 4 2 2 3 2 2 2 2" xfId="3977" xr:uid="{C2340395-4D06-428C-93EB-25D914460BD0}"/>
    <cellStyle name="Comma 2 4 2 2 3 2 2 2 2 2" xfId="8021" xr:uid="{32E4F052-3186-4C42-A791-EED4C2ECDD8D}"/>
    <cellStyle name="Comma 2 4 2 2 3 2 2 2 2 2 2" xfId="20153" xr:uid="{823E638B-A6F2-4C10-8FA0-29A5D91124DA}"/>
    <cellStyle name="Comma 2 4 2 2 3 2 2 2 2 2 2 2" xfId="44417" xr:uid="{56CFB839-CF41-4D31-AF35-045926A51DBC}"/>
    <cellStyle name="Comma 2 4 2 2 3 2 2 2 2 2 3" xfId="32285" xr:uid="{529CB284-475E-4D70-A996-952B94922333}"/>
    <cellStyle name="Comma 2 4 2 2 3 2 2 2 2 3" xfId="12065" xr:uid="{A1C68D9A-65AE-4F55-8832-F3079D1E1E08}"/>
    <cellStyle name="Comma 2 4 2 2 3 2 2 2 2 3 2" xfId="24197" xr:uid="{28D5C781-71B7-44CD-BAF6-BDACD8A2D93A}"/>
    <cellStyle name="Comma 2 4 2 2 3 2 2 2 2 3 2 2" xfId="48461" xr:uid="{C9E0BEB0-F910-4967-816B-078559761E57}"/>
    <cellStyle name="Comma 2 4 2 2 3 2 2 2 2 3 3" xfId="36329" xr:uid="{804E18AB-A60A-40AD-B489-0D7218A22D03}"/>
    <cellStyle name="Comma 2 4 2 2 3 2 2 2 2 4" xfId="16109" xr:uid="{C255D424-54A6-4B11-9FA3-1829977D8433}"/>
    <cellStyle name="Comma 2 4 2 2 3 2 2 2 2 4 2" xfId="40373" xr:uid="{BEE57043-FB68-4C1E-9840-2C2E21E2A8C3}"/>
    <cellStyle name="Comma 2 4 2 2 3 2 2 2 2 5" xfId="28241" xr:uid="{43ED6E89-33D9-4018-9215-73FDD3810878}"/>
    <cellStyle name="Comma 2 4 2 2 3 2 2 2 3" xfId="5999" xr:uid="{BC12DD8A-F30B-49F9-A6AE-FEFE9B2143F9}"/>
    <cellStyle name="Comma 2 4 2 2 3 2 2 2 3 2" xfId="18131" xr:uid="{3B17A0B9-E103-4233-9123-6CB1B3A31390}"/>
    <cellStyle name="Comma 2 4 2 2 3 2 2 2 3 2 2" xfId="42395" xr:uid="{9AC1C8CB-F964-48B0-A674-54731346F27A}"/>
    <cellStyle name="Comma 2 4 2 2 3 2 2 2 3 3" xfId="30263" xr:uid="{66D218E6-201F-47C8-9421-AF36A89D6EDB}"/>
    <cellStyle name="Comma 2 4 2 2 3 2 2 2 4" xfId="10043" xr:uid="{83C46192-75FE-481C-ACC5-280BB124E9DD}"/>
    <cellStyle name="Comma 2 4 2 2 3 2 2 2 4 2" xfId="22175" xr:uid="{EF2BDB03-D2BC-41C0-8824-2BD7C2D833F8}"/>
    <cellStyle name="Comma 2 4 2 2 3 2 2 2 4 2 2" xfId="46439" xr:uid="{AFEAF68C-6067-42EA-A09A-7C67B021B10E}"/>
    <cellStyle name="Comma 2 4 2 2 3 2 2 2 4 3" xfId="34307" xr:uid="{6ACC8738-BF15-44E7-9C56-42FC24C907DA}"/>
    <cellStyle name="Comma 2 4 2 2 3 2 2 2 5" xfId="14087" xr:uid="{B5304D05-B6D3-49B8-B969-21305355DF15}"/>
    <cellStyle name="Comma 2 4 2 2 3 2 2 2 5 2" xfId="38351" xr:uid="{2963D5F2-FB3E-4744-BA60-E0A14BA586E5}"/>
    <cellStyle name="Comma 2 4 2 2 3 2 2 2 6" xfId="26219" xr:uid="{8B724659-5B26-4DCE-A6B3-A38AC20C31B3}"/>
    <cellStyle name="Comma 2 4 2 2 3 2 2 3" xfId="2966" xr:uid="{E5E4C854-D03C-45E0-84D7-41397B2A619B}"/>
    <cellStyle name="Comma 2 4 2 2 3 2 2 3 2" xfId="7010" xr:uid="{9BFFE2C1-C881-4EAD-98E2-12736CDC819E}"/>
    <cellStyle name="Comma 2 4 2 2 3 2 2 3 2 2" xfId="19142" xr:uid="{EDDBBE2C-BE29-486F-9A92-4E031A8FAE99}"/>
    <cellStyle name="Comma 2 4 2 2 3 2 2 3 2 2 2" xfId="43406" xr:uid="{220136D5-BE7F-466D-99C7-28B07430D550}"/>
    <cellStyle name="Comma 2 4 2 2 3 2 2 3 2 3" xfId="31274" xr:uid="{C68A25AC-C753-49BA-B939-8FF60EBE4D88}"/>
    <cellStyle name="Comma 2 4 2 2 3 2 2 3 3" xfId="11054" xr:uid="{76E856EB-6CE1-4F29-9A95-2BE5739E4E03}"/>
    <cellStyle name="Comma 2 4 2 2 3 2 2 3 3 2" xfId="23186" xr:uid="{66C66288-4AAC-45A4-BCC2-9AC752EA229E}"/>
    <cellStyle name="Comma 2 4 2 2 3 2 2 3 3 2 2" xfId="47450" xr:uid="{CF428F6C-970A-4606-8691-A2C112F80D55}"/>
    <cellStyle name="Comma 2 4 2 2 3 2 2 3 3 3" xfId="35318" xr:uid="{882BFC47-7AD5-4305-947C-0E3D0B74B378}"/>
    <cellStyle name="Comma 2 4 2 2 3 2 2 3 4" xfId="15098" xr:uid="{7218BD66-3BC6-458F-A4D6-E4DE013BBBF1}"/>
    <cellStyle name="Comma 2 4 2 2 3 2 2 3 4 2" xfId="39362" xr:uid="{CD16E53C-AE60-434C-AF33-20928128CB0B}"/>
    <cellStyle name="Comma 2 4 2 2 3 2 2 3 5" xfId="27230" xr:uid="{D74A3FC7-F273-461B-B7FC-0A03917C3155}"/>
    <cellStyle name="Comma 2 4 2 2 3 2 2 4" xfId="4988" xr:uid="{E2AE8F99-46EB-4E09-A83E-183DBFF021BF}"/>
    <cellStyle name="Comma 2 4 2 2 3 2 2 4 2" xfId="17120" xr:uid="{6B2739E8-CC55-4666-ADF1-BACFF6D72516}"/>
    <cellStyle name="Comma 2 4 2 2 3 2 2 4 2 2" xfId="41384" xr:uid="{865EF0D0-8121-46CE-ABD8-91A49D0B96C7}"/>
    <cellStyle name="Comma 2 4 2 2 3 2 2 4 3" xfId="29252" xr:uid="{CD46435B-42F2-4FC8-8F8D-3D631FA4A217}"/>
    <cellStyle name="Comma 2 4 2 2 3 2 2 5" xfId="9032" xr:uid="{23BB9FC2-C05A-4056-8B65-0F9DF2C65B80}"/>
    <cellStyle name="Comma 2 4 2 2 3 2 2 5 2" xfId="21164" xr:uid="{CF35451C-7605-4920-BE0B-E461E724E492}"/>
    <cellStyle name="Comma 2 4 2 2 3 2 2 5 2 2" xfId="45428" xr:uid="{CC0E4199-B65A-4F29-9961-CBB1BC8A312E}"/>
    <cellStyle name="Comma 2 4 2 2 3 2 2 5 3" xfId="33296" xr:uid="{197AFF9C-771C-41EA-9879-4E522534A1FD}"/>
    <cellStyle name="Comma 2 4 2 2 3 2 2 6" xfId="13076" xr:uid="{7481AB50-7203-41C8-819F-D20C15CA37C7}"/>
    <cellStyle name="Comma 2 4 2 2 3 2 2 6 2" xfId="37340" xr:uid="{6B29FA8F-DF3C-4431-BEE1-3F93BAFCA4EF}"/>
    <cellStyle name="Comma 2 4 2 2 3 2 2 7" xfId="25208" xr:uid="{B27AA290-FF31-4DE7-8827-80B28383D57F}"/>
    <cellStyle name="Comma 2 4 2 2 3 2 3" xfId="1450" xr:uid="{F0E471E8-1DC6-478C-A63C-C910A6606C63}"/>
    <cellStyle name="Comma 2 4 2 2 3 2 3 2" xfId="3472" xr:uid="{6A72D22F-0817-4F50-965C-C1DBBC9BC2F6}"/>
    <cellStyle name="Comma 2 4 2 2 3 2 3 2 2" xfId="7516" xr:uid="{8FACAD62-F69E-4156-9EFE-ECAEB860E2CA}"/>
    <cellStyle name="Comma 2 4 2 2 3 2 3 2 2 2" xfId="19648" xr:uid="{E42F1DF8-B012-4972-AFD2-150A65C09F4A}"/>
    <cellStyle name="Comma 2 4 2 2 3 2 3 2 2 2 2" xfId="43912" xr:uid="{E17CB7A2-E547-4E39-853A-5AE47499DA95}"/>
    <cellStyle name="Comma 2 4 2 2 3 2 3 2 2 3" xfId="31780" xr:uid="{A74F4D48-2601-4C6D-93D8-9DB38D283654}"/>
    <cellStyle name="Comma 2 4 2 2 3 2 3 2 3" xfId="11560" xr:uid="{EF9C3C62-9FC5-41A7-A83D-444D827C4543}"/>
    <cellStyle name="Comma 2 4 2 2 3 2 3 2 3 2" xfId="23692" xr:uid="{8101C1A5-8313-4280-BAE1-ACDE46C18122}"/>
    <cellStyle name="Comma 2 4 2 2 3 2 3 2 3 2 2" xfId="47956" xr:uid="{9B8D410E-F89E-4F70-B18C-59199801DAF0}"/>
    <cellStyle name="Comma 2 4 2 2 3 2 3 2 3 3" xfId="35824" xr:uid="{ABDECC83-1445-4316-B116-D4BA0569C1F3}"/>
    <cellStyle name="Comma 2 4 2 2 3 2 3 2 4" xfId="15604" xr:uid="{9F1112AA-5F86-4F4E-90D6-1996ADCC7052}"/>
    <cellStyle name="Comma 2 4 2 2 3 2 3 2 4 2" xfId="39868" xr:uid="{658ED480-5C1F-4B84-B9FE-34F37413244B}"/>
    <cellStyle name="Comma 2 4 2 2 3 2 3 2 5" xfId="27736" xr:uid="{2EA34B31-4CE3-486C-B7C4-2DE06C0A5AD3}"/>
    <cellStyle name="Comma 2 4 2 2 3 2 3 3" xfId="5494" xr:uid="{B37FB6B0-E85D-47CE-B357-3DD750F818B4}"/>
    <cellStyle name="Comma 2 4 2 2 3 2 3 3 2" xfId="17626" xr:uid="{2F898392-2C30-402D-B44A-56B1D0033A96}"/>
    <cellStyle name="Comma 2 4 2 2 3 2 3 3 2 2" xfId="41890" xr:uid="{BA6A062D-B310-4A9E-B084-CBBEBE6E7BC3}"/>
    <cellStyle name="Comma 2 4 2 2 3 2 3 3 3" xfId="29758" xr:uid="{0B3B5385-8743-483E-A143-F889006F30E6}"/>
    <cellStyle name="Comma 2 4 2 2 3 2 3 4" xfId="9538" xr:uid="{D61D0B6D-8828-4EB1-A223-A243E24A311E}"/>
    <cellStyle name="Comma 2 4 2 2 3 2 3 4 2" xfId="21670" xr:uid="{7B968631-06F6-42F5-9324-915168FCB39C}"/>
    <cellStyle name="Comma 2 4 2 2 3 2 3 4 2 2" xfId="45934" xr:uid="{6DCA6EF3-3F76-4FC2-9E58-7BB0CBE15BDB}"/>
    <cellStyle name="Comma 2 4 2 2 3 2 3 4 3" xfId="33802" xr:uid="{95FFE584-A345-41A0-95DF-F9438B2163F1}"/>
    <cellStyle name="Comma 2 4 2 2 3 2 3 5" xfId="13582" xr:uid="{02C5FED5-1663-4705-A890-F3D3EF20FD9A}"/>
    <cellStyle name="Comma 2 4 2 2 3 2 3 5 2" xfId="37846" xr:uid="{395F8399-2E8A-4E9E-B0E5-30C3BF39B852}"/>
    <cellStyle name="Comma 2 4 2 2 3 2 3 6" xfId="25714" xr:uid="{CE4A3E97-8F7F-4197-8E77-6A97837AD546}"/>
    <cellStyle name="Comma 2 4 2 2 3 2 4" xfId="2461" xr:uid="{D11D40DB-5F3B-4E1E-A611-C9E24DAE6ECB}"/>
    <cellStyle name="Comma 2 4 2 2 3 2 4 2" xfId="6505" xr:uid="{0CA2B65C-47DD-40AB-AE66-6476DDF90487}"/>
    <cellStyle name="Comma 2 4 2 2 3 2 4 2 2" xfId="18637" xr:uid="{122B2C15-2EF9-4692-B568-ECCC50418D58}"/>
    <cellStyle name="Comma 2 4 2 2 3 2 4 2 2 2" xfId="42901" xr:uid="{66DE54AE-B53F-4E71-9D7C-1787EF66B22C}"/>
    <cellStyle name="Comma 2 4 2 2 3 2 4 2 3" xfId="30769" xr:uid="{0C091B8A-DEDB-447D-84B9-2F8D18E1758E}"/>
    <cellStyle name="Comma 2 4 2 2 3 2 4 3" xfId="10549" xr:uid="{F3A4D9EF-90BF-4608-A43F-D7D2D059AD78}"/>
    <cellStyle name="Comma 2 4 2 2 3 2 4 3 2" xfId="22681" xr:uid="{C18BAF79-8CD6-47CF-AA9C-50F8A42CAEAA}"/>
    <cellStyle name="Comma 2 4 2 2 3 2 4 3 2 2" xfId="46945" xr:uid="{6A1ECB15-C569-4C11-9B4A-3A3695864BBF}"/>
    <cellStyle name="Comma 2 4 2 2 3 2 4 3 3" xfId="34813" xr:uid="{438C0D11-1CEC-4DA4-A910-C6D7082E0F48}"/>
    <cellStyle name="Comma 2 4 2 2 3 2 4 4" xfId="14593" xr:uid="{AB882489-8523-453D-BC43-133F5E9D6F34}"/>
    <cellStyle name="Comma 2 4 2 2 3 2 4 4 2" xfId="38857" xr:uid="{2B6ED061-FCF8-454C-9EEC-E5D40B27DEEB}"/>
    <cellStyle name="Comma 2 4 2 2 3 2 4 5" xfId="26725" xr:uid="{425C3638-B16D-412B-86B3-E29FACC80AF7}"/>
    <cellStyle name="Comma 2 4 2 2 3 2 5" xfId="4483" xr:uid="{A30FFF1E-FB9D-4BAF-9F31-6B0F077C711E}"/>
    <cellStyle name="Comma 2 4 2 2 3 2 5 2" xfId="16615" xr:uid="{27980263-C25A-4F0B-AE94-43643A35B79E}"/>
    <cellStyle name="Comma 2 4 2 2 3 2 5 2 2" xfId="40879" xr:uid="{4498917E-F6CA-49EB-B412-798D779C3D15}"/>
    <cellStyle name="Comma 2 4 2 2 3 2 5 3" xfId="28747" xr:uid="{958BC1A8-B1B3-41C5-8C6C-6DA924764EAF}"/>
    <cellStyle name="Comma 2 4 2 2 3 2 6" xfId="8527" xr:uid="{84610067-02B5-4456-BDA1-724D07589278}"/>
    <cellStyle name="Comma 2 4 2 2 3 2 6 2" xfId="20659" xr:uid="{530AE1F2-C856-45E4-AF96-F0B859F4BC20}"/>
    <cellStyle name="Comma 2 4 2 2 3 2 6 2 2" xfId="44923" xr:uid="{B5844DD9-5CE9-4DC2-AA37-EE936F3C9CBC}"/>
    <cellStyle name="Comma 2 4 2 2 3 2 6 3" xfId="32791" xr:uid="{7DC2DEAD-5E2E-4D51-9E81-E339D3AA9790}"/>
    <cellStyle name="Comma 2 4 2 2 3 2 7" xfId="12571" xr:uid="{7BBCEBF1-526A-4D6B-B254-712D4F116C37}"/>
    <cellStyle name="Comma 2 4 2 2 3 2 7 2" xfId="36835" xr:uid="{7EC17C49-0E0F-4882-AF40-D79F81A04F96}"/>
    <cellStyle name="Comma 2 4 2 2 3 2 8" xfId="24703" xr:uid="{C0438819-9F7F-4FDA-A31B-04EDC4CF7F7C}"/>
    <cellStyle name="Comma 2 4 2 2 3 3" xfId="691" xr:uid="{DD6935F0-8D2E-4162-B8D3-1BA1A2D781AD}"/>
    <cellStyle name="Comma 2 4 2 2 3 3 2" xfId="1702" xr:uid="{40A30795-7E4D-46D1-A20D-3FA860A4CB0B}"/>
    <cellStyle name="Comma 2 4 2 2 3 3 2 2" xfId="3724" xr:uid="{69EECC7E-6D2F-42AA-8DCA-050C7E2C432A}"/>
    <cellStyle name="Comma 2 4 2 2 3 3 2 2 2" xfId="7768" xr:uid="{9E88A68B-8E3F-4ACC-8056-613566708902}"/>
    <cellStyle name="Comma 2 4 2 2 3 3 2 2 2 2" xfId="19900" xr:uid="{7CF5595C-E9FC-4E5A-A108-B832B19978CC}"/>
    <cellStyle name="Comma 2 4 2 2 3 3 2 2 2 2 2" xfId="44164" xr:uid="{41B78EA6-6DB8-4415-947E-37C7D8319E2B}"/>
    <cellStyle name="Comma 2 4 2 2 3 3 2 2 2 3" xfId="32032" xr:uid="{16E0C7C6-5B2E-4B48-8374-FF706331BED1}"/>
    <cellStyle name="Comma 2 4 2 2 3 3 2 2 3" xfId="11812" xr:uid="{1E109F99-D288-4D89-B438-3CD5A09CE1BF}"/>
    <cellStyle name="Comma 2 4 2 2 3 3 2 2 3 2" xfId="23944" xr:uid="{06709F69-5F17-43AB-83BA-54C02B4DD1DD}"/>
    <cellStyle name="Comma 2 4 2 2 3 3 2 2 3 2 2" xfId="48208" xr:uid="{0D334755-B90F-4DFD-B27D-3A39B2CB532E}"/>
    <cellStyle name="Comma 2 4 2 2 3 3 2 2 3 3" xfId="36076" xr:uid="{06023EEE-2738-42CA-B2F4-0DDC3E544E6A}"/>
    <cellStyle name="Comma 2 4 2 2 3 3 2 2 4" xfId="15856" xr:uid="{25D091CD-B08D-4B38-BD0E-A739D89138FC}"/>
    <cellStyle name="Comma 2 4 2 2 3 3 2 2 4 2" xfId="40120" xr:uid="{F4E4725D-4F4F-4AF5-BBA1-12EBEF3D378F}"/>
    <cellStyle name="Comma 2 4 2 2 3 3 2 2 5" xfId="27988" xr:uid="{EDAB63F6-0A31-40E6-B753-CF25F024B401}"/>
    <cellStyle name="Comma 2 4 2 2 3 3 2 3" xfId="5746" xr:uid="{0FF57072-E2DF-41EF-86D9-8225AA0BBA3E}"/>
    <cellStyle name="Comma 2 4 2 2 3 3 2 3 2" xfId="17878" xr:uid="{2FD23E06-C1EC-428A-B8B8-32BD65AC9461}"/>
    <cellStyle name="Comma 2 4 2 2 3 3 2 3 2 2" xfId="42142" xr:uid="{02E94951-7ED9-47CF-8B86-08BECBCC34BD}"/>
    <cellStyle name="Comma 2 4 2 2 3 3 2 3 3" xfId="30010" xr:uid="{135F6A71-8BE4-41F0-959E-0443672C584C}"/>
    <cellStyle name="Comma 2 4 2 2 3 3 2 4" xfId="9790" xr:uid="{5A486050-2494-4BC8-8175-23B81AF53358}"/>
    <cellStyle name="Comma 2 4 2 2 3 3 2 4 2" xfId="21922" xr:uid="{B7EB2D5E-E0FA-4AB5-8C98-AB4DB00653BB}"/>
    <cellStyle name="Comma 2 4 2 2 3 3 2 4 2 2" xfId="46186" xr:uid="{EC0075F3-A487-46AE-9715-5F42749F0DBE}"/>
    <cellStyle name="Comma 2 4 2 2 3 3 2 4 3" xfId="34054" xr:uid="{358EBFAA-F80F-425D-839E-B1247F08EBED}"/>
    <cellStyle name="Comma 2 4 2 2 3 3 2 5" xfId="13834" xr:uid="{E86F512D-E4BD-4582-86E4-D368A12D4BEB}"/>
    <cellStyle name="Comma 2 4 2 2 3 3 2 5 2" xfId="38098" xr:uid="{C7AC53B9-39AF-42DE-84B6-E5395CE553E2}"/>
    <cellStyle name="Comma 2 4 2 2 3 3 2 6" xfId="25966" xr:uid="{CCDE8A28-8D63-423C-A972-5D25C904B975}"/>
    <cellStyle name="Comma 2 4 2 2 3 3 3" xfId="2713" xr:uid="{448CFE3F-7E73-4631-A9AE-CFC70F0B0D2C}"/>
    <cellStyle name="Comma 2 4 2 2 3 3 3 2" xfId="6757" xr:uid="{B6F5FC6E-F62F-41DD-AB9F-1BFF09C1C14D}"/>
    <cellStyle name="Comma 2 4 2 2 3 3 3 2 2" xfId="18889" xr:uid="{59A63DE4-01CC-42E0-87DD-B8A84C2668E2}"/>
    <cellStyle name="Comma 2 4 2 2 3 3 3 2 2 2" xfId="43153" xr:uid="{FD99A138-E06D-4AF3-A934-BB01B1F47B5A}"/>
    <cellStyle name="Comma 2 4 2 2 3 3 3 2 3" xfId="31021" xr:uid="{5E98D3FF-4BEE-4B79-8CA0-AFF36120EF90}"/>
    <cellStyle name="Comma 2 4 2 2 3 3 3 3" xfId="10801" xr:uid="{99AAD917-A9EE-458C-8B92-10841ACEA715}"/>
    <cellStyle name="Comma 2 4 2 2 3 3 3 3 2" xfId="22933" xr:uid="{5D1031B7-061A-4695-9334-2150EB2D4848}"/>
    <cellStyle name="Comma 2 4 2 2 3 3 3 3 2 2" xfId="47197" xr:uid="{90056518-8D0C-4B8D-86C8-AC6F2A4222BB}"/>
    <cellStyle name="Comma 2 4 2 2 3 3 3 3 3" xfId="35065" xr:uid="{57121AED-B714-4C3F-9D41-2FF76AA63078}"/>
    <cellStyle name="Comma 2 4 2 2 3 3 3 4" xfId="14845" xr:uid="{028011B6-7936-4616-9FCA-4C3863A0BED6}"/>
    <cellStyle name="Comma 2 4 2 2 3 3 3 4 2" xfId="39109" xr:uid="{F02B7230-07BD-4407-A930-ED91B22EA0EB}"/>
    <cellStyle name="Comma 2 4 2 2 3 3 3 5" xfId="26977" xr:uid="{A88C904B-AD6D-45D0-95E2-676A9D8AF7DF}"/>
    <cellStyle name="Comma 2 4 2 2 3 3 4" xfId="4735" xr:uid="{83A28803-8DB1-465A-8A5C-07D4F7A60168}"/>
    <cellStyle name="Comma 2 4 2 2 3 3 4 2" xfId="16867" xr:uid="{95327792-D04A-498F-9548-4DC130086994}"/>
    <cellStyle name="Comma 2 4 2 2 3 3 4 2 2" xfId="41131" xr:uid="{24E1A588-0BA4-42AA-95EC-1B2A145FFE2F}"/>
    <cellStyle name="Comma 2 4 2 2 3 3 4 3" xfId="28999" xr:uid="{366A9AB1-B1B0-4E5B-B7AB-A534BA0A2648}"/>
    <cellStyle name="Comma 2 4 2 2 3 3 5" xfId="8779" xr:uid="{4E69EE59-735A-4EF5-BBF3-7FB5DE764E8D}"/>
    <cellStyle name="Comma 2 4 2 2 3 3 5 2" xfId="20911" xr:uid="{26BDC543-F1D7-49F2-82C4-4EFF57F82710}"/>
    <cellStyle name="Comma 2 4 2 2 3 3 5 2 2" xfId="45175" xr:uid="{BA3B26AE-4AA5-4C58-B70C-78EB962A245E}"/>
    <cellStyle name="Comma 2 4 2 2 3 3 5 3" xfId="33043" xr:uid="{E8F5D3B6-CA7B-475B-87F0-F988964695EC}"/>
    <cellStyle name="Comma 2 4 2 2 3 3 6" xfId="12823" xr:uid="{1C0F50EE-E01B-429E-AABF-AB7FE160B3DA}"/>
    <cellStyle name="Comma 2 4 2 2 3 3 6 2" xfId="37087" xr:uid="{69F310E3-DF1E-497D-AB18-84959F75B138}"/>
    <cellStyle name="Comma 2 4 2 2 3 3 7" xfId="24955" xr:uid="{011DA17B-9479-4D74-8D69-47E7307BF341}"/>
    <cellStyle name="Comma 2 4 2 2 3 4" xfId="1197" xr:uid="{81807324-81A6-451D-ABC5-3C50D34D4D3F}"/>
    <cellStyle name="Comma 2 4 2 2 3 4 2" xfId="3219" xr:uid="{00A27CDF-8144-4548-A009-DBE36ABD2C0B}"/>
    <cellStyle name="Comma 2 4 2 2 3 4 2 2" xfId="7263" xr:uid="{27BB6094-CF8B-4034-8BC4-4B49EE327040}"/>
    <cellStyle name="Comma 2 4 2 2 3 4 2 2 2" xfId="19395" xr:uid="{E20B4F6B-F12A-4DA2-8462-CF560D0BE37E}"/>
    <cellStyle name="Comma 2 4 2 2 3 4 2 2 2 2" xfId="43659" xr:uid="{C7176C26-EDF6-4A36-B141-0FFB32BF9639}"/>
    <cellStyle name="Comma 2 4 2 2 3 4 2 2 3" xfId="31527" xr:uid="{C1908A4F-DEB1-4B66-93DD-91954073F6EB}"/>
    <cellStyle name="Comma 2 4 2 2 3 4 2 3" xfId="11307" xr:uid="{42DDDCDF-D82D-487E-B317-F8C7A8D50D00}"/>
    <cellStyle name="Comma 2 4 2 2 3 4 2 3 2" xfId="23439" xr:uid="{AD544809-DA90-4EF5-99F2-C4DAF76B7507}"/>
    <cellStyle name="Comma 2 4 2 2 3 4 2 3 2 2" xfId="47703" xr:uid="{3C0C23E0-749E-4301-954B-0913A9DE3CC0}"/>
    <cellStyle name="Comma 2 4 2 2 3 4 2 3 3" xfId="35571" xr:uid="{A7989205-57C8-4A8D-959A-1BD5C1B13D06}"/>
    <cellStyle name="Comma 2 4 2 2 3 4 2 4" xfId="15351" xr:uid="{54026BED-22FE-4B1B-BC35-57BF7514EB44}"/>
    <cellStyle name="Comma 2 4 2 2 3 4 2 4 2" xfId="39615" xr:uid="{B4CD79BC-D70E-4B32-9D1E-6802987E1EB9}"/>
    <cellStyle name="Comma 2 4 2 2 3 4 2 5" xfId="27483" xr:uid="{910CE8B6-39ED-4AB2-A9A8-D2D951D71806}"/>
    <cellStyle name="Comma 2 4 2 2 3 4 3" xfId="5241" xr:uid="{7748F76C-D2B1-4FDA-ADC2-DC17A9846C72}"/>
    <cellStyle name="Comma 2 4 2 2 3 4 3 2" xfId="17373" xr:uid="{8AD92C96-FC83-4EF7-BC08-6328D402709B}"/>
    <cellStyle name="Comma 2 4 2 2 3 4 3 2 2" xfId="41637" xr:uid="{0D2FB993-8D66-4B47-8228-D19BD1CDEFB1}"/>
    <cellStyle name="Comma 2 4 2 2 3 4 3 3" xfId="29505" xr:uid="{FE7A0409-7E80-4A54-BD2F-76B48BFC705D}"/>
    <cellStyle name="Comma 2 4 2 2 3 4 4" xfId="9285" xr:uid="{9D16BA1E-0BC5-4207-85B8-338409DEA876}"/>
    <cellStyle name="Comma 2 4 2 2 3 4 4 2" xfId="21417" xr:uid="{240DA0DC-1F2D-4D19-90DD-61C60224C73C}"/>
    <cellStyle name="Comma 2 4 2 2 3 4 4 2 2" xfId="45681" xr:uid="{55066A1B-4D29-4361-A8A8-61039DE3200C}"/>
    <cellStyle name="Comma 2 4 2 2 3 4 4 3" xfId="33549" xr:uid="{9C817FF2-166A-49E2-8A99-B3A9EE7E789D}"/>
    <cellStyle name="Comma 2 4 2 2 3 4 5" xfId="13329" xr:uid="{E9AAD095-4E83-4B6F-A097-69EF346892E8}"/>
    <cellStyle name="Comma 2 4 2 2 3 4 5 2" xfId="37593" xr:uid="{B9445647-8D7D-40EE-A146-27620558E89B}"/>
    <cellStyle name="Comma 2 4 2 2 3 4 6" xfId="25461" xr:uid="{3973711D-1701-4095-84D1-EBA72ADB96F7}"/>
    <cellStyle name="Comma 2 4 2 2 3 5" xfId="2208" xr:uid="{D8C1FFCA-58E0-4270-AB80-E43E59C1FDE1}"/>
    <cellStyle name="Comma 2 4 2 2 3 5 2" xfId="6252" xr:uid="{3354B926-94BB-4B00-9298-6316F6C6EFF9}"/>
    <cellStyle name="Comma 2 4 2 2 3 5 2 2" xfId="18384" xr:uid="{3878B3FD-9289-41E3-95B4-0520D7D993F8}"/>
    <cellStyle name="Comma 2 4 2 2 3 5 2 2 2" xfId="42648" xr:uid="{6006D19C-CCED-4972-BD09-B74DEDEBF730}"/>
    <cellStyle name="Comma 2 4 2 2 3 5 2 3" xfId="30516" xr:uid="{9BB1ECB5-679A-42A2-9FD9-6681A9BF5593}"/>
    <cellStyle name="Comma 2 4 2 2 3 5 3" xfId="10296" xr:uid="{75882699-51F7-4C07-84EB-3D914F23FABA}"/>
    <cellStyle name="Comma 2 4 2 2 3 5 3 2" xfId="22428" xr:uid="{6D4AC6BF-D174-4D30-8E18-2260C457047F}"/>
    <cellStyle name="Comma 2 4 2 2 3 5 3 2 2" xfId="46692" xr:uid="{8862EB93-F472-4143-A3E9-3CED403A7B84}"/>
    <cellStyle name="Comma 2 4 2 2 3 5 3 3" xfId="34560" xr:uid="{1A9B452F-8F92-4978-9762-A54C1D0037B0}"/>
    <cellStyle name="Comma 2 4 2 2 3 5 4" xfId="14340" xr:uid="{E650150E-BF6A-4158-9B7B-0E7FFB5893EE}"/>
    <cellStyle name="Comma 2 4 2 2 3 5 4 2" xfId="38604" xr:uid="{C2EB415E-5B05-4400-A4EE-B37C413DA83F}"/>
    <cellStyle name="Comma 2 4 2 2 3 5 5" xfId="26472" xr:uid="{9CA64E01-A640-4EB0-BA68-418A8F9C5C63}"/>
    <cellStyle name="Comma 2 4 2 2 3 6" xfId="4230" xr:uid="{89CCE2B2-BF67-4EFD-874A-F73AD3740D4D}"/>
    <cellStyle name="Comma 2 4 2 2 3 6 2" xfId="16362" xr:uid="{9C4E2791-BD46-4CE6-98BF-17F284947025}"/>
    <cellStyle name="Comma 2 4 2 2 3 6 2 2" xfId="40626" xr:uid="{FED73724-2B0D-4C1B-8C1A-1868F06F8582}"/>
    <cellStyle name="Comma 2 4 2 2 3 6 3" xfId="28494" xr:uid="{726375F8-6253-4A00-A9E4-377D2F7CCAB7}"/>
    <cellStyle name="Comma 2 4 2 2 3 7" xfId="8274" xr:uid="{2050BBDB-ED86-42DD-BB45-B5011CBC03D0}"/>
    <cellStyle name="Comma 2 4 2 2 3 7 2" xfId="20406" xr:uid="{3F3CFCEA-1FF4-414F-B8CC-A9370A359609}"/>
    <cellStyle name="Comma 2 4 2 2 3 7 2 2" xfId="44670" xr:uid="{6BF9BAD5-0CEB-439E-B177-D42465629C5E}"/>
    <cellStyle name="Comma 2 4 2 2 3 7 3" xfId="32538" xr:uid="{180991EF-8161-4756-A092-A6719E3A7467}"/>
    <cellStyle name="Comma 2 4 2 2 3 8" xfId="12318" xr:uid="{AB6F85FF-C0AC-41F2-853F-32B6DD4DD683}"/>
    <cellStyle name="Comma 2 4 2 2 3 8 2" xfId="36582" xr:uid="{941F5D25-505A-4559-9AFA-3BD37A2F0D23}"/>
    <cellStyle name="Comma 2 4 2 2 3 9" xfId="24450" xr:uid="{4929ECDC-65FE-4709-8A47-526CB08AFB01}"/>
    <cellStyle name="Comma 2 4 2 2 4" xfId="313" xr:uid="{0A0C683D-C40C-49CB-9B3C-924DBD0B1D8D}"/>
    <cellStyle name="Comma 2 4 2 2 4 2" xfId="818" xr:uid="{4D6C68FA-3850-469F-AB9D-D3B7D4E7BAA7}"/>
    <cellStyle name="Comma 2 4 2 2 4 2 2" xfId="1829" xr:uid="{5656781E-4EB5-45ED-B1BE-94014F6B58D0}"/>
    <cellStyle name="Comma 2 4 2 2 4 2 2 2" xfId="3851" xr:uid="{B1B617AC-1325-41AC-9C04-07746B8A191F}"/>
    <cellStyle name="Comma 2 4 2 2 4 2 2 2 2" xfId="7895" xr:uid="{8F3B0EF8-9692-4DD8-8DD1-634DB3164CC6}"/>
    <cellStyle name="Comma 2 4 2 2 4 2 2 2 2 2" xfId="20027" xr:uid="{2E126E6F-E31D-451A-976C-EE132A956A4E}"/>
    <cellStyle name="Comma 2 4 2 2 4 2 2 2 2 2 2" xfId="44291" xr:uid="{58FD661A-8BC7-4E8F-8AD5-18765CFBD307}"/>
    <cellStyle name="Comma 2 4 2 2 4 2 2 2 2 3" xfId="32159" xr:uid="{CC32868A-765D-4B5A-8291-F41E7BAE1D96}"/>
    <cellStyle name="Comma 2 4 2 2 4 2 2 2 3" xfId="11939" xr:uid="{32BB3DF5-8B94-4B6F-836B-1EEDB23CE134}"/>
    <cellStyle name="Comma 2 4 2 2 4 2 2 2 3 2" xfId="24071" xr:uid="{0D815445-087B-497E-BF9D-B740D7DEFCCA}"/>
    <cellStyle name="Comma 2 4 2 2 4 2 2 2 3 2 2" xfId="48335" xr:uid="{17DE66F2-D6F8-4A32-8792-D0F8367847DD}"/>
    <cellStyle name="Comma 2 4 2 2 4 2 2 2 3 3" xfId="36203" xr:uid="{5A3377CD-8098-4A21-A3CC-F92EB399A2A7}"/>
    <cellStyle name="Comma 2 4 2 2 4 2 2 2 4" xfId="15983" xr:uid="{6D68F44C-060B-4352-99D6-CC96DEA47DA5}"/>
    <cellStyle name="Comma 2 4 2 2 4 2 2 2 4 2" xfId="40247" xr:uid="{04A6662F-4033-409A-A91C-9230DA182CD6}"/>
    <cellStyle name="Comma 2 4 2 2 4 2 2 2 5" xfId="28115" xr:uid="{B6380FD8-0AC7-4F9A-8824-1A5A4C1DD16F}"/>
    <cellStyle name="Comma 2 4 2 2 4 2 2 3" xfId="5873" xr:uid="{CFA81139-BC75-4B0B-8568-F1C31FDFE367}"/>
    <cellStyle name="Comma 2 4 2 2 4 2 2 3 2" xfId="18005" xr:uid="{1E772D61-54F2-458A-896A-D226EF4A36EA}"/>
    <cellStyle name="Comma 2 4 2 2 4 2 2 3 2 2" xfId="42269" xr:uid="{F5A470FC-DC6E-4B8C-8E0B-B686A7958EC3}"/>
    <cellStyle name="Comma 2 4 2 2 4 2 2 3 3" xfId="30137" xr:uid="{CC430148-E3D0-4BE5-B926-AEB501E60417}"/>
    <cellStyle name="Comma 2 4 2 2 4 2 2 4" xfId="9917" xr:uid="{98979F08-C1E3-4FDE-844B-4C4756CDB7AF}"/>
    <cellStyle name="Comma 2 4 2 2 4 2 2 4 2" xfId="22049" xr:uid="{1EE566BC-1967-4144-BAD3-9EA46B7A8E60}"/>
    <cellStyle name="Comma 2 4 2 2 4 2 2 4 2 2" xfId="46313" xr:uid="{486A54C9-2124-451D-A3BF-FB8D2AABB98C}"/>
    <cellStyle name="Comma 2 4 2 2 4 2 2 4 3" xfId="34181" xr:uid="{919CF4F5-FEFC-46AC-AB12-537B8C497E08}"/>
    <cellStyle name="Comma 2 4 2 2 4 2 2 5" xfId="13961" xr:uid="{53B7E266-C4EB-41F7-BE2A-CE36AAB56B85}"/>
    <cellStyle name="Comma 2 4 2 2 4 2 2 5 2" xfId="38225" xr:uid="{1E16ADA3-B0BF-4808-BEF7-1B3C270C725A}"/>
    <cellStyle name="Comma 2 4 2 2 4 2 2 6" xfId="26093" xr:uid="{43445222-C06D-498C-9608-A0F86FC3B956}"/>
    <cellStyle name="Comma 2 4 2 2 4 2 3" xfId="2840" xr:uid="{72EF62F3-A621-430D-A869-4096BE62A732}"/>
    <cellStyle name="Comma 2 4 2 2 4 2 3 2" xfId="6884" xr:uid="{1EC33DED-FFF0-4803-BF68-C07D6C53908C}"/>
    <cellStyle name="Comma 2 4 2 2 4 2 3 2 2" xfId="19016" xr:uid="{02D8472C-21B4-424B-8D5F-1076D13BBA23}"/>
    <cellStyle name="Comma 2 4 2 2 4 2 3 2 2 2" xfId="43280" xr:uid="{98FB28D3-99A5-4C91-9C79-A344B329BB7A}"/>
    <cellStyle name="Comma 2 4 2 2 4 2 3 2 3" xfId="31148" xr:uid="{7A57529A-705F-414B-AD1C-F047A33FEF6A}"/>
    <cellStyle name="Comma 2 4 2 2 4 2 3 3" xfId="10928" xr:uid="{748EB8AF-B792-411D-B4E7-9AF8A4D20D4F}"/>
    <cellStyle name="Comma 2 4 2 2 4 2 3 3 2" xfId="23060" xr:uid="{FFF8DF07-5DDE-4BC7-8B48-6D31EB4FC9FA}"/>
    <cellStyle name="Comma 2 4 2 2 4 2 3 3 2 2" xfId="47324" xr:uid="{FDF50685-808F-4BB9-A11E-896FC3748656}"/>
    <cellStyle name="Comma 2 4 2 2 4 2 3 3 3" xfId="35192" xr:uid="{8DEF8D6C-8607-4896-A76C-4A86121B8B5F}"/>
    <cellStyle name="Comma 2 4 2 2 4 2 3 4" xfId="14972" xr:uid="{E9DF94D6-F2EA-41C1-A9FB-686AEED0AB85}"/>
    <cellStyle name="Comma 2 4 2 2 4 2 3 4 2" xfId="39236" xr:uid="{30DF6E1D-CB9A-40E6-AFDB-7BCFC862414A}"/>
    <cellStyle name="Comma 2 4 2 2 4 2 3 5" xfId="27104" xr:uid="{5992FF9C-8DD7-4310-ACE3-57CA0244FE45}"/>
    <cellStyle name="Comma 2 4 2 2 4 2 4" xfId="4862" xr:uid="{41D50F7E-B850-445B-93CA-C816557AC9CA}"/>
    <cellStyle name="Comma 2 4 2 2 4 2 4 2" xfId="16994" xr:uid="{F1C35017-4FBB-4B18-A042-F7CEADB7E81B}"/>
    <cellStyle name="Comma 2 4 2 2 4 2 4 2 2" xfId="41258" xr:uid="{0BDB5167-E98E-4E64-89FE-094C9715587A}"/>
    <cellStyle name="Comma 2 4 2 2 4 2 4 3" xfId="29126" xr:uid="{79C1127F-9436-4873-BC31-BFA2E29F931D}"/>
    <cellStyle name="Comma 2 4 2 2 4 2 5" xfId="8906" xr:uid="{8E918D55-B100-43BB-AAB3-FF010E8BB54C}"/>
    <cellStyle name="Comma 2 4 2 2 4 2 5 2" xfId="21038" xr:uid="{844DA079-8E57-4F7D-9B59-D9BDA6BE3062}"/>
    <cellStyle name="Comma 2 4 2 2 4 2 5 2 2" xfId="45302" xr:uid="{241B509F-8A99-4742-9077-B6B202C6CE6F}"/>
    <cellStyle name="Comma 2 4 2 2 4 2 5 3" xfId="33170" xr:uid="{1268A22F-359C-4EB9-B82B-92976AB1455B}"/>
    <cellStyle name="Comma 2 4 2 2 4 2 6" xfId="12950" xr:uid="{70A93EE0-DB3C-406E-8741-AB1BF2685A56}"/>
    <cellStyle name="Comma 2 4 2 2 4 2 6 2" xfId="37214" xr:uid="{A25218CD-866E-4F37-9615-C89077800057}"/>
    <cellStyle name="Comma 2 4 2 2 4 2 7" xfId="25082" xr:uid="{1A3BA1E1-07C2-492D-8760-4E6604C214BE}"/>
    <cellStyle name="Comma 2 4 2 2 4 3" xfId="1324" xr:uid="{3624DB32-03E2-4A51-8CB2-428D22AE25FC}"/>
    <cellStyle name="Comma 2 4 2 2 4 3 2" xfId="3346" xr:uid="{7051C893-C697-433E-95F4-13F73A37F435}"/>
    <cellStyle name="Comma 2 4 2 2 4 3 2 2" xfId="7390" xr:uid="{51BDEC28-12CB-4AE3-9763-A633C54074C3}"/>
    <cellStyle name="Comma 2 4 2 2 4 3 2 2 2" xfId="19522" xr:uid="{F3EC7FA8-D286-44CF-98A3-81A5A288D288}"/>
    <cellStyle name="Comma 2 4 2 2 4 3 2 2 2 2" xfId="43786" xr:uid="{1C8E74EF-6A19-4C56-9027-215BB0FCD41A}"/>
    <cellStyle name="Comma 2 4 2 2 4 3 2 2 3" xfId="31654" xr:uid="{DEA86BBD-55D1-4DBA-9DB7-3DC8BAA7643E}"/>
    <cellStyle name="Comma 2 4 2 2 4 3 2 3" xfId="11434" xr:uid="{B2A6F6F9-D0C2-4B12-87BA-A17BD71594DA}"/>
    <cellStyle name="Comma 2 4 2 2 4 3 2 3 2" xfId="23566" xr:uid="{15E644B9-880D-4000-9D4F-C9B9E43527FF}"/>
    <cellStyle name="Comma 2 4 2 2 4 3 2 3 2 2" xfId="47830" xr:uid="{D7F64573-4B10-41A3-81EA-543A95F5128A}"/>
    <cellStyle name="Comma 2 4 2 2 4 3 2 3 3" xfId="35698" xr:uid="{5AA41A8C-72B8-4374-A9B3-AC50211DD7A5}"/>
    <cellStyle name="Comma 2 4 2 2 4 3 2 4" xfId="15478" xr:uid="{5F0269CC-9A55-4D51-954A-EA8254BF76B7}"/>
    <cellStyle name="Comma 2 4 2 2 4 3 2 4 2" xfId="39742" xr:uid="{C2BB20B8-AB1C-49E3-8583-221DA8BB39B0}"/>
    <cellStyle name="Comma 2 4 2 2 4 3 2 5" xfId="27610" xr:uid="{43C33F73-7661-4067-B18C-91AEA67C1535}"/>
    <cellStyle name="Comma 2 4 2 2 4 3 3" xfId="5368" xr:uid="{4A5E69F6-FA86-4F18-9535-BD4651EACDBC}"/>
    <cellStyle name="Comma 2 4 2 2 4 3 3 2" xfId="17500" xr:uid="{1025B51D-56C0-4EC3-B247-34F9AD316E30}"/>
    <cellStyle name="Comma 2 4 2 2 4 3 3 2 2" xfId="41764" xr:uid="{F5B15755-9E5D-4414-B31D-9D746520C025}"/>
    <cellStyle name="Comma 2 4 2 2 4 3 3 3" xfId="29632" xr:uid="{62D5D813-C7D4-480D-934F-AEC84D1A64F1}"/>
    <cellStyle name="Comma 2 4 2 2 4 3 4" xfId="9412" xr:uid="{FF3A2E90-B71F-4BFD-8E5B-EDDA4CA5E353}"/>
    <cellStyle name="Comma 2 4 2 2 4 3 4 2" xfId="21544" xr:uid="{CBCE1948-8E5B-40C7-931C-AF596F0AD85E}"/>
    <cellStyle name="Comma 2 4 2 2 4 3 4 2 2" xfId="45808" xr:uid="{F8A3759E-0CBC-4222-9B43-2A8D1CF3826E}"/>
    <cellStyle name="Comma 2 4 2 2 4 3 4 3" xfId="33676" xr:uid="{69F205F4-66B1-4166-97A9-7783F4B831F6}"/>
    <cellStyle name="Comma 2 4 2 2 4 3 5" xfId="13456" xr:uid="{4E1AE756-DFEF-4F02-97EC-F214F55A1E62}"/>
    <cellStyle name="Comma 2 4 2 2 4 3 5 2" xfId="37720" xr:uid="{AE11CEE7-FB34-4EAA-8EF3-6AC6293979A8}"/>
    <cellStyle name="Comma 2 4 2 2 4 3 6" xfId="25588" xr:uid="{0A735D1A-50DF-44A7-9646-2188F9B498B6}"/>
    <cellStyle name="Comma 2 4 2 2 4 4" xfId="2335" xr:uid="{56F87E00-1919-444A-BFDF-9677A4309E46}"/>
    <cellStyle name="Comma 2 4 2 2 4 4 2" xfId="6379" xr:uid="{E78ADFAC-FE74-4B12-A944-558B9CFA76E8}"/>
    <cellStyle name="Comma 2 4 2 2 4 4 2 2" xfId="18511" xr:uid="{81A92773-2B48-4688-8A0C-B13D2E7E2E24}"/>
    <cellStyle name="Comma 2 4 2 2 4 4 2 2 2" xfId="42775" xr:uid="{A771731E-9661-41C1-83AF-6329BB354BEF}"/>
    <cellStyle name="Comma 2 4 2 2 4 4 2 3" xfId="30643" xr:uid="{D7705433-3DF2-44A0-88BD-5127507C13E6}"/>
    <cellStyle name="Comma 2 4 2 2 4 4 3" xfId="10423" xr:uid="{A2FF5ECE-F01A-427E-969D-758BF98C1259}"/>
    <cellStyle name="Comma 2 4 2 2 4 4 3 2" xfId="22555" xr:uid="{E4348F96-CCF7-44CF-BE9D-E235A8BE70FE}"/>
    <cellStyle name="Comma 2 4 2 2 4 4 3 2 2" xfId="46819" xr:uid="{712DA9C4-7830-48F2-9D6B-46FAD14C6E9B}"/>
    <cellStyle name="Comma 2 4 2 2 4 4 3 3" xfId="34687" xr:uid="{30044B70-2D63-439F-BCD0-FB834A2CAC98}"/>
    <cellStyle name="Comma 2 4 2 2 4 4 4" xfId="14467" xr:uid="{92201194-DE1F-48AC-AF88-848776C32044}"/>
    <cellStyle name="Comma 2 4 2 2 4 4 4 2" xfId="38731" xr:uid="{7F8D7F61-137D-478C-A62A-4D6C57E99B13}"/>
    <cellStyle name="Comma 2 4 2 2 4 4 5" xfId="26599" xr:uid="{80DF4199-A93E-4A8D-B791-3FCD3ABF812E}"/>
    <cellStyle name="Comma 2 4 2 2 4 5" xfId="4357" xr:uid="{1FAEA563-82D0-468F-B9EB-81D90201A2DF}"/>
    <cellStyle name="Comma 2 4 2 2 4 5 2" xfId="16489" xr:uid="{B8B613DE-EDF6-4700-B7C8-D286C9542F8A}"/>
    <cellStyle name="Comma 2 4 2 2 4 5 2 2" xfId="40753" xr:uid="{4D0A7D09-A68D-4CA7-90E1-18C10A5A1405}"/>
    <cellStyle name="Comma 2 4 2 2 4 5 3" xfId="28621" xr:uid="{3690E120-F495-43A7-B2AB-B94D3F55233D}"/>
    <cellStyle name="Comma 2 4 2 2 4 6" xfId="8401" xr:uid="{01ABD7B4-68F3-4BB5-B47C-E9E652CC00EC}"/>
    <cellStyle name="Comma 2 4 2 2 4 6 2" xfId="20533" xr:uid="{BE378BB7-A673-474E-B0E9-DF3D3141104A}"/>
    <cellStyle name="Comma 2 4 2 2 4 6 2 2" xfId="44797" xr:uid="{52B2DEB6-DE5A-4875-8D80-40ED59E4CA38}"/>
    <cellStyle name="Comma 2 4 2 2 4 6 3" xfId="32665" xr:uid="{20858383-BCFD-4380-A240-A9BCA66474AE}"/>
    <cellStyle name="Comma 2 4 2 2 4 7" xfId="12445" xr:uid="{030EE6C4-18E3-4E37-9C2A-E7949861EB77}"/>
    <cellStyle name="Comma 2 4 2 2 4 7 2" xfId="36709" xr:uid="{35992B55-1378-49C6-A65A-6F02C8A76105}"/>
    <cellStyle name="Comma 2 4 2 2 4 8" xfId="24577" xr:uid="{DF89E2E4-C144-4F47-962F-634EE4CDEA4B}"/>
    <cellStyle name="Comma 2 4 2 2 5" xfId="565" xr:uid="{64976958-8372-4B36-8D56-600D9E0CE83E}"/>
    <cellStyle name="Comma 2 4 2 2 5 2" xfId="1576" xr:uid="{0990758F-BCA5-4410-8534-0E7312C72D68}"/>
    <cellStyle name="Comma 2 4 2 2 5 2 2" xfId="3598" xr:uid="{9B8AEAB3-ED4C-4F00-91CE-A4F8E2DC6FE5}"/>
    <cellStyle name="Comma 2 4 2 2 5 2 2 2" xfId="7642" xr:uid="{BB74CB91-4AF6-4E9C-8F18-EF6292392F37}"/>
    <cellStyle name="Comma 2 4 2 2 5 2 2 2 2" xfId="19774" xr:uid="{DD8B5DF5-1BD3-4011-810C-0FBA7DCBD7CF}"/>
    <cellStyle name="Comma 2 4 2 2 5 2 2 2 2 2" xfId="44038" xr:uid="{D98EAA26-6933-40E6-8955-40B1BF4E99B1}"/>
    <cellStyle name="Comma 2 4 2 2 5 2 2 2 3" xfId="31906" xr:uid="{4D0D123F-4449-4E74-B555-F3655D2FE96E}"/>
    <cellStyle name="Comma 2 4 2 2 5 2 2 3" xfId="11686" xr:uid="{E9BF153A-28EF-4F66-8949-574F88F85E96}"/>
    <cellStyle name="Comma 2 4 2 2 5 2 2 3 2" xfId="23818" xr:uid="{015CF7AE-19EA-4AC0-8BA8-7CD2ADDF5C76}"/>
    <cellStyle name="Comma 2 4 2 2 5 2 2 3 2 2" xfId="48082" xr:uid="{8A1B91BE-4540-456E-B551-295D846092F1}"/>
    <cellStyle name="Comma 2 4 2 2 5 2 2 3 3" xfId="35950" xr:uid="{9BF0E03B-E068-4C8D-9998-90BFE8181D24}"/>
    <cellStyle name="Comma 2 4 2 2 5 2 2 4" xfId="15730" xr:uid="{4D344004-9DDC-4C4E-B1BC-2AA0716ECA20}"/>
    <cellStyle name="Comma 2 4 2 2 5 2 2 4 2" xfId="39994" xr:uid="{FE3DD49F-06DB-4E89-AEA0-3652D4FB6724}"/>
    <cellStyle name="Comma 2 4 2 2 5 2 2 5" xfId="27862" xr:uid="{3F3B4653-58E2-4E9D-9BEB-BD8BB85373FB}"/>
    <cellStyle name="Comma 2 4 2 2 5 2 3" xfId="5620" xr:uid="{A7F608E7-9287-42DA-82A2-6932EB9488EE}"/>
    <cellStyle name="Comma 2 4 2 2 5 2 3 2" xfId="17752" xr:uid="{343F704A-663A-4750-B750-892A8BF7923C}"/>
    <cellStyle name="Comma 2 4 2 2 5 2 3 2 2" xfId="42016" xr:uid="{9E40B62F-06D6-4A48-B38E-F676504EB3F7}"/>
    <cellStyle name="Comma 2 4 2 2 5 2 3 3" xfId="29884" xr:uid="{573E0360-2789-4114-96C7-7C134C9406CF}"/>
    <cellStyle name="Comma 2 4 2 2 5 2 4" xfId="9664" xr:uid="{0291333B-F944-44EB-9F68-05B00A82D9FA}"/>
    <cellStyle name="Comma 2 4 2 2 5 2 4 2" xfId="21796" xr:uid="{D065E019-8E84-4477-85DB-6104BC130EE4}"/>
    <cellStyle name="Comma 2 4 2 2 5 2 4 2 2" xfId="46060" xr:uid="{E495EA09-C23E-4DFB-8BA1-624245CA9FBD}"/>
    <cellStyle name="Comma 2 4 2 2 5 2 4 3" xfId="33928" xr:uid="{3D19EC10-6072-44D1-9F38-7196BD78DF35}"/>
    <cellStyle name="Comma 2 4 2 2 5 2 5" xfId="13708" xr:uid="{E719128D-932C-43A1-8AD1-F2B3B2562388}"/>
    <cellStyle name="Comma 2 4 2 2 5 2 5 2" xfId="37972" xr:uid="{89FD2C20-3934-4A2D-9E1F-550AD3AE3613}"/>
    <cellStyle name="Comma 2 4 2 2 5 2 6" xfId="25840" xr:uid="{9EA5E57C-88F3-45E8-9C05-9506ED59C629}"/>
    <cellStyle name="Comma 2 4 2 2 5 3" xfId="2587" xr:uid="{D701AF5C-5037-4B77-99D6-49BB28749102}"/>
    <cellStyle name="Comma 2 4 2 2 5 3 2" xfId="6631" xr:uid="{5B973298-9198-415D-9006-73F51ED7BCEA}"/>
    <cellStyle name="Comma 2 4 2 2 5 3 2 2" xfId="18763" xr:uid="{D4CD074F-FDB0-4797-A75C-253E58C438F1}"/>
    <cellStyle name="Comma 2 4 2 2 5 3 2 2 2" xfId="43027" xr:uid="{DA293565-0E25-4D58-9D9F-D805A534CDCC}"/>
    <cellStyle name="Comma 2 4 2 2 5 3 2 3" xfId="30895" xr:uid="{5903B979-65C6-4736-9511-5DCC426A0EFB}"/>
    <cellStyle name="Comma 2 4 2 2 5 3 3" xfId="10675" xr:uid="{8A50B8C1-BBFA-4095-BC4A-1D8AA63B8913}"/>
    <cellStyle name="Comma 2 4 2 2 5 3 3 2" xfId="22807" xr:uid="{DA23385D-2B1F-4A2B-8BA0-A6332B945C24}"/>
    <cellStyle name="Comma 2 4 2 2 5 3 3 2 2" xfId="47071" xr:uid="{480C58CB-32D9-4FD3-AB07-BB604151436C}"/>
    <cellStyle name="Comma 2 4 2 2 5 3 3 3" xfId="34939" xr:uid="{48DE8C9B-8496-4205-952A-242EAE5C2C97}"/>
    <cellStyle name="Comma 2 4 2 2 5 3 4" xfId="14719" xr:uid="{06845F1E-19CA-4352-A5EE-EDD6E12C8E03}"/>
    <cellStyle name="Comma 2 4 2 2 5 3 4 2" xfId="38983" xr:uid="{86B78D50-FE0D-4167-9DF5-9FC9DFE1CCAC}"/>
    <cellStyle name="Comma 2 4 2 2 5 3 5" xfId="26851" xr:uid="{7D4168D3-B332-4D7D-9221-B11761586F47}"/>
    <cellStyle name="Comma 2 4 2 2 5 4" xfId="4609" xr:uid="{706C819C-70BD-4650-9E38-D281B15EA7F2}"/>
    <cellStyle name="Comma 2 4 2 2 5 4 2" xfId="16741" xr:uid="{85214569-193F-4DB6-8B2C-76F052A64B31}"/>
    <cellStyle name="Comma 2 4 2 2 5 4 2 2" xfId="41005" xr:uid="{2ED74E1D-232A-4698-9899-939BDDF971A6}"/>
    <cellStyle name="Comma 2 4 2 2 5 4 3" xfId="28873" xr:uid="{9AFEAD91-EF54-41FB-A49A-110AFF4B6E54}"/>
    <cellStyle name="Comma 2 4 2 2 5 5" xfId="8653" xr:uid="{1707C266-F533-4FC8-AAA4-EC52BBAEAC59}"/>
    <cellStyle name="Comma 2 4 2 2 5 5 2" xfId="20785" xr:uid="{1AF0ED07-B0B0-44E9-8773-27B813B3B5DC}"/>
    <cellStyle name="Comma 2 4 2 2 5 5 2 2" xfId="45049" xr:uid="{D2EC0632-4D16-4763-9CDB-2257C5ED139B}"/>
    <cellStyle name="Comma 2 4 2 2 5 5 3" xfId="32917" xr:uid="{A7BEB3AF-081A-4E6B-AA6A-16D2F9D53BE3}"/>
    <cellStyle name="Comma 2 4 2 2 5 6" xfId="12697" xr:uid="{0E98E9C2-0430-4606-B967-16DF86797307}"/>
    <cellStyle name="Comma 2 4 2 2 5 6 2" xfId="36961" xr:uid="{18F9207B-AC4B-4FEC-AB1D-B716AA33DDB9}"/>
    <cellStyle name="Comma 2 4 2 2 5 7" xfId="24829" xr:uid="{EBB9048C-223B-4919-9E94-1702E2DB7DE2}"/>
    <cellStyle name="Comma 2 4 2 2 6" xfId="1071" xr:uid="{ADFC8581-CA89-4C99-BB17-377362377B1E}"/>
    <cellStyle name="Comma 2 4 2 2 6 2" xfId="3093" xr:uid="{17B9F3A2-265C-4D97-85B4-706E1066337C}"/>
    <cellStyle name="Comma 2 4 2 2 6 2 2" xfId="7137" xr:uid="{B9BE1A89-010D-4ACA-AC66-5B92FA01136B}"/>
    <cellStyle name="Comma 2 4 2 2 6 2 2 2" xfId="19269" xr:uid="{911B8AD4-B449-4049-BBA0-22A2B4A3DA1A}"/>
    <cellStyle name="Comma 2 4 2 2 6 2 2 2 2" xfId="43533" xr:uid="{06DCECFD-A50E-4DE0-8932-06FA62AE05B6}"/>
    <cellStyle name="Comma 2 4 2 2 6 2 2 3" xfId="31401" xr:uid="{128F0F42-6BCC-4C92-AB62-1B1A16C5CC4A}"/>
    <cellStyle name="Comma 2 4 2 2 6 2 3" xfId="11181" xr:uid="{4627B21E-EE02-4715-A24E-8BFB7696ECE9}"/>
    <cellStyle name="Comma 2 4 2 2 6 2 3 2" xfId="23313" xr:uid="{A52FE4CB-AC61-407C-99C6-5D46BB45CC3F}"/>
    <cellStyle name="Comma 2 4 2 2 6 2 3 2 2" xfId="47577" xr:uid="{3E052B32-FB69-461B-8EA2-E31D27A65FE7}"/>
    <cellStyle name="Comma 2 4 2 2 6 2 3 3" xfId="35445" xr:uid="{BDBEA71D-1EDB-4EDB-853F-24411096BDDB}"/>
    <cellStyle name="Comma 2 4 2 2 6 2 4" xfId="15225" xr:uid="{DFA99226-1F7F-4519-9FB6-49A50A7C2702}"/>
    <cellStyle name="Comma 2 4 2 2 6 2 4 2" xfId="39489" xr:uid="{03028CC6-3DA3-4B5A-B2B6-B1E20A1427B9}"/>
    <cellStyle name="Comma 2 4 2 2 6 2 5" xfId="27357" xr:uid="{24E1024A-2E18-4E70-A411-26BB4B6EDDAF}"/>
    <cellStyle name="Comma 2 4 2 2 6 3" xfId="5115" xr:uid="{C26D8377-21BE-40EA-A99D-BF24E51B441F}"/>
    <cellStyle name="Comma 2 4 2 2 6 3 2" xfId="17247" xr:uid="{5152BF1A-00B8-4199-A7CA-AA4D004E1441}"/>
    <cellStyle name="Comma 2 4 2 2 6 3 2 2" xfId="41511" xr:uid="{2199A8FB-35C1-4399-A27A-75D9E509CFF0}"/>
    <cellStyle name="Comma 2 4 2 2 6 3 3" xfId="29379" xr:uid="{D6C68A93-5EDB-414A-BABC-61BB5E3C062A}"/>
    <cellStyle name="Comma 2 4 2 2 6 4" xfId="9159" xr:uid="{D7E02D56-92D3-40CE-8CBC-0030403D4B33}"/>
    <cellStyle name="Comma 2 4 2 2 6 4 2" xfId="21291" xr:uid="{9DB163A9-E3FF-4FEF-81BD-80C92F233FD6}"/>
    <cellStyle name="Comma 2 4 2 2 6 4 2 2" xfId="45555" xr:uid="{7E3911B3-CFBC-422D-9348-E73EB46A04EF}"/>
    <cellStyle name="Comma 2 4 2 2 6 4 3" xfId="33423" xr:uid="{7D076854-FD64-4FDE-909D-210F9AB7D97C}"/>
    <cellStyle name="Comma 2 4 2 2 6 5" xfId="13203" xr:uid="{A30009FC-D86C-44F1-8847-F81E8CB908A7}"/>
    <cellStyle name="Comma 2 4 2 2 6 5 2" xfId="37467" xr:uid="{C63C32E4-5783-439C-8CAE-EF3232965535}"/>
    <cellStyle name="Comma 2 4 2 2 6 6" xfId="25335" xr:uid="{04CFD4E4-B24D-4B6F-9F92-4028D7241E7D}"/>
    <cellStyle name="Comma 2 4 2 2 7" xfId="2082" xr:uid="{38423909-0CCA-4DB6-921D-D7C4FA313A79}"/>
    <cellStyle name="Comma 2 4 2 2 7 2" xfId="6126" xr:uid="{50F83077-7CA0-44DA-9CEE-0654131509A7}"/>
    <cellStyle name="Comma 2 4 2 2 7 2 2" xfId="18258" xr:uid="{7335AFDD-7F14-478D-B475-67379CFD96C1}"/>
    <cellStyle name="Comma 2 4 2 2 7 2 2 2" xfId="42522" xr:uid="{211D291A-5C26-41EB-81C2-467B1FF3D279}"/>
    <cellStyle name="Comma 2 4 2 2 7 2 3" xfId="30390" xr:uid="{EDCE700E-5AE0-4854-A964-AC5507F38FA3}"/>
    <cellStyle name="Comma 2 4 2 2 7 3" xfId="10170" xr:uid="{4391D4BA-3BCE-46A7-B06D-22DC6DDA0D63}"/>
    <cellStyle name="Comma 2 4 2 2 7 3 2" xfId="22302" xr:uid="{86D48EB8-9146-45BA-B5EE-5D2F2CBA7F86}"/>
    <cellStyle name="Comma 2 4 2 2 7 3 2 2" xfId="46566" xr:uid="{92C8B99B-C322-4453-BB45-F8DFCE5EBAA2}"/>
    <cellStyle name="Comma 2 4 2 2 7 3 3" xfId="34434" xr:uid="{72FEF6B9-CD32-4B8E-A38B-A770D6E996F3}"/>
    <cellStyle name="Comma 2 4 2 2 7 4" xfId="14214" xr:uid="{63BFD96A-C81A-4F6F-94F1-83BB6FAA0685}"/>
    <cellStyle name="Comma 2 4 2 2 7 4 2" xfId="38478" xr:uid="{A61D36C6-CED7-423E-97DC-727EC99FD6A7}"/>
    <cellStyle name="Comma 2 4 2 2 7 5" xfId="26346" xr:uid="{27EB83E3-37F8-4367-8464-D64614E3B7C6}"/>
    <cellStyle name="Comma 2 4 2 2 8" xfId="4104" xr:uid="{D1094265-F875-4C0C-A12B-6E72FB030EC1}"/>
    <cellStyle name="Comma 2 4 2 2 8 2" xfId="16236" xr:uid="{DEA32DA9-BBCF-4EF0-87D7-F2C9FA029D7A}"/>
    <cellStyle name="Comma 2 4 2 2 8 2 2" xfId="40500" xr:uid="{950D02D8-6961-4BF1-B4E1-217D674B22FC}"/>
    <cellStyle name="Comma 2 4 2 2 8 3" xfId="28368" xr:uid="{15521A82-D1CC-470C-B315-F9B1B4941DAA}"/>
    <cellStyle name="Comma 2 4 2 2 9" xfId="8148" xr:uid="{CFE7C4B4-FBE6-4716-8FAB-7A96BB03464E}"/>
    <cellStyle name="Comma 2 4 2 2 9 2" xfId="20280" xr:uid="{83D3018C-0AD5-457E-A384-123EC20A4F2C}"/>
    <cellStyle name="Comma 2 4 2 2 9 2 2" xfId="44544" xr:uid="{F567567A-1816-4B1C-A3A3-1BFB8D2C63D4}"/>
    <cellStyle name="Comma 2 4 2 2 9 3" xfId="32412" xr:uid="{243BE730-ABFA-4661-8C02-E8593BF9E1AB}"/>
    <cellStyle name="Comma 2 4 2 3" xfId="81" xr:uid="{5E232E15-2298-49F5-939A-72F752FDAEFB}"/>
    <cellStyle name="Comma 2 4 2 3 10" xfId="12213" xr:uid="{2E07C591-8728-4C92-9385-42AFD8B660F3}"/>
    <cellStyle name="Comma 2 4 2 3 10 2" xfId="36477" xr:uid="{BBA036EB-D18B-4417-980E-75A8E4F57EBD}"/>
    <cellStyle name="Comma 2 4 2 3 11" xfId="24345" xr:uid="{D5B04350-F4A1-4E71-BED2-ED0906310397}"/>
    <cellStyle name="Comma 2 4 2 3 2" xfId="144" xr:uid="{0BB1E733-38F6-48BA-965E-D0903BFB7B47}"/>
    <cellStyle name="Comma 2 4 2 3 2 10" xfId="24408" xr:uid="{29D8ECC4-6FA8-431B-A05E-90F09BE617C2}"/>
    <cellStyle name="Comma 2 4 2 3 2 2" xfId="270" xr:uid="{22445566-2EE3-477A-BA83-92F37CB262F6}"/>
    <cellStyle name="Comma 2 4 2 3 2 2 2" xfId="523" xr:uid="{94227D65-688A-4BB3-AE39-5B0E09DBD4CA}"/>
    <cellStyle name="Comma 2 4 2 3 2 2 2 2" xfId="1028" xr:uid="{D16AA351-E9E7-480A-95C8-386027AFDA84}"/>
    <cellStyle name="Comma 2 4 2 3 2 2 2 2 2" xfId="2039" xr:uid="{FB3E7C74-0D64-424B-8552-2327D55D6832}"/>
    <cellStyle name="Comma 2 4 2 3 2 2 2 2 2 2" xfId="4061" xr:uid="{58829F1A-B3D5-4219-9D7A-54589C2FFCCA}"/>
    <cellStyle name="Comma 2 4 2 3 2 2 2 2 2 2 2" xfId="8105" xr:uid="{406F3264-4E63-47E0-99B9-996C8F1CDC66}"/>
    <cellStyle name="Comma 2 4 2 3 2 2 2 2 2 2 2 2" xfId="20237" xr:uid="{3A9BAEB1-2B42-463C-A4A5-55A506D3A2E9}"/>
    <cellStyle name="Comma 2 4 2 3 2 2 2 2 2 2 2 2 2" xfId="44501" xr:uid="{62DC6FC6-6E35-4D40-9162-433EFD69FB23}"/>
    <cellStyle name="Comma 2 4 2 3 2 2 2 2 2 2 2 3" xfId="32369" xr:uid="{58AD6E3B-D1EB-40A5-B3CD-B58D7D349E87}"/>
    <cellStyle name="Comma 2 4 2 3 2 2 2 2 2 2 3" xfId="12149" xr:uid="{504D4143-7EE4-49DF-B436-DCEF1A2B530B}"/>
    <cellStyle name="Comma 2 4 2 3 2 2 2 2 2 2 3 2" xfId="24281" xr:uid="{4890E197-1864-419B-A846-F7F2DDFE72E2}"/>
    <cellStyle name="Comma 2 4 2 3 2 2 2 2 2 2 3 2 2" xfId="48545" xr:uid="{28F2E199-CEB1-4F6E-A527-4C79C8834778}"/>
    <cellStyle name="Comma 2 4 2 3 2 2 2 2 2 2 3 3" xfId="36413" xr:uid="{4A2310D6-D7E5-4F4C-9658-4D1ED45A8033}"/>
    <cellStyle name="Comma 2 4 2 3 2 2 2 2 2 2 4" xfId="16193" xr:uid="{950F35F3-A609-4B70-953C-66319CB3A337}"/>
    <cellStyle name="Comma 2 4 2 3 2 2 2 2 2 2 4 2" xfId="40457" xr:uid="{2FEE2179-776E-4B73-99E9-9C68BA706451}"/>
    <cellStyle name="Comma 2 4 2 3 2 2 2 2 2 2 5" xfId="28325" xr:uid="{294CBC02-046A-45F6-9F2F-DC0EB2717217}"/>
    <cellStyle name="Comma 2 4 2 3 2 2 2 2 2 3" xfId="6083" xr:uid="{F434E100-A4FB-4716-93AD-41DF0DA76A1E}"/>
    <cellStyle name="Comma 2 4 2 3 2 2 2 2 2 3 2" xfId="18215" xr:uid="{B1BF98A2-6D18-40DA-90B4-BDED226600D5}"/>
    <cellStyle name="Comma 2 4 2 3 2 2 2 2 2 3 2 2" xfId="42479" xr:uid="{6EE2EF9C-3CED-4132-8FB4-CDE69EBBDF85}"/>
    <cellStyle name="Comma 2 4 2 3 2 2 2 2 2 3 3" xfId="30347" xr:uid="{2D9E6255-4313-4AEC-AEFB-230E1D1D4B0E}"/>
    <cellStyle name="Comma 2 4 2 3 2 2 2 2 2 4" xfId="10127" xr:uid="{E5888F52-886A-4273-8D56-32381844AC69}"/>
    <cellStyle name="Comma 2 4 2 3 2 2 2 2 2 4 2" xfId="22259" xr:uid="{A31A7A20-59CB-4E42-85AD-665A1CF003EF}"/>
    <cellStyle name="Comma 2 4 2 3 2 2 2 2 2 4 2 2" xfId="46523" xr:uid="{3C91B948-3686-49B4-8B8E-F5ECDEEDE6CA}"/>
    <cellStyle name="Comma 2 4 2 3 2 2 2 2 2 4 3" xfId="34391" xr:uid="{4602011C-9ACE-4AB9-8559-A76A40CC75E4}"/>
    <cellStyle name="Comma 2 4 2 3 2 2 2 2 2 5" xfId="14171" xr:uid="{FFDF9846-A437-45C8-8037-DBCB61D03F11}"/>
    <cellStyle name="Comma 2 4 2 3 2 2 2 2 2 5 2" xfId="38435" xr:uid="{23CC0849-B9A6-4A52-AE4F-E7B64ADBA93E}"/>
    <cellStyle name="Comma 2 4 2 3 2 2 2 2 2 6" xfId="26303" xr:uid="{636C0E65-06CB-47A9-9625-6A758C671187}"/>
    <cellStyle name="Comma 2 4 2 3 2 2 2 2 3" xfId="3050" xr:uid="{FB5C6E78-738D-4CB6-90FC-CF43D7EB9641}"/>
    <cellStyle name="Comma 2 4 2 3 2 2 2 2 3 2" xfId="7094" xr:uid="{222E2BB5-085F-4867-B944-0F55AFB90FB5}"/>
    <cellStyle name="Comma 2 4 2 3 2 2 2 2 3 2 2" xfId="19226" xr:uid="{86594399-615E-42EA-A825-8F3AD71C47DA}"/>
    <cellStyle name="Comma 2 4 2 3 2 2 2 2 3 2 2 2" xfId="43490" xr:uid="{134C0409-4861-4761-A593-9362C696FF0B}"/>
    <cellStyle name="Comma 2 4 2 3 2 2 2 2 3 2 3" xfId="31358" xr:uid="{91AE856F-E3D0-4AC4-9E0E-234EBA0C29CD}"/>
    <cellStyle name="Comma 2 4 2 3 2 2 2 2 3 3" xfId="11138" xr:uid="{334C99B3-30BC-47C0-A52F-882D4175A867}"/>
    <cellStyle name="Comma 2 4 2 3 2 2 2 2 3 3 2" xfId="23270" xr:uid="{FD9B9379-5360-49A1-A342-B700797C564A}"/>
    <cellStyle name="Comma 2 4 2 3 2 2 2 2 3 3 2 2" xfId="47534" xr:uid="{57EA551E-8642-4AC4-AAF0-6DED0DFB9B46}"/>
    <cellStyle name="Comma 2 4 2 3 2 2 2 2 3 3 3" xfId="35402" xr:uid="{FD36E640-2798-4741-938C-0B1257F391AC}"/>
    <cellStyle name="Comma 2 4 2 3 2 2 2 2 3 4" xfId="15182" xr:uid="{1C414F04-3272-4FB8-92B1-B3D957F6E015}"/>
    <cellStyle name="Comma 2 4 2 3 2 2 2 2 3 4 2" xfId="39446" xr:uid="{75112038-BEEE-47F4-8343-D2D776ACCEF6}"/>
    <cellStyle name="Comma 2 4 2 3 2 2 2 2 3 5" xfId="27314" xr:uid="{36D9809C-658B-4541-980E-5C44D1108124}"/>
    <cellStyle name="Comma 2 4 2 3 2 2 2 2 4" xfId="5072" xr:uid="{C4911F35-89BC-4F47-A2CF-5C79756506D2}"/>
    <cellStyle name="Comma 2 4 2 3 2 2 2 2 4 2" xfId="17204" xr:uid="{5A93D147-5389-4BB0-9527-A08FD0C377F9}"/>
    <cellStyle name="Comma 2 4 2 3 2 2 2 2 4 2 2" xfId="41468" xr:uid="{5AB15D6F-B933-46B3-9C68-7C37A95A824B}"/>
    <cellStyle name="Comma 2 4 2 3 2 2 2 2 4 3" xfId="29336" xr:uid="{5FEABFF5-42A7-469C-A8FD-E325325428AD}"/>
    <cellStyle name="Comma 2 4 2 3 2 2 2 2 5" xfId="9116" xr:uid="{AA58971A-10F5-4A69-8E9A-F944AD2F804D}"/>
    <cellStyle name="Comma 2 4 2 3 2 2 2 2 5 2" xfId="21248" xr:uid="{7C9B892C-F458-4F9D-B11F-1DC43FAEAB6D}"/>
    <cellStyle name="Comma 2 4 2 3 2 2 2 2 5 2 2" xfId="45512" xr:uid="{D329BB3B-E470-4E5B-B7AC-19CFC841E353}"/>
    <cellStyle name="Comma 2 4 2 3 2 2 2 2 5 3" xfId="33380" xr:uid="{8CC27F63-19C7-4EB6-A454-824FDA291998}"/>
    <cellStyle name="Comma 2 4 2 3 2 2 2 2 6" xfId="13160" xr:uid="{A9CE5D0A-69B1-44E0-8DCF-2F0899C8DD04}"/>
    <cellStyle name="Comma 2 4 2 3 2 2 2 2 6 2" xfId="37424" xr:uid="{800E242C-BE75-483D-9A7C-18B689D8513D}"/>
    <cellStyle name="Comma 2 4 2 3 2 2 2 2 7" xfId="25292" xr:uid="{51CE9118-2407-4A56-8CA2-F733B92E3FF5}"/>
    <cellStyle name="Comma 2 4 2 3 2 2 2 3" xfId="1534" xr:uid="{D6F26948-021C-43EF-A7EF-FBF9008C79B7}"/>
    <cellStyle name="Comma 2 4 2 3 2 2 2 3 2" xfId="3556" xr:uid="{137D7155-37F4-4498-A426-7CA616B21E06}"/>
    <cellStyle name="Comma 2 4 2 3 2 2 2 3 2 2" xfId="7600" xr:uid="{67244C01-04EF-4A06-9BEE-6BA8DCB5D766}"/>
    <cellStyle name="Comma 2 4 2 3 2 2 2 3 2 2 2" xfId="19732" xr:uid="{EE6DC9E0-116E-4BCD-9FC7-8C2A6F7ACF14}"/>
    <cellStyle name="Comma 2 4 2 3 2 2 2 3 2 2 2 2" xfId="43996" xr:uid="{90518E56-2552-476F-AFC8-B92E05B7C6DD}"/>
    <cellStyle name="Comma 2 4 2 3 2 2 2 3 2 2 3" xfId="31864" xr:uid="{E9106BD3-D201-47B5-A929-A84812C62EB2}"/>
    <cellStyle name="Comma 2 4 2 3 2 2 2 3 2 3" xfId="11644" xr:uid="{A6A97133-3C76-4AF3-814B-C9CAAD22BAD5}"/>
    <cellStyle name="Comma 2 4 2 3 2 2 2 3 2 3 2" xfId="23776" xr:uid="{E15C6210-17D6-4AF3-B770-2AF1E3F164DE}"/>
    <cellStyle name="Comma 2 4 2 3 2 2 2 3 2 3 2 2" xfId="48040" xr:uid="{D7A77BE8-0C76-48B6-ACE4-ADBA6B12D453}"/>
    <cellStyle name="Comma 2 4 2 3 2 2 2 3 2 3 3" xfId="35908" xr:uid="{85663568-E227-4766-8139-A26E368D0DE5}"/>
    <cellStyle name="Comma 2 4 2 3 2 2 2 3 2 4" xfId="15688" xr:uid="{C47472CA-73FC-4564-8A03-B00A96732DE8}"/>
    <cellStyle name="Comma 2 4 2 3 2 2 2 3 2 4 2" xfId="39952" xr:uid="{8D267FE9-EB68-4BBA-AB0C-386DB1293F45}"/>
    <cellStyle name="Comma 2 4 2 3 2 2 2 3 2 5" xfId="27820" xr:uid="{61883F81-5D1F-4AA9-8189-62EAB2B92BC4}"/>
    <cellStyle name="Comma 2 4 2 3 2 2 2 3 3" xfId="5578" xr:uid="{987B16CD-DA8F-4CCA-A4D4-DB41B8120081}"/>
    <cellStyle name="Comma 2 4 2 3 2 2 2 3 3 2" xfId="17710" xr:uid="{6B3DCB9B-56FB-4F71-8C80-F9321ED8E726}"/>
    <cellStyle name="Comma 2 4 2 3 2 2 2 3 3 2 2" xfId="41974" xr:uid="{C2A8EAE2-7D6D-4BC0-AAFD-249D2379E58B}"/>
    <cellStyle name="Comma 2 4 2 3 2 2 2 3 3 3" xfId="29842" xr:uid="{3B51705B-7955-4D10-A480-D2184620D113}"/>
    <cellStyle name="Comma 2 4 2 3 2 2 2 3 4" xfId="9622" xr:uid="{89757DEB-AED4-4634-92D5-F9B88C6D75BD}"/>
    <cellStyle name="Comma 2 4 2 3 2 2 2 3 4 2" xfId="21754" xr:uid="{F3A77DC7-134D-421F-9E3F-A1AD51651629}"/>
    <cellStyle name="Comma 2 4 2 3 2 2 2 3 4 2 2" xfId="46018" xr:uid="{50693F3F-154B-4B3F-936A-96F8CB8F14C6}"/>
    <cellStyle name="Comma 2 4 2 3 2 2 2 3 4 3" xfId="33886" xr:uid="{43CA3316-7271-4EBC-A794-999AD4FDBC10}"/>
    <cellStyle name="Comma 2 4 2 3 2 2 2 3 5" xfId="13666" xr:uid="{08877779-8560-42FB-8110-BC304349CE66}"/>
    <cellStyle name="Comma 2 4 2 3 2 2 2 3 5 2" xfId="37930" xr:uid="{1D256D96-95CD-45DD-8406-191B64A51F0D}"/>
    <cellStyle name="Comma 2 4 2 3 2 2 2 3 6" xfId="25798" xr:uid="{A643A015-8308-411D-BBEF-71222288D047}"/>
    <cellStyle name="Comma 2 4 2 3 2 2 2 4" xfId="2545" xr:uid="{30C854C8-1A33-41CD-8B33-AA7556653218}"/>
    <cellStyle name="Comma 2 4 2 3 2 2 2 4 2" xfId="6589" xr:uid="{837C9A08-4379-4FF4-B2CC-4BC4FD93CA6A}"/>
    <cellStyle name="Comma 2 4 2 3 2 2 2 4 2 2" xfId="18721" xr:uid="{8A9CE8EA-7C81-43DA-ABE9-7BF63AEB89B9}"/>
    <cellStyle name="Comma 2 4 2 3 2 2 2 4 2 2 2" xfId="42985" xr:uid="{4EEBD149-B667-4695-AD50-263895A153F3}"/>
    <cellStyle name="Comma 2 4 2 3 2 2 2 4 2 3" xfId="30853" xr:uid="{FB555767-DE13-408A-ADCE-FC1C8F8DD45C}"/>
    <cellStyle name="Comma 2 4 2 3 2 2 2 4 3" xfId="10633" xr:uid="{7BC9DC8D-D5A7-4FEA-BD6F-78973EA54509}"/>
    <cellStyle name="Comma 2 4 2 3 2 2 2 4 3 2" xfId="22765" xr:uid="{209ACDE1-1E55-4F92-B0E8-B26D6FAD9388}"/>
    <cellStyle name="Comma 2 4 2 3 2 2 2 4 3 2 2" xfId="47029" xr:uid="{CC649A69-4679-48DE-8878-2E71D4267B67}"/>
    <cellStyle name="Comma 2 4 2 3 2 2 2 4 3 3" xfId="34897" xr:uid="{FCF3B73B-9CF2-4D5D-9644-B7D53739FBFC}"/>
    <cellStyle name="Comma 2 4 2 3 2 2 2 4 4" xfId="14677" xr:uid="{9E251960-3C72-4675-B92F-234A2D674110}"/>
    <cellStyle name="Comma 2 4 2 3 2 2 2 4 4 2" xfId="38941" xr:uid="{2FB1E119-D43C-4318-92A3-148BF9B98190}"/>
    <cellStyle name="Comma 2 4 2 3 2 2 2 4 5" xfId="26809" xr:uid="{2777FB93-E43E-4919-B336-C6B86846D183}"/>
    <cellStyle name="Comma 2 4 2 3 2 2 2 5" xfId="4567" xr:uid="{909EF5AE-FE63-4402-88EB-A2436CAF7261}"/>
    <cellStyle name="Comma 2 4 2 3 2 2 2 5 2" xfId="16699" xr:uid="{46FFE901-F2F1-4EA7-BF51-1B398B5914A3}"/>
    <cellStyle name="Comma 2 4 2 3 2 2 2 5 2 2" xfId="40963" xr:uid="{6E36EB7A-AF2A-45BF-BAD4-32DAD3E77D74}"/>
    <cellStyle name="Comma 2 4 2 3 2 2 2 5 3" xfId="28831" xr:uid="{0C10F926-EFDA-461F-A204-DC9B5E7D902C}"/>
    <cellStyle name="Comma 2 4 2 3 2 2 2 6" xfId="8611" xr:uid="{8C02F62A-631D-4211-A933-74144377447B}"/>
    <cellStyle name="Comma 2 4 2 3 2 2 2 6 2" xfId="20743" xr:uid="{17CE9D6A-A8BF-485B-B144-3FA1768D2990}"/>
    <cellStyle name="Comma 2 4 2 3 2 2 2 6 2 2" xfId="45007" xr:uid="{C1CBED27-C663-4D48-A6D0-1302EA267FE0}"/>
    <cellStyle name="Comma 2 4 2 3 2 2 2 6 3" xfId="32875" xr:uid="{65207539-9ECE-4F93-9259-0F0DAB49F9C7}"/>
    <cellStyle name="Comma 2 4 2 3 2 2 2 7" xfId="12655" xr:uid="{1277A69C-B0F1-420E-9844-02713DBEAB6B}"/>
    <cellStyle name="Comma 2 4 2 3 2 2 2 7 2" xfId="36919" xr:uid="{10F7D7C9-179D-4DEC-8452-12E2B695CDEF}"/>
    <cellStyle name="Comma 2 4 2 3 2 2 2 8" xfId="24787" xr:uid="{B3C0739C-C57E-470C-9AD2-FE76CA11EDE4}"/>
    <cellStyle name="Comma 2 4 2 3 2 2 3" xfId="775" xr:uid="{6300B41B-3A56-46D1-9A15-BB5E6028C688}"/>
    <cellStyle name="Comma 2 4 2 3 2 2 3 2" xfId="1786" xr:uid="{3AC4FBCD-CE85-458E-8CD9-B60793AEFB2E}"/>
    <cellStyle name="Comma 2 4 2 3 2 2 3 2 2" xfId="3808" xr:uid="{0C6DE1D3-47A0-40F7-B0AD-30328F8A0D35}"/>
    <cellStyle name="Comma 2 4 2 3 2 2 3 2 2 2" xfId="7852" xr:uid="{A8DF3078-ED27-4A76-93EC-6A3FA31F6491}"/>
    <cellStyle name="Comma 2 4 2 3 2 2 3 2 2 2 2" xfId="19984" xr:uid="{B206B057-FB0A-4593-B519-B6351A842970}"/>
    <cellStyle name="Comma 2 4 2 3 2 2 3 2 2 2 2 2" xfId="44248" xr:uid="{2D035357-2EC4-4B25-8391-59A5024FE958}"/>
    <cellStyle name="Comma 2 4 2 3 2 2 3 2 2 2 3" xfId="32116" xr:uid="{0FCB63D0-665A-4F81-AACE-7CDB7B765100}"/>
    <cellStyle name="Comma 2 4 2 3 2 2 3 2 2 3" xfId="11896" xr:uid="{E11C6C9E-5557-4163-850B-41C76C4DDDF5}"/>
    <cellStyle name="Comma 2 4 2 3 2 2 3 2 2 3 2" xfId="24028" xr:uid="{3B5E21C6-8E38-42C6-A9BE-CED6C24A799E}"/>
    <cellStyle name="Comma 2 4 2 3 2 2 3 2 2 3 2 2" xfId="48292" xr:uid="{FCD0E4ED-06CC-45AB-A837-A412E50170F6}"/>
    <cellStyle name="Comma 2 4 2 3 2 2 3 2 2 3 3" xfId="36160" xr:uid="{8529B4FE-C46D-4102-8A2C-717F4BB56D66}"/>
    <cellStyle name="Comma 2 4 2 3 2 2 3 2 2 4" xfId="15940" xr:uid="{247B5395-F458-4ED5-9131-C3BB2709ED66}"/>
    <cellStyle name="Comma 2 4 2 3 2 2 3 2 2 4 2" xfId="40204" xr:uid="{2CBAFA81-3F38-47B7-A238-9EDFD5BC6721}"/>
    <cellStyle name="Comma 2 4 2 3 2 2 3 2 2 5" xfId="28072" xr:uid="{6F15E3CD-18C1-4161-80E8-568E3FA18F28}"/>
    <cellStyle name="Comma 2 4 2 3 2 2 3 2 3" xfId="5830" xr:uid="{842AA21B-85ED-442A-9062-96AD6EF539F3}"/>
    <cellStyle name="Comma 2 4 2 3 2 2 3 2 3 2" xfId="17962" xr:uid="{1CB47C85-1535-4FB7-9BF9-4866A43316DF}"/>
    <cellStyle name="Comma 2 4 2 3 2 2 3 2 3 2 2" xfId="42226" xr:uid="{E42DC7B0-3C78-4B09-B63D-D2BB57794BAF}"/>
    <cellStyle name="Comma 2 4 2 3 2 2 3 2 3 3" xfId="30094" xr:uid="{DCB3783E-4326-402D-A41A-F0B29F9E801E}"/>
    <cellStyle name="Comma 2 4 2 3 2 2 3 2 4" xfId="9874" xr:uid="{17E9FE04-0D43-486C-B07E-4138F35C38D6}"/>
    <cellStyle name="Comma 2 4 2 3 2 2 3 2 4 2" xfId="22006" xr:uid="{A0D8DD05-1182-4B65-A572-0D74FA1045D2}"/>
    <cellStyle name="Comma 2 4 2 3 2 2 3 2 4 2 2" xfId="46270" xr:uid="{C52DDA6A-74D1-416B-B195-23C78DDD270E}"/>
    <cellStyle name="Comma 2 4 2 3 2 2 3 2 4 3" xfId="34138" xr:uid="{6CCAEFFD-8B4B-45CD-8C03-773B1FF5EDEB}"/>
    <cellStyle name="Comma 2 4 2 3 2 2 3 2 5" xfId="13918" xr:uid="{354F8193-BBCF-4B36-B476-5C725C644464}"/>
    <cellStyle name="Comma 2 4 2 3 2 2 3 2 5 2" xfId="38182" xr:uid="{E869AB98-4409-4424-A639-54A564BD883A}"/>
    <cellStyle name="Comma 2 4 2 3 2 2 3 2 6" xfId="26050" xr:uid="{04FCEA2D-F694-468B-BC4F-6A6413047B95}"/>
    <cellStyle name="Comma 2 4 2 3 2 2 3 3" xfId="2797" xr:uid="{D44124AE-6D2E-4C31-9602-FF069530B12F}"/>
    <cellStyle name="Comma 2 4 2 3 2 2 3 3 2" xfId="6841" xr:uid="{4C146842-1CB2-4CDF-98C8-FAB23C57F90C}"/>
    <cellStyle name="Comma 2 4 2 3 2 2 3 3 2 2" xfId="18973" xr:uid="{939933FD-43B3-4161-9EF3-9DA310B57022}"/>
    <cellStyle name="Comma 2 4 2 3 2 2 3 3 2 2 2" xfId="43237" xr:uid="{E1462930-D5E7-4DD1-9AAD-7B8395770E67}"/>
    <cellStyle name="Comma 2 4 2 3 2 2 3 3 2 3" xfId="31105" xr:uid="{11BD1255-657B-4DC4-881A-27EC358BAA36}"/>
    <cellStyle name="Comma 2 4 2 3 2 2 3 3 3" xfId="10885" xr:uid="{CA52C02A-1CFC-41B4-B797-1108A3DD0077}"/>
    <cellStyle name="Comma 2 4 2 3 2 2 3 3 3 2" xfId="23017" xr:uid="{9706BB12-28AE-4B35-A1FF-464C18797DDD}"/>
    <cellStyle name="Comma 2 4 2 3 2 2 3 3 3 2 2" xfId="47281" xr:uid="{36EC3D7B-C38E-41FC-8B75-B739B89F8474}"/>
    <cellStyle name="Comma 2 4 2 3 2 2 3 3 3 3" xfId="35149" xr:uid="{AF202A29-4C76-4865-8F3E-A48427EF96F1}"/>
    <cellStyle name="Comma 2 4 2 3 2 2 3 3 4" xfId="14929" xr:uid="{68CC0438-6959-4B9C-9D15-8609CFA7BD89}"/>
    <cellStyle name="Comma 2 4 2 3 2 2 3 3 4 2" xfId="39193" xr:uid="{DE3E4EC7-1141-4278-B2D7-FED99FF30F25}"/>
    <cellStyle name="Comma 2 4 2 3 2 2 3 3 5" xfId="27061" xr:uid="{E5E0249D-83E7-435E-A7D0-EB267A325550}"/>
    <cellStyle name="Comma 2 4 2 3 2 2 3 4" xfId="4819" xr:uid="{4411C869-DF1F-4C49-B74D-93B2B88C2C15}"/>
    <cellStyle name="Comma 2 4 2 3 2 2 3 4 2" xfId="16951" xr:uid="{079DE4AA-80F5-4B78-B535-5AF13CD4BF6B}"/>
    <cellStyle name="Comma 2 4 2 3 2 2 3 4 2 2" xfId="41215" xr:uid="{8234EDE0-9A30-4DAA-9DB3-6FE1343309B1}"/>
    <cellStyle name="Comma 2 4 2 3 2 2 3 4 3" xfId="29083" xr:uid="{2F080318-C9F9-42E8-B527-761921159788}"/>
    <cellStyle name="Comma 2 4 2 3 2 2 3 5" xfId="8863" xr:uid="{F7AB8962-C44C-4444-89A1-F59A0072643B}"/>
    <cellStyle name="Comma 2 4 2 3 2 2 3 5 2" xfId="20995" xr:uid="{8D411E11-E383-48DD-8AA1-235E060C3FF1}"/>
    <cellStyle name="Comma 2 4 2 3 2 2 3 5 2 2" xfId="45259" xr:uid="{6984E2AE-3F82-4572-BE77-3C4F9D8EE93E}"/>
    <cellStyle name="Comma 2 4 2 3 2 2 3 5 3" xfId="33127" xr:uid="{342A5CC8-8008-49F1-A255-546467B50CA1}"/>
    <cellStyle name="Comma 2 4 2 3 2 2 3 6" xfId="12907" xr:uid="{0B45631F-0140-498A-B91E-E9EB86CD9FB3}"/>
    <cellStyle name="Comma 2 4 2 3 2 2 3 6 2" xfId="37171" xr:uid="{9FDE0CAD-6DDA-4CA3-8B11-EE52A05CFF47}"/>
    <cellStyle name="Comma 2 4 2 3 2 2 3 7" xfId="25039" xr:uid="{29D2245D-3D60-4742-8799-8B0148016216}"/>
    <cellStyle name="Comma 2 4 2 3 2 2 4" xfId="1281" xr:uid="{6E05C4A6-0F89-4B1F-9C49-C93E47828CC7}"/>
    <cellStyle name="Comma 2 4 2 3 2 2 4 2" xfId="3303" xr:uid="{55881B83-5DA1-45E1-8791-C39255B1C41B}"/>
    <cellStyle name="Comma 2 4 2 3 2 2 4 2 2" xfId="7347" xr:uid="{AFD831CC-6346-48AF-9AAB-D64D1B15B464}"/>
    <cellStyle name="Comma 2 4 2 3 2 2 4 2 2 2" xfId="19479" xr:uid="{A2A90947-B679-4034-B6E5-FE3B36E16B43}"/>
    <cellStyle name="Comma 2 4 2 3 2 2 4 2 2 2 2" xfId="43743" xr:uid="{B2003DDD-E34E-4E4D-8013-E2EBD37F33F8}"/>
    <cellStyle name="Comma 2 4 2 3 2 2 4 2 2 3" xfId="31611" xr:uid="{BEC50DEF-4DD1-4DF8-8CDF-4B61E44FF124}"/>
    <cellStyle name="Comma 2 4 2 3 2 2 4 2 3" xfId="11391" xr:uid="{159D2265-FED7-47E6-8436-2BF35C2A7944}"/>
    <cellStyle name="Comma 2 4 2 3 2 2 4 2 3 2" xfId="23523" xr:uid="{92F20FDB-12A9-48AD-8711-7B53DD5AD9C6}"/>
    <cellStyle name="Comma 2 4 2 3 2 2 4 2 3 2 2" xfId="47787" xr:uid="{B893AB6C-56E5-4B8C-88B6-066298732E64}"/>
    <cellStyle name="Comma 2 4 2 3 2 2 4 2 3 3" xfId="35655" xr:uid="{B5DDF4E2-2705-4B4B-83E8-7823A0BF1818}"/>
    <cellStyle name="Comma 2 4 2 3 2 2 4 2 4" xfId="15435" xr:uid="{7F37AC4E-014C-44DC-9181-9465514C86D0}"/>
    <cellStyle name="Comma 2 4 2 3 2 2 4 2 4 2" xfId="39699" xr:uid="{00709A71-8B12-4523-A05F-69941528534B}"/>
    <cellStyle name="Comma 2 4 2 3 2 2 4 2 5" xfId="27567" xr:uid="{56BA997F-62FF-4550-9114-80ACA2C3478C}"/>
    <cellStyle name="Comma 2 4 2 3 2 2 4 3" xfId="5325" xr:uid="{CAEDC2F7-0285-4F08-8C1A-B73D3F11E097}"/>
    <cellStyle name="Comma 2 4 2 3 2 2 4 3 2" xfId="17457" xr:uid="{3FC9D53A-76C9-421F-8CFB-7D824C184436}"/>
    <cellStyle name="Comma 2 4 2 3 2 2 4 3 2 2" xfId="41721" xr:uid="{6D149FE1-612B-4E71-A4BF-A95E2E66C21F}"/>
    <cellStyle name="Comma 2 4 2 3 2 2 4 3 3" xfId="29589" xr:uid="{A848F7A4-C506-4C3E-8C1B-D3F569BBFE95}"/>
    <cellStyle name="Comma 2 4 2 3 2 2 4 4" xfId="9369" xr:uid="{4351355B-25D9-47D4-BC86-CC7F958E2E1D}"/>
    <cellStyle name="Comma 2 4 2 3 2 2 4 4 2" xfId="21501" xr:uid="{F7BF2D18-122D-4E15-981D-7B9DDB0B3AB4}"/>
    <cellStyle name="Comma 2 4 2 3 2 2 4 4 2 2" xfId="45765" xr:uid="{B1842B24-A2A2-446A-8133-020E7C919FEB}"/>
    <cellStyle name="Comma 2 4 2 3 2 2 4 4 3" xfId="33633" xr:uid="{30F6BFA4-15B8-462C-B23E-57544909DC91}"/>
    <cellStyle name="Comma 2 4 2 3 2 2 4 5" xfId="13413" xr:uid="{50D80E44-6E44-4E99-99DC-1B7C0985638B}"/>
    <cellStyle name="Comma 2 4 2 3 2 2 4 5 2" xfId="37677" xr:uid="{2DB13909-7A41-4C96-88ED-1890CCC155B5}"/>
    <cellStyle name="Comma 2 4 2 3 2 2 4 6" xfId="25545" xr:uid="{45253F6D-BB24-4C52-8432-8C135CA95166}"/>
    <cellStyle name="Comma 2 4 2 3 2 2 5" xfId="2292" xr:uid="{955707D2-D31F-4047-8C34-3038A5219FA7}"/>
    <cellStyle name="Comma 2 4 2 3 2 2 5 2" xfId="6336" xr:uid="{1937E9DD-4B38-46CE-9693-E1BCC57BA2BC}"/>
    <cellStyle name="Comma 2 4 2 3 2 2 5 2 2" xfId="18468" xr:uid="{CE35E129-50E7-4771-A307-4491FB3DF17F}"/>
    <cellStyle name="Comma 2 4 2 3 2 2 5 2 2 2" xfId="42732" xr:uid="{2ED676AF-4882-4EF1-941D-67188C999B2B}"/>
    <cellStyle name="Comma 2 4 2 3 2 2 5 2 3" xfId="30600" xr:uid="{7215B337-9AED-494F-870D-5D2494B27FC2}"/>
    <cellStyle name="Comma 2 4 2 3 2 2 5 3" xfId="10380" xr:uid="{93C7C358-A877-4648-8008-8ADA2B8EC103}"/>
    <cellStyle name="Comma 2 4 2 3 2 2 5 3 2" xfId="22512" xr:uid="{FE89B837-6142-46C6-9981-C1752C137C4A}"/>
    <cellStyle name="Comma 2 4 2 3 2 2 5 3 2 2" xfId="46776" xr:uid="{48130C7A-59A5-4E78-8EFE-30F1A1B53096}"/>
    <cellStyle name="Comma 2 4 2 3 2 2 5 3 3" xfId="34644" xr:uid="{D061E3DE-6380-4792-BD8C-5CF5130080C9}"/>
    <cellStyle name="Comma 2 4 2 3 2 2 5 4" xfId="14424" xr:uid="{5D7DF6EF-9573-414C-ABBC-5A2DC3F6F58E}"/>
    <cellStyle name="Comma 2 4 2 3 2 2 5 4 2" xfId="38688" xr:uid="{A2A53950-6ABC-4822-855F-6DF62DE1E3F4}"/>
    <cellStyle name="Comma 2 4 2 3 2 2 5 5" xfId="26556" xr:uid="{018D92D0-FB2C-42A2-B347-86D12276D3A3}"/>
    <cellStyle name="Comma 2 4 2 3 2 2 6" xfId="4314" xr:uid="{05A979A6-E39B-47C5-B667-56BD734B92C7}"/>
    <cellStyle name="Comma 2 4 2 3 2 2 6 2" xfId="16446" xr:uid="{73C1CFD3-57CF-435C-B1E4-5A721485C4ED}"/>
    <cellStyle name="Comma 2 4 2 3 2 2 6 2 2" xfId="40710" xr:uid="{0E01C74A-E372-42B6-AD7A-32A80220F55E}"/>
    <cellStyle name="Comma 2 4 2 3 2 2 6 3" xfId="28578" xr:uid="{069719D9-0D28-4C28-87E0-40B1D31C432F}"/>
    <cellStyle name="Comma 2 4 2 3 2 2 7" xfId="8358" xr:uid="{4B66A0D4-BDC8-4E3A-8796-3BDA1C3E2DE7}"/>
    <cellStyle name="Comma 2 4 2 3 2 2 7 2" xfId="20490" xr:uid="{71D9F748-8DE6-49F5-92D9-1B60582CDB48}"/>
    <cellStyle name="Comma 2 4 2 3 2 2 7 2 2" xfId="44754" xr:uid="{44241FF1-ED51-4D8C-AE77-3EC91C09C6E3}"/>
    <cellStyle name="Comma 2 4 2 3 2 2 7 3" xfId="32622" xr:uid="{5C7CDBAE-1AB5-44BA-8F60-080DE41CA4CC}"/>
    <cellStyle name="Comma 2 4 2 3 2 2 8" xfId="12402" xr:uid="{4D6CDCC1-FCA5-46A3-8E1F-93F518DCA8F3}"/>
    <cellStyle name="Comma 2 4 2 3 2 2 8 2" xfId="36666" xr:uid="{982ADE72-ECA8-4762-BCDB-C1FED12727C8}"/>
    <cellStyle name="Comma 2 4 2 3 2 2 9" xfId="24534" xr:uid="{509C9B76-6EAD-4D8E-A823-E6ECAA434A64}"/>
    <cellStyle name="Comma 2 4 2 3 2 3" xfId="397" xr:uid="{1FC481E0-8BB8-4C49-B9ED-F9605ECD457C}"/>
    <cellStyle name="Comma 2 4 2 3 2 3 2" xfId="902" xr:uid="{8A4AAADB-DCA6-4E6B-9482-0664B0F901ED}"/>
    <cellStyle name="Comma 2 4 2 3 2 3 2 2" xfId="1913" xr:uid="{A0EF24A4-3583-40AF-BFD9-56E6A7D4FDEC}"/>
    <cellStyle name="Comma 2 4 2 3 2 3 2 2 2" xfId="3935" xr:uid="{0098D8DE-EC3F-40D1-A100-A9DBCFAB9563}"/>
    <cellStyle name="Comma 2 4 2 3 2 3 2 2 2 2" xfId="7979" xr:uid="{A7582798-95B6-4452-A4E7-9118FD8ED447}"/>
    <cellStyle name="Comma 2 4 2 3 2 3 2 2 2 2 2" xfId="20111" xr:uid="{6C3FC196-E1AF-4D1F-8511-7508CF01740F}"/>
    <cellStyle name="Comma 2 4 2 3 2 3 2 2 2 2 2 2" xfId="44375" xr:uid="{EDF89986-3B84-4A50-B0DA-6A5D54AABBA9}"/>
    <cellStyle name="Comma 2 4 2 3 2 3 2 2 2 2 3" xfId="32243" xr:uid="{D95E6EF7-4EF4-4D33-96D9-E8E5BF47AADD}"/>
    <cellStyle name="Comma 2 4 2 3 2 3 2 2 2 3" xfId="12023" xr:uid="{60E3B83B-DC6D-470A-934A-BA07422CA533}"/>
    <cellStyle name="Comma 2 4 2 3 2 3 2 2 2 3 2" xfId="24155" xr:uid="{FCACD0C6-81C7-422F-9B9A-70EECB27A783}"/>
    <cellStyle name="Comma 2 4 2 3 2 3 2 2 2 3 2 2" xfId="48419" xr:uid="{19B90ED8-3EE5-4E00-ABC2-9D3758D7B027}"/>
    <cellStyle name="Comma 2 4 2 3 2 3 2 2 2 3 3" xfId="36287" xr:uid="{FD86901A-9CB1-4E8E-9205-CD3A8A26F6B7}"/>
    <cellStyle name="Comma 2 4 2 3 2 3 2 2 2 4" xfId="16067" xr:uid="{0B41B05B-A6EB-4B00-9315-41D059C26EC4}"/>
    <cellStyle name="Comma 2 4 2 3 2 3 2 2 2 4 2" xfId="40331" xr:uid="{F8AE0F14-8572-46E0-BD90-E330D4D924FD}"/>
    <cellStyle name="Comma 2 4 2 3 2 3 2 2 2 5" xfId="28199" xr:uid="{095E6B79-7C97-4543-9D8A-308C3C9F3CDD}"/>
    <cellStyle name="Comma 2 4 2 3 2 3 2 2 3" xfId="5957" xr:uid="{D8F1FD42-D4DC-4BC7-AA6C-3B54FDD662C6}"/>
    <cellStyle name="Comma 2 4 2 3 2 3 2 2 3 2" xfId="18089" xr:uid="{251F589F-EF63-472B-A757-D1A94496E1CF}"/>
    <cellStyle name="Comma 2 4 2 3 2 3 2 2 3 2 2" xfId="42353" xr:uid="{7AFEA273-36BD-4F31-A489-ACDB9EF86652}"/>
    <cellStyle name="Comma 2 4 2 3 2 3 2 2 3 3" xfId="30221" xr:uid="{4ED44613-04CA-41DA-8745-E8C3A3054B5E}"/>
    <cellStyle name="Comma 2 4 2 3 2 3 2 2 4" xfId="10001" xr:uid="{7405DD98-8BF2-444A-B5BA-D9A0171834BC}"/>
    <cellStyle name="Comma 2 4 2 3 2 3 2 2 4 2" xfId="22133" xr:uid="{EF23CAB3-71D8-47B1-B34D-5979294BE4B7}"/>
    <cellStyle name="Comma 2 4 2 3 2 3 2 2 4 2 2" xfId="46397" xr:uid="{3AF4FFC9-522E-4A44-A8D1-2CCC3AF58379}"/>
    <cellStyle name="Comma 2 4 2 3 2 3 2 2 4 3" xfId="34265" xr:uid="{D301EDB5-784A-4A5B-9CB8-9879516D815A}"/>
    <cellStyle name="Comma 2 4 2 3 2 3 2 2 5" xfId="14045" xr:uid="{7E363DBB-7342-40E1-AA79-36E67D0138D0}"/>
    <cellStyle name="Comma 2 4 2 3 2 3 2 2 5 2" xfId="38309" xr:uid="{830DD20F-156C-4266-A2F1-6950DB3B2C07}"/>
    <cellStyle name="Comma 2 4 2 3 2 3 2 2 6" xfId="26177" xr:uid="{BC13C6ED-F7BB-4E1D-A0D8-20A7C7DE67A5}"/>
    <cellStyle name="Comma 2 4 2 3 2 3 2 3" xfId="2924" xr:uid="{1B650FEF-D4CC-4562-B917-B84E535C4C9D}"/>
    <cellStyle name="Comma 2 4 2 3 2 3 2 3 2" xfId="6968" xr:uid="{0DF21AC9-50BE-47D7-9FD8-D75F2F2ECF30}"/>
    <cellStyle name="Comma 2 4 2 3 2 3 2 3 2 2" xfId="19100" xr:uid="{CC18627C-6277-45ED-88B0-C144FFBE2A27}"/>
    <cellStyle name="Comma 2 4 2 3 2 3 2 3 2 2 2" xfId="43364" xr:uid="{F9706BC8-3265-4C34-A290-46C1B0CC5CFA}"/>
    <cellStyle name="Comma 2 4 2 3 2 3 2 3 2 3" xfId="31232" xr:uid="{9D6092AC-2364-4FA9-9358-6EC3B9235525}"/>
    <cellStyle name="Comma 2 4 2 3 2 3 2 3 3" xfId="11012" xr:uid="{26836266-5737-4709-BC94-BE76A81EA821}"/>
    <cellStyle name="Comma 2 4 2 3 2 3 2 3 3 2" xfId="23144" xr:uid="{F0F5D5A9-407B-4B99-854B-20006B53EE79}"/>
    <cellStyle name="Comma 2 4 2 3 2 3 2 3 3 2 2" xfId="47408" xr:uid="{485F5ACA-28B7-4590-9E19-8265325E3CDA}"/>
    <cellStyle name="Comma 2 4 2 3 2 3 2 3 3 3" xfId="35276" xr:uid="{937A8C11-7412-4AD7-9BA9-3836C0E9DA2E}"/>
    <cellStyle name="Comma 2 4 2 3 2 3 2 3 4" xfId="15056" xr:uid="{DCB6A8A0-EA85-4529-9FD6-13C0E94D0C64}"/>
    <cellStyle name="Comma 2 4 2 3 2 3 2 3 4 2" xfId="39320" xr:uid="{61BDF31A-5F52-48B9-9157-D15ECACE7E7E}"/>
    <cellStyle name="Comma 2 4 2 3 2 3 2 3 5" xfId="27188" xr:uid="{7A1F8491-5BBF-48DA-86BC-5DE707F269C9}"/>
    <cellStyle name="Comma 2 4 2 3 2 3 2 4" xfId="4946" xr:uid="{69B40A8B-13A6-44A8-84CB-D37B3DF85C86}"/>
    <cellStyle name="Comma 2 4 2 3 2 3 2 4 2" xfId="17078" xr:uid="{E767D046-1FDB-42DA-BB18-BED2EFC2AC3B}"/>
    <cellStyle name="Comma 2 4 2 3 2 3 2 4 2 2" xfId="41342" xr:uid="{83F0731E-E5FD-4CCD-A7DC-E1F2AE9DE9A0}"/>
    <cellStyle name="Comma 2 4 2 3 2 3 2 4 3" xfId="29210" xr:uid="{D3A66645-5893-4C97-8153-B4CF52D91CFB}"/>
    <cellStyle name="Comma 2 4 2 3 2 3 2 5" xfId="8990" xr:uid="{FD3E9923-0809-413D-BE70-C54EB23165BC}"/>
    <cellStyle name="Comma 2 4 2 3 2 3 2 5 2" xfId="21122" xr:uid="{22006AC6-5389-4081-A7C9-7E3BF68FA7C8}"/>
    <cellStyle name="Comma 2 4 2 3 2 3 2 5 2 2" xfId="45386" xr:uid="{DAA02DF2-C0CC-4F2B-82A4-70A785649733}"/>
    <cellStyle name="Comma 2 4 2 3 2 3 2 5 3" xfId="33254" xr:uid="{342AEACC-3288-477D-919C-211016F40100}"/>
    <cellStyle name="Comma 2 4 2 3 2 3 2 6" xfId="13034" xr:uid="{82300642-2347-4DE8-BF3D-B78AF26625EF}"/>
    <cellStyle name="Comma 2 4 2 3 2 3 2 6 2" xfId="37298" xr:uid="{3D9F5C23-63E5-493B-907D-D36263D28203}"/>
    <cellStyle name="Comma 2 4 2 3 2 3 2 7" xfId="25166" xr:uid="{EF9E3E61-714E-4E7F-B945-2A952E5BDCD0}"/>
    <cellStyle name="Comma 2 4 2 3 2 3 3" xfId="1408" xr:uid="{319E7440-1C6A-41D4-AA53-E4D67A8E9B9E}"/>
    <cellStyle name="Comma 2 4 2 3 2 3 3 2" xfId="3430" xr:uid="{86A186B0-431D-452E-8A88-25A76F2F6DE5}"/>
    <cellStyle name="Comma 2 4 2 3 2 3 3 2 2" xfId="7474" xr:uid="{356551F7-77ED-4391-980E-AEBA9AB7CCFF}"/>
    <cellStyle name="Comma 2 4 2 3 2 3 3 2 2 2" xfId="19606" xr:uid="{843FE41D-D14F-4B8C-9EE5-1E3A9DD1C95E}"/>
    <cellStyle name="Comma 2 4 2 3 2 3 3 2 2 2 2" xfId="43870" xr:uid="{20336087-7DBA-4975-980C-E917AC1924F7}"/>
    <cellStyle name="Comma 2 4 2 3 2 3 3 2 2 3" xfId="31738" xr:uid="{DEAA2BA3-CE8E-46EB-ADAC-780A1F99EACC}"/>
    <cellStyle name="Comma 2 4 2 3 2 3 3 2 3" xfId="11518" xr:uid="{CD5E586E-3D7F-4338-90D0-17E766D187AC}"/>
    <cellStyle name="Comma 2 4 2 3 2 3 3 2 3 2" xfId="23650" xr:uid="{F7DA8646-2B03-4428-9179-AAD64C0A693D}"/>
    <cellStyle name="Comma 2 4 2 3 2 3 3 2 3 2 2" xfId="47914" xr:uid="{6181395C-5176-4C4D-BA1A-89B7CD7FF3E7}"/>
    <cellStyle name="Comma 2 4 2 3 2 3 3 2 3 3" xfId="35782" xr:uid="{3FAF6378-C5ED-4A45-B97C-BC89A7ED9B8E}"/>
    <cellStyle name="Comma 2 4 2 3 2 3 3 2 4" xfId="15562" xr:uid="{64DB28B9-103C-42A0-A55E-52F334B1D772}"/>
    <cellStyle name="Comma 2 4 2 3 2 3 3 2 4 2" xfId="39826" xr:uid="{5E42174F-6F04-400D-B45D-D9E2DEED9167}"/>
    <cellStyle name="Comma 2 4 2 3 2 3 3 2 5" xfId="27694" xr:uid="{3BDD6FC6-CF1F-4B46-97F0-2332C439DBD6}"/>
    <cellStyle name="Comma 2 4 2 3 2 3 3 3" xfId="5452" xr:uid="{BABED2A1-CA13-47D8-A5F2-F10467DD35B9}"/>
    <cellStyle name="Comma 2 4 2 3 2 3 3 3 2" xfId="17584" xr:uid="{6BD7D854-5155-4B31-A141-4E7C53878B40}"/>
    <cellStyle name="Comma 2 4 2 3 2 3 3 3 2 2" xfId="41848" xr:uid="{844E88DB-855D-4312-9855-0EB035223506}"/>
    <cellStyle name="Comma 2 4 2 3 2 3 3 3 3" xfId="29716" xr:uid="{41B335D9-7818-482C-8B33-4AE2EEFFC7CA}"/>
    <cellStyle name="Comma 2 4 2 3 2 3 3 4" xfId="9496" xr:uid="{EE7AFC45-A393-4514-81A6-DD8305370C5D}"/>
    <cellStyle name="Comma 2 4 2 3 2 3 3 4 2" xfId="21628" xr:uid="{134C028A-9411-4101-9B8D-B177A916AFB5}"/>
    <cellStyle name="Comma 2 4 2 3 2 3 3 4 2 2" xfId="45892" xr:uid="{BA9D78FE-3D5E-49CC-84B8-35488790A5DB}"/>
    <cellStyle name="Comma 2 4 2 3 2 3 3 4 3" xfId="33760" xr:uid="{187E4E51-E389-41A5-9158-D9D70E2E756F}"/>
    <cellStyle name="Comma 2 4 2 3 2 3 3 5" xfId="13540" xr:uid="{B99008D7-F7AE-4784-BEC0-3349A602F96D}"/>
    <cellStyle name="Comma 2 4 2 3 2 3 3 5 2" xfId="37804" xr:uid="{5CFC8403-6A8F-4A22-8280-BE6D4841B2C6}"/>
    <cellStyle name="Comma 2 4 2 3 2 3 3 6" xfId="25672" xr:uid="{516698AB-FC1A-49B3-BD18-13B49CA3EA72}"/>
    <cellStyle name="Comma 2 4 2 3 2 3 4" xfId="2419" xr:uid="{C22BA45F-5F28-40D1-9390-E3B43ABF0970}"/>
    <cellStyle name="Comma 2 4 2 3 2 3 4 2" xfId="6463" xr:uid="{AA9368DF-274A-494E-8C2E-938621AEAFEC}"/>
    <cellStyle name="Comma 2 4 2 3 2 3 4 2 2" xfId="18595" xr:uid="{103A9CEE-6CCC-4704-97E7-722AEB3A896F}"/>
    <cellStyle name="Comma 2 4 2 3 2 3 4 2 2 2" xfId="42859" xr:uid="{710140A4-7919-44F3-896A-4299CB0D94FD}"/>
    <cellStyle name="Comma 2 4 2 3 2 3 4 2 3" xfId="30727" xr:uid="{05AE157A-C1A8-4ECA-BFFB-0D583FDB6448}"/>
    <cellStyle name="Comma 2 4 2 3 2 3 4 3" xfId="10507" xr:uid="{9672D3EC-3D03-47C0-B636-1D2DFA7D6838}"/>
    <cellStyle name="Comma 2 4 2 3 2 3 4 3 2" xfId="22639" xr:uid="{536E6AF1-8406-4922-B6FB-321CED03707C}"/>
    <cellStyle name="Comma 2 4 2 3 2 3 4 3 2 2" xfId="46903" xr:uid="{D0804242-4E3A-4A04-AB19-BF3F0BCFDCA3}"/>
    <cellStyle name="Comma 2 4 2 3 2 3 4 3 3" xfId="34771" xr:uid="{FA0C1716-0B79-4676-81CD-3D253BCE7B6A}"/>
    <cellStyle name="Comma 2 4 2 3 2 3 4 4" xfId="14551" xr:uid="{1489DE65-5ECF-4B83-88B6-B5A34A459B27}"/>
    <cellStyle name="Comma 2 4 2 3 2 3 4 4 2" xfId="38815" xr:uid="{93C1AA89-194E-48D7-86EB-7A9D7A58D834}"/>
    <cellStyle name="Comma 2 4 2 3 2 3 4 5" xfId="26683" xr:uid="{4A7801B9-CC0F-496C-B046-47151048FD80}"/>
    <cellStyle name="Comma 2 4 2 3 2 3 5" xfId="4441" xr:uid="{6F4141E3-23A6-44E5-9204-F216270EBA62}"/>
    <cellStyle name="Comma 2 4 2 3 2 3 5 2" xfId="16573" xr:uid="{0F59417C-FCF9-4278-9951-8214F483EBDB}"/>
    <cellStyle name="Comma 2 4 2 3 2 3 5 2 2" xfId="40837" xr:uid="{0A6BCC2D-B24F-4E81-8779-7FFF5371113C}"/>
    <cellStyle name="Comma 2 4 2 3 2 3 5 3" xfId="28705" xr:uid="{C71B1CCE-2057-4F42-94BE-F0FCA2541C8A}"/>
    <cellStyle name="Comma 2 4 2 3 2 3 6" xfId="8485" xr:uid="{9E9966CA-31B2-4251-AE3B-AE42D057D914}"/>
    <cellStyle name="Comma 2 4 2 3 2 3 6 2" xfId="20617" xr:uid="{224A55E9-82DF-49D5-84D8-03A2A6CB60DB}"/>
    <cellStyle name="Comma 2 4 2 3 2 3 6 2 2" xfId="44881" xr:uid="{5DF7E9C8-D22C-414F-8ECB-1A5ABBD8FC33}"/>
    <cellStyle name="Comma 2 4 2 3 2 3 6 3" xfId="32749" xr:uid="{9D59E91F-AF5F-4760-A6F5-F5D49508879A}"/>
    <cellStyle name="Comma 2 4 2 3 2 3 7" xfId="12529" xr:uid="{CD683010-4972-4281-A2C9-908ACD5379AE}"/>
    <cellStyle name="Comma 2 4 2 3 2 3 7 2" xfId="36793" xr:uid="{6D45DB8C-B48F-4104-864A-C59880749A7F}"/>
    <cellStyle name="Comma 2 4 2 3 2 3 8" xfId="24661" xr:uid="{E79C0435-3D61-42E9-903D-434870711837}"/>
    <cellStyle name="Comma 2 4 2 3 2 4" xfId="649" xr:uid="{5CBF3859-6588-4371-80A4-C1700A4D115C}"/>
    <cellStyle name="Comma 2 4 2 3 2 4 2" xfId="1660" xr:uid="{99D569E9-B2E0-4476-B1D3-3C014271A24C}"/>
    <cellStyle name="Comma 2 4 2 3 2 4 2 2" xfId="3682" xr:uid="{FF52E480-D65E-409C-AE05-E94C9677A784}"/>
    <cellStyle name="Comma 2 4 2 3 2 4 2 2 2" xfId="7726" xr:uid="{FAD39164-0C74-406F-95E3-B6336627D712}"/>
    <cellStyle name="Comma 2 4 2 3 2 4 2 2 2 2" xfId="19858" xr:uid="{BCD0558E-7AB4-4D43-B68E-2F1568C9AF1D}"/>
    <cellStyle name="Comma 2 4 2 3 2 4 2 2 2 2 2" xfId="44122" xr:uid="{6E9D6B1E-4A9C-4056-B83F-332DB0B61217}"/>
    <cellStyle name="Comma 2 4 2 3 2 4 2 2 2 3" xfId="31990" xr:uid="{5B8F7087-3EB3-427C-B54D-600D546DDE2E}"/>
    <cellStyle name="Comma 2 4 2 3 2 4 2 2 3" xfId="11770" xr:uid="{B2B01C77-68DD-4FD9-B546-4A6F1B143A04}"/>
    <cellStyle name="Comma 2 4 2 3 2 4 2 2 3 2" xfId="23902" xr:uid="{A0B24496-98FB-4F19-AF9C-6FFDC95E8A92}"/>
    <cellStyle name="Comma 2 4 2 3 2 4 2 2 3 2 2" xfId="48166" xr:uid="{20F815C5-0AC0-4ED1-B458-96047542A429}"/>
    <cellStyle name="Comma 2 4 2 3 2 4 2 2 3 3" xfId="36034" xr:uid="{112B6DF1-478C-4D75-8B00-E599B5B4AB43}"/>
    <cellStyle name="Comma 2 4 2 3 2 4 2 2 4" xfId="15814" xr:uid="{5614CC9E-178F-469F-8611-B600F9E04D67}"/>
    <cellStyle name="Comma 2 4 2 3 2 4 2 2 4 2" xfId="40078" xr:uid="{4D9DCD45-0001-46A7-8EDA-47FA1524902A}"/>
    <cellStyle name="Comma 2 4 2 3 2 4 2 2 5" xfId="27946" xr:uid="{98E0CEA9-E768-4156-9E6C-48A2D0A8F803}"/>
    <cellStyle name="Comma 2 4 2 3 2 4 2 3" xfId="5704" xr:uid="{F9D32132-EBFB-4854-99A6-55D75008E422}"/>
    <cellStyle name="Comma 2 4 2 3 2 4 2 3 2" xfId="17836" xr:uid="{7E9F5844-64AB-466B-B1B6-D977D1EFA3DD}"/>
    <cellStyle name="Comma 2 4 2 3 2 4 2 3 2 2" xfId="42100" xr:uid="{980CAF95-440D-4891-828E-575F09D76C00}"/>
    <cellStyle name="Comma 2 4 2 3 2 4 2 3 3" xfId="29968" xr:uid="{47604521-8001-49EF-9D06-459C0ABB53A0}"/>
    <cellStyle name="Comma 2 4 2 3 2 4 2 4" xfId="9748" xr:uid="{4D4A3516-8CE0-41D4-8266-8B15F92966AA}"/>
    <cellStyle name="Comma 2 4 2 3 2 4 2 4 2" xfId="21880" xr:uid="{0D502B89-1C87-4A92-A62C-9B8A2055AEA8}"/>
    <cellStyle name="Comma 2 4 2 3 2 4 2 4 2 2" xfId="46144" xr:uid="{527B18E6-95BF-4A1B-B5C5-50980B6B13E2}"/>
    <cellStyle name="Comma 2 4 2 3 2 4 2 4 3" xfId="34012" xr:uid="{A7EABC41-7BB7-4B1D-A695-D31584E959DE}"/>
    <cellStyle name="Comma 2 4 2 3 2 4 2 5" xfId="13792" xr:uid="{E8C564F9-1475-4623-83E9-268F62A7624B}"/>
    <cellStyle name="Comma 2 4 2 3 2 4 2 5 2" xfId="38056" xr:uid="{D91B19AA-D8C8-402A-BA22-9A4397AE71D4}"/>
    <cellStyle name="Comma 2 4 2 3 2 4 2 6" xfId="25924" xr:uid="{DF4F04AF-61DD-4E77-ADE8-CF84373C5C4D}"/>
    <cellStyle name="Comma 2 4 2 3 2 4 3" xfId="2671" xr:uid="{773F3951-467C-423F-AA2F-B7CA8409F87A}"/>
    <cellStyle name="Comma 2 4 2 3 2 4 3 2" xfId="6715" xr:uid="{3E459E5E-BE40-40A3-B8F4-1582AD0C1291}"/>
    <cellStyle name="Comma 2 4 2 3 2 4 3 2 2" xfId="18847" xr:uid="{FA53C6FF-B2CF-43EC-8DA1-87963D5C6C7C}"/>
    <cellStyle name="Comma 2 4 2 3 2 4 3 2 2 2" xfId="43111" xr:uid="{3054B50D-CC54-4BAE-8965-4D1EAF75A881}"/>
    <cellStyle name="Comma 2 4 2 3 2 4 3 2 3" xfId="30979" xr:uid="{B0A35382-3456-4D8E-A7C5-F98E13000427}"/>
    <cellStyle name="Comma 2 4 2 3 2 4 3 3" xfId="10759" xr:uid="{47F6C3D7-8953-45CD-B80C-B339EEE921AB}"/>
    <cellStyle name="Comma 2 4 2 3 2 4 3 3 2" xfId="22891" xr:uid="{F03278FC-8B4D-4613-95F2-F2B5801328A5}"/>
    <cellStyle name="Comma 2 4 2 3 2 4 3 3 2 2" xfId="47155" xr:uid="{9A155876-F991-4541-BDEE-8380463EB106}"/>
    <cellStyle name="Comma 2 4 2 3 2 4 3 3 3" xfId="35023" xr:uid="{6AAC1FA1-201A-4307-BB8C-A751495D3EB6}"/>
    <cellStyle name="Comma 2 4 2 3 2 4 3 4" xfId="14803" xr:uid="{2E92722D-AA5D-48DD-A159-4C1A3AA0EAFF}"/>
    <cellStyle name="Comma 2 4 2 3 2 4 3 4 2" xfId="39067" xr:uid="{D1958970-6820-4F87-A7C5-29B96B7F4FC8}"/>
    <cellStyle name="Comma 2 4 2 3 2 4 3 5" xfId="26935" xr:uid="{7610456B-39BD-4B41-94FE-0636D8DE0F20}"/>
    <cellStyle name="Comma 2 4 2 3 2 4 4" xfId="4693" xr:uid="{A4EE75FC-4AC1-4243-95BD-CA1D504E08CA}"/>
    <cellStyle name="Comma 2 4 2 3 2 4 4 2" xfId="16825" xr:uid="{CD432E67-D45B-44C0-984B-574393ADF3F3}"/>
    <cellStyle name="Comma 2 4 2 3 2 4 4 2 2" xfId="41089" xr:uid="{B392CEC2-48AD-4BE9-BF63-08ECDF4F0596}"/>
    <cellStyle name="Comma 2 4 2 3 2 4 4 3" xfId="28957" xr:uid="{80BA587D-C540-4DEB-88FB-A58870A1FA1C}"/>
    <cellStyle name="Comma 2 4 2 3 2 4 5" xfId="8737" xr:uid="{B211025E-76DE-41C2-92BA-5712B71C2EEF}"/>
    <cellStyle name="Comma 2 4 2 3 2 4 5 2" xfId="20869" xr:uid="{C8DEA88D-2DBA-4449-A201-8B76A5614178}"/>
    <cellStyle name="Comma 2 4 2 3 2 4 5 2 2" xfId="45133" xr:uid="{0DDC4490-646E-4F40-832A-F4EDA5F4110F}"/>
    <cellStyle name="Comma 2 4 2 3 2 4 5 3" xfId="33001" xr:uid="{CDF61505-173F-4ECD-B7AF-BE7282A5CB36}"/>
    <cellStyle name="Comma 2 4 2 3 2 4 6" xfId="12781" xr:uid="{202078C2-F538-4810-A0F6-6627DB6ADC1D}"/>
    <cellStyle name="Comma 2 4 2 3 2 4 6 2" xfId="37045" xr:uid="{62111874-EFC5-44E8-BAC7-DAA8AE1E9FE4}"/>
    <cellStyle name="Comma 2 4 2 3 2 4 7" xfId="24913" xr:uid="{5A1D13A7-0B9A-4B71-B986-D5DDC2A701D5}"/>
    <cellStyle name="Comma 2 4 2 3 2 5" xfId="1155" xr:uid="{DCD7DAD9-86E9-4935-A90D-2565ECE9D826}"/>
    <cellStyle name="Comma 2 4 2 3 2 5 2" xfId="3177" xr:uid="{691E5CB4-2071-4D58-B198-6999DC8C2224}"/>
    <cellStyle name="Comma 2 4 2 3 2 5 2 2" xfId="7221" xr:uid="{572A155A-DC45-4D47-B082-226239507377}"/>
    <cellStyle name="Comma 2 4 2 3 2 5 2 2 2" xfId="19353" xr:uid="{06D7B569-61B1-47D3-9827-9F264C6C4611}"/>
    <cellStyle name="Comma 2 4 2 3 2 5 2 2 2 2" xfId="43617" xr:uid="{F27B54CA-604C-4194-A847-6234A0AAB0F6}"/>
    <cellStyle name="Comma 2 4 2 3 2 5 2 2 3" xfId="31485" xr:uid="{41CE964B-CD91-4114-B249-CDA87223412C}"/>
    <cellStyle name="Comma 2 4 2 3 2 5 2 3" xfId="11265" xr:uid="{9C388E37-22E1-45CA-9E11-3B67C51D4ACA}"/>
    <cellStyle name="Comma 2 4 2 3 2 5 2 3 2" xfId="23397" xr:uid="{81DF2D0B-B7D6-4A3D-863A-716246A144DA}"/>
    <cellStyle name="Comma 2 4 2 3 2 5 2 3 2 2" xfId="47661" xr:uid="{87CD6536-B3F2-4872-A932-1E8236E341E3}"/>
    <cellStyle name="Comma 2 4 2 3 2 5 2 3 3" xfId="35529" xr:uid="{797BF810-7A82-40DC-AB9E-F2B8575EA403}"/>
    <cellStyle name="Comma 2 4 2 3 2 5 2 4" xfId="15309" xr:uid="{8610E4BE-E7E8-464E-A09B-C7524A5AC3A0}"/>
    <cellStyle name="Comma 2 4 2 3 2 5 2 4 2" xfId="39573" xr:uid="{79906940-0BAB-4F59-B9EA-6FA18E234BE0}"/>
    <cellStyle name="Comma 2 4 2 3 2 5 2 5" xfId="27441" xr:uid="{A1858ED5-BFEB-4ACE-99EA-F3F2811DFF41}"/>
    <cellStyle name="Comma 2 4 2 3 2 5 3" xfId="5199" xr:uid="{C7D6B7D6-18B0-4DCC-8F4C-273343B6789F}"/>
    <cellStyle name="Comma 2 4 2 3 2 5 3 2" xfId="17331" xr:uid="{980B64A8-8CE9-4377-8341-C126B0C258C7}"/>
    <cellStyle name="Comma 2 4 2 3 2 5 3 2 2" xfId="41595" xr:uid="{68057B19-2BC2-4CAF-B998-25B0FDDDBFCE}"/>
    <cellStyle name="Comma 2 4 2 3 2 5 3 3" xfId="29463" xr:uid="{2A8DA3E7-4114-4663-9C26-8430AD266088}"/>
    <cellStyle name="Comma 2 4 2 3 2 5 4" xfId="9243" xr:uid="{68630E97-4285-469A-B950-46B81AC4004D}"/>
    <cellStyle name="Comma 2 4 2 3 2 5 4 2" xfId="21375" xr:uid="{6CF851A2-EB4B-4B0A-8A4A-ED65EBC800F9}"/>
    <cellStyle name="Comma 2 4 2 3 2 5 4 2 2" xfId="45639" xr:uid="{A755478C-7FF0-4E16-9B48-255F30D99547}"/>
    <cellStyle name="Comma 2 4 2 3 2 5 4 3" xfId="33507" xr:uid="{227AAAFC-2720-44CE-80D7-5EF02B17294F}"/>
    <cellStyle name="Comma 2 4 2 3 2 5 5" xfId="13287" xr:uid="{AD8ABF9C-7223-4081-8BFB-CA3A23A9B568}"/>
    <cellStyle name="Comma 2 4 2 3 2 5 5 2" xfId="37551" xr:uid="{36EE4210-8D6D-44A9-8DB6-204286285499}"/>
    <cellStyle name="Comma 2 4 2 3 2 5 6" xfId="25419" xr:uid="{7B6A277B-2971-40B6-A1C3-556FD4F6060A}"/>
    <cellStyle name="Comma 2 4 2 3 2 6" xfId="2166" xr:uid="{334317A4-B796-46C3-847C-C9E34DBC0156}"/>
    <cellStyle name="Comma 2 4 2 3 2 6 2" xfId="6210" xr:uid="{B9A67B3C-0609-4F6A-B5F7-9C7B4696285A}"/>
    <cellStyle name="Comma 2 4 2 3 2 6 2 2" xfId="18342" xr:uid="{18451E06-9E5F-44EF-9022-AF83B9AAB114}"/>
    <cellStyle name="Comma 2 4 2 3 2 6 2 2 2" xfId="42606" xr:uid="{CEF367FF-B903-4D45-AA70-59108961FBB8}"/>
    <cellStyle name="Comma 2 4 2 3 2 6 2 3" xfId="30474" xr:uid="{A50B0602-2D0D-4DBA-B423-B5FA23412DCA}"/>
    <cellStyle name="Comma 2 4 2 3 2 6 3" xfId="10254" xr:uid="{43C3512E-A037-44CE-88E7-A05815B04A90}"/>
    <cellStyle name="Comma 2 4 2 3 2 6 3 2" xfId="22386" xr:uid="{65831BDE-D953-498B-931A-D043B8238C49}"/>
    <cellStyle name="Comma 2 4 2 3 2 6 3 2 2" xfId="46650" xr:uid="{D2A99CAD-EC9E-48B3-8B55-0EC28BDF2B68}"/>
    <cellStyle name="Comma 2 4 2 3 2 6 3 3" xfId="34518" xr:uid="{A90FB005-82D3-42D9-A1BE-AEB372C7835E}"/>
    <cellStyle name="Comma 2 4 2 3 2 6 4" xfId="14298" xr:uid="{6045C747-6348-4A42-A23C-45A0AC947086}"/>
    <cellStyle name="Comma 2 4 2 3 2 6 4 2" xfId="38562" xr:uid="{385C3F4C-21A2-47A7-ADF7-92E6C9D3C35C}"/>
    <cellStyle name="Comma 2 4 2 3 2 6 5" xfId="26430" xr:uid="{81E8E801-7E9F-4E69-9B5D-C0A92E7C8749}"/>
    <cellStyle name="Comma 2 4 2 3 2 7" xfId="4188" xr:uid="{C38FB094-83F0-4652-ABCE-4897CBBBF09E}"/>
    <cellStyle name="Comma 2 4 2 3 2 7 2" xfId="16320" xr:uid="{61A30692-1335-4B0C-AC91-DFBB988AD55F}"/>
    <cellStyle name="Comma 2 4 2 3 2 7 2 2" xfId="40584" xr:uid="{67B6AEC9-AD59-4060-9D2D-D0F5A6406C5B}"/>
    <cellStyle name="Comma 2 4 2 3 2 7 3" xfId="28452" xr:uid="{4E69A8B1-31A5-4AF4-B4DA-818983BBF776}"/>
    <cellStyle name="Comma 2 4 2 3 2 8" xfId="8232" xr:uid="{636A6629-9ECA-4A20-A070-EDF8E2AA916F}"/>
    <cellStyle name="Comma 2 4 2 3 2 8 2" xfId="20364" xr:uid="{1C3A7396-F2A1-4BEE-939B-AECFA60E045C}"/>
    <cellStyle name="Comma 2 4 2 3 2 8 2 2" xfId="44628" xr:uid="{76A94D9E-6E97-4FA8-81EB-FA9B47AF3200}"/>
    <cellStyle name="Comma 2 4 2 3 2 8 3" xfId="32496" xr:uid="{84EFE449-A9A6-450B-B8B8-FEB98F3624E6}"/>
    <cellStyle name="Comma 2 4 2 3 2 9" xfId="12276" xr:uid="{D8B52EEF-08FC-4E58-9D11-7916D2E939E7}"/>
    <cellStyle name="Comma 2 4 2 3 2 9 2" xfId="36540" xr:uid="{EDB300A8-0A47-4A5B-8F88-9952BC1209B2}"/>
    <cellStyle name="Comma 2 4 2 3 3" xfId="207" xr:uid="{9987E031-566D-4FD2-8D0D-EAE45662DC81}"/>
    <cellStyle name="Comma 2 4 2 3 3 2" xfId="460" xr:uid="{45E24823-4268-4D40-A694-F49C2B7952E1}"/>
    <cellStyle name="Comma 2 4 2 3 3 2 2" xfId="965" xr:uid="{13589468-3418-4E6E-97D9-7409814FC976}"/>
    <cellStyle name="Comma 2 4 2 3 3 2 2 2" xfId="1976" xr:uid="{746D53D5-C044-40C9-8F12-BC3DA97224B9}"/>
    <cellStyle name="Comma 2 4 2 3 3 2 2 2 2" xfId="3998" xr:uid="{8FE2F5DE-1FE8-4079-B64A-56C968DAC5FC}"/>
    <cellStyle name="Comma 2 4 2 3 3 2 2 2 2 2" xfId="8042" xr:uid="{FD9514B1-9F89-40B8-B217-2EDA689AA900}"/>
    <cellStyle name="Comma 2 4 2 3 3 2 2 2 2 2 2" xfId="20174" xr:uid="{602B7BF7-88C7-4FF9-B476-FF92EC826239}"/>
    <cellStyle name="Comma 2 4 2 3 3 2 2 2 2 2 2 2" xfId="44438" xr:uid="{0E52F09B-E389-43E4-8A19-E5841383869D}"/>
    <cellStyle name="Comma 2 4 2 3 3 2 2 2 2 2 3" xfId="32306" xr:uid="{E3BA1D72-C5EC-407E-8256-5FE46B806033}"/>
    <cellStyle name="Comma 2 4 2 3 3 2 2 2 2 3" xfId="12086" xr:uid="{7EE6DE12-A580-4B5E-9745-0200C3E26337}"/>
    <cellStyle name="Comma 2 4 2 3 3 2 2 2 2 3 2" xfId="24218" xr:uid="{D6FB20E8-6B34-4C7A-8C9E-6AD2DA253FD5}"/>
    <cellStyle name="Comma 2 4 2 3 3 2 2 2 2 3 2 2" xfId="48482" xr:uid="{19B93687-A46D-418E-B193-EB8DD2C764B2}"/>
    <cellStyle name="Comma 2 4 2 3 3 2 2 2 2 3 3" xfId="36350" xr:uid="{80A64807-9CD7-489F-9F27-DB5DB5F4B8BD}"/>
    <cellStyle name="Comma 2 4 2 3 3 2 2 2 2 4" xfId="16130" xr:uid="{80F3E0B0-2AA6-49B2-871C-2E7412E56893}"/>
    <cellStyle name="Comma 2 4 2 3 3 2 2 2 2 4 2" xfId="40394" xr:uid="{825160CD-5D14-4C1F-8889-68297E6ACE24}"/>
    <cellStyle name="Comma 2 4 2 3 3 2 2 2 2 5" xfId="28262" xr:uid="{6FFF25BF-407E-4F7E-8DA8-C140A688A696}"/>
    <cellStyle name="Comma 2 4 2 3 3 2 2 2 3" xfId="6020" xr:uid="{241FFE48-9B98-42A3-BB59-5DA015730AAC}"/>
    <cellStyle name="Comma 2 4 2 3 3 2 2 2 3 2" xfId="18152" xr:uid="{59D63AB0-0103-4C82-8B6D-A61D0D4B2780}"/>
    <cellStyle name="Comma 2 4 2 3 3 2 2 2 3 2 2" xfId="42416" xr:uid="{C5DEC7AB-69AA-40A2-B085-582D720D7307}"/>
    <cellStyle name="Comma 2 4 2 3 3 2 2 2 3 3" xfId="30284" xr:uid="{D09D7E0A-E8F5-4C28-B867-D66BC29111CD}"/>
    <cellStyle name="Comma 2 4 2 3 3 2 2 2 4" xfId="10064" xr:uid="{17D225EB-F0AE-44FC-BCBA-6ADA883B7501}"/>
    <cellStyle name="Comma 2 4 2 3 3 2 2 2 4 2" xfId="22196" xr:uid="{977A815D-18CC-44FE-BDA2-291710F589D3}"/>
    <cellStyle name="Comma 2 4 2 3 3 2 2 2 4 2 2" xfId="46460" xr:uid="{99223FEE-EB11-4831-BE92-334C626B48EF}"/>
    <cellStyle name="Comma 2 4 2 3 3 2 2 2 4 3" xfId="34328" xr:uid="{265829AA-9FED-417C-9A4D-6441EBBC7443}"/>
    <cellStyle name="Comma 2 4 2 3 3 2 2 2 5" xfId="14108" xr:uid="{9EF6FBBB-CCB5-4F32-BFF4-B9641CD27646}"/>
    <cellStyle name="Comma 2 4 2 3 3 2 2 2 5 2" xfId="38372" xr:uid="{E2ACD288-7485-4396-A282-55949F0634DF}"/>
    <cellStyle name="Comma 2 4 2 3 3 2 2 2 6" xfId="26240" xr:uid="{EFC3988B-DDED-43A2-8F50-C31E47396CD6}"/>
    <cellStyle name="Comma 2 4 2 3 3 2 2 3" xfId="2987" xr:uid="{660D20EB-9965-444B-BB27-9F7A63208F2B}"/>
    <cellStyle name="Comma 2 4 2 3 3 2 2 3 2" xfId="7031" xr:uid="{7728DC15-3114-4787-AAC4-549F2DBF5729}"/>
    <cellStyle name="Comma 2 4 2 3 3 2 2 3 2 2" xfId="19163" xr:uid="{E419EE0C-3292-42F7-9084-8DB45838368D}"/>
    <cellStyle name="Comma 2 4 2 3 3 2 2 3 2 2 2" xfId="43427" xr:uid="{BFB8B8E9-9DCA-490B-8E72-5207B8C7AE84}"/>
    <cellStyle name="Comma 2 4 2 3 3 2 2 3 2 3" xfId="31295" xr:uid="{4BC76E65-C9FB-4A3D-977C-27FB0FA20266}"/>
    <cellStyle name="Comma 2 4 2 3 3 2 2 3 3" xfId="11075" xr:uid="{826535BE-6D7F-42D6-9F3E-CC18FB1A4ECC}"/>
    <cellStyle name="Comma 2 4 2 3 3 2 2 3 3 2" xfId="23207" xr:uid="{DB164A79-5BE2-4BB1-9F0B-2EA5D09845DD}"/>
    <cellStyle name="Comma 2 4 2 3 3 2 2 3 3 2 2" xfId="47471" xr:uid="{63BB64D5-4357-4248-BEF2-BAA28EA82978}"/>
    <cellStyle name="Comma 2 4 2 3 3 2 2 3 3 3" xfId="35339" xr:uid="{35B8C5EB-9A84-4396-8A37-70EFEA9674D9}"/>
    <cellStyle name="Comma 2 4 2 3 3 2 2 3 4" xfId="15119" xr:uid="{8B0CE3F2-3E70-4F79-B452-6DA26B7B9A01}"/>
    <cellStyle name="Comma 2 4 2 3 3 2 2 3 4 2" xfId="39383" xr:uid="{0F63EAF5-24B9-4542-8A7D-F189175043C3}"/>
    <cellStyle name="Comma 2 4 2 3 3 2 2 3 5" xfId="27251" xr:uid="{7EE4626E-A430-4282-BFE9-C718DC705817}"/>
    <cellStyle name="Comma 2 4 2 3 3 2 2 4" xfId="5009" xr:uid="{86314926-232F-40F0-878C-9255AE8B1E96}"/>
    <cellStyle name="Comma 2 4 2 3 3 2 2 4 2" xfId="17141" xr:uid="{5B34025E-1F3A-4839-AB3B-68D680AF259B}"/>
    <cellStyle name="Comma 2 4 2 3 3 2 2 4 2 2" xfId="41405" xr:uid="{5760AAC9-099D-43AF-B683-8EA58F8D027F}"/>
    <cellStyle name="Comma 2 4 2 3 3 2 2 4 3" xfId="29273" xr:uid="{4BCEC775-1CCF-46BB-96D3-A8362F654D43}"/>
    <cellStyle name="Comma 2 4 2 3 3 2 2 5" xfId="9053" xr:uid="{89B959E8-CB53-4172-8771-A7DAB4FDB979}"/>
    <cellStyle name="Comma 2 4 2 3 3 2 2 5 2" xfId="21185" xr:uid="{0C3945C4-AE41-40A5-B550-38CCFEED349D}"/>
    <cellStyle name="Comma 2 4 2 3 3 2 2 5 2 2" xfId="45449" xr:uid="{629ED807-D8A4-4CC6-AEC8-A8679161AAF7}"/>
    <cellStyle name="Comma 2 4 2 3 3 2 2 5 3" xfId="33317" xr:uid="{89AD774A-D08D-457B-B031-1B51A252AF73}"/>
    <cellStyle name="Comma 2 4 2 3 3 2 2 6" xfId="13097" xr:uid="{9CA4713D-0B9D-4F3D-9A8D-986E37CC174C}"/>
    <cellStyle name="Comma 2 4 2 3 3 2 2 6 2" xfId="37361" xr:uid="{629E2EFF-1747-47AB-A29A-3D72F8E28AB1}"/>
    <cellStyle name="Comma 2 4 2 3 3 2 2 7" xfId="25229" xr:uid="{E5252BE6-083A-47F8-B7F0-1981B3B5D3A9}"/>
    <cellStyle name="Comma 2 4 2 3 3 2 3" xfId="1471" xr:uid="{3F9245BB-A047-46D3-A74D-A599BA8D1C30}"/>
    <cellStyle name="Comma 2 4 2 3 3 2 3 2" xfId="3493" xr:uid="{7753DFE2-5F12-41F5-9702-C58ABE2542FE}"/>
    <cellStyle name="Comma 2 4 2 3 3 2 3 2 2" xfId="7537" xr:uid="{D4C79EFB-F209-4266-906D-D23DCACD951D}"/>
    <cellStyle name="Comma 2 4 2 3 3 2 3 2 2 2" xfId="19669" xr:uid="{845765D6-D29A-4810-A986-7D74E7E82AE9}"/>
    <cellStyle name="Comma 2 4 2 3 3 2 3 2 2 2 2" xfId="43933" xr:uid="{6518B353-C380-4BD4-8412-7FBED6FF29A2}"/>
    <cellStyle name="Comma 2 4 2 3 3 2 3 2 2 3" xfId="31801" xr:uid="{F74CA908-AA6B-4224-8376-0BE5A5AFAF82}"/>
    <cellStyle name="Comma 2 4 2 3 3 2 3 2 3" xfId="11581" xr:uid="{1324CC99-720A-43E6-8E82-EEF53D50152F}"/>
    <cellStyle name="Comma 2 4 2 3 3 2 3 2 3 2" xfId="23713" xr:uid="{04126A4B-CB89-477D-9B79-F713B534B079}"/>
    <cellStyle name="Comma 2 4 2 3 3 2 3 2 3 2 2" xfId="47977" xr:uid="{5A844C03-F053-42C9-BFF3-533409DB29C7}"/>
    <cellStyle name="Comma 2 4 2 3 3 2 3 2 3 3" xfId="35845" xr:uid="{6CC9EF6F-D0DD-49DC-8DFC-EC91BD2325FB}"/>
    <cellStyle name="Comma 2 4 2 3 3 2 3 2 4" xfId="15625" xr:uid="{E6475F53-4847-454D-B441-9811B7D0E3CC}"/>
    <cellStyle name="Comma 2 4 2 3 3 2 3 2 4 2" xfId="39889" xr:uid="{D6A9D146-3F0A-4D84-A37B-A9B65AD0097C}"/>
    <cellStyle name="Comma 2 4 2 3 3 2 3 2 5" xfId="27757" xr:uid="{152C437C-B76B-4FBC-9E7A-E2330BE4EA7E}"/>
    <cellStyle name="Comma 2 4 2 3 3 2 3 3" xfId="5515" xr:uid="{B9BEF8C0-C07B-4369-A755-FC2FC2E2D9FB}"/>
    <cellStyle name="Comma 2 4 2 3 3 2 3 3 2" xfId="17647" xr:uid="{DB0F5FDB-1577-4455-99BD-A5FA676A7DAF}"/>
    <cellStyle name="Comma 2 4 2 3 3 2 3 3 2 2" xfId="41911" xr:uid="{5179B3D5-5D35-430A-84AE-324A5178CF3D}"/>
    <cellStyle name="Comma 2 4 2 3 3 2 3 3 3" xfId="29779" xr:uid="{44F09364-46B7-453F-B110-C9F0DE975E93}"/>
    <cellStyle name="Comma 2 4 2 3 3 2 3 4" xfId="9559" xr:uid="{F9024C21-5F6D-4E2C-9632-D4AD7B424A34}"/>
    <cellStyle name="Comma 2 4 2 3 3 2 3 4 2" xfId="21691" xr:uid="{F96ECEE1-3C55-4F37-ACD8-F1C0EE7292A2}"/>
    <cellStyle name="Comma 2 4 2 3 3 2 3 4 2 2" xfId="45955" xr:uid="{7BF030B9-DF7F-46D1-8C50-5DEB9215BDB5}"/>
    <cellStyle name="Comma 2 4 2 3 3 2 3 4 3" xfId="33823" xr:uid="{26A1B6C6-9DDC-4120-9F44-2247168DEF94}"/>
    <cellStyle name="Comma 2 4 2 3 3 2 3 5" xfId="13603" xr:uid="{9BECE6E7-57C2-49F1-8329-913ED8E792C4}"/>
    <cellStyle name="Comma 2 4 2 3 3 2 3 5 2" xfId="37867" xr:uid="{689CAEF8-3838-44D4-9B58-8C93E1104857}"/>
    <cellStyle name="Comma 2 4 2 3 3 2 3 6" xfId="25735" xr:uid="{FB1D4FD0-1F48-47AD-ABF2-DBD17C7A0BB3}"/>
    <cellStyle name="Comma 2 4 2 3 3 2 4" xfId="2482" xr:uid="{E2C003D3-9879-4B0E-9438-6D5821FBFC72}"/>
    <cellStyle name="Comma 2 4 2 3 3 2 4 2" xfId="6526" xr:uid="{19E6A88A-66AB-4950-BF87-DF4816590611}"/>
    <cellStyle name="Comma 2 4 2 3 3 2 4 2 2" xfId="18658" xr:uid="{834DC2C1-72D5-4CE3-8001-3ECBF8A07677}"/>
    <cellStyle name="Comma 2 4 2 3 3 2 4 2 2 2" xfId="42922" xr:uid="{59AD80FC-C978-43B1-8884-60175176195C}"/>
    <cellStyle name="Comma 2 4 2 3 3 2 4 2 3" xfId="30790" xr:uid="{A5402C5C-0CA1-46B1-B3F6-F5F53114C42E}"/>
    <cellStyle name="Comma 2 4 2 3 3 2 4 3" xfId="10570" xr:uid="{B04F6032-E90F-41F0-B84C-FA3725E187AE}"/>
    <cellStyle name="Comma 2 4 2 3 3 2 4 3 2" xfId="22702" xr:uid="{504D890E-4D53-42A3-80B1-A1F9C5CFAD11}"/>
    <cellStyle name="Comma 2 4 2 3 3 2 4 3 2 2" xfId="46966" xr:uid="{2A5C2205-0977-4D4B-AA8D-7C11C726DF42}"/>
    <cellStyle name="Comma 2 4 2 3 3 2 4 3 3" xfId="34834" xr:uid="{C35E2ED8-ABF2-48B9-B070-1B43B87D577C}"/>
    <cellStyle name="Comma 2 4 2 3 3 2 4 4" xfId="14614" xr:uid="{D43589A5-475D-43EE-8A3D-1A4242DAA9D5}"/>
    <cellStyle name="Comma 2 4 2 3 3 2 4 4 2" xfId="38878" xr:uid="{B56B7BA5-9414-425F-975A-83862E44BC9E}"/>
    <cellStyle name="Comma 2 4 2 3 3 2 4 5" xfId="26746" xr:uid="{D1817564-1537-4617-A9E6-C0D0DFCF99F3}"/>
    <cellStyle name="Comma 2 4 2 3 3 2 5" xfId="4504" xr:uid="{93CB6B61-F6E8-496D-A54F-1B01D5904180}"/>
    <cellStyle name="Comma 2 4 2 3 3 2 5 2" xfId="16636" xr:uid="{02206313-5B4F-480B-999D-10769AC4507F}"/>
    <cellStyle name="Comma 2 4 2 3 3 2 5 2 2" xfId="40900" xr:uid="{F6B6B171-A569-45DB-B1B1-48E915FBA5DA}"/>
    <cellStyle name="Comma 2 4 2 3 3 2 5 3" xfId="28768" xr:uid="{E206A468-FEBF-4B1B-B466-313EE232B455}"/>
    <cellStyle name="Comma 2 4 2 3 3 2 6" xfId="8548" xr:uid="{072DB06C-EC8C-42F5-B302-FCBA107980B1}"/>
    <cellStyle name="Comma 2 4 2 3 3 2 6 2" xfId="20680" xr:uid="{35C2F558-6074-424A-B6CC-1CBF343B21A4}"/>
    <cellStyle name="Comma 2 4 2 3 3 2 6 2 2" xfId="44944" xr:uid="{FD32C7FC-B0F5-43A5-8275-29C870B5FCE8}"/>
    <cellStyle name="Comma 2 4 2 3 3 2 6 3" xfId="32812" xr:uid="{C0209218-E686-4C85-87E9-79442CEEDF8B}"/>
    <cellStyle name="Comma 2 4 2 3 3 2 7" xfId="12592" xr:uid="{62436640-6BB6-46C8-944A-78E49D833B82}"/>
    <cellStyle name="Comma 2 4 2 3 3 2 7 2" xfId="36856" xr:uid="{979C56BF-F814-470D-8B40-938EC712B67A}"/>
    <cellStyle name="Comma 2 4 2 3 3 2 8" xfId="24724" xr:uid="{53E6F691-F4EB-4DA3-B0A1-D7AF619BE77B}"/>
    <cellStyle name="Comma 2 4 2 3 3 3" xfId="712" xr:uid="{D6A50F33-595F-493C-BEC2-8806E0D7D757}"/>
    <cellStyle name="Comma 2 4 2 3 3 3 2" xfId="1723" xr:uid="{2AF49F36-ADDD-4458-B005-BF1E175FD101}"/>
    <cellStyle name="Comma 2 4 2 3 3 3 2 2" xfId="3745" xr:uid="{FE5CA064-29E2-47EA-AA6E-D31ECF7F189E}"/>
    <cellStyle name="Comma 2 4 2 3 3 3 2 2 2" xfId="7789" xr:uid="{44B4167C-14D0-4332-8D9D-37C1F2FA1207}"/>
    <cellStyle name="Comma 2 4 2 3 3 3 2 2 2 2" xfId="19921" xr:uid="{14BF46ED-F75D-492B-9834-6E242ECBC48C}"/>
    <cellStyle name="Comma 2 4 2 3 3 3 2 2 2 2 2" xfId="44185" xr:uid="{2382E4D1-2F6D-4A8D-AE16-EB68858D6025}"/>
    <cellStyle name="Comma 2 4 2 3 3 3 2 2 2 3" xfId="32053" xr:uid="{6AE2303E-0E03-47D9-9F0B-BF5A43F2CB27}"/>
    <cellStyle name="Comma 2 4 2 3 3 3 2 2 3" xfId="11833" xr:uid="{4F6B6093-2EC8-41D6-82E4-4BA5357A5309}"/>
    <cellStyle name="Comma 2 4 2 3 3 3 2 2 3 2" xfId="23965" xr:uid="{2BC985C4-817B-4D79-A032-BD8460A18768}"/>
    <cellStyle name="Comma 2 4 2 3 3 3 2 2 3 2 2" xfId="48229" xr:uid="{BC3CD91C-8A99-430F-9EE4-F7D8E51DAC9E}"/>
    <cellStyle name="Comma 2 4 2 3 3 3 2 2 3 3" xfId="36097" xr:uid="{A4D26C44-662D-4097-9063-1010B2E2601C}"/>
    <cellStyle name="Comma 2 4 2 3 3 3 2 2 4" xfId="15877" xr:uid="{22AD38AA-5442-49E8-B5FE-ADDB9338EF6E}"/>
    <cellStyle name="Comma 2 4 2 3 3 3 2 2 4 2" xfId="40141" xr:uid="{05E2AAFE-899C-416F-942E-F18B0AD024D8}"/>
    <cellStyle name="Comma 2 4 2 3 3 3 2 2 5" xfId="28009" xr:uid="{403B74B4-9DED-465D-B203-F80F05C22057}"/>
    <cellStyle name="Comma 2 4 2 3 3 3 2 3" xfId="5767" xr:uid="{4E418AE7-5ED0-47D0-948E-9E2539D22B17}"/>
    <cellStyle name="Comma 2 4 2 3 3 3 2 3 2" xfId="17899" xr:uid="{87C87D27-3C78-4021-993A-71DAA7010F0C}"/>
    <cellStyle name="Comma 2 4 2 3 3 3 2 3 2 2" xfId="42163" xr:uid="{CAF6E361-93BC-4D86-9660-1DE4334E131E}"/>
    <cellStyle name="Comma 2 4 2 3 3 3 2 3 3" xfId="30031" xr:uid="{5AACAC91-C657-4FAA-B376-DEB75447BEC3}"/>
    <cellStyle name="Comma 2 4 2 3 3 3 2 4" xfId="9811" xr:uid="{B3D21147-8965-40D1-BBAE-860E73784D78}"/>
    <cellStyle name="Comma 2 4 2 3 3 3 2 4 2" xfId="21943" xr:uid="{D6555322-E0E0-4A67-AECA-B536CFB6EE0E}"/>
    <cellStyle name="Comma 2 4 2 3 3 3 2 4 2 2" xfId="46207" xr:uid="{9B63977A-DD18-48EE-B21E-15E6656DB668}"/>
    <cellStyle name="Comma 2 4 2 3 3 3 2 4 3" xfId="34075" xr:uid="{9D962A8F-F4E5-4F0C-A23A-9BCB74F52A35}"/>
    <cellStyle name="Comma 2 4 2 3 3 3 2 5" xfId="13855" xr:uid="{E6EFDF61-9B2C-49FD-9428-045A73051507}"/>
    <cellStyle name="Comma 2 4 2 3 3 3 2 5 2" xfId="38119" xr:uid="{0D9983DE-77DC-4932-BB54-756C39761FCD}"/>
    <cellStyle name="Comma 2 4 2 3 3 3 2 6" xfId="25987" xr:uid="{9F2F3151-7292-4103-B8C9-E5E030DF3FED}"/>
    <cellStyle name="Comma 2 4 2 3 3 3 3" xfId="2734" xr:uid="{24E6E21D-8B20-4772-8EB1-D0F15B36D9E0}"/>
    <cellStyle name="Comma 2 4 2 3 3 3 3 2" xfId="6778" xr:uid="{7241C8AF-DEA8-4D99-894A-2CBE0CC0107F}"/>
    <cellStyle name="Comma 2 4 2 3 3 3 3 2 2" xfId="18910" xr:uid="{B6FFA68E-2D62-4E53-8B27-608C17AB6DC0}"/>
    <cellStyle name="Comma 2 4 2 3 3 3 3 2 2 2" xfId="43174" xr:uid="{9BFA0EAF-AB93-4F0F-A4BC-DF734FF49A64}"/>
    <cellStyle name="Comma 2 4 2 3 3 3 3 2 3" xfId="31042" xr:uid="{BC66D5DE-43D2-4915-BFAC-5455C460AA07}"/>
    <cellStyle name="Comma 2 4 2 3 3 3 3 3" xfId="10822" xr:uid="{DEC701D0-E748-49DF-8BB3-71AD28521D4C}"/>
    <cellStyle name="Comma 2 4 2 3 3 3 3 3 2" xfId="22954" xr:uid="{45131360-2230-4F62-AD93-A9A0F7E5D4A2}"/>
    <cellStyle name="Comma 2 4 2 3 3 3 3 3 2 2" xfId="47218" xr:uid="{841645E8-EF33-4243-96C4-2235A0CB526F}"/>
    <cellStyle name="Comma 2 4 2 3 3 3 3 3 3" xfId="35086" xr:uid="{E56296ED-1060-4893-8490-853BB81E4D9C}"/>
    <cellStyle name="Comma 2 4 2 3 3 3 3 4" xfId="14866" xr:uid="{8C0BD78B-98E7-443C-8507-3EB3FB8D4EDE}"/>
    <cellStyle name="Comma 2 4 2 3 3 3 3 4 2" xfId="39130" xr:uid="{457F0893-D05C-47C4-9FC8-E0F4425EA736}"/>
    <cellStyle name="Comma 2 4 2 3 3 3 3 5" xfId="26998" xr:uid="{3FA9B4CF-E7CA-44E9-B5E2-B6EAD395D405}"/>
    <cellStyle name="Comma 2 4 2 3 3 3 4" xfId="4756" xr:uid="{E9BB2ED6-EE05-48CB-A0AA-72EF8A80E714}"/>
    <cellStyle name="Comma 2 4 2 3 3 3 4 2" xfId="16888" xr:uid="{9DE9E3EF-0684-4BA5-BD0E-C00BD31502F8}"/>
    <cellStyle name="Comma 2 4 2 3 3 3 4 2 2" xfId="41152" xr:uid="{343602FC-ED5B-4B7B-9659-E92BD0D8E65D}"/>
    <cellStyle name="Comma 2 4 2 3 3 3 4 3" xfId="29020" xr:uid="{213B16E7-F47E-4165-B1CC-79D18C92BEF6}"/>
    <cellStyle name="Comma 2 4 2 3 3 3 5" xfId="8800" xr:uid="{1CC96A98-5FAB-446C-8AA7-E3C2B3A3856F}"/>
    <cellStyle name="Comma 2 4 2 3 3 3 5 2" xfId="20932" xr:uid="{DC815555-FE94-41E4-A609-DAEFFFA274B0}"/>
    <cellStyle name="Comma 2 4 2 3 3 3 5 2 2" xfId="45196" xr:uid="{4F13C9EE-C538-44F0-B2C6-0BAA67ADC1DA}"/>
    <cellStyle name="Comma 2 4 2 3 3 3 5 3" xfId="33064" xr:uid="{1B29D654-12B5-4BDE-ACAF-428514AE8D4B}"/>
    <cellStyle name="Comma 2 4 2 3 3 3 6" xfId="12844" xr:uid="{5979EAE2-3BC4-4F64-A180-BE5027AF6511}"/>
    <cellStyle name="Comma 2 4 2 3 3 3 6 2" xfId="37108" xr:uid="{8BB5A851-9BCC-4DCA-AAD4-9452B569F112}"/>
    <cellStyle name="Comma 2 4 2 3 3 3 7" xfId="24976" xr:uid="{03640BC5-1228-43F9-BD85-E36EA18F48EB}"/>
    <cellStyle name="Comma 2 4 2 3 3 4" xfId="1218" xr:uid="{7FEDF55B-5F12-41CF-BCB2-8EE0DEDD8333}"/>
    <cellStyle name="Comma 2 4 2 3 3 4 2" xfId="3240" xr:uid="{6DE551D0-E9F0-4A5B-9E0C-C009C5814E3B}"/>
    <cellStyle name="Comma 2 4 2 3 3 4 2 2" xfId="7284" xr:uid="{F3CA4A1B-A8A0-4ECE-AEB4-B139B87FC935}"/>
    <cellStyle name="Comma 2 4 2 3 3 4 2 2 2" xfId="19416" xr:uid="{CA36804F-C19B-4157-921A-B0DEC558DD16}"/>
    <cellStyle name="Comma 2 4 2 3 3 4 2 2 2 2" xfId="43680" xr:uid="{82AE6BEA-3195-4ED1-B340-B9E4D77ECC8D}"/>
    <cellStyle name="Comma 2 4 2 3 3 4 2 2 3" xfId="31548" xr:uid="{801973BC-9DF1-4C7C-9A4C-CDB233A3E872}"/>
    <cellStyle name="Comma 2 4 2 3 3 4 2 3" xfId="11328" xr:uid="{9F89D4CC-3A78-4D66-A592-B97C731C0EBD}"/>
    <cellStyle name="Comma 2 4 2 3 3 4 2 3 2" xfId="23460" xr:uid="{B3CA7F1B-4DE4-4293-8B2D-D57985B1D8EB}"/>
    <cellStyle name="Comma 2 4 2 3 3 4 2 3 2 2" xfId="47724" xr:uid="{69AD8D18-D2F0-45CD-808D-D0D67067C00C}"/>
    <cellStyle name="Comma 2 4 2 3 3 4 2 3 3" xfId="35592" xr:uid="{0F3929A9-D6C6-4312-8EAC-7C05534FC43F}"/>
    <cellStyle name="Comma 2 4 2 3 3 4 2 4" xfId="15372" xr:uid="{0E82A51E-79C4-4F66-A0B6-E0424DD69801}"/>
    <cellStyle name="Comma 2 4 2 3 3 4 2 4 2" xfId="39636" xr:uid="{984D1846-12D6-45EC-87A4-21CD1EA80654}"/>
    <cellStyle name="Comma 2 4 2 3 3 4 2 5" xfId="27504" xr:uid="{FA7F158A-5AAD-4C23-9A2A-58D9E9DCB59E}"/>
    <cellStyle name="Comma 2 4 2 3 3 4 3" xfId="5262" xr:uid="{8580D3C8-BB20-4FE1-AF4D-B71181C9C8C4}"/>
    <cellStyle name="Comma 2 4 2 3 3 4 3 2" xfId="17394" xr:uid="{53897564-8552-45B3-ACDE-8955351629B8}"/>
    <cellStyle name="Comma 2 4 2 3 3 4 3 2 2" xfId="41658" xr:uid="{4B52789C-E0D7-4374-86AD-1147826C6175}"/>
    <cellStyle name="Comma 2 4 2 3 3 4 3 3" xfId="29526" xr:uid="{523CE271-2A92-4F79-B074-0EB0910497FD}"/>
    <cellStyle name="Comma 2 4 2 3 3 4 4" xfId="9306" xr:uid="{C3B92560-043B-4977-8E53-5B3C3543D324}"/>
    <cellStyle name="Comma 2 4 2 3 3 4 4 2" xfId="21438" xr:uid="{F0201A9F-47E6-497F-B9E4-10ED52682252}"/>
    <cellStyle name="Comma 2 4 2 3 3 4 4 2 2" xfId="45702" xr:uid="{AA2EAC72-AE86-4573-92B9-879BC0590C63}"/>
    <cellStyle name="Comma 2 4 2 3 3 4 4 3" xfId="33570" xr:uid="{8FCFE42F-C840-4A0D-9B91-F3679A47C5C6}"/>
    <cellStyle name="Comma 2 4 2 3 3 4 5" xfId="13350" xr:uid="{8A82F240-285C-4566-9978-C7A3675608CF}"/>
    <cellStyle name="Comma 2 4 2 3 3 4 5 2" xfId="37614" xr:uid="{7B238555-7814-4651-9D2E-3A35B6521CBD}"/>
    <cellStyle name="Comma 2 4 2 3 3 4 6" xfId="25482" xr:uid="{8C9E9E31-45AA-4E68-8ACB-8041AA0399FC}"/>
    <cellStyle name="Comma 2 4 2 3 3 5" xfId="2229" xr:uid="{988FECE1-200D-439B-9215-6A1E1699A628}"/>
    <cellStyle name="Comma 2 4 2 3 3 5 2" xfId="6273" xr:uid="{1322BD0B-F7CF-4AA2-861B-A1ED77A27374}"/>
    <cellStyle name="Comma 2 4 2 3 3 5 2 2" xfId="18405" xr:uid="{F99F903E-8A30-45D4-96CB-02540F963839}"/>
    <cellStyle name="Comma 2 4 2 3 3 5 2 2 2" xfId="42669" xr:uid="{10FC851D-88FB-4AC5-AF7F-A27B1E3723F4}"/>
    <cellStyle name="Comma 2 4 2 3 3 5 2 3" xfId="30537" xr:uid="{D99CAA82-C256-47DF-9D9C-A6344532B115}"/>
    <cellStyle name="Comma 2 4 2 3 3 5 3" xfId="10317" xr:uid="{A9F82626-044E-4B87-861A-9EB7A9B6E050}"/>
    <cellStyle name="Comma 2 4 2 3 3 5 3 2" xfId="22449" xr:uid="{4CDB568D-8615-453F-90E3-360DA3E03E3E}"/>
    <cellStyle name="Comma 2 4 2 3 3 5 3 2 2" xfId="46713" xr:uid="{6CC20805-09CF-4743-9BFD-BD5DB56EAE84}"/>
    <cellStyle name="Comma 2 4 2 3 3 5 3 3" xfId="34581" xr:uid="{57AAEA54-DA5B-434E-B404-C8BBB9647C22}"/>
    <cellStyle name="Comma 2 4 2 3 3 5 4" xfId="14361" xr:uid="{D42D8607-CA8B-4B21-8BDE-511501ADF0D1}"/>
    <cellStyle name="Comma 2 4 2 3 3 5 4 2" xfId="38625" xr:uid="{04BD80FB-A4C7-4773-9879-5DD64DCE5F0C}"/>
    <cellStyle name="Comma 2 4 2 3 3 5 5" xfId="26493" xr:uid="{68E37AA6-99CF-4AFF-A684-482BE0F072CC}"/>
    <cellStyle name="Comma 2 4 2 3 3 6" xfId="4251" xr:uid="{2EE7FF76-A29D-4A03-BB98-12C900728096}"/>
    <cellStyle name="Comma 2 4 2 3 3 6 2" xfId="16383" xr:uid="{8D0708D6-4CA9-47F5-97C4-B69563DA2C7A}"/>
    <cellStyle name="Comma 2 4 2 3 3 6 2 2" xfId="40647" xr:uid="{FBACEAE7-381B-4B88-B4B7-A3897AD83BFA}"/>
    <cellStyle name="Comma 2 4 2 3 3 6 3" xfId="28515" xr:uid="{30630FDA-2B03-4B27-897C-E08ED8E40D82}"/>
    <cellStyle name="Comma 2 4 2 3 3 7" xfId="8295" xr:uid="{DB6C13EF-8154-48A4-80FB-1A591D754B09}"/>
    <cellStyle name="Comma 2 4 2 3 3 7 2" xfId="20427" xr:uid="{C655E96C-1B7F-4643-B642-662B8075F441}"/>
    <cellStyle name="Comma 2 4 2 3 3 7 2 2" xfId="44691" xr:uid="{8ECC33EC-171B-4332-824A-47384C8B9623}"/>
    <cellStyle name="Comma 2 4 2 3 3 7 3" xfId="32559" xr:uid="{1C791CD6-F665-4CC6-8A7C-60E946F93818}"/>
    <cellStyle name="Comma 2 4 2 3 3 8" xfId="12339" xr:uid="{8826C3F2-E527-4B54-BC03-CF4A0A06ED11}"/>
    <cellStyle name="Comma 2 4 2 3 3 8 2" xfId="36603" xr:uid="{0EE16027-2C55-46C4-BDCD-2BC2064FF22B}"/>
    <cellStyle name="Comma 2 4 2 3 3 9" xfId="24471" xr:uid="{B0106205-53C4-4AFC-831A-291E548B1D92}"/>
    <cellStyle name="Comma 2 4 2 3 4" xfId="334" xr:uid="{8C28B9A2-5449-408C-AABA-2548CAFF5199}"/>
    <cellStyle name="Comma 2 4 2 3 4 2" xfId="839" xr:uid="{BF8F0089-D1DF-4C4E-A402-6188F8DF378E}"/>
    <cellStyle name="Comma 2 4 2 3 4 2 2" xfId="1850" xr:uid="{29DEEBDB-B6BE-452D-8BCC-D26B0F4F0524}"/>
    <cellStyle name="Comma 2 4 2 3 4 2 2 2" xfId="3872" xr:uid="{583108BB-8444-4255-A4B5-E406F1966C0C}"/>
    <cellStyle name="Comma 2 4 2 3 4 2 2 2 2" xfId="7916" xr:uid="{5C47A4A3-2F1A-4FE8-BCC3-5A355B204BCF}"/>
    <cellStyle name="Comma 2 4 2 3 4 2 2 2 2 2" xfId="20048" xr:uid="{0E58BDC0-ECB8-4A0C-ACDF-96D030FF06B0}"/>
    <cellStyle name="Comma 2 4 2 3 4 2 2 2 2 2 2" xfId="44312" xr:uid="{49DFBF4F-A297-474D-8ADA-9F5D76E3AB6E}"/>
    <cellStyle name="Comma 2 4 2 3 4 2 2 2 2 3" xfId="32180" xr:uid="{352A72CE-1A93-44F7-A157-171FE762DA56}"/>
    <cellStyle name="Comma 2 4 2 3 4 2 2 2 3" xfId="11960" xr:uid="{E7B5D3DA-73B6-42B2-9658-04BFE49098AF}"/>
    <cellStyle name="Comma 2 4 2 3 4 2 2 2 3 2" xfId="24092" xr:uid="{E93EB802-C3F6-4DBE-903B-E9EF516D7622}"/>
    <cellStyle name="Comma 2 4 2 3 4 2 2 2 3 2 2" xfId="48356" xr:uid="{565AF027-C0B4-4157-BE89-AC115A5F0B7B}"/>
    <cellStyle name="Comma 2 4 2 3 4 2 2 2 3 3" xfId="36224" xr:uid="{61D17DAA-C563-4288-87CF-0D3CDC0B200E}"/>
    <cellStyle name="Comma 2 4 2 3 4 2 2 2 4" xfId="16004" xr:uid="{112FF14C-4740-450F-BBB5-6ACB358B5A26}"/>
    <cellStyle name="Comma 2 4 2 3 4 2 2 2 4 2" xfId="40268" xr:uid="{7074986B-167E-422B-BDA1-47F7E83AFB9B}"/>
    <cellStyle name="Comma 2 4 2 3 4 2 2 2 5" xfId="28136" xr:uid="{A8C18F2F-77C6-44F2-ACB2-EBC6E01B060C}"/>
    <cellStyle name="Comma 2 4 2 3 4 2 2 3" xfId="5894" xr:uid="{F208A757-53D7-4D9C-966B-27CC025ED09A}"/>
    <cellStyle name="Comma 2 4 2 3 4 2 2 3 2" xfId="18026" xr:uid="{8D3AB645-B183-4309-B6D8-CA3181F5A8A9}"/>
    <cellStyle name="Comma 2 4 2 3 4 2 2 3 2 2" xfId="42290" xr:uid="{E290D25D-A6BD-4551-8BB4-5032B94BE49F}"/>
    <cellStyle name="Comma 2 4 2 3 4 2 2 3 3" xfId="30158" xr:uid="{3A2DD2DD-A867-451E-9124-EE2F338CFC8D}"/>
    <cellStyle name="Comma 2 4 2 3 4 2 2 4" xfId="9938" xr:uid="{90F0DFC2-6673-48A4-AC38-7EADFADC5C31}"/>
    <cellStyle name="Comma 2 4 2 3 4 2 2 4 2" xfId="22070" xr:uid="{90A8E934-762E-4F04-8D35-D233654EDF5F}"/>
    <cellStyle name="Comma 2 4 2 3 4 2 2 4 2 2" xfId="46334" xr:uid="{26DCFA50-50B1-46C0-9D74-64B51749B83B}"/>
    <cellStyle name="Comma 2 4 2 3 4 2 2 4 3" xfId="34202" xr:uid="{7DED4125-860D-41E7-B061-7825D1A68ABB}"/>
    <cellStyle name="Comma 2 4 2 3 4 2 2 5" xfId="13982" xr:uid="{D29523AD-A231-4ACC-8809-05FE37A441DE}"/>
    <cellStyle name="Comma 2 4 2 3 4 2 2 5 2" xfId="38246" xr:uid="{5F050E0D-FE96-4E31-B3D5-A5E2D7CE5797}"/>
    <cellStyle name="Comma 2 4 2 3 4 2 2 6" xfId="26114" xr:uid="{AA1666C8-5E7C-47AD-9C7C-E0819E39BB30}"/>
    <cellStyle name="Comma 2 4 2 3 4 2 3" xfId="2861" xr:uid="{3A037222-B23B-417B-B9A7-21AAE811DF17}"/>
    <cellStyle name="Comma 2 4 2 3 4 2 3 2" xfId="6905" xr:uid="{161F1FFA-D21C-4F7D-8D04-AFED452C8FDD}"/>
    <cellStyle name="Comma 2 4 2 3 4 2 3 2 2" xfId="19037" xr:uid="{D886938F-D956-4B9A-86AF-FE7A23B5D7DF}"/>
    <cellStyle name="Comma 2 4 2 3 4 2 3 2 2 2" xfId="43301" xr:uid="{20A48FE3-9450-40EC-8D46-78BEB32735FB}"/>
    <cellStyle name="Comma 2 4 2 3 4 2 3 2 3" xfId="31169" xr:uid="{D6CAA099-F7D2-4F52-AAA0-439C979ED490}"/>
    <cellStyle name="Comma 2 4 2 3 4 2 3 3" xfId="10949" xr:uid="{77011BAD-8556-4D9B-A539-707490C23F03}"/>
    <cellStyle name="Comma 2 4 2 3 4 2 3 3 2" xfId="23081" xr:uid="{90996A35-8F1B-4597-9D5C-ED8ABC9303CC}"/>
    <cellStyle name="Comma 2 4 2 3 4 2 3 3 2 2" xfId="47345" xr:uid="{F6454F99-81AC-4D0B-8144-8CC08D985BB3}"/>
    <cellStyle name="Comma 2 4 2 3 4 2 3 3 3" xfId="35213" xr:uid="{2248C00C-186B-47F1-8381-1839CD454938}"/>
    <cellStyle name="Comma 2 4 2 3 4 2 3 4" xfId="14993" xr:uid="{AD0C8F01-0E12-468F-94CC-28538A067E2C}"/>
    <cellStyle name="Comma 2 4 2 3 4 2 3 4 2" xfId="39257" xr:uid="{11603700-1867-459A-8BA0-90CF2F5D580E}"/>
    <cellStyle name="Comma 2 4 2 3 4 2 3 5" xfId="27125" xr:uid="{218CD430-ABBB-4BF5-BF3B-7AEC976075EB}"/>
    <cellStyle name="Comma 2 4 2 3 4 2 4" xfId="4883" xr:uid="{E0C0E1AD-1F09-485A-A44D-5C7E5AC67244}"/>
    <cellStyle name="Comma 2 4 2 3 4 2 4 2" xfId="17015" xr:uid="{BFFD5A5E-EE74-49B1-8025-24BF6C783C3A}"/>
    <cellStyle name="Comma 2 4 2 3 4 2 4 2 2" xfId="41279" xr:uid="{E63D3E3A-72F0-40E0-9C82-793A70B59D58}"/>
    <cellStyle name="Comma 2 4 2 3 4 2 4 3" xfId="29147" xr:uid="{B37D7060-0C87-4C2F-BFE3-AA1969C0C220}"/>
    <cellStyle name="Comma 2 4 2 3 4 2 5" xfId="8927" xr:uid="{6E9999F9-B16D-4665-96B6-8C571A537CAC}"/>
    <cellStyle name="Comma 2 4 2 3 4 2 5 2" xfId="21059" xr:uid="{370DB389-9DD6-42DE-A15D-762EA52889BF}"/>
    <cellStyle name="Comma 2 4 2 3 4 2 5 2 2" xfId="45323" xr:uid="{652DFC37-E07A-4952-BADB-5F83EB705322}"/>
    <cellStyle name="Comma 2 4 2 3 4 2 5 3" xfId="33191" xr:uid="{DC3F0A52-79A8-429E-A3CD-E2A39F667D10}"/>
    <cellStyle name="Comma 2 4 2 3 4 2 6" xfId="12971" xr:uid="{89EA4CEF-6812-409B-9CBC-938D42F89E17}"/>
    <cellStyle name="Comma 2 4 2 3 4 2 6 2" xfId="37235" xr:uid="{D5F1C288-7442-42E3-82D2-D550902F967F}"/>
    <cellStyle name="Comma 2 4 2 3 4 2 7" xfId="25103" xr:uid="{F91016E4-6A89-478E-A5B6-59B450A26CC6}"/>
    <cellStyle name="Comma 2 4 2 3 4 3" xfId="1345" xr:uid="{F586B50D-B078-48C5-99D9-F2090594B409}"/>
    <cellStyle name="Comma 2 4 2 3 4 3 2" xfId="3367" xr:uid="{91F5560A-1EDF-4D99-9AE2-A6634E057439}"/>
    <cellStyle name="Comma 2 4 2 3 4 3 2 2" xfId="7411" xr:uid="{78CAF575-845D-417B-A914-A5A0F13AF8E5}"/>
    <cellStyle name="Comma 2 4 2 3 4 3 2 2 2" xfId="19543" xr:uid="{A71EEA13-DF80-4B3A-B9DA-933A9F94E454}"/>
    <cellStyle name="Comma 2 4 2 3 4 3 2 2 2 2" xfId="43807" xr:uid="{41551B8B-D295-4532-9585-57AFD86A57E3}"/>
    <cellStyle name="Comma 2 4 2 3 4 3 2 2 3" xfId="31675" xr:uid="{565E75E0-03D1-4FAC-ACFD-853091A21126}"/>
    <cellStyle name="Comma 2 4 2 3 4 3 2 3" xfId="11455" xr:uid="{217EE6DD-4FA6-4732-B80E-B9317BEA7C45}"/>
    <cellStyle name="Comma 2 4 2 3 4 3 2 3 2" xfId="23587" xr:uid="{5456862E-7163-43A4-8DAD-716EF777759C}"/>
    <cellStyle name="Comma 2 4 2 3 4 3 2 3 2 2" xfId="47851" xr:uid="{2492A5C9-D635-4472-90F5-3540C3847DF7}"/>
    <cellStyle name="Comma 2 4 2 3 4 3 2 3 3" xfId="35719" xr:uid="{E86451EF-5FE2-4CA7-B368-EDC6189DD63B}"/>
    <cellStyle name="Comma 2 4 2 3 4 3 2 4" xfId="15499" xr:uid="{0740D76B-191A-4BEC-B952-C90283A93919}"/>
    <cellStyle name="Comma 2 4 2 3 4 3 2 4 2" xfId="39763" xr:uid="{0FE76A1B-564F-4327-8DEB-40790EF87272}"/>
    <cellStyle name="Comma 2 4 2 3 4 3 2 5" xfId="27631" xr:uid="{A12201F7-69AC-43CD-A8D8-AF995527B581}"/>
    <cellStyle name="Comma 2 4 2 3 4 3 3" xfId="5389" xr:uid="{E8BF2502-20C4-42D1-81A0-DEBAF7FA2595}"/>
    <cellStyle name="Comma 2 4 2 3 4 3 3 2" xfId="17521" xr:uid="{526183FA-FC02-4C47-BAD6-3FDCD1718927}"/>
    <cellStyle name="Comma 2 4 2 3 4 3 3 2 2" xfId="41785" xr:uid="{236C3B93-49DD-4AD8-9392-56AA4728AE9B}"/>
    <cellStyle name="Comma 2 4 2 3 4 3 3 3" xfId="29653" xr:uid="{4A41F8AE-1590-4C9C-9B2E-01CB8EABCC60}"/>
    <cellStyle name="Comma 2 4 2 3 4 3 4" xfId="9433" xr:uid="{C3705A96-3C6B-4BFD-A93F-E95F9D8DA2F5}"/>
    <cellStyle name="Comma 2 4 2 3 4 3 4 2" xfId="21565" xr:uid="{07670103-D57F-4D41-BF6E-DDEEF0A5FF62}"/>
    <cellStyle name="Comma 2 4 2 3 4 3 4 2 2" xfId="45829" xr:uid="{77BB2A38-A0F5-4011-97A5-6616A8668235}"/>
    <cellStyle name="Comma 2 4 2 3 4 3 4 3" xfId="33697" xr:uid="{8758F4F7-6E1A-436C-A3DE-7003E62BDCBA}"/>
    <cellStyle name="Comma 2 4 2 3 4 3 5" xfId="13477" xr:uid="{FD48FF42-B8A4-48E5-8E3D-F50DBF9BD1B8}"/>
    <cellStyle name="Comma 2 4 2 3 4 3 5 2" xfId="37741" xr:uid="{64F154F7-012F-48E9-946A-670EA8A8F309}"/>
    <cellStyle name="Comma 2 4 2 3 4 3 6" xfId="25609" xr:uid="{707DA4C5-0D6D-4C60-8CDB-10CAEC2CFC21}"/>
    <cellStyle name="Comma 2 4 2 3 4 4" xfId="2356" xr:uid="{9349045D-B095-4F19-9139-DDE081B5C2F3}"/>
    <cellStyle name="Comma 2 4 2 3 4 4 2" xfId="6400" xr:uid="{9D2B4B35-9883-4504-88C7-B11EF19B62A2}"/>
    <cellStyle name="Comma 2 4 2 3 4 4 2 2" xfId="18532" xr:uid="{285431A2-6C22-40AB-8514-1F11A377113F}"/>
    <cellStyle name="Comma 2 4 2 3 4 4 2 2 2" xfId="42796" xr:uid="{81E91200-8CA8-45FC-9CD9-6AAF27007FD9}"/>
    <cellStyle name="Comma 2 4 2 3 4 4 2 3" xfId="30664" xr:uid="{81249E67-6B87-4B4C-81EB-8DAEF2A30D26}"/>
    <cellStyle name="Comma 2 4 2 3 4 4 3" xfId="10444" xr:uid="{FB2A5342-AADA-4B2E-88DB-7CD62C404E4F}"/>
    <cellStyle name="Comma 2 4 2 3 4 4 3 2" xfId="22576" xr:uid="{278513B6-5F01-4681-AF7F-1A244705CCCD}"/>
    <cellStyle name="Comma 2 4 2 3 4 4 3 2 2" xfId="46840" xr:uid="{6645A7D8-545E-4AFF-A8CD-05BC867CBC33}"/>
    <cellStyle name="Comma 2 4 2 3 4 4 3 3" xfId="34708" xr:uid="{A9672F02-4953-4923-A403-7CC2956A1ED6}"/>
    <cellStyle name="Comma 2 4 2 3 4 4 4" xfId="14488" xr:uid="{CB84404F-902C-46E1-B3AE-6E13F653304D}"/>
    <cellStyle name="Comma 2 4 2 3 4 4 4 2" xfId="38752" xr:uid="{6DD25355-AB52-4190-B5D1-39B4C7C503F1}"/>
    <cellStyle name="Comma 2 4 2 3 4 4 5" xfId="26620" xr:uid="{A3FA7198-F6B4-465D-8BA2-3C0FBDF3FB82}"/>
    <cellStyle name="Comma 2 4 2 3 4 5" xfId="4378" xr:uid="{C90A1469-8FE9-492B-ACB7-A595A9710892}"/>
    <cellStyle name="Comma 2 4 2 3 4 5 2" xfId="16510" xr:uid="{57BE5E4E-720B-483C-956A-004C25EFEE00}"/>
    <cellStyle name="Comma 2 4 2 3 4 5 2 2" xfId="40774" xr:uid="{90436883-3298-422D-821D-A3E95A572036}"/>
    <cellStyle name="Comma 2 4 2 3 4 5 3" xfId="28642" xr:uid="{3F3FD239-7F62-4D08-8D95-E51CED4BF5A4}"/>
    <cellStyle name="Comma 2 4 2 3 4 6" xfId="8422" xr:uid="{A41FD681-A913-49AD-A47A-B40BE6271578}"/>
    <cellStyle name="Comma 2 4 2 3 4 6 2" xfId="20554" xr:uid="{7EDBA4CE-9012-47E6-9430-BE9CACBBC5CD}"/>
    <cellStyle name="Comma 2 4 2 3 4 6 2 2" xfId="44818" xr:uid="{6761427D-D8BD-4B35-8679-A9F66F61ED32}"/>
    <cellStyle name="Comma 2 4 2 3 4 6 3" xfId="32686" xr:uid="{14187F13-7787-42E1-8715-017F7110C991}"/>
    <cellStyle name="Comma 2 4 2 3 4 7" xfId="12466" xr:uid="{0FADF47C-B504-45B0-AFF6-AA80B03380E2}"/>
    <cellStyle name="Comma 2 4 2 3 4 7 2" xfId="36730" xr:uid="{CCB7A5E5-79C7-4080-A2CF-C6F291464093}"/>
    <cellStyle name="Comma 2 4 2 3 4 8" xfId="24598" xr:uid="{662D75DF-E01B-430A-BCAB-F2BADD7CA2F3}"/>
    <cellStyle name="Comma 2 4 2 3 5" xfId="586" xr:uid="{2FFE36E8-24A7-4172-AB8A-1DD5470E017D}"/>
    <cellStyle name="Comma 2 4 2 3 5 2" xfId="1597" xr:uid="{57E684CD-37BF-4101-BD6B-49159E24428E}"/>
    <cellStyle name="Comma 2 4 2 3 5 2 2" xfId="3619" xr:uid="{BBA65F2E-9F2E-41C4-A267-ABF3B8B7C4EE}"/>
    <cellStyle name="Comma 2 4 2 3 5 2 2 2" xfId="7663" xr:uid="{4463D17A-6437-4E9D-97DF-443A627F2980}"/>
    <cellStyle name="Comma 2 4 2 3 5 2 2 2 2" xfId="19795" xr:uid="{19D7AFDC-7BED-4833-8C1A-F0519A1678F8}"/>
    <cellStyle name="Comma 2 4 2 3 5 2 2 2 2 2" xfId="44059" xr:uid="{86C9D99C-AA67-4BB7-9F7A-1FCD483861B8}"/>
    <cellStyle name="Comma 2 4 2 3 5 2 2 2 3" xfId="31927" xr:uid="{57D2C38B-FE6E-4754-9904-C1A84E015C2F}"/>
    <cellStyle name="Comma 2 4 2 3 5 2 2 3" xfId="11707" xr:uid="{202D7A12-285A-4CC4-B0E7-F68476BE6E9A}"/>
    <cellStyle name="Comma 2 4 2 3 5 2 2 3 2" xfId="23839" xr:uid="{ED604DFA-040C-4EE0-B74F-FBFB498F6308}"/>
    <cellStyle name="Comma 2 4 2 3 5 2 2 3 2 2" xfId="48103" xr:uid="{853FF919-7D32-412C-845A-77BBE8D57EB9}"/>
    <cellStyle name="Comma 2 4 2 3 5 2 2 3 3" xfId="35971" xr:uid="{669417B0-C115-4840-8A61-4B2C6BE376B1}"/>
    <cellStyle name="Comma 2 4 2 3 5 2 2 4" xfId="15751" xr:uid="{04C8E67F-96E1-4871-AF6A-FDFA5DB4573B}"/>
    <cellStyle name="Comma 2 4 2 3 5 2 2 4 2" xfId="40015" xr:uid="{A322D21E-41E8-4BAC-BD62-E2EDB5881839}"/>
    <cellStyle name="Comma 2 4 2 3 5 2 2 5" xfId="27883" xr:uid="{3320DD80-D6A6-49D6-BE0E-4C463AEC3B28}"/>
    <cellStyle name="Comma 2 4 2 3 5 2 3" xfId="5641" xr:uid="{E7301876-4F38-40D0-B555-2B66B6657DD6}"/>
    <cellStyle name="Comma 2 4 2 3 5 2 3 2" xfId="17773" xr:uid="{45CB085A-10EF-4D5E-8A53-D9BAAC617B1A}"/>
    <cellStyle name="Comma 2 4 2 3 5 2 3 2 2" xfId="42037" xr:uid="{2AD97994-A1C4-470D-B2D9-E62C9D3D7752}"/>
    <cellStyle name="Comma 2 4 2 3 5 2 3 3" xfId="29905" xr:uid="{8542D918-5D96-4C18-AF32-F6EC3EA901FC}"/>
    <cellStyle name="Comma 2 4 2 3 5 2 4" xfId="9685" xr:uid="{3C5B034E-A484-4E4A-A4B1-2DFBEF534012}"/>
    <cellStyle name="Comma 2 4 2 3 5 2 4 2" xfId="21817" xr:uid="{6934AD68-EA9D-4CFD-A5E5-07B767FD9A60}"/>
    <cellStyle name="Comma 2 4 2 3 5 2 4 2 2" xfId="46081" xr:uid="{24BD34D2-08FD-4DDF-9A7B-3BE3004F9F42}"/>
    <cellStyle name="Comma 2 4 2 3 5 2 4 3" xfId="33949" xr:uid="{D42BE97E-2D2F-4FBC-8124-E828D23C20BD}"/>
    <cellStyle name="Comma 2 4 2 3 5 2 5" xfId="13729" xr:uid="{E0378B0D-AE46-418C-B8BB-9D7ECBC93DAC}"/>
    <cellStyle name="Comma 2 4 2 3 5 2 5 2" xfId="37993" xr:uid="{5C187B28-F237-4D83-AA2C-4B0595CF383C}"/>
    <cellStyle name="Comma 2 4 2 3 5 2 6" xfId="25861" xr:uid="{A520EA87-677A-45E9-BF27-1C092C07E13F}"/>
    <cellStyle name="Comma 2 4 2 3 5 3" xfId="2608" xr:uid="{4319539E-492D-423B-9AB0-4BB2E18ABB0F}"/>
    <cellStyle name="Comma 2 4 2 3 5 3 2" xfId="6652" xr:uid="{13A8A5CF-0330-47BD-BC0A-C18674676A3D}"/>
    <cellStyle name="Comma 2 4 2 3 5 3 2 2" xfId="18784" xr:uid="{7F2C1CE4-42D4-48F3-BF71-0EB5C3A4B365}"/>
    <cellStyle name="Comma 2 4 2 3 5 3 2 2 2" xfId="43048" xr:uid="{58BB559B-F9AC-427E-B511-ABB889F72880}"/>
    <cellStyle name="Comma 2 4 2 3 5 3 2 3" xfId="30916" xr:uid="{CDD60678-38B3-4C72-9535-95DE65285C4B}"/>
    <cellStyle name="Comma 2 4 2 3 5 3 3" xfId="10696" xr:uid="{5F9CF12B-1B4A-4C94-B584-BE03BFD07F88}"/>
    <cellStyle name="Comma 2 4 2 3 5 3 3 2" xfId="22828" xr:uid="{B71DD339-C5AB-460A-9B8F-F586CC592D3B}"/>
    <cellStyle name="Comma 2 4 2 3 5 3 3 2 2" xfId="47092" xr:uid="{6B751126-4665-455D-92BE-CCB45E28615E}"/>
    <cellStyle name="Comma 2 4 2 3 5 3 3 3" xfId="34960" xr:uid="{B05628C9-1866-43D1-B448-F838ED79C5D0}"/>
    <cellStyle name="Comma 2 4 2 3 5 3 4" xfId="14740" xr:uid="{D93C0DDA-FF55-4435-B5AE-06B1F855C6E7}"/>
    <cellStyle name="Comma 2 4 2 3 5 3 4 2" xfId="39004" xr:uid="{C7BAF943-575A-42D4-8B17-923401E0216D}"/>
    <cellStyle name="Comma 2 4 2 3 5 3 5" xfId="26872" xr:uid="{207DE5A1-675F-41A7-BC87-3BDA4F483A42}"/>
    <cellStyle name="Comma 2 4 2 3 5 4" xfId="4630" xr:uid="{A7439BFA-435E-4D34-97BF-6CC918BF9B80}"/>
    <cellStyle name="Comma 2 4 2 3 5 4 2" xfId="16762" xr:uid="{FA48590F-9DB6-4AC7-AA1C-8596DB4EB223}"/>
    <cellStyle name="Comma 2 4 2 3 5 4 2 2" xfId="41026" xr:uid="{C3299F14-2E96-43DC-8735-12483B486EDB}"/>
    <cellStyle name="Comma 2 4 2 3 5 4 3" xfId="28894" xr:uid="{7B456289-C148-40E6-986B-4BC2E47433C4}"/>
    <cellStyle name="Comma 2 4 2 3 5 5" xfId="8674" xr:uid="{0C5E9E8A-1A0B-495E-B679-896774006E91}"/>
    <cellStyle name="Comma 2 4 2 3 5 5 2" xfId="20806" xr:uid="{33D79A1A-49F0-46FF-8C98-255DAE32449F}"/>
    <cellStyle name="Comma 2 4 2 3 5 5 2 2" xfId="45070" xr:uid="{0F793749-560D-41C6-8A2B-602842868848}"/>
    <cellStyle name="Comma 2 4 2 3 5 5 3" xfId="32938" xr:uid="{DCF024BA-16F1-4733-ABF4-A3526D1F2485}"/>
    <cellStyle name="Comma 2 4 2 3 5 6" xfId="12718" xr:uid="{19E9C1B1-FB1E-4FED-BA35-048A26F959CA}"/>
    <cellStyle name="Comma 2 4 2 3 5 6 2" xfId="36982" xr:uid="{733D9F07-84BC-4758-AD89-657D828D2F86}"/>
    <cellStyle name="Comma 2 4 2 3 5 7" xfId="24850" xr:uid="{7B86AF54-1DE6-4C95-88C0-ACB069C9558B}"/>
    <cellStyle name="Comma 2 4 2 3 6" xfId="1092" xr:uid="{EC8C1049-9DF2-4EAE-A28F-FDEEB76982E7}"/>
    <cellStyle name="Comma 2 4 2 3 6 2" xfId="3114" xr:uid="{6B63190F-F74F-44F4-B197-BA5020B76169}"/>
    <cellStyle name="Comma 2 4 2 3 6 2 2" xfId="7158" xr:uid="{1F8FA73B-FFFE-4073-BB1B-63AF0DA57D59}"/>
    <cellStyle name="Comma 2 4 2 3 6 2 2 2" xfId="19290" xr:uid="{8A38612E-8E56-41DC-B907-187677A3C092}"/>
    <cellStyle name="Comma 2 4 2 3 6 2 2 2 2" xfId="43554" xr:uid="{BF3668C2-7365-4E9A-BB90-75207700D0B5}"/>
    <cellStyle name="Comma 2 4 2 3 6 2 2 3" xfId="31422" xr:uid="{F22A2E09-9AD8-44D9-9CFF-A890A29EBEB3}"/>
    <cellStyle name="Comma 2 4 2 3 6 2 3" xfId="11202" xr:uid="{94B00CE9-E7A2-4877-B0AE-1CC339BF6C11}"/>
    <cellStyle name="Comma 2 4 2 3 6 2 3 2" xfId="23334" xr:uid="{E10292F9-E4DE-407F-B62B-60E7E99844CA}"/>
    <cellStyle name="Comma 2 4 2 3 6 2 3 2 2" xfId="47598" xr:uid="{C763DF4D-3F58-4DFB-BADC-4E0B0ED738E5}"/>
    <cellStyle name="Comma 2 4 2 3 6 2 3 3" xfId="35466" xr:uid="{FAB9DC6A-8FC1-4092-A0C4-4E5A73739DF3}"/>
    <cellStyle name="Comma 2 4 2 3 6 2 4" xfId="15246" xr:uid="{C51D93A4-38BA-4569-8FF4-1E911CD2E053}"/>
    <cellStyle name="Comma 2 4 2 3 6 2 4 2" xfId="39510" xr:uid="{9D175655-6D0A-4878-BE20-3537EB84B51A}"/>
    <cellStyle name="Comma 2 4 2 3 6 2 5" xfId="27378" xr:uid="{99C56485-9E92-49AD-BCA7-AFB414897C02}"/>
    <cellStyle name="Comma 2 4 2 3 6 3" xfId="5136" xr:uid="{4304F110-749F-4E99-B7DF-EC1D9EC0FF87}"/>
    <cellStyle name="Comma 2 4 2 3 6 3 2" xfId="17268" xr:uid="{3B6771F1-518F-45F7-A5E2-01C08B45FEEC}"/>
    <cellStyle name="Comma 2 4 2 3 6 3 2 2" xfId="41532" xr:uid="{90CEDB89-005D-4036-8676-CD7319EF3AA2}"/>
    <cellStyle name="Comma 2 4 2 3 6 3 3" xfId="29400" xr:uid="{76B43675-FA15-4990-B21B-D0128DBCDCCB}"/>
    <cellStyle name="Comma 2 4 2 3 6 4" xfId="9180" xr:uid="{57DC1A2D-0658-4560-9765-78C469CB60F7}"/>
    <cellStyle name="Comma 2 4 2 3 6 4 2" xfId="21312" xr:uid="{5F6D2CB6-F84D-497F-A008-D8FF35084304}"/>
    <cellStyle name="Comma 2 4 2 3 6 4 2 2" xfId="45576" xr:uid="{22C9E602-21C3-450A-AFB5-A1CE5A2E5993}"/>
    <cellStyle name="Comma 2 4 2 3 6 4 3" xfId="33444" xr:uid="{C6D7F2F5-F51A-4715-9EB8-1C4D00DEBF1B}"/>
    <cellStyle name="Comma 2 4 2 3 6 5" xfId="13224" xr:uid="{AA378C3F-D667-4E72-98B4-C58789FC9974}"/>
    <cellStyle name="Comma 2 4 2 3 6 5 2" xfId="37488" xr:uid="{90D6B03D-C313-4337-A33A-37FE9C3672BE}"/>
    <cellStyle name="Comma 2 4 2 3 6 6" xfId="25356" xr:uid="{E7BC3CC8-3802-48E3-B59C-197688164DF7}"/>
    <cellStyle name="Comma 2 4 2 3 7" xfId="2103" xr:uid="{50E04030-B840-482F-B003-E8DAB957F7C2}"/>
    <cellStyle name="Comma 2 4 2 3 7 2" xfId="6147" xr:uid="{48CD6BEF-7A68-410F-B2D9-BCE743E6A215}"/>
    <cellStyle name="Comma 2 4 2 3 7 2 2" xfId="18279" xr:uid="{9467AD29-08F5-448A-913C-B871816D8FFD}"/>
    <cellStyle name="Comma 2 4 2 3 7 2 2 2" xfId="42543" xr:uid="{ED461743-4363-4C88-BF7F-FB3126376504}"/>
    <cellStyle name="Comma 2 4 2 3 7 2 3" xfId="30411" xr:uid="{0806043D-F808-4959-AB98-1CE98813DA3D}"/>
    <cellStyle name="Comma 2 4 2 3 7 3" xfId="10191" xr:uid="{05594019-AACD-4B28-B52A-51A34A4A551E}"/>
    <cellStyle name="Comma 2 4 2 3 7 3 2" xfId="22323" xr:uid="{2ABE8DB4-BAFD-4948-B789-CCC2E5F61F8C}"/>
    <cellStyle name="Comma 2 4 2 3 7 3 2 2" xfId="46587" xr:uid="{0E04A6F0-E39E-4795-B6F1-BC8CB83FF0DA}"/>
    <cellStyle name="Comma 2 4 2 3 7 3 3" xfId="34455" xr:uid="{2B1AF97A-A9A0-4566-92B5-09AD59ADC467}"/>
    <cellStyle name="Comma 2 4 2 3 7 4" xfId="14235" xr:uid="{12578C63-46B5-44C7-B23F-CD84AC3BFD6E}"/>
    <cellStyle name="Comma 2 4 2 3 7 4 2" xfId="38499" xr:uid="{6DC45B27-3F1A-43BC-BFF7-7DAEBB0A209E}"/>
    <cellStyle name="Comma 2 4 2 3 7 5" xfId="26367" xr:uid="{37F0E86C-B4C2-42AD-A590-EFCA9581C6BF}"/>
    <cellStyle name="Comma 2 4 2 3 8" xfId="4125" xr:uid="{81B011FC-91FB-4A35-AA39-CD70A8004915}"/>
    <cellStyle name="Comma 2 4 2 3 8 2" xfId="16257" xr:uid="{E59E54A0-17AA-472A-A90D-423F416C85FF}"/>
    <cellStyle name="Comma 2 4 2 3 8 2 2" xfId="40521" xr:uid="{B2A1B0CA-02ED-43CF-8174-14F977C6F41C}"/>
    <cellStyle name="Comma 2 4 2 3 8 3" xfId="28389" xr:uid="{C067C4E7-DF90-4130-ACF7-016116704DDC}"/>
    <cellStyle name="Comma 2 4 2 3 9" xfId="8169" xr:uid="{5B0971F4-CE33-4DE5-BF12-A71E35F68DD3}"/>
    <cellStyle name="Comma 2 4 2 3 9 2" xfId="20301" xr:uid="{9BD884DC-D5C0-4D5E-B3C6-224D0D3C08BB}"/>
    <cellStyle name="Comma 2 4 2 3 9 2 2" xfId="44565" xr:uid="{F4F6C8B6-37E0-4789-BD17-23BECB501674}"/>
    <cellStyle name="Comma 2 4 2 3 9 3" xfId="32433" xr:uid="{C4B9E6EB-8AF3-47D6-9F6F-485FAD56D401}"/>
    <cellStyle name="Comma 2 4 2 4" xfId="102" xr:uid="{C8D8B047-6B31-4E19-9B42-AF2778442DF0}"/>
    <cellStyle name="Comma 2 4 2 4 10" xfId="24366" xr:uid="{FA993B40-F6CD-4639-A773-8796EDE0A007}"/>
    <cellStyle name="Comma 2 4 2 4 2" xfId="228" xr:uid="{33460C49-B88A-42BD-ACB9-97936478D55F}"/>
    <cellStyle name="Comma 2 4 2 4 2 2" xfId="481" xr:uid="{330DCC7F-B4B1-484B-B771-C905A951B058}"/>
    <cellStyle name="Comma 2 4 2 4 2 2 2" xfId="986" xr:uid="{A218E511-2852-4CE8-8062-3AA5ED42A52E}"/>
    <cellStyle name="Comma 2 4 2 4 2 2 2 2" xfId="1997" xr:uid="{3E7F66AF-913B-46D0-ADE4-B3EFB744A380}"/>
    <cellStyle name="Comma 2 4 2 4 2 2 2 2 2" xfId="4019" xr:uid="{16029578-FDDC-4722-947F-50CD89B72386}"/>
    <cellStyle name="Comma 2 4 2 4 2 2 2 2 2 2" xfId="8063" xr:uid="{2C985933-BBFC-488F-879C-7EAFBFDA646D}"/>
    <cellStyle name="Comma 2 4 2 4 2 2 2 2 2 2 2" xfId="20195" xr:uid="{6BA27697-EA12-4D9C-A236-B76F52F30222}"/>
    <cellStyle name="Comma 2 4 2 4 2 2 2 2 2 2 2 2" xfId="44459" xr:uid="{133F93C8-A4BC-4998-BF3A-58D46067F586}"/>
    <cellStyle name="Comma 2 4 2 4 2 2 2 2 2 2 3" xfId="32327" xr:uid="{9EA596E5-A76E-4685-B4C4-129AD9889CB2}"/>
    <cellStyle name="Comma 2 4 2 4 2 2 2 2 2 3" xfId="12107" xr:uid="{A71B920C-635A-4FAA-AE5E-AAC76BAA259F}"/>
    <cellStyle name="Comma 2 4 2 4 2 2 2 2 2 3 2" xfId="24239" xr:uid="{9AF28881-C035-4DA9-8046-3BABA9579BC9}"/>
    <cellStyle name="Comma 2 4 2 4 2 2 2 2 2 3 2 2" xfId="48503" xr:uid="{5B4DFC71-F3E0-443E-AC8E-2C8722088DC5}"/>
    <cellStyle name="Comma 2 4 2 4 2 2 2 2 2 3 3" xfId="36371" xr:uid="{F427FD5F-B53A-4F3B-AA46-3DDC71C22506}"/>
    <cellStyle name="Comma 2 4 2 4 2 2 2 2 2 4" xfId="16151" xr:uid="{B4D22DA7-D2FD-401E-9573-D1859C3EBF84}"/>
    <cellStyle name="Comma 2 4 2 4 2 2 2 2 2 4 2" xfId="40415" xr:uid="{9259C4BE-D36B-40D6-A9BE-FF422ABA4F5C}"/>
    <cellStyle name="Comma 2 4 2 4 2 2 2 2 2 5" xfId="28283" xr:uid="{3F2D2632-54FE-4811-B97B-552C7DF61DBA}"/>
    <cellStyle name="Comma 2 4 2 4 2 2 2 2 3" xfId="6041" xr:uid="{894E11DD-C4F8-40B8-9891-170D422CBD08}"/>
    <cellStyle name="Comma 2 4 2 4 2 2 2 2 3 2" xfId="18173" xr:uid="{82D2302A-9372-4543-AD49-FD572DC18599}"/>
    <cellStyle name="Comma 2 4 2 4 2 2 2 2 3 2 2" xfId="42437" xr:uid="{1F974FE0-2920-40EE-8854-33D81A61A599}"/>
    <cellStyle name="Comma 2 4 2 4 2 2 2 2 3 3" xfId="30305" xr:uid="{B7BA74B6-31CD-47C6-B4BA-156B1EB8F1F9}"/>
    <cellStyle name="Comma 2 4 2 4 2 2 2 2 4" xfId="10085" xr:uid="{6030CB1F-DF12-4381-A245-F9EE25F0BAD0}"/>
    <cellStyle name="Comma 2 4 2 4 2 2 2 2 4 2" xfId="22217" xr:uid="{D6B7565D-5C9C-4DA9-8683-9BF8A0F1FEA1}"/>
    <cellStyle name="Comma 2 4 2 4 2 2 2 2 4 2 2" xfId="46481" xr:uid="{11AAC703-B3A0-46AC-A1C5-BEEB3B53F616}"/>
    <cellStyle name="Comma 2 4 2 4 2 2 2 2 4 3" xfId="34349" xr:uid="{AA86CD9E-4EC5-495D-8011-3FDFF42A556D}"/>
    <cellStyle name="Comma 2 4 2 4 2 2 2 2 5" xfId="14129" xr:uid="{D03E79E9-8226-4AD4-85D8-0A9AF6FD06DB}"/>
    <cellStyle name="Comma 2 4 2 4 2 2 2 2 5 2" xfId="38393" xr:uid="{0E14803C-86E8-4C60-832D-AABAE60DE2CE}"/>
    <cellStyle name="Comma 2 4 2 4 2 2 2 2 6" xfId="26261" xr:uid="{9B92BE47-1628-44D4-97CA-10362B3FC8BA}"/>
    <cellStyle name="Comma 2 4 2 4 2 2 2 3" xfId="3008" xr:uid="{43349F4E-6E35-4123-BA9D-3DA64B7DA03D}"/>
    <cellStyle name="Comma 2 4 2 4 2 2 2 3 2" xfId="7052" xr:uid="{2A95CD05-5FAE-4319-B3BF-7807FFF766C7}"/>
    <cellStyle name="Comma 2 4 2 4 2 2 2 3 2 2" xfId="19184" xr:uid="{8723A393-4C1C-4AC8-83AA-F06F2C53E664}"/>
    <cellStyle name="Comma 2 4 2 4 2 2 2 3 2 2 2" xfId="43448" xr:uid="{4A8699C9-6FC0-4D9C-BD6C-3726892781E1}"/>
    <cellStyle name="Comma 2 4 2 4 2 2 2 3 2 3" xfId="31316" xr:uid="{F027A616-2776-4489-8CB2-1FC8C253FDC3}"/>
    <cellStyle name="Comma 2 4 2 4 2 2 2 3 3" xfId="11096" xr:uid="{AA11CE2F-2C43-4A30-A0D2-7C22ED8EC8B5}"/>
    <cellStyle name="Comma 2 4 2 4 2 2 2 3 3 2" xfId="23228" xr:uid="{25A7757B-189C-4D6B-ADE0-DC0DDE0ED1D1}"/>
    <cellStyle name="Comma 2 4 2 4 2 2 2 3 3 2 2" xfId="47492" xr:uid="{E08DDEE4-43FF-4361-9E76-7C4601C224AB}"/>
    <cellStyle name="Comma 2 4 2 4 2 2 2 3 3 3" xfId="35360" xr:uid="{D87921AD-1786-4B8D-82CE-8A2EADA6D39B}"/>
    <cellStyle name="Comma 2 4 2 4 2 2 2 3 4" xfId="15140" xr:uid="{02530088-2152-4A0B-AF4A-054DD7FA4592}"/>
    <cellStyle name="Comma 2 4 2 4 2 2 2 3 4 2" xfId="39404" xr:uid="{E3978522-EC1B-4088-B397-37FD2C719F2D}"/>
    <cellStyle name="Comma 2 4 2 4 2 2 2 3 5" xfId="27272" xr:uid="{0E2AFD83-C3BD-4D05-AA9E-CBF1BCB1CD0C}"/>
    <cellStyle name="Comma 2 4 2 4 2 2 2 4" xfId="5030" xr:uid="{6C37D1EE-826B-4B45-BB86-C00DB38E3582}"/>
    <cellStyle name="Comma 2 4 2 4 2 2 2 4 2" xfId="17162" xr:uid="{307F912F-4894-4F64-A9A1-04CB2125EBCF}"/>
    <cellStyle name="Comma 2 4 2 4 2 2 2 4 2 2" xfId="41426" xr:uid="{8A7FDA3F-4334-4DA4-BE1E-26DD297BD1BA}"/>
    <cellStyle name="Comma 2 4 2 4 2 2 2 4 3" xfId="29294" xr:uid="{2DF2D0EE-B257-4DFE-B19E-7A11282CBF87}"/>
    <cellStyle name="Comma 2 4 2 4 2 2 2 5" xfId="9074" xr:uid="{EC0AD551-E4B0-4831-89FA-3D4AC52BB854}"/>
    <cellStyle name="Comma 2 4 2 4 2 2 2 5 2" xfId="21206" xr:uid="{296D7A48-479D-43BA-ACA0-6EE4FACBE825}"/>
    <cellStyle name="Comma 2 4 2 4 2 2 2 5 2 2" xfId="45470" xr:uid="{3D6E1403-C3DD-444A-B33E-13472C3D6C3C}"/>
    <cellStyle name="Comma 2 4 2 4 2 2 2 5 3" xfId="33338" xr:uid="{1AD5A361-27A3-432A-8B9E-ADBDCEF103F5}"/>
    <cellStyle name="Comma 2 4 2 4 2 2 2 6" xfId="13118" xr:uid="{874E8F83-2ED7-4C5A-88A0-46965C774BE6}"/>
    <cellStyle name="Comma 2 4 2 4 2 2 2 6 2" xfId="37382" xr:uid="{81D7F070-8E29-48DF-BAC1-145629F0D368}"/>
    <cellStyle name="Comma 2 4 2 4 2 2 2 7" xfId="25250" xr:uid="{F14CF8E6-FF89-4E0E-A2F3-C0628C3036FD}"/>
    <cellStyle name="Comma 2 4 2 4 2 2 3" xfId="1492" xr:uid="{17DC4B3E-AA97-427A-89D8-940E58139126}"/>
    <cellStyle name="Comma 2 4 2 4 2 2 3 2" xfId="3514" xr:uid="{9B47B37B-DE2C-4DE5-9DB7-9F5BEB03CBD5}"/>
    <cellStyle name="Comma 2 4 2 4 2 2 3 2 2" xfId="7558" xr:uid="{83B87569-08C5-4D49-882F-C929E47DB252}"/>
    <cellStyle name="Comma 2 4 2 4 2 2 3 2 2 2" xfId="19690" xr:uid="{46FBF2D4-5B8C-41E4-81F1-800B536E813D}"/>
    <cellStyle name="Comma 2 4 2 4 2 2 3 2 2 2 2" xfId="43954" xr:uid="{39AA8D15-8C36-4CFA-AC81-41C9FA566439}"/>
    <cellStyle name="Comma 2 4 2 4 2 2 3 2 2 3" xfId="31822" xr:uid="{74B7456B-37E8-4E5D-AAC2-265EB7C351C7}"/>
    <cellStyle name="Comma 2 4 2 4 2 2 3 2 3" xfId="11602" xr:uid="{500F0218-C26B-4CAA-AC81-C1D6207898ED}"/>
    <cellStyle name="Comma 2 4 2 4 2 2 3 2 3 2" xfId="23734" xr:uid="{4981E8B6-D908-41D3-B4D6-6E402A8FD719}"/>
    <cellStyle name="Comma 2 4 2 4 2 2 3 2 3 2 2" xfId="47998" xr:uid="{39C05005-5986-40EF-8D6F-C05155BA9B4B}"/>
    <cellStyle name="Comma 2 4 2 4 2 2 3 2 3 3" xfId="35866" xr:uid="{93482260-F234-4DBA-96FA-213F8745C91A}"/>
    <cellStyle name="Comma 2 4 2 4 2 2 3 2 4" xfId="15646" xr:uid="{2466DE79-F772-4C61-A240-9EF845CE0DC5}"/>
    <cellStyle name="Comma 2 4 2 4 2 2 3 2 4 2" xfId="39910" xr:uid="{BB110F16-BC38-4234-A4B0-1ED5453AF0C5}"/>
    <cellStyle name="Comma 2 4 2 4 2 2 3 2 5" xfId="27778" xr:uid="{E6972197-691E-472D-B8A5-3588D6EF5960}"/>
    <cellStyle name="Comma 2 4 2 4 2 2 3 3" xfId="5536" xr:uid="{BCE4059D-C26C-4201-B3DB-540456E1A6D8}"/>
    <cellStyle name="Comma 2 4 2 4 2 2 3 3 2" xfId="17668" xr:uid="{9070914B-3D3A-46A5-98F8-7CB546CC839A}"/>
    <cellStyle name="Comma 2 4 2 4 2 2 3 3 2 2" xfId="41932" xr:uid="{DDBE1CC7-D651-4740-99BD-2215721C71B6}"/>
    <cellStyle name="Comma 2 4 2 4 2 2 3 3 3" xfId="29800" xr:uid="{882B84DF-3425-4A10-B577-DEE83739E2C9}"/>
    <cellStyle name="Comma 2 4 2 4 2 2 3 4" xfId="9580" xr:uid="{433B5584-FC24-4DD4-B9FF-5CCA06857D7D}"/>
    <cellStyle name="Comma 2 4 2 4 2 2 3 4 2" xfId="21712" xr:uid="{657A380C-822F-4B2A-852A-7CF428FB409F}"/>
    <cellStyle name="Comma 2 4 2 4 2 2 3 4 2 2" xfId="45976" xr:uid="{C36FC144-13D4-47AF-B243-9D33ACE0D9DB}"/>
    <cellStyle name="Comma 2 4 2 4 2 2 3 4 3" xfId="33844" xr:uid="{0158B07B-990B-4432-974F-359B6C11864C}"/>
    <cellStyle name="Comma 2 4 2 4 2 2 3 5" xfId="13624" xr:uid="{43C485C7-507B-4C5A-90FA-DB139E6A57C6}"/>
    <cellStyle name="Comma 2 4 2 4 2 2 3 5 2" xfId="37888" xr:uid="{1E74F117-38B9-4321-9126-B27CFFB9AD4B}"/>
    <cellStyle name="Comma 2 4 2 4 2 2 3 6" xfId="25756" xr:uid="{52C6D93B-19D4-49A5-8C87-586E6C530A12}"/>
    <cellStyle name="Comma 2 4 2 4 2 2 4" xfId="2503" xr:uid="{9D202190-8D52-4FDE-9B18-2FF360083E8B}"/>
    <cellStyle name="Comma 2 4 2 4 2 2 4 2" xfId="6547" xr:uid="{946C50C9-B9E5-4CE3-A190-F45C37AAB604}"/>
    <cellStyle name="Comma 2 4 2 4 2 2 4 2 2" xfId="18679" xr:uid="{C6B6BA27-6887-4BCB-8D5A-F13097FF3F6C}"/>
    <cellStyle name="Comma 2 4 2 4 2 2 4 2 2 2" xfId="42943" xr:uid="{C1171657-D491-41D1-8E2F-DDCE9E8B3C0C}"/>
    <cellStyle name="Comma 2 4 2 4 2 2 4 2 3" xfId="30811" xr:uid="{BFE5B465-DD57-4574-9E13-FC61B70A9A4C}"/>
    <cellStyle name="Comma 2 4 2 4 2 2 4 3" xfId="10591" xr:uid="{FCA242A4-F8EC-4C1C-85C6-A77AE4E9E954}"/>
    <cellStyle name="Comma 2 4 2 4 2 2 4 3 2" xfId="22723" xr:uid="{1E4CE5AD-0924-4449-846A-A8FB0F2D5EE1}"/>
    <cellStyle name="Comma 2 4 2 4 2 2 4 3 2 2" xfId="46987" xr:uid="{82660AD8-EF10-4A3A-BF3A-69F0C71030BA}"/>
    <cellStyle name="Comma 2 4 2 4 2 2 4 3 3" xfId="34855" xr:uid="{9DD4DDDA-8AD0-4857-9A91-1A6C17376DF8}"/>
    <cellStyle name="Comma 2 4 2 4 2 2 4 4" xfId="14635" xr:uid="{9B26B9A0-B044-42E2-BD8A-0CEBA68DB696}"/>
    <cellStyle name="Comma 2 4 2 4 2 2 4 4 2" xfId="38899" xr:uid="{E259EA53-A511-4FAE-A7F7-2730AD67A231}"/>
    <cellStyle name="Comma 2 4 2 4 2 2 4 5" xfId="26767" xr:uid="{CBF5173C-DC09-4747-B4B1-98494B3DDDFC}"/>
    <cellStyle name="Comma 2 4 2 4 2 2 5" xfId="4525" xr:uid="{C210E47F-3895-468A-80D1-32836921E5D2}"/>
    <cellStyle name="Comma 2 4 2 4 2 2 5 2" xfId="16657" xr:uid="{BBA543C8-4F7E-46DC-B3F2-F97CB74FDDBD}"/>
    <cellStyle name="Comma 2 4 2 4 2 2 5 2 2" xfId="40921" xr:uid="{1B500499-8E0D-42FE-BB1C-ED765B605EDA}"/>
    <cellStyle name="Comma 2 4 2 4 2 2 5 3" xfId="28789" xr:uid="{77DB5CF1-5CBF-4F98-8D53-E2D68EAC76E2}"/>
    <cellStyle name="Comma 2 4 2 4 2 2 6" xfId="8569" xr:uid="{A5576754-C526-4EB8-8A99-2FD5504B8FD0}"/>
    <cellStyle name="Comma 2 4 2 4 2 2 6 2" xfId="20701" xr:uid="{345BC4BA-4F25-4C09-AE01-1016A19E8505}"/>
    <cellStyle name="Comma 2 4 2 4 2 2 6 2 2" xfId="44965" xr:uid="{97C7007E-9652-445E-B436-5F1794DCB105}"/>
    <cellStyle name="Comma 2 4 2 4 2 2 6 3" xfId="32833" xr:uid="{E5B7F37A-7D86-4792-8853-E870545BA609}"/>
    <cellStyle name="Comma 2 4 2 4 2 2 7" xfId="12613" xr:uid="{14D27953-CD22-41D6-87CC-0E9E28D27E6A}"/>
    <cellStyle name="Comma 2 4 2 4 2 2 7 2" xfId="36877" xr:uid="{AFFA25BC-6096-4200-98A3-D19DA371B0D4}"/>
    <cellStyle name="Comma 2 4 2 4 2 2 8" xfId="24745" xr:uid="{25FBE9B2-16B6-4FD7-A5FF-B8CC9F80FDF1}"/>
    <cellStyle name="Comma 2 4 2 4 2 3" xfId="733" xr:uid="{E2F14D4D-C973-47AF-A2CC-459B7FDE99A6}"/>
    <cellStyle name="Comma 2 4 2 4 2 3 2" xfId="1744" xr:uid="{66C08187-590E-4282-ACB8-AE0083A5A086}"/>
    <cellStyle name="Comma 2 4 2 4 2 3 2 2" xfId="3766" xr:uid="{9159EFBA-584E-4E05-9731-8CCD02DFC53C}"/>
    <cellStyle name="Comma 2 4 2 4 2 3 2 2 2" xfId="7810" xr:uid="{7569FCB9-6BFB-4C9A-BDA3-7B93BF8A0A9A}"/>
    <cellStyle name="Comma 2 4 2 4 2 3 2 2 2 2" xfId="19942" xr:uid="{43231BBA-3373-417E-B902-6660E7F979CE}"/>
    <cellStyle name="Comma 2 4 2 4 2 3 2 2 2 2 2" xfId="44206" xr:uid="{0ECF6F3B-26BE-4C12-84EB-7E0186A7610D}"/>
    <cellStyle name="Comma 2 4 2 4 2 3 2 2 2 3" xfId="32074" xr:uid="{A8CB3551-D1C5-4B00-83E5-64CBCDD70872}"/>
    <cellStyle name="Comma 2 4 2 4 2 3 2 2 3" xfId="11854" xr:uid="{FFF122E0-FD1C-4988-BE7C-176BBA636073}"/>
    <cellStyle name="Comma 2 4 2 4 2 3 2 2 3 2" xfId="23986" xr:uid="{321435E1-5374-494A-AEA0-E188F36CB8EF}"/>
    <cellStyle name="Comma 2 4 2 4 2 3 2 2 3 2 2" xfId="48250" xr:uid="{72121F5F-5FFC-4236-A976-FA1987D5414B}"/>
    <cellStyle name="Comma 2 4 2 4 2 3 2 2 3 3" xfId="36118" xr:uid="{E109FD3B-23F7-4172-9517-874321BB721F}"/>
    <cellStyle name="Comma 2 4 2 4 2 3 2 2 4" xfId="15898" xr:uid="{061B6642-0EDA-4D5E-9031-BF05634C31EE}"/>
    <cellStyle name="Comma 2 4 2 4 2 3 2 2 4 2" xfId="40162" xr:uid="{067A2B75-E0F7-4663-8CF9-73E5F7AE4343}"/>
    <cellStyle name="Comma 2 4 2 4 2 3 2 2 5" xfId="28030" xr:uid="{8FD79A35-EBF1-4206-9DA4-DB097BF51856}"/>
    <cellStyle name="Comma 2 4 2 4 2 3 2 3" xfId="5788" xr:uid="{43D83F80-B4C8-49BD-8B18-D86D6EE14340}"/>
    <cellStyle name="Comma 2 4 2 4 2 3 2 3 2" xfId="17920" xr:uid="{DC92FC14-2AF2-41DA-B684-A1D7852EB4BA}"/>
    <cellStyle name="Comma 2 4 2 4 2 3 2 3 2 2" xfId="42184" xr:uid="{AEB2F55D-17C9-45C9-B9B6-E7B8D47709BE}"/>
    <cellStyle name="Comma 2 4 2 4 2 3 2 3 3" xfId="30052" xr:uid="{DBC078F2-4FDD-48AE-87C9-DAC362185ED3}"/>
    <cellStyle name="Comma 2 4 2 4 2 3 2 4" xfId="9832" xr:uid="{24F5F33D-B713-49D4-9C76-843E1E73EE5F}"/>
    <cellStyle name="Comma 2 4 2 4 2 3 2 4 2" xfId="21964" xr:uid="{CB0EAEBB-028E-4E75-9D3C-AE71AB1DA18E}"/>
    <cellStyle name="Comma 2 4 2 4 2 3 2 4 2 2" xfId="46228" xr:uid="{314D9A5C-1426-498E-9D18-AE47167D5794}"/>
    <cellStyle name="Comma 2 4 2 4 2 3 2 4 3" xfId="34096" xr:uid="{2425DE6E-07A4-4B4D-AD52-424FA8195A36}"/>
    <cellStyle name="Comma 2 4 2 4 2 3 2 5" xfId="13876" xr:uid="{9F7A85A7-8CE7-421F-82F2-7A6AF3F482C0}"/>
    <cellStyle name="Comma 2 4 2 4 2 3 2 5 2" xfId="38140" xr:uid="{A76EDF04-3F6F-4BC8-A819-7B0848F942A6}"/>
    <cellStyle name="Comma 2 4 2 4 2 3 2 6" xfId="26008" xr:uid="{B16E54DD-9024-478D-95D0-E6BC51E33AB9}"/>
    <cellStyle name="Comma 2 4 2 4 2 3 3" xfId="2755" xr:uid="{0F920885-7A5B-47AD-93B9-295C2CD674DE}"/>
    <cellStyle name="Comma 2 4 2 4 2 3 3 2" xfId="6799" xr:uid="{E32E2839-303A-4570-8924-7566DEC5DA82}"/>
    <cellStyle name="Comma 2 4 2 4 2 3 3 2 2" xfId="18931" xr:uid="{0AD5B02C-C3A5-468F-9F85-F6E9C8EB63B8}"/>
    <cellStyle name="Comma 2 4 2 4 2 3 3 2 2 2" xfId="43195" xr:uid="{3D3FA41B-1498-408A-8292-C63571F95135}"/>
    <cellStyle name="Comma 2 4 2 4 2 3 3 2 3" xfId="31063" xr:uid="{16D57F94-1E13-476C-ADC3-DD722F2EF5A9}"/>
    <cellStyle name="Comma 2 4 2 4 2 3 3 3" xfId="10843" xr:uid="{C82AE7B6-BB79-4E10-8512-3197EC55DDB0}"/>
    <cellStyle name="Comma 2 4 2 4 2 3 3 3 2" xfId="22975" xr:uid="{F3D31A40-EFB2-4B35-9420-BBECFA20F3DF}"/>
    <cellStyle name="Comma 2 4 2 4 2 3 3 3 2 2" xfId="47239" xr:uid="{71A6DF00-4A66-4BD2-B7E3-7A82E93D6ADD}"/>
    <cellStyle name="Comma 2 4 2 4 2 3 3 3 3" xfId="35107" xr:uid="{392A52B7-1155-483D-91C9-9F8F2AB7BA7C}"/>
    <cellStyle name="Comma 2 4 2 4 2 3 3 4" xfId="14887" xr:uid="{F27A31ED-162F-46BB-A4BD-E75B142C3DDD}"/>
    <cellStyle name="Comma 2 4 2 4 2 3 3 4 2" xfId="39151" xr:uid="{DBB585BB-0404-4507-9535-BB83AE475878}"/>
    <cellStyle name="Comma 2 4 2 4 2 3 3 5" xfId="27019" xr:uid="{8EFE58C9-05D6-4AAC-973B-305AF3587195}"/>
    <cellStyle name="Comma 2 4 2 4 2 3 4" xfId="4777" xr:uid="{38C1AD4A-050A-4582-9204-4FAE64C51713}"/>
    <cellStyle name="Comma 2 4 2 4 2 3 4 2" xfId="16909" xr:uid="{DEDF6C7C-DE9A-4A4E-A6DE-22B759D1CB2E}"/>
    <cellStyle name="Comma 2 4 2 4 2 3 4 2 2" xfId="41173" xr:uid="{558702C6-5C0B-4142-9775-BDD2209B7013}"/>
    <cellStyle name="Comma 2 4 2 4 2 3 4 3" xfId="29041" xr:uid="{2A8EECD2-751B-48B5-BF9F-56E18A98F527}"/>
    <cellStyle name="Comma 2 4 2 4 2 3 5" xfId="8821" xr:uid="{6F06076D-3A96-471F-AD41-30007736EA3B}"/>
    <cellStyle name="Comma 2 4 2 4 2 3 5 2" xfId="20953" xr:uid="{83828A92-5964-4B98-B07D-4EF0C94CF13E}"/>
    <cellStyle name="Comma 2 4 2 4 2 3 5 2 2" xfId="45217" xr:uid="{AE60AD31-4116-468B-AAD9-5D0D424E4AF1}"/>
    <cellStyle name="Comma 2 4 2 4 2 3 5 3" xfId="33085" xr:uid="{0A17D157-9978-4E52-A13B-48166C7ACF06}"/>
    <cellStyle name="Comma 2 4 2 4 2 3 6" xfId="12865" xr:uid="{C1380E98-EFD6-4074-AD6E-0B3F09FA9BC3}"/>
    <cellStyle name="Comma 2 4 2 4 2 3 6 2" xfId="37129" xr:uid="{EA456B5F-66C4-4088-AAA6-D2D85FE7588E}"/>
    <cellStyle name="Comma 2 4 2 4 2 3 7" xfId="24997" xr:uid="{F6D0A5A0-3D9F-421F-A032-CA5048E9C942}"/>
    <cellStyle name="Comma 2 4 2 4 2 4" xfId="1239" xr:uid="{2F6C16F7-B9D6-4D97-80E4-D80B8854DF24}"/>
    <cellStyle name="Comma 2 4 2 4 2 4 2" xfId="3261" xr:uid="{BE65256A-8EDC-41DB-A2C6-2BA93B517509}"/>
    <cellStyle name="Comma 2 4 2 4 2 4 2 2" xfId="7305" xr:uid="{9CDA2D8B-1434-4BFA-A25F-7ED544BD3B76}"/>
    <cellStyle name="Comma 2 4 2 4 2 4 2 2 2" xfId="19437" xr:uid="{9877BE23-1235-4D69-AC0F-DB7789F8DCB0}"/>
    <cellStyle name="Comma 2 4 2 4 2 4 2 2 2 2" xfId="43701" xr:uid="{DDBD9FA7-A49A-4089-8AAF-7AD7FFA6DDA1}"/>
    <cellStyle name="Comma 2 4 2 4 2 4 2 2 3" xfId="31569" xr:uid="{1460856C-D95F-4178-9861-57BDE5A8C8F2}"/>
    <cellStyle name="Comma 2 4 2 4 2 4 2 3" xfId="11349" xr:uid="{7DDDF632-801A-4B51-807A-0265BE47361E}"/>
    <cellStyle name="Comma 2 4 2 4 2 4 2 3 2" xfId="23481" xr:uid="{C1F6E841-B31E-43D1-90D1-C251C157DB17}"/>
    <cellStyle name="Comma 2 4 2 4 2 4 2 3 2 2" xfId="47745" xr:uid="{69CE6D93-EA00-421B-B75A-A45F7C07B774}"/>
    <cellStyle name="Comma 2 4 2 4 2 4 2 3 3" xfId="35613" xr:uid="{1C1200A7-AC97-48CD-AEE3-6D76D1C0052E}"/>
    <cellStyle name="Comma 2 4 2 4 2 4 2 4" xfId="15393" xr:uid="{8A6366CA-730F-4103-91EA-7B5A682708AE}"/>
    <cellStyle name="Comma 2 4 2 4 2 4 2 4 2" xfId="39657" xr:uid="{236A31C1-D2E8-4792-80C8-4DC619846FDF}"/>
    <cellStyle name="Comma 2 4 2 4 2 4 2 5" xfId="27525" xr:uid="{27648E36-14ED-4BC0-8913-97D739B2AF7E}"/>
    <cellStyle name="Comma 2 4 2 4 2 4 3" xfId="5283" xr:uid="{A18D5931-A670-45B4-ABD1-85F5CC06EA3A}"/>
    <cellStyle name="Comma 2 4 2 4 2 4 3 2" xfId="17415" xr:uid="{E6749166-9A9D-4B16-AA63-AD4C33B062AF}"/>
    <cellStyle name="Comma 2 4 2 4 2 4 3 2 2" xfId="41679" xr:uid="{87CAC0BB-A3EC-414A-AA0F-062D11159B9E}"/>
    <cellStyle name="Comma 2 4 2 4 2 4 3 3" xfId="29547" xr:uid="{14D707C4-9326-41B1-9651-E24ADA656DE4}"/>
    <cellStyle name="Comma 2 4 2 4 2 4 4" xfId="9327" xr:uid="{76C4C624-0DA7-42D9-B1A5-62F7EC696256}"/>
    <cellStyle name="Comma 2 4 2 4 2 4 4 2" xfId="21459" xr:uid="{B17E719A-EFE2-462B-AE1D-B7C01A07A720}"/>
    <cellStyle name="Comma 2 4 2 4 2 4 4 2 2" xfId="45723" xr:uid="{507D7F5E-701F-4BFB-BA95-F3D09C3AC3E9}"/>
    <cellStyle name="Comma 2 4 2 4 2 4 4 3" xfId="33591" xr:uid="{38FAA1D8-EE7E-4281-9BE9-27E3DF92F75B}"/>
    <cellStyle name="Comma 2 4 2 4 2 4 5" xfId="13371" xr:uid="{252B35D9-E1B2-48A8-8FC7-9576D75E6FC7}"/>
    <cellStyle name="Comma 2 4 2 4 2 4 5 2" xfId="37635" xr:uid="{10033AF3-2F45-4CF5-95FD-B62AC4C4E1BF}"/>
    <cellStyle name="Comma 2 4 2 4 2 4 6" xfId="25503" xr:uid="{5D014F7E-9432-4E18-8D39-C2988FF8DA6C}"/>
    <cellStyle name="Comma 2 4 2 4 2 5" xfId="2250" xr:uid="{438F3A1B-D9C5-4295-9A67-476BC8E4293C}"/>
    <cellStyle name="Comma 2 4 2 4 2 5 2" xfId="6294" xr:uid="{E8DED726-4A7F-4EE8-8333-0C28E8359147}"/>
    <cellStyle name="Comma 2 4 2 4 2 5 2 2" xfId="18426" xr:uid="{1E0649EF-86BF-4EDB-8C57-A78B5A83724D}"/>
    <cellStyle name="Comma 2 4 2 4 2 5 2 2 2" xfId="42690" xr:uid="{63E24F20-BE1D-4F62-9AC5-8F05AD192A72}"/>
    <cellStyle name="Comma 2 4 2 4 2 5 2 3" xfId="30558" xr:uid="{84B90FB7-47D5-43D2-AD81-5151FA5C19D0}"/>
    <cellStyle name="Comma 2 4 2 4 2 5 3" xfId="10338" xr:uid="{F2861A48-B3B9-4C07-BC6D-28304CD5C471}"/>
    <cellStyle name="Comma 2 4 2 4 2 5 3 2" xfId="22470" xr:uid="{D14EFAA2-32A6-4B1D-91D1-51CF215F4215}"/>
    <cellStyle name="Comma 2 4 2 4 2 5 3 2 2" xfId="46734" xr:uid="{34DD1893-D401-4A12-B770-18BD4EA1FF69}"/>
    <cellStyle name="Comma 2 4 2 4 2 5 3 3" xfId="34602" xr:uid="{6D5C086C-B561-4E27-AB8B-F6D5FB2FF7D0}"/>
    <cellStyle name="Comma 2 4 2 4 2 5 4" xfId="14382" xr:uid="{2AA86D3B-B11E-42D7-B51A-E6F02A01D956}"/>
    <cellStyle name="Comma 2 4 2 4 2 5 4 2" xfId="38646" xr:uid="{44833F57-620C-4FB7-AC98-283B0B7E1EFA}"/>
    <cellStyle name="Comma 2 4 2 4 2 5 5" xfId="26514" xr:uid="{559873BA-E33D-4839-82B8-3590134AE693}"/>
    <cellStyle name="Comma 2 4 2 4 2 6" xfId="4272" xr:uid="{EA4A9786-C451-4891-A40F-0C0310EEE1EA}"/>
    <cellStyle name="Comma 2 4 2 4 2 6 2" xfId="16404" xr:uid="{55DBDF0E-B639-4F33-8E0C-AA17D310CCB0}"/>
    <cellStyle name="Comma 2 4 2 4 2 6 2 2" xfId="40668" xr:uid="{E7EED525-C926-42BF-99C2-739D3C3342C6}"/>
    <cellStyle name="Comma 2 4 2 4 2 6 3" xfId="28536" xr:uid="{91EB5781-7E6F-4B4B-B0FE-B9C88DE7AFBC}"/>
    <cellStyle name="Comma 2 4 2 4 2 7" xfId="8316" xr:uid="{9B85A83F-5F93-4B0D-A289-4264E714A752}"/>
    <cellStyle name="Comma 2 4 2 4 2 7 2" xfId="20448" xr:uid="{9FF5A28B-A077-45B2-9870-521D9F2A54E3}"/>
    <cellStyle name="Comma 2 4 2 4 2 7 2 2" xfId="44712" xr:uid="{9F44FBA4-8A36-44E6-BFC0-C677ABE74826}"/>
    <cellStyle name="Comma 2 4 2 4 2 7 3" xfId="32580" xr:uid="{D29CC796-5741-403D-8E00-831B2CA31F55}"/>
    <cellStyle name="Comma 2 4 2 4 2 8" xfId="12360" xr:uid="{EBC3829F-2DF5-471B-A11E-74E7035754AC}"/>
    <cellStyle name="Comma 2 4 2 4 2 8 2" xfId="36624" xr:uid="{42C3488D-2188-4BD0-AB61-186810C1F685}"/>
    <cellStyle name="Comma 2 4 2 4 2 9" xfId="24492" xr:uid="{A3101E8A-4148-46C0-943F-C00644B2B503}"/>
    <cellStyle name="Comma 2 4 2 4 3" xfId="355" xr:uid="{F89F13FA-D212-4D17-82EA-42525BAE5FD1}"/>
    <cellStyle name="Comma 2 4 2 4 3 2" xfId="860" xr:uid="{34219DC6-7592-4CEF-A3BE-07135F0DDCB8}"/>
    <cellStyle name="Comma 2 4 2 4 3 2 2" xfId="1871" xr:uid="{2EDAA5D4-AE5A-4502-95A5-BE8CFE981035}"/>
    <cellStyle name="Comma 2 4 2 4 3 2 2 2" xfId="3893" xr:uid="{C7B65E40-C3D6-4AAA-9000-BBA2159E49E3}"/>
    <cellStyle name="Comma 2 4 2 4 3 2 2 2 2" xfId="7937" xr:uid="{87E1C914-31E0-4A74-AA3B-B27F48B5CD5D}"/>
    <cellStyle name="Comma 2 4 2 4 3 2 2 2 2 2" xfId="20069" xr:uid="{384360E3-6C45-4DE7-BCA1-623817B3FD4B}"/>
    <cellStyle name="Comma 2 4 2 4 3 2 2 2 2 2 2" xfId="44333" xr:uid="{C442E71C-5F81-45C2-86D4-8A0D6DED5182}"/>
    <cellStyle name="Comma 2 4 2 4 3 2 2 2 2 3" xfId="32201" xr:uid="{5E709F28-BD2F-47C2-A048-0CDA222AABB2}"/>
    <cellStyle name="Comma 2 4 2 4 3 2 2 2 3" xfId="11981" xr:uid="{59F34729-57BA-4F6F-B6D1-2CB244AC5CAB}"/>
    <cellStyle name="Comma 2 4 2 4 3 2 2 2 3 2" xfId="24113" xr:uid="{8F0388C9-499C-4172-97AD-C7E2CF177EB8}"/>
    <cellStyle name="Comma 2 4 2 4 3 2 2 2 3 2 2" xfId="48377" xr:uid="{5BC394DB-3259-4147-B8B7-AD2810BE6868}"/>
    <cellStyle name="Comma 2 4 2 4 3 2 2 2 3 3" xfId="36245" xr:uid="{0BD50863-E2FD-4A23-B993-64E21D60736E}"/>
    <cellStyle name="Comma 2 4 2 4 3 2 2 2 4" xfId="16025" xr:uid="{CD0106A8-53F5-4EF7-A4B8-80780BF3F9FF}"/>
    <cellStyle name="Comma 2 4 2 4 3 2 2 2 4 2" xfId="40289" xr:uid="{6EC266A7-FD2A-404A-BC77-29BE4C103264}"/>
    <cellStyle name="Comma 2 4 2 4 3 2 2 2 5" xfId="28157" xr:uid="{FEA83A0A-854E-48A4-9B18-0920D6EA4E04}"/>
    <cellStyle name="Comma 2 4 2 4 3 2 2 3" xfId="5915" xr:uid="{501C99EA-E63E-45C8-B98F-DF0D1206BC92}"/>
    <cellStyle name="Comma 2 4 2 4 3 2 2 3 2" xfId="18047" xr:uid="{CADB982B-33C2-4211-BE54-509D3BC0A261}"/>
    <cellStyle name="Comma 2 4 2 4 3 2 2 3 2 2" xfId="42311" xr:uid="{C01CCC19-A13B-42B3-B201-7E49E1900AB1}"/>
    <cellStyle name="Comma 2 4 2 4 3 2 2 3 3" xfId="30179" xr:uid="{98E18DF3-9CE4-4F64-B3FE-32763104AB13}"/>
    <cellStyle name="Comma 2 4 2 4 3 2 2 4" xfId="9959" xr:uid="{5EC18666-3B30-40A4-B659-08390C798A10}"/>
    <cellStyle name="Comma 2 4 2 4 3 2 2 4 2" xfId="22091" xr:uid="{A385B582-F059-45A2-8293-E24E495E28D3}"/>
    <cellStyle name="Comma 2 4 2 4 3 2 2 4 2 2" xfId="46355" xr:uid="{4988E470-1ECA-44B4-98D8-6850FE3BA3D1}"/>
    <cellStyle name="Comma 2 4 2 4 3 2 2 4 3" xfId="34223" xr:uid="{902CEA6B-25AE-4DCB-B084-3B332C45193F}"/>
    <cellStyle name="Comma 2 4 2 4 3 2 2 5" xfId="14003" xr:uid="{7F60C121-FE0D-4731-A019-D68356B1C192}"/>
    <cellStyle name="Comma 2 4 2 4 3 2 2 5 2" xfId="38267" xr:uid="{6A14D6C0-F749-4B34-A099-5499512BDFA5}"/>
    <cellStyle name="Comma 2 4 2 4 3 2 2 6" xfId="26135" xr:uid="{78E6D18D-6B33-427C-BD2A-A6464D42FCB5}"/>
    <cellStyle name="Comma 2 4 2 4 3 2 3" xfId="2882" xr:uid="{B5B34471-E1F7-4030-9FDD-CC04ABDA6BDD}"/>
    <cellStyle name="Comma 2 4 2 4 3 2 3 2" xfId="6926" xr:uid="{B8A2AA99-9EBE-47ED-AF93-677292027127}"/>
    <cellStyle name="Comma 2 4 2 4 3 2 3 2 2" xfId="19058" xr:uid="{739C7852-BC96-4660-9781-2585DD24B6A0}"/>
    <cellStyle name="Comma 2 4 2 4 3 2 3 2 2 2" xfId="43322" xr:uid="{6FA67BE2-BCB9-4721-9AFD-51B00EC24B40}"/>
    <cellStyle name="Comma 2 4 2 4 3 2 3 2 3" xfId="31190" xr:uid="{6F520C12-2E87-44FA-B6E4-68C8F59C0DC0}"/>
    <cellStyle name="Comma 2 4 2 4 3 2 3 3" xfId="10970" xr:uid="{F1D84D91-6120-4C91-8EFF-0DA118EA6AC9}"/>
    <cellStyle name="Comma 2 4 2 4 3 2 3 3 2" xfId="23102" xr:uid="{A8B79A1B-88E4-4BF3-8210-1058F24B31F5}"/>
    <cellStyle name="Comma 2 4 2 4 3 2 3 3 2 2" xfId="47366" xr:uid="{A25FB167-466C-4B42-AD00-9DC94B0351EB}"/>
    <cellStyle name="Comma 2 4 2 4 3 2 3 3 3" xfId="35234" xr:uid="{213A20B1-26DB-4AA4-BA72-ACE039E352EB}"/>
    <cellStyle name="Comma 2 4 2 4 3 2 3 4" xfId="15014" xr:uid="{18845166-9815-46BA-957A-807C07398A35}"/>
    <cellStyle name="Comma 2 4 2 4 3 2 3 4 2" xfId="39278" xr:uid="{8DD95001-8D52-4AB3-ADAD-F3FC4762E1B2}"/>
    <cellStyle name="Comma 2 4 2 4 3 2 3 5" xfId="27146" xr:uid="{0BE56010-A371-48CF-A253-6485AA05147D}"/>
    <cellStyle name="Comma 2 4 2 4 3 2 4" xfId="4904" xr:uid="{8793C4C5-83B8-46FD-910C-9F7F83886020}"/>
    <cellStyle name="Comma 2 4 2 4 3 2 4 2" xfId="17036" xr:uid="{22123EE0-6E52-4BE0-8671-0D7107326048}"/>
    <cellStyle name="Comma 2 4 2 4 3 2 4 2 2" xfId="41300" xr:uid="{DC41E211-2FEE-4E61-A5BB-50408AD87FC7}"/>
    <cellStyle name="Comma 2 4 2 4 3 2 4 3" xfId="29168" xr:uid="{58C1583E-EF9A-4BF9-B1A5-0049CD210396}"/>
    <cellStyle name="Comma 2 4 2 4 3 2 5" xfId="8948" xr:uid="{0EC17781-127D-4B55-B7FB-801764CB5041}"/>
    <cellStyle name="Comma 2 4 2 4 3 2 5 2" xfId="21080" xr:uid="{7CFEE437-86F8-46E2-9F29-3BA1528F3A1F}"/>
    <cellStyle name="Comma 2 4 2 4 3 2 5 2 2" xfId="45344" xr:uid="{4E7BC025-93BB-443D-9801-60ABFB8135F5}"/>
    <cellStyle name="Comma 2 4 2 4 3 2 5 3" xfId="33212" xr:uid="{FD4B6B07-3972-414F-ADBB-4BF4809B60BC}"/>
    <cellStyle name="Comma 2 4 2 4 3 2 6" xfId="12992" xr:uid="{FD9804AB-44BC-493F-9A39-6D4C9E811598}"/>
    <cellStyle name="Comma 2 4 2 4 3 2 6 2" xfId="37256" xr:uid="{EDA583D7-D062-4872-A869-AFAB9F5F2E77}"/>
    <cellStyle name="Comma 2 4 2 4 3 2 7" xfId="25124" xr:uid="{20728637-8A8F-4138-B8D3-842F152FB9D9}"/>
    <cellStyle name="Comma 2 4 2 4 3 3" xfId="1366" xr:uid="{C2AA526B-2453-4A49-9C95-1B791C22B8E9}"/>
    <cellStyle name="Comma 2 4 2 4 3 3 2" xfId="3388" xr:uid="{1624FC35-E3CF-455D-83BA-6BDDB36277DC}"/>
    <cellStyle name="Comma 2 4 2 4 3 3 2 2" xfId="7432" xr:uid="{923BA658-9B47-4843-A1F7-A95A9B136559}"/>
    <cellStyle name="Comma 2 4 2 4 3 3 2 2 2" xfId="19564" xr:uid="{882BA765-0474-44D8-9755-53374A103A8D}"/>
    <cellStyle name="Comma 2 4 2 4 3 3 2 2 2 2" xfId="43828" xr:uid="{6985A3B8-8214-4DDD-B404-0C6BD4FCA203}"/>
    <cellStyle name="Comma 2 4 2 4 3 3 2 2 3" xfId="31696" xr:uid="{3E3740C7-E997-4875-9A6C-491BA8D73408}"/>
    <cellStyle name="Comma 2 4 2 4 3 3 2 3" xfId="11476" xr:uid="{8001ACD6-42E3-4C49-BDAB-1A7051CC3A6C}"/>
    <cellStyle name="Comma 2 4 2 4 3 3 2 3 2" xfId="23608" xr:uid="{ADD1C8A1-EC15-49A7-AE64-C47CF85E3930}"/>
    <cellStyle name="Comma 2 4 2 4 3 3 2 3 2 2" xfId="47872" xr:uid="{B79D4B6D-9FE8-443E-A740-5FCAD52F1029}"/>
    <cellStyle name="Comma 2 4 2 4 3 3 2 3 3" xfId="35740" xr:uid="{CB927773-8ABE-439D-AD2F-B8134F02D306}"/>
    <cellStyle name="Comma 2 4 2 4 3 3 2 4" xfId="15520" xr:uid="{E8BB37AC-9703-4256-95E1-A08A2D661778}"/>
    <cellStyle name="Comma 2 4 2 4 3 3 2 4 2" xfId="39784" xr:uid="{D2E54D54-6390-4652-BD46-3E9152173E4E}"/>
    <cellStyle name="Comma 2 4 2 4 3 3 2 5" xfId="27652" xr:uid="{7A2213BC-64BB-43AF-B412-21E77125BFE9}"/>
    <cellStyle name="Comma 2 4 2 4 3 3 3" xfId="5410" xr:uid="{144496AB-18D7-4CCE-BA3E-D6FFA4C1E960}"/>
    <cellStyle name="Comma 2 4 2 4 3 3 3 2" xfId="17542" xr:uid="{4BDC2D2E-1640-4115-8D88-B9D994EF93B4}"/>
    <cellStyle name="Comma 2 4 2 4 3 3 3 2 2" xfId="41806" xr:uid="{7B9A557C-A148-4CC7-9A92-FC86BE4A3668}"/>
    <cellStyle name="Comma 2 4 2 4 3 3 3 3" xfId="29674" xr:uid="{6415AFEB-F122-4150-BC03-C6F69ABDE534}"/>
    <cellStyle name="Comma 2 4 2 4 3 3 4" xfId="9454" xr:uid="{B7CC3FD6-2F10-4164-B748-0ABB0FC477FA}"/>
    <cellStyle name="Comma 2 4 2 4 3 3 4 2" xfId="21586" xr:uid="{C1D04CF9-025C-4C56-BA9E-222785C08737}"/>
    <cellStyle name="Comma 2 4 2 4 3 3 4 2 2" xfId="45850" xr:uid="{00C20934-7F5F-48FE-96AD-735504875B4F}"/>
    <cellStyle name="Comma 2 4 2 4 3 3 4 3" xfId="33718" xr:uid="{14F156CC-2B8A-44D0-BD6C-B340BBE05CFF}"/>
    <cellStyle name="Comma 2 4 2 4 3 3 5" xfId="13498" xr:uid="{31ACC2B5-3EBD-4939-9A7E-2BBA7EC0C0E6}"/>
    <cellStyle name="Comma 2 4 2 4 3 3 5 2" xfId="37762" xr:uid="{B99FABB3-E64A-4B30-8381-B9FF99EADED3}"/>
    <cellStyle name="Comma 2 4 2 4 3 3 6" xfId="25630" xr:uid="{28765C60-B775-4121-B2BB-17F935507BF2}"/>
    <cellStyle name="Comma 2 4 2 4 3 4" xfId="2377" xr:uid="{8E9673A6-EC07-460E-9715-D11033892D16}"/>
    <cellStyle name="Comma 2 4 2 4 3 4 2" xfId="6421" xr:uid="{B5CAD9B7-18F9-4648-AF16-1B166AB007F9}"/>
    <cellStyle name="Comma 2 4 2 4 3 4 2 2" xfId="18553" xr:uid="{45968543-DAB8-4006-8978-36FFE0C0759C}"/>
    <cellStyle name="Comma 2 4 2 4 3 4 2 2 2" xfId="42817" xr:uid="{DBACBFAB-9336-406B-81F4-DE3A92ADDA5A}"/>
    <cellStyle name="Comma 2 4 2 4 3 4 2 3" xfId="30685" xr:uid="{E85677CC-9E48-460D-95B3-9A9A88F38A13}"/>
    <cellStyle name="Comma 2 4 2 4 3 4 3" xfId="10465" xr:uid="{7B69BE97-3E80-4D3B-A20E-196078AAB610}"/>
    <cellStyle name="Comma 2 4 2 4 3 4 3 2" xfId="22597" xr:uid="{FE2AF578-7465-4AA9-A720-701B49E2F42E}"/>
    <cellStyle name="Comma 2 4 2 4 3 4 3 2 2" xfId="46861" xr:uid="{19D83E38-1975-4B38-B0F8-27FE2B4A599F}"/>
    <cellStyle name="Comma 2 4 2 4 3 4 3 3" xfId="34729" xr:uid="{25F59BA1-D635-4120-9404-A21A0014ED0D}"/>
    <cellStyle name="Comma 2 4 2 4 3 4 4" xfId="14509" xr:uid="{5FDA4F38-6715-46D6-BAAF-5B8BAE6D8F15}"/>
    <cellStyle name="Comma 2 4 2 4 3 4 4 2" xfId="38773" xr:uid="{B3E66703-C154-4054-93C9-B4454D576E32}"/>
    <cellStyle name="Comma 2 4 2 4 3 4 5" xfId="26641" xr:uid="{BCB9613E-93E4-4BC8-BC28-0796CA954829}"/>
    <cellStyle name="Comma 2 4 2 4 3 5" xfId="4399" xr:uid="{CC37697D-B473-476A-8446-27A77A08D09A}"/>
    <cellStyle name="Comma 2 4 2 4 3 5 2" xfId="16531" xr:uid="{ECE14DE5-E62E-4E30-B5B6-17832019671D}"/>
    <cellStyle name="Comma 2 4 2 4 3 5 2 2" xfId="40795" xr:uid="{F7CDE072-F177-471F-B66E-ECB7372D9A52}"/>
    <cellStyle name="Comma 2 4 2 4 3 5 3" xfId="28663" xr:uid="{A4C127AD-6490-46C2-8B34-500C973387BB}"/>
    <cellStyle name="Comma 2 4 2 4 3 6" xfId="8443" xr:uid="{D1EAEA69-395B-48A5-90A7-EF59399D8E6D}"/>
    <cellStyle name="Comma 2 4 2 4 3 6 2" xfId="20575" xr:uid="{6C0F7D8A-3A95-4170-9884-ABDF2EE1EBDB}"/>
    <cellStyle name="Comma 2 4 2 4 3 6 2 2" xfId="44839" xr:uid="{89E097A4-08E9-4523-B1E0-167CA85E0686}"/>
    <cellStyle name="Comma 2 4 2 4 3 6 3" xfId="32707" xr:uid="{7C45FD0D-4F4C-4AD3-A4EF-B023D3EA1421}"/>
    <cellStyle name="Comma 2 4 2 4 3 7" xfId="12487" xr:uid="{2260AE76-FB1B-4527-A7C5-A89446CE4D85}"/>
    <cellStyle name="Comma 2 4 2 4 3 7 2" xfId="36751" xr:uid="{57A17AC3-6A21-4DCB-B069-1F59B5C9772C}"/>
    <cellStyle name="Comma 2 4 2 4 3 8" xfId="24619" xr:uid="{C110FD08-8E4E-4605-9B8A-6D232B60149C}"/>
    <cellStyle name="Comma 2 4 2 4 4" xfId="607" xr:uid="{50AC5E3F-6BB3-4CD0-BE3C-892EAABA243B}"/>
    <cellStyle name="Comma 2 4 2 4 4 2" xfId="1618" xr:uid="{C8A708CF-9F8C-4A08-928C-EE54E0238D5F}"/>
    <cellStyle name="Comma 2 4 2 4 4 2 2" xfId="3640" xr:uid="{13C44859-544C-4DE0-97D5-D5DFA736E614}"/>
    <cellStyle name="Comma 2 4 2 4 4 2 2 2" xfId="7684" xr:uid="{AFC0FFE4-6FCE-4BF6-9FB0-075C11079164}"/>
    <cellStyle name="Comma 2 4 2 4 4 2 2 2 2" xfId="19816" xr:uid="{1E0CBAE8-E7F1-4D35-B35E-0E407CBF078D}"/>
    <cellStyle name="Comma 2 4 2 4 4 2 2 2 2 2" xfId="44080" xr:uid="{92712D53-674D-4C85-A2B1-557BE0D0FB1F}"/>
    <cellStyle name="Comma 2 4 2 4 4 2 2 2 3" xfId="31948" xr:uid="{26A38CF8-D1EF-4C95-808E-E2A912E54DCC}"/>
    <cellStyle name="Comma 2 4 2 4 4 2 2 3" xfId="11728" xr:uid="{C9B7C88F-109C-4DE3-8656-E06303A66F7C}"/>
    <cellStyle name="Comma 2 4 2 4 4 2 2 3 2" xfId="23860" xr:uid="{495F2549-CB2C-41E6-AD11-3F45DE44EA6F}"/>
    <cellStyle name="Comma 2 4 2 4 4 2 2 3 2 2" xfId="48124" xr:uid="{90032551-ACB8-4ADF-B53A-B2DA0F78CA95}"/>
    <cellStyle name="Comma 2 4 2 4 4 2 2 3 3" xfId="35992" xr:uid="{1AA43D65-3BA3-44C1-9449-E6156099DFA8}"/>
    <cellStyle name="Comma 2 4 2 4 4 2 2 4" xfId="15772" xr:uid="{91908F7E-4175-45EA-9A7B-776601C0B88E}"/>
    <cellStyle name="Comma 2 4 2 4 4 2 2 4 2" xfId="40036" xr:uid="{0D7AE827-C990-4C5B-A8A1-9A7EA8249FE6}"/>
    <cellStyle name="Comma 2 4 2 4 4 2 2 5" xfId="27904" xr:uid="{09FC2CB7-203F-43FB-8AEA-0C1FA8FC0E97}"/>
    <cellStyle name="Comma 2 4 2 4 4 2 3" xfId="5662" xr:uid="{595A4248-6778-4BF8-8E37-861E4615D3BB}"/>
    <cellStyle name="Comma 2 4 2 4 4 2 3 2" xfId="17794" xr:uid="{4A75482E-2F4B-44CC-80A2-5AEF599E939C}"/>
    <cellStyle name="Comma 2 4 2 4 4 2 3 2 2" xfId="42058" xr:uid="{4FF0C9C3-D28E-446E-929C-D05BF821038F}"/>
    <cellStyle name="Comma 2 4 2 4 4 2 3 3" xfId="29926" xr:uid="{4F1DFB5D-BB01-4C85-9219-E1AE2B04BABA}"/>
    <cellStyle name="Comma 2 4 2 4 4 2 4" xfId="9706" xr:uid="{C6252BF8-EAAD-4F22-BFD8-39D9D5F637FE}"/>
    <cellStyle name="Comma 2 4 2 4 4 2 4 2" xfId="21838" xr:uid="{87CD65CB-D052-4D5E-9FC3-85A1A75F2558}"/>
    <cellStyle name="Comma 2 4 2 4 4 2 4 2 2" xfId="46102" xr:uid="{12D9BC70-7E99-4141-BC25-1E4A762BD94D}"/>
    <cellStyle name="Comma 2 4 2 4 4 2 4 3" xfId="33970" xr:uid="{E2BC6FF2-972E-4BAF-9A9F-6E52D3D84F7B}"/>
    <cellStyle name="Comma 2 4 2 4 4 2 5" xfId="13750" xr:uid="{5F7C5367-866C-4633-B638-1576C701D304}"/>
    <cellStyle name="Comma 2 4 2 4 4 2 5 2" xfId="38014" xr:uid="{73A97992-4BCC-40E9-B06F-F3D9905992CE}"/>
    <cellStyle name="Comma 2 4 2 4 4 2 6" xfId="25882" xr:uid="{80B22E5D-7E92-4113-BA65-6EC2DA283281}"/>
    <cellStyle name="Comma 2 4 2 4 4 3" xfId="2629" xr:uid="{8FC18E20-47DF-481C-A4DB-7813B9AB4DD5}"/>
    <cellStyle name="Comma 2 4 2 4 4 3 2" xfId="6673" xr:uid="{F3E3F1D4-1428-49C2-8EC0-910927E1582F}"/>
    <cellStyle name="Comma 2 4 2 4 4 3 2 2" xfId="18805" xr:uid="{70D6C34D-2B4F-408F-96DD-701D28A2FD47}"/>
    <cellStyle name="Comma 2 4 2 4 4 3 2 2 2" xfId="43069" xr:uid="{B54D8FC7-8021-4F62-A872-FA25C9584122}"/>
    <cellStyle name="Comma 2 4 2 4 4 3 2 3" xfId="30937" xr:uid="{8CA39163-B352-4994-8036-FAB29ED5FA4E}"/>
    <cellStyle name="Comma 2 4 2 4 4 3 3" xfId="10717" xr:uid="{58C46B51-BAC5-4D4A-92D2-3BF1C4C04318}"/>
    <cellStyle name="Comma 2 4 2 4 4 3 3 2" xfId="22849" xr:uid="{1B4789BF-E14C-4D91-88EE-E167BA361BEF}"/>
    <cellStyle name="Comma 2 4 2 4 4 3 3 2 2" xfId="47113" xr:uid="{9DA7E853-23D5-4F30-A5FD-A0344678AA46}"/>
    <cellStyle name="Comma 2 4 2 4 4 3 3 3" xfId="34981" xr:uid="{BC6C9FDA-3575-41F5-8593-A002FC3ACB27}"/>
    <cellStyle name="Comma 2 4 2 4 4 3 4" xfId="14761" xr:uid="{5FC66287-C8F8-4F26-968B-F5DA0D66C8F2}"/>
    <cellStyle name="Comma 2 4 2 4 4 3 4 2" xfId="39025" xr:uid="{A8DBFF9B-2E2E-451F-BB7B-0F6B2CF76D50}"/>
    <cellStyle name="Comma 2 4 2 4 4 3 5" xfId="26893" xr:uid="{DB590598-B090-4FC1-A273-1FCA1B165635}"/>
    <cellStyle name="Comma 2 4 2 4 4 4" xfId="4651" xr:uid="{A44F9B9B-000D-47F1-BF17-5FAB85B2D10A}"/>
    <cellStyle name="Comma 2 4 2 4 4 4 2" xfId="16783" xr:uid="{51CB6B30-275B-4630-93C7-20D0B0DDB83B}"/>
    <cellStyle name="Comma 2 4 2 4 4 4 2 2" xfId="41047" xr:uid="{B9147DDB-B129-4411-BF37-62AF3259D0FD}"/>
    <cellStyle name="Comma 2 4 2 4 4 4 3" xfId="28915" xr:uid="{CD48ACD1-CA77-4226-9808-309DF9A6CC3B}"/>
    <cellStyle name="Comma 2 4 2 4 4 5" xfId="8695" xr:uid="{60C1CEBA-3101-4F50-9906-606DDE721D00}"/>
    <cellStyle name="Comma 2 4 2 4 4 5 2" xfId="20827" xr:uid="{1661B0DD-C1B9-4A86-8CAD-16E1ABA7849B}"/>
    <cellStyle name="Comma 2 4 2 4 4 5 2 2" xfId="45091" xr:uid="{FA210ACF-B7F2-47BE-A3A3-FEF758D614B9}"/>
    <cellStyle name="Comma 2 4 2 4 4 5 3" xfId="32959" xr:uid="{67F0AAE3-4881-4B60-AFE4-D61A1A99C463}"/>
    <cellStyle name="Comma 2 4 2 4 4 6" xfId="12739" xr:uid="{3D341ADC-051F-4463-A6BB-9F5D5BFBFA23}"/>
    <cellStyle name="Comma 2 4 2 4 4 6 2" xfId="37003" xr:uid="{DCCD0D74-B565-4CED-882D-3793A204B1A5}"/>
    <cellStyle name="Comma 2 4 2 4 4 7" xfId="24871" xr:uid="{EE0346A8-20CC-4970-8FF9-98D74E9F3996}"/>
    <cellStyle name="Comma 2 4 2 4 5" xfId="1113" xr:uid="{61EBC48E-8A51-4273-B852-3F63E4460BF0}"/>
    <cellStyle name="Comma 2 4 2 4 5 2" xfId="3135" xr:uid="{02B53279-3745-4015-B0C0-02449FA1C7E9}"/>
    <cellStyle name="Comma 2 4 2 4 5 2 2" xfId="7179" xr:uid="{D1A64378-9CFF-4FA9-83D9-39953EDAB293}"/>
    <cellStyle name="Comma 2 4 2 4 5 2 2 2" xfId="19311" xr:uid="{39C865E2-87B5-41D0-9400-BE68EA60F1B2}"/>
    <cellStyle name="Comma 2 4 2 4 5 2 2 2 2" xfId="43575" xr:uid="{37320D0B-656E-4BD2-BCDF-5341AF455BB0}"/>
    <cellStyle name="Comma 2 4 2 4 5 2 2 3" xfId="31443" xr:uid="{22DB296D-98A2-412C-8E80-C5299F454158}"/>
    <cellStyle name="Comma 2 4 2 4 5 2 3" xfId="11223" xr:uid="{36BF1FA2-5E73-4F1D-9154-52D826C8B5EE}"/>
    <cellStyle name="Comma 2 4 2 4 5 2 3 2" xfId="23355" xr:uid="{380510C8-7D3E-4B4B-941E-A9BD30B24A63}"/>
    <cellStyle name="Comma 2 4 2 4 5 2 3 2 2" xfId="47619" xr:uid="{32BCD798-199C-4B37-A077-A8EF14BFE61E}"/>
    <cellStyle name="Comma 2 4 2 4 5 2 3 3" xfId="35487" xr:uid="{CD7C98C6-15CD-40D6-A9A5-AE4C1811C73C}"/>
    <cellStyle name="Comma 2 4 2 4 5 2 4" xfId="15267" xr:uid="{688D6005-A44B-4F4C-A31B-A7F1B31730B9}"/>
    <cellStyle name="Comma 2 4 2 4 5 2 4 2" xfId="39531" xr:uid="{2694BD51-761C-42CF-9C68-058FF5402702}"/>
    <cellStyle name="Comma 2 4 2 4 5 2 5" xfId="27399" xr:uid="{C42C224C-7B27-4B30-9CA3-D2F3D21F64C5}"/>
    <cellStyle name="Comma 2 4 2 4 5 3" xfId="5157" xr:uid="{D45528F9-4CA0-41A6-AF42-7F085EC813C5}"/>
    <cellStyle name="Comma 2 4 2 4 5 3 2" xfId="17289" xr:uid="{343B0017-F587-4ED1-A95F-1EAB4AF95DA0}"/>
    <cellStyle name="Comma 2 4 2 4 5 3 2 2" xfId="41553" xr:uid="{8F4E67DD-5357-4B7C-B6E4-01B97964977B}"/>
    <cellStyle name="Comma 2 4 2 4 5 3 3" xfId="29421" xr:uid="{41F24157-294B-418B-8D0A-2D2A05090FC1}"/>
    <cellStyle name="Comma 2 4 2 4 5 4" xfId="9201" xr:uid="{BC9AC193-4BF8-4914-B9C2-AC662D5B3AE3}"/>
    <cellStyle name="Comma 2 4 2 4 5 4 2" xfId="21333" xr:uid="{E4F303D9-1E14-496D-92C1-B718F445727A}"/>
    <cellStyle name="Comma 2 4 2 4 5 4 2 2" xfId="45597" xr:uid="{ECAB24FA-2814-4619-B1FE-9BB53D3BA854}"/>
    <cellStyle name="Comma 2 4 2 4 5 4 3" xfId="33465" xr:uid="{0BB711D8-44D7-4F3C-9B4C-C8B0320E6639}"/>
    <cellStyle name="Comma 2 4 2 4 5 5" xfId="13245" xr:uid="{8FDC9780-1ECE-428F-9268-74DABA1DA6CF}"/>
    <cellStyle name="Comma 2 4 2 4 5 5 2" xfId="37509" xr:uid="{4472D309-5D17-4940-961C-2FE577835D9A}"/>
    <cellStyle name="Comma 2 4 2 4 5 6" xfId="25377" xr:uid="{E4D7E5F1-72F6-47EB-AC03-7026419F252D}"/>
    <cellStyle name="Comma 2 4 2 4 6" xfId="2124" xr:uid="{27E84186-9F44-4118-91C8-9B5AD16E26B3}"/>
    <cellStyle name="Comma 2 4 2 4 6 2" xfId="6168" xr:uid="{EBD29D09-DB67-4374-87A7-8317E4DB7F62}"/>
    <cellStyle name="Comma 2 4 2 4 6 2 2" xfId="18300" xr:uid="{A62F2AF8-B9C9-415A-B6CB-31DBD4FCEA8F}"/>
    <cellStyle name="Comma 2 4 2 4 6 2 2 2" xfId="42564" xr:uid="{6EA8218A-68C9-44F3-8AD4-ADD2AC9FF3C3}"/>
    <cellStyle name="Comma 2 4 2 4 6 2 3" xfId="30432" xr:uid="{1324847E-A54F-4304-A144-8EA4EC7BF098}"/>
    <cellStyle name="Comma 2 4 2 4 6 3" xfId="10212" xr:uid="{A76AC7A2-CA9A-4FF8-8DCE-E010CBDD64F8}"/>
    <cellStyle name="Comma 2 4 2 4 6 3 2" xfId="22344" xr:uid="{B429A2FE-6A20-4ADC-A0D4-5A586334662D}"/>
    <cellStyle name="Comma 2 4 2 4 6 3 2 2" xfId="46608" xr:uid="{94575D42-B645-42EC-8177-FC9CAE7299AE}"/>
    <cellStyle name="Comma 2 4 2 4 6 3 3" xfId="34476" xr:uid="{2837B8B7-4D55-46C2-98C0-0EFAAB08380B}"/>
    <cellStyle name="Comma 2 4 2 4 6 4" xfId="14256" xr:uid="{0B84614A-B010-44F4-91EA-C5DC6F6C4131}"/>
    <cellStyle name="Comma 2 4 2 4 6 4 2" xfId="38520" xr:uid="{F118A490-DF67-4832-8A02-B586AD5B4510}"/>
    <cellStyle name="Comma 2 4 2 4 6 5" xfId="26388" xr:uid="{2C9F85EA-D28F-4CB4-ACD3-54375E00B125}"/>
    <cellStyle name="Comma 2 4 2 4 7" xfId="4146" xr:uid="{23946BEA-F204-4B28-B388-40B34D521CF7}"/>
    <cellStyle name="Comma 2 4 2 4 7 2" xfId="16278" xr:uid="{BBDC455C-02F3-4C82-9AB2-D18D9DF7FE4B}"/>
    <cellStyle name="Comma 2 4 2 4 7 2 2" xfId="40542" xr:uid="{057988E1-72F1-49B0-8E11-C3411E5015FA}"/>
    <cellStyle name="Comma 2 4 2 4 7 3" xfId="28410" xr:uid="{84A904E4-A504-4C2C-B1E3-A3D4C00BFD3A}"/>
    <cellStyle name="Comma 2 4 2 4 8" xfId="8190" xr:uid="{5A0FDBE8-C89E-42AD-BA25-86A3389D2341}"/>
    <cellStyle name="Comma 2 4 2 4 8 2" xfId="20322" xr:uid="{C774F7D9-253B-47B0-92D0-16C55E1764A5}"/>
    <cellStyle name="Comma 2 4 2 4 8 2 2" xfId="44586" xr:uid="{1A9EC46F-9CB7-413B-8C79-A92FD71A62CA}"/>
    <cellStyle name="Comma 2 4 2 4 8 3" xfId="32454" xr:uid="{BE3EB556-A042-49F7-ACB3-53764E06BE9C}"/>
    <cellStyle name="Comma 2 4 2 4 9" xfId="12234" xr:uid="{6ECA8A68-AEC8-495E-A02E-105F6A3E8E98}"/>
    <cellStyle name="Comma 2 4 2 4 9 2" xfId="36498" xr:uid="{C0450ECD-8762-48FD-AC69-D79E6D5F2802}"/>
    <cellStyle name="Comma 2 4 2 5" xfId="165" xr:uid="{E754EC48-B950-4F0F-B4CE-C55D7154B1CA}"/>
    <cellStyle name="Comma 2 4 2 5 2" xfId="418" xr:uid="{AB524772-533D-4087-AC57-87C72CA8C69D}"/>
    <cellStyle name="Comma 2 4 2 5 2 2" xfId="923" xr:uid="{A8129922-D934-4BAB-A0A3-36F7608F3D35}"/>
    <cellStyle name="Comma 2 4 2 5 2 2 2" xfId="1934" xr:uid="{8A7EC7EE-393F-4A36-9D9D-2BD8AE55DFE1}"/>
    <cellStyle name="Comma 2 4 2 5 2 2 2 2" xfId="3956" xr:uid="{948EF5BA-5F82-47F2-9542-D59C02882EC0}"/>
    <cellStyle name="Comma 2 4 2 5 2 2 2 2 2" xfId="8000" xr:uid="{E1769A14-1DB9-41B9-BBC9-863ABC5829F4}"/>
    <cellStyle name="Comma 2 4 2 5 2 2 2 2 2 2" xfId="20132" xr:uid="{FA7C89FE-4BFA-4554-ABFE-1DB3E3A9AAAC}"/>
    <cellStyle name="Comma 2 4 2 5 2 2 2 2 2 2 2" xfId="44396" xr:uid="{2A54A80A-B991-40F3-B7BF-5664F267B647}"/>
    <cellStyle name="Comma 2 4 2 5 2 2 2 2 2 3" xfId="32264" xr:uid="{7BB1BBEB-2307-44D8-B7D4-A4D95A1AFC30}"/>
    <cellStyle name="Comma 2 4 2 5 2 2 2 2 3" xfId="12044" xr:uid="{996B8D98-D1BF-4941-B0B1-E12191200EE4}"/>
    <cellStyle name="Comma 2 4 2 5 2 2 2 2 3 2" xfId="24176" xr:uid="{CD3CC475-8035-49C3-85F1-169D6F97C579}"/>
    <cellStyle name="Comma 2 4 2 5 2 2 2 2 3 2 2" xfId="48440" xr:uid="{289F2646-0188-4955-8C6D-A0A1A308239D}"/>
    <cellStyle name="Comma 2 4 2 5 2 2 2 2 3 3" xfId="36308" xr:uid="{E5685B50-BABC-4BCA-8AAC-3680D0F16242}"/>
    <cellStyle name="Comma 2 4 2 5 2 2 2 2 4" xfId="16088" xr:uid="{DB6EE6FC-5443-4368-A703-DDD4C17B08C4}"/>
    <cellStyle name="Comma 2 4 2 5 2 2 2 2 4 2" xfId="40352" xr:uid="{F79F84F2-7E65-4F65-9766-0D605E48228C}"/>
    <cellStyle name="Comma 2 4 2 5 2 2 2 2 5" xfId="28220" xr:uid="{5617D52A-33CF-46AB-8CED-F15A656DA5EF}"/>
    <cellStyle name="Comma 2 4 2 5 2 2 2 3" xfId="5978" xr:uid="{A454C796-9B2C-4BB5-94F3-2D5E9BB13D7C}"/>
    <cellStyle name="Comma 2 4 2 5 2 2 2 3 2" xfId="18110" xr:uid="{D24F8475-8C65-4DE3-94A5-E0C0C2B2E1A4}"/>
    <cellStyle name="Comma 2 4 2 5 2 2 2 3 2 2" xfId="42374" xr:uid="{8A017BF2-5F91-4A8F-B087-745F77BEB35F}"/>
    <cellStyle name="Comma 2 4 2 5 2 2 2 3 3" xfId="30242" xr:uid="{726247E6-0F86-4232-8343-F63C53AD7C60}"/>
    <cellStyle name="Comma 2 4 2 5 2 2 2 4" xfId="10022" xr:uid="{6179D2C5-9FFC-4DDC-ABE4-29A0A65A7336}"/>
    <cellStyle name="Comma 2 4 2 5 2 2 2 4 2" xfId="22154" xr:uid="{9A1312C3-B7F1-4BE2-9668-3AF57118822F}"/>
    <cellStyle name="Comma 2 4 2 5 2 2 2 4 2 2" xfId="46418" xr:uid="{060E739E-5975-4A18-8592-7CB5AD8EFF69}"/>
    <cellStyle name="Comma 2 4 2 5 2 2 2 4 3" xfId="34286" xr:uid="{263E0F49-7E2E-448D-9E76-F0E717EFF224}"/>
    <cellStyle name="Comma 2 4 2 5 2 2 2 5" xfId="14066" xr:uid="{632A94EF-82DD-49E3-A74A-9488CF022624}"/>
    <cellStyle name="Comma 2 4 2 5 2 2 2 5 2" xfId="38330" xr:uid="{E6A4A515-B4DC-4ACF-ADEC-B9364B5A592D}"/>
    <cellStyle name="Comma 2 4 2 5 2 2 2 6" xfId="26198" xr:uid="{9141BE51-30C9-498C-AFB7-B9DDD266650C}"/>
    <cellStyle name="Comma 2 4 2 5 2 2 3" xfId="2945" xr:uid="{1CCECF56-5F8D-4B36-9A2C-0FD2630E0CDF}"/>
    <cellStyle name="Comma 2 4 2 5 2 2 3 2" xfId="6989" xr:uid="{7F331400-D01B-4978-BC58-4006B0A5D03F}"/>
    <cellStyle name="Comma 2 4 2 5 2 2 3 2 2" xfId="19121" xr:uid="{28FB39A8-DA51-4F2A-8A47-A6E02D1BC1C0}"/>
    <cellStyle name="Comma 2 4 2 5 2 2 3 2 2 2" xfId="43385" xr:uid="{A7468868-970E-445A-AA21-4D74884C4B10}"/>
    <cellStyle name="Comma 2 4 2 5 2 2 3 2 3" xfId="31253" xr:uid="{6BF18DED-5950-4922-A2E3-A63E382A965A}"/>
    <cellStyle name="Comma 2 4 2 5 2 2 3 3" xfId="11033" xr:uid="{53F3F411-5A11-470A-BDF8-2D3E160D00C5}"/>
    <cellStyle name="Comma 2 4 2 5 2 2 3 3 2" xfId="23165" xr:uid="{405B1DCD-7949-4099-914F-8ACDA5C968B2}"/>
    <cellStyle name="Comma 2 4 2 5 2 2 3 3 2 2" xfId="47429" xr:uid="{F5393EE7-FDFE-4EF0-8382-5E888557AEF4}"/>
    <cellStyle name="Comma 2 4 2 5 2 2 3 3 3" xfId="35297" xr:uid="{CB1A12F6-B1DB-4651-9DAE-402729323EB0}"/>
    <cellStyle name="Comma 2 4 2 5 2 2 3 4" xfId="15077" xr:uid="{BCE9385E-35BE-42D2-8B3D-9E1CE3F90D87}"/>
    <cellStyle name="Comma 2 4 2 5 2 2 3 4 2" xfId="39341" xr:uid="{0236207A-75A6-4151-A7B1-5BB3CC12C2FF}"/>
    <cellStyle name="Comma 2 4 2 5 2 2 3 5" xfId="27209" xr:uid="{8496A90B-4788-4CCF-91B9-DFABDB8914E7}"/>
    <cellStyle name="Comma 2 4 2 5 2 2 4" xfId="4967" xr:uid="{77C2D550-2E90-46E0-9633-B668C266446F}"/>
    <cellStyle name="Comma 2 4 2 5 2 2 4 2" xfId="17099" xr:uid="{F9810843-50B4-4E17-86FD-A7DFF6238E41}"/>
    <cellStyle name="Comma 2 4 2 5 2 2 4 2 2" xfId="41363" xr:uid="{A7A547BD-F77B-41CB-9F0F-741053D18180}"/>
    <cellStyle name="Comma 2 4 2 5 2 2 4 3" xfId="29231" xr:uid="{0A4E4C87-D951-4939-A863-D048A49DFCBF}"/>
    <cellStyle name="Comma 2 4 2 5 2 2 5" xfId="9011" xr:uid="{019B9C83-113A-46B3-B56E-FFAF5B75734E}"/>
    <cellStyle name="Comma 2 4 2 5 2 2 5 2" xfId="21143" xr:uid="{6A50AF5D-AA93-407D-90AF-386D80EC2AC9}"/>
    <cellStyle name="Comma 2 4 2 5 2 2 5 2 2" xfId="45407" xr:uid="{6C9E790C-8E51-4D8B-A3BE-99F878F30AFB}"/>
    <cellStyle name="Comma 2 4 2 5 2 2 5 3" xfId="33275" xr:uid="{3E7F0AFC-D0B3-44D0-ADE5-13657D578089}"/>
    <cellStyle name="Comma 2 4 2 5 2 2 6" xfId="13055" xr:uid="{3A39C614-0AE6-4DAE-9EDA-F0E9B7CEE145}"/>
    <cellStyle name="Comma 2 4 2 5 2 2 6 2" xfId="37319" xr:uid="{AB9F4E4A-05A0-44EB-9D24-3D5093A15F7A}"/>
    <cellStyle name="Comma 2 4 2 5 2 2 7" xfId="25187" xr:uid="{94E447AA-EEF8-4A76-B280-25ED8556AA4D}"/>
    <cellStyle name="Comma 2 4 2 5 2 3" xfId="1429" xr:uid="{C2ECE63D-4869-44E7-A53C-76CCE11026DE}"/>
    <cellStyle name="Comma 2 4 2 5 2 3 2" xfId="3451" xr:uid="{2AAE5639-443C-40B8-B3FF-530FE451CD10}"/>
    <cellStyle name="Comma 2 4 2 5 2 3 2 2" xfId="7495" xr:uid="{034A2AA7-BFB1-4443-B5A9-FC95E5BC401C}"/>
    <cellStyle name="Comma 2 4 2 5 2 3 2 2 2" xfId="19627" xr:uid="{D236CC45-FEA6-4836-8033-B46C5428AFD3}"/>
    <cellStyle name="Comma 2 4 2 5 2 3 2 2 2 2" xfId="43891" xr:uid="{4B72C1E8-0561-48A0-B2D2-A601458E73A1}"/>
    <cellStyle name="Comma 2 4 2 5 2 3 2 2 3" xfId="31759" xr:uid="{057050C0-0A30-42CB-95D9-728CF6961DB9}"/>
    <cellStyle name="Comma 2 4 2 5 2 3 2 3" xfId="11539" xr:uid="{17C3BE26-C069-4A00-B5F8-1F9EFAF1E4D7}"/>
    <cellStyle name="Comma 2 4 2 5 2 3 2 3 2" xfId="23671" xr:uid="{C74E22D6-8C66-403D-AC5C-346306BA6F40}"/>
    <cellStyle name="Comma 2 4 2 5 2 3 2 3 2 2" xfId="47935" xr:uid="{1045D3E3-38AD-4D65-A69A-BF39D4244F65}"/>
    <cellStyle name="Comma 2 4 2 5 2 3 2 3 3" xfId="35803" xr:uid="{BFAE5F6E-FB39-4A4D-829D-FAF94E2F0189}"/>
    <cellStyle name="Comma 2 4 2 5 2 3 2 4" xfId="15583" xr:uid="{70473CD2-F83E-4451-BFC4-EE09B0548C7C}"/>
    <cellStyle name="Comma 2 4 2 5 2 3 2 4 2" xfId="39847" xr:uid="{6F372D35-7BE5-46C0-8A58-3734EAAEE73F}"/>
    <cellStyle name="Comma 2 4 2 5 2 3 2 5" xfId="27715" xr:uid="{23FD49ED-BCD7-434E-A996-ECA328379E9E}"/>
    <cellStyle name="Comma 2 4 2 5 2 3 3" xfId="5473" xr:uid="{A3CB5B8D-293F-4665-BFC7-A66CB85A69DD}"/>
    <cellStyle name="Comma 2 4 2 5 2 3 3 2" xfId="17605" xr:uid="{31513FC5-49D1-427C-84FF-1FB43C706150}"/>
    <cellStyle name="Comma 2 4 2 5 2 3 3 2 2" xfId="41869" xr:uid="{8558B036-DC70-4599-9A31-C41DAC993ECD}"/>
    <cellStyle name="Comma 2 4 2 5 2 3 3 3" xfId="29737" xr:uid="{BDBEF366-E53E-4B43-A027-E2817FF689E2}"/>
    <cellStyle name="Comma 2 4 2 5 2 3 4" xfId="9517" xr:uid="{5CD66E12-A339-4D89-91E5-06DE1A069877}"/>
    <cellStyle name="Comma 2 4 2 5 2 3 4 2" xfId="21649" xr:uid="{9177DD74-55D2-42B2-A83D-7BE24FCF9E6F}"/>
    <cellStyle name="Comma 2 4 2 5 2 3 4 2 2" xfId="45913" xr:uid="{B9E9F39D-410F-4ED6-AD2A-6F9DA8A80036}"/>
    <cellStyle name="Comma 2 4 2 5 2 3 4 3" xfId="33781" xr:uid="{BBD0AFE2-33C0-43E8-9A71-E22533C4B6F0}"/>
    <cellStyle name="Comma 2 4 2 5 2 3 5" xfId="13561" xr:uid="{94ABD461-F04B-438A-899D-DAE9C0C4F1BC}"/>
    <cellStyle name="Comma 2 4 2 5 2 3 5 2" xfId="37825" xr:uid="{A05157AC-91FD-4F19-9137-1DDF106722B8}"/>
    <cellStyle name="Comma 2 4 2 5 2 3 6" xfId="25693" xr:uid="{25523501-0E02-4E21-897E-FAEECDF44BA9}"/>
    <cellStyle name="Comma 2 4 2 5 2 4" xfId="2440" xr:uid="{7DD11220-3DCE-4D50-B5A8-B0B708510C69}"/>
    <cellStyle name="Comma 2 4 2 5 2 4 2" xfId="6484" xr:uid="{C4F6A5A8-F5B4-4C34-B930-6F229ABDA7F5}"/>
    <cellStyle name="Comma 2 4 2 5 2 4 2 2" xfId="18616" xr:uid="{2249453E-24A9-4C07-A687-C647346C809E}"/>
    <cellStyle name="Comma 2 4 2 5 2 4 2 2 2" xfId="42880" xr:uid="{769D5FC6-B810-4F5E-B27A-5B09F471A077}"/>
    <cellStyle name="Comma 2 4 2 5 2 4 2 3" xfId="30748" xr:uid="{518DEA37-2EB9-4ED7-B28C-30CBCE897AF1}"/>
    <cellStyle name="Comma 2 4 2 5 2 4 3" xfId="10528" xr:uid="{1E28E58C-CB2C-4E00-BE5D-39FD9899130C}"/>
    <cellStyle name="Comma 2 4 2 5 2 4 3 2" xfId="22660" xr:uid="{B69B29F3-90D1-47F5-93F0-47ECDFFD3FEE}"/>
    <cellStyle name="Comma 2 4 2 5 2 4 3 2 2" xfId="46924" xr:uid="{508129BA-C04F-492D-83AC-8B56D8A23AC8}"/>
    <cellStyle name="Comma 2 4 2 5 2 4 3 3" xfId="34792" xr:uid="{53AD43CE-0074-4520-B8D9-0EF149EC3E91}"/>
    <cellStyle name="Comma 2 4 2 5 2 4 4" xfId="14572" xr:uid="{E890C4F9-7914-4A51-AC18-C1E2C1ED227C}"/>
    <cellStyle name="Comma 2 4 2 5 2 4 4 2" xfId="38836" xr:uid="{9FFCFE15-8626-49FC-9EF3-A1849BA315AE}"/>
    <cellStyle name="Comma 2 4 2 5 2 4 5" xfId="26704" xr:uid="{17904624-688A-4166-B254-DF18ECCF4237}"/>
    <cellStyle name="Comma 2 4 2 5 2 5" xfId="4462" xr:uid="{57573EA8-E030-41A8-9D87-393817117974}"/>
    <cellStyle name="Comma 2 4 2 5 2 5 2" xfId="16594" xr:uid="{6D7C85BD-1546-4E74-A092-24246090B015}"/>
    <cellStyle name="Comma 2 4 2 5 2 5 2 2" xfId="40858" xr:uid="{CEB56AFD-6ECE-4949-85E6-5EA13119743A}"/>
    <cellStyle name="Comma 2 4 2 5 2 5 3" xfId="28726" xr:uid="{E78FEA7B-0C00-47C0-847A-1CD8AD210472}"/>
    <cellStyle name="Comma 2 4 2 5 2 6" xfId="8506" xr:uid="{474522F3-6C85-443D-AA45-683328DE6984}"/>
    <cellStyle name="Comma 2 4 2 5 2 6 2" xfId="20638" xr:uid="{C8C3424F-CF04-4782-BC90-ECBC7EA49F76}"/>
    <cellStyle name="Comma 2 4 2 5 2 6 2 2" xfId="44902" xr:uid="{B98C5AB7-41CD-4399-A696-BAFC16E03849}"/>
    <cellStyle name="Comma 2 4 2 5 2 6 3" xfId="32770" xr:uid="{6C6C440B-B00A-4054-A6A0-F2D34FB48DB4}"/>
    <cellStyle name="Comma 2 4 2 5 2 7" xfId="12550" xr:uid="{B3428DF8-1A29-42DE-B43F-991292D150B1}"/>
    <cellStyle name="Comma 2 4 2 5 2 7 2" xfId="36814" xr:uid="{88B41FB3-727B-40ED-B027-1AA7DC8E47AE}"/>
    <cellStyle name="Comma 2 4 2 5 2 8" xfId="24682" xr:uid="{BFC47A19-F5D8-40FF-AA8C-E1C8D9708054}"/>
    <cellStyle name="Comma 2 4 2 5 3" xfId="670" xr:uid="{14298EA9-EF05-4E87-B755-AF436FEC191D}"/>
    <cellStyle name="Comma 2 4 2 5 3 2" xfId="1681" xr:uid="{ED5B88B3-B9B5-43A8-A784-CB26CEF0942C}"/>
    <cellStyle name="Comma 2 4 2 5 3 2 2" xfId="3703" xr:uid="{92A4B497-9023-456B-9329-C6DAF1C03DD1}"/>
    <cellStyle name="Comma 2 4 2 5 3 2 2 2" xfId="7747" xr:uid="{E84FCE45-BB54-4BB4-8A9B-76A56AC3AA2C}"/>
    <cellStyle name="Comma 2 4 2 5 3 2 2 2 2" xfId="19879" xr:uid="{D74B4097-87C0-41DA-AB0E-EC4D21E51954}"/>
    <cellStyle name="Comma 2 4 2 5 3 2 2 2 2 2" xfId="44143" xr:uid="{EC8352F0-16E6-405D-971D-0F1EBB653B9C}"/>
    <cellStyle name="Comma 2 4 2 5 3 2 2 2 3" xfId="32011" xr:uid="{857D8843-CBDA-4CDC-9B99-21F952547177}"/>
    <cellStyle name="Comma 2 4 2 5 3 2 2 3" xfId="11791" xr:uid="{9E0F565F-5970-4A10-B7E8-7B48309EB09C}"/>
    <cellStyle name="Comma 2 4 2 5 3 2 2 3 2" xfId="23923" xr:uid="{A274C6EC-1A24-41B8-8169-3F42A57137A1}"/>
    <cellStyle name="Comma 2 4 2 5 3 2 2 3 2 2" xfId="48187" xr:uid="{415ECA0D-BB6E-4FCC-9F4B-B27E6091166A}"/>
    <cellStyle name="Comma 2 4 2 5 3 2 2 3 3" xfId="36055" xr:uid="{ED9296FC-35BC-471C-913D-F1B0F44DEDE2}"/>
    <cellStyle name="Comma 2 4 2 5 3 2 2 4" xfId="15835" xr:uid="{3B98C151-469B-4E01-9F9A-4EC9208AF1CE}"/>
    <cellStyle name="Comma 2 4 2 5 3 2 2 4 2" xfId="40099" xr:uid="{251A1ECD-C092-4BA6-8C57-A44D7F587202}"/>
    <cellStyle name="Comma 2 4 2 5 3 2 2 5" xfId="27967" xr:uid="{B8B02E3E-132F-4B69-96B2-312B0E1DC1D1}"/>
    <cellStyle name="Comma 2 4 2 5 3 2 3" xfId="5725" xr:uid="{47D32FD0-EDF6-496C-B20F-FD35FB5E3063}"/>
    <cellStyle name="Comma 2 4 2 5 3 2 3 2" xfId="17857" xr:uid="{968566DA-15A4-4063-9D87-878DFBEE8DAF}"/>
    <cellStyle name="Comma 2 4 2 5 3 2 3 2 2" xfId="42121" xr:uid="{18B25441-68BC-4C0C-A9E4-75B864EBAD78}"/>
    <cellStyle name="Comma 2 4 2 5 3 2 3 3" xfId="29989" xr:uid="{9A1D5543-6E12-4903-A2E7-8BCEB4DA8B99}"/>
    <cellStyle name="Comma 2 4 2 5 3 2 4" xfId="9769" xr:uid="{07C50F14-88FC-4802-9FAD-BF478CFCADF0}"/>
    <cellStyle name="Comma 2 4 2 5 3 2 4 2" xfId="21901" xr:uid="{C6482398-B165-47B6-BBBF-7B0503FE6385}"/>
    <cellStyle name="Comma 2 4 2 5 3 2 4 2 2" xfId="46165" xr:uid="{27E47537-3D12-4399-8E69-42DDABF08ACE}"/>
    <cellStyle name="Comma 2 4 2 5 3 2 4 3" xfId="34033" xr:uid="{AA255D86-44AB-4B25-BAAA-0B357F257B4E}"/>
    <cellStyle name="Comma 2 4 2 5 3 2 5" xfId="13813" xr:uid="{6098A7E9-2FFD-4000-8B55-2C739E2310BA}"/>
    <cellStyle name="Comma 2 4 2 5 3 2 5 2" xfId="38077" xr:uid="{1437429A-2BF0-4908-9F35-CA34985BB159}"/>
    <cellStyle name="Comma 2 4 2 5 3 2 6" xfId="25945" xr:uid="{6C36251F-13ED-40AE-B286-7D6CE682CBE8}"/>
    <cellStyle name="Comma 2 4 2 5 3 3" xfId="2692" xr:uid="{10DF0C9A-971C-46E8-80F2-D542EDEE901E}"/>
    <cellStyle name="Comma 2 4 2 5 3 3 2" xfId="6736" xr:uid="{3C43E53B-076C-4CDC-96C4-15C50E5727BC}"/>
    <cellStyle name="Comma 2 4 2 5 3 3 2 2" xfId="18868" xr:uid="{567405EE-B8E0-411D-A61C-606EF6862BB4}"/>
    <cellStyle name="Comma 2 4 2 5 3 3 2 2 2" xfId="43132" xr:uid="{133413A1-E388-4A83-B22E-C87201AD9575}"/>
    <cellStyle name="Comma 2 4 2 5 3 3 2 3" xfId="31000" xr:uid="{3E5D10DE-9D02-4911-AC69-5A0105B7F2E3}"/>
    <cellStyle name="Comma 2 4 2 5 3 3 3" xfId="10780" xr:uid="{0C45BF6A-F37D-4713-BFE5-0E99F3C6C457}"/>
    <cellStyle name="Comma 2 4 2 5 3 3 3 2" xfId="22912" xr:uid="{56F2B959-0662-4684-BE7A-B15E706F7733}"/>
    <cellStyle name="Comma 2 4 2 5 3 3 3 2 2" xfId="47176" xr:uid="{929B61AE-9A15-4EF7-9B70-690A05B7D2B8}"/>
    <cellStyle name="Comma 2 4 2 5 3 3 3 3" xfId="35044" xr:uid="{268FA4B9-156C-4DFA-8479-E1C972F5F453}"/>
    <cellStyle name="Comma 2 4 2 5 3 3 4" xfId="14824" xr:uid="{AD940A75-283C-44A4-96F0-5BB0DA6AC54E}"/>
    <cellStyle name="Comma 2 4 2 5 3 3 4 2" xfId="39088" xr:uid="{52CFAB16-06BC-49F1-B52B-D3BBD7E89F4D}"/>
    <cellStyle name="Comma 2 4 2 5 3 3 5" xfId="26956" xr:uid="{41FFE55D-4681-4CD1-B9BA-C713A2E2DEAD}"/>
    <cellStyle name="Comma 2 4 2 5 3 4" xfId="4714" xr:uid="{C09E8FFC-6E9F-4C92-9047-A11A5B5FAB98}"/>
    <cellStyle name="Comma 2 4 2 5 3 4 2" xfId="16846" xr:uid="{55A3A926-9B4B-429C-9620-79C10CD5E6AD}"/>
    <cellStyle name="Comma 2 4 2 5 3 4 2 2" xfId="41110" xr:uid="{AC9EB73B-7180-4CE5-ABCC-8CAA574D401F}"/>
    <cellStyle name="Comma 2 4 2 5 3 4 3" xfId="28978" xr:uid="{9A580B88-4135-421D-812B-CC69D3FDC8BC}"/>
    <cellStyle name="Comma 2 4 2 5 3 5" xfId="8758" xr:uid="{8748A0C6-70E2-440F-9B81-77D056343888}"/>
    <cellStyle name="Comma 2 4 2 5 3 5 2" xfId="20890" xr:uid="{72302CDE-63B8-47A5-AB21-13B1D4DE87F2}"/>
    <cellStyle name="Comma 2 4 2 5 3 5 2 2" xfId="45154" xr:uid="{85DAE131-51DA-4710-BC18-22009EAA8E29}"/>
    <cellStyle name="Comma 2 4 2 5 3 5 3" xfId="33022" xr:uid="{3A7C4606-E033-4469-8D12-A7691511E0B6}"/>
    <cellStyle name="Comma 2 4 2 5 3 6" xfId="12802" xr:uid="{97F12236-C2B8-40E4-82E3-4F7C93067826}"/>
    <cellStyle name="Comma 2 4 2 5 3 6 2" xfId="37066" xr:uid="{52E0C30F-E974-486F-ADD4-949DC4D34850}"/>
    <cellStyle name="Comma 2 4 2 5 3 7" xfId="24934" xr:uid="{B8035AFA-D977-45D7-8D3A-46A8BAE05900}"/>
    <cellStyle name="Comma 2 4 2 5 4" xfId="1176" xr:uid="{3F9522CB-9520-4195-96C7-D6FB29E1D724}"/>
    <cellStyle name="Comma 2 4 2 5 4 2" xfId="3198" xr:uid="{8CB1CB66-0CD8-4EB6-BA4F-546A9A744B80}"/>
    <cellStyle name="Comma 2 4 2 5 4 2 2" xfId="7242" xr:uid="{313C5289-5A80-4814-98B0-610D5B7F3814}"/>
    <cellStyle name="Comma 2 4 2 5 4 2 2 2" xfId="19374" xr:uid="{8807E6BD-C1F4-431C-A00A-298607C0191E}"/>
    <cellStyle name="Comma 2 4 2 5 4 2 2 2 2" xfId="43638" xr:uid="{CE2590C9-CC70-46A5-868D-7A2FCFEC40BD}"/>
    <cellStyle name="Comma 2 4 2 5 4 2 2 3" xfId="31506" xr:uid="{862CBEAE-8C96-4F51-A355-CBB6810A1787}"/>
    <cellStyle name="Comma 2 4 2 5 4 2 3" xfId="11286" xr:uid="{A1B73ADF-9503-472D-B032-220B606AADDF}"/>
    <cellStyle name="Comma 2 4 2 5 4 2 3 2" xfId="23418" xr:uid="{1FA7B2B6-01B7-427D-B6AC-DB2BE8A33DED}"/>
    <cellStyle name="Comma 2 4 2 5 4 2 3 2 2" xfId="47682" xr:uid="{EC472AF0-7C6B-4AE6-B52C-556E4509522D}"/>
    <cellStyle name="Comma 2 4 2 5 4 2 3 3" xfId="35550" xr:uid="{8C71A8FA-F4A9-4E65-885D-B359B8A4AC8A}"/>
    <cellStyle name="Comma 2 4 2 5 4 2 4" xfId="15330" xr:uid="{8AD4543F-678A-43B7-8AEE-AED75733FA12}"/>
    <cellStyle name="Comma 2 4 2 5 4 2 4 2" xfId="39594" xr:uid="{2C8C6D5E-1B64-4C2A-9E0D-897A424A4782}"/>
    <cellStyle name="Comma 2 4 2 5 4 2 5" xfId="27462" xr:uid="{E3B3F7B7-5CBA-493C-977C-110335671885}"/>
    <cellStyle name="Comma 2 4 2 5 4 3" xfId="5220" xr:uid="{130FC632-4352-4F17-8ADF-820E9345FAB0}"/>
    <cellStyle name="Comma 2 4 2 5 4 3 2" xfId="17352" xr:uid="{B99C473E-DFFD-4C09-9031-30A0719F1A91}"/>
    <cellStyle name="Comma 2 4 2 5 4 3 2 2" xfId="41616" xr:uid="{70EF0BE0-02E9-4737-BF18-1F0D5E73A14D}"/>
    <cellStyle name="Comma 2 4 2 5 4 3 3" xfId="29484" xr:uid="{E6CA13E1-19BF-42AF-9CD4-B13537FEFB2A}"/>
    <cellStyle name="Comma 2 4 2 5 4 4" xfId="9264" xr:uid="{BF5337AA-8F68-4BF2-95A6-C9731C150AEF}"/>
    <cellStyle name="Comma 2 4 2 5 4 4 2" xfId="21396" xr:uid="{6FFB1F18-5F14-4CE2-BAAC-E5154E6AB5FB}"/>
    <cellStyle name="Comma 2 4 2 5 4 4 2 2" xfId="45660" xr:uid="{055A4254-0B26-4005-9454-7637330BA570}"/>
    <cellStyle name="Comma 2 4 2 5 4 4 3" xfId="33528" xr:uid="{5A26FE8B-F71F-4691-BCB4-FD4D5384E1D9}"/>
    <cellStyle name="Comma 2 4 2 5 4 5" xfId="13308" xr:uid="{753092A3-D9A8-4FE1-9689-825C840EB878}"/>
    <cellStyle name="Comma 2 4 2 5 4 5 2" xfId="37572" xr:uid="{A30FDFD8-5591-47A4-A5DF-8239E3485920}"/>
    <cellStyle name="Comma 2 4 2 5 4 6" xfId="25440" xr:uid="{0A7859B5-FC06-40E1-9CBB-D82A9D3C7D6E}"/>
    <cellStyle name="Comma 2 4 2 5 5" xfId="2187" xr:uid="{03883953-35E3-4E6D-BD3D-55E538BD62A1}"/>
    <cellStyle name="Comma 2 4 2 5 5 2" xfId="6231" xr:uid="{520690B8-8617-4499-9B59-2F2AB8C5CBB4}"/>
    <cellStyle name="Comma 2 4 2 5 5 2 2" xfId="18363" xr:uid="{A04C7FEF-AFB4-4539-910E-8421EA2815CE}"/>
    <cellStyle name="Comma 2 4 2 5 5 2 2 2" xfId="42627" xr:uid="{2D3A141E-4503-4145-BF2D-E40B5EB51332}"/>
    <cellStyle name="Comma 2 4 2 5 5 2 3" xfId="30495" xr:uid="{6BECD5D7-27A5-4ABB-B5BC-1EA9727DB477}"/>
    <cellStyle name="Comma 2 4 2 5 5 3" xfId="10275" xr:uid="{3F0480B7-1E37-493E-8A71-845938DB78D1}"/>
    <cellStyle name="Comma 2 4 2 5 5 3 2" xfId="22407" xr:uid="{EFA05E0B-313B-4AEE-8C82-87EF4A7B3DC9}"/>
    <cellStyle name="Comma 2 4 2 5 5 3 2 2" xfId="46671" xr:uid="{C0326F2F-58A0-4D38-9566-47ECFA1BAB46}"/>
    <cellStyle name="Comma 2 4 2 5 5 3 3" xfId="34539" xr:uid="{0B57B9A8-982E-44FB-B259-78F649E836C2}"/>
    <cellStyle name="Comma 2 4 2 5 5 4" xfId="14319" xr:uid="{2F190729-198C-4728-B320-1897BD30E909}"/>
    <cellStyle name="Comma 2 4 2 5 5 4 2" xfId="38583" xr:uid="{D3B0683C-397E-478F-A991-0BF3D4DA38CE}"/>
    <cellStyle name="Comma 2 4 2 5 5 5" xfId="26451" xr:uid="{F44AB2D4-BE18-4789-82D8-5EACC5989114}"/>
    <cellStyle name="Comma 2 4 2 5 6" xfId="4209" xr:uid="{75A5428F-A9BE-4524-9A8E-E7FAE2849225}"/>
    <cellStyle name="Comma 2 4 2 5 6 2" xfId="16341" xr:uid="{82F84B72-CFCE-44CA-BD59-570A66EF3FF0}"/>
    <cellStyle name="Comma 2 4 2 5 6 2 2" xfId="40605" xr:uid="{23512C2D-C445-45D3-9C21-18FD25CEE275}"/>
    <cellStyle name="Comma 2 4 2 5 6 3" xfId="28473" xr:uid="{72D7B756-520A-4A79-979D-187DA378D807}"/>
    <cellStyle name="Comma 2 4 2 5 7" xfId="8253" xr:uid="{329477CB-5B45-404C-9DED-F83B7D7CA25A}"/>
    <cellStyle name="Comma 2 4 2 5 7 2" xfId="20385" xr:uid="{9515ACD5-3C4E-4202-BF34-D53183A4C724}"/>
    <cellStyle name="Comma 2 4 2 5 7 2 2" xfId="44649" xr:uid="{60847429-21AB-4D2E-982F-0F5721CF4750}"/>
    <cellStyle name="Comma 2 4 2 5 7 3" xfId="32517" xr:uid="{2721E347-7ED2-4507-9E5D-7DE528197BE6}"/>
    <cellStyle name="Comma 2 4 2 5 8" xfId="12297" xr:uid="{6B1F58AF-082B-4420-B38F-9F30B4CC2A68}"/>
    <cellStyle name="Comma 2 4 2 5 8 2" xfId="36561" xr:uid="{091F38CE-8ABD-4F1A-AED7-178ACD14FEFE}"/>
    <cellStyle name="Comma 2 4 2 5 9" xfId="24429" xr:uid="{5C6A28CE-5BEF-4DA9-A497-C8ABA67C9673}"/>
    <cellStyle name="Comma 2 4 2 6" xfId="292" xr:uid="{961C0048-BEB0-45FA-AEDE-34AF2E5B8CF9}"/>
    <cellStyle name="Comma 2 4 2 6 2" xfId="797" xr:uid="{970BF17D-E661-4B18-9977-089E0D2773A4}"/>
    <cellStyle name="Comma 2 4 2 6 2 2" xfId="1808" xr:uid="{A754C0DC-14BC-452F-8ACA-DFE83ED009FA}"/>
    <cellStyle name="Comma 2 4 2 6 2 2 2" xfId="3830" xr:uid="{993A5094-1C7C-4700-BD47-78BB0D2A438F}"/>
    <cellStyle name="Comma 2 4 2 6 2 2 2 2" xfId="7874" xr:uid="{88E3A910-9093-47F4-8DA1-75941BCAC4EE}"/>
    <cellStyle name="Comma 2 4 2 6 2 2 2 2 2" xfId="20006" xr:uid="{A0D059B9-8DAE-4DE6-A83E-CA1BF87757CA}"/>
    <cellStyle name="Comma 2 4 2 6 2 2 2 2 2 2" xfId="44270" xr:uid="{BE7A9C1F-E854-46CC-B45C-9222BB540313}"/>
    <cellStyle name="Comma 2 4 2 6 2 2 2 2 3" xfId="32138" xr:uid="{AC547743-9957-4170-97A5-E013D41767AA}"/>
    <cellStyle name="Comma 2 4 2 6 2 2 2 3" xfId="11918" xr:uid="{19755975-663C-4B2B-BD98-8D0D756714C9}"/>
    <cellStyle name="Comma 2 4 2 6 2 2 2 3 2" xfId="24050" xr:uid="{F95B71E3-FE3F-4F5C-990A-51D987B83EA3}"/>
    <cellStyle name="Comma 2 4 2 6 2 2 2 3 2 2" xfId="48314" xr:uid="{BB1B710A-4969-4BFE-80C3-D3FF767256E6}"/>
    <cellStyle name="Comma 2 4 2 6 2 2 2 3 3" xfId="36182" xr:uid="{73D64C0D-5025-4089-8BE4-33BF0E57CDBD}"/>
    <cellStyle name="Comma 2 4 2 6 2 2 2 4" xfId="15962" xr:uid="{75541EC5-2759-4363-9AA4-EA00071754C9}"/>
    <cellStyle name="Comma 2 4 2 6 2 2 2 4 2" xfId="40226" xr:uid="{5C838283-902F-4ED6-8D3B-ABA83327DDA7}"/>
    <cellStyle name="Comma 2 4 2 6 2 2 2 5" xfId="28094" xr:uid="{A314AAB0-4F03-45F9-91CF-BAC88845B584}"/>
    <cellStyle name="Comma 2 4 2 6 2 2 3" xfId="5852" xr:uid="{F71D5B88-AEB1-4C9B-B029-E5432EA83083}"/>
    <cellStyle name="Comma 2 4 2 6 2 2 3 2" xfId="17984" xr:uid="{BCF9C359-478B-447C-92DC-F069010620B4}"/>
    <cellStyle name="Comma 2 4 2 6 2 2 3 2 2" xfId="42248" xr:uid="{9460D353-9D43-4694-A06F-7C59DF8BFC94}"/>
    <cellStyle name="Comma 2 4 2 6 2 2 3 3" xfId="30116" xr:uid="{9CE43CAF-18B7-4EFA-B4F8-5B424918EAD9}"/>
    <cellStyle name="Comma 2 4 2 6 2 2 4" xfId="9896" xr:uid="{83B0C98D-5E8A-47E2-8C2D-353C9ABB5492}"/>
    <cellStyle name="Comma 2 4 2 6 2 2 4 2" xfId="22028" xr:uid="{8B02A794-291C-47F8-8341-C8F795022F18}"/>
    <cellStyle name="Comma 2 4 2 6 2 2 4 2 2" xfId="46292" xr:uid="{453B8129-993D-4470-8874-1AB9B8200320}"/>
    <cellStyle name="Comma 2 4 2 6 2 2 4 3" xfId="34160" xr:uid="{AD5871A3-4937-4E98-9AA3-163660BCD752}"/>
    <cellStyle name="Comma 2 4 2 6 2 2 5" xfId="13940" xr:uid="{E6DB3B54-37A9-4F5E-83E1-878C22DFCA2C}"/>
    <cellStyle name="Comma 2 4 2 6 2 2 5 2" xfId="38204" xr:uid="{C24AB40E-3F79-431A-9FC3-C425847C2B25}"/>
    <cellStyle name="Comma 2 4 2 6 2 2 6" xfId="26072" xr:uid="{53AA6782-0B69-48D0-9AFC-A11C1ED383D8}"/>
    <cellStyle name="Comma 2 4 2 6 2 3" xfId="2819" xr:uid="{4B20D95F-9498-4C4B-90B9-C050C79E30AA}"/>
    <cellStyle name="Comma 2 4 2 6 2 3 2" xfId="6863" xr:uid="{4A39E0C2-C67A-456A-AD31-CAD89209BC28}"/>
    <cellStyle name="Comma 2 4 2 6 2 3 2 2" xfId="18995" xr:uid="{8AE25CC5-96A9-4B5A-B175-071FE0E441C7}"/>
    <cellStyle name="Comma 2 4 2 6 2 3 2 2 2" xfId="43259" xr:uid="{058E126D-00EC-4BE4-B898-C7250EA0ECB6}"/>
    <cellStyle name="Comma 2 4 2 6 2 3 2 3" xfId="31127" xr:uid="{BEFEAEF2-3BFE-4EF7-85EB-BD299594733E}"/>
    <cellStyle name="Comma 2 4 2 6 2 3 3" xfId="10907" xr:uid="{5B8C76C0-07AA-48C3-86C5-5F6885741C16}"/>
    <cellStyle name="Comma 2 4 2 6 2 3 3 2" xfId="23039" xr:uid="{BB63C763-F62B-4F49-8BC5-26C2FA3B7CFC}"/>
    <cellStyle name="Comma 2 4 2 6 2 3 3 2 2" xfId="47303" xr:uid="{6DFABDE5-FBC2-4147-9053-55F4EE3E0ED9}"/>
    <cellStyle name="Comma 2 4 2 6 2 3 3 3" xfId="35171" xr:uid="{ABD6689C-2F68-4643-A868-CA36654B942E}"/>
    <cellStyle name="Comma 2 4 2 6 2 3 4" xfId="14951" xr:uid="{BCB25AB5-3362-4153-8FA2-4DE63BB2B374}"/>
    <cellStyle name="Comma 2 4 2 6 2 3 4 2" xfId="39215" xr:uid="{2752C0FD-04A0-4894-A6D9-2BC47AEB8AAF}"/>
    <cellStyle name="Comma 2 4 2 6 2 3 5" xfId="27083" xr:uid="{CFF43FB8-52CE-4DE9-B036-C3EEE9AC4868}"/>
    <cellStyle name="Comma 2 4 2 6 2 4" xfId="4841" xr:uid="{1348B81B-97FA-4B37-89C1-21E343D286D4}"/>
    <cellStyle name="Comma 2 4 2 6 2 4 2" xfId="16973" xr:uid="{3D2AC1E6-43DC-483B-993D-ECBF463AA027}"/>
    <cellStyle name="Comma 2 4 2 6 2 4 2 2" xfId="41237" xr:uid="{9FE8EF7D-8E0D-4567-9A61-3441D7308FD6}"/>
    <cellStyle name="Comma 2 4 2 6 2 4 3" xfId="29105" xr:uid="{236AFBFE-0BBB-4760-9B44-3A930673B751}"/>
    <cellStyle name="Comma 2 4 2 6 2 5" xfId="8885" xr:uid="{50F1BAB4-7AC3-4363-92F4-2B9C4B897F42}"/>
    <cellStyle name="Comma 2 4 2 6 2 5 2" xfId="21017" xr:uid="{6DBFA7ED-EC83-4E9F-88AB-98FE3481A1C4}"/>
    <cellStyle name="Comma 2 4 2 6 2 5 2 2" xfId="45281" xr:uid="{CBEE70A9-754A-4780-A086-37820156DB25}"/>
    <cellStyle name="Comma 2 4 2 6 2 5 3" xfId="33149" xr:uid="{D321B4E2-21C1-4F94-A52F-9D7CB91BFEC8}"/>
    <cellStyle name="Comma 2 4 2 6 2 6" xfId="12929" xr:uid="{B9F63F09-3F5E-43CE-A202-26532D7F0661}"/>
    <cellStyle name="Comma 2 4 2 6 2 6 2" xfId="37193" xr:uid="{B43535CD-EAD9-4AEF-95BD-95FAE2374BA1}"/>
    <cellStyle name="Comma 2 4 2 6 2 7" xfId="25061" xr:uid="{BE654D50-D53C-41EF-88B5-AAB37E97913F}"/>
    <cellStyle name="Comma 2 4 2 6 3" xfId="1303" xr:uid="{F6D7B499-CEC7-466E-A384-B285395F961C}"/>
    <cellStyle name="Comma 2 4 2 6 3 2" xfId="3325" xr:uid="{38464965-9D15-4C92-9BB9-02A8B1124BA1}"/>
    <cellStyle name="Comma 2 4 2 6 3 2 2" xfId="7369" xr:uid="{AF8B6BF9-87B7-41F2-B5BA-191076AD5BB2}"/>
    <cellStyle name="Comma 2 4 2 6 3 2 2 2" xfId="19501" xr:uid="{3D46E2BA-E58B-4D61-9DC7-F50099A63F68}"/>
    <cellStyle name="Comma 2 4 2 6 3 2 2 2 2" xfId="43765" xr:uid="{560E3367-02CE-41B4-A75F-69B397D02C40}"/>
    <cellStyle name="Comma 2 4 2 6 3 2 2 3" xfId="31633" xr:uid="{598A3A52-6854-453E-9336-D5DD4DFCFB89}"/>
    <cellStyle name="Comma 2 4 2 6 3 2 3" xfId="11413" xr:uid="{83DC0C9E-83D0-40DE-BC27-61953320C2E2}"/>
    <cellStyle name="Comma 2 4 2 6 3 2 3 2" xfId="23545" xr:uid="{20A6E820-29CB-48A2-A8CF-E755CB7BD0FA}"/>
    <cellStyle name="Comma 2 4 2 6 3 2 3 2 2" xfId="47809" xr:uid="{F2CDF99E-987C-468F-9660-E6D04D97AACE}"/>
    <cellStyle name="Comma 2 4 2 6 3 2 3 3" xfId="35677" xr:uid="{56388958-79C4-463C-B4A1-C6F1D2EED028}"/>
    <cellStyle name="Comma 2 4 2 6 3 2 4" xfId="15457" xr:uid="{CD03C112-C346-4D2A-ABBF-FAB651D359BD}"/>
    <cellStyle name="Comma 2 4 2 6 3 2 4 2" xfId="39721" xr:uid="{BE9B9B1E-86FE-4D8F-B663-7D7544B7C646}"/>
    <cellStyle name="Comma 2 4 2 6 3 2 5" xfId="27589" xr:uid="{5F5D41DA-F3AC-476E-8936-31E3BF53B9B2}"/>
    <cellStyle name="Comma 2 4 2 6 3 3" xfId="5347" xr:uid="{750C1832-AFCD-4139-9937-DBCF4026B792}"/>
    <cellStyle name="Comma 2 4 2 6 3 3 2" xfId="17479" xr:uid="{13FE9BBC-5BD2-41A6-8F3D-76ECA9B802CD}"/>
    <cellStyle name="Comma 2 4 2 6 3 3 2 2" xfId="41743" xr:uid="{D8A8A89A-5A33-4645-B852-30532653D23B}"/>
    <cellStyle name="Comma 2 4 2 6 3 3 3" xfId="29611" xr:uid="{328D090B-EF9E-4C65-A60F-882E8A212F33}"/>
    <cellStyle name="Comma 2 4 2 6 3 4" xfId="9391" xr:uid="{3BCB5A31-9F2A-4453-94BC-0709B182E61D}"/>
    <cellStyle name="Comma 2 4 2 6 3 4 2" xfId="21523" xr:uid="{0F76A834-8729-445B-A102-6B08F5647AAD}"/>
    <cellStyle name="Comma 2 4 2 6 3 4 2 2" xfId="45787" xr:uid="{95E74A7B-9882-48CA-83EB-F08A69E1AB67}"/>
    <cellStyle name="Comma 2 4 2 6 3 4 3" xfId="33655" xr:uid="{5D6F9CB7-E931-4314-AB92-C9064A15FB66}"/>
    <cellStyle name="Comma 2 4 2 6 3 5" xfId="13435" xr:uid="{D578A2A2-881D-4135-AC7E-8C942AE849D0}"/>
    <cellStyle name="Comma 2 4 2 6 3 5 2" xfId="37699" xr:uid="{91414DCE-6A94-47A9-8128-20A1AFBF953E}"/>
    <cellStyle name="Comma 2 4 2 6 3 6" xfId="25567" xr:uid="{7C881C1E-6726-4981-863A-C44E935AEB7B}"/>
    <cellStyle name="Comma 2 4 2 6 4" xfId="2314" xr:uid="{83A3ADFC-8306-4755-83EC-52C00EC78E55}"/>
    <cellStyle name="Comma 2 4 2 6 4 2" xfId="6358" xr:uid="{C86DA47F-834D-4895-8AAB-FBEAF520E196}"/>
    <cellStyle name="Comma 2 4 2 6 4 2 2" xfId="18490" xr:uid="{6342B84F-5FB5-423A-B1B2-BE1F7C3E1FE2}"/>
    <cellStyle name="Comma 2 4 2 6 4 2 2 2" xfId="42754" xr:uid="{8FAE4AB3-C1E2-4FE9-B8D9-EEC141592215}"/>
    <cellStyle name="Comma 2 4 2 6 4 2 3" xfId="30622" xr:uid="{8640B752-5377-46C5-9772-31C2832A57E4}"/>
    <cellStyle name="Comma 2 4 2 6 4 3" xfId="10402" xr:uid="{A8A186E8-2414-495A-B259-6D4CE8F3A35A}"/>
    <cellStyle name="Comma 2 4 2 6 4 3 2" xfId="22534" xr:uid="{64718B52-5905-4587-9265-48F249CC76FC}"/>
    <cellStyle name="Comma 2 4 2 6 4 3 2 2" xfId="46798" xr:uid="{4901FE39-AF29-42BA-8B7C-0379D4CB42D6}"/>
    <cellStyle name="Comma 2 4 2 6 4 3 3" xfId="34666" xr:uid="{58D385BA-F6E6-4324-AC6F-F22F1E6E2733}"/>
    <cellStyle name="Comma 2 4 2 6 4 4" xfId="14446" xr:uid="{C7F568B4-CD7B-4F73-9B43-2B77A58D58AD}"/>
    <cellStyle name="Comma 2 4 2 6 4 4 2" xfId="38710" xr:uid="{AC16576E-05D6-4209-999B-D48ECFE889EF}"/>
    <cellStyle name="Comma 2 4 2 6 4 5" xfId="26578" xr:uid="{57F87CAD-4009-4991-A406-EECAA5515AA0}"/>
    <cellStyle name="Comma 2 4 2 6 5" xfId="4336" xr:uid="{FD6344E8-2471-4333-A656-98B80D05C881}"/>
    <cellStyle name="Comma 2 4 2 6 5 2" xfId="16468" xr:uid="{79F94404-C381-4D1C-AF01-8E450E297094}"/>
    <cellStyle name="Comma 2 4 2 6 5 2 2" xfId="40732" xr:uid="{2FC89A0F-7C3B-4452-907C-D1C31EED5CA0}"/>
    <cellStyle name="Comma 2 4 2 6 5 3" xfId="28600" xr:uid="{55232A19-9AEC-46DE-8AF2-99A20B0DF786}"/>
    <cellStyle name="Comma 2 4 2 6 6" xfId="8380" xr:uid="{15254234-0D8E-4E04-85C0-0E408CAA4247}"/>
    <cellStyle name="Comma 2 4 2 6 6 2" xfId="20512" xr:uid="{13119533-DF68-4CD8-A5AB-F605024C1620}"/>
    <cellStyle name="Comma 2 4 2 6 6 2 2" xfId="44776" xr:uid="{2282BB71-0DED-4063-BA24-663D0171A99E}"/>
    <cellStyle name="Comma 2 4 2 6 6 3" xfId="32644" xr:uid="{61751B02-F7ED-4902-A077-EA48F4B5C19C}"/>
    <cellStyle name="Comma 2 4 2 6 7" xfId="12424" xr:uid="{0CE87C97-2101-4CE0-A59C-BCE88EFBBA67}"/>
    <cellStyle name="Comma 2 4 2 6 7 2" xfId="36688" xr:uid="{EA146821-BFE5-4F11-847C-FEC0CFD5BFA9}"/>
    <cellStyle name="Comma 2 4 2 6 8" xfId="24556" xr:uid="{0E656B1A-8126-4B92-BA7F-492EC39E53F5}"/>
    <cellStyle name="Comma 2 4 2 7" xfId="544" xr:uid="{F98153F8-1FAF-4AC2-B09D-4B0ED6C9AD86}"/>
    <cellStyle name="Comma 2 4 2 7 2" xfId="1555" xr:uid="{77ABCCA9-EB4E-4414-865C-495B9D08388F}"/>
    <cellStyle name="Comma 2 4 2 7 2 2" xfId="3577" xr:uid="{C6B0657E-6FC4-4D9B-8514-FC9A8983CA13}"/>
    <cellStyle name="Comma 2 4 2 7 2 2 2" xfId="7621" xr:uid="{1F1D01F9-45E6-4114-ADA8-E33EC6BBE6BC}"/>
    <cellStyle name="Comma 2 4 2 7 2 2 2 2" xfId="19753" xr:uid="{BF25544D-13F4-4D4D-87CB-B94C6A102392}"/>
    <cellStyle name="Comma 2 4 2 7 2 2 2 2 2" xfId="44017" xr:uid="{94F0B066-3EAB-489F-94B9-5A68BFA6A6DE}"/>
    <cellStyle name="Comma 2 4 2 7 2 2 2 3" xfId="31885" xr:uid="{1FF0AEAA-226E-4DDA-A545-B803649E5B08}"/>
    <cellStyle name="Comma 2 4 2 7 2 2 3" xfId="11665" xr:uid="{55032146-34AD-4A54-A78B-1D556957333A}"/>
    <cellStyle name="Comma 2 4 2 7 2 2 3 2" xfId="23797" xr:uid="{2D1E4B59-D269-4CC4-980B-BC6A28050122}"/>
    <cellStyle name="Comma 2 4 2 7 2 2 3 2 2" xfId="48061" xr:uid="{E0B3B089-14E4-4BB6-AC0B-1527AF6E51B2}"/>
    <cellStyle name="Comma 2 4 2 7 2 2 3 3" xfId="35929" xr:uid="{088AA97B-B1A2-480A-BCF5-1802C8064226}"/>
    <cellStyle name="Comma 2 4 2 7 2 2 4" xfId="15709" xr:uid="{F139BB1C-ED6B-4071-B62C-94CA9B4D0A2A}"/>
    <cellStyle name="Comma 2 4 2 7 2 2 4 2" xfId="39973" xr:uid="{9F4F57D7-54C1-4288-A42C-12CCF06C005A}"/>
    <cellStyle name="Comma 2 4 2 7 2 2 5" xfId="27841" xr:uid="{0B9B2A6B-9B08-4A8A-8959-DD18F25DBED9}"/>
    <cellStyle name="Comma 2 4 2 7 2 3" xfId="5599" xr:uid="{EBEA5763-6C2B-49D1-B6BB-5055B8DBB1A3}"/>
    <cellStyle name="Comma 2 4 2 7 2 3 2" xfId="17731" xr:uid="{383417A6-F014-4E32-8948-1E53EA9F7714}"/>
    <cellStyle name="Comma 2 4 2 7 2 3 2 2" xfId="41995" xr:uid="{5DB72D14-7A5B-4DA0-B63F-491D1B9C1F7B}"/>
    <cellStyle name="Comma 2 4 2 7 2 3 3" xfId="29863" xr:uid="{2FB61B47-931A-4734-AEE8-049F91633E87}"/>
    <cellStyle name="Comma 2 4 2 7 2 4" xfId="9643" xr:uid="{A3B3FCDD-6F98-40EC-B23C-D9D2A856E707}"/>
    <cellStyle name="Comma 2 4 2 7 2 4 2" xfId="21775" xr:uid="{52E2E3AF-8FB3-4307-87EE-64DF092F9827}"/>
    <cellStyle name="Comma 2 4 2 7 2 4 2 2" xfId="46039" xr:uid="{938303F1-EF14-47DC-A9A3-9C102FE5A6DA}"/>
    <cellStyle name="Comma 2 4 2 7 2 4 3" xfId="33907" xr:uid="{CD7441A7-772F-4FBA-8997-1C5651F1A037}"/>
    <cellStyle name="Comma 2 4 2 7 2 5" xfId="13687" xr:uid="{60EA4F09-0A44-4BFD-91DE-A015CEC84152}"/>
    <cellStyle name="Comma 2 4 2 7 2 5 2" xfId="37951" xr:uid="{0F68595C-8058-4481-9B9C-4A4D7E8A690D}"/>
    <cellStyle name="Comma 2 4 2 7 2 6" xfId="25819" xr:uid="{C270F652-C006-48C4-9E61-752DD9668765}"/>
    <cellStyle name="Comma 2 4 2 7 3" xfId="2566" xr:uid="{CEAA1E9C-081F-4789-BD77-1A42C4264D8E}"/>
    <cellStyle name="Comma 2 4 2 7 3 2" xfId="6610" xr:uid="{C6155681-94A4-449B-BF74-BC71BE5E2A25}"/>
    <cellStyle name="Comma 2 4 2 7 3 2 2" xfId="18742" xr:uid="{E3F383FD-1E54-4A4F-A03C-D7A863CC2F12}"/>
    <cellStyle name="Comma 2 4 2 7 3 2 2 2" xfId="43006" xr:uid="{DD4683B0-311E-4603-8EED-8E4700716AE4}"/>
    <cellStyle name="Comma 2 4 2 7 3 2 3" xfId="30874" xr:uid="{E701FFFD-C48E-4D99-B000-A7D8366B2582}"/>
    <cellStyle name="Comma 2 4 2 7 3 3" xfId="10654" xr:uid="{636965A0-3DD8-4522-A842-A02869F30179}"/>
    <cellStyle name="Comma 2 4 2 7 3 3 2" xfId="22786" xr:uid="{F7A6D004-A243-49E1-ABC0-648CBB64A9A8}"/>
    <cellStyle name="Comma 2 4 2 7 3 3 2 2" xfId="47050" xr:uid="{EF0D37B9-463C-4664-B7DC-4AA1CF5A8328}"/>
    <cellStyle name="Comma 2 4 2 7 3 3 3" xfId="34918" xr:uid="{631E4CD4-03D1-4CEB-A142-C5CF19D1343A}"/>
    <cellStyle name="Comma 2 4 2 7 3 4" xfId="14698" xr:uid="{E059FBDB-559F-42F3-BF6D-7ABD15617F8B}"/>
    <cellStyle name="Comma 2 4 2 7 3 4 2" xfId="38962" xr:uid="{F9D815E8-4BC9-4E4F-BB06-4C4604A6825E}"/>
    <cellStyle name="Comma 2 4 2 7 3 5" xfId="26830" xr:uid="{F5A7D903-0F81-4577-9F94-65CE37A6ED76}"/>
    <cellStyle name="Comma 2 4 2 7 4" xfId="4588" xr:uid="{4BB77915-AA2F-4D6E-8A56-6E94189B0012}"/>
    <cellStyle name="Comma 2 4 2 7 4 2" xfId="16720" xr:uid="{06CE5329-2336-4FA7-B825-3E5F0A36DE95}"/>
    <cellStyle name="Comma 2 4 2 7 4 2 2" xfId="40984" xr:uid="{CCD23117-283A-4F58-87F5-B769B79E3312}"/>
    <cellStyle name="Comma 2 4 2 7 4 3" xfId="28852" xr:uid="{B82037F5-DEAA-4E57-A75F-36F1FC4FB844}"/>
    <cellStyle name="Comma 2 4 2 7 5" xfId="8632" xr:uid="{8366B63F-BDB6-48D7-96CD-E57D7837A368}"/>
    <cellStyle name="Comma 2 4 2 7 5 2" xfId="20764" xr:uid="{696ACCDA-6E0F-4ACB-A60E-BC9BE738C76E}"/>
    <cellStyle name="Comma 2 4 2 7 5 2 2" xfId="45028" xr:uid="{480A646C-7889-4D82-A43A-94A46427E18F}"/>
    <cellStyle name="Comma 2 4 2 7 5 3" xfId="32896" xr:uid="{4917DB8A-6A7D-4BEF-A370-62DE8121D6C5}"/>
    <cellStyle name="Comma 2 4 2 7 6" xfId="12676" xr:uid="{A694967B-4BA0-4EE2-AF72-D186731E5541}"/>
    <cellStyle name="Comma 2 4 2 7 6 2" xfId="36940" xr:uid="{D935CA8A-09D9-42EA-AA6E-2FFC4255A521}"/>
    <cellStyle name="Comma 2 4 2 7 7" xfId="24808" xr:uid="{A5035FDE-D964-4BBA-B2CB-5AA0C0A06AB5}"/>
    <cellStyle name="Comma 2 4 2 8" xfId="1050" xr:uid="{C0C9B6B3-6089-437D-B2A6-E6764CF4DB08}"/>
    <cellStyle name="Comma 2 4 2 8 2" xfId="3072" xr:uid="{DC0918B5-CE00-4639-BDB6-F08C6798A3D7}"/>
    <cellStyle name="Comma 2 4 2 8 2 2" xfId="7116" xr:uid="{CA054432-F114-4CC3-9383-210F0760FD0B}"/>
    <cellStyle name="Comma 2 4 2 8 2 2 2" xfId="19248" xr:uid="{958C420D-01F2-46E0-AC9D-A137086B620E}"/>
    <cellStyle name="Comma 2 4 2 8 2 2 2 2" xfId="43512" xr:uid="{2C7B6ABE-EA6E-4561-B5CB-471656DCE4F6}"/>
    <cellStyle name="Comma 2 4 2 8 2 2 3" xfId="31380" xr:uid="{3210E802-4C27-468A-B92F-2F4A1231B9CA}"/>
    <cellStyle name="Comma 2 4 2 8 2 3" xfId="11160" xr:uid="{BEF1BE25-3052-4C10-BC56-6EAD51A13715}"/>
    <cellStyle name="Comma 2 4 2 8 2 3 2" xfId="23292" xr:uid="{7E58E1A7-4A8F-4AF4-9B53-543A824AA145}"/>
    <cellStyle name="Comma 2 4 2 8 2 3 2 2" xfId="47556" xr:uid="{E7BC9D46-4CA1-40F3-A171-2FB2FFD3EEEF}"/>
    <cellStyle name="Comma 2 4 2 8 2 3 3" xfId="35424" xr:uid="{80037E22-1453-4799-83D4-34E153CD5D04}"/>
    <cellStyle name="Comma 2 4 2 8 2 4" xfId="15204" xr:uid="{D95D3062-A60F-480F-9B99-38A5455F2314}"/>
    <cellStyle name="Comma 2 4 2 8 2 4 2" xfId="39468" xr:uid="{85686D06-3BCB-46AA-8D84-85A3C7BE2D81}"/>
    <cellStyle name="Comma 2 4 2 8 2 5" xfId="27336" xr:uid="{2DFF8482-299A-4837-BB36-73DD59720FD5}"/>
    <cellStyle name="Comma 2 4 2 8 3" xfId="5094" xr:uid="{C67F1C3E-1433-4785-8990-FF3B76C110C3}"/>
    <cellStyle name="Comma 2 4 2 8 3 2" xfId="17226" xr:uid="{92ADFDCE-8680-4311-819F-7C67C5625FED}"/>
    <cellStyle name="Comma 2 4 2 8 3 2 2" xfId="41490" xr:uid="{C6C0594C-E332-4003-91A1-E04443292CBF}"/>
    <cellStyle name="Comma 2 4 2 8 3 3" xfId="29358" xr:uid="{A7D522A4-F28A-4375-A3CB-C0B3C64594E1}"/>
    <cellStyle name="Comma 2 4 2 8 4" xfId="9138" xr:uid="{2E29B659-39FB-421B-B32F-5CCC1CD0FDF2}"/>
    <cellStyle name="Comma 2 4 2 8 4 2" xfId="21270" xr:uid="{F8FA9F41-70C0-4DA0-BF1D-826E53C6CBBB}"/>
    <cellStyle name="Comma 2 4 2 8 4 2 2" xfId="45534" xr:uid="{0711D5D6-099D-482A-8DC2-94F8DAAA6C13}"/>
    <cellStyle name="Comma 2 4 2 8 4 3" xfId="33402" xr:uid="{2B84FFC1-C8E8-4833-B854-DC532D675BCF}"/>
    <cellStyle name="Comma 2 4 2 8 5" xfId="13182" xr:uid="{036B7AEB-19E5-46FC-B146-2B44B660AC8C}"/>
    <cellStyle name="Comma 2 4 2 8 5 2" xfId="37446" xr:uid="{2C6FD514-2679-49CE-AE46-66701B716792}"/>
    <cellStyle name="Comma 2 4 2 8 6" xfId="25314" xr:uid="{9A107763-1CC7-41BD-B7C4-47E62663CBDC}"/>
    <cellStyle name="Comma 2 4 2 9" xfId="2061" xr:uid="{032EB53A-C97B-4E96-937C-A1422B709DAE}"/>
    <cellStyle name="Comma 2 4 2 9 2" xfId="6105" xr:uid="{9E6307D2-9AF0-4EBD-8051-76485C58DED3}"/>
    <cellStyle name="Comma 2 4 2 9 2 2" xfId="18237" xr:uid="{CECC5A85-EE22-4467-B70C-F5FEDFA4D42A}"/>
    <cellStyle name="Comma 2 4 2 9 2 2 2" xfId="42501" xr:uid="{CAEE095C-DCC9-4658-8B84-07371F34A02C}"/>
    <cellStyle name="Comma 2 4 2 9 2 3" xfId="30369" xr:uid="{D03A77A5-26A4-45F8-8BD5-ABF778FF495E}"/>
    <cellStyle name="Comma 2 4 2 9 3" xfId="10149" xr:uid="{FCC21A65-3C58-44CE-87C1-0B6F4D8C9873}"/>
    <cellStyle name="Comma 2 4 2 9 3 2" xfId="22281" xr:uid="{C1F73EBC-6224-4900-B434-F2CA1555270C}"/>
    <cellStyle name="Comma 2 4 2 9 3 2 2" xfId="46545" xr:uid="{30E45161-DB64-42CA-9A5F-171498829132}"/>
    <cellStyle name="Comma 2 4 2 9 3 3" xfId="34413" xr:uid="{9F266C33-9270-47B7-BDCD-0743A74D1D26}"/>
    <cellStyle name="Comma 2 4 2 9 4" xfId="14193" xr:uid="{367FD850-505B-4D4D-A387-3C96A55948A7}"/>
    <cellStyle name="Comma 2 4 2 9 4 2" xfId="38457" xr:uid="{2558F0C0-019E-4097-9575-2C8EB64FACB7}"/>
    <cellStyle name="Comma 2 4 2 9 5" xfId="26325" xr:uid="{A183C7F9-4021-463D-B843-5D742EB888BE}"/>
    <cellStyle name="Comma 2 5" xfId="31" xr:uid="{CF28769F-7FA6-4927-8BF1-5524471522E2}"/>
    <cellStyle name="Comma 2 5 10" xfId="4075" xr:uid="{1A72D30E-F69D-405D-8C0A-35F3D718B824}"/>
    <cellStyle name="Comma 2 5 10 2" xfId="16207" xr:uid="{177570D7-31C9-4776-BEE6-10AAE5C281F9}"/>
    <cellStyle name="Comma 2 5 10 2 2" xfId="40471" xr:uid="{E5935964-EBF7-4D34-95C1-4661412F9DB5}"/>
    <cellStyle name="Comma 2 5 10 3" xfId="28339" xr:uid="{27E7CB14-498A-4EFB-9370-9F3ED40FB6E6}"/>
    <cellStyle name="Comma 2 5 11" xfId="8119" xr:uid="{1C7DE6B8-0F58-4613-B64B-6A4FFFEFE788}"/>
    <cellStyle name="Comma 2 5 11 2" xfId="20251" xr:uid="{E5FF2AE8-3AEC-4FAF-81D9-CEDDFAD55659}"/>
    <cellStyle name="Comma 2 5 11 2 2" xfId="44515" xr:uid="{BDC95F12-06DA-4A27-B168-D8C779E6F953}"/>
    <cellStyle name="Comma 2 5 11 3" xfId="32383" xr:uid="{C56BEE27-F09E-4F08-A236-FC790E7700F5}"/>
    <cellStyle name="Comma 2 5 12" xfId="12163" xr:uid="{653825C4-D7F7-49CD-A4CF-BF90AE106EE3}"/>
    <cellStyle name="Comma 2 5 12 2" xfId="36427" xr:uid="{587D8DE9-07B6-4981-B10C-AAA62935D8BA}"/>
    <cellStyle name="Comma 2 5 13" xfId="24295" xr:uid="{DDA30488-D35D-40E9-BB11-35028CF848A6}"/>
    <cellStyle name="Comma 2 5 2" xfId="52" xr:uid="{05EC51DB-8868-4BC4-B13F-15B407503B90}"/>
    <cellStyle name="Comma 2 5 2 10" xfId="12184" xr:uid="{43D04944-1975-4DC0-8F1D-624A416ECA70}"/>
    <cellStyle name="Comma 2 5 2 10 2" xfId="36448" xr:uid="{5303FAD3-1579-4831-99B0-25224D7A70FC}"/>
    <cellStyle name="Comma 2 5 2 11" xfId="24316" xr:uid="{798F03BA-A7B6-4EBB-8B4D-05965F13C81F}"/>
    <cellStyle name="Comma 2 5 2 2" xfId="115" xr:uid="{84C267D7-B407-4F4C-AEEC-E0A408AD8DBF}"/>
    <cellStyle name="Comma 2 5 2 2 10" xfId="24379" xr:uid="{7F6155C4-0161-4F88-9BBC-0C7316FD6901}"/>
    <cellStyle name="Comma 2 5 2 2 2" xfId="241" xr:uid="{6A83672E-5FF1-462C-9148-8D9D5DED3742}"/>
    <cellStyle name="Comma 2 5 2 2 2 2" xfId="494" xr:uid="{F5A62219-0F56-49DC-A1E2-FBB27F2DC891}"/>
    <cellStyle name="Comma 2 5 2 2 2 2 2" xfId="999" xr:uid="{518104CE-2CB4-4A47-B323-A64153E172EB}"/>
    <cellStyle name="Comma 2 5 2 2 2 2 2 2" xfId="2010" xr:uid="{5B5F17AC-615E-4745-8F49-B954DF10A7E9}"/>
    <cellStyle name="Comma 2 5 2 2 2 2 2 2 2" xfId="4032" xr:uid="{5ECF636B-0241-4211-B1FA-1071C12E8BDB}"/>
    <cellStyle name="Comma 2 5 2 2 2 2 2 2 2 2" xfId="8076" xr:uid="{DF193148-94A2-4773-9E31-6E3BA948D446}"/>
    <cellStyle name="Comma 2 5 2 2 2 2 2 2 2 2 2" xfId="20208" xr:uid="{4FA137AA-C382-45A5-9C89-12ACF334778E}"/>
    <cellStyle name="Comma 2 5 2 2 2 2 2 2 2 2 2 2" xfId="44472" xr:uid="{8C6B60DA-2383-4597-8CA8-2F7787D5A82E}"/>
    <cellStyle name="Comma 2 5 2 2 2 2 2 2 2 2 3" xfId="32340" xr:uid="{A7874FBD-8BE5-4270-9781-03130A9C1B8A}"/>
    <cellStyle name="Comma 2 5 2 2 2 2 2 2 2 3" xfId="12120" xr:uid="{ADA3417D-4FE4-435B-B8C3-FA3031D69E1B}"/>
    <cellStyle name="Comma 2 5 2 2 2 2 2 2 2 3 2" xfId="24252" xr:uid="{479E39A2-5EB2-44F6-AC0E-87F1EA4CCF37}"/>
    <cellStyle name="Comma 2 5 2 2 2 2 2 2 2 3 2 2" xfId="48516" xr:uid="{1110DC0A-F8E4-4616-925B-5093A5491EDF}"/>
    <cellStyle name="Comma 2 5 2 2 2 2 2 2 2 3 3" xfId="36384" xr:uid="{956DA8E1-7BBE-444F-AADB-615A9F336AB4}"/>
    <cellStyle name="Comma 2 5 2 2 2 2 2 2 2 4" xfId="16164" xr:uid="{40048709-E1B0-495F-8416-507BFB4E1F90}"/>
    <cellStyle name="Comma 2 5 2 2 2 2 2 2 2 4 2" xfId="40428" xr:uid="{297D93C3-E980-47B0-B663-0B70FC8C4598}"/>
    <cellStyle name="Comma 2 5 2 2 2 2 2 2 2 5" xfId="28296" xr:uid="{05E20417-79E6-4DAE-9E23-6BFE6B3E4155}"/>
    <cellStyle name="Comma 2 5 2 2 2 2 2 2 3" xfId="6054" xr:uid="{24127311-3258-447F-B5E9-765051A6DDAC}"/>
    <cellStyle name="Comma 2 5 2 2 2 2 2 2 3 2" xfId="18186" xr:uid="{2AF0E59E-6EEE-4345-A622-7D75CA59512E}"/>
    <cellStyle name="Comma 2 5 2 2 2 2 2 2 3 2 2" xfId="42450" xr:uid="{E6F40ACF-6CFA-4DED-B9B0-17546ED5CAEC}"/>
    <cellStyle name="Comma 2 5 2 2 2 2 2 2 3 3" xfId="30318" xr:uid="{D490A157-2B53-4FE1-8DA4-F97304F98CEB}"/>
    <cellStyle name="Comma 2 5 2 2 2 2 2 2 4" xfId="10098" xr:uid="{83DB9C94-B6F0-4443-A0C2-74B1864F2216}"/>
    <cellStyle name="Comma 2 5 2 2 2 2 2 2 4 2" xfId="22230" xr:uid="{1C194DE2-24E7-4641-8CA1-958119636828}"/>
    <cellStyle name="Comma 2 5 2 2 2 2 2 2 4 2 2" xfId="46494" xr:uid="{014AA497-14B0-409E-9EBF-6CBA2DF9E16B}"/>
    <cellStyle name="Comma 2 5 2 2 2 2 2 2 4 3" xfId="34362" xr:uid="{AAA7018F-9507-4F60-A9FB-26D7EE6360E2}"/>
    <cellStyle name="Comma 2 5 2 2 2 2 2 2 5" xfId="14142" xr:uid="{0CF3469E-6AEB-4D1F-8586-9F4A247A322C}"/>
    <cellStyle name="Comma 2 5 2 2 2 2 2 2 5 2" xfId="38406" xr:uid="{8FAA6B0D-9F98-4B3B-AB97-21D47D8D1DFD}"/>
    <cellStyle name="Comma 2 5 2 2 2 2 2 2 6" xfId="26274" xr:uid="{F07F7098-457B-4E8C-96F6-9E4C942F7E80}"/>
    <cellStyle name="Comma 2 5 2 2 2 2 2 3" xfId="3021" xr:uid="{811D4C93-64C2-4460-BA7C-089A01DB9F13}"/>
    <cellStyle name="Comma 2 5 2 2 2 2 2 3 2" xfId="7065" xr:uid="{AFA47EBC-9A7B-4234-A7C7-35FB7463FD64}"/>
    <cellStyle name="Comma 2 5 2 2 2 2 2 3 2 2" xfId="19197" xr:uid="{D5A61FB5-1C67-441B-B244-165D2E307C20}"/>
    <cellStyle name="Comma 2 5 2 2 2 2 2 3 2 2 2" xfId="43461" xr:uid="{A6EBB3F5-57AE-4449-8689-00C71F29BE88}"/>
    <cellStyle name="Comma 2 5 2 2 2 2 2 3 2 3" xfId="31329" xr:uid="{D89A4192-ECE0-4A62-AD90-2B6554D9FBA0}"/>
    <cellStyle name="Comma 2 5 2 2 2 2 2 3 3" xfId="11109" xr:uid="{248E3C2D-D2AA-4919-903B-238EAC481FC7}"/>
    <cellStyle name="Comma 2 5 2 2 2 2 2 3 3 2" xfId="23241" xr:uid="{DD55E795-9DA9-4A67-BB49-9A7C5B6CE72B}"/>
    <cellStyle name="Comma 2 5 2 2 2 2 2 3 3 2 2" xfId="47505" xr:uid="{7244F7AA-DA9A-485C-BE70-3D69937D13EE}"/>
    <cellStyle name="Comma 2 5 2 2 2 2 2 3 3 3" xfId="35373" xr:uid="{64F90E9A-3D73-4062-AB35-7C7F08472E79}"/>
    <cellStyle name="Comma 2 5 2 2 2 2 2 3 4" xfId="15153" xr:uid="{6F5A1E4E-E32E-4F89-9ADE-E1B66DF6B1ED}"/>
    <cellStyle name="Comma 2 5 2 2 2 2 2 3 4 2" xfId="39417" xr:uid="{2FECE853-53DF-4AAD-B980-940C1BA3D995}"/>
    <cellStyle name="Comma 2 5 2 2 2 2 2 3 5" xfId="27285" xr:uid="{9FD54C4A-EE06-42E6-9589-ABEF9A10E774}"/>
    <cellStyle name="Comma 2 5 2 2 2 2 2 4" xfId="5043" xr:uid="{508C4DA1-D869-4352-8C08-9B5216521BFE}"/>
    <cellStyle name="Comma 2 5 2 2 2 2 2 4 2" xfId="17175" xr:uid="{0D19444B-A364-4BF9-A2B4-15A792254AA5}"/>
    <cellStyle name="Comma 2 5 2 2 2 2 2 4 2 2" xfId="41439" xr:uid="{DF316752-C9EB-4AE9-BE87-AEA8C059B3BF}"/>
    <cellStyle name="Comma 2 5 2 2 2 2 2 4 3" xfId="29307" xr:uid="{6B268F1E-1D03-4363-94FA-D15FAFD8DD82}"/>
    <cellStyle name="Comma 2 5 2 2 2 2 2 5" xfId="9087" xr:uid="{D2AB89B0-E051-42CF-82F1-C2CDA8A9614E}"/>
    <cellStyle name="Comma 2 5 2 2 2 2 2 5 2" xfId="21219" xr:uid="{E2C415B3-214E-4B4D-ABA1-9C33624D0661}"/>
    <cellStyle name="Comma 2 5 2 2 2 2 2 5 2 2" xfId="45483" xr:uid="{A682A9D5-DB58-4395-9654-BDA1B16B5869}"/>
    <cellStyle name="Comma 2 5 2 2 2 2 2 5 3" xfId="33351" xr:uid="{E80E7F39-73A8-4C9B-9B59-F869D252FCB2}"/>
    <cellStyle name="Comma 2 5 2 2 2 2 2 6" xfId="13131" xr:uid="{3F993EEA-DCD7-4F6B-96B5-BF6C8FC062F2}"/>
    <cellStyle name="Comma 2 5 2 2 2 2 2 6 2" xfId="37395" xr:uid="{45662EF7-8B61-47EC-ABB4-B7536574BDE3}"/>
    <cellStyle name="Comma 2 5 2 2 2 2 2 7" xfId="25263" xr:uid="{99B9D4AD-8C94-4589-B54E-88C96A98008B}"/>
    <cellStyle name="Comma 2 5 2 2 2 2 3" xfId="1505" xr:uid="{58BD654A-47D9-4A84-9245-BE855B704278}"/>
    <cellStyle name="Comma 2 5 2 2 2 2 3 2" xfId="3527" xr:uid="{41E31B89-80B7-4EC1-A6E4-B94C68311A18}"/>
    <cellStyle name="Comma 2 5 2 2 2 2 3 2 2" xfId="7571" xr:uid="{4431B6B4-2D79-4E3D-B24C-D908E7F64015}"/>
    <cellStyle name="Comma 2 5 2 2 2 2 3 2 2 2" xfId="19703" xr:uid="{E922D02D-FEA3-4ECB-A0FE-5EA8DD6A698C}"/>
    <cellStyle name="Comma 2 5 2 2 2 2 3 2 2 2 2" xfId="43967" xr:uid="{3BB7E5EF-EEC8-4DEF-90AE-AB4F2E6DC5FF}"/>
    <cellStyle name="Comma 2 5 2 2 2 2 3 2 2 3" xfId="31835" xr:uid="{C3819E50-117B-48B9-A2DA-FB562F35E927}"/>
    <cellStyle name="Comma 2 5 2 2 2 2 3 2 3" xfId="11615" xr:uid="{E85AC59E-FC49-43E8-87E2-15CA0A5DA877}"/>
    <cellStyle name="Comma 2 5 2 2 2 2 3 2 3 2" xfId="23747" xr:uid="{64A64BD3-B4C0-494A-8396-275FF8F2233E}"/>
    <cellStyle name="Comma 2 5 2 2 2 2 3 2 3 2 2" xfId="48011" xr:uid="{C3FDF100-F939-4684-BB07-A6B54CD464AB}"/>
    <cellStyle name="Comma 2 5 2 2 2 2 3 2 3 3" xfId="35879" xr:uid="{54BB5B50-1DFD-4859-B32A-5820425F297D}"/>
    <cellStyle name="Comma 2 5 2 2 2 2 3 2 4" xfId="15659" xr:uid="{F0A638D2-E930-47A1-B88F-101C13E46D5A}"/>
    <cellStyle name="Comma 2 5 2 2 2 2 3 2 4 2" xfId="39923" xr:uid="{7587C4C3-C433-4E55-9035-6569FE9F98F5}"/>
    <cellStyle name="Comma 2 5 2 2 2 2 3 2 5" xfId="27791" xr:uid="{EB1495F0-8D3D-43E7-BEC1-2C9BC82F5573}"/>
    <cellStyle name="Comma 2 5 2 2 2 2 3 3" xfId="5549" xr:uid="{BFC8E824-2B02-4A32-8DBC-23D5EC4AC33F}"/>
    <cellStyle name="Comma 2 5 2 2 2 2 3 3 2" xfId="17681" xr:uid="{C788AC47-7E44-4777-9984-72CABCBA3310}"/>
    <cellStyle name="Comma 2 5 2 2 2 2 3 3 2 2" xfId="41945" xr:uid="{B7CBD66B-5ABA-49BF-9A3D-6AE31A71174F}"/>
    <cellStyle name="Comma 2 5 2 2 2 2 3 3 3" xfId="29813" xr:uid="{D8C97B64-4667-480B-ABA4-726953231A7E}"/>
    <cellStyle name="Comma 2 5 2 2 2 2 3 4" xfId="9593" xr:uid="{DB1F59C9-3EC9-4A85-8166-6177C4444A90}"/>
    <cellStyle name="Comma 2 5 2 2 2 2 3 4 2" xfId="21725" xr:uid="{F09CB03A-5909-4733-8483-F3AB8CFCFF96}"/>
    <cellStyle name="Comma 2 5 2 2 2 2 3 4 2 2" xfId="45989" xr:uid="{C99EA57B-BB6F-44EC-A8F9-A11FFFAB98FB}"/>
    <cellStyle name="Comma 2 5 2 2 2 2 3 4 3" xfId="33857" xr:uid="{D9F88027-CDAC-4C93-802A-2CA2418E62B2}"/>
    <cellStyle name="Comma 2 5 2 2 2 2 3 5" xfId="13637" xr:uid="{21CE0D94-5DC2-48E7-8BA7-FBA74EA130EF}"/>
    <cellStyle name="Comma 2 5 2 2 2 2 3 5 2" xfId="37901" xr:uid="{B50ECF4D-76D0-4F3B-8227-5FE58AB16A6D}"/>
    <cellStyle name="Comma 2 5 2 2 2 2 3 6" xfId="25769" xr:uid="{2FB62D3B-C3AF-4AE8-9438-27F8B3BE1AAD}"/>
    <cellStyle name="Comma 2 5 2 2 2 2 4" xfId="2516" xr:uid="{89A4D423-0B01-4EA2-84EE-24FC82BEBEB8}"/>
    <cellStyle name="Comma 2 5 2 2 2 2 4 2" xfId="6560" xr:uid="{794B150A-E2D1-4700-8FDA-B3445AF122B4}"/>
    <cellStyle name="Comma 2 5 2 2 2 2 4 2 2" xfId="18692" xr:uid="{3929777F-7DBD-49A6-8848-6DFF5CEA8712}"/>
    <cellStyle name="Comma 2 5 2 2 2 2 4 2 2 2" xfId="42956" xr:uid="{BD596A8A-317C-4F3A-8D88-4FBDCAE5CDC5}"/>
    <cellStyle name="Comma 2 5 2 2 2 2 4 2 3" xfId="30824" xr:uid="{FDBD47A2-EE07-481E-BB2D-0376A2F30511}"/>
    <cellStyle name="Comma 2 5 2 2 2 2 4 3" xfId="10604" xr:uid="{B5373635-9250-479B-A19C-F2EE3650936E}"/>
    <cellStyle name="Comma 2 5 2 2 2 2 4 3 2" xfId="22736" xr:uid="{E9E02E29-856E-4DB3-80F6-04F8EC382552}"/>
    <cellStyle name="Comma 2 5 2 2 2 2 4 3 2 2" xfId="47000" xr:uid="{4567B645-3264-4404-B5A2-3B880652FDDD}"/>
    <cellStyle name="Comma 2 5 2 2 2 2 4 3 3" xfId="34868" xr:uid="{22C0DEE2-9301-4CF6-91A7-7C70F46CFFE1}"/>
    <cellStyle name="Comma 2 5 2 2 2 2 4 4" xfId="14648" xr:uid="{FC614BA9-7CD6-4EF6-80F2-4125C1E855B7}"/>
    <cellStyle name="Comma 2 5 2 2 2 2 4 4 2" xfId="38912" xr:uid="{DD80767D-7BE7-4F73-8A7A-517D4A9658FD}"/>
    <cellStyle name="Comma 2 5 2 2 2 2 4 5" xfId="26780" xr:uid="{A1503B78-A207-4A5A-84F0-5A5574F0518C}"/>
    <cellStyle name="Comma 2 5 2 2 2 2 5" xfId="4538" xr:uid="{C50D0587-1781-4632-B3C5-9AED1C39458E}"/>
    <cellStyle name="Comma 2 5 2 2 2 2 5 2" xfId="16670" xr:uid="{9CBADEC7-53F4-4539-A247-06048A9961A8}"/>
    <cellStyle name="Comma 2 5 2 2 2 2 5 2 2" xfId="40934" xr:uid="{7C3A2308-FA48-456F-A64E-AE94A48740A2}"/>
    <cellStyle name="Comma 2 5 2 2 2 2 5 3" xfId="28802" xr:uid="{9D14B89B-D46B-43A9-AA5A-79B23F72284E}"/>
    <cellStyle name="Comma 2 5 2 2 2 2 6" xfId="8582" xr:uid="{793A1635-171D-4154-BDFE-8EDC49B40814}"/>
    <cellStyle name="Comma 2 5 2 2 2 2 6 2" xfId="20714" xr:uid="{A9976CC6-AB4F-4CA6-A487-B532CF9E01C7}"/>
    <cellStyle name="Comma 2 5 2 2 2 2 6 2 2" xfId="44978" xr:uid="{E627F07F-74DD-4FAA-8DD9-F21505650BD0}"/>
    <cellStyle name="Comma 2 5 2 2 2 2 6 3" xfId="32846" xr:uid="{9AD0319A-3539-4517-9823-3F0500751E06}"/>
    <cellStyle name="Comma 2 5 2 2 2 2 7" xfId="12626" xr:uid="{8A7CCF80-C67F-44EC-9930-AE09BE3C6F40}"/>
    <cellStyle name="Comma 2 5 2 2 2 2 7 2" xfId="36890" xr:uid="{8649CF29-1401-4C77-AE1E-94DD1F63C294}"/>
    <cellStyle name="Comma 2 5 2 2 2 2 8" xfId="24758" xr:uid="{15A1C919-8079-4414-A811-FAC01F21D723}"/>
    <cellStyle name="Comma 2 5 2 2 2 3" xfId="746" xr:uid="{9DCA2C7A-79E8-4795-802E-4710EE410062}"/>
    <cellStyle name="Comma 2 5 2 2 2 3 2" xfId="1757" xr:uid="{60BC0AAB-E0CA-4F03-9D6F-F132EBFC592F}"/>
    <cellStyle name="Comma 2 5 2 2 2 3 2 2" xfId="3779" xr:uid="{88C10144-5A42-44AA-9ED6-2E5C8921B3B0}"/>
    <cellStyle name="Comma 2 5 2 2 2 3 2 2 2" xfId="7823" xr:uid="{CC8A5A6E-8016-4583-BD73-6967D5A52144}"/>
    <cellStyle name="Comma 2 5 2 2 2 3 2 2 2 2" xfId="19955" xr:uid="{C06253A6-64AF-4C6A-9B76-7FEA61DE7465}"/>
    <cellStyle name="Comma 2 5 2 2 2 3 2 2 2 2 2" xfId="44219" xr:uid="{9A897BFD-19EA-4931-941C-9AB901EECC1B}"/>
    <cellStyle name="Comma 2 5 2 2 2 3 2 2 2 3" xfId="32087" xr:uid="{2D694AC2-2F87-467D-A406-805D27DFC936}"/>
    <cellStyle name="Comma 2 5 2 2 2 3 2 2 3" xfId="11867" xr:uid="{CBD7218E-741E-4716-82C3-AC33C68B29F7}"/>
    <cellStyle name="Comma 2 5 2 2 2 3 2 2 3 2" xfId="23999" xr:uid="{F4B07D17-046E-457B-B29E-EB439BABD63C}"/>
    <cellStyle name="Comma 2 5 2 2 2 3 2 2 3 2 2" xfId="48263" xr:uid="{6ABAF02D-EACF-4DB7-B4A4-0B6528D2AC8C}"/>
    <cellStyle name="Comma 2 5 2 2 2 3 2 2 3 3" xfId="36131" xr:uid="{26B50F04-2F64-48D7-B19A-BDCC84904AFE}"/>
    <cellStyle name="Comma 2 5 2 2 2 3 2 2 4" xfId="15911" xr:uid="{F2EE3085-6166-4B65-9E0D-7916A69CE77C}"/>
    <cellStyle name="Comma 2 5 2 2 2 3 2 2 4 2" xfId="40175" xr:uid="{B475FD34-FBBC-4754-BE6D-CF2E798EBD43}"/>
    <cellStyle name="Comma 2 5 2 2 2 3 2 2 5" xfId="28043" xr:uid="{315DEC2B-2889-4A0B-B39D-80D15B2A98BE}"/>
    <cellStyle name="Comma 2 5 2 2 2 3 2 3" xfId="5801" xr:uid="{10FB6C94-0311-4899-B044-0044A9E2761B}"/>
    <cellStyle name="Comma 2 5 2 2 2 3 2 3 2" xfId="17933" xr:uid="{7ECE23B2-53E6-4D7A-B8B5-0BEF45022DBF}"/>
    <cellStyle name="Comma 2 5 2 2 2 3 2 3 2 2" xfId="42197" xr:uid="{A76C9538-8547-4005-8717-264DAF493B4C}"/>
    <cellStyle name="Comma 2 5 2 2 2 3 2 3 3" xfId="30065" xr:uid="{DB227F51-B3A3-4C6E-8688-6C716DC1087F}"/>
    <cellStyle name="Comma 2 5 2 2 2 3 2 4" xfId="9845" xr:uid="{AC4EF3FF-EF68-4DA4-B879-A88F433AB49D}"/>
    <cellStyle name="Comma 2 5 2 2 2 3 2 4 2" xfId="21977" xr:uid="{974400D4-DA53-47B5-9E5F-54D4EA85F6A0}"/>
    <cellStyle name="Comma 2 5 2 2 2 3 2 4 2 2" xfId="46241" xr:uid="{1040A067-6BEB-4559-A700-EBE20EFC44E7}"/>
    <cellStyle name="Comma 2 5 2 2 2 3 2 4 3" xfId="34109" xr:uid="{64C63FDC-9C63-47D3-A1BD-506E13DC840D}"/>
    <cellStyle name="Comma 2 5 2 2 2 3 2 5" xfId="13889" xr:uid="{242D2C05-EF76-4706-8AF8-997B2349CC68}"/>
    <cellStyle name="Comma 2 5 2 2 2 3 2 5 2" xfId="38153" xr:uid="{8732CC58-000C-470E-A560-4D9FC45703D4}"/>
    <cellStyle name="Comma 2 5 2 2 2 3 2 6" xfId="26021" xr:uid="{9DD84B6C-FFEA-45BB-95D3-FFAA3307AD11}"/>
    <cellStyle name="Comma 2 5 2 2 2 3 3" xfId="2768" xr:uid="{0EF1F572-6633-4F66-9241-D6B3FE6ECD7E}"/>
    <cellStyle name="Comma 2 5 2 2 2 3 3 2" xfId="6812" xr:uid="{EED941E2-4FB5-4F80-BD87-FAC00CD7BFBB}"/>
    <cellStyle name="Comma 2 5 2 2 2 3 3 2 2" xfId="18944" xr:uid="{4D614C32-F0A7-4727-AD0D-D091B1F88133}"/>
    <cellStyle name="Comma 2 5 2 2 2 3 3 2 2 2" xfId="43208" xr:uid="{DD82B14D-E85F-4D4C-87BD-627A4A67D6EF}"/>
    <cellStyle name="Comma 2 5 2 2 2 3 3 2 3" xfId="31076" xr:uid="{45D3D5DB-08C4-4EC5-8276-3FBBD38837E9}"/>
    <cellStyle name="Comma 2 5 2 2 2 3 3 3" xfId="10856" xr:uid="{333EB2BC-B332-4FC4-A615-B9FADD96149F}"/>
    <cellStyle name="Comma 2 5 2 2 2 3 3 3 2" xfId="22988" xr:uid="{501695DD-415F-4B64-B674-20A7A0E50C74}"/>
    <cellStyle name="Comma 2 5 2 2 2 3 3 3 2 2" xfId="47252" xr:uid="{5A5C3B84-6392-4C27-8843-FEFDEF9B7B2C}"/>
    <cellStyle name="Comma 2 5 2 2 2 3 3 3 3" xfId="35120" xr:uid="{7562921E-C4EA-46AE-AE9B-77FE37FBFC28}"/>
    <cellStyle name="Comma 2 5 2 2 2 3 3 4" xfId="14900" xr:uid="{30ED2E0B-0650-400D-80BC-EA413381ECE0}"/>
    <cellStyle name="Comma 2 5 2 2 2 3 3 4 2" xfId="39164" xr:uid="{0205F078-4859-457A-81EC-B0F2FA5B1FDD}"/>
    <cellStyle name="Comma 2 5 2 2 2 3 3 5" xfId="27032" xr:uid="{3A7AFF50-2082-42B7-A5BD-3CF2135E2EEB}"/>
    <cellStyle name="Comma 2 5 2 2 2 3 4" xfId="4790" xr:uid="{CED87B05-557A-4BB0-B8CD-2386512129AF}"/>
    <cellStyle name="Comma 2 5 2 2 2 3 4 2" xfId="16922" xr:uid="{A6094D82-7449-4D83-B12E-DA65EE71442C}"/>
    <cellStyle name="Comma 2 5 2 2 2 3 4 2 2" xfId="41186" xr:uid="{1EF87F10-134F-4CBC-9601-022D38EE633C}"/>
    <cellStyle name="Comma 2 5 2 2 2 3 4 3" xfId="29054" xr:uid="{1F2EB3CB-22B8-428E-AE8E-856082231D6A}"/>
    <cellStyle name="Comma 2 5 2 2 2 3 5" xfId="8834" xr:uid="{DB786F45-FCE1-4DC7-A286-77D210EF8534}"/>
    <cellStyle name="Comma 2 5 2 2 2 3 5 2" xfId="20966" xr:uid="{C7743E75-35C6-4AB8-9E2D-FECA2ED8B890}"/>
    <cellStyle name="Comma 2 5 2 2 2 3 5 2 2" xfId="45230" xr:uid="{A85791BB-07C7-4618-A123-776267A80178}"/>
    <cellStyle name="Comma 2 5 2 2 2 3 5 3" xfId="33098" xr:uid="{E972108B-12FB-47B5-93FB-04BDDB16328D}"/>
    <cellStyle name="Comma 2 5 2 2 2 3 6" xfId="12878" xr:uid="{A7F67E09-7651-4F53-84E4-44F53B1EEA36}"/>
    <cellStyle name="Comma 2 5 2 2 2 3 6 2" xfId="37142" xr:uid="{EA50C0E9-76FB-4FAD-BBE0-6922C2ADE25E}"/>
    <cellStyle name="Comma 2 5 2 2 2 3 7" xfId="25010" xr:uid="{6EC94003-411A-4F55-8970-1E03B99E221D}"/>
    <cellStyle name="Comma 2 5 2 2 2 4" xfId="1252" xr:uid="{4561D954-AEA1-4935-8AC5-02AABD16748F}"/>
    <cellStyle name="Comma 2 5 2 2 2 4 2" xfId="3274" xr:uid="{D414FE21-A45E-4209-9612-5ED348824BBD}"/>
    <cellStyle name="Comma 2 5 2 2 2 4 2 2" xfId="7318" xr:uid="{74190895-A12F-4193-B770-05F1DDCB72E9}"/>
    <cellStyle name="Comma 2 5 2 2 2 4 2 2 2" xfId="19450" xr:uid="{260351EF-C3D2-4656-B6EC-A303BDAD3F2D}"/>
    <cellStyle name="Comma 2 5 2 2 2 4 2 2 2 2" xfId="43714" xr:uid="{D1048D75-DD08-45B3-9FEE-AA1080133C32}"/>
    <cellStyle name="Comma 2 5 2 2 2 4 2 2 3" xfId="31582" xr:uid="{F974B4A7-6113-42FE-809E-5AD30266FD7E}"/>
    <cellStyle name="Comma 2 5 2 2 2 4 2 3" xfId="11362" xr:uid="{80AFA894-399E-499A-A8EF-0EE0A0491750}"/>
    <cellStyle name="Comma 2 5 2 2 2 4 2 3 2" xfId="23494" xr:uid="{5D729565-A581-4E07-9B0C-C854630AFF58}"/>
    <cellStyle name="Comma 2 5 2 2 2 4 2 3 2 2" xfId="47758" xr:uid="{6AD647FE-A4D5-4F5B-B367-9C917D766A0E}"/>
    <cellStyle name="Comma 2 5 2 2 2 4 2 3 3" xfId="35626" xr:uid="{4CC32FAA-0C8D-4123-B72A-1440E1B07731}"/>
    <cellStyle name="Comma 2 5 2 2 2 4 2 4" xfId="15406" xr:uid="{51A35E11-2BD3-4A0A-975E-DDAC4A272088}"/>
    <cellStyle name="Comma 2 5 2 2 2 4 2 4 2" xfId="39670" xr:uid="{F4B9C2F5-2A01-4781-A9D6-3EDA4722C5C0}"/>
    <cellStyle name="Comma 2 5 2 2 2 4 2 5" xfId="27538" xr:uid="{A729A8F2-75F8-4EB9-88A5-CCD9802083BA}"/>
    <cellStyle name="Comma 2 5 2 2 2 4 3" xfId="5296" xr:uid="{BE4B2C11-3CF5-40FC-A559-70718AA7482F}"/>
    <cellStyle name="Comma 2 5 2 2 2 4 3 2" xfId="17428" xr:uid="{B6BFC30A-D61C-4152-9716-D6F7AB34142F}"/>
    <cellStyle name="Comma 2 5 2 2 2 4 3 2 2" xfId="41692" xr:uid="{DB4FC4F5-224A-4A2D-AD23-8EAE8A7FA6F7}"/>
    <cellStyle name="Comma 2 5 2 2 2 4 3 3" xfId="29560" xr:uid="{4F64CEC3-E822-4C0A-8138-3AA7810ECA52}"/>
    <cellStyle name="Comma 2 5 2 2 2 4 4" xfId="9340" xr:uid="{6A173E8E-6A5B-4792-9617-F9B338CA0007}"/>
    <cellStyle name="Comma 2 5 2 2 2 4 4 2" xfId="21472" xr:uid="{A00F3385-471E-4E76-863E-0062B7C49F44}"/>
    <cellStyle name="Comma 2 5 2 2 2 4 4 2 2" xfId="45736" xr:uid="{EDEF4AE9-6518-496A-8536-60ABB8281BAC}"/>
    <cellStyle name="Comma 2 5 2 2 2 4 4 3" xfId="33604" xr:uid="{F77D5C7B-765F-477A-904C-F3B5D5F4E469}"/>
    <cellStyle name="Comma 2 5 2 2 2 4 5" xfId="13384" xr:uid="{6EE90C77-303E-49A5-A1BD-7A32D89C94B3}"/>
    <cellStyle name="Comma 2 5 2 2 2 4 5 2" xfId="37648" xr:uid="{DB3072BE-60EB-417F-94FB-5AAAECB15D51}"/>
    <cellStyle name="Comma 2 5 2 2 2 4 6" xfId="25516" xr:uid="{172FF304-635C-4A1F-A226-8F3C92B488B5}"/>
    <cellStyle name="Comma 2 5 2 2 2 5" xfId="2263" xr:uid="{DF1DFF0F-3418-4FB3-AF8D-958FBD5828A5}"/>
    <cellStyle name="Comma 2 5 2 2 2 5 2" xfId="6307" xr:uid="{FB0D5722-3568-4C95-A09B-CE1D2F25DE86}"/>
    <cellStyle name="Comma 2 5 2 2 2 5 2 2" xfId="18439" xr:uid="{CBB84E9E-1932-44CC-B180-9325265450BC}"/>
    <cellStyle name="Comma 2 5 2 2 2 5 2 2 2" xfId="42703" xr:uid="{333F98E5-5BB4-4858-A412-250024BCABF5}"/>
    <cellStyle name="Comma 2 5 2 2 2 5 2 3" xfId="30571" xr:uid="{1B1BE171-3E03-4182-943B-AA0A712635F7}"/>
    <cellStyle name="Comma 2 5 2 2 2 5 3" xfId="10351" xr:uid="{55C314D4-A848-4D25-84C4-23C94D8F2977}"/>
    <cellStyle name="Comma 2 5 2 2 2 5 3 2" xfId="22483" xr:uid="{F9BF38D4-697D-4D12-9122-0D2261FB4C6B}"/>
    <cellStyle name="Comma 2 5 2 2 2 5 3 2 2" xfId="46747" xr:uid="{A29C412B-D99F-4525-86A6-2BDEDA519CFF}"/>
    <cellStyle name="Comma 2 5 2 2 2 5 3 3" xfId="34615" xr:uid="{9CE39796-8939-47B5-B88F-F62B08CDACB1}"/>
    <cellStyle name="Comma 2 5 2 2 2 5 4" xfId="14395" xr:uid="{1D2FEFBE-B84C-4E6D-8C23-4DC09D41191D}"/>
    <cellStyle name="Comma 2 5 2 2 2 5 4 2" xfId="38659" xr:uid="{DD213E60-BC6A-421B-9AF8-775E896A7AC7}"/>
    <cellStyle name="Comma 2 5 2 2 2 5 5" xfId="26527" xr:uid="{40C6AB5C-CCA2-4C54-94BA-4805C4898B6E}"/>
    <cellStyle name="Comma 2 5 2 2 2 6" xfId="4285" xr:uid="{45DE2269-55B6-40DA-8321-BB6C7E64795C}"/>
    <cellStyle name="Comma 2 5 2 2 2 6 2" xfId="16417" xr:uid="{A4B91B38-6ACE-402E-BBF0-E062B22DF6C9}"/>
    <cellStyle name="Comma 2 5 2 2 2 6 2 2" xfId="40681" xr:uid="{678C2C05-829B-407A-A227-50D0B95EFDA0}"/>
    <cellStyle name="Comma 2 5 2 2 2 6 3" xfId="28549" xr:uid="{B02042F8-37F8-4FF3-9BB6-ECBCAD9AB086}"/>
    <cellStyle name="Comma 2 5 2 2 2 7" xfId="8329" xr:uid="{04FEE678-90FA-40F8-9825-FF0C578A3C13}"/>
    <cellStyle name="Comma 2 5 2 2 2 7 2" xfId="20461" xr:uid="{5336B9C4-D7B7-4716-99C9-623DCC734D2D}"/>
    <cellStyle name="Comma 2 5 2 2 2 7 2 2" xfId="44725" xr:uid="{66B4C7A8-CCEE-4961-B187-87897461BCD9}"/>
    <cellStyle name="Comma 2 5 2 2 2 7 3" xfId="32593" xr:uid="{FC794931-32F4-46EA-A588-77D4B44B2FD7}"/>
    <cellStyle name="Comma 2 5 2 2 2 8" xfId="12373" xr:uid="{76A3BA6E-CCF1-498D-93DB-3E71D9914282}"/>
    <cellStyle name="Comma 2 5 2 2 2 8 2" xfId="36637" xr:uid="{7F398B92-3686-4475-87C5-ADD771D09FF5}"/>
    <cellStyle name="Comma 2 5 2 2 2 9" xfId="24505" xr:uid="{B4DBD162-B714-4C73-854B-11CD0D703380}"/>
    <cellStyle name="Comma 2 5 2 2 3" xfId="368" xr:uid="{62D4AF53-1281-480B-B332-161E695F77D3}"/>
    <cellStyle name="Comma 2 5 2 2 3 2" xfId="873" xr:uid="{9D4138D4-4692-4D3F-9BD8-7549C6B138AE}"/>
    <cellStyle name="Comma 2 5 2 2 3 2 2" xfId="1884" xr:uid="{8C2E1F34-81FF-4C68-BC85-14DEAA242C10}"/>
    <cellStyle name="Comma 2 5 2 2 3 2 2 2" xfId="3906" xr:uid="{9D8C9DD4-808D-4736-B95D-E39D86CBE2D7}"/>
    <cellStyle name="Comma 2 5 2 2 3 2 2 2 2" xfId="7950" xr:uid="{79888619-6F05-43B8-9FA5-97BE168938CE}"/>
    <cellStyle name="Comma 2 5 2 2 3 2 2 2 2 2" xfId="20082" xr:uid="{AADFC9C0-8BDA-48ED-B53E-EFD78C3C692B}"/>
    <cellStyle name="Comma 2 5 2 2 3 2 2 2 2 2 2" xfId="44346" xr:uid="{58FB14F4-AD31-49F7-A4AE-450D7CB62264}"/>
    <cellStyle name="Comma 2 5 2 2 3 2 2 2 2 3" xfId="32214" xr:uid="{2358A9B6-34B9-46AF-A64B-708E1B4971EA}"/>
    <cellStyle name="Comma 2 5 2 2 3 2 2 2 3" xfId="11994" xr:uid="{027F1465-6FC6-4038-B14A-05B18AE3E489}"/>
    <cellStyle name="Comma 2 5 2 2 3 2 2 2 3 2" xfId="24126" xr:uid="{0C72EAA0-A748-4B2F-AA58-D00056A658E3}"/>
    <cellStyle name="Comma 2 5 2 2 3 2 2 2 3 2 2" xfId="48390" xr:uid="{20858096-EE9B-4899-A1DF-A4EED92BB37F}"/>
    <cellStyle name="Comma 2 5 2 2 3 2 2 2 3 3" xfId="36258" xr:uid="{20337958-9CDD-4B92-8DE0-D6CB7C19F2BF}"/>
    <cellStyle name="Comma 2 5 2 2 3 2 2 2 4" xfId="16038" xr:uid="{A79AFA54-E833-42AF-8DDE-F974B5F92398}"/>
    <cellStyle name="Comma 2 5 2 2 3 2 2 2 4 2" xfId="40302" xr:uid="{57C42C6A-0F4C-483F-A61D-5146368F7653}"/>
    <cellStyle name="Comma 2 5 2 2 3 2 2 2 5" xfId="28170" xr:uid="{E1A9E142-DFC0-492B-86B8-7962B4F2C6F5}"/>
    <cellStyle name="Comma 2 5 2 2 3 2 2 3" xfId="5928" xr:uid="{0CA14634-4E6A-4A4F-9D20-1F57DD360A00}"/>
    <cellStyle name="Comma 2 5 2 2 3 2 2 3 2" xfId="18060" xr:uid="{456DFBFA-6E6D-459C-96E5-A5EA38182096}"/>
    <cellStyle name="Comma 2 5 2 2 3 2 2 3 2 2" xfId="42324" xr:uid="{E1D4F5F6-9763-487B-9D93-F6490D5929A3}"/>
    <cellStyle name="Comma 2 5 2 2 3 2 2 3 3" xfId="30192" xr:uid="{7B0302AB-9C7A-4C3D-9F37-A23A8DD41C71}"/>
    <cellStyle name="Comma 2 5 2 2 3 2 2 4" xfId="9972" xr:uid="{B88F9F89-980C-43E1-9E82-47B55C0B00D7}"/>
    <cellStyle name="Comma 2 5 2 2 3 2 2 4 2" xfId="22104" xr:uid="{38F02D60-71C7-45A8-9C81-AEEDF5F1CB89}"/>
    <cellStyle name="Comma 2 5 2 2 3 2 2 4 2 2" xfId="46368" xr:uid="{14E4C02B-F3B9-4191-B507-104399F3B789}"/>
    <cellStyle name="Comma 2 5 2 2 3 2 2 4 3" xfId="34236" xr:uid="{20AA9058-EC32-42C3-A46F-1759481F46AF}"/>
    <cellStyle name="Comma 2 5 2 2 3 2 2 5" xfId="14016" xr:uid="{4162AFB6-E332-4581-8E44-9915F6AECDE7}"/>
    <cellStyle name="Comma 2 5 2 2 3 2 2 5 2" xfId="38280" xr:uid="{6D1E0486-51A6-4AB8-B044-E5FB6278F061}"/>
    <cellStyle name="Comma 2 5 2 2 3 2 2 6" xfId="26148" xr:uid="{8B162FE8-72E2-48B0-A2D7-A674FC5D881F}"/>
    <cellStyle name="Comma 2 5 2 2 3 2 3" xfId="2895" xr:uid="{45A6AB00-6DC9-4981-B872-3D74A3E26E07}"/>
    <cellStyle name="Comma 2 5 2 2 3 2 3 2" xfId="6939" xr:uid="{8FD708F0-BEAB-435F-B3EF-C4344C4623D5}"/>
    <cellStyle name="Comma 2 5 2 2 3 2 3 2 2" xfId="19071" xr:uid="{B4F1F090-F744-4A67-AECC-4C156D962F53}"/>
    <cellStyle name="Comma 2 5 2 2 3 2 3 2 2 2" xfId="43335" xr:uid="{EDA1ADBC-FFDF-4B22-9359-508672085D0E}"/>
    <cellStyle name="Comma 2 5 2 2 3 2 3 2 3" xfId="31203" xr:uid="{FF109A30-70E7-4668-9D25-85234A99C6A2}"/>
    <cellStyle name="Comma 2 5 2 2 3 2 3 3" xfId="10983" xr:uid="{22B20710-50C5-48E8-AD56-83DE8AB5D3BB}"/>
    <cellStyle name="Comma 2 5 2 2 3 2 3 3 2" xfId="23115" xr:uid="{BFD145D0-7DAD-445D-BA4E-018E479B332D}"/>
    <cellStyle name="Comma 2 5 2 2 3 2 3 3 2 2" xfId="47379" xr:uid="{36050082-99FC-4F91-838F-5D5C0142A741}"/>
    <cellStyle name="Comma 2 5 2 2 3 2 3 3 3" xfId="35247" xr:uid="{CC6055DC-AE1B-4D27-A293-0235AD912CBA}"/>
    <cellStyle name="Comma 2 5 2 2 3 2 3 4" xfId="15027" xr:uid="{837F0607-1AA2-4C15-9D69-7E9A1086FC8B}"/>
    <cellStyle name="Comma 2 5 2 2 3 2 3 4 2" xfId="39291" xr:uid="{ADA1C9CB-098D-4594-9783-EE9B2720FA70}"/>
    <cellStyle name="Comma 2 5 2 2 3 2 3 5" xfId="27159" xr:uid="{9C1CBED2-DC96-4DD3-87B9-3292A40BF749}"/>
    <cellStyle name="Comma 2 5 2 2 3 2 4" xfId="4917" xr:uid="{E58B238A-3214-4321-BCF4-961953AF526B}"/>
    <cellStyle name="Comma 2 5 2 2 3 2 4 2" xfId="17049" xr:uid="{D53990DD-D7E7-4B14-8569-E328AAA05269}"/>
    <cellStyle name="Comma 2 5 2 2 3 2 4 2 2" xfId="41313" xr:uid="{7D408B39-F1CD-4A1D-A260-E7A5BCE7198F}"/>
    <cellStyle name="Comma 2 5 2 2 3 2 4 3" xfId="29181" xr:uid="{41E91340-616C-467E-AF6A-CFAA92509779}"/>
    <cellStyle name="Comma 2 5 2 2 3 2 5" xfId="8961" xr:uid="{B1C0F9DD-E43B-4D94-938E-9FDE8344E052}"/>
    <cellStyle name="Comma 2 5 2 2 3 2 5 2" xfId="21093" xr:uid="{E382C9FC-8797-4B32-8FCD-A8305D927063}"/>
    <cellStyle name="Comma 2 5 2 2 3 2 5 2 2" xfId="45357" xr:uid="{D5650C73-3B7A-4456-B92B-0C567A041845}"/>
    <cellStyle name="Comma 2 5 2 2 3 2 5 3" xfId="33225" xr:uid="{A1F6C60A-5B05-4A69-B266-0ABB13ED062F}"/>
    <cellStyle name="Comma 2 5 2 2 3 2 6" xfId="13005" xr:uid="{1AB7CFAA-A5C1-46ED-94D4-5A344CAB557F}"/>
    <cellStyle name="Comma 2 5 2 2 3 2 6 2" xfId="37269" xr:uid="{6F5B8175-0F6C-4955-BBC2-53223762D5EF}"/>
    <cellStyle name="Comma 2 5 2 2 3 2 7" xfId="25137" xr:uid="{20ABEDD1-1503-4974-A283-17B9C82FC160}"/>
    <cellStyle name="Comma 2 5 2 2 3 3" xfId="1379" xr:uid="{70FB4E2B-167F-488A-98E4-9AAFE27B8B5B}"/>
    <cellStyle name="Comma 2 5 2 2 3 3 2" xfId="3401" xr:uid="{1A81A6D2-1448-4245-9D5E-8EE42CCA85D8}"/>
    <cellStyle name="Comma 2 5 2 2 3 3 2 2" xfId="7445" xr:uid="{34830939-09C7-4CBE-9F90-3018B4601B3F}"/>
    <cellStyle name="Comma 2 5 2 2 3 3 2 2 2" xfId="19577" xr:uid="{59F08197-459A-4744-83DF-91082AE1ED50}"/>
    <cellStyle name="Comma 2 5 2 2 3 3 2 2 2 2" xfId="43841" xr:uid="{61680D41-77EC-4717-97F7-21C7B8DC7E42}"/>
    <cellStyle name="Comma 2 5 2 2 3 3 2 2 3" xfId="31709" xr:uid="{6C5B3B3D-03E8-4EAE-83ED-B0603E6511B3}"/>
    <cellStyle name="Comma 2 5 2 2 3 3 2 3" xfId="11489" xr:uid="{7DA23269-4444-46B7-A4F0-F2EB526A84A8}"/>
    <cellStyle name="Comma 2 5 2 2 3 3 2 3 2" xfId="23621" xr:uid="{7C4F3795-76CA-4CA7-913C-D4B3A59ABC41}"/>
    <cellStyle name="Comma 2 5 2 2 3 3 2 3 2 2" xfId="47885" xr:uid="{953D15CC-1D06-446F-B55F-0B29D1ECCCE5}"/>
    <cellStyle name="Comma 2 5 2 2 3 3 2 3 3" xfId="35753" xr:uid="{7E8F3284-1C29-4D3D-AA1D-CA7D7B8AF14A}"/>
    <cellStyle name="Comma 2 5 2 2 3 3 2 4" xfId="15533" xr:uid="{A370D7CD-DB9E-45F9-9FF6-5AE4E8641B3E}"/>
    <cellStyle name="Comma 2 5 2 2 3 3 2 4 2" xfId="39797" xr:uid="{4FB8E78F-0DD5-4F63-BE2C-CE91A1D7E041}"/>
    <cellStyle name="Comma 2 5 2 2 3 3 2 5" xfId="27665" xr:uid="{70E7E233-C372-46A3-89B7-E06E8D3DC441}"/>
    <cellStyle name="Comma 2 5 2 2 3 3 3" xfId="5423" xr:uid="{231F5289-672E-47F5-9948-F521AFAC485A}"/>
    <cellStyle name="Comma 2 5 2 2 3 3 3 2" xfId="17555" xr:uid="{4B176A25-5E64-4668-9C4E-7CBC5870EB3E}"/>
    <cellStyle name="Comma 2 5 2 2 3 3 3 2 2" xfId="41819" xr:uid="{6CAC2C8F-5AB8-44B7-B724-624ADD50C1F1}"/>
    <cellStyle name="Comma 2 5 2 2 3 3 3 3" xfId="29687" xr:uid="{98AA231B-AD14-491C-9741-5BE1065AAD71}"/>
    <cellStyle name="Comma 2 5 2 2 3 3 4" xfId="9467" xr:uid="{150317F8-7132-4634-82DB-A249508AC706}"/>
    <cellStyle name="Comma 2 5 2 2 3 3 4 2" xfId="21599" xr:uid="{7F728302-31AA-4BAC-9C2A-50148C940073}"/>
    <cellStyle name="Comma 2 5 2 2 3 3 4 2 2" xfId="45863" xr:uid="{3596B693-CBB7-45B2-9C35-DE66A2E200B9}"/>
    <cellStyle name="Comma 2 5 2 2 3 3 4 3" xfId="33731" xr:uid="{D9979232-81C1-4FA2-A95E-80FDBAD67DC4}"/>
    <cellStyle name="Comma 2 5 2 2 3 3 5" xfId="13511" xr:uid="{CD51A9FB-C734-4322-AA4A-A8C9F60ADE5B}"/>
    <cellStyle name="Comma 2 5 2 2 3 3 5 2" xfId="37775" xr:uid="{4ACD2ABA-78EE-48B9-B68D-76BF9821EFA6}"/>
    <cellStyle name="Comma 2 5 2 2 3 3 6" xfId="25643" xr:uid="{E255415E-26D3-40B8-8276-F02855F05679}"/>
    <cellStyle name="Comma 2 5 2 2 3 4" xfId="2390" xr:uid="{AD3062C2-B08E-4D0E-8467-7BF70C19B078}"/>
    <cellStyle name="Comma 2 5 2 2 3 4 2" xfId="6434" xr:uid="{EA87DC28-7BE5-4329-B8DD-7D3D33B458F0}"/>
    <cellStyle name="Comma 2 5 2 2 3 4 2 2" xfId="18566" xr:uid="{7DB982D5-9E37-4149-9521-27CF4B2FCD7C}"/>
    <cellStyle name="Comma 2 5 2 2 3 4 2 2 2" xfId="42830" xr:uid="{52B09772-35BC-4D77-BD10-E58D848F1C36}"/>
    <cellStyle name="Comma 2 5 2 2 3 4 2 3" xfId="30698" xr:uid="{3457733E-9DF5-4DC7-8EFC-476C9656C6CF}"/>
    <cellStyle name="Comma 2 5 2 2 3 4 3" xfId="10478" xr:uid="{E5CDF6BC-1EDE-4CA5-A0CF-2505608A3EDD}"/>
    <cellStyle name="Comma 2 5 2 2 3 4 3 2" xfId="22610" xr:uid="{8F89AA13-5F2B-4A91-BA4C-81753FBC069E}"/>
    <cellStyle name="Comma 2 5 2 2 3 4 3 2 2" xfId="46874" xr:uid="{2E285E42-FE44-4D1B-B3DA-B6905F37CD48}"/>
    <cellStyle name="Comma 2 5 2 2 3 4 3 3" xfId="34742" xr:uid="{E5865A08-874C-4708-ABC5-BBAFFB4B4119}"/>
    <cellStyle name="Comma 2 5 2 2 3 4 4" xfId="14522" xr:uid="{90D2F3FF-520E-4AD1-8B70-D8C74F4EA962}"/>
    <cellStyle name="Comma 2 5 2 2 3 4 4 2" xfId="38786" xr:uid="{E90DBC1D-1509-481A-AFA7-4C34041198FD}"/>
    <cellStyle name="Comma 2 5 2 2 3 4 5" xfId="26654" xr:uid="{8B81673E-9B89-43D5-9A80-98213CF45852}"/>
    <cellStyle name="Comma 2 5 2 2 3 5" xfId="4412" xr:uid="{FD93EE64-36A4-498B-A4B7-EBD269669CDB}"/>
    <cellStyle name="Comma 2 5 2 2 3 5 2" xfId="16544" xr:uid="{E0B189B6-F645-4731-B6F0-BC3F61A983A6}"/>
    <cellStyle name="Comma 2 5 2 2 3 5 2 2" xfId="40808" xr:uid="{F4E2A842-BA31-43B1-8C85-5D5B2B757997}"/>
    <cellStyle name="Comma 2 5 2 2 3 5 3" xfId="28676" xr:uid="{B1F9EF9F-8157-49FA-9DD7-D449FC36F2B8}"/>
    <cellStyle name="Comma 2 5 2 2 3 6" xfId="8456" xr:uid="{69EF8895-EA5C-4258-A7CD-40FFFD41E3D7}"/>
    <cellStyle name="Comma 2 5 2 2 3 6 2" xfId="20588" xr:uid="{A188FA1F-DF44-407C-8A48-E9293E3BBECE}"/>
    <cellStyle name="Comma 2 5 2 2 3 6 2 2" xfId="44852" xr:uid="{7A8CFDC0-6F8B-420B-BEC1-F7B9CC30D42D}"/>
    <cellStyle name="Comma 2 5 2 2 3 6 3" xfId="32720" xr:uid="{7D22960C-D885-4B00-8037-4C32CEFF4F30}"/>
    <cellStyle name="Comma 2 5 2 2 3 7" xfId="12500" xr:uid="{56039BAE-F41D-45A6-B932-28CF41A61ACA}"/>
    <cellStyle name="Comma 2 5 2 2 3 7 2" xfId="36764" xr:uid="{954BBB22-31EB-4639-99B3-22F0D9298F65}"/>
    <cellStyle name="Comma 2 5 2 2 3 8" xfId="24632" xr:uid="{9062D106-4D22-465D-A632-D42A0B435282}"/>
    <cellStyle name="Comma 2 5 2 2 4" xfId="620" xr:uid="{6BD2A5BC-DEEB-46D2-9644-DE55FD359024}"/>
    <cellStyle name="Comma 2 5 2 2 4 2" xfId="1631" xr:uid="{5F1E67F8-6772-40C1-A3E2-66C062DA56E5}"/>
    <cellStyle name="Comma 2 5 2 2 4 2 2" xfId="3653" xr:uid="{F020AC55-E9B5-42B8-8540-FDB9C647C7BC}"/>
    <cellStyle name="Comma 2 5 2 2 4 2 2 2" xfId="7697" xr:uid="{EADF4B0B-04F8-4BC7-B566-76DD2CE3DFB0}"/>
    <cellStyle name="Comma 2 5 2 2 4 2 2 2 2" xfId="19829" xr:uid="{4F9407D7-62F2-43E4-A2CA-BF08C8299563}"/>
    <cellStyle name="Comma 2 5 2 2 4 2 2 2 2 2" xfId="44093" xr:uid="{95892BE2-F3EF-4414-B1E0-FF9AE2DE3E7E}"/>
    <cellStyle name="Comma 2 5 2 2 4 2 2 2 3" xfId="31961" xr:uid="{A1D2A26D-54C5-4926-9EC6-49B4CA409A37}"/>
    <cellStyle name="Comma 2 5 2 2 4 2 2 3" xfId="11741" xr:uid="{FA975010-9CCE-4E87-951B-F087D6815546}"/>
    <cellStyle name="Comma 2 5 2 2 4 2 2 3 2" xfId="23873" xr:uid="{C36E4DEE-C3A5-4B51-B4A7-43DF84437055}"/>
    <cellStyle name="Comma 2 5 2 2 4 2 2 3 2 2" xfId="48137" xr:uid="{5988B857-CCF0-4199-9B71-75FFCB94928F}"/>
    <cellStyle name="Comma 2 5 2 2 4 2 2 3 3" xfId="36005" xr:uid="{1256DFE7-7590-485D-A9E2-9A0BD91241EB}"/>
    <cellStyle name="Comma 2 5 2 2 4 2 2 4" xfId="15785" xr:uid="{897E853F-EDE1-466F-9D6B-53F25C8B727D}"/>
    <cellStyle name="Comma 2 5 2 2 4 2 2 4 2" xfId="40049" xr:uid="{EA211B27-D6BB-4CB1-A039-96CEF86DCD00}"/>
    <cellStyle name="Comma 2 5 2 2 4 2 2 5" xfId="27917" xr:uid="{B0AFF9B3-BB45-4ECA-B461-8B4B654D7C0C}"/>
    <cellStyle name="Comma 2 5 2 2 4 2 3" xfId="5675" xr:uid="{5475DADA-04F0-47F5-BB6A-96FC291E70EC}"/>
    <cellStyle name="Comma 2 5 2 2 4 2 3 2" xfId="17807" xr:uid="{D6C66D37-02DA-4301-BB31-DC0E30BB4E77}"/>
    <cellStyle name="Comma 2 5 2 2 4 2 3 2 2" xfId="42071" xr:uid="{4E1934E5-48EC-47CF-A864-07083C6003E9}"/>
    <cellStyle name="Comma 2 5 2 2 4 2 3 3" xfId="29939" xr:uid="{B960D80A-383B-48B6-81CC-E4F7E999C8BB}"/>
    <cellStyle name="Comma 2 5 2 2 4 2 4" xfId="9719" xr:uid="{F45D20AF-6E88-4AF5-A20F-2C337BF4F80D}"/>
    <cellStyle name="Comma 2 5 2 2 4 2 4 2" xfId="21851" xr:uid="{DB945B79-2C84-4FE3-9EB7-FF403D52F64C}"/>
    <cellStyle name="Comma 2 5 2 2 4 2 4 2 2" xfId="46115" xr:uid="{4D738F0C-0B2C-43EB-9BDF-BB28F5C2BB74}"/>
    <cellStyle name="Comma 2 5 2 2 4 2 4 3" xfId="33983" xr:uid="{E633FD24-9F97-494A-A68E-B8D5D3941E56}"/>
    <cellStyle name="Comma 2 5 2 2 4 2 5" xfId="13763" xr:uid="{BAEE9E68-73A2-459A-BE4F-84BEF5A7331C}"/>
    <cellStyle name="Comma 2 5 2 2 4 2 5 2" xfId="38027" xr:uid="{CEF4FB5B-123D-410D-A472-F9F9B7E0A37A}"/>
    <cellStyle name="Comma 2 5 2 2 4 2 6" xfId="25895" xr:uid="{DE2A3473-1952-43AC-B9E3-C010FFC4D824}"/>
    <cellStyle name="Comma 2 5 2 2 4 3" xfId="2642" xr:uid="{50E9C825-510B-44C3-AFBB-6D96716E1E22}"/>
    <cellStyle name="Comma 2 5 2 2 4 3 2" xfId="6686" xr:uid="{F4AA957E-8D66-49B8-8311-5AE4015CD4A7}"/>
    <cellStyle name="Comma 2 5 2 2 4 3 2 2" xfId="18818" xr:uid="{9C880FA2-31E4-4ACC-BFAA-EF966737E76E}"/>
    <cellStyle name="Comma 2 5 2 2 4 3 2 2 2" xfId="43082" xr:uid="{E19E5429-F5CE-4626-AC5E-FCA95ACEE193}"/>
    <cellStyle name="Comma 2 5 2 2 4 3 2 3" xfId="30950" xr:uid="{62831A03-D129-448E-9B60-49E0B4D26C43}"/>
    <cellStyle name="Comma 2 5 2 2 4 3 3" xfId="10730" xr:uid="{552695A3-7280-4B08-B498-D2E6C4677C6B}"/>
    <cellStyle name="Comma 2 5 2 2 4 3 3 2" xfId="22862" xr:uid="{C8273F0B-DF51-4A97-9490-A039A498D0F0}"/>
    <cellStyle name="Comma 2 5 2 2 4 3 3 2 2" xfId="47126" xr:uid="{16790F75-E4B4-421C-BDDB-B6E44DC13E80}"/>
    <cellStyle name="Comma 2 5 2 2 4 3 3 3" xfId="34994" xr:uid="{0A8E787E-00AE-4950-B238-90CD486614A2}"/>
    <cellStyle name="Comma 2 5 2 2 4 3 4" xfId="14774" xr:uid="{8D0DB37D-A982-4F8A-97D1-6FCE602E4838}"/>
    <cellStyle name="Comma 2 5 2 2 4 3 4 2" xfId="39038" xr:uid="{F1AD57B2-B07A-4637-9CFA-6E7A63BB66C8}"/>
    <cellStyle name="Comma 2 5 2 2 4 3 5" xfId="26906" xr:uid="{435B4D31-BE30-4C51-9EEB-003124611BED}"/>
    <cellStyle name="Comma 2 5 2 2 4 4" xfId="4664" xr:uid="{7F61A614-0146-4202-813D-3631BF6D7CB0}"/>
    <cellStyle name="Comma 2 5 2 2 4 4 2" xfId="16796" xr:uid="{1B0D03A9-F5D1-40CD-9A19-57C0C4935654}"/>
    <cellStyle name="Comma 2 5 2 2 4 4 2 2" xfId="41060" xr:uid="{06EA114F-FBBE-44E7-945B-CCF38AA95A87}"/>
    <cellStyle name="Comma 2 5 2 2 4 4 3" xfId="28928" xr:uid="{8F0DB951-AF5E-472B-9D0E-665AB2A2ABDF}"/>
    <cellStyle name="Comma 2 5 2 2 4 5" xfId="8708" xr:uid="{C71EC870-8E99-4D9A-A67D-55768D1A4BF1}"/>
    <cellStyle name="Comma 2 5 2 2 4 5 2" xfId="20840" xr:uid="{6E18F485-6C14-46F6-85CF-1724C312C96D}"/>
    <cellStyle name="Comma 2 5 2 2 4 5 2 2" xfId="45104" xr:uid="{981EBCEF-6B2D-4D82-A538-153985815ADC}"/>
    <cellStyle name="Comma 2 5 2 2 4 5 3" xfId="32972" xr:uid="{6D664630-D590-4C22-A5A1-75E932D615D2}"/>
    <cellStyle name="Comma 2 5 2 2 4 6" xfId="12752" xr:uid="{8C9AB3FF-E0AC-403E-A87C-D9DC840BA344}"/>
    <cellStyle name="Comma 2 5 2 2 4 6 2" xfId="37016" xr:uid="{6DDB3331-2A95-4938-BA85-6196522F278D}"/>
    <cellStyle name="Comma 2 5 2 2 4 7" xfId="24884" xr:uid="{36CF3716-81CC-47C1-A875-6504F0606A23}"/>
    <cellStyle name="Comma 2 5 2 2 5" xfId="1126" xr:uid="{82686CD6-E90E-455C-888B-6F01CC9A508A}"/>
    <cellStyle name="Comma 2 5 2 2 5 2" xfId="3148" xr:uid="{0469F2A7-334A-4F1C-A341-0B04BCD7385B}"/>
    <cellStyle name="Comma 2 5 2 2 5 2 2" xfId="7192" xr:uid="{8D45E2BD-5A93-4F88-AF9F-B493A9FD162C}"/>
    <cellStyle name="Comma 2 5 2 2 5 2 2 2" xfId="19324" xr:uid="{C3B1D08D-4431-4E39-A56D-7E0F960D74EC}"/>
    <cellStyle name="Comma 2 5 2 2 5 2 2 2 2" xfId="43588" xr:uid="{D3E64CC4-8F1C-4044-B6B3-A358E3DB8EB6}"/>
    <cellStyle name="Comma 2 5 2 2 5 2 2 3" xfId="31456" xr:uid="{05A0C519-3968-4CA0-ADD2-5B750A385C32}"/>
    <cellStyle name="Comma 2 5 2 2 5 2 3" xfId="11236" xr:uid="{D40DCD80-9E18-4B17-B8ED-A5086D71A92B}"/>
    <cellStyle name="Comma 2 5 2 2 5 2 3 2" xfId="23368" xr:uid="{8077E5E7-1B9D-4A78-A99D-AE67B906F0F1}"/>
    <cellStyle name="Comma 2 5 2 2 5 2 3 2 2" xfId="47632" xr:uid="{FC06E96A-DFD6-41C3-8812-F21877429F5A}"/>
    <cellStyle name="Comma 2 5 2 2 5 2 3 3" xfId="35500" xr:uid="{9EDEE56A-FDD6-44FD-9ADD-7E1D427BB513}"/>
    <cellStyle name="Comma 2 5 2 2 5 2 4" xfId="15280" xr:uid="{87FEAC8E-3B6D-43E3-BB7D-F64AF0DD7E4C}"/>
    <cellStyle name="Comma 2 5 2 2 5 2 4 2" xfId="39544" xr:uid="{3D276AAB-326B-4B14-8473-4D32DB2C1C3A}"/>
    <cellStyle name="Comma 2 5 2 2 5 2 5" xfId="27412" xr:uid="{9CEEC8EB-5774-4A8F-83C1-F6A5349074EF}"/>
    <cellStyle name="Comma 2 5 2 2 5 3" xfId="5170" xr:uid="{A2C21778-AEE2-47C8-A95B-216D2EADEAE1}"/>
    <cellStyle name="Comma 2 5 2 2 5 3 2" xfId="17302" xr:uid="{95BDFF8E-9973-4D26-96C3-F0CD6B652AEB}"/>
    <cellStyle name="Comma 2 5 2 2 5 3 2 2" xfId="41566" xr:uid="{DC8C6AFE-D75B-4860-A69B-DE1BCF248532}"/>
    <cellStyle name="Comma 2 5 2 2 5 3 3" xfId="29434" xr:uid="{BE6800BC-2CD7-4687-959C-D452C6B8ADCB}"/>
    <cellStyle name="Comma 2 5 2 2 5 4" xfId="9214" xr:uid="{B253377C-9E4E-4B04-A23C-B4B20A67EC55}"/>
    <cellStyle name="Comma 2 5 2 2 5 4 2" xfId="21346" xr:uid="{03F5A5DD-14E2-4F66-A4C6-3501B3F45057}"/>
    <cellStyle name="Comma 2 5 2 2 5 4 2 2" xfId="45610" xr:uid="{E59D1F4D-BDDA-4CF4-A6E8-052392D8AC56}"/>
    <cellStyle name="Comma 2 5 2 2 5 4 3" xfId="33478" xr:uid="{CDCDAA21-FE0D-454E-8815-04079C1484A1}"/>
    <cellStyle name="Comma 2 5 2 2 5 5" xfId="13258" xr:uid="{CE8518A0-97EC-42F9-A614-5E206BDB3036}"/>
    <cellStyle name="Comma 2 5 2 2 5 5 2" xfId="37522" xr:uid="{C7CDED52-51E7-4AB6-B392-D09121449CA1}"/>
    <cellStyle name="Comma 2 5 2 2 5 6" xfId="25390" xr:uid="{31E0F4D5-2088-4A98-A0E2-0065CA23B1FC}"/>
    <cellStyle name="Comma 2 5 2 2 6" xfId="2137" xr:uid="{6AB462AC-A69B-483C-B826-004DFBC107A0}"/>
    <cellStyle name="Comma 2 5 2 2 6 2" xfId="6181" xr:uid="{23A92BE4-EBDE-484A-B2B7-C2C608A059C5}"/>
    <cellStyle name="Comma 2 5 2 2 6 2 2" xfId="18313" xr:uid="{2A47C26F-3966-46CE-85B8-7F0D26E6897F}"/>
    <cellStyle name="Comma 2 5 2 2 6 2 2 2" xfId="42577" xr:uid="{65D3A6EB-CB76-4F4B-9628-29BDFD753F79}"/>
    <cellStyle name="Comma 2 5 2 2 6 2 3" xfId="30445" xr:uid="{055ED00E-BE3C-47A3-83F4-A128537A52AD}"/>
    <cellStyle name="Comma 2 5 2 2 6 3" xfId="10225" xr:uid="{B742516C-9EFB-4A33-BC77-D730CAAC8752}"/>
    <cellStyle name="Comma 2 5 2 2 6 3 2" xfId="22357" xr:uid="{DA6A18EC-704D-4A37-88FF-4635D733F32D}"/>
    <cellStyle name="Comma 2 5 2 2 6 3 2 2" xfId="46621" xr:uid="{50593EA8-3CBA-4B17-8D37-05A665FCA7DA}"/>
    <cellStyle name="Comma 2 5 2 2 6 3 3" xfId="34489" xr:uid="{233D790A-4D2F-4BAF-982C-9CE65737E84C}"/>
    <cellStyle name="Comma 2 5 2 2 6 4" xfId="14269" xr:uid="{7727DED7-665B-4D58-B3E7-52616DD1F2FF}"/>
    <cellStyle name="Comma 2 5 2 2 6 4 2" xfId="38533" xr:uid="{73700D57-C380-4294-BAFB-13F1CA9AA316}"/>
    <cellStyle name="Comma 2 5 2 2 6 5" xfId="26401" xr:uid="{B52BFE68-66F3-4B11-A2DE-245B61F0D58F}"/>
    <cellStyle name="Comma 2 5 2 2 7" xfId="4159" xr:uid="{814CBD19-778F-4E2F-A804-88070F0F2EDE}"/>
    <cellStyle name="Comma 2 5 2 2 7 2" xfId="16291" xr:uid="{B8A8F7E9-13A3-4BCB-9788-D35CBC975504}"/>
    <cellStyle name="Comma 2 5 2 2 7 2 2" xfId="40555" xr:uid="{10DE9F6C-3D2C-4CBF-A9A4-7F14E23CA2D7}"/>
    <cellStyle name="Comma 2 5 2 2 7 3" xfId="28423" xr:uid="{7E3589BE-CCDB-4DC5-864B-C58051E289E2}"/>
    <cellStyle name="Comma 2 5 2 2 8" xfId="8203" xr:uid="{E2CD8756-FE00-4075-83AA-FF9F00A57698}"/>
    <cellStyle name="Comma 2 5 2 2 8 2" xfId="20335" xr:uid="{838C88A9-314B-46BF-A97B-1B53425A4034}"/>
    <cellStyle name="Comma 2 5 2 2 8 2 2" xfId="44599" xr:uid="{6D1214D7-D595-44C9-8D85-D1A414734A3F}"/>
    <cellStyle name="Comma 2 5 2 2 8 3" xfId="32467" xr:uid="{2075D69D-1313-4102-A4B4-BDCCDAA68011}"/>
    <cellStyle name="Comma 2 5 2 2 9" xfId="12247" xr:uid="{A9A40410-FD56-42C1-9A64-8FFFCDA91E45}"/>
    <cellStyle name="Comma 2 5 2 2 9 2" xfId="36511" xr:uid="{8807FD04-82F4-44E0-8D91-651E06457F8E}"/>
    <cellStyle name="Comma 2 5 2 3" xfId="178" xr:uid="{32B79A6A-8FD8-451A-B2BE-992EB0A42D22}"/>
    <cellStyle name="Comma 2 5 2 3 2" xfId="431" xr:uid="{8C0EF58A-1A44-4560-B060-9CB1153B5625}"/>
    <cellStyle name="Comma 2 5 2 3 2 2" xfId="936" xr:uid="{4A082B88-46CD-4A33-80F2-68AC7B8F3D0F}"/>
    <cellStyle name="Comma 2 5 2 3 2 2 2" xfId="1947" xr:uid="{C79031B8-2FCB-4FCB-9E49-BF11BD1DB5AE}"/>
    <cellStyle name="Comma 2 5 2 3 2 2 2 2" xfId="3969" xr:uid="{D4A2C020-9E44-4883-9CF0-D8686813275D}"/>
    <cellStyle name="Comma 2 5 2 3 2 2 2 2 2" xfId="8013" xr:uid="{EF8904CA-D93E-4F99-8618-00474B207013}"/>
    <cellStyle name="Comma 2 5 2 3 2 2 2 2 2 2" xfId="20145" xr:uid="{FE91B962-97C7-4E15-8271-2E6747D0FAA9}"/>
    <cellStyle name="Comma 2 5 2 3 2 2 2 2 2 2 2" xfId="44409" xr:uid="{B2569C67-4C75-4C8E-B1D2-CE186D79C5EC}"/>
    <cellStyle name="Comma 2 5 2 3 2 2 2 2 2 3" xfId="32277" xr:uid="{97949C1D-541C-477B-A3BB-6CC9278011AC}"/>
    <cellStyle name="Comma 2 5 2 3 2 2 2 2 3" xfId="12057" xr:uid="{BD6AA708-518E-44EF-8A07-6E44A3DD2D26}"/>
    <cellStyle name="Comma 2 5 2 3 2 2 2 2 3 2" xfId="24189" xr:uid="{84AB9C30-8A4E-4932-A68D-DE414B97BE35}"/>
    <cellStyle name="Comma 2 5 2 3 2 2 2 2 3 2 2" xfId="48453" xr:uid="{9B8758F4-F294-4646-911F-A3DF404D22F4}"/>
    <cellStyle name="Comma 2 5 2 3 2 2 2 2 3 3" xfId="36321" xr:uid="{8A5DB714-E6A6-4A14-B9FB-BB5E087386CD}"/>
    <cellStyle name="Comma 2 5 2 3 2 2 2 2 4" xfId="16101" xr:uid="{0ACC6A48-1698-4072-8AD3-D5D5D1F210CB}"/>
    <cellStyle name="Comma 2 5 2 3 2 2 2 2 4 2" xfId="40365" xr:uid="{06E56CEB-0F25-4608-ABEB-E78BDBDEE2AC}"/>
    <cellStyle name="Comma 2 5 2 3 2 2 2 2 5" xfId="28233" xr:uid="{709DB152-6154-439A-9C6C-953903BDD761}"/>
    <cellStyle name="Comma 2 5 2 3 2 2 2 3" xfId="5991" xr:uid="{D56C181A-25A7-48E7-AD83-A2A1DD57C0D0}"/>
    <cellStyle name="Comma 2 5 2 3 2 2 2 3 2" xfId="18123" xr:uid="{A722B465-8267-4EA4-BF6D-E4A8E1D09B98}"/>
    <cellStyle name="Comma 2 5 2 3 2 2 2 3 2 2" xfId="42387" xr:uid="{3F0D412E-1838-4F40-9BF8-555B4FFB100B}"/>
    <cellStyle name="Comma 2 5 2 3 2 2 2 3 3" xfId="30255" xr:uid="{6DD057D7-C662-41F2-B39B-B2249F8A69AD}"/>
    <cellStyle name="Comma 2 5 2 3 2 2 2 4" xfId="10035" xr:uid="{FD9B864D-498F-4251-A0A5-515EB4DFCA6E}"/>
    <cellStyle name="Comma 2 5 2 3 2 2 2 4 2" xfId="22167" xr:uid="{029FE082-D3C1-493A-BA67-C69D0E4F7F10}"/>
    <cellStyle name="Comma 2 5 2 3 2 2 2 4 2 2" xfId="46431" xr:uid="{50704BA7-6DDB-45FA-AD7B-C096144A269C}"/>
    <cellStyle name="Comma 2 5 2 3 2 2 2 4 3" xfId="34299" xr:uid="{4765FB23-E4A0-4E58-B021-124C65F3484C}"/>
    <cellStyle name="Comma 2 5 2 3 2 2 2 5" xfId="14079" xr:uid="{A79415DD-5114-4818-862F-C3C7675B56DF}"/>
    <cellStyle name="Comma 2 5 2 3 2 2 2 5 2" xfId="38343" xr:uid="{0D846016-D51A-4AB0-8C64-5EDDEF650532}"/>
    <cellStyle name="Comma 2 5 2 3 2 2 2 6" xfId="26211" xr:uid="{B9C64877-D26C-4E7A-AB4E-D17C32AD7984}"/>
    <cellStyle name="Comma 2 5 2 3 2 2 3" xfId="2958" xr:uid="{798D76EC-F590-46C6-AEC2-E696EA6AEE5D}"/>
    <cellStyle name="Comma 2 5 2 3 2 2 3 2" xfId="7002" xr:uid="{A420C97E-A399-4668-9DF7-828C16FA028C}"/>
    <cellStyle name="Comma 2 5 2 3 2 2 3 2 2" xfId="19134" xr:uid="{35947AF5-B27B-443C-856D-632A58FE0936}"/>
    <cellStyle name="Comma 2 5 2 3 2 2 3 2 2 2" xfId="43398" xr:uid="{93C2D7B5-A9D7-407C-8A3A-30307AD3A7DF}"/>
    <cellStyle name="Comma 2 5 2 3 2 2 3 2 3" xfId="31266" xr:uid="{E162650A-F87B-44B1-9587-4F3A8949253B}"/>
    <cellStyle name="Comma 2 5 2 3 2 2 3 3" xfId="11046" xr:uid="{A18185D9-0AC1-45F8-96B8-ED6A501159B1}"/>
    <cellStyle name="Comma 2 5 2 3 2 2 3 3 2" xfId="23178" xr:uid="{83E5D384-C645-4B7D-B88A-A518049D0BB4}"/>
    <cellStyle name="Comma 2 5 2 3 2 2 3 3 2 2" xfId="47442" xr:uid="{4E1D7304-8340-4A60-9905-290EADBFE37E}"/>
    <cellStyle name="Comma 2 5 2 3 2 2 3 3 3" xfId="35310" xr:uid="{8F7E3C5D-EAAD-4F8B-9262-90652A6DC8C6}"/>
    <cellStyle name="Comma 2 5 2 3 2 2 3 4" xfId="15090" xr:uid="{2C1CA9EC-B3C5-4DF6-93DD-747142A73BCC}"/>
    <cellStyle name="Comma 2 5 2 3 2 2 3 4 2" xfId="39354" xr:uid="{9499E90F-EF6D-45F0-B3D8-AACAEEEFBC42}"/>
    <cellStyle name="Comma 2 5 2 3 2 2 3 5" xfId="27222" xr:uid="{45102C6D-4A59-4658-8598-4B7FC618E60B}"/>
    <cellStyle name="Comma 2 5 2 3 2 2 4" xfId="4980" xr:uid="{40868EE6-4C1B-402A-AA8F-C2133E4B14B6}"/>
    <cellStyle name="Comma 2 5 2 3 2 2 4 2" xfId="17112" xr:uid="{9A3C5837-D797-48A3-9CB8-87C72C8B9935}"/>
    <cellStyle name="Comma 2 5 2 3 2 2 4 2 2" xfId="41376" xr:uid="{D333A7B9-697D-46F5-81E0-256E5668D497}"/>
    <cellStyle name="Comma 2 5 2 3 2 2 4 3" xfId="29244" xr:uid="{7ECA602D-624E-4B44-A917-581D7BA0F768}"/>
    <cellStyle name="Comma 2 5 2 3 2 2 5" xfId="9024" xr:uid="{A004DF78-F418-4960-A4FB-CEDF89A6076D}"/>
    <cellStyle name="Comma 2 5 2 3 2 2 5 2" xfId="21156" xr:uid="{548973C2-3921-4E2D-88F2-6C64E15282D2}"/>
    <cellStyle name="Comma 2 5 2 3 2 2 5 2 2" xfId="45420" xr:uid="{7E7794C1-A1E9-4098-AB62-9CED75F7ADA2}"/>
    <cellStyle name="Comma 2 5 2 3 2 2 5 3" xfId="33288" xr:uid="{407CCF01-5646-473A-8E28-9C545AF8AF4E}"/>
    <cellStyle name="Comma 2 5 2 3 2 2 6" xfId="13068" xr:uid="{3CBEC2EC-A601-436D-9F15-420E816012DA}"/>
    <cellStyle name="Comma 2 5 2 3 2 2 6 2" xfId="37332" xr:uid="{C1674DB7-1429-4D11-8051-479745FD55E1}"/>
    <cellStyle name="Comma 2 5 2 3 2 2 7" xfId="25200" xr:uid="{080241AB-73A8-40D9-A9E6-03D2E00486E3}"/>
    <cellStyle name="Comma 2 5 2 3 2 3" xfId="1442" xr:uid="{3E1E2671-3675-4645-8EF3-483F7AB99BFF}"/>
    <cellStyle name="Comma 2 5 2 3 2 3 2" xfId="3464" xr:uid="{C313DC0C-097E-402C-9A30-5F20A7794301}"/>
    <cellStyle name="Comma 2 5 2 3 2 3 2 2" xfId="7508" xr:uid="{7F0E633E-C325-4A42-BD42-0AF8EB901A12}"/>
    <cellStyle name="Comma 2 5 2 3 2 3 2 2 2" xfId="19640" xr:uid="{9969E081-E22E-4017-854C-6B98D02A8A0D}"/>
    <cellStyle name="Comma 2 5 2 3 2 3 2 2 2 2" xfId="43904" xr:uid="{A4246E6E-BE4F-4855-9CAC-C43FB5B34628}"/>
    <cellStyle name="Comma 2 5 2 3 2 3 2 2 3" xfId="31772" xr:uid="{7DFF8DAE-BC08-4BED-9407-B919FB2AB0B5}"/>
    <cellStyle name="Comma 2 5 2 3 2 3 2 3" xfId="11552" xr:uid="{7315D07F-2E03-4630-8236-C9686C91DC4A}"/>
    <cellStyle name="Comma 2 5 2 3 2 3 2 3 2" xfId="23684" xr:uid="{87F42161-9473-4738-B560-2DAC690700DD}"/>
    <cellStyle name="Comma 2 5 2 3 2 3 2 3 2 2" xfId="47948" xr:uid="{BA3D5FC4-1BA6-4AAE-B293-CB571DA7FD3F}"/>
    <cellStyle name="Comma 2 5 2 3 2 3 2 3 3" xfId="35816" xr:uid="{D6F167D7-83D0-4F45-9BF1-798F86B77C4F}"/>
    <cellStyle name="Comma 2 5 2 3 2 3 2 4" xfId="15596" xr:uid="{8F7C993E-A769-4C70-9AEF-536F7CD141EA}"/>
    <cellStyle name="Comma 2 5 2 3 2 3 2 4 2" xfId="39860" xr:uid="{5F329E40-05B1-4EC4-AD91-2F37BCD13632}"/>
    <cellStyle name="Comma 2 5 2 3 2 3 2 5" xfId="27728" xr:uid="{8DDBF21B-0506-416B-888C-DF577E818CEB}"/>
    <cellStyle name="Comma 2 5 2 3 2 3 3" xfId="5486" xr:uid="{A65BBC75-AB2B-418A-8EB5-F7509CC6F57D}"/>
    <cellStyle name="Comma 2 5 2 3 2 3 3 2" xfId="17618" xr:uid="{0F8DCB44-017A-4C59-AB0B-C9166E35207F}"/>
    <cellStyle name="Comma 2 5 2 3 2 3 3 2 2" xfId="41882" xr:uid="{8D1C4169-CA91-46B4-AEA7-FDBFA38469AF}"/>
    <cellStyle name="Comma 2 5 2 3 2 3 3 3" xfId="29750" xr:uid="{48ACC41F-09DB-4B86-9614-2CA4BE631EEE}"/>
    <cellStyle name="Comma 2 5 2 3 2 3 4" xfId="9530" xr:uid="{8B9EFD56-9A07-45B1-8DEE-B786B10143F1}"/>
    <cellStyle name="Comma 2 5 2 3 2 3 4 2" xfId="21662" xr:uid="{6DB54D2F-E546-4058-BFF6-824CF2DCCF97}"/>
    <cellStyle name="Comma 2 5 2 3 2 3 4 2 2" xfId="45926" xr:uid="{026D4D9D-79A7-4D2A-B7EC-FED1CB35430A}"/>
    <cellStyle name="Comma 2 5 2 3 2 3 4 3" xfId="33794" xr:uid="{73A01E5A-0E42-4111-B9CC-D9BE58E401EE}"/>
    <cellStyle name="Comma 2 5 2 3 2 3 5" xfId="13574" xr:uid="{4DC3C93A-94B2-4B61-8D62-4FF8393F22D8}"/>
    <cellStyle name="Comma 2 5 2 3 2 3 5 2" xfId="37838" xr:uid="{A6E22D30-5232-43B5-A438-2691E8A04378}"/>
    <cellStyle name="Comma 2 5 2 3 2 3 6" xfId="25706" xr:uid="{9FCDFB8D-FC24-431E-BD6F-AFE2ADC00597}"/>
    <cellStyle name="Comma 2 5 2 3 2 4" xfId="2453" xr:uid="{259986B3-E661-4596-89AA-835379096F53}"/>
    <cellStyle name="Comma 2 5 2 3 2 4 2" xfId="6497" xr:uid="{2EBCCCE9-DA12-4A20-89DA-E13AF57CB700}"/>
    <cellStyle name="Comma 2 5 2 3 2 4 2 2" xfId="18629" xr:uid="{8075540C-FA36-4A65-BFBE-A387AF04178C}"/>
    <cellStyle name="Comma 2 5 2 3 2 4 2 2 2" xfId="42893" xr:uid="{81D98780-0B1C-423A-A8B9-A5C4DB6F1011}"/>
    <cellStyle name="Comma 2 5 2 3 2 4 2 3" xfId="30761" xr:uid="{D5FFACC0-CFA6-4FD1-9935-FF499F2E4BBE}"/>
    <cellStyle name="Comma 2 5 2 3 2 4 3" xfId="10541" xr:uid="{556AF3C0-3DF9-4146-863A-D92CC8BAE4C6}"/>
    <cellStyle name="Comma 2 5 2 3 2 4 3 2" xfId="22673" xr:uid="{24177721-46BC-4234-A451-7291CC37C4C6}"/>
    <cellStyle name="Comma 2 5 2 3 2 4 3 2 2" xfId="46937" xr:uid="{CF624AE4-4BDB-40EA-8447-EB2037639B6F}"/>
    <cellStyle name="Comma 2 5 2 3 2 4 3 3" xfId="34805" xr:uid="{948FFA8F-C43A-48F7-A37A-69E4AA7ECC29}"/>
    <cellStyle name="Comma 2 5 2 3 2 4 4" xfId="14585" xr:uid="{94611048-9DD5-4355-BD54-FA0167CD5825}"/>
    <cellStyle name="Comma 2 5 2 3 2 4 4 2" xfId="38849" xr:uid="{52D2E847-2604-4301-B6FA-3E5FC4230F4B}"/>
    <cellStyle name="Comma 2 5 2 3 2 4 5" xfId="26717" xr:uid="{39D40120-620D-4AD9-87E8-408421AE93CB}"/>
    <cellStyle name="Comma 2 5 2 3 2 5" xfId="4475" xr:uid="{A68DBE04-55B1-4D7E-A337-71738A9634CA}"/>
    <cellStyle name="Comma 2 5 2 3 2 5 2" xfId="16607" xr:uid="{DB0F1058-C76D-45D0-93E9-4B85ED94038E}"/>
    <cellStyle name="Comma 2 5 2 3 2 5 2 2" xfId="40871" xr:uid="{60C64C81-62BF-44D8-8A11-0C98C363708E}"/>
    <cellStyle name="Comma 2 5 2 3 2 5 3" xfId="28739" xr:uid="{717F8A22-CB49-45CD-9FE7-C4F257BEBF2F}"/>
    <cellStyle name="Comma 2 5 2 3 2 6" xfId="8519" xr:uid="{1B7B74CA-74AF-4290-A55F-26F6CB76A32A}"/>
    <cellStyle name="Comma 2 5 2 3 2 6 2" xfId="20651" xr:uid="{2AAE0A7B-11E4-49AF-9FC2-6CBDEC16C85F}"/>
    <cellStyle name="Comma 2 5 2 3 2 6 2 2" xfId="44915" xr:uid="{62F863F6-5B55-4CB2-8A90-6E624441B9C2}"/>
    <cellStyle name="Comma 2 5 2 3 2 6 3" xfId="32783" xr:uid="{FE3D7600-3198-4BD5-8F8F-E24A1DB35C56}"/>
    <cellStyle name="Comma 2 5 2 3 2 7" xfId="12563" xr:uid="{AB7F888F-06A7-4360-AF76-B2427227CC08}"/>
    <cellStyle name="Comma 2 5 2 3 2 7 2" xfId="36827" xr:uid="{6DFFB422-7D32-4F1F-88B6-24B846E04B73}"/>
    <cellStyle name="Comma 2 5 2 3 2 8" xfId="24695" xr:uid="{5B78531B-4462-4718-BD3E-927529366D73}"/>
    <cellStyle name="Comma 2 5 2 3 3" xfId="683" xr:uid="{6FBC00D5-25C9-4489-979D-FD91281EC58C}"/>
    <cellStyle name="Comma 2 5 2 3 3 2" xfId="1694" xr:uid="{391F7B14-5E11-4AA1-8009-2CCECC30E32D}"/>
    <cellStyle name="Comma 2 5 2 3 3 2 2" xfId="3716" xr:uid="{C34B5620-705C-4B8C-9DCB-01C8116000E3}"/>
    <cellStyle name="Comma 2 5 2 3 3 2 2 2" xfId="7760" xr:uid="{8DB45F5B-2616-4CE2-8FA6-AAE45D75F486}"/>
    <cellStyle name="Comma 2 5 2 3 3 2 2 2 2" xfId="19892" xr:uid="{C7260FD1-3031-46B5-88FD-9F4F41D17BF7}"/>
    <cellStyle name="Comma 2 5 2 3 3 2 2 2 2 2" xfId="44156" xr:uid="{6B90B61B-55D2-44B0-8F67-0F1D96EBFDE1}"/>
    <cellStyle name="Comma 2 5 2 3 3 2 2 2 3" xfId="32024" xr:uid="{13005476-53E8-46DE-8727-E11CC7B7D63F}"/>
    <cellStyle name="Comma 2 5 2 3 3 2 2 3" xfId="11804" xr:uid="{65685DD1-4C95-4E9D-8B04-3394C06A7CD5}"/>
    <cellStyle name="Comma 2 5 2 3 3 2 2 3 2" xfId="23936" xr:uid="{DE9BAA68-E122-472C-8C0F-ED4E0D6254AE}"/>
    <cellStyle name="Comma 2 5 2 3 3 2 2 3 2 2" xfId="48200" xr:uid="{7AF82C77-3CDB-4CFC-ADE3-6CBB1B421E6D}"/>
    <cellStyle name="Comma 2 5 2 3 3 2 2 3 3" xfId="36068" xr:uid="{7865F2BE-5DD1-47CA-9411-1F2166EE0281}"/>
    <cellStyle name="Comma 2 5 2 3 3 2 2 4" xfId="15848" xr:uid="{AA876BC6-4640-4C70-905C-E7AE92835356}"/>
    <cellStyle name="Comma 2 5 2 3 3 2 2 4 2" xfId="40112" xr:uid="{6FD3B930-39E7-4AEA-8C43-EA25C66E6EBA}"/>
    <cellStyle name="Comma 2 5 2 3 3 2 2 5" xfId="27980" xr:uid="{E2CA39BE-CA6E-4F78-B152-F656194225C6}"/>
    <cellStyle name="Comma 2 5 2 3 3 2 3" xfId="5738" xr:uid="{AA25EBAE-57D2-495A-A1D1-749417431C75}"/>
    <cellStyle name="Comma 2 5 2 3 3 2 3 2" xfId="17870" xr:uid="{A4562D53-7833-4338-A17C-C5776D688438}"/>
    <cellStyle name="Comma 2 5 2 3 3 2 3 2 2" xfId="42134" xr:uid="{6DF1BCB1-AE89-4E8E-B34E-3AE77C3FF786}"/>
    <cellStyle name="Comma 2 5 2 3 3 2 3 3" xfId="30002" xr:uid="{FFAE21F7-60F4-43A6-AA36-EE1FAC184B6B}"/>
    <cellStyle name="Comma 2 5 2 3 3 2 4" xfId="9782" xr:uid="{A027ECC9-3449-4A33-99F1-06100C981C67}"/>
    <cellStyle name="Comma 2 5 2 3 3 2 4 2" xfId="21914" xr:uid="{2509F2D3-4E6E-498F-B76A-2F7DE062275C}"/>
    <cellStyle name="Comma 2 5 2 3 3 2 4 2 2" xfId="46178" xr:uid="{61BFC3A9-0767-4A06-AAF4-12B990FEAD88}"/>
    <cellStyle name="Comma 2 5 2 3 3 2 4 3" xfId="34046" xr:uid="{3C5F7516-1CAB-4092-8965-679DE125105A}"/>
    <cellStyle name="Comma 2 5 2 3 3 2 5" xfId="13826" xr:uid="{A7ED1D0D-62AE-45DC-B911-3CE2F2F98771}"/>
    <cellStyle name="Comma 2 5 2 3 3 2 5 2" xfId="38090" xr:uid="{03B7A019-DC73-47DD-B39E-055082277FE6}"/>
    <cellStyle name="Comma 2 5 2 3 3 2 6" xfId="25958" xr:uid="{9AB0926E-B5BA-46E1-B02B-0FA0FFC8C8FE}"/>
    <cellStyle name="Comma 2 5 2 3 3 3" xfId="2705" xr:uid="{AD70A026-1592-4AF4-B8E6-81BB3A5EDB10}"/>
    <cellStyle name="Comma 2 5 2 3 3 3 2" xfId="6749" xr:uid="{81044EDC-7A05-43BF-B4AC-EC620082AC99}"/>
    <cellStyle name="Comma 2 5 2 3 3 3 2 2" xfId="18881" xr:uid="{E55AF891-BFCC-493E-8B2E-0B2C802B9B2D}"/>
    <cellStyle name="Comma 2 5 2 3 3 3 2 2 2" xfId="43145" xr:uid="{D9EE15EB-3523-41E6-BACA-EFBFF746252C}"/>
    <cellStyle name="Comma 2 5 2 3 3 3 2 3" xfId="31013" xr:uid="{D641F876-11F3-4B6A-81F1-3275F2307ECD}"/>
    <cellStyle name="Comma 2 5 2 3 3 3 3" xfId="10793" xr:uid="{B5A763F6-3CF8-4330-8F74-1CFC2706B6E4}"/>
    <cellStyle name="Comma 2 5 2 3 3 3 3 2" xfId="22925" xr:uid="{C4F296DA-B20F-4948-94B1-873174CBCDF7}"/>
    <cellStyle name="Comma 2 5 2 3 3 3 3 2 2" xfId="47189" xr:uid="{50EF3C28-C3A1-4C4B-870F-682BD908079C}"/>
    <cellStyle name="Comma 2 5 2 3 3 3 3 3" xfId="35057" xr:uid="{F0F251C2-44A6-4039-A3F9-A6FD8E2E0359}"/>
    <cellStyle name="Comma 2 5 2 3 3 3 4" xfId="14837" xr:uid="{462252D4-ED35-4104-8438-35021F24B76A}"/>
    <cellStyle name="Comma 2 5 2 3 3 3 4 2" xfId="39101" xr:uid="{1C139210-B5C6-40FA-8E9F-32E30D57BA71}"/>
    <cellStyle name="Comma 2 5 2 3 3 3 5" xfId="26969" xr:uid="{FCE595CC-2289-459E-972A-F6BF846CED3C}"/>
    <cellStyle name="Comma 2 5 2 3 3 4" xfId="4727" xr:uid="{822AA0C5-EF9A-4BA6-BC65-99CE7F6003F7}"/>
    <cellStyle name="Comma 2 5 2 3 3 4 2" xfId="16859" xr:uid="{87B3BB41-9B69-4076-8A29-E3F233EE637E}"/>
    <cellStyle name="Comma 2 5 2 3 3 4 2 2" xfId="41123" xr:uid="{23AF2EC7-0A7E-4E49-AFE5-3F3D70BD7068}"/>
    <cellStyle name="Comma 2 5 2 3 3 4 3" xfId="28991" xr:uid="{0B0D887A-0772-4D2D-A9A1-B156216E9691}"/>
    <cellStyle name="Comma 2 5 2 3 3 5" xfId="8771" xr:uid="{623CC42B-D4F4-46E2-BE23-48C5D58B58AC}"/>
    <cellStyle name="Comma 2 5 2 3 3 5 2" xfId="20903" xr:uid="{D14797E8-49AF-49CE-8C3E-DE07D170444F}"/>
    <cellStyle name="Comma 2 5 2 3 3 5 2 2" xfId="45167" xr:uid="{48CCAF66-5CB0-4F4D-A71F-ADDDDB426E48}"/>
    <cellStyle name="Comma 2 5 2 3 3 5 3" xfId="33035" xr:uid="{17C100C2-48F3-4E6B-8F85-30C58069489D}"/>
    <cellStyle name="Comma 2 5 2 3 3 6" xfId="12815" xr:uid="{984CCD21-CBE5-4C2F-9D52-E2D049A0AD78}"/>
    <cellStyle name="Comma 2 5 2 3 3 6 2" xfId="37079" xr:uid="{3E57D926-CE38-4054-95BC-812427F19334}"/>
    <cellStyle name="Comma 2 5 2 3 3 7" xfId="24947" xr:uid="{5C17EABC-D420-41EF-8B42-3A806D5336FD}"/>
    <cellStyle name="Comma 2 5 2 3 4" xfId="1189" xr:uid="{073312C0-7CA5-40AC-ACE5-572229877B21}"/>
    <cellStyle name="Comma 2 5 2 3 4 2" xfId="3211" xr:uid="{BA004ABD-DEC0-418B-8C24-CBD32DB24207}"/>
    <cellStyle name="Comma 2 5 2 3 4 2 2" xfId="7255" xr:uid="{EEE1B2BF-D16B-4E3A-874A-AE2440C3E48F}"/>
    <cellStyle name="Comma 2 5 2 3 4 2 2 2" xfId="19387" xr:uid="{08E1FDD9-396F-4C30-B715-4680F1058528}"/>
    <cellStyle name="Comma 2 5 2 3 4 2 2 2 2" xfId="43651" xr:uid="{D4DD56F7-09AD-4286-BCBB-CCEDE14D40B6}"/>
    <cellStyle name="Comma 2 5 2 3 4 2 2 3" xfId="31519" xr:uid="{F509097A-0F69-48AF-9185-52060E162398}"/>
    <cellStyle name="Comma 2 5 2 3 4 2 3" xfId="11299" xr:uid="{02026A17-62F3-46D6-81DE-38F9ADB23F33}"/>
    <cellStyle name="Comma 2 5 2 3 4 2 3 2" xfId="23431" xr:uid="{17EE1689-0218-4747-90CF-1B8C29DAD2E0}"/>
    <cellStyle name="Comma 2 5 2 3 4 2 3 2 2" xfId="47695" xr:uid="{D0EE4D2A-6AF8-4BFE-9449-30D530BDE201}"/>
    <cellStyle name="Comma 2 5 2 3 4 2 3 3" xfId="35563" xr:uid="{CCBC9C11-6D8E-4810-B552-7A82B3DD0371}"/>
    <cellStyle name="Comma 2 5 2 3 4 2 4" xfId="15343" xr:uid="{E5603F65-7A3D-41DA-99F6-087443D43C2D}"/>
    <cellStyle name="Comma 2 5 2 3 4 2 4 2" xfId="39607" xr:uid="{B5D53D49-15BC-4250-92FF-46A071FF5193}"/>
    <cellStyle name="Comma 2 5 2 3 4 2 5" xfId="27475" xr:uid="{91ED5A28-8213-4524-8B8A-CB2B3349302E}"/>
    <cellStyle name="Comma 2 5 2 3 4 3" xfId="5233" xr:uid="{015DABD2-956F-4EA0-A369-3F847D153B02}"/>
    <cellStyle name="Comma 2 5 2 3 4 3 2" xfId="17365" xr:uid="{2540231A-DF40-4585-86DC-FC63ABD8937B}"/>
    <cellStyle name="Comma 2 5 2 3 4 3 2 2" xfId="41629" xr:uid="{3AEA2E90-197A-43A0-957B-DB45B980C51D}"/>
    <cellStyle name="Comma 2 5 2 3 4 3 3" xfId="29497" xr:uid="{621DE156-EF77-4176-8747-C548FDD5B054}"/>
    <cellStyle name="Comma 2 5 2 3 4 4" xfId="9277" xr:uid="{8FE141F4-68F4-4534-8412-6B9B43363F34}"/>
    <cellStyle name="Comma 2 5 2 3 4 4 2" xfId="21409" xr:uid="{17471205-18C2-4DC4-A4CB-F1BDAAE01117}"/>
    <cellStyle name="Comma 2 5 2 3 4 4 2 2" xfId="45673" xr:uid="{370DBB4E-54C7-439A-8CE3-4F5B373BC6E5}"/>
    <cellStyle name="Comma 2 5 2 3 4 4 3" xfId="33541" xr:uid="{03604D43-B171-41D3-B70B-FEFCAFB65718}"/>
    <cellStyle name="Comma 2 5 2 3 4 5" xfId="13321" xr:uid="{602FE96B-415C-4889-A485-CA577FB5BA04}"/>
    <cellStyle name="Comma 2 5 2 3 4 5 2" xfId="37585" xr:uid="{931B6A63-3187-4E56-8915-4B79F27F38E2}"/>
    <cellStyle name="Comma 2 5 2 3 4 6" xfId="25453" xr:uid="{5FA72F1F-F249-4463-BB9D-5565A2D1DF87}"/>
    <cellStyle name="Comma 2 5 2 3 5" xfId="2200" xr:uid="{38A36918-6245-4D65-BC9B-9C22994B786A}"/>
    <cellStyle name="Comma 2 5 2 3 5 2" xfId="6244" xr:uid="{BF8FD92B-96E6-48B3-931F-D83D8B7CF9C8}"/>
    <cellStyle name="Comma 2 5 2 3 5 2 2" xfId="18376" xr:uid="{0B45B9A1-3712-4D9C-85F5-480F53CC42A7}"/>
    <cellStyle name="Comma 2 5 2 3 5 2 2 2" xfId="42640" xr:uid="{DC0330EC-8440-4FEC-BC03-2910F64EF8FB}"/>
    <cellStyle name="Comma 2 5 2 3 5 2 3" xfId="30508" xr:uid="{CACB80CD-217E-4628-B533-67FA88195717}"/>
    <cellStyle name="Comma 2 5 2 3 5 3" xfId="10288" xr:uid="{0CEF4CE3-55A3-42E3-8D46-B9B48DD6F809}"/>
    <cellStyle name="Comma 2 5 2 3 5 3 2" xfId="22420" xr:uid="{E6D6B268-A359-48B1-835F-B751AAD6E02F}"/>
    <cellStyle name="Comma 2 5 2 3 5 3 2 2" xfId="46684" xr:uid="{874F049D-4D79-45ED-8B7D-1AC307462544}"/>
    <cellStyle name="Comma 2 5 2 3 5 3 3" xfId="34552" xr:uid="{DDE61994-1EBF-4BD7-8E1B-7AF4E64E66B4}"/>
    <cellStyle name="Comma 2 5 2 3 5 4" xfId="14332" xr:uid="{B3D0D3BF-596A-4A4E-9999-FB739C5D5DDF}"/>
    <cellStyle name="Comma 2 5 2 3 5 4 2" xfId="38596" xr:uid="{52DD8762-7321-4F8F-A308-EEC04EE2BD32}"/>
    <cellStyle name="Comma 2 5 2 3 5 5" xfId="26464" xr:uid="{EC19308A-CB4C-4D51-A26D-C81C6E59C9D0}"/>
    <cellStyle name="Comma 2 5 2 3 6" xfId="4222" xr:uid="{22C1110B-64BA-4689-8FD6-F75F0CF64B51}"/>
    <cellStyle name="Comma 2 5 2 3 6 2" xfId="16354" xr:uid="{B480A2C9-FFF4-4086-AF43-2E0D16B70DA1}"/>
    <cellStyle name="Comma 2 5 2 3 6 2 2" xfId="40618" xr:uid="{BE916825-5153-4598-9E3B-E6D9ADEBB606}"/>
    <cellStyle name="Comma 2 5 2 3 6 3" xfId="28486" xr:uid="{7A32C8EF-204C-48EE-8FC3-91CA94A126DD}"/>
    <cellStyle name="Comma 2 5 2 3 7" xfId="8266" xr:uid="{FD9BD474-8439-434A-8474-51D7DD22507E}"/>
    <cellStyle name="Comma 2 5 2 3 7 2" xfId="20398" xr:uid="{1ADA2997-F1E4-413F-91BE-7B0CEC4D7AD9}"/>
    <cellStyle name="Comma 2 5 2 3 7 2 2" xfId="44662" xr:uid="{C5C4D0F7-B26F-4AA7-9C6B-6EFE9F39F2BA}"/>
    <cellStyle name="Comma 2 5 2 3 7 3" xfId="32530" xr:uid="{18E3D130-3A99-485D-9DB3-C06C50AB913C}"/>
    <cellStyle name="Comma 2 5 2 3 8" xfId="12310" xr:uid="{9A78171B-4856-458A-A050-7F88B2C863B9}"/>
    <cellStyle name="Comma 2 5 2 3 8 2" xfId="36574" xr:uid="{F19F0F83-E4F8-4A76-B297-541E6CCFBF38}"/>
    <cellStyle name="Comma 2 5 2 3 9" xfId="24442" xr:uid="{2ED4B006-2613-47C6-A080-62CAAD530B58}"/>
    <cellStyle name="Comma 2 5 2 4" xfId="305" xr:uid="{C0EE9665-6012-4EC7-8438-A6CA25FF8334}"/>
    <cellStyle name="Comma 2 5 2 4 2" xfId="810" xr:uid="{E25217FC-A49F-47E4-9454-A61F71AD6B60}"/>
    <cellStyle name="Comma 2 5 2 4 2 2" xfId="1821" xr:uid="{C409E3DA-99E2-4323-BAF3-0A9A4C65FDBA}"/>
    <cellStyle name="Comma 2 5 2 4 2 2 2" xfId="3843" xr:uid="{46D62A60-8272-4548-82DF-5FBB493A6E15}"/>
    <cellStyle name="Comma 2 5 2 4 2 2 2 2" xfId="7887" xr:uid="{1536C0B7-B928-4EF7-9747-7E6D5DF34977}"/>
    <cellStyle name="Comma 2 5 2 4 2 2 2 2 2" xfId="20019" xr:uid="{29B2EB6C-009F-4DDE-B8E8-9334EBEBA44E}"/>
    <cellStyle name="Comma 2 5 2 4 2 2 2 2 2 2" xfId="44283" xr:uid="{D6228848-819E-469C-98BE-3888CD0B03EC}"/>
    <cellStyle name="Comma 2 5 2 4 2 2 2 2 3" xfId="32151" xr:uid="{B5D67397-760D-41D8-9790-A6D2BD6AB6F0}"/>
    <cellStyle name="Comma 2 5 2 4 2 2 2 3" xfId="11931" xr:uid="{A8771C03-B923-4D2E-8E65-25B53F0F1922}"/>
    <cellStyle name="Comma 2 5 2 4 2 2 2 3 2" xfId="24063" xr:uid="{DBAF2B74-CC34-46F9-B73C-6741F5575831}"/>
    <cellStyle name="Comma 2 5 2 4 2 2 2 3 2 2" xfId="48327" xr:uid="{EF2EA069-E7C3-4C8E-9AB8-D33161E77CC7}"/>
    <cellStyle name="Comma 2 5 2 4 2 2 2 3 3" xfId="36195" xr:uid="{83B4735D-1D98-4C11-90D3-303ED49E9613}"/>
    <cellStyle name="Comma 2 5 2 4 2 2 2 4" xfId="15975" xr:uid="{BCBCC3B1-B87E-4354-AFFF-ED7BE6BF7DC4}"/>
    <cellStyle name="Comma 2 5 2 4 2 2 2 4 2" xfId="40239" xr:uid="{A7D042D8-639B-4327-B153-7FAADE7B697D}"/>
    <cellStyle name="Comma 2 5 2 4 2 2 2 5" xfId="28107" xr:uid="{2A5721A6-8A5A-41C0-B533-AE0BAA0FE914}"/>
    <cellStyle name="Comma 2 5 2 4 2 2 3" xfId="5865" xr:uid="{BA894BEE-FFDA-435C-A922-7FA790E17492}"/>
    <cellStyle name="Comma 2 5 2 4 2 2 3 2" xfId="17997" xr:uid="{28BAF4FD-7CAD-431C-B77F-A29A5E9F7B33}"/>
    <cellStyle name="Comma 2 5 2 4 2 2 3 2 2" xfId="42261" xr:uid="{FA2DB251-6853-4AEF-B6E9-3F0AE764FEF9}"/>
    <cellStyle name="Comma 2 5 2 4 2 2 3 3" xfId="30129" xr:uid="{B0C2D0DD-4E1B-4818-B16C-5AD7DF4265BF}"/>
    <cellStyle name="Comma 2 5 2 4 2 2 4" xfId="9909" xr:uid="{4785F727-0B43-485F-84F2-FB973E6EAF03}"/>
    <cellStyle name="Comma 2 5 2 4 2 2 4 2" xfId="22041" xr:uid="{E721104A-A413-4077-B83F-2D65F1AA4B1B}"/>
    <cellStyle name="Comma 2 5 2 4 2 2 4 2 2" xfId="46305" xr:uid="{F211B4A3-4039-4987-A30A-E96677F8D75B}"/>
    <cellStyle name="Comma 2 5 2 4 2 2 4 3" xfId="34173" xr:uid="{A98339D0-50F7-4848-8CCE-C82F0FB0DD66}"/>
    <cellStyle name="Comma 2 5 2 4 2 2 5" xfId="13953" xr:uid="{1B958E26-DD78-4F1F-897D-FA031FDC7E60}"/>
    <cellStyle name="Comma 2 5 2 4 2 2 5 2" xfId="38217" xr:uid="{898EAD0E-5F29-471C-BCB2-F76511DFF3E1}"/>
    <cellStyle name="Comma 2 5 2 4 2 2 6" xfId="26085" xr:uid="{D51DD7D4-F2B3-452C-B809-AEB952EFD4A5}"/>
    <cellStyle name="Comma 2 5 2 4 2 3" xfId="2832" xr:uid="{A6A8BD63-4F33-46C3-A410-58084DC72A9F}"/>
    <cellStyle name="Comma 2 5 2 4 2 3 2" xfId="6876" xr:uid="{8A8944D3-FF00-478E-9514-2C42F157AF78}"/>
    <cellStyle name="Comma 2 5 2 4 2 3 2 2" xfId="19008" xr:uid="{B95AF85A-F470-4D2A-9F6E-DA0556B6C7E7}"/>
    <cellStyle name="Comma 2 5 2 4 2 3 2 2 2" xfId="43272" xr:uid="{7647633E-1EBA-45E2-9BBF-FBAB580998F8}"/>
    <cellStyle name="Comma 2 5 2 4 2 3 2 3" xfId="31140" xr:uid="{187EF3B6-5B83-455B-940D-AF3489527CD3}"/>
    <cellStyle name="Comma 2 5 2 4 2 3 3" xfId="10920" xr:uid="{59FFD250-DC59-4E36-A1BB-A2CCA97396E8}"/>
    <cellStyle name="Comma 2 5 2 4 2 3 3 2" xfId="23052" xr:uid="{1C6952F0-6A37-497D-A2A0-0256D676EEC6}"/>
    <cellStyle name="Comma 2 5 2 4 2 3 3 2 2" xfId="47316" xr:uid="{13068D1B-BF52-4406-8491-9CC18C2F59F7}"/>
    <cellStyle name="Comma 2 5 2 4 2 3 3 3" xfId="35184" xr:uid="{2F7EA91D-C1D7-49D2-A48F-C0ADB3DFB6F4}"/>
    <cellStyle name="Comma 2 5 2 4 2 3 4" xfId="14964" xr:uid="{A420D96B-8E95-436B-B96E-2E39DC31B005}"/>
    <cellStyle name="Comma 2 5 2 4 2 3 4 2" xfId="39228" xr:uid="{F77F6E9C-F25A-4BE0-94EE-1E7081C4C739}"/>
    <cellStyle name="Comma 2 5 2 4 2 3 5" xfId="27096" xr:uid="{311ED861-764A-48AA-B721-11B77D526CDD}"/>
    <cellStyle name="Comma 2 5 2 4 2 4" xfId="4854" xr:uid="{17EADE60-AAA1-4817-BC5A-017B88F3ECD6}"/>
    <cellStyle name="Comma 2 5 2 4 2 4 2" xfId="16986" xr:uid="{959E71DC-7F9C-42D5-B864-D9A719C2433A}"/>
    <cellStyle name="Comma 2 5 2 4 2 4 2 2" xfId="41250" xr:uid="{90C3DAAC-20D9-4C59-AFDE-01BB51BCFE37}"/>
    <cellStyle name="Comma 2 5 2 4 2 4 3" xfId="29118" xr:uid="{8BFA9679-0616-496D-BB23-004991BA4141}"/>
    <cellStyle name="Comma 2 5 2 4 2 5" xfId="8898" xr:uid="{8381BFC1-4A6C-4400-AD1C-58C675764CB5}"/>
    <cellStyle name="Comma 2 5 2 4 2 5 2" xfId="21030" xr:uid="{DE7F0069-2FD6-4F94-97A7-5BE405254C14}"/>
    <cellStyle name="Comma 2 5 2 4 2 5 2 2" xfId="45294" xr:uid="{5B8581DD-4A11-462B-A642-887626643669}"/>
    <cellStyle name="Comma 2 5 2 4 2 5 3" xfId="33162" xr:uid="{AF563C94-FE2F-4367-9B10-59F76AACB768}"/>
    <cellStyle name="Comma 2 5 2 4 2 6" xfId="12942" xr:uid="{9981EE2B-1BE6-498A-8EE5-B012BF0B7AF8}"/>
    <cellStyle name="Comma 2 5 2 4 2 6 2" xfId="37206" xr:uid="{39805A75-A804-41EF-A3AA-65037163A508}"/>
    <cellStyle name="Comma 2 5 2 4 2 7" xfId="25074" xr:uid="{8B09A5A2-ABEB-4AC5-BCEC-31E95936DD9C}"/>
    <cellStyle name="Comma 2 5 2 4 3" xfId="1316" xr:uid="{F664DF60-E0F8-4676-9607-5AFDDAC141E8}"/>
    <cellStyle name="Comma 2 5 2 4 3 2" xfId="3338" xr:uid="{344C18C4-F54B-43FD-8D1E-FE0701D333BD}"/>
    <cellStyle name="Comma 2 5 2 4 3 2 2" xfId="7382" xr:uid="{B2C2324B-13B5-4531-A7BA-F15A6B01DEEF}"/>
    <cellStyle name="Comma 2 5 2 4 3 2 2 2" xfId="19514" xr:uid="{8344CB5D-BBDE-4130-90B4-0F95472A2D3C}"/>
    <cellStyle name="Comma 2 5 2 4 3 2 2 2 2" xfId="43778" xr:uid="{175D644B-F762-4AC7-97F5-7002C5B6E536}"/>
    <cellStyle name="Comma 2 5 2 4 3 2 2 3" xfId="31646" xr:uid="{A2F96F9F-5A77-4226-A9EE-75C4B14F0804}"/>
    <cellStyle name="Comma 2 5 2 4 3 2 3" xfId="11426" xr:uid="{7900E6EA-DA4C-4DD4-B968-0EF6CF4F8646}"/>
    <cellStyle name="Comma 2 5 2 4 3 2 3 2" xfId="23558" xr:uid="{AA392300-A1F3-4E2D-9217-D1754CD8C631}"/>
    <cellStyle name="Comma 2 5 2 4 3 2 3 2 2" xfId="47822" xr:uid="{15F6E037-2AEF-4A7D-A28E-831D74028E6A}"/>
    <cellStyle name="Comma 2 5 2 4 3 2 3 3" xfId="35690" xr:uid="{380091BA-AC90-41BD-9B9E-3DBC94D08FE6}"/>
    <cellStyle name="Comma 2 5 2 4 3 2 4" xfId="15470" xr:uid="{FDD322D6-06D6-43A1-ACF1-28E16530C0A2}"/>
    <cellStyle name="Comma 2 5 2 4 3 2 4 2" xfId="39734" xr:uid="{F22D6F89-0907-4C9A-AD34-DC3A3F1589E1}"/>
    <cellStyle name="Comma 2 5 2 4 3 2 5" xfId="27602" xr:uid="{3FFEC3BE-9CC7-47D7-BCF1-8F4124373C42}"/>
    <cellStyle name="Comma 2 5 2 4 3 3" xfId="5360" xr:uid="{81DC239D-AE09-487D-BF90-2789576A4FA0}"/>
    <cellStyle name="Comma 2 5 2 4 3 3 2" xfId="17492" xr:uid="{4B997B79-D2CC-4883-8546-4602373E3963}"/>
    <cellStyle name="Comma 2 5 2 4 3 3 2 2" xfId="41756" xr:uid="{A7CAF8BD-46A8-4E7F-AB2E-8A6DEE5878D6}"/>
    <cellStyle name="Comma 2 5 2 4 3 3 3" xfId="29624" xr:uid="{F834CDC8-45E3-40BA-BB8C-1D607B8C6E3E}"/>
    <cellStyle name="Comma 2 5 2 4 3 4" xfId="9404" xr:uid="{2ABE3BA2-6907-4D1B-876C-27CFD59A9042}"/>
    <cellStyle name="Comma 2 5 2 4 3 4 2" xfId="21536" xr:uid="{EBF8BD54-B653-40C3-893E-2334D6D979F5}"/>
    <cellStyle name="Comma 2 5 2 4 3 4 2 2" xfId="45800" xr:uid="{E14B9087-D6E9-4751-9392-498BFDDEB8F9}"/>
    <cellStyle name="Comma 2 5 2 4 3 4 3" xfId="33668" xr:uid="{CF1D81B9-5438-46C8-A2BE-85717074F426}"/>
    <cellStyle name="Comma 2 5 2 4 3 5" xfId="13448" xr:uid="{A0B9994A-8F47-4FE1-8F10-C88F6A1A8A81}"/>
    <cellStyle name="Comma 2 5 2 4 3 5 2" xfId="37712" xr:uid="{DB402AA5-5BE0-4A21-88D4-FC9CFDC68C33}"/>
    <cellStyle name="Comma 2 5 2 4 3 6" xfId="25580" xr:uid="{B07FD36D-951B-4E4A-876F-EB31FB5FF303}"/>
    <cellStyle name="Comma 2 5 2 4 4" xfId="2327" xr:uid="{F7016DE0-8FD2-4260-B76B-8EE5141EBF35}"/>
    <cellStyle name="Comma 2 5 2 4 4 2" xfId="6371" xr:uid="{2109CB8D-5895-4705-9DE2-79DDA26EA740}"/>
    <cellStyle name="Comma 2 5 2 4 4 2 2" xfId="18503" xr:uid="{D6B9F8B2-0C6A-4B3F-8BA7-7901C90757B7}"/>
    <cellStyle name="Comma 2 5 2 4 4 2 2 2" xfId="42767" xr:uid="{DC6974DB-24BE-425E-87E4-858AD63E8706}"/>
    <cellStyle name="Comma 2 5 2 4 4 2 3" xfId="30635" xr:uid="{8DBB12C3-714D-4765-8D93-69264CC296CF}"/>
    <cellStyle name="Comma 2 5 2 4 4 3" xfId="10415" xr:uid="{189E95B2-75A5-4C10-835E-6435B526E1A9}"/>
    <cellStyle name="Comma 2 5 2 4 4 3 2" xfId="22547" xr:uid="{09D64FD7-93A4-43D8-BDD5-1B7958AE489C}"/>
    <cellStyle name="Comma 2 5 2 4 4 3 2 2" xfId="46811" xr:uid="{769763CF-1EB1-4C11-9F08-16E252F06D7E}"/>
    <cellStyle name="Comma 2 5 2 4 4 3 3" xfId="34679" xr:uid="{CD0BCDDF-DCBB-4715-90AD-143056892DEC}"/>
    <cellStyle name="Comma 2 5 2 4 4 4" xfId="14459" xr:uid="{19D1FDCD-B836-43B1-84C2-A828BC7CB9E3}"/>
    <cellStyle name="Comma 2 5 2 4 4 4 2" xfId="38723" xr:uid="{F2FF557E-B8AB-4063-B98F-39F5AADE971C}"/>
    <cellStyle name="Comma 2 5 2 4 4 5" xfId="26591" xr:uid="{63CA8CC0-02BC-4AB4-AF88-AE94C8D9131C}"/>
    <cellStyle name="Comma 2 5 2 4 5" xfId="4349" xr:uid="{8ABEB890-FAF8-433B-8602-FEBFAE8904B9}"/>
    <cellStyle name="Comma 2 5 2 4 5 2" xfId="16481" xr:uid="{F9B9DA17-45FE-43CD-A95F-4EA0DCBE4CC3}"/>
    <cellStyle name="Comma 2 5 2 4 5 2 2" xfId="40745" xr:uid="{087B6287-9542-4EF2-9616-4EDB4D05D4FC}"/>
    <cellStyle name="Comma 2 5 2 4 5 3" xfId="28613" xr:uid="{DE841AC4-E850-48FD-967A-A00FEEA7D399}"/>
    <cellStyle name="Comma 2 5 2 4 6" xfId="8393" xr:uid="{345EC3CE-275F-48AB-90F9-5C8817FCADAF}"/>
    <cellStyle name="Comma 2 5 2 4 6 2" xfId="20525" xr:uid="{2121C881-BB43-4F31-85F7-6746562FE2C2}"/>
    <cellStyle name="Comma 2 5 2 4 6 2 2" xfId="44789" xr:uid="{02924E77-835B-4F9C-846D-343A2F2E7366}"/>
    <cellStyle name="Comma 2 5 2 4 6 3" xfId="32657" xr:uid="{6111E3DB-F6D0-4BCE-8965-8790E9075063}"/>
    <cellStyle name="Comma 2 5 2 4 7" xfId="12437" xr:uid="{66013701-BF69-4B0E-984C-E5E022F4EF9E}"/>
    <cellStyle name="Comma 2 5 2 4 7 2" xfId="36701" xr:uid="{DA1DE49E-E44A-4B21-8D1C-CA70A4194247}"/>
    <cellStyle name="Comma 2 5 2 4 8" xfId="24569" xr:uid="{BB5C9A6A-12A4-4030-83A7-90B75CCC648E}"/>
    <cellStyle name="Comma 2 5 2 5" xfId="557" xr:uid="{097DC1B6-1EF7-4A63-B751-ACBAFF82B25F}"/>
    <cellStyle name="Comma 2 5 2 5 2" xfId="1568" xr:uid="{BDC2F327-867C-4C0C-8BCB-49065FD237FF}"/>
    <cellStyle name="Comma 2 5 2 5 2 2" xfId="3590" xr:uid="{C94DFD90-B548-411A-9057-F95DDF5E50A6}"/>
    <cellStyle name="Comma 2 5 2 5 2 2 2" xfId="7634" xr:uid="{C410626E-8DFA-4094-8DBD-C1F7B1A69472}"/>
    <cellStyle name="Comma 2 5 2 5 2 2 2 2" xfId="19766" xr:uid="{6FE7D7E2-B49E-44FB-AB68-0DEB57E4C6F1}"/>
    <cellStyle name="Comma 2 5 2 5 2 2 2 2 2" xfId="44030" xr:uid="{E3AE0DFF-569E-4C19-9725-73815BB5EC58}"/>
    <cellStyle name="Comma 2 5 2 5 2 2 2 3" xfId="31898" xr:uid="{BBBD0A2A-CDA1-4B7F-B14B-BE9DE4D56D23}"/>
    <cellStyle name="Comma 2 5 2 5 2 2 3" xfId="11678" xr:uid="{86DA00F5-E1A4-4C56-AB99-06A2980A5EA4}"/>
    <cellStyle name="Comma 2 5 2 5 2 2 3 2" xfId="23810" xr:uid="{48ED2641-E727-4E87-AB3A-58A608CEF794}"/>
    <cellStyle name="Comma 2 5 2 5 2 2 3 2 2" xfId="48074" xr:uid="{B3D5FBCC-BB88-4257-A0CA-E85AE55F4A32}"/>
    <cellStyle name="Comma 2 5 2 5 2 2 3 3" xfId="35942" xr:uid="{F69F61B0-820F-4C8E-B98D-1B12D9D3EE15}"/>
    <cellStyle name="Comma 2 5 2 5 2 2 4" xfId="15722" xr:uid="{9209937F-3FC3-4A84-BA0C-986D1655DB11}"/>
    <cellStyle name="Comma 2 5 2 5 2 2 4 2" xfId="39986" xr:uid="{B22AFB5C-7687-45EB-AC45-B2892EC83F27}"/>
    <cellStyle name="Comma 2 5 2 5 2 2 5" xfId="27854" xr:uid="{E08FC9FC-5769-45FB-A1CE-91A4CAB6E7AB}"/>
    <cellStyle name="Comma 2 5 2 5 2 3" xfId="5612" xr:uid="{47F4B581-D8B3-4B9A-95A1-DA46503BDC67}"/>
    <cellStyle name="Comma 2 5 2 5 2 3 2" xfId="17744" xr:uid="{53BD5B9C-6759-45AB-A784-3AD63B91E78B}"/>
    <cellStyle name="Comma 2 5 2 5 2 3 2 2" xfId="42008" xr:uid="{F6B30A07-44E0-4296-BF5A-6FD55FBF73C8}"/>
    <cellStyle name="Comma 2 5 2 5 2 3 3" xfId="29876" xr:uid="{82DB96AB-4BDF-4BA3-B277-7B11EEA6D9D0}"/>
    <cellStyle name="Comma 2 5 2 5 2 4" xfId="9656" xr:uid="{742D663E-FC1B-4400-A010-BC6F2BD7A873}"/>
    <cellStyle name="Comma 2 5 2 5 2 4 2" xfId="21788" xr:uid="{3D98CF53-5C97-458F-962B-EBEB3CB6AE42}"/>
    <cellStyle name="Comma 2 5 2 5 2 4 2 2" xfId="46052" xr:uid="{AB6D8C92-188E-4497-AB0F-733950D13781}"/>
    <cellStyle name="Comma 2 5 2 5 2 4 3" xfId="33920" xr:uid="{2F294CFE-EA4D-4A2B-BD4B-88494234DED7}"/>
    <cellStyle name="Comma 2 5 2 5 2 5" xfId="13700" xr:uid="{F0FF3965-5C77-4A01-A4FA-DDC3F703A149}"/>
    <cellStyle name="Comma 2 5 2 5 2 5 2" xfId="37964" xr:uid="{AA1F6106-AEA0-4313-B6A6-4B45EE78A887}"/>
    <cellStyle name="Comma 2 5 2 5 2 6" xfId="25832" xr:uid="{1C302B34-4D5F-4572-BD99-8B567436C9F9}"/>
    <cellStyle name="Comma 2 5 2 5 3" xfId="2579" xr:uid="{13217C33-2C5B-4EF3-8A87-74CDE5720496}"/>
    <cellStyle name="Comma 2 5 2 5 3 2" xfId="6623" xr:uid="{D252039E-C048-4D86-B62C-F39DA0CA8A98}"/>
    <cellStyle name="Comma 2 5 2 5 3 2 2" xfId="18755" xr:uid="{1C02539D-C9C0-4AD2-8CE7-D83E293606CC}"/>
    <cellStyle name="Comma 2 5 2 5 3 2 2 2" xfId="43019" xr:uid="{54F37CCC-A1B8-4A56-BDAC-A3EEF6F3DED9}"/>
    <cellStyle name="Comma 2 5 2 5 3 2 3" xfId="30887" xr:uid="{91330588-301E-4932-9274-149E4F60A130}"/>
    <cellStyle name="Comma 2 5 2 5 3 3" xfId="10667" xr:uid="{4CC101E8-08D0-4561-AC83-FC0EC9ED20F5}"/>
    <cellStyle name="Comma 2 5 2 5 3 3 2" xfId="22799" xr:uid="{3F729351-8B4C-462A-B938-FAB86B96B263}"/>
    <cellStyle name="Comma 2 5 2 5 3 3 2 2" xfId="47063" xr:uid="{D0B4E5AA-D1AE-484A-A663-8110B7D6EE6C}"/>
    <cellStyle name="Comma 2 5 2 5 3 3 3" xfId="34931" xr:uid="{8E5B0EBA-93C0-4254-AFD0-06668CECE3CE}"/>
    <cellStyle name="Comma 2 5 2 5 3 4" xfId="14711" xr:uid="{4340478D-F26C-4F55-B648-1B07C26C222E}"/>
    <cellStyle name="Comma 2 5 2 5 3 4 2" xfId="38975" xr:uid="{AAE93400-BA1F-49B5-9807-085C31F55232}"/>
    <cellStyle name="Comma 2 5 2 5 3 5" xfId="26843" xr:uid="{EF86FE6D-F540-476F-8BCE-6B186002A4CE}"/>
    <cellStyle name="Comma 2 5 2 5 4" xfId="4601" xr:uid="{C3979C69-9CC8-4FEB-9686-86D44787DCA6}"/>
    <cellStyle name="Comma 2 5 2 5 4 2" xfId="16733" xr:uid="{60252B4E-6DDF-4BA4-B8C1-BFD58F0C71A2}"/>
    <cellStyle name="Comma 2 5 2 5 4 2 2" xfId="40997" xr:uid="{3B1E688A-F82B-45E2-B4B5-9BBD46FEF7D6}"/>
    <cellStyle name="Comma 2 5 2 5 4 3" xfId="28865" xr:uid="{006E9987-5264-44EF-A8D6-7AAD9004D53D}"/>
    <cellStyle name="Comma 2 5 2 5 5" xfId="8645" xr:uid="{629E4DAB-18DC-45CA-B97F-B59CF1784FF4}"/>
    <cellStyle name="Comma 2 5 2 5 5 2" xfId="20777" xr:uid="{4E17D0DD-F424-45E2-9FD6-4115F42011F4}"/>
    <cellStyle name="Comma 2 5 2 5 5 2 2" xfId="45041" xr:uid="{8BF34FD5-7BD4-4092-A822-DE05D6D8E0F7}"/>
    <cellStyle name="Comma 2 5 2 5 5 3" xfId="32909" xr:uid="{D5181141-EDD4-4C3B-AE83-64E6963B2630}"/>
    <cellStyle name="Comma 2 5 2 5 6" xfId="12689" xr:uid="{257FA681-CF14-46E8-98C5-6EE183C37275}"/>
    <cellStyle name="Comma 2 5 2 5 6 2" xfId="36953" xr:uid="{A023DAF1-579E-44E6-83FC-2EC51F136BE8}"/>
    <cellStyle name="Comma 2 5 2 5 7" xfId="24821" xr:uid="{1BC6F807-A7E7-42D2-9387-B2C6CF3BFFA4}"/>
    <cellStyle name="Comma 2 5 2 6" xfId="1063" xr:uid="{0F5E5CA7-F999-48F7-B4CB-492F7BB9AD61}"/>
    <cellStyle name="Comma 2 5 2 6 2" xfId="3085" xr:uid="{73FCA70A-B50B-42B3-990C-0F3EC131367B}"/>
    <cellStyle name="Comma 2 5 2 6 2 2" xfId="7129" xr:uid="{13D2611E-51B1-4918-8315-E9335075E4CA}"/>
    <cellStyle name="Comma 2 5 2 6 2 2 2" xfId="19261" xr:uid="{D920E202-9ED9-4775-A9B9-870F01391F4B}"/>
    <cellStyle name="Comma 2 5 2 6 2 2 2 2" xfId="43525" xr:uid="{81830EB9-C8D0-4FA1-8E52-63C0932EB01D}"/>
    <cellStyle name="Comma 2 5 2 6 2 2 3" xfId="31393" xr:uid="{BA1D2207-2F09-49FA-AE75-57953A2BC95B}"/>
    <cellStyle name="Comma 2 5 2 6 2 3" xfId="11173" xr:uid="{4ED13E34-0E99-4DFA-96C7-13469A953B6E}"/>
    <cellStyle name="Comma 2 5 2 6 2 3 2" xfId="23305" xr:uid="{CACAA1CC-6CC3-4F91-B334-AAD6353670CF}"/>
    <cellStyle name="Comma 2 5 2 6 2 3 2 2" xfId="47569" xr:uid="{43442F30-A9AF-472B-9AB2-EB15F6D3AF3F}"/>
    <cellStyle name="Comma 2 5 2 6 2 3 3" xfId="35437" xr:uid="{147B859F-5FFE-482B-9025-B16D8071A4F6}"/>
    <cellStyle name="Comma 2 5 2 6 2 4" xfId="15217" xr:uid="{60114EA0-956A-4782-8B7E-3BA0D9B73C56}"/>
    <cellStyle name="Comma 2 5 2 6 2 4 2" xfId="39481" xr:uid="{737744B0-BDFC-4734-8495-31CADD5C164A}"/>
    <cellStyle name="Comma 2 5 2 6 2 5" xfId="27349" xr:uid="{474E3175-30CA-4540-906A-F9702F376CD6}"/>
    <cellStyle name="Comma 2 5 2 6 3" xfId="5107" xr:uid="{3EE23041-8FEC-49ED-A83A-3F77CFCEAF94}"/>
    <cellStyle name="Comma 2 5 2 6 3 2" xfId="17239" xr:uid="{B7C9B1F1-A1B3-4E7F-9ACF-1C6693048C76}"/>
    <cellStyle name="Comma 2 5 2 6 3 2 2" xfId="41503" xr:uid="{2B66377D-000D-42DC-9856-0A04E46CA099}"/>
    <cellStyle name="Comma 2 5 2 6 3 3" xfId="29371" xr:uid="{23E4499E-EB7F-4049-89AE-D2DE9CABE99A}"/>
    <cellStyle name="Comma 2 5 2 6 4" xfId="9151" xr:uid="{E711F851-8CE9-4FD5-A40E-5B69638C3D50}"/>
    <cellStyle name="Comma 2 5 2 6 4 2" xfId="21283" xr:uid="{513DA11A-12A9-4F29-A55A-27372147FFBE}"/>
    <cellStyle name="Comma 2 5 2 6 4 2 2" xfId="45547" xr:uid="{2EB440AF-902C-48BB-A3D6-29E1CA3D5EB8}"/>
    <cellStyle name="Comma 2 5 2 6 4 3" xfId="33415" xr:uid="{FB9E4FC3-40EB-40BF-98FE-2C74FBA8ADAB}"/>
    <cellStyle name="Comma 2 5 2 6 5" xfId="13195" xr:uid="{3C6EA2E7-884C-4D1A-9509-54A9C8E9381C}"/>
    <cellStyle name="Comma 2 5 2 6 5 2" xfId="37459" xr:uid="{212EA724-6C3E-4447-B6BF-056C4EDAF845}"/>
    <cellStyle name="Comma 2 5 2 6 6" xfId="25327" xr:uid="{D2D04817-706E-4F0F-ABBC-33B463BE1DA0}"/>
    <cellStyle name="Comma 2 5 2 7" xfId="2074" xr:uid="{297529C8-6537-454F-9902-69AABF0139C0}"/>
    <cellStyle name="Comma 2 5 2 7 2" xfId="6118" xr:uid="{7F96C15E-B8FC-426C-957A-1BAA6E7D1EE5}"/>
    <cellStyle name="Comma 2 5 2 7 2 2" xfId="18250" xr:uid="{6AAAB6DE-1F34-4362-8114-4AB83F0CEE2E}"/>
    <cellStyle name="Comma 2 5 2 7 2 2 2" xfId="42514" xr:uid="{6B6C88C3-3B8D-4FAE-86D4-F6084A54EB69}"/>
    <cellStyle name="Comma 2 5 2 7 2 3" xfId="30382" xr:uid="{0E233AA8-D410-4F0E-A271-70765086DC24}"/>
    <cellStyle name="Comma 2 5 2 7 3" xfId="10162" xr:uid="{A904FB53-ADCA-411B-9649-B5140F419664}"/>
    <cellStyle name="Comma 2 5 2 7 3 2" xfId="22294" xr:uid="{7F6DC93F-FDC5-448A-BB6E-DDC92E7BA445}"/>
    <cellStyle name="Comma 2 5 2 7 3 2 2" xfId="46558" xr:uid="{2599F826-3092-4D77-9201-6A146B8017DB}"/>
    <cellStyle name="Comma 2 5 2 7 3 3" xfId="34426" xr:uid="{5ADC75C1-D214-4269-A54B-6AAE2B226DBE}"/>
    <cellStyle name="Comma 2 5 2 7 4" xfId="14206" xr:uid="{F4CC6AAF-9C0E-4DB0-AF9E-CDFC019F7BA7}"/>
    <cellStyle name="Comma 2 5 2 7 4 2" xfId="38470" xr:uid="{6BEEB193-9FD2-465E-AF50-C7940B1982C6}"/>
    <cellStyle name="Comma 2 5 2 7 5" xfId="26338" xr:uid="{DCFD97E2-2E79-459C-B806-50B642C328B9}"/>
    <cellStyle name="Comma 2 5 2 8" xfId="4096" xr:uid="{545BD57D-7A75-449C-8662-D29DF90E1546}"/>
    <cellStyle name="Comma 2 5 2 8 2" xfId="16228" xr:uid="{A5D21AA2-4099-4DED-8289-E49BBFDB12F2}"/>
    <cellStyle name="Comma 2 5 2 8 2 2" xfId="40492" xr:uid="{AD8613DA-5428-4126-AEF0-062A7F425DBB}"/>
    <cellStyle name="Comma 2 5 2 8 3" xfId="28360" xr:uid="{C48FCBD9-2F13-4A30-9406-650745A0BF5D}"/>
    <cellStyle name="Comma 2 5 2 9" xfId="8140" xr:uid="{CBEE82D1-DDC8-41A4-BF0B-67DCCF62E032}"/>
    <cellStyle name="Comma 2 5 2 9 2" xfId="20272" xr:uid="{65EA0A49-7BF2-44D7-8711-C43B078C313B}"/>
    <cellStyle name="Comma 2 5 2 9 2 2" xfId="44536" xr:uid="{169379EE-E12C-47CA-97A3-F09492BFEF63}"/>
    <cellStyle name="Comma 2 5 2 9 3" xfId="32404" xr:uid="{469AAF3E-C038-4E2C-92BB-714C3AFF45E2}"/>
    <cellStyle name="Comma 2 5 3" xfId="73" xr:uid="{D28A447E-4A83-4EBE-A71E-AE70AA2BA24A}"/>
    <cellStyle name="Comma 2 5 3 10" xfId="12205" xr:uid="{958B5CC5-A337-46C3-8623-F5A828C0C9DA}"/>
    <cellStyle name="Comma 2 5 3 10 2" xfId="36469" xr:uid="{327B6CFB-21A4-4ED2-A050-C1C6459C0103}"/>
    <cellStyle name="Comma 2 5 3 11" xfId="24337" xr:uid="{5E6B6346-FC9E-4BD6-975E-0CE42D70A61C}"/>
    <cellStyle name="Comma 2 5 3 2" xfId="136" xr:uid="{4663BF2F-46C8-455C-8AD6-840FC88070C6}"/>
    <cellStyle name="Comma 2 5 3 2 10" xfId="24400" xr:uid="{EE121733-47A3-4F85-9B13-1B0617EB4E99}"/>
    <cellStyle name="Comma 2 5 3 2 2" xfId="262" xr:uid="{7C11289B-AF68-49F9-905B-AD71B9CE9AA4}"/>
    <cellStyle name="Comma 2 5 3 2 2 2" xfId="515" xr:uid="{19AAC377-25F9-4330-BE88-AC8F303F88AD}"/>
    <cellStyle name="Comma 2 5 3 2 2 2 2" xfId="1020" xr:uid="{E24EE2A1-2623-46D9-A02A-0814BD284C47}"/>
    <cellStyle name="Comma 2 5 3 2 2 2 2 2" xfId="2031" xr:uid="{F5129DD6-5CB0-4D70-B150-1FB740F31018}"/>
    <cellStyle name="Comma 2 5 3 2 2 2 2 2 2" xfId="4053" xr:uid="{B3BB80A3-B4ED-4365-9F95-D7E5C31E7524}"/>
    <cellStyle name="Comma 2 5 3 2 2 2 2 2 2 2" xfId="8097" xr:uid="{3AF8407F-D0DD-4977-9542-A6D51A7836C8}"/>
    <cellStyle name="Comma 2 5 3 2 2 2 2 2 2 2 2" xfId="20229" xr:uid="{6349823E-7A42-4655-A60C-740A1AF9D18F}"/>
    <cellStyle name="Comma 2 5 3 2 2 2 2 2 2 2 2 2" xfId="44493" xr:uid="{1B00BC5E-9099-411D-A8AF-AA4BCD3155E1}"/>
    <cellStyle name="Comma 2 5 3 2 2 2 2 2 2 2 3" xfId="32361" xr:uid="{C2B45BAA-8EC1-4949-AB00-2AA7E6AEF9C9}"/>
    <cellStyle name="Comma 2 5 3 2 2 2 2 2 2 3" xfId="12141" xr:uid="{216601F9-1804-4585-BD0C-1C0D7BF6E11D}"/>
    <cellStyle name="Comma 2 5 3 2 2 2 2 2 2 3 2" xfId="24273" xr:uid="{61673BBB-A5D1-4B9B-AA8E-D2EFCB74F979}"/>
    <cellStyle name="Comma 2 5 3 2 2 2 2 2 2 3 2 2" xfId="48537" xr:uid="{1474FA72-2EFA-40EB-AA7A-9C45C20E1A6A}"/>
    <cellStyle name="Comma 2 5 3 2 2 2 2 2 2 3 3" xfId="36405" xr:uid="{16F24BAD-B0BB-4C80-9100-FB08C4BC3370}"/>
    <cellStyle name="Comma 2 5 3 2 2 2 2 2 2 4" xfId="16185" xr:uid="{096AFB4F-D5EF-4EF0-A8F0-A93D46205165}"/>
    <cellStyle name="Comma 2 5 3 2 2 2 2 2 2 4 2" xfId="40449" xr:uid="{674D084B-9A21-40B8-AF9E-27E9DF44314D}"/>
    <cellStyle name="Comma 2 5 3 2 2 2 2 2 2 5" xfId="28317" xr:uid="{D93C989B-1C31-41C2-884C-498F2AEF1F8F}"/>
    <cellStyle name="Comma 2 5 3 2 2 2 2 2 3" xfId="6075" xr:uid="{8F9833F4-E921-46C0-91EE-CD55EE992249}"/>
    <cellStyle name="Comma 2 5 3 2 2 2 2 2 3 2" xfId="18207" xr:uid="{11B62CBB-5EFF-45EA-9218-16875C3934A9}"/>
    <cellStyle name="Comma 2 5 3 2 2 2 2 2 3 2 2" xfId="42471" xr:uid="{AAA797C0-8DE4-4642-9B69-65291316675F}"/>
    <cellStyle name="Comma 2 5 3 2 2 2 2 2 3 3" xfId="30339" xr:uid="{6EBBED10-AC62-4066-A50E-8293A4EB9FF8}"/>
    <cellStyle name="Comma 2 5 3 2 2 2 2 2 4" xfId="10119" xr:uid="{9C12BE92-6DDC-46BE-A865-11473EE87D1B}"/>
    <cellStyle name="Comma 2 5 3 2 2 2 2 2 4 2" xfId="22251" xr:uid="{43694D57-1B90-4677-952D-97C7FAB04363}"/>
    <cellStyle name="Comma 2 5 3 2 2 2 2 2 4 2 2" xfId="46515" xr:uid="{649320B1-CC2E-4F2C-8BD1-0D867CEB936C}"/>
    <cellStyle name="Comma 2 5 3 2 2 2 2 2 4 3" xfId="34383" xr:uid="{474B045D-FCA7-4F53-8FCC-B6B8E84BE03E}"/>
    <cellStyle name="Comma 2 5 3 2 2 2 2 2 5" xfId="14163" xr:uid="{8DD0FFE7-A4E9-48FA-83B1-EA24CB47AF14}"/>
    <cellStyle name="Comma 2 5 3 2 2 2 2 2 5 2" xfId="38427" xr:uid="{9C7B2EDC-9FE6-479B-83E2-789A9100D5D4}"/>
    <cellStyle name="Comma 2 5 3 2 2 2 2 2 6" xfId="26295" xr:uid="{627A7A44-391A-4AD1-A1C1-A43E5D0AFF9D}"/>
    <cellStyle name="Comma 2 5 3 2 2 2 2 3" xfId="3042" xr:uid="{385E1EC9-01AB-429D-B9D6-26D968B474A5}"/>
    <cellStyle name="Comma 2 5 3 2 2 2 2 3 2" xfId="7086" xr:uid="{B40E219F-BB90-4437-9D10-D1DA96CA8EDF}"/>
    <cellStyle name="Comma 2 5 3 2 2 2 2 3 2 2" xfId="19218" xr:uid="{6F13CA25-F1EE-4742-93D8-1F672360F467}"/>
    <cellStyle name="Comma 2 5 3 2 2 2 2 3 2 2 2" xfId="43482" xr:uid="{4ED29FBA-6AC8-433D-B593-A1B273CF4485}"/>
    <cellStyle name="Comma 2 5 3 2 2 2 2 3 2 3" xfId="31350" xr:uid="{0BFB18F6-6AB4-4186-8F9C-6A0320EC4F77}"/>
    <cellStyle name="Comma 2 5 3 2 2 2 2 3 3" xfId="11130" xr:uid="{8EA66D42-9236-4E79-A682-EB54ABA4C199}"/>
    <cellStyle name="Comma 2 5 3 2 2 2 2 3 3 2" xfId="23262" xr:uid="{85AA2FF0-EAB1-46A9-A8EB-4BEDF758F76E}"/>
    <cellStyle name="Comma 2 5 3 2 2 2 2 3 3 2 2" xfId="47526" xr:uid="{91AB6AD4-8A6A-4BFD-BFF5-99D1E29E3970}"/>
    <cellStyle name="Comma 2 5 3 2 2 2 2 3 3 3" xfId="35394" xr:uid="{5EFCF51E-ACC8-4AEC-9B07-7DE9CEF01A9D}"/>
    <cellStyle name="Comma 2 5 3 2 2 2 2 3 4" xfId="15174" xr:uid="{2D7B3770-2A0B-456C-AE5A-C9B2454F634F}"/>
    <cellStyle name="Comma 2 5 3 2 2 2 2 3 4 2" xfId="39438" xr:uid="{A2797C84-60D1-4CFD-BCEB-4DC71149BC25}"/>
    <cellStyle name="Comma 2 5 3 2 2 2 2 3 5" xfId="27306" xr:uid="{F789A320-B03A-4230-A0F1-4CDACE6B1B8F}"/>
    <cellStyle name="Comma 2 5 3 2 2 2 2 4" xfId="5064" xr:uid="{4DF704F2-0950-42D8-A95E-64A7412DF2A8}"/>
    <cellStyle name="Comma 2 5 3 2 2 2 2 4 2" xfId="17196" xr:uid="{CF536E75-FB1B-4C44-8049-76D748EE31EF}"/>
    <cellStyle name="Comma 2 5 3 2 2 2 2 4 2 2" xfId="41460" xr:uid="{AB13CABC-526B-4D15-9338-2D38D1C7DCF0}"/>
    <cellStyle name="Comma 2 5 3 2 2 2 2 4 3" xfId="29328" xr:uid="{E12C6303-C34C-4A89-B031-D207177DAB80}"/>
    <cellStyle name="Comma 2 5 3 2 2 2 2 5" xfId="9108" xr:uid="{EC486699-21E9-4472-AEB7-3982E5C6D674}"/>
    <cellStyle name="Comma 2 5 3 2 2 2 2 5 2" xfId="21240" xr:uid="{EAE9CCA8-A3CB-4193-88BE-9533E9D008C5}"/>
    <cellStyle name="Comma 2 5 3 2 2 2 2 5 2 2" xfId="45504" xr:uid="{98A2E29D-01B7-41AD-9EAE-9E5FD237233C}"/>
    <cellStyle name="Comma 2 5 3 2 2 2 2 5 3" xfId="33372" xr:uid="{67BADE52-1C76-4F22-8D1A-50C81CA25BB1}"/>
    <cellStyle name="Comma 2 5 3 2 2 2 2 6" xfId="13152" xr:uid="{276747A9-3D3E-4500-B62A-11D205D5736A}"/>
    <cellStyle name="Comma 2 5 3 2 2 2 2 6 2" xfId="37416" xr:uid="{BD4003FA-B9E3-4B05-AA3B-B1B5FF629E37}"/>
    <cellStyle name="Comma 2 5 3 2 2 2 2 7" xfId="25284" xr:uid="{90D41E86-0DAF-4104-BE79-680BE9B13AFC}"/>
    <cellStyle name="Comma 2 5 3 2 2 2 3" xfId="1526" xr:uid="{5451EE7D-B959-44B8-8CA5-1B51B7E9C1D6}"/>
    <cellStyle name="Comma 2 5 3 2 2 2 3 2" xfId="3548" xr:uid="{8E5293A4-2BD9-4AD3-9110-2E74EF72B048}"/>
    <cellStyle name="Comma 2 5 3 2 2 2 3 2 2" xfId="7592" xr:uid="{392B3495-28A5-4C83-B6F7-CA9A58F43884}"/>
    <cellStyle name="Comma 2 5 3 2 2 2 3 2 2 2" xfId="19724" xr:uid="{89D03A43-3DE7-4AE9-AB01-E8735C05B35D}"/>
    <cellStyle name="Comma 2 5 3 2 2 2 3 2 2 2 2" xfId="43988" xr:uid="{B69B50F7-8BCA-42A3-8ED6-D3D821F760BB}"/>
    <cellStyle name="Comma 2 5 3 2 2 2 3 2 2 3" xfId="31856" xr:uid="{D5D1BC70-8CFA-45E1-B7DD-019CEEBFDE34}"/>
    <cellStyle name="Comma 2 5 3 2 2 2 3 2 3" xfId="11636" xr:uid="{C63BE5A6-60FD-4C2C-84CF-D0D119DC1AF0}"/>
    <cellStyle name="Comma 2 5 3 2 2 2 3 2 3 2" xfId="23768" xr:uid="{6401FA3B-3BF0-45C4-AC95-52B2E371CC0D}"/>
    <cellStyle name="Comma 2 5 3 2 2 2 3 2 3 2 2" xfId="48032" xr:uid="{F46A3AB3-74D3-4F76-B7F0-60E7F91E18EC}"/>
    <cellStyle name="Comma 2 5 3 2 2 2 3 2 3 3" xfId="35900" xr:uid="{058238AE-6E7E-4883-9733-7742AD3204E9}"/>
    <cellStyle name="Comma 2 5 3 2 2 2 3 2 4" xfId="15680" xr:uid="{9410388D-0F26-4F44-8003-1971707599A2}"/>
    <cellStyle name="Comma 2 5 3 2 2 2 3 2 4 2" xfId="39944" xr:uid="{77A72621-52E4-4D5A-B476-82EAB1A959C5}"/>
    <cellStyle name="Comma 2 5 3 2 2 2 3 2 5" xfId="27812" xr:uid="{34E18DB3-19B6-4548-9081-305CDB6F1BE0}"/>
    <cellStyle name="Comma 2 5 3 2 2 2 3 3" xfId="5570" xr:uid="{BEA0A81D-4CC1-4A7A-8BD3-9C23E3E0B603}"/>
    <cellStyle name="Comma 2 5 3 2 2 2 3 3 2" xfId="17702" xr:uid="{BCDEDBA7-77C7-4A80-A458-4CDA5F56662F}"/>
    <cellStyle name="Comma 2 5 3 2 2 2 3 3 2 2" xfId="41966" xr:uid="{5E8850F8-3599-49E7-9395-637C02CB598E}"/>
    <cellStyle name="Comma 2 5 3 2 2 2 3 3 3" xfId="29834" xr:uid="{EB7963DB-E1A7-48ED-AB55-58016FDB6967}"/>
    <cellStyle name="Comma 2 5 3 2 2 2 3 4" xfId="9614" xr:uid="{69F6D317-5A9E-4428-BA29-C607E762BF99}"/>
    <cellStyle name="Comma 2 5 3 2 2 2 3 4 2" xfId="21746" xr:uid="{0ECE2306-059D-4932-B2DC-21CECCEB2FD2}"/>
    <cellStyle name="Comma 2 5 3 2 2 2 3 4 2 2" xfId="46010" xr:uid="{22DD0A83-7F58-4DB5-A448-BCAA9C9EEA59}"/>
    <cellStyle name="Comma 2 5 3 2 2 2 3 4 3" xfId="33878" xr:uid="{68192D6F-D613-4C4F-950B-2829C8C527D7}"/>
    <cellStyle name="Comma 2 5 3 2 2 2 3 5" xfId="13658" xr:uid="{DF4572DA-A7C4-4786-BA4E-51123F842208}"/>
    <cellStyle name="Comma 2 5 3 2 2 2 3 5 2" xfId="37922" xr:uid="{438CCB28-8AEE-4073-BD95-694D1804AF42}"/>
    <cellStyle name="Comma 2 5 3 2 2 2 3 6" xfId="25790" xr:uid="{E5FFE0FA-8C04-4A0A-8D41-D3316A8601A0}"/>
    <cellStyle name="Comma 2 5 3 2 2 2 4" xfId="2537" xr:uid="{EC69FFB2-9B7D-4DB5-9B64-09F88E0971BA}"/>
    <cellStyle name="Comma 2 5 3 2 2 2 4 2" xfId="6581" xr:uid="{946ABE86-DA96-45F0-8E77-2D51641271AD}"/>
    <cellStyle name="Comma 2 5 3 2 2 2 4 2 2" xfId="18713" xr:uid="{60D87F28-DD39-4F83-9ADC-7D03E346E598}"/>
    <cellStyle name="Comma 2 5 3 2 2 2 4 2 2 2" xfId="42977" xr:uid="{B9F9F0E5-E6E7-4AB1-8B49-B9AC935A5550}"/>
    <cellStyle name="Comma 2 5 3 2 2 2 4 2 3" xfId="30845" xr:uid="{1B9E88CD-36F2-45E4-A113-1DFEDE1F9AB9}"/>
    <cellStyle name="Comma 2 5 3 2 2 2 4 3" xfId="10625" xr:uid="{9B8F1651-A9AA-4690-8146-141D36F2C0F0}"/>
    <cellStyle name="Comma 2 5 3 2 2 2 4 3 2" xfId="22757" xr:uid="{DD02C82C-E43C-4C44-B8AD-141E6709093A}"/>
    <cellStyle name="Comma 2 5 3 2 2 2 4 3 2 2" xfId="47021" xr:uid="{42580834-7625-454E-838E-2563E5185183}"/>
    <cellStyle name="Comma 2 5 3 2 2 2 4 3 3" xfId="34889" xr:uid="{1BCCBB3D-C3FA-4ABF-A672-E86C255B9140}"/>
    <cellStyle name="Comma 2 5 3 2 2 2 4 4" xfId="14669" xr:uid="{DAB96AE1-E851-4D2E-8AF2-A35773E7F91B}"/>
    <cellStyle name="Comma 2 5 3 2 2 2 4 4 2" xfId="38933" xr:uid="{55984F13-6C3B-46E2-91E0-07536422A329}"/>
    <cellStyle name="Comma 2 5 3 2 2 2 4 5" xfId="26801" xr:uid="{809F836E-C05D-4BCB-9232-DB68E1FBF29B}"/>
    <cellStyle name="Comma 2 5 3 2 2 2 5" xfId="4559" xr:uid="{05CDE35B-2777-44FA-AADD-C2F005384166}"/>
    <cellStyle name="Comma 2 5 3 2 2 2 5 2" xfId="16691" xr:uid="{7384C6C9-3EF2-4579-AA52-14188D2ED9F3}"/>
    <cellStyle name="Comma 2 5 3 2 2 2 5 2 2" xfId="40955" xr:uid="{6F85C06C-4F3D-4F34-A28E-28654091E15F}"/>
    <cellStyle name="Comma 2 5 3 2 2 2 5 3" xfId="28823" xr:uid="{DE05470E-C4DD-4AC9-9570-EF897312EF20}"/>
    <cellStyle name="Comma 2 5 3 2 2 2 6" xfId="8603" xr:uid="{F6118223-B0D6-4931-B140-E78F5F9D122E}"/>
    <cellStyle name="Comma 2 5 3 2 2 2 6 2" xfId="20735" xr:uid="{3A2EC3D0-39B9-49FA-A0C4-CE2A8444BDEA}"/>
    <cellStyle name="Comma 2 5 3 2 2 2 6 2 2" xfId="44999" xr:uid="{EF9AEBB0-A107-4F51-B18A-A4CB1E1BEAE3}"/>
    <cellStyle name="Comma 2 5 3 2 2 2 6 3" xfId="32867" xr:uid="{3B93E012-4ADE-4989-9EB0-B34B9DF479E7}"/>
    <cellStyle name="Comma 2 5 3 2 2 2 7" xfId="12647" xr:uid="{AA7CE6C4-8D9D-4743-B8DC-1C38EF9736D9}"/>
    <cellStyle name="Comma 2 5 3 2 2 2 7 2" xfId="36911" xr:uid="{03D28E8A-6E74-49BB-8A7F-F49B9474D334}"/>
    <cellStyle name="Comma 2 5 3 2 2 2 8" xfId="24779" xr:uid="{FB2F88E7-BDA6-487F-BC6E-41285FEF767C}"/>
    <cellStyle name="Comma 2 5 3 2 2 3" xfId="767" xr:uid="{81266E61-A32E-48A8-874E-D3DB257D268B}"/>
    <cellStyle name="Comma 2 5 3 2 2 3 2" xfId="1778" xr:uid="{BF8DFFD8-0C1D-4AEE-974C-7CC8CD6DCA79}"/>
    <cellStyle name="Comma 2 5 3 2 2 3 2 2" xfId="3800" xr:uid="{8846F5CF-5C0A-4D14-B5CF-A35BD4AF4038}"/>
    <cellStyle name="Comma 2 5 3 2 2 3 2 2 2" xfId="7844" xr:uid="{8125AAFF-8EEE-4127-95DB-702CA753CB20}"/>
    <cellStyle name="Comma 2 5 3 2 2 3 2 2 2 2" xfId="19976" xr:uid="{F1FB2482-F4A4-49A4-8144-0AEC084DA380}"/>
    <cellStyle name="Comma 2 5 3 2 2 3 2 2 2 2 2" xfId="44240" xr:uid="{B651E72E-3AE5-4C63-BD60-941AB355D590}"/>
    <cellStyle name="Comma 2 5 3 2 2 3 2 2 2 3" xfId="32108" xr:uid="{B44CEE0B-E607-4B58-AA3D-F0700C6B272B}"/>
    <cellStyle name="Comma 2 5 3 2 2 3 2 2 3" xfId="11888" xr:uid="{8485F46D-CEA1-499E-A608-0F61C48BB409}"/>
    <cellStyle name="Comma 2 5 3 2 2 3 2 2 3 2" xfId="24020" xr:uid="{46573C43-A821-45C3-AD09-E82749960485}"/>
    <cellStyle name="Comma 2 5 3 2 2 3 2 2 3 2 2" xfId="48284" xr:uid="{02876E1C-1883-4514-82A6-0CEB6011B8D9}"/>
    <cellStyle name="Comma 2 5 3 2 2 3 2 2 3 3" xfId="36152" xr:uid="{FA673882-A273-4FA7-966B-A7265DCE221A}"/>
    <cellStyle name="Comma 2 5 3 2 2 3 2 2 4" xfId="15932" xr:uid="{96082EBF-C3F1-4404-9647-7F9563A8CCAE}"/>
    <cellStyle name="Comma 2 5 3 2 2 3 2 2 4 2" xfId="40196" xr:uid="{F639C7E3-F185-43FB-B610-102E06FD453A}"/>
    <cellStyle name="Comma 2 5 3 2 2 3 2 2 5" xfId="28064" xr:uid="{9B2FF604-6516-4C4F-8128-DFB6779754B7}"/>
    <cellStyle name="Comma 2 5 3 2 2 3 2 3" xfId="5822" xr:uid="{8ADFFBE4-4FE5-4AC3-B547-3F57AB47F6D5}"/>
    <cellStyle name="Comma 2 5 3 2 2 3 2 3 2" xfId="17954" xr:uid="{A7C4F493-5C67-4958-86E2-B2468FE9F67B}"/>
    <cellStyle name="Comma 2 5 3 2 2 3 2 3 2 2" xfId="42218" xr:uid="{D77E5FAB-7C03-4DD2-A695-CB6672FA1A79}"/>
    <cellStyle name="Comma 2 5 3 2 2 3 2 3 3" xfId="30086" xr:uid="{25BD3AE9-AFC8-49F4-9796-6882DAAF96DA}"/>
    <cellStyle name="Comma 2 5 3 2 2 3 2 4" xfId="9866" xr:uid="{760DFBAB-F05E-4142-B36B-2986517B42EF}"/>
    <cellStyle name="Comma 2 5 3 2 2 3 2 4 2" xfId="21998" xr:uid="{89F79583-9854-4C0F-8D4F-266AEB6AAF2A}"/>
    <cellStyle name="Comma 2 5 3 2 2 3 2 4 2 2" xfId="46262" xr:uid="{F4BF7723-C94D-4DD7-8DC2-FC90DCBEBA42}"/>
    <cellStyle name="Comma 2 5 3 2 2 3 2 4 3" xfId="34130" xr:uid="{773B0AA9-D706-4378-A271-7A7BAA4667D3}"/>
    <cellStyle name="Comma 2 5 3 2 2 3 2 5" xfId="13910" xr:uid="{7E426028-DAA6-478E-8E7A-3DD9704F018C}"/>
    <cellStyle name="Comma 2 5 3 2 2 3 2 5 2" xfId="38174" xr:uid="{32AC5712-9F9F-49DB-91D9-DE08635E184A}"/>
    <cellStyle name="Comma 2 5 3 2 2 3 2 6" xfId="26042" xr:uid="{A816328B-4499-44C7-8405-B457D5D7A7A8}"/>
    <cellStyle name="Comma 2 5 3 2 2 3 3" xfId="2789" xr:uid="{DBB5D160-1955-463C-A6A6-0C23727F4CFF}"/>
    <cellStyle name="Comma 2 5 3 2 2 3 3 2" xfId="6833" xr:uid="{8450EDA1-AB41-45FC-ADDC-21FB89E4C1BA}"/>
    <cellStyle name="Comma 2 5 3 2 2 3 3 2 2" xfId="18965" xr:uid="{3ADA9998-2383-4915-8EE5-00F24A24C422}"/>
    <cellStyle name="Comma 2 5 3 2 2 3 3 2 2 2" xfId="43229" xr:uid="{987A1B67-CDD7-4525-8AC5-BF0A80CA296E}"/>
    <cellStyle name="Comma 2 5 3 2 2 3 3 2 3" xfId="31097" xr:uid="{7C57EBF0-CBB8-4EFE-9310-691C82D822A7}"/>
    <cellStyle name="Comma 2 5 3 2 2 3 3 3" xfId="10877" xr:uid="{8AD7FEC9-D693-472E-BADE-A8C28C1D3F98}"/>
    <cellStyle name="Comma 2 5 3 2 2 3 3 3 2" xfId="23009" xr:uid="{35746E91-B117-496C-A48A-63E6FDCBC4B4}"/>
    <cellStyle name="Comma 2 5 3 2 2 3 3 3 2 2" xfId="47273" xr:uid="{5C4307CA-7EDD-4C9E-9760-627E22133A3D}"/>
    <cellStyle name="Comma 2 5 3 2 2 3 3 3 3" xfId="35141" xr:uid="{D47CA32B-43C8-479C-9C54-A52E60992135}"/>
    <cellStyle name="Comma 2 5 3 2 2 3 3 4" xfId="14921" xr:uid="{0F81438A-3AF2-453C-9431-3495BB58E715}"/>
    <cellStyle name="Comma 2 5 3 2 2 3 3 4 2" xfId="39185" xr:uid="{C96555F9-DD77-40D6-A899-8A7326F8CFAE}"/>
    <cellStyle name="Comma 2 5 3 2 2 3 3 5" xfId="27053" xr:uid="{A1CEADD7-8051-498C-A1D2-507D5C7DDCC2}"/>
    <cellStyle name="Comma 2 5 3 2 2 3 4" xfId="4811" xr:uid="{B56DED18-E23E-48DF-BD06-8200D66A41A6}"/>
    <cellStyle name="Comma 2 5 3 2 2 3 4 2" xfId="16943" xr:uid="{60615015-9A18-43AA-87F5-5BE92556266F}"/>
    <cellStyle name="Comma 2 5 3 2 2 3 4 2 2" xfId="41207" xr:uid="{54DDF285-40C9-42EF-ACAA-1864AF0CC6BB}"/>
    <cellStyle name="Comma 2 5 3 2 2 3 4 3" xfId="29075" xr:uid="{06D8A2D6-7F61-4552-A546-0DC067A8DDA9}"/>
    <cellStyle name="Comma 2 5 3 2 2 3 5" xfId="8855" xr:uid="{EDEF29C8-4F1F-4CA9-B6D4-3E35B1F169F9}"/>
    <cellStyle name="Comma 2 5 3 2 2 3 5 2" xfId="20987" xr:uid="{9D8C2C29-992B-4D78-A5B8-F7C0655DB875}"/>
    <cellStyle name="Comma 2 5 3 2 2 3 5 2 2" xfId="45251" xr:uid="{74EF16C8-0549-4950-95BA-C1C4DFC4C820}"/>
    <cellStyle name="Comma 2 5 3 2 2 3 5 3" xfId="33119" xr:uid="{307C8375-D0BA-4A44-ADBF-8247D845C1F6}"/>
    <cellStyle name="Comma 2 5 3 2 2 3 6" xfId="12899" xr:uid="{58C5BA37-245C-4FE0-A700-054F74743687}"/>
    <cellStyle name="Comma 2 5 3 2 2 3 6 2" xfId="37163" xr:uid="{A60C609B-4A9A-4DE4-8D3A-BC7A4A821542}"/>
    <cellStyle name="Comma 2 5 3 2 2 3 7" xfId="25031" xr:uid="{634C3C6B-3CF8-4C87-BAA6-14B715F573ED}"/>
    <cellStyle name="Comma 2 5 3 2 2 4" xfId="1273" xr:uid="{41FBD651-6F73-476F-85B4-D0412C94E16C}"/>
    <cellStyle name="Comma 2 5 3 2 2 4 2" xfId="3295" xr:uid="{C5B2598C-1953-4BC0-9FA8-65FA6DBCCD7E}"/>
    <cellStyle name="Comma 2 5 3 2 2 4 2 2" xfId="7339" xr:uid="{B382231B-2636-432C-81AF-F0DD77E1421B}"/>
    <cellStyle name="Comma 2 5 3 2 2 4 2 2 2" xfId="19471" xr:uid="{5CCCE730-7694-4B08-9402-795BA90A5931}"/>
    <cellStyle name="Comma 2 5 3 2 2 4 2 2 2 2" xfId="43735" xr:uid="{20708D62-9D8F-4634-92EA-2341613ECC9D}"/>
    <cellStyle name="Comma 2 5 3 2 2 4 2 2 3" xfId="31603" xr:uid="{C694E411-117A-4A90-A681-38C6DF11723C}"/>
    <cellStyle name="Comma 2 5 3 2 2 4 2 3" xfId="11383" xr:uid="{7242F490-C01B-483A-AE00-2781999FD5D2}"/>
    <cellStyle name="Comma 2 5 3 2 2 4 2 3 2" xfId="23515" xr:uid="{EF5BFF8C-33EF-4CAB-B55C-45BC3DA31081}"/>
    <cellStyle name="Comma 2 5 3 2 2 4 2 3 2 2" xfId="47779" xr:uid="{9BC88CF6-FD09-4814-8D6F-46CC11B619C1}"/>
    <cellStyle name="Comma 2 5 3 2 2 4 2 3 3" xfId="35647" xr:uid="{77264D64-C8AE-4EB4-83B2-8C61A0E3D2FC}"/>
    <cellStyle name="Comma 2 5 3 2 2 4 2 4" xfId="15427" xr:uid="{CF722145-D451-4AD4-9A60-FBFFEBAB71DB}"/>
    <cellStyle name="Comma 2 5 3 2 2 4 2 4 2" xfId="39691" xr:uid="{C2F9FA79-A1D8-4073-BCBE-78F89D3EF5AF}"/>
    <cellStyle name="Comma 2 5 3 2 2 4 2 5" xfId="27559" xr:uid="{6CC3481D-7E8A-4AB3-9C6B-EC410033D531}"/>
    <cellStyle name="Comma 2 5 3 2 2 4 3" xfId="5317" xr:uid="{6350440C-101E-4535-ABD5-E8F4A5BE3148}"/>
    <cellStyle name="Comma 2 5 3 2 2 4 3 2" xfId="17449" xr:uid="{FE83D22E-F36F-41EA-A21C-794D84143844}"/>
    <cellStyle name="Comma 2 5 3 2 2 4 3 2 2" xfId="41713" xr:uid="{C0524131-B0A2-4E3D-ACD8-BAF806C0A9C4}"/>
    <cellStyle name="Comma 2 5 3 2 2 4 3 3" xfId="29581" xr:uid="{E11D3D99-7451-4D8C-96CB-915E546A1CB4}"/>
    <cellStyle name="Comma 2 5 3 2 2 4 4" xfId="9361" xr:uid="{9C5DE87F-6263-45FB-817F-69D1FAD4BF00}"/>
    <cellStyle name="Comma 2 5 3 2 2 4 4 2" xfId="21493" xr:uid="{A2F22867-75BB-46DE-A492-9C45D11C672E}"/>
    <cellStyle name="Comma 2 5 3 2 2 4 4 2 2" xfId="45757" xr:uid="{A71D877C-C1D1-4474-8831-02A6EDB44255}"/>
    <cellStyle name="Comma 2 5 3 2 2 4 4 3" xfId="33625" xr:uid="{6A428E59-7274-44F5-AB58-004BE83CA89C}"/>
    <cellStyle name="Comma 2 5 3 2 2 4 5" xfId="13405" xr:uid="{6F2B81E8-A4BF-4257-A3FA-52261899275E}"/>
    <cellStyle name="Comma 2 5 3 2 2 4 5 2" xfId="37669" xr:uid="{5B8B8EE2-7CCF-487D-BB97-D4A6DB651351}"/>
    <cellStyle name="Comma 2 5 3 2 2 4 6" xfId="25537" xr:uid="{486D630F-6E00-424C-BFAD-8423123E0788}"/>
    <cellStyle name="Comma 2 5 3 2 2 5" xfId="2284" xr:uid="{31E333D8-A89E-4C64-A874-DF5087B52420}"/>
    <cellStyle name="Comma 2 5 3 2 2 5 2" xfId="6328" xr:uid="{978935CF-531E-45C8-ACA1-97E141383E3C}"/>
    <cellStyle name="Comma 2 5 3 2 2 5 2 2" xfId="18460" xr:uid="{4EA91452-6CF1-46BE-9380-0822B54DD5DE}"/>
    <cellStyle name="Comma 2 5 3 2 2 5 2 2 2" xfId="42724" xr:uid="{55553579-27BB-439E-80E7-D4A57C7FB782}"/>
    <cellStyle name="Comma 2 5 3 2 2 5 2 3" xfId="30592" xr:uid="{989ABF3D-2836-4014-98B7-EAC35FA231A8}"/>
    <cellStyle name="Comma 2 5 3 2 2 5 3" xfId="10372" xr:uid="{F4EEFA1E-F64A-4E17-9979-23BB413F38B5}"/>
    <cellStyle name="Comma 2 5 3 2 2 5 3 2" xfId="22504" xr:uid="{62901E23-7F85-4E76-8A0D-392F09262E9F}"/>
    <cellStyle name="Comma 2 5 3 2 2 5 3 2 2" xfId="46768" xr:uid="{DC103AB3-07E5-4601-8EC4-EFDB70EAF03A}"/>
    <cellStyle name="Comma 2 5 3 2 2 5 3 3" xfId="34636" xr:uid="{B6D28296-DCD9-43A2-948B-97F9153880D6}"/>
    <cellStyle name="Comma 2 5 3 2 2 5 4" xfId="14416" xr:uid="{1D9F7D76-3040-4D0D-8179-997EAF1953EC}"/>
    <cellStyle name="Comma 2 5 3 2 2 5 4 2" xfId="38680" xr:uid="{D6443A1C-BE27-4F1B-982A-7A2A7DBF3B1E}"/>
    <cellStyle name="Comma 2 5 3 2 2 5 5" xfId="26548" xr:uid="{FE1A0A5C-6783-45A0-B495-24DA8221D6C0}"/>
    <cellStyle name="Comma 2 5 3 2 2 6" xfId="4306" xr:uid="{23AA3229-B2E0-4093-9B95-66E34949BE68}"/>
    <cellStyle name="Comma 2 5 3 2 2 6 2" xfId="16438" xr:uid="{07F55485-5E95-46CF-81F0-C5E094F61D8E}"/>
    <cellStyle name="Comma 2 5 3 2 2 6 2 2" xfId="40702" xr:uid="{BEA2DE54-4BB1-4945-B588-1E407E8668F9}"/>
    <cellStyle name="Comma 2 5 3 2 2 6 3" xfId="28570" xr:uid="{4640CE52-390D-4FD1-A88C-BE83E58506E9}"/>
    <cellStyle name="Comma 2 5 3 2 2 7" xfId="8350" xr:uid="{B994116E-EBC5-41B5-9BDE-F59A2D7B5DBE}"/>
    <cellStyle name="Comma 2 5 3 2 2 7 2" xfId="20482" xr:uid="{1A810DDA-C7F4-4985-B5E7-975E77B4F21B}"/>
    <cellStyle name="Comma 2 5 3 2 2 7 2 2" xfId="44746" xr:uid="{C967403D-C49B-42EF-9E50-6F0EF927AED5}"/>
    <cellStyle name="Comma 2 5 3 2 2 7 3" xfId="32614" xr:uid="{1D901CA9-2578-4934-9A67-62ED9ECEAF51}"/>
    <cellStyle name="Comma 2 5 3 2 2 8" xfId="12394" xr:uid="{A97A3769-DD9C-4742-ADCD-F39BADD425AF}"/>
    <cellStyle name="Comma 2 5 3 2 2 8 2" xfId="36658" xr:uid="{7C508FD2-A0C7-4DEB-872F-3440E2659913}"/>
    <cellStyle name="Comma 2 5 3 2 2 9" xfId="24526" xr:uid="{7EA6AB44-A39C-4A2F-9685-631A6F75C571}"/>
    <cellStyle name="Comma 2 5 3 2 3" xfId="389" xr:uid="{83DAE28B-F41C-4A1C-9536-15C22C9E25F9}"/>
    <cellStyle name="Comma 2 5 3 2 3 2" xfId="894" xr:uid="{AEB56904-64F7-4876-ACD2-1AA146EB1DCB}"/>
    <cellStyle name="Comma 2 5 3 2 3 2 2" xfId="1905" xr:uid="{0D61289C-F653-48B1-8346-1FD64D1535F4}"/>
    <cellStyle name="Comma 2 5 3 2 3 2 2 2" xfId="3927" xr:uid="{D7D18BBD-F742-44F9-9909-9DE9A3F8BFC9}"/>
    <cellStyle name="Comma 2 5 3 2 3 2 2 2 2" xfId="7971" xr:uid="{CA7382DC-DCCE-48DE-8C94-B06777DF0EFD}"/>
    <cellStyle name="Comma 2 5 3 2 3 2 2 2 2 2" xfId="20103" xr:uid="{25CB26F8-90E9-4316-A3DF-CCEE0F1AC592}"/>
    <cellStyle name="Comma 2 5 3 2 3 2 2 2 2 2 2" xfId="44367" xr:uid="{447578AF-A90B-4FEA-A2EC-4CEA50357ED4}"/>
    <cellStyle name="Comma 2 5 3 2 3 2 2 2 2 3" xfId="32235" xr:uid="{B89724EB-CE50-4742-909D-6B0919133866}"/>
    <cellStyle name="Comma 2 5 3 2 3 2 2 2 3" xfId="12015" xr:uid="{BE1EE3EA-1047-4CD7-9BF7-C7C62DFB7AFA}"/>
    <cellStyle name="Comma 2 5 3 2 3 2 2 2 3 2" xfId="24147" xr:uid="{1A4F5193-4150-4090-A9B7-01C7CA88D5C0}"/>
    <cellStyle name="Comma 2 5 3 2 3 2 2 2 3 2 2" xfId="48411" xr:uid="{43922A56-4CC1-4AE9-BCB7-A5F658D9C6C4}"/>
    <cellStyle name="Comma 2 5 3 2 3 2 2 2 3 3" xfId="36279" xr:uid="{55B78846-1C41-486B-8A93-194D920C0C73}"/>
    <cellStyle name="Comma 2 5 3 2 3 2 2 2 4" xfId="16059" xr:uid="{1340E9BF-B857-4EDA-8711-B4CFB7E82A5B}"/>
    <cellStyle name="Comma 2 5 3 2 3 2 2 2 4 2" xfId="40323" xr:uid="{B22744F5-F916-411A-97F5-B59BCFFE7F44}"/>
    <cellStyle name="Comma 2 5 3 2 3 2 2 2 5" xfId="28191" xr:uid="{88AD1E29-8391-4EFE-B6D5-1C93B18CB19A}"/>
    <cellStyle name="Comma 2 5 3 2 3 2 2 3" xfId="5949" xr:uid="{01FFA014-0E9C-4536-A997-06D25CD9CCD3}"/>
    <cellStyle name="Comma 2 5 3 2 3 2 2 3 2" xfId="18081" xr:uid="{984BB5FE-7663-4873-9E66-B0E0688FBFAB}"/>
    <cellStyle name="Comma 2 5 3 2 3 2 2 3 2 2" xfId="42345" xr:uid="{E6D8C0EB-C0C1-4C50-A11A-4F6BC84FFA77}"/>
    <cellStyle name="Comma 2 5 3 2 3 2 2 3 3" xfId="30213" xr:uid="{785C88B6-B6EC-4F4C-ABED-138034ECD2E0}"/>
    <cellStyle name="Comma 2 5 3 2 3 2 2 4" xfId="9993" xr:uid="{C8A12C95-29F9-4431-8B0E-1E10FFA116D4}"/>
    <cellStyle name="Comma 2 5 3 2 3 2 2 4 2" xfId="22125" xr:uid="{28A075A2-B250-4D1D-BE46-1FECDFCFE35F}"/>
    <cellStyle name="Comma 2 5 3 2 3 2 2 4 2 2" xfId="46389" xr:uid="{0B6A8962-6393-4605-BD39-957AF4651C8A}"/>
    <cellStyle name="Comma 2 5 3 2 3 2 2 4 3" xfId="34257" xr:uid="{1DCE598E-0237-42A7-A78F-6335D4CAC9BB}"/>
    <cellStyle name="Comma 2 5 3 2 3 2 2 5" xfId="14037" xr:uid="{0F3DCCA7-D01B-4B98-8AD9-66285E2180FB}"/>
    <cellStyle name="Comma 2 5 3 2 3 2 2 5 2" xfId="38301" xr:uid="{8F5D2D0B-350E-4E90-A7C8-2E9AFAA2F826}"/>
    <cellStyle name="Comma 2 5 3 2 3 2 2 6" xfId="26169" xr:uid="{082CBB20-28D5-4594-B036-F0BC1E8AA948}"/>
    <cellStyle name="Comma 2 5 3 2 3 2 3" xfId="2916" xr:uid="{B7280906-22EC-4E65-A7CD-923CCC761F6C}"/>
    <cellStyle name="Comma 2 5 3 2 3 2 3 2" xfId="6960" xr:uid="{3594FA8C-6E26-4451-B26A-FEF1F309E09E}"/>
    <cellStyle name="Comma 2 5 3 2 3 2 3 2 2" xfId="19092" xr:uid="{00A7AD2F-9092-4A30-B7C8-84B3D0084863}"/>
    <cellStyle name="Comma 2 5 3 2 3 2 3 2 2 2" xfId="43356" xr:uid="{6E4D44D3-30E0-4AD1-BD12-248477F65D99}"/>
    <cellStyle name="Comma 2 5 3 2 3 2 3 2 3" xfId="31224" xr:uid="{5E1E9A94-DA11-4F34-9453-5BEFFD07C191}"/>
    <cellStyle name="Comma 2 5 3 2 3 2 3 3" xfId="11004" xr:uid="{8EDE2724-4FE1-4AAF-B612-BA38F59AB5F8}"/>
    <cellStyle name="Comma 2 5 3 2 3 2 3 3 2" xfId="23136" xr:uid="{D6988FC5-BCAB-47DA-8E27-7B2BE711A0D0}"/>
    <cellStyle name="Comma 2 5 3 2 3 2 3 3 2 2" xfId="47400" xr:uid="{8A4E0344-6665-4857-8201-D5D1F2882E9F}"/>
    <cellStyle name="Comma 2 5 3 2 3 2 3 3 3" xfId="35268" xr:uid="{CEE7EAA7-DE8B-44E8-8008-1BAE8147ACA5}"/>
    <cellStyle name="Comma 2 5 3 2 3 2 3 4" xfId="15048" xr:uid="{E172E858-97B0-4C3B-8787-7AABFCAEBECA}"/>
    <cellStyle name="Comma 2 5 3 2 3 2 3 4 2" xfId="39312" xr:uid="{D7AB12C2-5E6C-4FBA-BAF1-CD675793BCAC}"/>
    <cellStyle name="Comma 2 5 3 2 3 2 3 5" xfId="27180" xr:uid="{C1B25124-0869-4CFE-8F52-F79657D03E66}"/>
    <cellStyle name="Comma 2 5 3 2 3 2 4" xfId="4938" xr:uid="{98EC9ECC-AEE1-4D08-A058-BF34C1FC159E}"/>
    <cellStyle name="Comma 2 5 3 2 3 2 4 2" xfId="17070" xr:uid="{5663F406-2846-465C-A25F-BD4AFD1DDFE0}"/>
    <cellStyle name="Comma 2 5 3 2 3 2 4 2 2" xfId="41334" xr:uid="{0E456610-973A-45FA-BD74-38985FD0621A}"/>
    <cellStyle name="Comma 2 5 3 2 3 2 4 3" xfId="29202" xr:uid="{15DED7D5-5C23-4A63-AB48-70F479564C59}"/>
    <cellStyle name="Comma 2 5 3 2 3 2 5" xfId="8982" xr:uid="{AC6BC7D2-4C89-4A5A-B00B-1F913DFED452}"/>
    <cellStyle name="Comma 2 5 3 2 3 2 5 2" xfId="21114" xr:uid="{C6D2B108-7198-4536-827A-30FF5B4A7BD9}"/>
    <cellStyle name="Comma 2 5 3 2 3 2 5 2 2" xfId="45378" xr:uid="{CF2D23C4-55EC-4773-BCCE-8B5FEB94525C}"/>
    <cellStyle name="Comma 2 5 3 2 3 2 5 3" xfId="33246" xr:uid="{954915DF-2426-40B4-AA7C-B5ACA8975C09}"/>
    <cellStyle name="Comma 2 5 3 2 3 2 6" xfId="13026" xr:uid="{069418AD-C8E4-4AEF-9811-5A07E67F4824}"/>
    <cellStyle name="Comma 2 5 3 2 3 2 6 2" xfId="37290" xr:uid="{AAE02771-56FE-4B4B-A133-B5019E02F7F0}"/>
    <cellStyle name="Comma 2 5 3 2 3 2 7" xfId="25158" xr:uid="{69CF2A1C-C20F-41E3-8230-88FAD7269D8A}"/>
    <cellStyle name="Comma 2 5 3 2 3 3" xfId="1400" xr:uid="{E61C6930-5623-4E52-9686-50CAE9C1796E}"/>
    <cellStyle name="Comma 2 5 3 2 3 3 2" xfId="3422" xr:uid="{BCA50070-C3A1-4ECC-8BB0-B36FE35DB204}"/>
    <cellStyle name="Comma 2 5 3 2 3 3 2 2" xfId="7466" xr:uid="{0187EE3A-D8D4-4C42-A9CF-BAB3B6EB052F}"/>
    <cellStyle name="Comma 2 5 3 2 3 3 2 2 2" xfId="19598" xr:uid="{4A469DA3-B6B0-4B9E-801A-FDA706797C0E}"/>
    <cellStyle name="Comma 2 5 3 2 3 3 2 2 2 2" xfId="43862" xr:uid="{68778647-30D3-47AA-852C-8C4CB9518DF0}"/>
    <cellStyle name="Comma 2 5 3 2 3 3 2 2 3" xfId="31730" xr:uid="{94A2B3E4-B544-46F2-B61B-DF07009AFC8E}"/>
    <cellStyle name="Comma 2 5 3 2 3 3 2 3" xfId="11510" xr:uid="{7526029B-F88F-4CD1-B87B-9149AF927178}"/>
    <cellStyle name="Comma 2 5 3 2 3 3 2 3 2" xfId="23642" xr:uid="{41700CB4-A2E3-412C-B52F-3E5B81844C4D}"/>
    <cellStyle name="Comma 2 5 3 2 3 3 2 3 2 2" xfId="47906" xr:uid="{0E82866B-15A0-48AC-BE04-AF1622B8FD54}"/>
    <cellStyle name="Comma 2 5 3 2 3 3 2 3 3" xfId="35774" xr:uid="{FC3B0DDF-4416-46C2-ABBF-EBDF946998B5}"/>
    <cellStyle name="Comma 2 5 3 2 3 3 2 4" xfId="15554" xr:uid="{776464C4-7945-4FA7-8741-447305E58787}"/>
    <cellStyle name="Comma 2 5 3 2 3 3 2 4 2" xfId="39818" xr:uid="{D0FE0FB9-D419-4A72-9406-490CAE3BD848}"/>
    <cellStyle name="Comma 2 5 3 2 3 3 2 5" xfId="27686" xr:uid="{B2FC2F84-7D1C-4086-8F8E-735D5E220443}"/>
    <cellStyle name="Comma 2 5 3 2 3 3 3" xfId="5444" xr:uid="{E18D6B23-64C6-4216-8A03-B21706564DDA}"/>
    <cellStyle name="Comma 2 5 3 2 3 3 3 2" xfId="17576" xr:uid="{B7FF4511-EED5-420E-892C-770A85511649}"/>
    <cellStyle name="Comma 2 5 3 2 3 3 3 2 2" xfId="41840" xr:uid="{BBD8B319-EC00-4845-9E56-9CD485575AEB}"/>
    <cellStyle name="Comma 2 5 3 2 3 3 3 3" xfId="29708" xr:uid="{7B8F0864-4DAE-4788-969E-05164F5915A3}"/>
    <cellStyle name="Comma 2 5 3 2 3 3 4" xfId="9488" xr:uid="{5972E5A9-8721-4E25-BE92-2A0551B69639}"/>
    <cellStyle name="Comma 2 5 3 2 3 3 4 2" xfId="21620" xr:uid="{A4316FA7-C3E9-40C2-9272-A3255CA75C16}"/>
    <cellStyle name="Comma 2 5 3 2 3 3 4 2 2" xfId="45884" xr:uid="{FBDF8D82-1F06-4BBF-B56B-21B141548B3E}"/>
    <cellStyle name="Comma 2 5 3 2 3 3 4 3" xfId="33752" xr:uid="{8E62CE09-EA7D-4651-B102-8BD39F989F2E}"/>
    <cellStyle name="Comma 2 5 3 2 3 3 5" xfId="13532" xr:uid="{42E5B119-D4BF-424C-8D4A-E391F328159C}"/>
    <cellStyle name="Comma 2 5 3 2 3 3 5 2" xfId="37796" xr:uid="{836BE7E6-8616-4D89-82FD-339B792F1281}"/>
    <cellStyle name="Comma 2 5 3 2 3 3 6" xfId="25664" xr:uid="{DEA0EE6B-ABFE-43B9-B6FF-F38AA4C3DD90}"/>
    <cellStyle name="Comma 2 5 3 2 3 4" xfId="2411" xr:uid="{2ACCB37A-8F71-4425-BD8D-592B598FCA6C}"/>
    <cellStyle name="Comma 2 5 3 2 3 4 2" xfId="6455" xr:uid="{5D699F4D-09A4-40A6-8B9F-9FC3DBD9CB2B}"/>
    <cellStyle name="Comma 2 5 3 2 3 4 2 2" xfId="18587" xr:uid="{02659063-BFF0-49D1-B381-5519303EB251}"/>
    <cellStyle name="Comma 2 5 3 2 3 4 2 2 2" xfId="42851" xr:uid="{00BE29CF-E8C2-4F53-81D9-9A1CE640EB5A}"/>
    <cellStyle name="Comma 2 5 3 2 3 4 2 3" xfId="30719" xr:uid="{9CC1D5C2-4DB2-422E-957D-FCD7450E54D2}"/>
    <cellStyle name="Comma 2 5 3 2 3 4 3" xfId="10499" xr:uid="{1968D09A-DEEF-4A40-9C0F-D2B53996288E}"/>
    <cellStyle name="Comma 2 5 3 2 3 4 3 2" xfId="22631" xr:uid="{EFFAAF54-B718-4877-89AE-F3DCE75654A7}"/>
    <cellStyle name="Comma 2 5 3 2 3 4 3 2 2" xfId="46895" xr:uid="{581B3D5C-8BC5-4057-806B-C12B95597661}"/>
    <cellStyle name="Comma 2 5 3 2 3 4 3 3" xfId="34763" xr:uid="{DEAAAE9D-F5DE-4CA9-8565-1327A3259E6C}"/>
    <cellStyle name="Comma 2 5 3 2 3 4 4" xfId="14543" xr:uid="{EE7D639E-1AF0-4378-88EF-98EFF1040537}"/>
    <cellStyle name="Comma 2 5 3 2 3 4 4 2" xfId="38807" xr:uid="{CBA4F628-0584-428A-9192-8FCF4EC8ACFA}"/>
    <cellStyle name="Comma 2 5 3 2 3 4 5" xfId="26675" xr:uid="{F29D4810-6C0A-4DE7-BB08-EBCFD6127334}"/>
    <cellStyle name="Comma 2 5 3 2 3 5" xfId="4433" xr:uid="{4FE89851-6B19-434C-B044-573EB5BC44D3}"/>
    <cellStyle name="Comma 2 5 3 2 3 5 2" xfId="16565" xr:uid="{B1E80FFD-E5B8-4514-9A6F-EF9DC1773464}"/>
    <cellStyle name="Comma 2 5 3 2 3 5 2 2" xfId="40829" xr:uid="{B0A4A11E-FF47-4D64-8568-F66A315C9035}"/>
    <cellStyle name="Comma 2 5 3 2 3 5 3" xfId="28697" xr:uid="{6088A43F-497C-466F-AE30-BC2321E6E37B}"/>
    <cellStyle name="Comma 2 5 3 2 3 6" xfId="8477" xr:uid="{2B4E6C48-D36F-4013-99D0-4B5E7DCBD8FD}"/>
    <cellStyle name="Comma 2 5 3 2 3 6 2" xfId="20609" xr:uid="{E9AE9463-628F-4D23-B89F-5BCDD141DA8F}"/>
    <cellStyle name="Comma 2 5 3 2 3 6 2 2" xfId="44873" xr:uid="{EA4AD7FA-7C5B-4060-A2AD-CC0452EE8E3A}"/>
    <cellStyle name="Comma 2 5 3 2 3 6 3" xfId="32741" xr:uid="{B89C1088-8AF8-46E5-9921-7FF809C653D3}"/>
    <cellStyle name="Comma 2 5 3 2 3 7" xfId="12521" xr:uid="{76A29F76-70E1-4302-852A-511962997D1F}"/>
    <cellStyle name="Comma 2 5 3 2 3 7 2" xfId="36785" xr:uid="{04B315CA-044A-4A72-98A4-6D78D3B4EF45}"/>
    <cellStyle name="Comma 2 5 3 2 3 8" xfId="24653" xr:uid="{D64AABAE-1F76-466D-A90B-C03445F437C9}"/>
    <cellStyle name="Comma 2 5 3 2 4" xfId="641" xr:uid="{8B45AD4C-636B-43C2-B9F4-D255F7E13C63}"/>
    <cellStyle name="Comma 2 5 3 2 4 2" xfId="1652" xr:uid="{1342EA94-9D52-4C73-8D7F-E3E2F1E6C45C}"/>
    <cellStyle name="Comma 2 5 3 2 4 2 2" xfId="3674" xr:uid="{6C53C009-993B-4D81-A674-36569B76400F}"/>
    <cellStyle name="Comma 2 5 3 2 4 2 2 2" xfId="7718" xr:uid="{220F0ED5-DF03-4A9A-9A1B-EC5EAC44F9A4}"/>
    <cellStyle name="Comma 2 5 3 2 4 2 2 2 2" xfId="19850" xr:uid="{EAB33453-E3A3-4321-8FB8-9B3C82DABAFC}"/>
    <cellStyle name="Comma 2 5 3 2 4 2 2 2 2 2" xfId="44114" xr:uid="{7BF235CD-B6B9-4C24-A935-41DD4DF7D463}"/>
    <cellStyle name="Comma 2 5 3 2 4 2 2 2 3" xfId="31982" xr:uid="{C000A7C6-5706-4822-8A56-6FD7C2FCC302}"/>
    <cellStyle name="Comma 2 5 3 2 4 2 2 3" xfId="11762" xr:uid="{28C4BA1E-61DD-4C23-A50E-8FFDD8C79D23}"/>
    <cellStyle name="Comma 2 5 3 2 4 2 2 3 2" xfId="23894" xr:uid="{B0A2D62F-26E8-45B7-8065-F62B7F694C29}"/>
    <cellStyle name="Comma 2 5 3 2 4 2 2 3 2 2" xfId="48158" xr:uid="{013ED6DD-4E46-4599-904A-C72C7F2A6477}"/>
    <cellStyle name="Comma 2 5 3 2 4 2 2 3 3" xfId="36026" xr:uid="{150A8F11-0063-4D93-925E-6EBCEA11FD10}"/>
    <cellStyle name="Comma 2 5 3 2 4 2 2 4" xfId="15806" xr:uid="{F8B6026B-782A-4F1F-BCD6-0A32CC2A8D58}"/>
    <cellStyle name="Comma 2 5 3 2 4 2 2 4 2" xfId="40070" xr:uid="{0C880360-22B0-4F84-B21F-A0BA51869264}"/>
    <cellStyle name="Comma 2 5 3 2 4 2 2 5" xfId="27938" xr:uid="{B46E228C-5118-4405-84B3-A3AC617714BA}"/>
    <cellStyle name="Comma 2 5 3 2 4 2 3" xfId="5696" xr:uid="{E8157EDD-C0D3-4D51-B7C9-CF502778DA68}"/>
    <cellStyle name="Comma 2 5 3 2 4 2 3 2" xfId="17828" xr:uid="{7A1D0AA0-BC28-4091-8BED-990578A396D2}"/>
    <cellStyle name="Comma 2 5 3 2 4 2 3 2 2" xfId="42092" xr:uid="{8C25E1C0-5D92-4ED0-A7BE-A0FC841A6460}"/>
    <cellStyle name="Comma 2 5 3 2 4 2 3 3" xfId="29960" xr:uid="{BC3286B8-B8C1-41F5-85B0-2DDAA16E1439}"/>
    <cellStyle name="Comma 2 5 3 2 4 2 4" xfId="9740" xr:uid="{116FEEDD-AAEF-4D80-8A3B-B5D5D2168DF9}"/>
    <cellStyle name="Comma 2 5 3 2 4 2 4 2" xfId="21872" xr:uid="{F56AC1DD-C6B0-40EF-9D33-2E0B42B44F25}"/>
    <cellStyle name="Comma 2 5 3 2 4 2 4 2 2" xfId="46136" xr:uid="{01AAD03A-0C15-42D8-B61D-52B602FE22D8}"/>
    <cellStyle name="Comma 2 5 3 2 4 2 4 3" xfId="34004" xr:uid="{01BE7095-8E31-4A61-AA42-7353931BDF2A}"/>
    <cellStyle name="Comma 2 5 3 2 4 2 5" xfId="13784" xr:uid="{4F891625-2430-49F9-9B98-957C618C96BB}"/>
    <cellStyle name="Comma 2 5 3 2 4 2 5 2" xfId="38048" xr:uid="{B3AF070D-69B1-4A9C-A1CB-A3059A77C2A8}"/>
    <cellStyle name="Comma 2 5 3 2 4 2 6" xfId="25916" xr:uid="{57B274B1-8C1B-413C-B78D-F43A62D41C86}"/>
    <cellStyle name="Comma 2 5 3 2 4 3" xfId="2663" xr:uid="{E8EB911F-6C97-4348-930D-7D1141EBE10E}"/>
    <cellStyle name="Comma 2 5 3 2 4 3 2" xfId="6707" xr:uid="{31B2681D-DB80-4A59-BAAA-0D964B8D2AFB}"/>
    <cellStyle name="Comma 2 5 3 2 4 3 2 2" xfId="18839" xr:uid="{EA1FCE78-2EFD-4122-A9ED-441EFE635C93}"/>
    <cellStyle name="Comma 2 5 3 2 4 3 2 2 2" xfId="43103" xr:uid="{8E455A9E-EEFA-42CF-80F2-C5F18EA1F5A7}"/>
    <cellStyle name="Comma 2 5 3 2 4 3 2 3" xfId="30971" xr:uid="{31121874-1B0A-4C7B-A8E7-98A5663F64AE}"/>
    <cellStyle name="Comma 2 5 3 2 4 3 3" xfId="10751" xr:uid="{BAA66BD6-4FF4-41CA-AE12-188161462671}"/>
    <cellStyle name="Comma 2 5 3 2 4 3 3 2" xfId="22883" xr:uid="{6A663B9D-A4E7-47E8-9340-84D619D5003B}"/>
    <cellStyle name="Comma 2 5 3 2 4 3 3 2 2" xfId="47147" xr:uid="{8A903DBF-5C47-48CF-947F-806330599A01}"/>
    <cellStyle name="Comma 2 5 3 2 4 3 3 3" xfId="35015" xr:uid="{FE8A40E8-C8B7-4D24-8446-D46875F1B01E}"/>
    <cellStyle name="Comma 2 5 3 2 4 3 4" xfId="14795" xr:uid="{325AA27C-DFBF-44EE-884D-3869C4B41B7F}"/>
    <cellStyle name="Comma 2 5 3 2 4 3 4 2" xfId="39059" xr:uid="{E3288CC0-898D-41AE-B2C7-B269A79CD630}"/>
    <cellStyle name="Comma 2 5 3 2 4 3 5" xfId="26927" xr:uid="{3366853C-0309-4082-9E94-37192E1E39D0}"/>
    <cellStyle name="Comma 2 5 3 2 4 4" xfId="4685" xr:uid="{C618C3F2-5861-448A-B5A3-E1E58CB8FB62}"/>
    <cellStyle name="Comma 2 5 3 2 4 4 2" xfId="16817" xr:uid="{A453E02A-CD5D-45BC-9D71-EF0C69E86A32}"/>
    <cellStyle name="Comma 2 5 3 2 4 4 2 2" xfId="41081" xr:uid="{9032128A-BF8A-4E13-9F1B-8A2B6C4B2A30}"/>
    <cellStyle name="Comma 2 5 3 2 4 4 3" xfId="28949" xr:uid="{85869757-2B7A-47AB-980F-9B6D05DFFCBD}"/>
    <cellStyle name="Comma 2 5 3 2 4 5" xfId="8729" xr:uid="{EFE09EA6-D63C-412B-A40C-8A5180C26EEC}"/>
    <cellStyle name="Comma 2 5 3 2 4 5 2" xfId="20861" xr:uid="{7169C887-291F-4850-9DCE-5A7E71235F8D}"/>
    <cellStyle name="Comma 2 5 3 2 4 5 2 2" xfId="45125" xr:uid="{70A01A73-980B-4BA7-AD7C-D123820E52DF}"/>
    <cellStyle name="Comma 2 5 3 2 4 5 3" xfId="32993" xr:uid="{03D06862-4761-40F6-B2C6-DF9DC0FE8BBD}"/>
    <cellStyle name="Comma 2 5 3 2 4 6" xfId="12773" xr:uid="{3728E188-E83E-4B36-A928-53668F5B0664}"/>
    <cellStyle name="Comma 2 5 3 2 4 6 2" xfId="37037" xr:uid="{C9E10CA2-AFEB-4139-A073-FDED9BD0F086}"/>
    <cellStyle name="Comma 2 5 3 2 4 7" xfId="24905" xr:uid="{CCE0765D-B94C-47C7-899C-F5C9B69D8BD8}"/>
    <cellStyle name="Comma 2 5 3 2 5" xfId="1147" xr:uid="{55E14E1D-86C4-4B61-9E95-9139263FFC6B}"/>
    <cellStyle name="Comma 2 5 3 2 5 2" xfId="3169" xr:uid="{E80618AE-D430-4A1F-958C-7BCF008FF849}"/>
    <cellStyle name="Comma 2 5 3 2 5 2 2" xfId="7213" xr:uid="{0EDA7086-7803-4273-B045-7AD0DA2F084A}"/>
    <cellStyle name="Comma 2 5 3 2 5 2 2 2" xfId="19345" xr:uid="{326E01FF-FE60-4E68-9F4B-9281F6628076}"/>
    <cellStyle name="Comma 2 5 3 2 5 2 2 2 2" xfId="43609" xr:uid="{A8C0BA5F-7AA6-4F2D-A9C2-F69EEED1187A}"/>
    <cellStyle name="Comma 2 5 3 2 5 2 2 3" xfId="31477" xr:uid="{76ACCE6A-265E-4BF3-B01A-476C0132A15F}"/>
    <cellStyle name="Comma 2 5 3 2 5 2 3" xfId="11257" xr:uid="{F2458024-064E-4FC8-B7AF-50547AB4A3EA}"/>
    <cellStyle name="Comma 2 5 3 2 5 2 3 2" xfId="23389" xr:uid="{AF4E42E7-9187-4844-8413-9115CDAACC08}"/>
    <cellStyle name="Comma 2 5 3 2 5 2 3 2 2" xfId="47653" xr:uid="{097E6F15-B9B0-4B20-B107-C882E4357CFF}"/>
    <cellStyle name="Comma 2 5 3 2 5 2 3 3" xfId="35521" xr:uid="{62F5B195-5311-4AF9-B485-ADF26A6CFC6D}"/>
    <cellStyle name="Comma 2 5 3 2 5 2 4" xfId="15301" xr:uid="{1ED254FC-0B09-4CAD-BEA4-C5EE0F0B3421}"/>
    <cellStyle name="Comma 2 5 3 2 5 2 4 2" xfId="39565" xr:uid="{CC8D29C1-C3D3-4149-A8BC-7F8B58F53A94}"/>
    <cellStyle name="Comma 2 5 3 2 5 2 5" xfId="27433" xr:uid="{BE068238-9BBC-4C09-A021-2E902B269620}"/>
    <cellStyle name="Comma 2 5 3 2 5 3" xfId="5191" xr:uid="{4938FFF1-85EB-46C5-AFED-C758AE2437DC}"/>
    <cellStyle name="Comma 2 5 3 2 5 3 2" xfId="17323" xr:uid="{42B15BA6-5C92-4617-A3D2-59484069475E}"/>
    <cellStyle name="Comma 2 5 3 2 5 3 2 2" xfId="41587" xr:uid="{1ABF0C64-334A-4C27-B07B-7B02D0538743}"/>
    <cellStyle name="Comma 2 5 3 2 5 3 3" xfId="29455" xr:uid="{C679DCFC-8DE0-49A0-81B2-A7A702668176}"/>
    <cellStyle name="Comma 2 5 3 2 5 4" xfId="9235" xr:uid="{6A0058A2-4AC9-42E8-A133-23BA664DD0BF}"/>
    <cellStyle name="Comma 2 5 3 2 5 4 2" xfId="21367" xr:uid="{75B204F4-FF86-4E30-8183-10D740C19C34}"/>
    <cellStyle name="Comma 2 5 3 2 5 4 2 2" xfId="45631" xr:uid="{EB8F0543-23AE-4791-AF30-A2D5AA444918}"/>
    <cellStyle name="Comma 2 5 3 2 5 4 3" xfId="33499" xr:uid="{8C3674F2-B515-4E31-BFE6-30B716AEE560}"/>
    <cellStyle name="Comma 2 5 3 2 5 5" xfId="13279" xr:uid="{EEB93E57-D159-4136-9DA5-D1B9DF0934DB}"/>
    <cellStyle name="Comma 2 5 3 2 5 5 2" xfId="37543" xr:uid="{E73D6E56-A3EB-4750-BC26-6BD1753D6998}"/>
    <cellStyle name="Comma 2 5 3 2 5 6" xfId="25411" xr:uid="{CCD6E35E-19C4-4C28-BA15-FA4DF7D0035B}"/>
    <cellStyle name="Comma 2 5 3 2 6" xfId="2158" xr:uid="{6A66E4C9-9DAE-4DC8-B1CF-A5979EA57377}"/>
    <cellStyle name="Comma 2 5 3 2 6 2" xfId="6202" xr:uid="{91AA161F-FBE0-41FC-A339-47D478EDFB91}"/>
    <cellStyle name="Comma 2 5 3 2 6 2 2" xfId="18334" xr:uid="{72DF7820-70B2-4F42-8823-4DB04DC911B5}"/>
    <cellStyle name="Comma 2 5 3 2 6 2 2 2" xfId="42598" xr:uid="{E5D03B24-C034-46B1-8A45-9243D4D451D2}"/>
    <cellStyle name="Comma 2 5 3 2 6 2 3" xfId="30466" xr:uid="{340F81C9-F093-4015-8F8C-5062D6D8B2E7}"/>
    <cellStyle name="Comma 2 5 3 2 6 3" xfId="10246" xr:uid="{FECDAE00-7D90-4766-B37E-B9187BC66A0B}"/>
    <cellStyle name="Comma 2 5 3 2 6 3 2" xfId="22378" xr:uid="{28DFEB6E-316F-4206-A8E3-F0234AA12995}"/>
    <cellStyle name="Comma 2 5 3 2 6 3 2 2" xfId="46642" xr:uid="{8423A1D0-F474-4121-B3C0-FA645FE603E0}"/>
    <cellStyle name="Comma 2 5 3 2 6 3 3" xfId="34510" xr:uid="{C74FC12B-23B5-4E98-B2E2-00185B077C29}"/>
    <cellStyle name="Comma 2 5 3 2 6 4" xfId="14290" xr:uid="{F69F1C4C-CED2-42F7-94E6-CF2C4B17D911}"/>
    <cellStyle name="Comma 2 5 3 2 6 4 2" xfId="38554" xr:uid="{8C17772A-190B-4925-A449-762613393EA4}"/>
    <cellStyle name="Comma 2 5 3 2 6 5" xfId="26422" xr:uid="{3CB756DC-3520-41A4-9C07-D9BC94353273}"/>
    <cellStyle name="Comma 2 5 3 2 7" xfId="4180" xr:uid="{6F92F212-C47A-41DF-BD1D-811F4BD9DD6E}"/>
    <cellStyle name="Comma 2 5 3 2 7 2" xfId="16312" xr:uid="{D6292D01-1473-4CA2-A58B-EDB339284631}"/>
    <cellStyle name="Comma 2 5 3 2 7 2 2" xfId="40576" xr:uid="{8117321D-465A-4A36-B24B-C232583F25BE}"/>
    <cellStyle name="Comma 2 5 3 2 7 3" xfId="28444" xr:uid="{D57EC931-0581-4929-BF76-83B8F5F41EDA}"/>
    <cellStyle name="Comma 2 5 3 2 8" xfId="8224" xr:uid="{7030DDED-E520-443F-8382-BE2AA5355B8B}"/>
    <cellStyle name="Comma 2 5 3 2 8 2" xfId="20356" xr:uid="{C61DAED4-73D5-4B13-8B5E-13C52C926350}"/>
    <cellStyle name="Comma 2 5 3 2 8 2 2" xfId="44620" xr:uid="{25F4A72C-1D8A-47E1-96C3-9E65E3DE5DD4}"/>
    <cellStyle name="Comma 2 5 3 2 8 3" xfId="32488" xr:uid="{C21E1DA0-7AEE-48F4-9237-D76414415266}"/>
    <cellStyle name="Comma 2 5 3 2 9" xfId="12268" xr:uid="{AB591EE7-AF2E-4FAE-8D5B-4B3B68231431}"/>
    <cellStyle name="Comma 2 5 3 2 9 2" xfId="36532" xr:uid="{0D347860-98CA-42E8-940D-9E6F76042F21}"/>
    <cellStyle name="Comma 2 5 3 3" xfId="199" xr:uid="{6D8FADBA-B350-4D1C-B542-A3291990FF62}"/>
    <cellStyle name="Comma 2 5 3 3 2" xfId="452" xr:uid="{937895B5-5DC9-4504-A48F-8E00CD2EAD77}"/>
    <cellStyle name="Comma 2 5 3 3 2 2" xfId="957" xr:uid="{96055450-8101-4068-8B52-9D3243BB3ECD}"/>
    <cellStyle name="Comma 2 5 3 3 2 2 2" xfId="1968" xr:uid="{EE7D167A-4399-4506-A5E0-EE92796E6AFD}"/>
    <cellStyle name="Comma 2 5 3 3 2 2 2 2" xfId="3990" xr:uid="{65E04AA7-9408-4AD4-A2A7-F6CFC70777AF}"/>
    <cellStyle name="Comma 2 5 3 3 2 2 2 2 2" xfId="8034" xr:uid="{31A98EFF-9548-4265-9995-1F81DDBB31E4}"/>
    <cellStyle name="Comma 2 5 3 3 2 2 2 2 2 2" xfId="20166" xr:uid="{6EF87B04-2696-43C4-BA70-84D65EB82B2C}"/>
    <cellStyle name="Comma 2 5 3 3 2 2 2 2 2 2 2" xfId="44430" xr:uid="{2EA6E7C2-01B5-43FF-8FF9-BE2C446FF196}"/>
    <cellStyle name="Comma 2 5 3 3 2 2 2 2 2 3" xfId="32298" xr:uid="{8C316BF5-B80E-48E0-BFE1-808BDACD5CE7}"/>
    <cellStyle name="Comma 2 5 3 3 2 2 2 2 3" xfId="12078" xr:uid="{9380982C-EA91-405D-AE31-D7C4822A2743}"/>
    <cellStyle name="Comma 2 5 3 3 2 2 2 2 3 2" xfId="24210" xr:uid="{9E78E39B-9C60-4209-834D-0F9384D3DF88}"/>
    <cellStyle name="Comma 2 5 3 3 2 2 2 2 3 2 2" xfId="48474" xr:uid="{376F58C8-30CB-410E-825E-14442B4C42FD}"/>
    <cellStyle name="Comma 2 5 3 3 2 2 2 2 3 3" xfId="36342" xr:uid="{8F9519CF-BD01-409C-98E3-8514F2F4D241}"/>
    <cellStyle name="Comma 2 5 3 3 2 2 2 2 4" xfId="16122" xr:uid="{F2D40F62-8831-4452-A9F8-0DE27EB2A088}"/>
    <cellStyle name="Comma 2 5 3 3 2 2 2 2 4 2" xfId="40386" xr:uid="{088E47FC-24B7-42E9-B180-9B957D816A4A}"/>
    <cellStyle name="Comma 2 5 3 3 2 2 2 2 5" xfId="28254" xr:uid="{3D0ED441-6970-49A0-8E64-1FBF90BCC468}"/>
    <cellStyle name="Comma 2 5 3 3 2 2 2 3" xfId="6012" xr:uid="{6F281B3C-E683-4730-81EE-47F36DD1E1DF}"/>
    <cellStyle name="Comma 2 5 3 3 2 2 2 3 2" xfId="18144" xr:uid="{7A1B7C27-6508-45DA-8F81-6E93AB70398E}"/>
    <cellStyle name="Comma 2 5 3 3 2 2 2 3 2 2" xfId="42408" xr:uid="{3AC0A7EE-6E35-4F82-90D3-D9519F68A14F}"/>
    <cellStyle name="Comma 2 5 3 3 2 2 2 3 3" xfId="30276" xr:uid="{77E430FE-BB9C-4291-90CB-3683509F79B2}"/>
    <cellStyle name="Comma 2 5 3 3 2 2 2 4" xfId="10056" xr:uid="{F1872B04-B2D3-4354-9960-D0D48A85E537}"/>
    <cellStyle name="Comma 2 5 3 3 2 2 2 4 2" xfId="22188" xr:uid="{C4EAE640-1A08-4699-AE36-6ECE0C779DFF}"/>
    <cellStyle name="Comma 2 5 3 3 2 2 2 4 2 2" xfId="46452" xr:uid="{BB6820F2-5785-434D-BA3B-916398576DD9}"/>
    <cellStyle name="Comma 2 5 3 3 2 2 2 4 3" xfId="34320" xr:uid="{AC5F8FB7-4D46-4F90-B5D9-D63983D5484D}"/>
    <cellStyle name="Comma 2 5 3 3 2 2 2 5" xfId="14100" xr:uid="{520BEAF2-F3FA-4A9D-9D17-4FE595972270}"/>
    <cellStyle name="Comma 2 5 3 3 2 2 2 5 2" xfId="38364" xr:uid="{8D48B64F-D38F-492B-8F84-EA97B972488F}"/>
    <cellStyle name="Comma 2 5 3 3 2 2 2 6" xfId="26232" xr:uid="{A8C9E2F2-5CDC-48AD-BF21-5C3258FE3ABA}"/>
    <cellStyle name="Comma 2 5 3 3 2 2 3" xfId="2979" xr:uid="{6FCD15D7-D4AB-4AFB-9783-C2E6693E9836}"/>
    <cellStyle name="Comma 2 5 3 3 2 2 3 2" xfId="7023" xr:uid="{FB5CD540-F375-4C2A-B3C4-E43F8876BB9D}"/>
    <cellStyle name="Comma 2 5 3 3 2 2 3 2 2" xfId="19155" xr:uid="{7C5009FE-A050-44BB-BECF-2CEECAB3523C}"/>
    <cellStyle name="Comma 2 5 3 3 2 2 3 2 2 2" xfId="43419" xr:uid="{91BD9F6E-48F3-4905-9941-D0F3D69EBB5E}"/>
    <cellStyle name="Comma 2 5 3 3 2 2 3 2 3" xfId="31287" xr:uid="{6028D9C5-DB16-49B0-AE5D-C87167DB6563}"/>
    <cellStyle name="Comma 2 5 3 3 2 2 3 3" xfId="11067" xr:uid="{24CC3D62-C11F-4E28-B49A-D353AE064A70}"/>
    <cellStyle name="Comma 2 5 3 3 2 2 3 3 2" xfId="23199" xr:uid="{816B9E70-2F3C-4513-A95D-26E823CA2072}"/>
    <cellStyle name="Comma 2 5 3 3 2 2 3 3 2 2" xfId="47463" xr:uid="{0E2FAA27-1E9D-470A-B1C7-5690BFA7B797}"/>
    <cellStyle name="Comma 2 5 3 3 2 2 3 3 3" xfId="35331" xr:uid="{FF3F4427-DE81-47BA-AC87-E6B5479B2CAE}"/>
    <cellStyle name="Comma 2 5 3 3 2 2 3 4" xfId="15111" xr:uid="{B3A151BB-3510-4992-8AC4-FFA300ECA308}"/>
    <cellStyle name="Comma 2 5 3 3 2 2 3 4 2" xfId="39375" xr:uid="{CE440966-92EC-4E0F-99BA-FD543FDAAE7C}"/>
    <cellStyle name="Comma 2 5 3 3 2 2 3 5" xfId="27243" xr:uid="{6B6CBF80-D0D2-461F-80D1-94277874D2F8}"/>
    <cellStyle name="Comma 2 5 3 3 2 2 4" xfId="5001" xr:uid="{C09B8AB5-DA76-4B3E-B2F8-A77D28E854A8}"/>
    <cellStyle name="Comma 2 5 3 3 2 2 4 2" xfId="17133" xr:uid="{40670A99-CA04-4BDF-92A6-D6662F1945D8}"/>
    <cellStyle name="Comma 2 5 3 3 2 2 4 2 2" xfId="41397" xr:uid="{05CA08BC-AF6B-4C34-96EE-4323B2567E0A}"/>
    <cellStyle name="Comma 2 5 3 3 2 2 4 3" xfId="29265" xr:uid="{05D8D528-AEAF-423E-9528-590F265C4A93}"/>
    <cellStyle name="Comma 2 5 3 3 2 2 5" xfId="9045" xr:uid="{8D994D9E-C476-45FF-B426-E2FE929C88CC}"/>
    <cellStyle name="Comma 2 5 3 3 2 2 5 2" xfId="21177" xr:uid="{6236FC29-1126-40BF-90CF-155B5DCE1572}"/>
    <cellStyle name="Comma 2 5 3 3 2 2 5 2 2" xfId="45441" xr:uid="{E53242B8-A5D4-46F0-9EAA-9E836E166F6B}"/>
    <cellStyle name="Comma 2 5 3 3 2 2 5 3" xfId="33309" xr:uid="{9A116912-4BE5-468C-9705-4AB151C383E5}"/>
    <cellStyle name="Comma 2 5 3 3 2 2 6" xfId="13089" xr:uid="{2D557F92-A38F-4FA8-B5EA-2778AF3B71E6}"/>
    <cellStyle name="Comma 2 5 3 3 2 2 6 2" xfId="37353" xr:uid="{78586808-B02C-438A-8665-1BB67966379A}"/>
    <cellStyle name="Comma 2 5 3 3 2 2 7" xfId="25221" xr:uid="{F7EEE91E-5511-4666-A4CE-ED644E864703}"/>
    <cellStyle name="Comma 2 5 3 3 2 3" xfId="1463" xr:uid="{46839516-EFA5-42B7-9CB3-E060AFC8E842}"/>
    <cellStyle name="Comma 2 5 3 3 2 3 2" xfId="3485" xr:uid="{AC88D64E-D689-44B9-BFD3-61B8E5C344B2}"/>
    <cellStyle name="Comma 2 5 3 3 2 3 2 2" xfId="7529" xr:uid="{0671635D-3812-490E-8C9D-EF085DC8D8A4}"/>
    <cellStyle name="Comma 2 5 3 3 2 3 2 2 2" xfId="19661" xr:uid="{4ADCD0A7-3A9B-4DC1-95BE-141746A1BC61}"/>
    <cellStyle name="Comma 2 5 3 3 2 3 2 2 2 2" xfId="43925" xr:uid="{BE9A1D04-30F4-4C76-90EB-3A8A4258B46E}"/>
    <cellStyle name="Comma 2 5 3 3 2 3 2 2 3" xfId="31793" xr:uid="{39214801-3B3E-4D42-9FA5-85E18A45471D}"/>
    <cellStyle name="Comma 2 5 3 3 2 3 2 3" xfId="11573" xr:uid="{F16B6BE4-C3E1-40A4-A8D1-2972162DB46B}"/>
    <cellStyle name="Comma 2 5 3 3 2 3 2 3 2" xfId="23705" xr:uid="{08DAB2BC-65B6-4FE3-B53C-C551525FF158}"/>
    <cellStyle name="Comma 2 5 3 3 2 3 2 3 2 2" xfId="47969" xr:uid="{3FAFDEC6-D4F2-45D3-897A-4A233C7352A7}"/>
    <cellStyle name="Comma 2 5 3 3 2 3 2 3 3" xfId="35837" xr:uid="{637C3F5F-C8CC-4A8E-9857-D1D8B9C64DA8}"/>
    <cellStyle name="Comma 2 5 3 3 2 3 2 4" xfId="15617" xr:uid="{869A2F7D-2AEA-44E1-AB38-D4826AAEE85A}"/>
    <cellStyle name="Comma 2 5 3 3 2 3 2 4 2" xfId="39881" xr:uid="{A9226A5F-BE9E-4ED7-B42D-DB3416D0438E}"/>
    <cellStyle name="Comma 2 5 3 3 2 3 2 5" xfId="27749" xr:uid="{3912816B-7EE3-44E1-B85C-42A36A59A5DC}"/>
    <cellStyle name="Comma 2 5 3 3 2 3 3" xfId="5507" xr:uid="{963CD3DF-7783-476D-AAA2-58C28C10C472}"/>
    <cellStyle name="Comma 2 5 3 3 2 3 3 2" xfId="17639" xr:uid="{6D42FE94-DE1F-406E-AB1B-0836887AD79E}"/>
    <cellStyle name="Comma 2 5 3 3 2 3 3 2 2" xfId="41903" xr:uid="{033A5D44-272E-47A9-9B30-2229F55D9F7A}"/>
    <cellStyle name="Comma 2 5 3 3 2 3 3 3" xfId="29771" xr:uid="{990727DE-6298-47E8-B303-52FD2CCC91DC}"/>
    <cellStyle name="Comma 2 5 3 3 2 3 4" xfId="9551" xr:uid="{E79D69AE-D565-41D9-9D5C-549F16BD832F}"/>
    <cellStyle name="Comma 2 5 3 3 2 3 4 2" xfId="21683" xr:uid="{34FFB751-ED2C-4A11-A461-5CF9742D1326}"/>
    <cellStyle name="Comma 2 5 3 3 2 3 4 2 2" xfId="45947" xr:uid="{C0B07966-6CD9-46D8-9E7A-BD4276F92584}"/>
    <cellStyle name="Comma 2 5 3 3 2 3 4 3" xfId="33815" xr:uid="{B296FD90-DAB5-4897-9FF8-1FC143CB3258}"/>
    <cellStyle name="Comma 2 5 3 3 2 3 5" xfId="13595" xr:uid="{CBDCCC17-91AA-46B1-A3E9-A060F8124382}"/>
    <cellStyle name="Comma 2 5 3 3 2 3 5 2" xfId="37859" xr:uid="{48FE084A-D13A-46A7-AC2E-6FA363800FF0}"/>
    <cellStyle name="Comma 2 5 3 3 2 3 6" xfId="25727" xr:uid="{AF54B56C-325A-42E6-92A6-7DA9752B3D5C}"/>
    <cellStyle name="Comma 2 5 3 3 2 4" xfId="2474" xr:uid="{3F0EA376-1963-4677-BC62-CB8E10941DC8}"/>
    <cellStyle name="Comma 2 5 3 3 2 4 2" xfId="6518" xr:uid="{D2DFAA7D-399A-4CBE-8CBE-42FC61AB6B2F}"/>
    <cellStyle name="Comma 2 5 3 3 2 4 2 2" xfId="18650" xr:uid="{DE31A60E-22F8-49C9-883C-996E0FEE2437}"/>
    <cellStyle name="Comma 2 5 3 3 2 4 2 2 2" xfId="42914" xr:uid="{57DD2612-6C8A-4FAF-B600-2FF3BEAE26B3}"/>
    <cellStyle name="Comma 2 5 3 3 2 4 2 3" xfId="30782" xr:uid="{11250861-1408-4196-8DC1-56C8A9B36D24}"/>
    <cellStyle name="Comma 2 5 3 3 2 4 3" xfId="10562" xr:uid="{5875A206-324E-41A0-A201-05CDFC137752}"/>
    <cellStyle name="Comma 2 5 3 3 2 4 3 2" xfId="22694" xr:uid="{843AE526-DE25-4EF4-BE70-5058F4361425}"/>
    <cellStyle name="Comma 2 5 3 3 2 4 3 2 2" xfId="46958" xr:uid="{78E7F4B9-B3FA-4C64-808F-88FBBB08851F}"/>
    <cellStyle name="Comma 2 5 3 3 2 4 3 3" xfId="34826" xr:uid="{CF1C5C04-1C47-421A-B8DE-AA0017E71633}"/>
    <cellStyle name="Comma 2 5 3 3 2 4 4" xfId="14606" xr:uid="{3546BD30-4CFA-49DC-B996-D692B286895C}"/>
    <cellStyle name="Comma 2 5 3 3 2 4 4 2" xfId="38870" xr:uid="{56683A38-9062-4332-952C-8D1F6C4842FE}"/>
    <cellStyle name="Comma 2 5 3 3 2 4 5" xfId="26738" xr:uid="{44B56695-01AE-45D2-A582-ECE3F098D3FC}"/>
    <cellStyle name="Comma 2 5 3 3 2 5" xfId="4496" xr:uid="{6FDC83D0-326C-4FA6-B16E-DCD3E88A55DA}"/>
    <cellStyle name="Comma 2 5 3 3 2 5 2" xfId="16628" xr:uid="{97D4B5EB-FDD8-4293-B8CD-8FBEF5D9A906}"/>
    <cellStyle name="Comma 2 5 3 3 2 5 2 2" xfId="40892" xr:uid="{C56EB781-9158-4C80-8AFF-643DBD0EA0FC}"/>
    <cellStyle name="Comma 2 5 3 3 2 5 3" xfId="28760" xr:uid="{5CAC9F48-9869-4DD0-A28B-5767D165F145}"/>
    <cellStyle name="Comma 2 5 3 3 2 6" xfId="8540" xr:uid="{C8F3CA8A-2F67-4011-A854-73009FF32439}"/>
    <cellStyle name="Comma 2 5 3 3 2 6 2" xfId="20672" xr:uid="{0D2231B9-5D6C-45DD-9B7B-A934F4AA32F1}"/>
    <cellStyle name="Comma 2 5 3 3 2 6 2 2" xfId="44936" xr:uid="{7BC3CAA0-C4DC-4441-8A3C-13B7C5D1EED3}"/>
    <cellStyle name="Comma 2 5 3 3 2 6 3" xfId="32804" xr:uid="{5535341D-171A-4F60-95BA-F877DEEF80D2}"/>
    <cellStyle name="Comma 2 5 3 3 2 7" xfId="12584" xr:uid="{5BAEC7D0-65E2-40F4-A13D-5335AA1B4F27}"/>
    <cellStyle name="Comma 2 5 3 3 2 7 2" xfId="36848" xr:uid="{CD31118B-FA98-43E3-B596-8A2FD01DBFE1}"/>
    <cellStyle name="Comma 2 5 3 3 2 8" xfId="24716" xr:uid="{6D38CE01-267B-4E12-8F86-9DF824E55599}"/>
    <cellStyle name="Comma 2 5 3 3 3" xfId="704" xr:uid="{CEFE8957-A3E0-4490-962D-48953DF5FE7A}"/>
    <cellStyle name="Comma 2 5 3 3 3 2" xfId="1715" xr:uid="{75E2962A-34CF-43D9-B90E-92BB65010EBA}"/>
    <cellStyle name="Comma 2 5 3 3 3 2 2" xfId="3737" xr:uid="{E8086360-11C9-418C-927A-E881141B5116}"/>
    <cellStyle name="Comma 2 5 3 3 3 2 2 2" xfId="7781" xr:uid="{DCBFA043-858D-4BB9-933D-A561E3CAE3AA}"/>
    <cellStyle name="Comma 2 5 3 3 3 2 2 2 2" xfId="19913" xr:uid="{E0F38141-2945-44EE-A19A-65D12E877ADE}"/>
    <cellStyle name="Comma 2 5 3 3 3 2 2 2 2 2" xfId="44177" xr:uid="{AE6050D6-F150-4B96-BB62-34EC9878A5A2}"/>
    <cellStyle name="Comma 2 5 3 3 3 2 2 2 3" xfId="32045" xr:uid="{BBA24135-BE31-4838-A19D-5D333B1470ED}"/>
    <cellStyle name="Comma 2 5 3 3 3 2 2 3" xfId="11825" xr:uid="{96815EC4-C739-4554-B20D-78FAAAB373DF}"/>
    <cellStyle name="Comma 2 5 3 3 3 2 2 3 2" xfId="23957" xr:uid="{7D5D52BD-F5FA-46C5-AB21-0BAA7285D95A}"/>
    <cellStyle name="Comma 2 5 3 3 3 2 2 3 2 2" xfId="48221" xr:uid="{D37DA507-ED24-4736-908B-0A6200AFEB2C}"/>
    <cellStyle name="Comma 2 5 3 3 3 2 2 3 3" xfId="36089" xr:uid="{578B0880-986C-457A-B33A-4345E2927441}"/>
    <cellStyle name="Comma 2 5 3 3 3 2 2 4" xfId="15869" xr:uid="{C07D94A1-C16B-4C47-8566-97DF3305FD2C}"/>
    <cellStyle name="Comma 2 5 3 3 3 2 2 4 2" xfId="40133" xr:uid="{4A8A71FF-E640-46E2-8286-A690AB44BB04}"/>
    <cellStyle name="Comma 2 5 3 3 3 2 2 5" xfId="28001" xr:uid="{4FB22F83-3E7A-47FA-90D1-4C53AA30ADB7}"/>
    <cellStyle name="Comma 2 5 3 3 3 2 3" xfId="5759" xr:uid="{1BDA2B17-79B5-4617-833B-3353A080FD68}"/>
    <cellStyle name="Comma 2 5 3 3 3 2 3 2" xfId="17891" xr:uid="{B4D7D717-3519-4AC3-A5E9-8D9DE878AA99}"/>
    <cellStyle name="Comma 2 5 3 3 3 2 3 2 2" xfId="42155" xr:uid="{5DDB0F1F-DC34-4382-A7BA-BB53095F59A6}"/>
    <cellStyle name="Comma 2 5 3 3 3 2 3 3" xfId="30023" xr:uid="{A26ABAB6-08CC-4C0C-9231-ED2FA028F0FE}"/>
    <cellStyle name="Comma 2 5 3 3 3 2 4" xfId="9803" xr:uid="{CCEE221C-DDA2-4A62-9CC7-E49FB75690ED}"/>
    <cellStyle name="Comma 2 5 3 3 3 2 4 2" xfId="21935" xr:uid="{8D113F5F-F53A-4108-A825-A7231E59E829}"/>
    <cellStyle name="Comma 2 5 3 3 3 2 4 2 2" xfId="46199" xr:uid="{1D8AF5C3-35D8-4A13-885F-22D377F97CB0}"/>
    <cellStyle name="Comma 2 5 3 3 3 2 4 3" xfId="34067" xr:uid="{1C2B5294-F175-4AEA-95FE-917B9C783D30}"/>
    <cellStyle name="Comma 2 5 3 3 3 2 5" xfId="13847" xr:uid="{C7DDC7C7-6CB0-449B-9AD7-FC73A12A94D8}"/>
    <cellStyle name="Comma 2 5 3 3 3 2 5 2" xfId="38111" xr:uid="{D3ADBB23-FA34-46D0-BFDF-425D29EB2DBB}"/>
    <cellStyle name="Comma 2 5 3 3 3 2 6" xfId="25979" xr:uid="{237C7CCF-954E-4641-888A-83604C8620E1}"/>
    <cellStyle name="Comma 2 5 3 3 3 3" xfId="2726" xr:uid="{483BFF3A-86D7-4828-8998-0D9BF4825176}"/>
    <cellStyle name="Comma 2 5 3 3 3 3 2" xfId="6770" xr:uid="{7975F3C9-E750-46DD-8129-AC0C7DE562E0}"/>
    <cellStyle name="Comma 2 5 3 3 3 3 2 2" xfId="18902" xr:uid="{03CDF9D5-E925-4697-8564-CD95AC6A98C6}"/>
    <cellStyle name="Comma 2 5 3 3 3 3 2 2 2" xfId="43166" xr:uid="{EF4C7DDB-A736-4DAF-9C83-858820FCAD67}"/>
    <cellStyle name="Comma 2 5 3 3 3 3 2 3" xfId="31034" xr:uid="{FF7ACFB4-FD85-4C05-A252-195AA4999A8D}"/>
    <cellStyle name="Comma 2 5 3 3 3 3 3" xfId="10814" xr:uid="{D882ED8F-150F-4069-8517-CA02D0888CFF}"/>
    <cellStyle name="Comma 2 5 3 3 3 3 3 2" xfId="22946" xr:uid="{747AC770-4F25-4FF3-A595-68692478882D}"/>
    <cellStyle name="Comma 2 5 3 3 3 3 3 2 2" xfId="47210" xr:uid="{C24691F1-4329-4144-9F8F-05382F090A30}"/>
    <cellStyle name="Comma 2 5 3 3 3 3 3 3" xfId="35078" xr:uid="{187DC843-A7FD-4E44-B207-2DDCF6DA4E73}"/>
    <cellStyle name="Comma 2 5 3 3 3 3 4" xfId="14858" xr:uid="{E4EA6D71-BC82-4F2C-B5AB-EBE1D3E56A78}"/>
    <cellStyle name="Comma 2 5 3 3 3 3 4 2" xfId="39122" xr:uid="{3152E456-F547-468A-820E-536D09DD8132}"/>
    <cellStyle name="Comma 2 5 3 3 3 3 5" xfId="26990" xr:uid="{168591B1-B8B0-4068-8E1E-10FAB2171EE9}"/>
    <cellStyle name="Comma 2 5 3 3 3 4" xfId="4748" xr:uid="{FD128CFF-3005-474E-BF9D-D076925094DA}"/>
    <cellStyle name="Comma 2 5 3 3 3 4 2" xfId="16880" xr:uid="{69340ED3-77BE-45B1-AD2E-4AC3579E6922}"/>
    <cellStyle name="Comma 2 5 3 3 3 4 2 2" xfId="41144" xr:uid="{EC06A82D-135F-4A09-8065-15A17F7D7555}"/>
    <cellStyle name="Comma 2 5 3 3 3 4 3" xfId="29012" xr:uid="{28DBF993-9429-4F23-915D-12E7E3C68228}"/>
    <cellStyle name="Comma 2 5 3 3 3 5" xfId="8792" xr:uid="{64419BC4-8AA6-49BC-B622-3D049534D53D}"/>
    <cellStyle name="Comma 2 5 3 3 3 5 2" xfId="20924" xr:uid="{60A090EE-5E73-4AAB-BDAF-A42990018D51}"/>
    <cellStyle name="Comma 2 5 3 3 3 5 2 2" xfId="45188" xr:uid="{516B2F7D-E08C-40D0-8A3D-7B29D190C7A8}"/>
    <cellStyle name="Comma 2 5 3 3 3 5 3" xfId="33056" xr:uid="{4AB01832-16FC-4075-8037-AEF2CCD3E71D}"/>
    <cellStyle name="Comma 2 5 3 3 3 6" xfId="12836" xr:uid="{E3503927-3C97-46A5-8824-91AD2CD2151F}"/>
    <cellStyle name="Comma 2 5 3 3 3 6 2" xfId="37100" xr:uid="{ADED592C-EBBC-4985-AF75-73C539314521}"/>
    <cellStyle name="Comma 2 5 3 3 3 7" xfId="24968" xr:uid="{903258B6-028D-4919-BAB1-0AC48605410F}"/>
    <cellStyle name="Comma 2 5 3 3 4" xfId="1210" xr:uid="{61D3ABDD-6F5A-42CA-9599-A12862C72CD2}"/>
    <cellStyle name="Comma 2 5 3 3 4 2" xfId="3232" xr:uid="{579F4028-32E4-4FA9-A0DC-B8136F85B86D}"/>
    <cellStyle name="Comma 2 5 3 3 4 2 2" xfId="7276" xr:uid="{D7AB7C09-4EA4-44D8-A5D4-12B60A85F366}"/>
    <cellStyle name="Comma 2 5 3 3 4 2 2 2" xfId="19408" xr:uid="{A3BBEEBC-AAEE-499C-B91E-7D426B7A11B4}"/>
    <cellStyle name="Comma 2 5 3 3 4 2 2 2 2" xfId="43672" xr:uid="{18C2816B-E525-4CC9-BFA2-AC6418EB0D0A}"/>
    <cellStyle name="Comma 2 5 3 3 4 2 2 3" xfId="31540" xr:uid="{7DADBD51-A04E-4D20-BB52-D7EC53386E0F}"/>
    <cellStyle name="Comma 2 5 3 3 4 2 3" xfId="11320" xr:uid="{311D3A91-B40F-41B6-AEA8-9244652A6180}"/>
    <cellStyle name="Comma 2 5 3 3 4 2 3 2" xfId="23452" xr:uid="{B5224EF7-A201-4C79-9E7E-37122B26BD9C}"/>
    <cellStyle name="Comma 2 5 3 3 4 2 3 2 2" xfId="47716" xr:uid="{48E31AA0-12F5-4F43-92CC-B62CFC02CE9B}"/>
    <cellStyle name="Comma 2 5 3 3 4 2 3 3" xfId="35584" xr:uid="{35991F07-4550-42FE-9335-13111E230D99}"/>
    <cellStyle name="Comma 2 5 3 3 4 2 4" xfId="15364" xr:uid="{D900321D-D7E0-4AE1-BD64-6749F8BD7A6E}"/>
    <cellStyle name="Comma 2 5 3 3 4 2 4 2" xfId="39628" xr:uid="{462F27E2-8486-469D-8FB7-0E4159C9292C}"/>
    <cellStyle name="Comma 2 5 3 3 4 2 5" xfId="27496" xr:uid="{53227CC4-FE21-4994-877E-9E5668D5DED4}"/>
    <cellStyle name="Comma 2 5 3 3 4 3" xfId="5254" xr:uid="{DBC30ABD-5FD9-434F-BBB8-D45933F56F6E}"/>
    <cellStyle name="Comma 2 5 3 3 4 3 2" xfId="17386" xr:uid="{9E92ECBE-3E07-4BFC-9DC9-626A70BE6747}"/>
    <cellStyle name="Comma 2 5 3 3 4 3 2 2" xfId="41650" xr:uid="{B2C6229F-4BFF-4ED7-8276-9F036BF27B04}"/>
    <cellStyle name="Comma 2 5 3 3 4 3 3" xfId="29518" xr:uid="{3C750296-4079-45C9-B003-B982BE322255}"/>
    <cellStyle name="Comma 2 5 3 3 4 4" xfId="9298" xr:uid="{14F3682B-7E83-4BA1-962F-1A458A7A13F6}"/>
    <cellStyle name="Comma 2 5 3 3 4 4 2" xfId="21430" xr:uid="{B2DA09D4-0A3A-40DF-8DEE-56D0F5E74165}"/>
    <cellStyle name="Comma 2 5 3 3 4 4 2 2" xfId="45694" xr:uid="{C4A7C2B5-AD29-407D-A61E-6D2B6A717CDB}"/>
    <cellStyle name="Comma 2 5 3 3 4 4 3" xfId="33562" xr:uid="{CBE7E099-4210-440A-A476-B671936FF50A}"/>
    <cellStyle name="Comma 2 5 3 3 4 5" xfId="13342" xr:uid="{56D230AA-B37C-4B2A-A29F-4B8B7550A3DA}"/>
    <cellStyle name="Comma 2 5 3 3 4 5 2" xfId="37606" xr:uid="{0D626B30-83CC-4913-ACFD-F90500E4E3F0}"/>
    <cellStyle name="Comma 2 5 3 3 4 6" xfId="25474" xr:uid="{FCAA33A5-F4DF-447C-BA39-D93485E426DF}"/>
    <cellStyle name="Comma 2 5 3 3 5" xfId="2221" xr:uid="{2C103BDB-E02A-4D44-A8C9-8D4BADB3374D}"/>
    <cellStyle name="Comma 2 5 3 3 5 2" xfId="6265" xr:uid="{58CD255E-9862-424A-9B5A-C77294325953}"/>
    <cellStyle name="Comma 2 5 3 3 5 2 2" xfId="18397" xr:uid="{8A02EB9D-8561-41DA-9E24-8BDDD83ECA7E}"/>
    <cellStyle name="Comma 2 5 3 3 5 2 2 2" xfId="42661" xr:uid="{58E5A219-5054-4911-ABFE-D35B7FE99409}"/>
    <cellStyle name="Comma 2 5 3 3 5 2 3" xfId="30529" xr:uid="{93C6C755-C20B-4007-9939-5E607D73C96C}"/>
    <cellStyle name="Comma 2 5 3 3 5 3" xfId="10309" xr:uid="{99093584-6973-46DF-A012-457CF49552A0}"/>
    <cellStyle name="Comma 2 5 3 3 5 3 2" xfId="22441" xr:uid="{FE7A5E5D-7661-4363-A205-540487BF0703}"/>
    <cellStyle name="Comma 2 5 3 3 5 3 2 2" xfId="46705" xr:uid="{5A6F1AAB-4377-4CC7-B913-93A08916B285}"/>
    <cellStyle name="Comma 2 5 3 3 5 3 3" xfId="34573" xr:uid="{E4B95322-1022-4C7E-B567-14EA6C9BDA9E}"/>
    <cellStyle name="Comma 2 5 3 3 5 4" xfId="14353" xr:uid="{A3B29C52-4067-42AC-A118-708C345DEEB0}"/>
    <cellStyle name="Comma 2 5 3 3 5 4 2" xfId="38617" xr:uid="{D299FF4C-AFD1-4E5C-893A-E6911189FEC6}"/>
    <cellStyle name="Comma 2 5 3 3 5 5" xfId="26485" xr:uid="{6E877E6F-6538-4327-AB49-9A1FE0F15E18}"/>
    <cellStyle name="Comma 2 5 3 3 6" xfId="4243" xr:uid="{BDB42DA9-324F-49BB-B609-34BBE46269F0}"/>
    <cellStyle name="Comma 2 5 3 3 6 2" xfId="16375" xr:uid="{C6C3BC22-CD97-4322-98A4-72E16A9E4FC7}"/>
    <cellStyle name="Comma 2 5 3 3 6 2 2" xfId="40639" xr:uid="{B3A9F930-0ED0-42EB-94A7-8D4E50FDF2E0}"/>
    <cellStyle name="Comma 2 5 3 3 6 3" xfId="28507" xr:uid="{DE9CF5AE-71FF-4447-979B-112476975D36}"/>
    <cellStyle name="Comma 2 5 3 3 7" xfId="8287" xr:uid="{7133AFF4-2A21-4B7C-88FA-13734369FD7C}"/>
    <cellStyle name="Comma 2 5 3 3 7 2" xfId="20419" xr:uid="{89965DD4-FE3A-478C-9F0B-5EB94B6CB75C}"/>
    <cellStyle name="Comma 2 5 3 3 7 2 2" xfId="44683" xr:uid="{BCD4AE29-D43B-4C68-9CE4-E390E6A4D425}"/>
    <cellStyle name="Comma 2 5 3 3 7 3" xfId="32551" xr:uid="{D79FBAE6-D1DF-431F-AE80-8EA260F87309}"/>
    <cellStyle name="Comma 2 5 3 3 8" xfId="12331" xr:uid="{F87ECBDB-85B7-4722-BA50-58F0FD3E796E}"/>
    <cellStyle name="Comma 2 5 3 3 8 2" xfId="36595" xr:uid="{4F7DA43C-128E-4F5D-AFCE-6867BF532811}"/>
    <cellStyle name="Comma 2 5 3 3 9" xfId="24463" xr:uid="{E3AD04E5-EB87-4375-B463-DCB8BE9700F6}"/>
    <cellStyle name="Comma 2 5 3 4" xfId="326" xr:uid="{2A2EB5CB-1AA5-480E-9006-DFE5E1BA90B9}"/>
    <cellStyle name="Comma 2 5 3 4 2" xfId="831" xr:uid="{086DDD42-3D65-42C0-ADF5-7A96BBCB2A2E}"/>
    <cellStyle name="Comma 2 5 3 4 2 2" xfId="1842" xr:uid="{CBF28B9F-FF3A-4604-9A12-C01CA8A89A4A}"/>
    <cellStyle name="Comma 2 5 3 4 2 2 2" xfId="3864" xr:uid="{4A38161A-6CD0-4F11-AD9C-BFF7101CD496}"/>
    <cellStyle name="Comma 2 5 3 4 2 2 2 2" xfId="7908" xr:uid="{B9FB52BF-82EA-44C9-9C29-B151196E723C}"/>
    <cellStyle name="Comma 2 5 3 4 2 2 2 2 2" xfId="20040" xr:uid="{99E523DF-6648-4938-8E72-7AB3C4B80122}"/>
    <cellStyle name="Comma 2 5 3 4 2 2 2 2 2 2" xfId="44304" xr:uid="{4E22AC75-C4E2-4072-A5C9-06D29B608BBB}"/>
    <cellStyle name="Comma 2 5 3 4 2 2 2 2 3" xfId="32172" xr:uid="{41B7D60A-EB71-4668-8335-3924B02CA5F6}"/>
    <cellStyle name="Comma 2 5 3 4 2 2 2 3" xfId="11952" xr:uid="{609611A8-403B-4B1B-B40E-CFFAAF4B6921}"/>
    <cellStyle name="Comma 2 5 3 4 2 2 2 3 2" xfId="24084" xr:uid="{F9D47802-C6F9-4ECA-9DA5-2E28C69B4682}"/>
    <cellStyle name="Comma 2 5 3 4 2 2 2 3 2 2" xfId="48348" xr:uid="{9DBB92CD-98F6-4139-9728-F7165D1FD3D7}"/>
    <cellStyle name="Comma 2 5 3 4 2 2 2 3 3" xfId="36216" xr:uid="{FA652E71-BC4D-4202-83A9-D1042C71CC35}"/>
    <cellStyle name="Comma 2 5 3 4 2 2 2 4" xfId="15996" xr:uid="{4342FD17-B216-4413-82F6-17553737FBFC}"/>
    <cellStyle name="Comma 2 5 3 4 2 2 2 4 2" xfId="40260" xr:uid="{9B158135-B1B8-4318-B31C-A7A62BA4EBE0}"/>
    <cellStyle name="Comma 2 5 3 4 2 2 2 5" xfId="28128" xr:uid="{32CFD56C-8B98-433B-9AD6-78A18848A2A4}"/>
    <cellStyle name="Comma 2 5 3 4 2 2 3" xfId="5886" xr:uid="{C70B9E13-FC0E-400D-BBEC-0AB0012D5AC5}"/>
    <cellStyle name="Comma 2 5 3 4 2 2 3 2" xfId="18018" xr:uid="{E2027F45-727B-47E1-A72E-40CA45CCDA25}"/>
    <cellStyle name="Comma 2 5 3 4 2 2 3 2 2" xfId="42282" xr:uid="{FAC70AD0-B89E-46F9-B88D-76492CDC543D}"/>
    <cellStyle name="Comma 2 5 3 4 2 2 3 3" xfId="30150" xr:uid="{99F308C1-EF88-45F2-B8E8-2058746D33FF}"/>
    <cellStyle name="Comma 2 5 3 4 2 2 4" xfId="9930" xr:uid="{1CA085FA-BADF-40A0-9FF1-53472948B91A}"/>
    <cellStyle name="Comma 2 5 3 4 2 2 4 2" xfId="22062" xr:uid="{906D0CDD-57CB-43CD-92FB-37EB18D11060}"/>
    <cellStyle name="Comma 2 5 3 4 2 2 4 2 2" xfId="46326" xr:uid="{FF5AACA6-86F1-40F3-A62B-D3997083CE43}"/>
    <cellStyle name="Comma 2 5 3 4 2 2 4 3" xfId="34194" xr:uid="{31B28773-ABE4-4AD0-BE88-AA04044CE571}"/>
    <cellStyle name="Comma 2 5 3 4 2 2 5" xfId="13974" xr:uid="{489A055F-21A9-42B2-83E7-B262F3D50CA6}"/>
    <cellStyle name="Comma 2 5 3 4 2 2 5 2" xfId="38238" xr:uid="{88598AFA-4A2F-49A4-AA2D-B8D5FC770610}"/>
    <cellStyle name="Comma 2 5 3 4 2 2 6" xfId="26106" xr:uid="{410DBCEB-FD00-407F-9322-F90399C43697}"/>
    <cellStyle name="Comma 2 5 3 4 2 3" xfId="2853" xr:uid="{0C947E6B-C8F9-4BA9-8BB5-ACD6944B4CD9}"/>
    <cellStyle name="Comma 2 5 3 4 2 3 2" xfId="6897" xr:uid="{A95D0F6E-54BE-470C-B117-BB6B52612C0B}"/>
    <cellStyle name="Comma 2 5 3 4 2 3 2 2" xfId="19029" xr:uid="{EB721E38-C9F1-49C6-A69E-F22491656371}"/>
    <cellStyle name="Comma 2 5 3 4 2 3 2 2 2" xfId="43293" xr:uid="{AE156C57-E724-4622-90B5-81E63BDCAC49}"/>
    <cellStyle name="Comma 2 5 3 4 2 3 2 3" xfId="31161" xr:uid="{1D28ECB1-67C4-4A8D-8414-75BEF5B20DFF}"/>
    <cellStyle name="Comma 2 5 3 4 2 3 3" xfId="10941" xr:uid="{B2074C88-B96C-48C0-99AD-E368D49F6048}"/>
    <cellStyle name="Comma 2 5 3 4 2 3 3 2" xfId="23073" xr:uid="{3E1834E6-417B-443F-98CA-54601E846C5A}"/>
    <cellStyle name="Comma 2 5 3 4 2 3 3 2 2" xfId="47337" xr:uid="{6D707752-D8A2-4AD5-AEC3-9149E257043F}"/>
    <cellStyle name="Comma 2 5 3 4 2 3 3 3" xfId="35205" xr:uid="{07544580-2A6B-4799-86FF-5F4637AD3F6B}"/>
    <cellStyle name="Comma 2 5 3 4 2 3 4" xfId="14985" xr:uid="{9BDBA723-794A-46A3-89DF-0551B62D8DE6}"/>
    <cellStyle name="Comma 2 5 3 4 2 3 4 2" xfId="39249" xr:uid="{108ED7D5-0345-415A-8BFA-31697B8CC70A}"/>
    <cellStyle name="Comma 2 5 3 4 2 3 5" xfId="27117" xr:uid="{0E20ABA2-EA41-437A-9A09-6298286397DA}"/>
    <cellStyle name="Comma 2 5 3 4 2 4" xfId="4875" xr:uid="{29BFB6FE-5642-4617-B4B3-34651127BDFF}"/>
    <cellStyle name="Comma 2 5 3 4 2 4 2" xfId="17007" xr:uid="{5F3E0678-2F5E-48F8-B1CD-38C8DAE2CCF0}"/>
    <cellStyle name="Comma 2 5 3 4 2 4 2 2" xfId="41271" xr:uid="{ED36831C-FB80-41A6-975E-A6097E449899}"/>
    <cellStyle name="Comma 2 5 3 4 2 4 3" xfId="29139" xr:uid="{031AEB7A-AEDB-42BF-8590-B2B20764B9C5}"/>
    <cellStyle name="Comma 2 5 3 4 2 5" xfId="8919" xr:uid="{A2F4C6B5-1094-43FA-8561-C20396A8C138}"/>
    <cellStyle name="Comma 2 5 3 4 2 5 2" xfId="21051" xr:uid="{A0DC42A2-F2B8-4622-BBD3-698774C31F16}"/>
    <cellStyle name="Comma 2 5 3 4 2 5 2 2" xfId="45315" xr:uid="{2B9C1CA2-653D-43E1-B958-31AB8272CB1B}"/>
    <cellStyle name="Comma 2 5 3 4 2 5 3" xfId="33183" xr:uid="{775E7424-6AD6-4608-A21D-CDF56CDDE80C}"/>
    <cellStyle name="Comma 2 5 3 4 2 6" xfId="12963" xr:uid="{81693EC6-17C7-4324-89BB-4E99C5D7EEE0}"/>
    <cellStyle name="Comma 2 5 3 4 2 6 2" xfId="37227" xr:uid="{6F3CEE25-6A7F-4805-91C1-333164CD1899}"/>
    <cellStyle name="Comma 2 5 3 4 2 7" xfId="25095" xr:uid="{167E5CE4-9C3B-4B13-9C59-6849D7F8C302}"/>
    <cellStyle name="Comma 2 5 3 4 3" xfId="1337" xr:uid="{68F2A087-324B-44EA-88E3-4B7618DDA21C}"/>
    <cellStyle name="Comma 2 5 3 4 3 2" xfId="3359" xr:uid="{1BEAA7E3-4F3D-4FBB-BA9E-A788EFB701FC}"/>
    <cellStyle name="Comma 2 5 3 4 3 2 2" xfId="7403" xr:uid="{191FA398-6F7D-4130-BCFB-D906B84A9B7A}"/>
    <cellStyle name="Comma 2 5 3 4 3 2 2 2" xfId="19535" xr:uid="{02953FF7-64D5-4BA3-B927-E6B198F34CD3}"/>
    <cellStyle name="Comma 2 5 3 4 3 2 2 2 2" xfId="43799" xr:uid="{78B91F4C-9C1A-491D-9384-28D719329CC6}"/>
    <cellStyle name="Comma 2 5 3 4 3 2 2 3" xfId="31667" xr:uid="{3976ED48-A6E8-4C2B-8D36-192D93042C4C}"/>
    <cellStyle name="Comma 2 5 3 4 3 2 3" xfId="11447" xr:uid="{9A0CC57E-04D2-4017-8E78-06BFFD4A3167}"/>
    <cellStyle name="Comma 2 5 3 4 3 2 3 2" xfId="23579" xr:uid="{17089A0C-C66B-469E-AC6B-37199FCD6752}"/>
    <cellStyle name="Comma 2 5 3 4 3 2 3 2 2" xfId="47843" xr:uid="{5F6DB7F0-65D0-46BA-A0C7-FE98D6EFE901}"/>
    <cellStyle name="Comma 2 5 3 4 3 2 3 3" xfId="35711" xr:uid="{E0C537E4-2A6A-4C0A-AB58-0EF9308A5640}"/>
    <cellStyle name="Comma 2 5 3 4 3 2 4" xfId="15491" xr:uid="{2A519BF3-36AA-4EA1-8948-2993F59D7D12}"/>
    <cellStyle name="Comma 2 5 3 4 3 2 4 2" xfId="39755" xr:uid="{CE466FEB-0464-4D00-9507-4C07CD3F6C27}"/>
    <cellStyle name="Comma 2 5 3 4 3 2 5" xfId="27623" xr:uid="{7887B07B-0647-4673-83CB-07F9AA9B58C4}"/>
    <cellStyle name="Comma 2 5 3 4 3 3" xfId="5381" xr:uid="{CE1F4211-6667-4971-98F8-4AB4E623ED50}"/>
    <cellStyle name="Comma 2 5 3 4 3 3 2" xfId="17513" xr:uid="{CC0B73A5-5F28-4D91-BD48-EF185DFB9D38}"/>
    <cellStyle name="Comma 2 5 3 4 3 3 2 2" xfId="41777" xr:uid="{68277976-2151-4394-A6DD-A3FD6D33825C}"/>
    <cellStyle name="Comma 2 5 3 4 3 3 3" xfId="29645" xr:uid="{A64CA0AA-6E3B-4CDF-94A5-B6397C8CF6EE}"/>
    <cellStyle name="Comma 2 5 3 4 3 4" xfId="9425" xr:uid="{44CA36A7-70DA-4AF8-9753-921981EA207B}"/>
    <cellStyle name="Comma 2 5 3 4 3 4 2" xfId="21557" xr:uid="{E7A6B633-ED32-4438-8F08-5C777C7A41E8}"/>
    <cellStyle name="Comma 2 5 3 4 3 4 2 2" xfId="45821" xr:uid="{170AFC70-5099-4F97-A1D9-151306EA69D6}"/>
    <cellStyle name="Comma 2 5 3 4 3 4 3" xfId="33689" xr:uid="{ABDF6B0E-3EA0-46DB-A3D5-9FB1012C1554}"/>
    <cellStyle name="Comma 2 5 3 4 3 5" xfId="13469" xr:uid="{E38763F9-8745-4D0B-BB8C-9782D3BB98AC}"/>
    <cellStyle name="Comma 2 5 3 4 3 5 2" xfId="37733" xr:uid="{136866B4-BFE3-4444-87C6-80723C7548C7}"/>
    <cellStyle name="Comma 2 5 3 4 3 6" xfId="25601" xr:uid="{38820AEA-041B-4A64-8651-607CDA7D5CA0}"/>
    <cellStyle name="Comma 2 5 3 4 4" xfId="2348" xr:uid="{BF93F117-B66E-46B5-9CCD-503FFCB84462}"/>
    <cellStyle name="Comma 2 5 3 4 4 2" xfId="6392" xr:uid="{A10A3B82-3BC3-4877-948E-1A8F4F3E3D01}"/>
    <cellStyle name="Comma 2 5 3 4 4 2 2" xfId="18524" xr:uid="{6287A434-30E5-4FBC-A1B3-4DD259BD2E42}"/>
    <cellStyle name="Comma 2 5 3 4 4 2 2 2" xfId="42788" xr:uid="{050DEBCA-D457-4434-BE76-3FAF72F72806}"/>
    <cellStyle name="Comma 2 5 3 4 4 2 3" xfId="30656" xr:uid="{2C1F7EBF-66E6-4A87-9454-598B1588EA99}"/>
    <cellStyle name="Comma 2 5 3 4 4 3" xfId="10436" xr:uid="{7F839121-A23F-4CA3-BF18-9520CFC8EDB0}"/>
    <cellStyle name="Comma 2 5 3 4 4 3 2" xfId="22568" xr:uid="{A7ED2BC6-B5D9-40F3-A7EE-D78252A0D1A0}"/>
    <cellStyle name="Comma 2 5 3 4 4 3 2 2" xfId="46832" xr:uid="{C03F1CD7-869F-4515-BC62-6BE3DF530C92}"/>
    <cellStyle name="Comma 2 5 3 4 4 3 3" xfId="34700" xr:uid="{711E113C-04E0-4E6A-B7FB-1C259A2C3592}"/>
    <cellStyle name="Comma 2 5 3 4 4 4" xfId="14480" xr:uid="{32D42BFE-A2F2-4BDC-82D8-DB2B5F11BB2E}"/>
    <cellStyle name="Comma 2 5 3 4 4 4 2" xfId="38744" xr:uid="{1817E699-B11F-438E-B8AC-FC5D86C7EA87}"/>
    <cellStyle name="Comma 2 5 3 4 4 5" xfId="26612" xr:uid="{FE8FE8F6-0A68-4EE1-860D-F7CA00DD56BE}"/>
    <cellStyle name="Comma 2 5 3 4 5" xfId="4370" xr:uid="{6037C5D9-125F-4DB4-BB6C-48BCE6DC72FF}"/>
    <cellStyle name="Comma 2 5 3 4 5 2" xfId="16502" xr:uid="{E87070AE-97D0-40BD-901A-7CD08747FC4D}"/>
    <cellStyle name="Comma 2 5 3 4 5 2 2" xfId="40766" xr:uid="{25A9377B-3A34-4B90-AE4C-7F03078F6A63}"/>
    <cellStyle name="Comma 2 5 3 4 5 3" xfId="28634" xr:uid="{81D134F4-C14B-478E-B1A1-572CB76F7567}"/>
    <cellStyle name="Comma 2 5 3 4 6" xfId="8414" xr:uid="{6B7820EE-7A1C-4980-8A25-EB66F9892116}"/>
    <cellStyle name="Comma 2 5 3 4 6 2" xfId="20546" xr:uid="{78A6CCB5-8465-473E-8D26-DB235F4B9555}"/>
    <cellStyle name="Comma 2 5 3 4 6 2 2" xfId="44810" xr:uid="{7E900122-F086-4813-85AB-1150B12B578A}"/>
    <cellStyle name="Comma 2 5 3 4 6 3" xfId="32678" xr:uid="{82FF4940-F25A-4F18-8AC0-1ADD50D731FA}"/>
    <cellStyle name="Comma 2 5 3 4 7" xfId="12458" xr:uid="{C789D9FD-D41B-457E-9B1C-54ACC04733F5}"/>
    <cellStyle name="Comma 2 5 3 4 7 2" xfId="36722" xr:uid="{523E17C7-10C1-487A-BBA7-7A9FE80BB200}"/>
    <cellStyle name="Comma 2 5 3 4 8" xfId="24590" xr:uid="{A003BE85-D76B-4831-9DBB-408FABBBD0B1}"/>
    <cellStyle name="Comma 2 5 3 5" xfId="578" xr:uid="{926DD810-6E14-432D-B030-E15C5FF5DA71}"/>
    <cellStyle name="Comma 2 5 3 5 2" xfId="1589" xr:uid="{50A1F3BB-C6DA-432F-88E2-3B7493157759}"/>
    <cellStyle name="Comma 2 5 3 5 2 2" xfId="3611" xr:uid="{559A3B3D-EB18-4141-9F2E-0E9F42E63831}"/>
    <cellStyle name="Comma 2 5 3 5 2 2 2" xfId="7655" xr:uid="{B1CE346B-12F3-4CAA-9927-E04AC988FDC0}"/>
    <cellStyle name="Comma 2 5 3 5 2 2 2 2" xfId="19787" xr:uid="{6C01C8F2-B799-48DD-B1AA-7C3770D1E079}"/>
    <cellStyle name="Comma 2 5 3 5 2 2 2 2 2" xfId="44051" xr:uid="{E63D4C24-ECEC-4F46-A65E-E564A8CC118C}"/>
    <cellStyle name="Comma 2 5 3 5 2 2 2 3" xfId="31919" xr:uid="{4C2336BF-2A8B-48B5-A128-D1A40C05C17D}"/>
    <cellStyle name="Comma 2 5 3 5 2 2 3" xfId="11699" xr:uid="{D02241FB-9C1D-4827-B770-70DA05BE20F9}"/>
    <cellStyle name="Comma 2 5 3 5 2 2 3 2" xfId="23831" xr:uid="{5AB58C5F-E8BF-495D-BE97-4D4467D8A6B0}"/>
    <cellStyle name="Comma 2 5 3 5 2 2 3 2 2" xfId="48095" xr:uid="{1A65BC2A-F41D-4A5F-8EE6-6E77F700F42A}"/>
    <cellStyle name="Comma 2 5 3 5 2 2 3 3" xfId="35963" xr:uid="{2EC7DE30-6C8F-4788-843B-DDBB14A89955}"/>
    <cellStyle name="Comma 2 5 3 5 2 2 4" xfId="15743" xr:uid="{5BCDAB48-FC5C-4AF1-A6AA-9869E2D4D93F}"/>
    <cellStyle name="Comma 2 5 3 5 2 2 4 2" xfId="40007" xr:uid="{98896B31-2D36-466F-A197-36422FEDD625}"/>
    <cellStyle name="Comma 2 5 3 5 2 2 5" xfId="27875" xr:uid="{CC1A0D0D-2213-4550-93CD-BF9E568E73C1}"/>
    <cellStyle name="Comma 2 5 3 5 2 3" xfId="5633" xr:uid="{42E16A65-59F5-47B9-8E21-9C0A0B03D9EA}"/>
    <cellStyle name="Comma 2 5 3 5 2 3 2" xfId="17765" xr:uid="{9E6C016E-36F9-4B9B-AB20-2417D26BF75F}"/>
    <cellStyle name="Comma 2 5 3 5 2 3 2 2" xfId="42029" xr:uid="{AEC6E2BA-2A7B-4490-9CF6-1136934F03B9}"/>
    <cellStyle name="Comma 2 5 3 5 2 3 3" xfId="29897" xr:uid="{D32184DC-DF35-4D73-ACBC-FFB706E039A2}"/>
    <cellStyle name="Comma 2 5 3 5 2 4" xfId="9677" xr:uid="{8C5C6C63-4D93-4F42-8119-A339383E46B1}"/>
    <cellStyle name="Comma 2 5 3 5 2 4 2" xfId="21809" xr:uid="{53FACA84-45EB-40CA-9349-90EB74A90449}"/>
    <cellStyle name="Comma 2 5 3 5 2 4 2 2" xfId="46073" xr:uid="{00BBC824-988A-47B3-968D-AD43B9C287DE}"/>
    <cellStyle name="Comma 2 5 3 5 2 4 3" xfId="33941" xr:uid="{6FCEDAA1-1CE8-4322-BF81-7FF5412C9A9A}"/>
    <cellStyle name="Comma 2 5 3 5 2 5" xfId="13721" xr:uid="{DA52CAE8-AD12-4A88-A5EF-DCCAD2F8843D}"/>
    <cellStyle name="Comma 2 5 3 5 2 5 2" xfId="37985" xr:uid="{AC5DA811-A2EA-4CD1-BC9D-43376D0368B8}"/>
    <cellStyle name="Comma 2 5 3 5 2 6" xfId="25853" xr:uid="{DDA3AC9F-5431-42DD-A9C2-FC0088302A15}"/>
    <cellStyle name="Comma 2 5 3 5 3" xfId="2600" xr:uid="{4916A6D1-FB45-4F45-955C-1C5EC2CC9E7D}"/>
    <cellStyle name="Comma 2 5 3 5 3 2" xfId="6644" xr:uid="{363E7286-0D43-45CC-B43F-F6F36EC3DE13}"/>
    <cellStyle name="Comma 2 5 3 5 3 2 2" xfId="18776" xr:uid="{1686D34C-8BD6-48E3-8667-B52B6C1F0E97}"/>
    <cellStyle name="Comma 2 5 3 5 3 2 2 2" xfId="43040" xr:uid="{57967D9F-06FD-4C44-A681-764F6541B3D7}"/>
    <cellStyle name="Comma 2 5 3 5 3 2 3" xfId="30908" xr:uid="{34AC73B9-1ACE-4C86-AB6B-B1D10DA463FA}"/>
    <cellStyle name="Comma 2 5 3 5 3 3" xfId="10688" xr:uid="{613EFF65-0969-498A-80D9-D89832298131}"/>
    <cellStyle name="Comma 2 5 3 5 3 3 2" xfId="22820" xr:uid="{2B3F442B-36AF-462B-9FBE-5E26CF8A6166}"/>
    <cellStyle name="Comma 2 5 3 5 3 3 2 2" xfId="47084" xr:uid="{EBABEDB5-CF0A-4B36-8719-FB4488EFF37A}"/>
    <cellStyle name="Comma 2 5 3 5 3 3 3" xfId="34952" xr:uid="{4E9E70B2-C4C7-4516-8E54-C4B335C9F741}"/>
    <cellStyle name="Comma 2 5 3 5 3 4" xfId="14732" xr:uid="{88BDA8BA-5B33-48D8-912E-73671DAB9785}"/>
    <cellStyle name="Comma 2 5 3 5 3 4 2" xfId="38996" xr:uid="{E12B7684-02FA-49D8-A74A-A7BE1371F585}"/>
    <cellStyle name="Comma 2 5 3 5 3 5" xfId="26864" xr:uid="{DADAC305-B446-417A-8825-28F72EDBAA1D}"/>
    <cellStyle name="Comma 2 5 3 5 4" xfId="4622" xr:uid="{02C38FE7-BB33-4206-B33A-8805ADC8E691}"/>
    <cellStyle name="Comma 2 5 3 5 4 2" xfId="16754" xr:uid="{C0412903-74A4-44E6-95D0-CFECAEFC13DA}"/>
    <cellStyle name="Comma 2 5 3 5 4 2 2" xfId="41018" xr:uid="{690B3A1C-4A3A-4915-8E37-7E7AB144F983}"/>
    <cellStyle name="Comma 2 5 3 5 4 3" xfId="28886" xr:uid="{70959DE2-1D76-4064-BC44-87F9DF961F50}"/>
    <cellStyle name="Comma 2 5 3 5 5" xfId="8666" xr:uid="{E576DF14-4051-4C1A-BF17-5C4E956CD136}"/>
    <cellStyle name="Comma 2 5 3 5 5 2" xfId="20798" xr:uid="{94D8FA8E-0216-435C-B179-511CE2FA4913}"/>
    <cellStyle name="Comma 2 5 3 5 5 2 2" xfId="45062" xr:uid="{75A4D292-66FC-45B9-AFE4-5CFAF61F85EC}"/>
    <cellStyle name="Comma 2 5 3 5 5 3" xfId="32930" xr:uid="{6C1FB0EF-28CF-4FC9-BAAF-AD50D3BA40DB}"/>
    <cellStyle name="Comma 2 5 3 5 6" xfId="12710" xr:uid="{E763CD00-E10E-4BBB-A5DD-C684F438589B}"/>
    <cellStyle name="Comma 2 5 3 5 6 2" xfId="36974" xr:uid="{474BA851-7A99-4152-91EF-7CE49B9C671E}"/>
    <cellStyle name="Comma 2 5 3 5 7" xfId="24842" xr:uid="{136D6A87-D42D-4576-A344-84CFC8C0B5EC}"/>
    <cellStyle name="Comma 2 5 3 6" xfId="1084" xr:uid="{A3B36239-F291-469E-9ADC-13B801577F29}"/>
    <cellStyle name="Comma 2 5 3 6 2" xfId="3106" xr:uid="{0AC04926-67FA-458D-A344-3A1123ED6D92}"/>
    <cellStyle name="Comma 2 5 3 6 2 2" xfId="7150" xr:uid="{1FD2A244-3689-4675-9862-8F9578EF258C}"/>
    <cellStyle name="Comma 2 5 3 6 2 2 2" xfId="19282" xr:uid="{E20C6F9A-5132-44F2-8B53-D74AC9862D85}"/>
    <cellStyle name="Comma 2 5 3 6 2 2 2 2" xfId="43546" xr:uid="{E99D6CD5-9B11-4710-8CBC-879F46327F50}"/>
    <cellStyle name="Comma 2 5 3 6 2 2 3" xfId="31414" xr:uid="{01008B9B-1432-47D9-9D96-7AB8299C4C43}"/>
    <cellStyle name="Comma 2 5 3 6 2 3" xfId="11194" xr:uid="{B7C48332-4DDA-45B8-B73E-DACB5CE83C7D}"/>
    <cellStyle name="Comma 2 5 3 6 2 3 2" xfId="23326" xr:uid="{D2CC925A-E0FA-4631-8B44-B2CE40A5927C}"/>
    <cellStyle name="Comma 2 5 3 6 2 3 2 2" xfId="47590" xr:uid="{1DDE9C40-100F-49CC-97BB-4418D4738591}"/>
    <cellStyle name="Comma 2 5 3 6 2 3 3" xfId="35458" xr:uid="{1297B26F-C585-4E9B-A7C2-E0920E58E52D}"/>
    <cellStyle name="Comma 2 5 3 6 2 4" xfId="15238" xr:uid="{A658DAAF-CDD9-4BA9-87AA-05846BDD48D7}"/>
    <cellStyle name="Comma 2 5 3 6 2 4 2" xfId="39502" xr:uid="{5F46424C-D4E5-42CC-9088-58395A4525C6}"/>
    <cellStyle name="Comma 2 5 3 6 2 5" xfId="27370" xr:uid="{E149F8C1-A462-488F-8357-929E4E748B02}"/>
    <cellStyle name="Comma 2 5 3 6 3" xfId="5128" xr:uid="{63287FDF-8FA8-4CBA-A3F5-10ABC5DE48C2}"/>
    <cellStyle name="Comma 2 5 3 6 3 2" xfId="17260" xr:uid="{FF820F03-514F-46D9-9886-742A0593F34B}"/>
    <cellStyle name="Comma 2 5 3 6 3 2 2" xfId="41524" xr:uid="{821AE086-8590-48D1-8C88-8D7FADE879F9}"/>
    <cellStyle name="Comma 2 5 3 6 3 3" xfId="29392" xr:uid="{C99C85B7-C806-46E6-A0A2-0FF3F870128F}"/>
    <cellStyle name="Comma 2 5 3 6 4" xfId="9172" xr:uid="{F780AD04-7B3A-48C0-BE1C-4E366ECA1617}"/>
    <cellStyle name="Comma 2 5 3 6 4 2" xfId="21304" xr:uid="{88F0257D-9EC4-4B27-A3C7-95A76325D387}"/>
    <cellStyle name="Comma 2 5 3 6 4 2 2" xfId="45568" xr:uid="{A0BFE564-BE28-4480-BF03-8223D5771606}"/>
    <cellStyle name="Comma 2 5 3 6 4 3" xfId="33436" xr:uid="{964FC028-3BD5-43C5-9067-C88E2D9AC725}"/>
    <cellStyle name="Comma 2 5 3 6 5" xfId="13216" xr:uid="{AD2C9232-158F-4517-B894-31A074379648}"/>
    <cellStyle name="Comma 2 5 3 6 5 2" xfId="37480" xr:uid="{56A48979-138E-47D8-973A-E54ADEFA9E65}"/>
    <cellStyle name="Comma 2 5 3 6 6" xfId="25348" xr:uid="{FA44149B-58F6-4E0D-9E4B-FA9E1E0FF370}"/>
    <cellStyle name="Comma 2 5 3 7" xfId="2095" xr:uid="{04C42F86-8AC0-4B8F-9F7F-2B6588106356}"/>
    <cellStyle name="Comma 2 5 3 7 2" xfId="6139" xr:uid="{37DB0783-C60E-40CD-8B23-332C6FD3D3AA}"/>
    <cellStyle name="Comma 2 5 3 7 2 2" xfId="18271" xr:uid="{1CA9F37B-830A-4149-9151-BE883F9B2CD8}"/>
    <cellStyle name="Comma 2 5 3 7 2 2 2" xfId="42535" xr:uid="{F92CC5A0-B716-482A-9F54-482624CB8653}"/>
    <cellStyle name="Comma 2 5 3 7 2 3" xfId="30403" xr:uid="{20695ECC-AF8F-41C5-A85D-8ADFCE025B94}"/>
    <cellStyle name="Comma 2 5 3 7 3" xfId="10183" xr:uid="{11AF63FA-5CB4-4F87-8EAF-A6812EBC3F48}"/>
    <cellStyle name="Comma 2 5 3 7 3 2" xfId="22315" xr:uid="{6597B85A-0A13-448C-87EF-D9803A058281}"/>
    <cellStyle name="Comma 2 5 3 7 3 2 2" xfId="46579" xr:uid="{84CE2FBB-81CE-4BE6-A6E8-C0938C68E1C6}"/>
    <cellStyle name="Comma 2 5 3 7 3 3" xfId="34447" xr:uid="{162F9F80-8729-4B8F-817D-EAD08BB4BD3F}"/>
    <cellStyle name="Comma 2 5 3 7 4" xfId="14227" xr:uid="{7288D3F9-8DDF-49AD-8F1A-8981640BBA44}"/>
    <cellStyle name="Comma 2 5 3 7 4 2" xfId="38491" xr:uid="{D971F4EC-ACFD-49CC-90ED-5C493A5A7A27}"/>
    <cellStyle name="Comma 2 5 3 7 5" xfId="26359" xr:uid="{5AD3F885-B4EF-4B3F-A3EC-90A29076969F}"/>
    <cellStyle name="Comma 2 5 3 8" xfId="4117" xr:uid="{AFF108A8-159E-463B-BC5C-381D652779C8}"/>
    <cellStyle name="Comma 2 5 3 8 2" xfId="16249" xr:uid="{FD746116-5D25-425C-9DA8-2FD5E754FE41}"/>
    <cellStyle name="Comma 2 5 3 8 2 2" xfId="40513" xr:uid="{AAE0DFE3-D350-4A13-ACCE-2CF8BA5BD325}"/>
    <cellStyle name="Comma 2 5 3 8 3" xfId="28381" xr:uid="{19B9F2FF-17C3-4676-82DB-C7691F04167D}"/>
    <cellStyle name="Comma 2 5 3 9" xfId="8161" xr:uid="{79579E7F-5B02-460F-98AA-7C30DD6CD7B7}"/>
    <cellStyle name="Comma 2 5 3 9 2" xfId="20293" xr:uid="{1F8004FB-F23F-4F06-849A-A36EA795E365}"/>
    <cellStyle name="Comma 2 5 3 9 2 2" xfId="44557" xr:uid="{0557E5F5-1BFF-4685-A47A-629FA7EC91A5}"/>
    <cellStyle name="Comma 2 5 3 9 3" xfId="32425" xr:uid="{BFD9AB0B-CAD0-471E-B766-889AC57F9137}"/>
    <cellStyle name="Comma 2 5 4" xfId="94" xr:uid="{FBB8F24E-475E-4391-B7DE-26207B749098}"/>
    <cellStyle name="Comma 2 5 4 10" xfId="24358" xr:uid="{2ABEAD7C-2238-42F9-9580-BF8F39359905}"/>
    <cellStyle name="Comma 2 5 4 2" xfId="220" xr:uid="{04D54222-434D-46CB-960B-EBB27901A1DE}"/>
    <cellStyle name="Comma 2 5 4 2 2" xfId="473" xr:uid="{7D997203-0F4F-49FB-80BD-A614C19C51A0}"/>
    <cellStyle name="Comma 2 5 4 2 2 2" xfId="978" xr:uid="{2B91E911-F4BB-47D8-B78B-2202834B132E}"/>
    <cellStyle name="Comma 2 5 4 2 2 2 2" xfId="1989" xr:uid="{C630BB16-5F42-4A39-9E43-6B8A23644B96}"/>
    <cellStyle name="Comma 2 5 4 2 2 2 2 2" xfId="4011" xr:uid="{C89B9F06-EF45-4186-89B5-1D7F2F9D73DD}"/>
    <cellStyle name="Comma 2 5 4 2 2 2 2 2 2" xfId="8055" xr:uid="{BF815A98-4D84-4048-AB6E-6441FDAC5E6E}"/>
    <cellStyle name="Comma 2 5 4 2 2 2 2 2 2 2" xfId="20187" xr:uid="{9AEC95BE-4EA9-468D-A007-A0EC4A308F09}"/>
    <cellStyle name="Comma 2 5 4 2 2 2 2 2 2 2 2" xfId="44451" xr:uid="{780B23F9-49DF-4042-9E17-6EFD0A903D7F}"/>
    <cellStyle name="Comma 2 5 4 2 2 2 2 2 2 3" xfId="32319" xr:uid="{74ED8EAC-58D6-4F22-8EA8-3F3AEA9F13A6}"/>
    <cellStyle name="Comma 2 5 4 2 2 2 2 2 3" xfId="12099" xr:uid="{05050239-3C5F-4A11-9E73-7DF2368CDD3F}"/>
    <cellStyle name="Comma 2 5 4 2 2 2 2 2 3 2" xfId="24231" xr:uid="{D6C52DDB-3CE2-4C4F-AB4C-408A6CE12502}"/>
    <cellStyle name="Comma 2 5 4 2 2 2 2 2 3 2 2" xfId="48495" xr:uid="{64D0DCC3-1C79-43DA-A54A-FB848B09C1A0}"/>
    <cellStyle name="Comma 2 5 4 2 2 2 2 2 3 3" xfId="36363" xr:uid="{818F26AC-E5B8-4B77-8499-EA43B85C7F4D}"/>
    <cellStyle name="Comma 2 5 4 2 2 2 2 2 4" xfId="16143" xr:uid="{29277887-3019-4F31-B2D1-06C01244F6B6}"/>
    <cellStyle name="Comma 2 5 4 2 2 2 2 2 4 2" xfId="40407" xr:uid="{6E76A220-A303-450E-99EC-E636C0E43FB7}"/>
    <cellStyle name="Comma 2 5 4 2 2 2 2 2 5" xfId="28275" xr:uid="{67703D63-F9D8-4846-90C6-5FFBEA2C3A63}"/>
    <cellStyle name="Comma 2 5 4 2 2 2 2 3" xfId="6033" xr:uid="{8E2FA5E6-5D0A-4838-B9D4-5769BB211806}"/>
    <cellStyle name="Comma 2 5 4 2 2 2 2 3 2" xfId="18165" xr:uid="{3E3B90A2-FB21-43D8-8531-44C1FD929A61}"/>
    <cellStyle name="Comma 2 5 4 2 2 2 2 3 2 2" xfId="42429" xr:uid="{A54FB6DD-E209-42F0-AA12-0F8C18ECBDFD}"/>
    <cellStyle name="Comma 2 5 4 2 2 2 2 3 3" xfId="30297" xr:uid="{870F0471-DAC9-404D-B4EA-AA731FBA5225}"/>
    <cellStyle name="Comma 2 5 4 2 2 2 2 4" xfId="10077" xr:uid="{571AF5D3-759D-48BF-97DD-78691461EC08}"/>
    <cellStyle name="Comma 2 5 4 2 2 2 2 4 2" xfId="22209" xr:uid="{9A94CC61-58F3-44CE-B767-3A9293D62A5C}"/>
    <cellStyle name="Comma 2 5 4 2 2 2 2 4 2 2" xfId="46473" xr:uid="{9FB1B18E-CB4B-4143-A9ED-6277C8298D50}"/>
    <cellStyle name="Comma 2 5 4 2 2 2 2 4 3" xfId="34341" xr:uid="{C0BABFE0-896E-44BE-B526-49F8E76ECC86}"/>
    <cellStyle name="Comma 2 5 4 2 2 2 2 5" xfId="14121" xr:uid="{9B259A6A-FC55-48A0-A3FF-DA6E1DA81B2A}"/>
    <cellStyle name="Comma 2 5 4 2 2 2 2 5 2" xfId="38385" xr:uid="{01AC5E47-E143-4C4D-9876-7D3AEA32A56F}"/>
    <cellStyle name="Comma 2 5 4 2 2 2 2 6" xfId="26253" xr:uid="{E572227F-1FAA-42EE-A618-2A83AD9CA308}"/>
    <cellStyle name="Comma 2 5 4 2 2 2 3" xfId="3000" xr:uid="{10D44DAD-2216-40CC-918C-369E23484A32}"/>
    <cellStyle name="Comma 2 5 4 2 2 2 3 2" xfId="7044" xr:uid="{B1D4425A-CE19-4F78-B61E-E425EDCA7477}"/>
    <cellStyle name="Comma 2 5 4 2 2 2 3 2 2" xfId="19176" xr:uid="{0BF5B239-65D0-46ED-A083-FB66EF09790E}"/>
    <cellStyle name="Comma 2 5 4 2 2 2 3 2 2 2" xfId="43440" xr:uid="{7F034356-F533-415F-9C48-A96BF273726C}"/>
    <cellStyle name="Comma 2 5 4 2 2 2 3 2 3" xfId="31308" xr:uid="{D6ECBCB7-AF29-43E2-9044-E21BE0F5C6AC}"/>
    <cellStyle name="Comma 2 5 4 2 2 2 3 3" xfId="11088" xr:uid="{855200B8-221A-47D9-853B-64F750877744}"/>
    <cellStyle name="Comma 2 5 4 2 2 2 3 3 2" xfId="23220" xr:uid="{C1944373-B167-41EF-88D0-40CEEBE456C2}"/>
    <cellStyle name="Comma 2 5 4 2 2 2 3 3 2 2" xfId="47484" xr:uid="{04E98B17-AD0B-4E69-8CB0-0989FBC23F3A}"/>
    <cellStyle name="Comma 2 5 4 2 2 2 3 3 3" xfId="35352" xr:uid="{A6D601AC-C39B-4A2C-BBFA-5C92BE11DB79}"/>
    <cellStyle name="Comma 2 5 4 2 2 2 3 4" xfId="15132" xr:uid="{04AA2247-2E18-442C-B906-EC8202A5DDB6}"/>
    <cellStyle name="Comma 2 5 4 2 2 2 3 4 2" xfId="39396" xr:uid="{566C555A-5673-4EA6-B9B0-10D8D2FCD77B}"/>
    <cellStyle name="Comma 2 5 4 2 2 2 3 5" xfId="27264" xr:uid="{6079BE19-D4D8-4F90-8D80-51331E05F691}"/>
    <cellStyle name="Comma 2 5 4 2 2 2 4" xfId="5022" xr:uid="{14522D56-FFCF-4662-AA69-42F940E75692}"/>
    <cellStyle name="Comma 2 5 4 2 2 2 4 2" xfId="17154" xr:uid="{356DBDB5-3362-44CB-9230-01DDC768CA10}"/>
    <cellStyle name="Comma 2 5 4 2 2 2 4 2 2" xfId="41418" xr:uid="{7CD8F70E-38EB-49AD-A3CC-6075A5F2307C}"/>
    <cellStyle name="Comma 2 5 4 2 2 2 4 3" xfId="29286" xr:uid="{CD3EFF17-8F62-49AC-89EA-E9525DC491F4}"/>
    <cellStyle name="Comma 2 5 4 2 2 2 5" xfId="9066" xr:uid="{3FA89B7C-0D87-44B9-8184-8ED99F89D590}"/>
    <cellStyle name="Comma 2 5 4 2 2 2 5 2" xfId="21198" xr:uid="{5555AAE8-E423-41B3-B019-D4A383FCE994}"/>
    <cellStyle name="Comma 2 5 4 2 2 2 5 2 2" xfId="45462" xr:uid="{D9EC77C3-98B5-4B11-A482-E1BB36F39791}"/>
    <cellStyle name="Comma 2 5 4 2 2 2 5 3" xfId="33330" xr:uid="{07B8D170-B474-4972-9F59-979BF9CFB97E}"/>
    <cellStyle name="Comma 2 5 4 2 2 2 6" xfId="13110" xr:uid="{BC519729-A9D2-47F7-81EA-8C08B152FBCD}"/>
    <cellStyle name="Comma 2 5 4 2 2 2 6 2" xfId="37374" xr:uid="{6E05C15C-D626-4BE4-B496-4DA762941230}"/>
    <cellStyle name="Comma 2 5 4 2 2 2 7" xfId="25242" xr:uid="{B8B7F1FD-CD60-49B8-A3AF-D7D601ABA75B}"/>
    <cellStyle name="Comma 2 5 4 2 2 3" xfId="1484" xr:uid="{325DED16-F3C2-46D6-BAEA-82473E943DF7}"/>
    <cellStyle name="Comma 2 5 4 2 2 3 2" xfId="3506" xr:uid="{B87E9B41-45B2-429C-8DB0-EF78000E417D}"/>
    <cellStyle name="Comma 2 5 4 2 2 3 2 2" xfId="7550" xr:uid="{5EC0F2F6-E9CD-42D0-9049-3ABF63A9DFF6}"/>
    <cellStyle name="Comma 2 5 4 2 2 3 2 2 2" xfId="19682" xr:uid="{6ADA7176-9A46-4B98-9050-D44FC2CD77FA}"/>
    <cellStyle name="Comma 2 5 4 2 2 3 2 2 2 2" xfId="43946" xr:uid="{FE26286C-0A05-4EB2-AFB3-D40AB2D90BCF}"/>
    <cellStyle name="Comma 2 5 4 2 2 3 2 2 3" xfId="31814" xr:uid="{0865CFDA-DF5E-43F0-9C9B-95EE8718F324}"/>
    <cellStyle name="Comma 2 5 4 2 2 3 2 3" xfId="11594" xr:uid="{B0677B5F-256D-4C97-9041-81B219B6A1EA}"/>
    <cellStyle name="Comma 2 5 4 2 2 3 2 3 2" xfId="23726" xr:uid="{45AB8779-DEEC-4E0F-807A-90C035C93CDA}"/>
    <cellStyle name="Comma 2 5 4 2 2 3 2 3 2 2" xfId="47990" xr:uid="{D2286AFD-7246-4337-B2C3-82B30C7188EA}"/>
    <cellStyle name="Comma 2 5 4 2 2 3 2 3 3" xfId="35858" xr:uid="{B93562C9-3069-4A78-8A62-14930B2B3BE9}"/>
    <cellStyle name="Comma 2 5 4 2 2 3 2 4" xfId="15638" xr:uid="{6525D026-7B88-4793-B820-A2B3EE3BA594}"/>
    <cellStyle name="Comma 2 5 4 2 2 3 2 4 2" xfId="39902" xr:uid="{E0F9C2E6-008A-410F-8956-46397408FAEA}"/>
    <cellStyle name="Comma 2 5 4 2 2 3 2 5" xfId="27770" xr:uid="{85B2BCE1-501A-422A-85F9-2D4C6D974BDE}"/>
    <cellStyle name="Comma 2 5 4 2 2 3 3" xfId="5528" xr:uid="{E3056E44-D60A-449C-AAB5-A73BCB8B6694}"/>
    <cellStyle name="Comma 2 5 4 2 2 3 3 2" xfId="17660" xr:uid="{EE28E95C-1160-41D8-9DA4-81E2332C1691}"/>
    <cellStyle name="Comma 2 5 4 2 2 3 3 2 2" xfId="41924" xr:uid="{2E0EA6F5-7315-4835-8DED-9551B990F4E3}"/>
    <cellStyle name="Comma 2 5 4 2 2 3 3 3" xfId="29792" xr:uid="{ADF8FC75-C9CB-446A-A5B9-9BE8CE4EB933}"/>
    <cellStyle name="Comma 2 5 4 2 2 3 4" xfId="9572" xr:uid="{28FA7CF2-60A3-4A6E-B38C-C3B27FEB20DA}"/>
    <cellStyle name="Comma 2 5 4 2 2 3 4 2" xfId="21704" xr:uid="{7D9189C5-A993-4C58-BE49-4285432063EC}"/>
    <cellStyle name="Comma 2 5 4 2 2 3 4 2 2" xfId="45968" xr:uid="{1227BB9B-5204-434A-B490-51345F146951}"/>
    <cellStyle name="Comma 2 5 4 2 2 3 4 3" xfId="33836" xr:uid="{9D6B9B37-ECD3-4B5E-81DC-6C9877A34683}"/>
    <cellStyle name="Comma 2 5 4 2 2 3 5" xfId="13616" xr:uid="{5CFBEDA7-070D-45F3-8A97-51E1C930CC86}"/>
    <cellStyle name="Comma 2 5 4 2 2 3 5 2" xfId="37880" xr:uid="{3199F4A2-C352-41F4-9EF8-439D15402CEA}"/>
    <cellStyle name="Comma 2 5 4 2 2 3 6" xfId="25748" xr:uid="{9612FD66-6992-4234-BE54-AFE7B9762B30}"/>
    <cellStyle name="Comma 2 5 4 2 2 4" xfId="2495" xr:uid="{880AE2BE-8E06-479B-B2D6-28607728F47E}"/>
    <cellStyle name="Comma 2 5 4 2 2 4 2" xfId="6539" xr:uid="{5E7DB238-B176-4885-A429-CB029A5AEDFD}"/>
    <cellStyle name="Comma 2 5 4 2 2 4 2 2" xfId="18671" xr:uid="{DD99F511-9C5D-4C0B-958B-3081A23FC973}"/>
    <cellStyle name="Comma 2 5 4 2 2 4 2 2 2" xfId="42935" xr:uid="{ADA153BC-AE22-425E-82C0-6B3F998E67C6}"/>
    <cellStyle name="Comma 2 5 4 2 2 4 2 3" xfId="30803" xr:uid="{A3853C34-4963-4BBE-A618-755FAEDC6FA1}"/>
    <cellStyle name="Comma 2 5 4 2 2 4 3" xfId="10583" xr:uid="{5CD86D65-E1A7-4EFA-B0CC-2A0ED427ED9E}"/>
    <cellStyle name="Comma 2 5 4 2 2 4 3 2" xfId="22715" xr:uid="{69BF2374-1720-4CB0-ADA5-6E738C7E3C4D}"/>
    <cellStyle name="Comma 2 5 4 2 2 4 3 2 2" xfId="46979" xr:uid="{A895B4A1-3676-49E1-A5D5-063CA2CBE472}"/>
    <cellStyle name="Comma 2 5 4 2 2 4 3 3" xfId="34847" xr:uid="{13C49665-2CD8-403C-AF16-6840A19939C7}"/>
    <cellStyle name="Comma 2 5 4 2 2 4 4" xfId="14627" xr:uid="{F354B5BF-920C-417D-93FA-87ED20E1DFB4}"/>
    <cellStyle name="Comma 2 5 4 2 2 4 4 2" xfId="38891" xr:uid="{71E94BBA-6FE1-464D-9226-B4580B798347}"/>
    <cellStyle name="Comma 2 5 4 2 2 4 5" xfId="26759" xr:uid="{8CF0A4E3-9BA6-42C8-99AC-457735CCDE1E}"/>
    <cellStyle name="Comma 2 5 4 2 2 5" xfId="4517" xr:uid="{1D647141-5C51-41F1-ACEB-CCE03822A453}"/>
    <cellStyle name="Comma 2 5 4 2 2 5 2" xfId="16649" xr:uid="{63FC7D5F-FF55-48C1-83D2-28D33E4C14D1}"/>
    <cellStyle name="Comma 2 5 4 2 2 5 2 2" xfId="40913" xr:uid="{BA6BA309-9D70-41B6-A53C-C0DC318C65E4}"/>
    <cellStyle name="Comma 2 5 4 2 2 5 3" xfId="28781" xr:uid="{64E48BE4-E21D-464A-B403-172581CCDEEF}"/>
    <cellStyle name="Comma 2 5 4 2 2 6" xfId="8561" xr:uid="{00E23822-6903-480E-A354-7C7731FEC6D6}"/>
    <cellStyle name="Comma 2 5 4 2 2 6 2" xfId="20693" xr:uid="{6BABA8B9-A9E2-4898-8BA2-93DF02C0B338}"/>
    <cellStyle name="Comma 2 5 4 2 2 6 2 2" xfId="44957" xr:uid="{3B9E13F3-01C9-4BD8-BE99-990A593D9B4A}"/>
    <cellStyle name="Comma 2 5 4 2 2 6 3" xfId="32825" xr:uid="{AC0C818E-D513-409E-A11F-1F3ABCFD6685}"/>
    <cellStyle name="Comma 2 5 4 2 2 7" xfId="12605" xr:uid="{6B17F871-DC5F-4783-B7B4-C46AC2CE8CE6}"/>
    <cellStyle name="Comma 2 5 4 2 2 7 2" xfId="36869" xr:uid="{69204BB1-7BC2-44F9-9A9D-2B652A25F1F7}"/>
    <cellStyle name="Comma 2 5 4 2 2 8" xfId="24737" xr:uid="{6725F569-35C9-4E02-A88E-3ABFD27B87C3}"/>
    <cellStyle name="Comma 2 5 4 2 3" xfId="725" xr:uid="{6F3180DB-BAE6-487F-8D1B-0372D21CD31B}"/>
    <cellStyle name="Comma 2 5 4 2 3 2" xfId="1736" xr:uid="{1B7B3463-29A5-42B7-B639-7F70037FBDFE}"/>
    <cellStyle name="Comma 2 5 4 2 3 2 2" xfId="3758" xr:uid="{CC196CE8-7A2C-4F68-9C17-C2F60299CC80}"/>
    <cellStyle name="Comma 2 5 4 2 3 2 2 2" xfId="7802" xr:uid="{1A7E7C89-4262-451F-8AF5-83D132A491C7}"/>
    <cellStyle name="Comma 2 5 4 2 3 2 2 2 2" xfId="19934" xr:uid="{5ECCD1DF-C2DF-4408-8F3F-B05ADD047570}"/>
    <cellStyle name="Comma 2 5 4 2 3 2 2 2 2 2" xfId="44198" xr:uid="{D10903DD-4BD7-4C49-B26B-E0142E4CAC2F}"/>
    <cellStyle name="Comma 2 5 4 2 3 2 2 2 3" xfId="32066" xr:uid="{5DEC332F-999C-42F2-8AD3-9F70DF484218}"/>
    <cellStyle name="Comma 2 5 4 2 3 2 2 3" xfId="11846" xr:uid="{64DC2748-B0DF-402F-A14D-C1F41E1259CA}"/>
    <cellStyle name="Comma 2 5 4 2 3 2 2 3 2" xfId="23978" xr:uid="{ACFAF4F0-1029-41EB-80BF-7277C8FDE0A4}"/>
    <cellStyle name="Comma 2 5 4 2 3 2 2 3 2 2" xfId="48242" xr:uid="{40C54F82-8D6A-4368-A3DB-81FD45DEACDD}"/>
    <cellStyle name="Comma 2 5 4 2 3 2 2 3 3" xfId="36110" xr:uid="{71DA4486-3B40-4207-B57E-FCA148B41024}"/>
    <cellStyle name="Comma 2 5 4 2 3 2 2 4" xfId="15890" xr:uid="{09B28145-2E80-4C0F-B702-AC547CC10DE6}"/>
    <cellStyle name="Comma 2 5 4 2 3 2 2 4 2" xfId="40154" xr:uid="{AD73F1CA-7342-443F-8CC0-5ECCB0E279DA}"/>
    <cellStyle name="Comma 2 5 4 2 3 2 2 5" xfId="28022" xr:uid="{A3B1126D-C587-4CE8-976C-2A5E2E8C64A7}"/>
    <cellStyle name="Comma 2 5 4 2 3 2 3" xfId="5780" xr:uid="{FA143CA8-B82B-45EA-97CB-8432C6892999}"/>
    <cellStyle name="Comma 2 5 4 2 3 2 3 2" xfId="17912" xr:uid="{9605BC04-2081-479C-842A-A66611F6D733}"/>
    <cellStyle name="Comma 2 5 4 2 3 2 3 2 2" xfId="42176" xr:uid="{298D916B-71F8-4CA6-80F7-176916554D8F}"/>
    <cellStyle name="Comma 2 5 4 2 3 2 3 3" xfId="30044" xr:uid="{26F473BA-C9DA-4AD1-8801-447FD59C1D92}"/>
    <cellStyle name="Comma 2 5 4 2 3 2 4" xfId="9824" xr:uid="{D6C333C3-2AFA-4431-8A3D-F9FA5F12D431}"/>
    <cellStyle name="Comma 2 5 4 2 3 2 4 2" xfId="21956" xr:uid="{F0A096C4-88AA-456D-A965-9B4EB20D2EC2}"/>
    <cellStyle name="Comma 2 5 4 2 3 2 4 2 2" xfId="46220" xr:uid="{58F010F6-7459-4249-A986-1140F92B4AC8}"/>
    <cellStyle name="Comma 2 5 4 2 3 2 4 3" xfId="34088" xr:uid="{C33C58CC-59DB-4F3B-B601-B33CF409311A}"/>
    <cellStyle name="Comma 2 5 4 2 3 2 5" xfId="13868" xr:uid="{092E5B42-47E9-4970-9F19-54AEECE7FEB6}"/>
    <cellStyle name="Comma 2 5 4 2 3 2 5 2" xfId="38132" xr:uid="{D4F01754-F7B7-4A1F-9C28-48C9A35192DD}"/>
    <cellStyle name="Comma 2 5 4 2 3 2 6" xfId="26000" xr:uid="{F96C6EFC-F277-4390-9D74-8F9CD642502A}"/>
    <cellStyle name="Comma 2 5 4 2 3 3" xfId="2747" xr:uid="{E5614EFC-06BB-4CA0-B7B6-DD842A5A8891}"/>
    <cellStyle name="Comma 2 5 4 2 3 3 2" xfId="6791" xr:uid="{95DEFCE0-DD89-4ADB-815A-104C36B3ACBE}"/>
    <cellStyle name="Comma 2 5 4 2 3 3 2 2" xfId="18923" xr:uid="{CCCB901D-1EA3-4C6B-82A7-90189DA66354}"/>
    <cellStyle name="Comma 2 5 4 2 3 3 2 2 2" xfId="43187" xr:uid="{294129C3-C70C-4E91-9AB1-DF469E3CA91A}"/>
    <cellStyle name="Comma 2 5 4 2 3 3 2 3" xfId="31055" xr:uid="{14884F5F-501C-400D-934E-1B821502861D}"/>
    <cellStyle name="Comma 2 5 4 2 3 3 3" xfId="10835" xr:uid="{11DE7525-DE9E-4942-B59C-E4AD1BD5644F}"/>
    <cellStyle name="Comma 2 5 4 2 3 3 3 2" xfId="22967" xr:uid="{6C187FDF-AC2B-417D-A744-7F44E2522E13}"/>
    <cellStyle name="Comma 2 5 4 2 3 3 3 2 2" xfId="47231" xr:uid="{C7808852-9324-4C10-904F-1A41C74012A5}"/>
    <cellStyle name="Comma 2 5 4 2 3 3 3 3" xfId="35099" xr:uid="{9DCDECA1-9CA9-423C-B743-724A1971D563}"/>
    <cellStyle name="Comma 2 5 4 2 3 3 4" xfId="14879" xr:uid="{71251EC7-DCBF-400A-A167-5590790BFA88}"/>
    <cellStyle name="Comma 2 5 4 2 3 3 4 2" xfId="39143" xr:uid="{8EE726DB-9AE7-41F8-B77A-8FBFB1278208}"/>
    <cellStyle name="Comma 2 5 4 2 3 3 5" xfId="27011" xr:uid="{A8410A81-8382-438E-9AF3-ADCA89A4A80A}"/>
    <cellStyle name="Comma 2 5 4 2 3 4" xfId="4769" xr:uid="{52D8E8A5-F172-4C70-AE42-93A43D01D110}"/>
    <cellStyle name="Comma 2 5 4 2 3 4 2" xfId="16901" xr:uid="{260F3289-CC49-41DD-8998-8BDA57363B22}"/>
    <cellStyle name="Comma 2 5 4 2 3 4 2 2" xfId="41165" xr:uid="{6DCF5CA2-E2EC-4B69-A52A-3607725A1828}"/>
    <cellStyle name="Comma 2 5 4 2 3 4 3" xfId="29033" xr:uid="{C0A8F7F6-207A-4953-A09B-D2CD60E09552}"/>
    <cellStyle name="Comma 2 5 4 2 3 5" xfId="8813" xr:uid="{FBF3AB7F-20B6-41C8-866A-EBAE9BC95B87}"/>
    <cellStyle name="Comma 2 5 4 2 3 5 2" xfId="20945" xr:uid="{A685D5F4-CCDC-4C1F-9BF5-B7292B34DE6D}"/>
    <cellStyle name="Comma 2 5 4 2 3 5 2 2" xfId="45209" xr:uid="{05269089-6634-46AC-AE3E-893865251530}"/>
    <cellStyle name="Comma 2 5 4 2 3 5 3" xfId="33077" xr:uid="{72F5EC50-D780-432A-913E-63C77B790152}"/>
    <cellStyle name="Comma 2 5 4 2 3 6" xfId="12857" xr:uid="{C93388C6-C845-44D0-A2C4-7AFF03CE80E7}"/>
    <cellStyle name="Comma 2 5 4 2 3 6 2" xfId="37121" xr:uid="{C5866629-D93A-4D9B-B81C-94DB59516B3D}"/>
    <cellStyle name="Comma 2 5 4 2 3 7" xfId="24989" xr:uid="{80306D40-D9FB-4E30-8843-E62240F4ABB8}"/>
    <cellStyle name="Comma 2 5 4 2 4" xfId="1231" xr:uid="{4203B9BA-907E-486F-938E-F8798623B5C8}"/>
    <cellStyle name="Comma 2 5 4 2 4 2" xfId="3253" xr:uid="{BE55B4FA-0F2E-4EA6-B910-7DE22AD970A2}"/>
    <cellStyle name="Comma 2 5 4 2 4 2 2" xfId="7297" xr:uid="{A81EDDFF-2D9E-406A-932B-3F74B2286DDF}"/>
    <cellStyle name="Comma 2 5 4 2 4 2 2 2" xfId="19429" xr:uid="{B61DB611-00B6-41FA-9D00-41213AF1562A}"/>
    <cellStyle name="Comma 2 5 4 2 4 2 2 2 2" xfId="43693" xr:uid="{A66BCAD3-AEDB-4924-A813-A9492D896F4D}"/>
    <cellStyle name="Comma 2 5 4 2 4 2 2 3" xfId="31561" xr:uid="{EF54244F-C486-4963-AF70-49AF27ADB799}"/>
    <cellStyle name="Comma 2 5 4 2 4 2 3" xfId="11341" xr:uid="{01A61BFB-3A4C-4B39-A093-E51F32147EFF}"/>
    <cellStyle name="Comma 2 5 4 2 4 2 3 2" xfId="23473" xr:uid="{6DBB5BC9-8390-41B1-8993-1BF685D35A5A}"/>
    <cellStyle name="Comma 2 5 4 2 4 2 3 2 2" xfId="47737" xr:uid="{B88B573D-6E35-481B-AB1C-160AA4D08633}"/>
    <cellStyle name="Comma 2 5 4 2 4 2 3 3" xfId="35605" xr:uid="{6941A7B6-A094-410F-ADD7-AEF56A9C0CFC}"/>
    <cellStyle name="Comma 2 5 4 2 4 2 4" xfId="15385" xr:uid="{EC8E9622-47C6-44F6-8085-6F3DA4C3DBB5}"/>
    <cellStyle name="Comma 2 5 4 2 4 2 4 2" xfId="39649" xr:uid="{31C5DD76-1A9C-493C-AA22-EC80F283DA37}"/>
    <cellStyle name="Comma 2 5 4 2 4 2 5" xfId="27517" xr:uid="{FC281275-6927-4481-BA75-98647F090CB6}"/>
    <cellStyle name="Comma 2 5 4 2 4 3" xfId="5275" xr:uid="{BD84CF8B-994F-43DD-9FA0-8E3071786ED1}"/>
    <cellStyle name="Comma 2 5 4 2 4 3 2" xfId="17407" xr:uid="{9CEDF689-6F04-4E7E-AE70-F1ABA16C85A3}"/>
    <cellStyle name="Comma 2 5 4 2 4 3 2 2" xfId="41671" xr:uid="{3B2CE3CE-F9E7-496D-8B20-1461075EC4CE}"/>
    <cellStyle name="Comma 2 5 4 2 4 3 3" xfId="29539" xr:uid="{B6454147-1F06-49F5-9788-93DBB9DB88EF}"/>
    <cellStyle name="Comma 2 5 4 2 4 4" xfId="9319" xr:uid="{E17A4260-BD6C-4142-9BE2-448E9745BE32}"/>
    <cellStyle name="Comma 2 5 4 2 4 4 2" xfId="21451" xr:uid="{D7E00810-C9D9-4364-A0CE-9928A9511852}"/>
    <cellStyle name="Comma 2 5 4 2 4 4 2 2" xfId="45715" xr:uid="{D5A87439-BFAD-4B29-ABE2-2827DCEDC9E7}"/>
    <cellStyle name="Comma 2 5 4 2 4 4 3" xfId="33583" xr:uid="{AD603444-8B7F-4FD5-AC6A-8675C1958649}"/>
    <cellStyle name="Comma 2 5 4 2 4 5" xfId="13363" xr:uid="{5B9726D8-F992-4E84-996C-9BE4264E676A}"/>
    <cellStyle name="Comma 2 5 4 2 4 5 2" xfId="37627" xr:uid="{EBD2E8D8-3CA5-4565-BAA5-42E22EFDFF83}"/>
    <cellStyle name="Comma 2 5 4 2 4 6" xfId="25495" xr:uid="{AE9CD85F-E9C6-4958-839E-773F2DBC68B5}"/>
    <cellStyle name="Comma 2 5 4 2 5" xfId="2242" xr:uid="{FA95202E-8388-460F-9267-1BE71FD74AE6}"/>
    <cellStyle name="Comma 2 5 4 2 5 2" xfId="6286" xr:uid="{05D4C73F-9236-4145-A6D3-92799E82EF45}"/>
    <cellStyle name="Comma 2 5 4 2 5 2 2" xfId="18418" xr:uid="{E82C84BF-00D6-45F1-BC84-EBABBD260DF1}"/>
    <cellStyle name="Comma 2 5 4 2 5 2 2 2" xfId="42682" xr:uid="{340DE9AD-FFA1-4C99-9E6F-0089E05D9E0D}"/>
    <cellStyle name="Comma 2 5 4 2 5 2 3" xfId="30550" xr:uid="{5CE215C6-D9BB-4738-ACE2-D8338C5FB5E1}"/>
    <cellStyle name="Comma 2 5 4 2 5 3" xfId="10330" xr:uid="{AB128A63-AB92-45E4-A7AC-67EB39ED92BE}"/>
    <cellStyle name="Comma 2 5 4 2 5 3 2" xfId="22462" xr:uid="{1C4B8250-3CF9-4C2E-9989-EBB053013B41}"/>
    <cellStyle name="Comma 2 5 4 2 5 3 2 2" xfId="46726" xr:uid="{7D0D92DE-99C1-4100-8767-716EA360878D}"/>
    <cellStyle name="Comma 2 5 4 2 5 3 3" xfId="34594" xr:uid="{C4512EC5-EA0C-41E1-8568-A7FE125E6541}"/>
    <cellStyle name="Comma 2 5 4 2 5 4" xfId="14374" xr:uid="{CA9EC856-5144-484A-9401-7445D241E0C5}"/>
    <cellStyle name="Comma 2 5 4 2 5 4 2" xfId="38638" xr:uid="{2E83134A-326E-43E2-8227-2FD752510053}"/>
    <cellStyle name="Comma 2 5 4 2 5 5" xfId="26506" xr:uid="{B513B0A1-4E26-43E7-B055-174EFBFA9A7E}"/>
    <cellStyle name="Comma 2 5 4 2 6" xfId="4264" xr:uid="{01E8BF1E-C33B-4815-821F-436FBCB0D498}"/>
    <cellStyle name="Comma 2 5 4 2 6 2" xfId="16396" xr:uid="{7C91293C-F674-40F6-AE60-46B84EC46245}"/>
    <cellStyle name="Comma 2 5 4 2 6 2 2" xfId="40660" xr:uid="{BBE4358C-A9AA-4CCE-85E1-EEAEC08C0F59}"/>
    <cellStyle name="Comma 2 5 4 2 6 3" xfId="28528" xr:uid="{1831250F-86C8-41C1-8230-8C02B2E6E505}"/>
    <cellStyle name="Comma 2 5 4 2 7" xfId="8308" xr:uid="{C42F20A1-4158-4BE8-A78F-D60C088311ED}"/>
    <cellStyle name="Comma 2 5 4 2 7 2" xfId="20440" xr:uid="{B4BD6015-74FC-49B9-98CD-C151248B90FC}"/>
    <cellStyle name="Comma 2 5 4 2 7 2 2" xfId="44704" xr:uid="{FECCDF61-8789-4416-9F4A-242B864AC1B1}"/>
    <cellStyle name="Comma 2 5 4 2 7 3" xfId="32572" xr:uid="{1EF44F8A-0C4A-4C0A-BC33-AC8CBD21DCA8}"/>
    <cellStyle name="Comma 2 5 4 2 8" xfId="12352" xr:uid="{67B83535-97E0-46F1-BAA7-CF8D75A92430}"/>
    <cellStyle name="Comma 2 5 4 2 8 2" xfId="36616" xr:uid="{6D0CCCB9-D17F-4E6C-8DB5-F58FE4E8B536}"/>
    <cellStyle name="Comma 2 5 4 2 9" xfId="24484" xr:uid="{DB1388AC-8C6F-4112-8946-40B7299F4605}"/>
    <cellStyle name="Comma 2 5 4 3" xfId="347" xr:uid="{31D97DB5-3138-4B99-AF28-83E4E3CDBF40}"/>
    <cellStyle name="Comma 2 5 4 3 2" xfId="852" xr:uid="{D01F2E0F-CE76-480E-BE12-4DA969220FFE}"/>
    <cellStyle name="Comma 2 5 4 3 2 2" xfId="1863" xr:uid="{EC941F5B-F3FB-4FE8-B533-8D3B31B02D5F}"/>
    <cellStyle name="Comma 2 5 4 3 2 2 2" xfId="3885" xr:uid="{48F6283C-B6B0-419B-BAB1-2831FF5BE40E}"/>
    <cellStyle name="Comma 2 5 4 3 2 2 2 2" xfId="7929" xr:uid="{D3BABBFF-4881-4884-B590-4049397DD2EE}"/>
    <cellStyle name="Comma 2 5 4 3 2 2 2 2 2" xfId="20061" xr:uid="{BCB5C78C-C0FB-4E5E-952A-D71D138147FD}"/>
    <cellStyle name="Comma 2 5 4 3 2 2 2 2 2 2" xfId="44325" xr:uid="{C478E19C-B240-4820-91DD-53D0EA41AC23}"/>
    <cellStyle name="Comma 2 5 4 3 2 2 2 2 3" xfId="32193" xr:uid="{0BD20624-361C-4F79-9D6D-4910F6087B1D}"/>
    <cellStyle name="Comma 2 5 4 3 2 2 2 3" xfId="11973" xr:uid="{8CC609FE-0F9D-4C88-99A5-F058E92970FE}"/>
    <cellStyle name="Comma 2 5 4 3 2 2 2 3 2" xfId="24105" xr:uid="{E86F290E-8281-4A46-9E9C-7F450908292B}"/>
    <cellStyle name="Comma 2 5 4 3 2 2 2 3 2 2" xfId="48369" xr:uid="{161F2E4A-514C-40F1-A032-C06D20677D00}"/>
    <cellStyle name="Comma 2 5 4 3 2 2 2 3 3" xfId="36237" xr:uid="{4D9AF34B-AB54-4336-BF91-1DAEBAC6AB16}"/>
    <cellStyle name="Comma 2 5 4 3 2 2 2 4" xfId="16017" xr:uid="{177482B5-B947-4919-8410-6D589CF2AC7C}"/>
    <cellStyle name="Comma 2 5 4 3 2 2 2 4 2" xfId="40281" xr:uid="{1C84D817-2EB4-44F3-82DF-155CE52B7938}"/>
    <cellStyle name="Comma 2 5 4 3 2 2 2 5" xfId="28149" xr:uid="{9999B18A-6736-4416-83D7-C06402C2A6FC}"/>
    <cellStyle name="Comma 2 5 4 3 2 2 3" xfId="5907" xr:uid="{7AA47B4D-5506-42B3-A325-C2E9A3734901}"/>
    <cellStyle name="Comma 2 5 4 3 2 2 3 2" xfId="18039" xr:uid="{63384307-829C-430E-85B4-07B233AC418E}"/>
    <cellStyle name="Comma 2 5 4 3 2 2 3 2 2" xfId="42303" xr:uid="{07DA244D-CBE3-46E6-9268-2283E16AF783}"/>
    <cellStyle name="Comma 2 5 4 3 2 2 3 3" xfId="30171" xr:uid="{B8F9F756-DB95-49F8-AE51-EBA0B2CB8E68}"/>
    <cellStyle name="Comma 2 5 4 3 2 2 4" xfId="9951" xr:uid="{5337F9E3-E38A-4554-8C2B-69A90F40DDFA}"/>
    <cellStyle name="Comma 2 5 4 3 2 2 4 2" xfId="22083" xr:uid="{AF49C99D-4E65-4D27-8538-A07DE3D4EE73}"/>
    <cellStyle name="Comma 2 5 4 3 2 2 4 2 2" xfId="46347" xr:uid="{49D7EF16-553B-407E-B697-1BF910856930}"/>
    <cellStyle name="Comma 2 5 4 3 2 2 4 3" xfId="34215" xr:uid="{9F57F731-AEC1-4383-8F24-260CC029E0EF}"/>
    <cellStyle name="Comma 2 5 4 3 2 2 5" xfId="13995" xr:uid="{215E598F-DA51-4455-8B11-272E59E44240}"/>
    <cellStyle name="Comma 2 5 4 3 2 2 5 2" xfId="38259" xr:uid="{B59B27A4-C552-4956-8095-F0AB886A7B4E}"/>
    <cellStyle name="Comma 2 5 4 3 2 2 6" xfId="26127" xr:uid="{9E998718-AEC9-4C66-8F4B-8166D5EBDC34}"/>
    <cellStyle name="Comma 2 5 4 3 2 3" xfId="2874" xr:uid="{EF631BCD-C9C1-4B91-BEDB-8A1BDE9A5582}"/>
    <cellStyle name="Comma 2 5 4 3 2 3 2" xfId="6918" xr:uid="{2599CD7B-F230-4F36-8264-D6A276F1B39C}"/>
    <cellStyle name="Comma 2 5 4 3 2 3 2 2" xfId="19050" xr:uid="{5E381861-43CA-40BE-8E0F-F00DE6D1B577}"/>
    <cellStyle name="Comma 2 5 4 3 2 3 2 2 2" xfId="43314" xr:uid="{2C3AAF93-1CA1-4B5D-A0D5-CB877F1EB920}"/>
    <cellStyle name="Comma 2 5 4 3 2 3 2 3" xfId="31182" xr:uid="{90D882ED-9FA5-4379-8683-1576C2D6DF96}"/>
    <cellStyle name="Comma 2 5 4 3 2 3 3" xfId="10962" xr:uid="{E42FF12C-03E9-44F0-A753-B2F03ED415D1}"/>
    <cellStyle name="Comma 2 5 4 3 2 3 3 2" xfId="23094" xr:uid="{1F7E6605-2C3E-4026-87F1-653F1F7BD9D3}"/>
    <cellStyle name="Comma 2 5 4 3 2 3 3 2 2" xfId="47358" xr:uid="{9D5BFDFC-B4DF-4153-BD58-0F8743E5B687}"/>
    <cellStyle name="Comma 2 5 4 3 2 3 3 3" xfId="35226" xr:uid="{62C826E7-1548-4AAD-AC29-B0FFAE780B60}"/>
    <cellStyle name="Comma 2 5 4 3 2 3 4" xfId="15006" xr:uid="{0DE6D052-BE9F-4518-8B64-540809177783}"/>
    <cellStyle name="Comma 2 5 4 3 2 3 4 2" xfId="39270" xr:uid="{9C7DE0A4-CCB0-4352-A133-55BEF75112F4}"/>
    <cellStyle name="Comma 2 5 4 3 2 3 5" xfId="27138" xr:uid="{C3D87365-82D3-4739-9F34-6C3438C03760}"/>
    <cellStyle name="Comma 2 5 4 3 2 4" xfId="4896" xr:uid="{3580F634-4BE8-4949-B17F-B710842AF450}"/>
    <cellStyle name="Comma 2 5 4 3 2 4 2" xfId="17028" xr:uid="{0B8ECC5B-1827-4776-B6E4-DCDB54FF7246}"/>
    <cellStyle name="Comma 2 5 4 3 2 4 2 2" xfId="41292" xr:uid="{09B12DB3-45CD-488E-B098-46DE849F9920}"/>
    <cellStyle name="Comma 2 5 4 3 2 4 3" xfId="29160" xr:uid="{A2A5704F-5A36-4283-8242-A5763C58AF85}"/>
    <cellStyle name="Comma 2 5 4 3 2 5" xfId="8940" xr:uid="{1B2C6679-BBC6-41FE-B7FA-23A7BB955F20}"/>
    <cellStyle name="Comma 2 5 4 3 2 5 2" xfId="21072" xr:uid="{380CE8B7-9116-44C5-8D91-5B2523834C50}"/>
    <cellStyle name="Comma 2 5 4 3 2 5 2 2" xfId="45336" xr:uid="{6ED78BE2-166D-44E7-8660-933D16F856EB}"/>
    <cellStyle name="Comma 2 5 4 3 2 5 3" xfId="33204" xr:uid="{79F51F11-73DF-4B55-A97B-96BE249C7BC1}"/>
    <cellStyle name="Comma 2 5 4 3 2 6" xfId="12984" xr:uid="{20ACF22E-BC27-4C44-9B27-3743B79E20D4}"/>
    <cellStyle name="Comma 2 5 4 3 2 6 2" xfId="37248" xr:uid="{3B3DF734-EFF4-457E-8D19-8B04FA728BAD}"/>
    <cellStyle name="Comma 2 5 4 3 2 7" xfId="25116" xr:uid="{9B57EB99-F09F-4FF1-846A-D41504D2E1B4}"/>
    <cellStyle name="Comma 2 5 4 3 3" xfId="1358" xr:uid="{BD5D314C-D3D8-40BF-9110-68150453E2AE}"/>
    <cellStyle name="Comma 2 5 4 3 3 2" xfId="3380" xr:uid="{631FAEE7-9F65-4020-89D5-10CBADCE7731}"/>
    <cellStyle name="Comma 2 5 4 3 3 2 2" xfId="7424" xr:uid="{7548D279-334C-4477-975A-49AA38A842CE}"/>
    <cellStyle name="Comma 2 5 4 3 3 2 2 2" xfId="19556" xr:uid="{1610E6A2-D4C9-4D02-B132-3AD4AFABB7E1}"/>
    <cellStyle name="Comma 2 5 4 3 3 2 2 2 2" xfId="43820" xr:uid="{864B3FB2-F21E-4023-9812-410C39AE8583}"/>
    <cellStyle name="Comma 2 5 4 3 3 2 2 3" xfId="31688" xr:uid="{55E482FB-451F-4375-8C70-CA454FB2B52D}"/>
    <cellStyle name="Comma 2 5 4 3 3 2 3" xfId="11468" xr:uid="{58F4B690-25A0-44FE-B24A-5F3816394390}"/>
    <cellStyle name="Comma 2 5 4 3 3 2 3 2" xfId="23600" xr:uid="{20362963-2F64-48E2-87A5-6650F5BFB88C}"/>
    <cellStyle name="Comma 2 5 4 3 3 2 3 2 2" xfId="47864" xr:uid="{2856F3DD-DF0B-4EAA-9018-453E4BAC468A}"/>
    <cellStyle name="Comma 2 5 4 3 3 2 3 3" xfId="35732" xr:uid="{7C127602-DFF8-406F-98BE-A5194E305175}"/>
    <cellStyle name="Comma 2 5 4 3 3 2 4" xfId="15512" xr:uid="{3E795A37-C4A0-47E9-BB6B-266D8A3D5E51}"/>
    <cellStyle name="Comma 2 5 4 3 3 2 4 2" xfId="39776" xr:uid="{B2DDC209-DCC3-4946-8000-8478F8E32053}"/>
    <cellStyle name="Comma 2 5 4 3 3 2 5" xfId="27644" xr:uid="{0B669273-CD09-4A35-9998-58D186BEA6AE}"/>
    <cellStyle name="Comma 2 5 4 3 3 3" xfId="5402" xr:uid="{2C94AB54-434A-4CC9-AE6A-26D490516005}"/>
    <cellStyle name="Comma 2 5 4 3 3 3 2" xfId="17534" xr:uid="{2AFE279F-A901-4361-BB6A-B4829B7F40C5}"/>
    <cellStyle name="Comma 2 5 4 3 3 3 2 2" xfId="41798" xr:uid="{DC7BF907-081A-472F-AD19-477A16F5A06F}"/>
    <cellStyle name="Comma 2 5 4 3 3 3 3" xfId="29666" xr:uid="{15D557F5-FC17-4F1E-A9CB-F486E8ABEB9C}"/>
    <cellStyle name="Comma 2 5 4 3 3 4" xfId="9446" xr:uid="{7359450F-C109-4EC8-87E5-5A479711944A}"/>
    <cellStyle name="Comma 2 5 4 3 3 4 2" xfId="21578" xr:uid="{1C49D533-4EAE-4DA6-9932-DB900F82BDE2}"/>
    <cellStyle name="Comma 2 5 4 3 3 4 2 2" xfId="45842" xr:uid="{A45301BE-2DBD-4BA1-8CE7-511E5C9FCA38}"/>
    <cellStyle name="Comma 2 5 4 3 3 4 3" xfId="33710" xr:uid="{64A54A48-769C-41FC-999A-43CF6B2D643A}"/>
    <cellStyle name="Comma 2 5 4 3 3 5" xfId="13490" xr:uid="{6238B3E2-C3A7-4655-B1DF-202C4DCB8308}"/>
    <cellStyle name="Comma 2 5 4 3 3 5 2" xfId="37754" xr:uid="{A8CFE8DD-8B56-48D3-894C-9742366E91A4}"/>
    <cellStyle name="Comma 2 5 4 3 3 6" xfId="25622" xr:uid="{81317121-11BD-4F1F-BEF1-567EABB58E93}"/>
    <cellStyle name="Comma 2 5 4 3 4" xfId="2369" xr:uid="{D3E06667-4F36-44F1-93B1-4D86C41AA853}"/>
    <cellStyle name="Comma 2 5 4 3 4 2" xfId="6413" xr:uid="{6A560E26-A941-4005-9915-CEA19531160E}"/>
    <cellStyle name="Comma 2 5 4 3 4 2 2" xfId="18545" xr:uid="{2C17BA13-DE1F-439F-AD30-E8129A8565C9}"/>
    <cellStyle name="Comma 2 5 4 3 4 2 2 2" xfId="42809" xr:uid="{78D922BE-AB4B-4206-8A5B-F0CE87E750CB}"/>
    <cellStyle name="Comma 2 5 4 3 4 2 3" xfId="30677" xr:uid="{D4F9C09B-049C-4942-8960-98CAE781FE72}"/>
    <cellStyle name="Comma 2 5 4 3 4 3" xfId="10457" xr:uid="{CC005078-7806-4A60-8788-BC317C7CAABB}"/>
    <cellStyle name="Comma 2 5 4 3 4 3 2" xfId="22589" xr:uid="{2793B39C-0B71-4562-8ADB-D9916801DC2B}"/>
    <cellStyle name="Comma 2 5 4 3 4 3 2 2" xfId="46853" xr:uid="{7ED0C46C-AEF8-44A6-B925-3BAD2B2664CC}"/>
    <cellStyle name="Comma 2 5 4 3 4 3 3" xfId="34721" xr:uid="{EF526043-8FCB-4798-851D-CCE6B3F4BD5D}"/>
    <cellStyle name="Comma 2 5 4 3 4 4" xfId="14501" xr:uid="{100D551D-348E-4FF2-9588-18B64495ACF2}"/>
    <cellStyle name="Comma 2 5 4 3 4 4 2" xfId="38765" xr:uid="{EE108DBA-9DB6-46AA-B0EC-535C5EC6DA49}"/>
    <cellStyle name="Comma 2 5 4 3 4 5" xfId="26633" xr:uid="{6B873BA7-FAEC-4703-8171-47F10371E478}"/>
    <cellStyle name="Comma 2 5 4 3 5" xfId="4391" xr:uid="{FC46CBAB-5DEE-4339-8089-BAA3B9458BED}"/>
    <cellStyle name="Comma 2 5 4 3 5 2" xfId="16523" xr:uid="{2316CFB2-BF19-4293-8595-F975B4954CBA}"/>
    <cellStyle name="Comma 2 5 4 3 5 2 2" xfId="40787" xr:uid="{D62E5F16-970B-4994-BD6A-3A0E592BA7F6}"/>
    <cellStyle name="Comma 2 5 4 3 5 3" xfId="28655" xr:uid="{0E9FC402-255A-495B-89CC-7BC69EB3CD31}"/>
    <cellStyle name="Comma 2 5 4 3 6" xfId="8435" xr:uid="{62A7E6E9-5B1E-4C2A-8387-E94831810FE1}"/>
    <cellStyle name="Comma 2 5 4 3 6 2" xfId="20567" xr:uid="{03CE69F7-4478-4732-9061-ABE83F70144B}"/>
    <cellStyle name="Comma 2 5 4 3 6 2 2" xfId="44831" xr:uid="{5CD87760-E003-4B8C-BC05-0BB5A6F3AE8E}"/>
    <cellStyle name="Comma 2 5 4 3 6 3" xfId="32699" xr:uid="{860693EC-6969-4719-A088-1477507C5879}"/>
    <cellStyle name="Comma 2 5 4 3 7" xfId="12479" xr:uid="{E55AEE50-86FB-4FAA-AC4C-AC3F84DA4EE6}"/>
    <cellStyle name="Comma 2 5 4 3 7 2" xfId="36743" xr:uid="{8B44F04D-677D-416E-9B4B-842A5FEB7830}"/>
    <cellStyle name="Comma 2 5 4 3 8" xfId="24611" xr:uid="{9324E58C-B089-442F-93BD-DDD39411588C}"/>
    <cellStyle name="Comma 2 5 4 4" xfId="599" xr:uid="{71C6D68C-DDA7-4508-8A32-26B8496DAFE0}"/>
    <cellStyle name="Comma 2 5 4 4 2" xfId="1610" xr:uid="{D66A8851-3A2D-44C2-AD6B-B863BE0CCE7A}"/>
    <cellStyle name="Comma 2 5 4 4 2 2" xfId="3632" xr:uid="{BF867584-D54F-4890-8FDF-C402F9404DF1}"/>
    <cellStyle name="Comma 2 5 4 4 2 2 2" xfId="7676" xr:uid="{37C33E5A-89A8-432F-80BC-F8362B7EAE46}"/>
    <cellStyle name="Comma 2 5 4 4 2 2 2 2" xfId="19808" xr:uid="{E569C342-FF2F-470A-AB84-66FB9FEB88A8}"/>
    <cellStyle name="Comma 2 5 4 4 2 2 2 2 2" xfId="44072" xr:uid="{F93859D3-488B-4B8B-AE66-E77AD8E299C5}"/>
    <cellStyle name="Comma 2 5 4 4 2 2 2 3" xfId="31940" xr:uid="{C0334322-B52A-4E46-9548-B5890A567006}"/>
    <cellStyle name="Comma 2 5 4 4 2 2 3" xfId="11720" xr:uid="{4E71952C-C82C-4973-ADC4-921664AAB411}"/>
    <cellStyle name="Comma 2 5 4 4 2 2 3 2" xfId="23852" xr:uid="{368AEB8C-100E-44D8-823E-389DF0F89FE3}"/>
    <cellStyle name="Comma 2 5 4 4 2 2 3 2 2" xfId="48116" xr:uid="{E9A08CD5-110E-4E28-9E0A-227B65665964}"/>
    <cellStyle name="Comma 2 5 4 4 2 2 3 3" xfId="35984" xr:uid="{FCB09FEF-B2CC-46FE-97C6-B204024BC64D}"/>
    <cellStyle name="Comma 2 5 4 4 2 2 4" xfId="15764" xr:uid="{5B8BCAD7-EC30-4C41-90B6-7638D2C6775C}"/>
    <cellStyle name="Comma 2 5 4 4 2 2 4 2" xfId="40028" xr:uid="{1E6B7928-1968-41FA-893C-0724602EEEA4}"/>
    <cellStyle name="Comma 2 5 4 4 2 2 5" xfId="27896" xr:uid="{F4DF9597-BD3A-451E-A65A-1A9A2732735E}"/>
    <cellStyle name="Comma 2 5 4 4 2 3" xfId="5654" xr:uid="{80DE8DC0-503B-4556-B61B-F490B8BDE295}"/>
    <cellStyle name="Comma 2 5 4 4 2 3 2" xfId="17786" xr:uid="{1962C4EB-3119-4D45-8C05-1C73E6A7A245}"/>
    <cellStyle name="Comma 2 5 4 4 2 3 2 2" xfId="42050" xr:uid="{2FDED53C-9ACF-4A56-9F0F-73E144B4118D}"/>
    <cellStyle name="Comma 2 5 4 4 2 3 3" xfId="29918" xr:uid="{AA95B412-9746-48E7-850D-557E2DF3CD5B}"/>
    <cellStyle name="Comma 2 5 4 4 2 4" xfId="9698" xr:uid="{54659109-EB1C-4F0B-8626-AF835A39D821}"/>
    <cellStyle name="Comma 2 5 4 4 2 4 2" xfId="21830" xr:uid="{01000626-B7B7-4B77-816E-9E2420A4B122}"/>
    <cellStyle name="Comma 2 5 4 4 2 4 2 2" xfId="46094" xr:uid="{C97720B8-CC5A-4B93-BE20-5E64015370BA}"/>
    <cellStyle name="Comma 2 5 4 4 2 4 3" xfId="33962" xr:uid="{2AF72497-5A1D-4ABA-BCA9-8D78D9879234}"/>
    <cellStyle name="Comma 2 5 4 4 2 5" xfId="13742" xr:uid="{60F8A011-9A56-4EA7-AFC6-35330CB72FD7}"/>
    <cellStyle name="Comma 2 5 4 4 2 5 2" xfId="38006" xr:uid="{89C526B7-65DB-449D-A14E-8D78901F38C0}"/>
    <cellStyle name="Comma 2 5 4 4 2 6" xfId="25874" xr:uid="{4285CFB4-1605-4050-933C-EA4F30469CF7}"/>
    <cellStyle name="Comma 2 5 4 4 3" xfId="2621" xr:uid="{69637CF3-FF67-4B2E-A0FC-EB6756BC4CE5}"/>
    <cellStyle name="Comma 2 5 4 4 3 2" xfId="6665" xr:uid="{3D9E1AA8-EEB7-4DEB-8CDA-34C3C4522D16}"/>
    <cellStyle name="Comma 2 5 4 4 3 2 2" xfId="18797" xr:uid="{BCB6A72B-6911-4B27-A3DF-E39491F20E25}"/>
    <cellStyle name="Comma 2 5 4 4 3 2 2 2" xfId="43061" xr:uid="{F5FB59A1-FD8C-40AE-9064-9FD770521452}"/>
    <cellStyle name="Comma 2 5 4 4 3 2 3" xfId="30929" xr:uid="{357798CC-E8C8-4EC2-8933-317844DBB140}"/>
    <cellStyle name="Comma 2 5 4 4 3 3" xfId="10709" xr:uid="{0A8B845B-5179-4D1F-927D-6ADFE08CAC19}"/>
    <cellStyle name="Comma 2 5 4 4 3 3 2" xfId="22841" xr:uid="{279253AA-F35F-400F-8864-BE4D2A7C7920}"/>
    <cellStyle name="Comma 2 5 4 4 3 3 2 2" xfId="47105" xr:uid="{05991054-93C4-4C6B-A9C7-F8032AC6B975}"/>
    <cellStyle name="Comma 2 5 4 4 3 3 3" xfId="34973" xr:uid="{A91E9A1B-3E14-4636-9AF5-78958A61A469}"/>
    <cellStyle name="Comma 2 5 4 4 3 4" xfId="14753" xr:uid="{B231EB19-CFFD-416F-9D8A-F1265EFE7837}"/>
    <cellStyle name="Comma 2 5 4 4 3 4 2" xfId="39017" xr:uid="{13F9A08B-A74E-4737-8321-43F34D4E8A05}"/>
    <cellStyle name="Comma 2 5 4 4 3 5" xfId="26885" xr:uid="{9F5578D9-DB2C-418A-9C06-0C3BAD965595}"/>
    <cellStyle name="Comma 2 5 4 4 4" xfId="4643" xr:uid="{7BCB52FC-8A66-49A3-BC7A-953681FB7C6E}"/>
    <cellStyle name="Comma 2 5 4 4 4 2" xfId="16775" xr:uid="{CA9D922B-8E4A-415B-935A-413D98D5A06A}"/>
    <cellStyle name="Comma 2 5 4 4 4 2 2" xfId="41039" xr:uid="{5C932CDA-C34E-4E30-A08D-B21D714D9FFC}"/>
    <cellStyle name="Comma 2 5 4 4 4 3" xfId="28907" xr:uid="{19AA6FF2-B77C-4E80-8A2D-B052DDCF27AB}"/>
    <cellStyle name="Comma 2 5 4 4 5" xfId="8687" xr:uid="{DFC6C3B1-282E-4F9C-A019-7B27B5E24BFD}"/>
    <cellStyle name="Comma 2 5 4 4 5 2" xfId="20819" xr:uid="{7B3451B2-6367-4C53-BBAB-74A939C919D1}"/>
    <cellStyle name="Comma 2 5 4 4 5 2 2" xfId="45083" xr:uid="{8A40F57C-3922-4BC5-8843-CE8BF2ACA1AB}"/>
    <cellStyle name="Comma 2 5 4 4 5 3" xfId="32951" xr:uid="{7C389C26-5AC4-4396-BCA3-4E424D440AEA}"/>
    <cellStyle name="Comma 2 5 4 4 6" xfId="12731" xr:uid="{2DB457B0-2307-463B-881C-7B090379B35B}"/>
    <cellStyle name="Comma 2 5 4 4 6 2" xfId="36995" xr:uid="{DCFBE2A5-51E2-4DBC-BC42-DB9FB5B9253B}"/>
    <cellStyle name="Comma 2 5 4 4 7" xfId="24863" xr:uid="{9E159D43-91E4-46AB-B10D-8121D8D9A03A}"/>
    <cellStyle name="Comma 2 5 4 5" xfId="1105" xr:uid="{5AB0A239-697D-461A-A53E-BEFFA99693D9}"/>
    <cellStyle name="Comma 2 5 4 5 2" xfId="3127" xr:uid="{9631C124-B1C6-4B6F-8B6A-A6C53C1183E8}"/>
    <cellStyle name="Comma 2 5 4 5 2 2" xfId="7171" xr:uid="{4644EFCB-AAB2-4A25-BE61-8A8C5A180F84}"/>
    <cellStyle name="Comma 2 5 4 5 2 2 2" xfId="19303" xr:uid="{E0D8BD48-60CB-432C-A130-FDF16711463B}"/>
    <cellStyle name="Comma 2 5 4 5 2 2 2 2" xfId="43567" xr:uid="{BC3496F6-D5A6-44B6-8BED-8B5873F16A3D}"/>
    <cellStyle name="Comma 2 5 4 5 2 2 3" xfId="31435" xr:uid="{9373328C-060A-4155-8107-E44B9DEF1796}"/>
    <cellStyle name="Comma 2 5 4 5 2 3" xfId="11215" xr:uid="{E4A878FC-253A-447C-AC3B-9B614439B9E7}"/>
    <cellStyle name="Comma 2 5 4 5 2 3 2" xfId="23347" xr:uid="{9C26CE70-1473-49C3-AB3D-E86DF69EC92D}"/>
    <cellStyle name="Comma 2 5 4 5 2 3 2 2" xfId="47611" xr:uid="{37A32FAE-05F8-434D-A2AC-62AA74E786F7}"/>
    <cellStyle name="Comma 2 5 4 5 2 3 3" xfId="35479" xr:uid="{65FE10F8-1288-4EAD-A79E-1E917528DE46}"/>
    <cellStyle name="Comma 2 5 4 5 2 4" xfId="15259" xr:uid="{2ABB68C8-E615-4C95-971D-B050E68DD971}"/>
    <cellStyle name="Comma 2 5 4 5 2 4 2" xfId="39523" xr:uid="{C2688DAC-8798-49EF-A249-4DBC15D574B0}"/>
    <cellStyle name="Comma 2 5 4 5 2 5" xfId="27391" xr:uid="{5F3328C0-477D-4E95-B167-B42639DEC3A1}"/>
    <cellStyle name="Comma 2 5 4 5 3" xfId="5149" xr:uid="{4D53A12D-2AB2-473C-AB9F-29F6C08AEFCF}"/>
    <cellStyle name="Comma 2 5 4 5 3 2" xfId="17281" xr:uid="{40385C4C-ABEA-450E-954C-91E20FECEA16}"/>
    <cellStyle name="Comma 2 5 4 5 3 2 2" xfId="41545" xr:uid="{CC11BC8B-3AA0-4A54-95A1-1CC6F4FEE896}"/>
    <cellStyle name="Comma 2 5 4 5 3 3" xfId="29413" xr:uid="{C0073C28-428A-4C46-ABBD-53B7029E773C}"/>
    <cellStyle name="Comma 2 5 4 5 4" xfId="9193" xr:uid="{73EBBDB2-49F9-4FD4-91AE-88E4E306D94E}"/>
    <cellStyle name="Comma 2 5 4 5 4 2" xfId="21325" xr:uid="{465BE910-A660-4DE7-8E3A-3E3531017939}"/>
    <cellStyle name="Comma 2 5 4 5 4 2 2" xfId="45589" xr:uid="{D7B41459-9E59-4D30-9291-3B6F43CD1AB6}"/>
    <cellStyle name="Comma 2 5 4 5 4 3" xfId="33457" xr:uid="{2150AB4C-9661-4D48-ABE2-AFC8385A12C0}"/>
    <cellStyle name="Comma 2 5 4 5 5" xfId="13237" xr:uid="{920DD515-BDC4-409C-B53C-3DDAFE11E68B}"/>
    <cellStyle name="Comma 2 5 4 5 5 2" xfId="37501" xr:uid="{8207662D-41F0-47FC-9C6E-F16267784DEF}"/>
    <cellStyle name="Comma 2 5 4 5 6" xfId="25369" xr:uid="{DACC4E2A-AB20-41B0-9A01-7094B87D058A}"/>
    <cellStyle name="Comma 2 5 4 6" xfId="2116" xr:uid="{20710D7C-FCC4-42DE-9CE2-1E9A066178B5}"/>
    <cellStyle name="Comma 2 5 4 6 2" xfId="6160" xr:uid="{0288A09C-4BD5-4E81-A4C4-1DA1AE8F6382}"/>
    <cellStyle name="Comma 2 5 4 6 2 2" xfId="18292" xr:uid="{5FCCB604-836D-4B45-A6BC-65BBEA7BC39F}"/>
    <cellStyle name="Comma 2 5 4 6 2 2 2" xfId="42556" xr:uid="{769CB7F9-92A2-4623-B480-B09FF7367FAF}"/>
    <cellStyle name="Comma 2 5 4 6 2 3" xfId="30424" xr:uid="{FAC7155E-B367-4DBF-B804-90E1B941457C}"/>
    <cellStyle name="Comma 2 5 4 6 3" xfId="10204" xr:uid="{C9AE8955-2D89-49D9-9010-53B2E5FA568C}"/>
    <cellStyle name="Comma 2 5 4 6 3 2" xfId="22336" xr:uid="{2C0706BE-FB31-4FFE-9003-88BD03B47D15}"/>
    <cellStyle name="Comma 2 5 4 6 3 2 2" xfId="46600" xr:uid="{CC479100-B041-43B8-A1FC-423BCEF8D990}"/>
    <cellStyle name="Comma 2 5 4 6 3 3" xfId="34468" xr:uid="{896D4CD0-5D5C-4CC0-BBA1-DD9521F9EEED}"/>
    <cellStyle name="Comma 2 5 4 6 4" xfId="14248" xr:uid="{302B9B43-6B1D-4C94-94EB-CF46483D48E9}"/>
    <cellStyle name="Comma 2 5 4 6 4 2" xfId="38512" xr:uid="{5991E014-317B-4244-A7AB-3A55E78DC504}"/>
    <cellStyle name="Comma 2 5 4 6 5" xfId="26380" xr:uid="{92BC8B5A-7C6B-48EA-A7AF-0FEBAF89B3BE}"/>
    <cellStyle name="Comma 2 5 4 7" xfId="4138" xr:uid="{826D86DD-96F9-48CE-82E2-EE0A4CEC63BB}"/>
    <cellStyle name="Comma 2 5 4 7 2" xfId="16270" xr:uid="{F8484B26-3776-4BEE-8E2C-DD969A9DB2E9}"/>
    <cellStyle name="Comma 2 5 4 7 2 2" xfId="40534" xr:uid="{7A4CB437-D8C7-4F92-A6B0-5E6D3760899B}"/>
    <cellStyle name="Comma 2 5 4 7 3" xfId="28402" xr:uid="{5DFD85C0-97A3-49E5-8D79-7CFA70558756}"/>
    <cellStyle name="Comma 2 5 4 8" xfId="8182" xr:uid="{13FD4752-4F80-492A-A6C9-13B9264590BE}"/>
    <cellStyle name="Comma 2 5 4 8 2" xfId="20314" xr:uid="{37F1EFE6-31A1-4491-8E84-59BD3A50853A}"/>
    <cellStyle name="Comma 2 5 4 8 2 2" xfId="44578" xr:uid="{699A9CB9-99E0-4733-AD7F-5B63C233EC70}"/>
    <cellStyle name="Comma 2 5 4 8 3" xfId="32446" xr:uid="{F2C7501F-8B1E-4CDB-A150-FD3E2B7B8213}"/>
    <cellStyle name="Comma 2 5 4 9" xfId="12226" xr:uid="{A5BFA3F0-E783-4464-9BDC-FD3CE572C2A0}"/>
    <cellStyle name="Comma 2 5 4 9 2" xfId="36490" xr:uid="{3A762C0D-6190-4648-94DD-E5A70D756CD4}"/>
    <cellStyle name="Comma 2 5 5" xfId="157" xr:uid="{D5F96892-8799-4537-AD3F-E3DA14D86842}"/>
    <cellStyle name="Comma 2 5 5 2" xfId="410" xr:uid="{6E469D0D-D94B-49C9-81FF-9C385F344AE2}"/>
    <cellStyle name="Comma 2 5 5 2 2" xfId="915" xr:uid="{CFA59E30-CD5D-4D61-84EA-338C64578567}"/>
    <cellStyle name="Comma 2 5 5 2 2 2" xfId="1926" xr:uid="{077348D8-1A2B-4C7B-810E-97A42D9E5E22}"/>
    <cellStyle name="Comma 2 5 5 2 2 2 2" xfId="3948" xr:uid="{FC98DC84-98EB-4BC2-9E0C-46AAD9D9513D}"/>
    <cellStyle name="Comma 2 5 5 2 2 2 2 2" xfId="7992" xr:uid="{B5CD03E9-AF0C-4ACA-8C2A-B459A48C42A8}"/>
    <cellStyle name="Comma 2 5 5 2 2 2 2 2 2" xfId="20124" xr:uid="{B14021A2-C443-453C-8C08-8B1F8B6A5CF3}"/>
    <cellStyle name="Comma 2 5 5 2 2 2 2 2 2 2" xfId="44388" xr:uid="{AB2FEE46-FFAC-45E4-B7DF-1F1DDE945258}"/>
    <cellStyle name="Comma 2 5 5 2 2 2 2 2 3" xfId="32256" xr:uid="{94E08C57-9E8A-431A-A8E7-156204235501}"/>
    <cellStyle name="Comma 2 5 5 2 2 2 2 3" xfId="12036" xr:uid="{4EDBB214-3C79-45DA-9F41-BAEA4965891C}"/>
    <cellStyle name="Comma 2 5 5 2 2 2 2 3 2" xfId="24168" xr:uid="{9FD0F268-C7F9-4E27-975C-D7B579F19E30}"/>
    <cellStyle name="Comma 2 5 5 2 2 2 2 3 2 2" xfId="48432" xr:uid="{42FCFB14-FE7F-4BFF-81A2-AC1A466BD358}"/>
    <cellStyle name="Comma 2 5 5 2 2 2 2 3 3" xfId="36300" xr:uid="{B1B8D742-4586-4841-967E-33EE3D0CB44C}"/>
    <cellStyle name="Comma 2 5 5 2 2 2 2 4" xfId="16080" xr:uid="{A99E4812-ECCA-4471-829B-04CD9304ECE7}"/>
    <cellStyle name="Comma 2 5 5 2 2 2 2 4 2" xfId="40344" xr:uid="{DBB161B0-6A38-4AA0-9080-644C60F7A5C8}"/>
    <cellStyle name="Comma 2 5 5 2 2 2 2 5" xfId="28212" xr:uid="{8AFC0D42-F4C0-4619-B796-ED85A4B73D4E}"/>
    <cellStyle name="Comma 2 5 5 2 2 2 3" xfId="5970" xr:uid="{850F17F1-B6E0-44ED-ACB6-0B3B4D7DEAB4}"/>
    <cellStyle name="Comma 2 5 5 2 2 2 3 2" xfId="18102" xr:uid="{D8391EFC-DA05-4E13-A2B7-E21DA40CAB5F}"/>
    <cellStyle name="Comma 2 5 5 2 2 2 3 2 2" xfId="42366" xr:uid="{9AB9E52E-DA12-4B32-BEF6-C127D4F8460C}"/>
    <cellStyle name="Comma 2 5 5 2 2 2 3 3" xfId="30234" xr:uid="{61949D98-8E68-4FA7-85C4-4B97007F93AA}"/>
    <cellStyle name="Comma 2 5 5 2 2 2 4" xfId="10014" xr:uid="{7FD697A4-30FF-4D00-ADBD-54022AF1C6C9}"/>
    <cellStyle name="Comma 2 5 5 2 2 2 4 2" xfId="22146" xr:uid="{54C0A03C-CF47-4EBD-9BD3-CECCC1222A36}"/>
    <cellStyle name="Comma 2 5 5 2 2 2 4 2 2" xfId="46410" xr:uid="{489394D9-EB4F-4B7B-B828-2CD7C914C0AD}"/>
    <cellStyle name="Comma 2 5 5 2 2 2 4 3" xfId="34278" xr:uid="{8FC8B42F-C6C1-4337-9633-549198044933}"/>
    <cellStyle name="Comma 2 5 5 2 2 2 5" xfId="14058" xr:uid="{030D7525-F9F0-4BA3-9D77-D986340A9FB7}"/>
    <cellStyle name="Comma 2 5 5 2 2 2 5 2" xfId="38322" xr:uid="{B8ECADBB-34B6-4479-A8FA-02C739590E3E}"/>
    <cellStyle name="Comma 2 5 5 2 2 2 6" xfId="26190" xr:uid="{F8A2CFF5-CE22-4AB9-A8EA-AEC03E8A5848}"/>
    <cellStyle name="Comma 2 5 5 2 2 3" xfId="2937" xr:uid="{9B6A1F22-7457-42FA-9449-9E4EE47EE92F}"/>
    <cellStyle name="Comma 2 5 5 2 2 3 2" xfId="6981" xr:uid="{1D1D9913-5383-46F7-A253-C8D8EF29FA58}"/>
    <cellStyle name="Comma 2 5 5 2 2 3 2 2" xfId="19113" xr:uid="{BC2B5D04-D7EC-41E5-AEB5-EA66C9DA8ACE}"/>
    <cellStyle name="Comma 2 5 5 2 2 3 2 2 2" xfId="43377" xr:uid="{155DBF3A-E9F9-4B27-8300-07629E820219}"/>
    <cellStyle name="Comma 2 5 5 2 2 3 2 3" xfId="31245" xr:uid="{19D41C8C-C55D-40F7-9987-F7E7FBBF5195}"/>
    <cellStyle name="Comma 2 5 5 2 2 3 3" xfId="11025" xr:uid="{88D824C2-2127-4740-B081-B9B2DD6C09FE}"/>
    <cellStyle name="Comma 2 5 5 2 2 3 3 2" xfId="23157" xr:uid="{83ED5B23-02A0-4A62-9EBB-2AECCB27CA1F}"/>
    <cellStyle name="Comma 2 5 5 2 2 3 3 2 2" xfId="47421" xr:uid="{961DDB90-34F8-403F-BCA4-BFC6B4EC0E16}"/>
    <cellStyle name="Comma 2 5 5 2 2 3 3 3" xfId="35289" xr:uid="{54A7FC86-EC53-4583-AD74-5375D2E157A0}"/>
    <cellStyle name="Comma 2 5 5 2 2 3 4" xfId="15069" xr:uid="{B4591B8B-6783-40C0-A72F-82EEB19412F6}"/>
    <cellStyle name="Comma 2 5 5 2 2 3 4 2" xfId="39333" xr:uid="{C57DA006-7C19-4D46-8938-109119D4BFFA}"/>
    <cellStyle name="Comma 2 5 5 2 2 3 5" xfId="27201" xr:uid="{3B5121A7-B1B2-487D-B09C-1F39116F7F2B}"/>
    <cellStyle name="Comma 2 5 5 2 2 4" xfId="4959" xr:uid="{E4351F9D-491E-4D47-A42A-A453A92041E1}"/>
    <cellStyle name="Comma 2 5 5 2 2 4 2" xfId="17091" xr:uid="{5DDF6A9B-5226-481C-8A01-D9040AC9BA64}"/>
    <cellStyle name="Comma 2 5 5 2 2 4 2 2" xfId="41355" xr:uid="{1BC12780-3746-491A-9C0E-5F2CF4EE930D}"/>
    <cellStyle name="Comma 2 5 5 2 2 4 3" xfId="29223" xr:uid="{1BAE7A25-3709-471C-A171-7BE880EFCAFC}"/>
    <cellStyle name="Comma 2 5 5 2 2 5" xfId="9003" xr:uid="{B0BB03CC-3CD0-4994-A3A5-03EC5EBB065D}"/>
    <cellStyle name="Comma 2 5 5 2 2 5 2" xfId="21135" xr:uid="{D020AC67-01CF-4D6D-8AB0-1B9EF148583D}"/>
    <cellStyle name="Comma 2 5 5 2 2 5 2 2" xfId="45399" xr:uid="{442654B2-CF05-40AB-A56D-D3ADC1FC0880}"/>
    <cellStyle name="Comma 2 5 5 2 2 5 3" xfId="33267" xr:uid="{514188C9-1162-4393-A824-2B58ACB86E80}"/>
    <cellStyle name="Comma 2 5 5 2 2 6" xfId="13047" xr:uid="{C79CA264-7256-46DD-A220-31362F921192}"/>
    <cellStyle name="Comma 2 5 5 2 2 6 2" xfId="37311" xr:uid="{C3C77B32-2FAB-440E-9845-F2F8B71D518F}"/>
    <cellStyle name="Comma 2 5 5 2 2 7" xfId="25179" xr:uid="{A941A872-ED29-4294-BB25-6FF6BFEF93E9}"/>
    <cellStyle name="Comma 2 5 5 2 3" xfId="1421" xr:uid="{007549DB-6852-4A81-A8CC-5B3527707977}"/>
    <cellStyle name="Comma 2 5 5 2 3 2" xfId="3443" xr:uid="{01A2B667-CDB8-48CF-86F2-90EF5F080A80}"/>
    <cellStyle name="Comma 2 5 5 2 3 2 2" xfId="7487" xr:uid="{821D621E-A177-47F8-A924-AA85D346AF45}"/>
    <cellStyle name="Comma 2 5 5 2 3 2 2 2" xfId="19619" xr:uid="{8A1DA178-1C98-4FA6-88D8-B2FC412BA9A2}"/>
    <cellStyle name="Comma 2 5 5 2 3 2 2 2 2" xfId="43883" xr:uid="{B11C53DB-07F1-4A0E-AB64-053002A30117}"/>
    <cellStyle name="Comma 2 5 5 2 3 2 2 3" xfId="31751" xr:uid="{CF457775-D86F-4FBD-917B-0EC1CEB0D22B}"/>
    <cellStyle name="Comma 2 5 5 2 3 2 3" xfId="11531" xr:uid="{59C0472A-3BA0-47E4-811A-A2B73DAB8CAB}"/>
    <cellStyle name="Comma 2 5 5 2 3 2 3 2" xfId="23663" xr:uid="{74AEA656-82FA-4EB2-BD3B-88F258AF3E8F}"/>
    <cellStyle name="Comma 2 5 5 2 3 2 3 2 2" xfId="47927" xr:uid="{2E300631-859F-41DF-A298-B951BF1DA36C}"/>
    <cellStyle name="Comma 2 5 5 2 3 2 3 3" xfId="35795" xr:uid="{31288FCF-D911-4CA6-B54C-CA3CAD1CD99F}"/>
    <cellStyle name="Comma 2 5 5 2 3 2 4" xfId="15575" xr:uid="{9627098B-05FC-4A0F-83AE-B9BCDF4C8237}"/>
    <cellStyle name="Comma 2 5 5 2 3 2 4 2" xfId="39839" xr:uid="{DC292DA0-9C5F-40DA-899F-1F2BCB3E232E}"/>
    <cellStyle name="Comma 2 5 5 2 3 2 5" xfId="27707" xr:uid="{69EA2CCE-158E-409A-AF2A-3EF7D53EA0F1}"/>
    <cellStyle name="Comma 2 5 5 2 3 3" xfId="5465" xr:uid="{08915D03-FD72-4089-850E-A6289FCC2527}"/>
    <cellStyle name="Comma 2 5 5 2 3 3 2" xfId="17597" xr:uid="{ECAF48D6-2EB3-436F-B535-E769608D4F10}"/>
    <cellStyle name="Comma 2 5 5 2 3 3 2 2" xfId="41861" xr:uid="{E7BF4985-5DAD-4F6A-876F-8A1EB2F693B2}"/>
    <cellStyle name="Comma 2 5 5 2 3 3 3" xfId="29729" xr:uid="{2217BACA-E74A-4154-97EB-C6F0F3B962C2}"/>
    <cellStyle name="Comma 2 5 5 2 3 4" xfId="9509" xr:uid="{7EB511AF-0538-4D02-A5F7-09BA3533BD6B}"/>
    <cellStyle name="Comma 2 5 5 2 3 4 2" xfId="21641" xr:uid="{7E6FA23B-8079-4CD8-B10A-8630ABE73990}"/>
    <cellStyle name="Comma 2 5 5 2 3 4 2 2" xfId="45905" xr:uid="{05E28E65-F704-451C-9DD3-A7A8C916180E}"/>
    <cellStyle name="Comma 2 5 5 2 3 4 3" xfId="33773" xr:uid="{626D3C4D-1E59-44E4-A01D-FE8E68ABE482}"/>
    <cellStyle name="Comma 2 5 5 2 3 5" xfId="13553" xr:uid="{255C4B24-9295-4954-B43A-32C6CBBCBD9B}"/>
    <cellStyle name="Comma 2 5 5 2 3 5 2" xfId="37817" xr:uid="{89D963ED-F4C1-4B07-BEBF-452F5D3B0F83}"/>
    <cellStyle name="Comma 2 5 5 2 3 6" xfId="25685" xr:uid="{20E0DAA8-6AE4-477E-9E90-9556EC3DD088}"/>
    <cellStyle name="Comma 2 5 5 2 4" xfId="2432" xr:uid="{9DC97107-EDE8-4719-A7B6-0E77F51599EA}"/>
    <cellStyle name="Comma 2 5 5 2 4 2" xfId="6476" xr:uid="{179EA248-72BF-4C0A-9372-B80D4734099D}"/>
    <cellStyle name="Comma 2 5 5 2 4 2 2" xfId="18608" xr:uid="{88FE7AD7-D7D2-40EB-819B-9157EC7AA62C}"/>
    <cellStyle name="Comma 2 5 5 2 4 2 2 2" xfId="42872" xr:uid="{77D8E62E-6BF1-42A7-8410-82F31A88B487}"/>
    <cellStyle name="Comma 2 5 5 2 4 2 3" xfId="30740" xr:uid="{03957DC6-8938-4A6E-9235-BC52B87371FE}"/>
    <cellStyle name="Comma 2 5 5 2 4 3" xfId="10520" xr:uid="{64A3BC28-BA50-4CDE-9305-A001F892A10B}"/>
    <cellStyle name="Comma 2 5 5 2 4 3 2" xfId="22652" xr:uid="{807FBED7-1999-4A64-85AB-344471A72848}"/>
    <cellStyle name="Comma 2 5 5 2 4 3 2 2" xfId="46916" xr:uid="{A2F2482A-90B1-42A2-BD31-CAA613A1AE74}"/>
    <cellStyle name="Comma 2 5 5 2 4 3 3" xfId="34784" xr:uid="{6628A94C-36F9-48CF-8AFE-E0E426B89C36}"/>
    <cellStyle name="Comma 2 5 5 2 4 4" xfId="14564" xr:uid="{7B85D6D5-1FFA-4D3A-A9BD-F20796F5E0C5}"/>
    <cellStyle name="Comma 2 5 5 2 4 4 2" xfId="38828" xr:uid="{3FD722D6-5DFF-4172-9A5A-4357D60419A0}"/>
    <cellStyle name="Comma 2 5 5 2 4 5" xfId="26696" xr:uid="{EED5BD7A-1FD1-44E2-AC4F-A6AC898EE2FA}"/>
    <cellStyle name="Comma 2 5 5 2 5" xfId="4454" xr:uid="{DC039C27-B5F4-4364-A0F8-2CDD147C6937}"/>
    <cellStyle name="Comma 2 5 5 2 5 2" xfId="16586" xr:uid="{2D9E162D-9615-4C91-B3DA-AFD33316D90C}"/>
    <cellStyle name="Comma 2 5 5 2 5 2 2" xfId="40850" xr:uid="{A3F00A17-8017-4CBC-BC9E-021890EE048D}"/>
    <cellStyle name="Comma 2 5 5 2 5 3" xfId="28718" xr:uid="{2CE1B74D-0A50-4297-AF9A-4BAA8530628A}"/>
    <cellStyle name="Comma 2 5 5 2 6" xfId="8498" xr:uid="{7419228C-3038-4287-ACDA-D0F77A44341C}"/>
    <cellStyle name="Comma 2 5 5 2 6 2" xfId="20630" xr:uid="{89101568-F19E-4B70-9626-67BDA5C06320}"/>
    <cellStyle name="Comma 2 5 5 2 6 2 2" xfId="44894" xr:uid="{83B1A756-49A2-4520-925B-038BFAD044C2}"/>
    <cellStyle name="Comma 2 5 5 2 6 3" xfId="32762" xr:uid="{C61CB7E6-20D3-43E4-8859-2FCB6142ABF2}"/>
    <cellStyle name="Comma 2 5 5 2 7" xfId="12542" xr:uid="{7D07D56E-301F-42DC-ACD1-6ACF52381A4F}"/>
    <cellStyle name="Comma 2 5 5 2 7 2" xfId="36806" xr:uid="{345F3AA1-7D0A-46FC-BB10-A9B9B12FB917}"/>
    <cellStyle name="Comma 2 5 5 2 8" xfId="24674" xr:uid="{945C7E17-23F3-4E70-A70E-CB488063AAC5}"/>
    <cellStyle name="Comma 2 5 5 3" xfId="662" xr:uid="{EF651C32-D832-41BE-9CEB-6AB3E23B62A9}"/>
    <cellStyle name="Comma 2 5 5 3 2" xfId="1673" xr:uid="{2447CAAA-C50E-4C18-AD8F-35B0891B80F5}"/>
    <cellStyle name="Comma 2 5 5 3 2 2" xfId="3695" xr:uid="{368618AA-D5A7-42DB-AC49-006823A796B9}"/>
    <cellStyle name="Comma 2 5 5 3 2 2 2" xfId="7739" xr:uid="{6AC8457A-3A60-4E0C-971C-37D3FEA81338}"/>
    <cellStyle name="Comma 2 5 5 3 2 2 2 2" xfId="19871" xr:uid="{2B7A304E-487F-4E94-9A27-8DE732C0192C}"/>
    <cellStyle name="Comma 2 5 5 3 2 2 2 2 2" xfId="44135" xr:uid="{A4092AFD-7A08-4101-9AE5-022D9196E909}"/>
    <cellStyle name="Comma 2 5 5 3 2 2 2 3" xfId="32003" xr:uid="{97B53F60-8F7C-4A3A-8998-7B8D5007F5B4}"/>
    <cellStyle name="Comma 2 5 5 3 2 2 3" xfId="11783" xr:uid="{07672732-FEA7-41FC-A450-1BDFC94F691A}"/>
    <cellStyle name="Comma 2 5 5 3 2 2 3 2" xfId="23915" xr:uid="{393BEBB7-2D31-4CB6-BC28-2A7CA57EC259}"/>
    <cellStyle name="Comma 2 5 5 3 2 2 3 2 2" xfId="48179" xr:uid="{205C2BE7-70FC-47B6-8007-8486A6D33A0A}"/>
    <cellStyle name="Comma 2 5 5 3 2 2 3 3" xfId="36047" xr:uid="{1B632071-9625-442D-BC5E-D4F8B8702483}"/>
    <cellStyle name="Comma 2 5 5 3 2 2 4" xfId="15827" xr:uid="{EADBFAAB-3CCA-4AF7-B24F-D8B57AE80BBF}"/>
    <cellStyle name="Comma 2 5 5 3 2 2 4 2" xfId="40091" xr:uid="{F8E7066F-E5F0-4BCF-B5BC-DBEF00DE04C6}"/>
    <cellStyle name="Comma 2 5 5 3 2 2 5" xfId="27959" xr:uid="{9A4B6817-1B00-4D52-BBF5-376D3B74E728}"/>
    <cellStyle name="Comma 2 5 5 3 2 3" xfId="5717" xr:uid="{8B62E054-A0A6-4C1E-BBB3-ACA289F65D62}"/>
    <cellStyle name="Comma 2 5 5 3 2 3 2" xfId="17849" xr:uid="{F4BBFF16-9DCE-482B-96CB-4D5EAEE59BC0}"/>
    <cellStyle name="Comma 2 5 5 3 2 3 2 2" xfId="42113" xr:uid="{3894D1E9-1DC1-4D3D-9E33-3A87868E1E1B}"/>
    <cellStyle name="Comma 2 5 5 3 2 3 3" xfId="29981" xr:uid="{FBF24A3B-3F65-4A89-8620-6480FB8EA3DA}"/>
    <cellStyle name="Comma 2 5 5 3 2 4" xfId="9761" xr:uid="{42D8BD74-64CD-43E7-AA99-6DAE8FE0FC10}"/>
    <cellStyle name="Comma 2 5 5 3 2 4 2" xfId="21893" xr:uid="{945464CD-7F28-47BB-B2D1-C6722BD7A146}"/>
    <cellStyle name="Comma 2 5 5 3 2 4 2 2" xfId="46157" xr:uid="{40F9326E-EE27-4166-AEAD-51367F08FC0D}"/>
    <cellStyle name="Comma 2 5 5 3 2 4 3" xfId="34025" xr:uid="{AA120073-EC2D-442B-90A8-BCE89400CB79}"/>
    <cellStyle name="Comma 2 5 5 3 2 5" xfId="13805" xr:uid="{0A39EBEF-741D-4D80-B83B-92ADB3FC1272}"/>
    <cellStyle name="Comma 2 5 5 3 2 5 2" xfId="38069" xr:uid="{793C1EB7-663D-4713-B0D7-B27852C1E0A2}"/>
    <cellStyle name="Comma 2 5 5 3 2 6" xfId="25937" xr:uid="{800FFEF9-46FD-4067-BA1D-CB61714AAA5C}"/>
    <cellStyle name="Comma 2 5 5 3 3" xfId="2684" xr:uid="{301E8186-A72E-4D4E-81FA-59F4494E8808}"/>
    <cellStyle name="Comma 2 5 5 3 3 2" xfId="6728" xr:uid="{4210C356-962B-46A1-A186-D16945B6BBB8}"/>
    <cellStyle name="Comma 2 5 5 3 3 2 2" xfId="18860" xr:uid="{100FACBC-F2FC-4B4B-B076-525D8B015D68}"/>
    <cellStyle name="Comma 2 5 5 3 3 2 2 2" xfId="43124" xr:uid="{A0C68717-D9DE-4D19-B261-540F614DCF48}"/>
    <cellStyle name="Comma 2 5 5 3 3 2 3" xfId="30992" xr:uid="{B81497A9-7CEB-4870-B95A-B6754A6D7975}"/>
    <cellStyle name="Comma 2 5 5 3 3 3" xfId="10772" xr:uid="{6C8D5374-63A7-4157-BF1A-D7E55731D60E}"/>
    <cellStyle name="Comma 2 5 5 3 3 3 2" xfId="22904" xr:uid="{90C1C2CA-F2F6-4EF3-9F06-A0160B92FA31}"/>
    <cellStyle name="Comma 2 5 5 3 3 3 2 2" xfId="47168" xr:uid="{33CC350F-993C-4D57-B156-16C47B4CE515}"/>
    <cellStyle name="Comma 2 5 5 3 3 3 3" xfId="35036" xr:uid="{2E03F141-75A0-4BC4-83CE-F10FB8547711}"/>
    <cellStyle name="Comma 2 5 5 3 3 4" xfId="14816" xr:uid="{FC324309-95E6-4652-967E-D89A4848DB1A}"/>
    <cellStyle name="Comma 2 5 5 3 3 4 2" xfId="39080" xr:uid="{128708A3-AB80-4396-ABB9-361872BB682B}"/>
    <cellStyle name="Comma 2 5 5 3 3 5" xfId="26948" xr:uid="{0B3C4010-52A9-4B55-B3F0-F1C2C0CEF3A7}"/>
    <cellStyle name="Comma 2 5 5 3 4" xfId="4706" xr:uid="{DB86C2A0-4CF5-4C54-87A2-A6D08DCA70B4}"/>
    <cellStyle name="Comma 2 5 5 3 4 2" xfId="16838" xr:uid="{47C542B6-7E44-403A-B817-7A7CC3CC6954}"/>
    <cellStyle name="Comma 2 5 5 3 4 2 2" xfId="41102" xr:uid="{7EA3BA5A-36A2-4D4B-9284-134F01B32C8C}"/>
    <cellStyle name="Comma 2 5 5 3 4 3" xfId="28970" xr:uid="{884A93B5-ADF0-4483-82D0-04E54FD21AEC}"/>
    <cellStyle name="Comma 2 5 5 3 5" xfId="8750" xr:uid="{C937C292-F9B8-4C42-BC57-68C0E0EC07D1}"/>
    <cellStyle name="Comma 2 5 5 3 5 2" xfId="20882" xr:uid="{C11DBB32-21EF-4439-99A0-68EAEEDBDE80}"/>
    <cellStyle name="Comma 2 5 5 3 5 2 2" xfId="45146" xr:uid="{B0B48B0D-0323-46AE-9CC9-4A32720EFF88}"/>
    <cellStyle name="Comma 2 5 5 3 5 3" xfId="33014" xr:uid="{FB291107-6B36-4679-8AE6-3D4FC7691682}"/>
    <cellStyle name="Comma 2 5 5 3 6" xfId="12794" xr:uid="{B4CCC0F6-0F84-42C0-BA1D-959B818A233C}"/>
    <cellStyle name="Comma 2 5 5 3 6 2" xfId="37058" xr:uid="{8E73BD6C-3A47-4F2F-9D91-6C9684911970}"/>
    <cellStyle name="Comma 2 5 5 3 7" xfId="24926" xr:uid="{CA9567E1-01DD-415D-827D-7BD97BF886E2}"/>
    <cellStyle name="Comma 2 5 5 4" xfId="1168" xr:uid="{2CFBE72A-D706-493F-8FF0-8C5A66D7F349}"/>
    <cellStyle name="Comma 2 5 5 4 2" xfId="3190" xr:uid="{6AE512C4-DDEA-45FE-8A6B-AD8E9B7ED098}"/>
    <cellStyle name="Comma 2 5 5 4 2 2" xfId="7234" xr:uid="{D8D1DBA0-CD09-448B-A448-D4D3EF5AD48B}"/>
    <cellStyle name="Comma 2 5 5 4 2 2 2" xfId="19366" xr:uid="{533455CA-4D6F-44C1-9D0D-E1A517DDD419}"/>
    <cellStyle name="Comma 2 5 5 4 2 2 2 2" xfId="43630" xr:uid="{3A9F1664-CC03-48E6-8A68-5CA55D77FB11}"/>
    <cellStyle name="Comma 2 5 5 4 2 2 3" xfId="31498" xr:uid="{62DF1D56-6970-4DBC-B2C0-FE0A85DB5035}"/>
    <cellStyle name="Comma 2 5 5 4 2 3" xfId="11278" xr:uid="{C1CAD814-2FD1-40FB-9CD6-66616DE7E600}"/>
    <cellStyle name="Comma 2 5 5 4 2 3 2" xfId="23410" xr:uid="{15D4F498-52D9-4A9D-86B1-FE08BFACE467}"/>
    <cellStyle name="Comma 2 5 5 4 2 3 2 2" xfId="47674" xr:uid="{BA3B0283-80DC-4676-9750-65485A32554D}"/>
    <cellStyle name="Comma 2 5 5 4 2 3 3" xfId="35542" xr:uid="{CF58E10B-7983-433B-A158-809686809BD6}"/>
    <cellStyle name="Comma 2 5 5 4 2 4" xfId="15322" xr:uid="{350BCC28-BD8A-4666-802E-BB1900FBDE4D}"/>
    <cellStyle name="Comma 2 5 5 4 2 4 2" xfId="39586" xr:uid="{9F9E4101-5E7B-44F9-97E1-0BB90948E32E}"/>
    <cellStyle name="Comma 2 5 5 4 2 5" xfId="27454" xr:uid="{61E8EC29-C636-4D6F-B4DF-E61E5FC461BC}"/>
    <cellStyle name="Comma 2 5 5 4 3" xfId="5212" xr:uid="{A5B2E3DE-51CD-41CE-9DA2-1CC2E8FF588C}"/>
    <cellStyle name="Comma 2 5 5 4 3 2" xfId="17344" xr:uid="{C7D4C4F8-417D-445F-B142-1EB539C65E2B}"/>
    <cellStyle name="Comma 2 5 5 4 3 2 2" xfId="41608" xr:uid="{15AD9535-49A5-45CB-BA2A-9AFBBFE5D114}"/>
    <cellStyle name="Comma 2 5 5 4 3 3" xfId="29476" xr:uid="{BECBF0A8-F51D-4747-9E1E-6745B0ED5923}"/>
    <cellStyle name="Comma 2 5 5 4 4" xfId="9256" xr:uid="{2AB296D3-91FC-4329-9B5F-0BDDD7F6BD36}"/>
    <cellStyle name="Comma 2 5 5 4 4 2" xfId="21388" xr:uid="{83BCF2F3-DD77-4C00-A15E-E12636E37421}"/>
    <cellStyle name="Comma 2 5 5 4 4 2 2" xfId="45652" xr:uid="{DC1242E3-2994-4998-A8E4-3CA08C35336C}"/>
    <cellStyle name="Comma 2 5 5 4 4 3" xfId="33520" xr:uid="{FACE630A-5606-481D-9A12-AD3B838064D1}"/>
    <cellStyle name="Comma 2 5 5 4 5" xfId="13300" xr:uid="{F79A2201-F9D4-4496-AEAF-C7999B7FF29B}"/>
    <cellStyle name="Comma 2 5 5 4 5 2" xfId="37564" xr:uid="{86BDAFF3-307F-444B-A1C2-AA151D1498F0}"/>
    <cellStyle name="Comma 2 5 5 4 6" xfId="25432" xr:uid="{CE0FE73A-16BF-4AE5-8783-E35CDB2E2BB9}"/>
    <cellStyle name="Comma 2 5 5 5" xfId="2179" xr:uid="{5260A506-F76D-4621-A5A6-F7861A03A5E1}"/>
    <cellStyle name="Comma 2 5 5 5 2" xfId="6223" xr:uid="{42FA7D51-3EF3-4969-9F68-B76D2342E66E}"/>
    <cellStyle name="Comma 2 5 5 5 2 2" xfId="18355" xr:uid="{2BC56A0C-9585-43F2-9FA5-037816FD9A79}"/>
    <cellStyle name="Comma 2 5 5 5 2 2 2" xfId="42619" xr:uid="{7D059E72-F25B-4B24-B48E-02E3A7994E1E}"/>
    <cellStyle name="Comma 2 5 5 5 2 3" xfId="30487" xr:uid="{E7419A87-AA1A-482C-BF4F-641BE3AC2CCD}"/>
    <cellStyle name="Comma 2 5 5 5 3" xfId="10267" xr:uid="{3803E0C6-AD1B-4066-9C82-2E78B11D1E42}"/>
    <cellStyle name="Comma 2 5 5 5 3 2" xfId="22399" xr:uid="{FA97FB3F-3A45-45B0-800C-31AEE6A2DFC8}"/>
    <cellStyle name="Comma 2 5 5 5 3 2 2" xfId="46663" xr:uid="{DAB5577F-CE08-4D3F-9293-E42C57106E5E}"/>
    <cellStyle name="Comma 2 5 5 5 3 3" xfId="34531" xr:uid="{19A2B69C-9330-4F7D-A941-62C917981414}"/>
    <cellStyle name="Comma 2 5 5 5 4" xfId="14311" xr:uid="{2FC5D60A-2025-4124-9C83-81796A8440E8}"/>
    <cellStyle name="Comma 2 5 5 5 4 2" xfId="38575" xr:uid="{D92CA205-B5B0-4252-86F8-9C8426324BFD}"/>
    <cellStyle name="Comma 2 5 5 5 5" xfId="26443" xr:uid="{A1017544-C209-48EA-9543-4D60B7FCE244}"/>
    <cellStyle name="Comma 2 5 5 6" xfId="4201" xr:uid="{B8840266-CB29-49A7-A3C9-A21977FB2897}"/>
    <cellStyle name="Comma 2 5 5 6 2" xfId="16333" xr:uid="{1F766C7D-13A6-4227-83B9-DA6796BC46B0}"/>
    <cellStyle name="Comma 2 5 5 6 2 2" xfId="40597" xr:uid="{DC037E53-3CFB-4DB8-B5F4-E03AD53B476F}"/>
    <cellStyle name="Comma 2 5 5 6 3" xfId="28465" xr:uid="{A88D5DEB-F139-469C-A210-A9DEA007DFC0}"/>
    <cellStyle name="Comma 2 5 5 7" xfId="8245" xr:uid="{A4CD2E0D-F784-4292-AE68-A61078BBBE38}"/>
    <cellStyle name="Comma 2 5 5 7 2" xfId="20377" xr:uid="{CA54C5F2-65A1-4663-BCF2-F37D08256D21}"/>
    <cellStyle name="Comma 2 5 5 7 2 2" xfId="44641" xr:uid="{4F35149E-C4FC-43AB-9E51-73255126E3A6}"/>
    <cellStyle name="Comma 2 5 5 7 3" xfId="32509" xr:uid="{2724872D-1A8D-48E7-AC4C-477B13F0263C}"/>
    <cellStyle name="Comma 2 5 5 8" xfId="12289" xr:uid="{3F1B2981-19F5-41BF-8A17-6533600B67F4}"/>
    <cellStyle name="Comma 2 5 5 8 2" xfId="36553" xr:uid="{CB7DE84A-46F2-43EC-B1FE-A7DBDBE7554A}"/>
    <cellStyle name="Comma 2 5 5 9" xfId="24421" xr:uid="{28068C50-F04F-4057-B307-F8BDB53D8786}"/>
    <cellStyle name="Comma 2 5 6" xfId="284" xr:uid="{BDB139A8-B441-4766-87F5-CD9378C732DE}"/>
    <cellStyle name="Comma 2 5 6 2" xfId="789" xr:uid="{332A9847-02FE-4774-A19A-D846D0115BA5}"/>
    <cellStyle name="Comma 2 5 6 2 2" xfId="1800" xr:uid="{943B9FD1-B966-4133-9B17-A587E714A33A}"/>
    <cellStyle name="Comma 2 5 6 2 2 2" xfId="3822" xr:uid="{8B8DBA84-0918-4B6D-9BF0-8B8E15558A49}"/>
    <cellStyle name="Comma 2 5 6 2 2 2 2" xfId="7866" xr:uid="{BB0041A0-C0EB-4FD1-9026-92F740A8B763}"/>
    <cellStyle name="Comma 2 5 6 2 2 2 2 2" xfId="19998" xr:uid="{28835853-4BD3-4EEA-A876-653B11204017}"/>
    <cellStyle name="Comma 2 5 6 2 2 2 2 2 2" xfId="44262" xr:uid="{038EE2F3-9E6A-4161-B28C-9E2881487D40}"/>
    <cellStyle name="Comma 2 5 6 2 2 2 2 3" xfId="32130" xr:uid="{0A3DB9C1-33BC-45D0-9C89-9D60424481A9}"/>
    <cellStyle name="Comma 2 5 6 2 2 2 3" xfId="11910" xr:uid="{3F210417-55EB-4B91-AEBD-C04D20FDABB1}"/>
    <cellStyle name="Comma 2 5 6 2 2 2 3 2" xfId="24042" xr:uid="{1A0408C0-1836-4C68-8447-2003CC7B1E74}"/>
    <cellStyle name="Comma 2 5 6 2 2 2 3 2 2" xfId="48306" xr:uid="{2F4FB654-B0AA-4C94-808C-9625BEC4F02A}"/>
    <cellStyle name="Comma 2 5 6 2 2 2 3 3" xfId="36174" xr:uid="{320EFADE-2075-4967-B3D1-90823A448ABD}"/>
    <cellStyle name="Comma 2 5 6 2 2 2 4" xfId="15954" xr:uid="{A875F34F-3E0A-4AA8-9ED1-50CAE83D5400}"/>
    <cellStyle name="Comma 2 5 6 2 2 2 4 2" xfId="40218" xr:uid="{F2D35843-E97A-48B2-ADC0-665F611455E7}"/>
    <cellStyle name="Comma 2 5 6 2 2 2 5" xfId="28086" xr:uid="{B858BF0C-18B8-43AB-A747-861846031D6E}"/>
    <cellStyle name="Comma 2 5 6 2 2 3" xfId="5844" xr:uid="{8D6D2ED5-930B-4249-A534-8B39A11208D2}"/>
    <cellStyle name="Comma 2 5 6 2 2 3 2" xfId="17976" xr:uid="{3782A8D4-0F11-4342-84FE-48733D722A73}"/>
    <cellStyle name="Comma 2 5 6 2 2 3 2 2" xfId="42240" xr:uid="{717236F1-21BC-4E92-B71C-9CBB1FBC488F}"/>
    <cellStyle name="Comma 2 5 6 2 2 3 3" xfId="30108" xr:uid="{4BBA937B-B9F2-45D4-886F-3700C0D62253}"/>
    <cellStyle name="Comma 2 5 6 2 2 4" xfId="9888" xr:uid="{E0946DBF-0637-45EC-8C17-546E3ECCAF24}"/>
    <cellStyle name="Comma 2 5 6 2 2 4 2" xfId="22020" xr:uid="{9303F47A-EEDC-4FC2-A5B5-610668AB351A}"/>
    <cellStyle name="Comma 2 5 6 2 2 4 2 2" xfId="46284" xr:uid="{16AF2D0C-8F1F-45D3-8157-1DB5F0E43D22}"/>
    <cellStyle name="Comma 2 5 6 2 2 4 3" xfId="34152" xr:uid="{08691E1F-738A-4593-806A-02FC083A31E4}"/>
    <cellStyle name="Comma 2 5 6 2 2 5" xfId="13932" xr:uid="{0C9B1BE8-1B56-4F79-90ED-23F491B13C3C}"/>
    <cellStyle name="Comma 2 5 6 2 2 5 2" xfId="38196" xr:uid="{B7A18289-FF55-4415-BAD9-571FF2AC2519}"/>
    <cellStyle name="Comma 2 5 6 2 2 6" xfId="26064" xr:uid="{E6AB31D6-FDEB-4A95-8F21-A530C97F9FF3}"/>
    <cellStyle name="Comma 2 5 6 2 3" xfId="2811" xr:uid="{E3B1551A-A8A1-465E-AD52-F8396F7CF600}"/>
    <cellStyle name="Comma 2 5 6 2 3 2" xfId="6855" xr:uid="{6917B1A4-32B5-4D7A-B994-DDECA3E31C8C}"/>
    <cellStyle name="Comma 2 5 6 2 3 2 2" xfId="18987" xr:uid="{991C2C68-A864-49D2-9EFF-A6E1C26B1557}"/>
    <cellStyle name="Comma 2 5 6 2 3 2 2 2" xfId="43251" xr:uid="{FE2F3689-26DD-4F61-9C45-FDE87E5424A3}"/>
    <cellStyle name="Comma 2 5 6 2 3 2 3" xfId="31119" xr:uid="{86B1DAA4-6A6E-4D6C-9632-020CB1F149F4}"/>
    <cellStyle name="Comma 2 5 6 2 3 3" xfId="10899" xr:uid="{96E9F72F-D2D4-49AC-988E-D118DBD93058}"/>
    <cellStyle name="Comma 2 5 6 2 3 3 2" xfId="23031" xr:uid="{45931B63-E778-46A0-BC2D-74A214BC3257}"/>
    <cellStyle name="Comma 2 5 6 2 3 3 2 2" xfId="47295" xr:uid="{78B15141-0AD3-400F-8BB7-2500BECDF5CD}"/>
    <cellStyle name="Comma 2 5 6 2 3 3 3" xfId="35163" xr:uid="{E18E5F3B-C3FD-4D00-8017-397AC408CECC}"/>
    <cellStyle name="Comma 2 5 6 2 3 4" xfId="14943" xr:uid="{2770744D-2C7D-4924-965D-416EAA03E461}"/>
    <cellStyle name="Comma 2 5 6 2 3 4 2" xfId="39207" xr:uid="{BE6F39BD-1BCD-41B0-A3F2-2FA25F57AF6B}"/>
    <cellStyle name="Comma 2 5 6 2 3 5" xfId="27075" xr:uid="{DB0CDD61-94E0-4595-9BE4-690631053724}"/>
    <cellStyle name="Comma 2 5 6 2 4" xfId="4833" xr:uid="{EB210B89-B82C-4A66-B35F-B2F7C497D618}"/>
    <cellStyle name="Comma 2 5 6 2 4 2" xfId="16965" xr:uid="{3558E43E-CE10-480D-9603-B26D767C7AF5}"/>
    <cellStyle name="Comma 2 5 6 2 4 2 2" xfId="41229" xr:uid="{3C07085E-14A4-404D-9293-BD8569260D92}"/>
    <cellStyle name="Comma 2 5 6 2 4 3" xfId="29097" xr:uid="{BAC97D7C-B8D8-4515-96B4-7B035F6B46AD}"/>
    <cellStyle name="Comma 2 5 6 2 5" xfId="8877" xr:uid="{5A05B96E-4A2A-4220-B81A-F3F1A959F527}"/>
    <cellStyle name="Comma 2 5 6 2 5 2" xfId="21009" xr:uid="{712936BA-297A-4162-A228-2F22729A5132}"/>
    <cellStyle name="Comma 2 5 6 2 5 2 2" xfId="45273" xr:uid="{4258EDEB-AB4E-4356-B325-9733045CBEEA}"/>
    <cellStyle name="Comma 2 5 6 2 5 3" xfId="33141" xr:uid="{9B234026-4CD9-494F-B9CE-18C7C076AAB0}"/>
    <cellStyle name="Comma 2 5 6 2 6" xfId="12921" xr:uid="{9460A20D-E5AA-487F-8480-074F86F40BF3}"/>
    <cellStyle name="Comma 2 5 6 2 6 2" xfId="37185" xr:uid="{6E5FC112-7905-4025-8284-133367F7EE75}"/>
    <cellStyle name="Comma 2 5 6 2 7" xfId="25053" xr:uid="{BAE5C8F8-AEFF-4460-89F3-C5F181647705}"/>
    <cellStyle name="Comma 2 5 6 3" xfId="1295" xr:uid="{25815FB1-25BD-4274-9B40-E0C7F0DECA7C}"/>
    <cellStyle name="Comma 2 5 6 3 2" xfId="3317" xr:uid="{470525C4-E4AB-408E-A8A1-72FD18D650AA}"/>
    <cellStyle name="Comma 2 5 6 3 2 2" xfId="7361" xr:uid="{5B089FFF-8035-4485-8E12-EE03549D04CB}"/>
    <cellStyle name="Comma 2 5 6 3 2 2 2" xfId="19493" xr:uid="{3BD267E8-9698-4F94-86B4-223712EF7215}"/>
    <cellStyle name="Comma 2 5 6 3 2 2 2 2" xfId="43757" xr:uid="{F70E4046-9A1F-4100-94BA-5DBF05AB6235}"/>
    <cellStyle name="Comma 2 5 6 3 2 2 3" xfId="31625" xr:uid="{BA100820-CC10-4ED4-BB1C-A703844EA197}"/>
    <cellStyle name="Comma 2 5 6 3 2 3" xfId="11405" xr:uid="{31FC7BA4-E7A1-4C90-B304-3237338D3738}"/>
    <cellStyle name="Comma 2 5 6 3 2 3 2" xfId="23537" xr:uid="{3C2D5709-F876-4244-B83A-FEE01FDAFE72}"/>
    <cellStyle name="Comma 2 5 6 3 2 3 2 2" xfId="47801" xr:uid="{0AC57FCA-37CF-478B-8BA6-5F157D5334F2}"/>
    <cellStyle name="Comma 2 5 6 3 2 3 3" xfId="35669" xr:uid="{9F7C43A4-E7BC-46A8-BFAC-3D7FB17DA9FD}"/>
    <cellStyle name="Comma 2 5 6 3 2 4" xfId="15449" xr:uid="{496712B2-91F2-4FBC-8567-1B89B4CE67C9}"/>
    <cellStyle name="Comma 2 5 6 3 2 4 2" xfId="39713" xr:uid="{02AD25E6-6DD4-4215-B760-03A2612B637E}"/>
    <cellStyle name="Comma 2 5 6 3 2 5" xfId="27581" xr:uid="{039B3D3B-86F7-4085-96A1-493F891B7895}"/>
    <cellStyle name="Comma 2 5 6 3 3" xfId="5339" xr:uid="{D2B76177-FC64-4012-9814-B0943FDB6DD4}"/>
    <cellStyle name="Comma 2 5 6 3 3 2" xfId="17471" xr:uid="{B304215F-E04C-49C8-ADD2-3B805DE3D156}"/>
    <cellStyle name="Comma 2 5 6 3 3 2 2" xfId="41735" xr:uid="{CFF7F9D6-4B99-4887-86CE-EA4A22C39AF9}"/>
    <cellStyle name="Comma 2 5 6 3 3 3" xfId="29603" xr:uid="{666FECF3-6303-4E12-B33B-24708053EDF4}"/>
    <cellStyle name="Comma 2 5 6 3 4" xfId="9383" xr:uid="{69728E2D-87C6-4797-BCE6-C03EE0B578C9}"/>
    <cellStyle name="Comma 2 5 6 3 4 2" xfId="21515" xr:uid="{0A627E20-94B4-4A1B-A460-1261E198DD39}"/>
    <cellStyle name="Comma 2 5 6 3 4 2 2" xfId="45779" xr:uid="{B4A6CD1F-EE71-4FA6-A3EF-F1A650AF8277}"/>
    <cellStyle name="Comma 2 5 6 3 4 3" xfId="33647" xr:uid="{0327AE4B-CAF2-4ACD-8431-603C739DCA72}"/>
    <cellStyle name="Comma 2 5 6 3 5" xfId="13427" xr:uid="{5A8F9F5D-C2D0-4033-ADE6-C3CA9E66A6F4}"/>
    <cellStyle name="Comma 2 5 6 3 5 2" xfId="37691" xr:uid="{B15A094F-BD8B-4715-B0B7-7509DF9E01CC}"/>
    <cellStyle name="Comma 2 5 6 3 6" xfId="25559" xr:uid="{EE3597A9-42A1-423B-B9E2-2B3D1223723B}"/>
    <cellStyle name="Comma 2 5 6 4" xfId="2306" xr:uid="{8A9154C5-746C-4BFB-9E36-7FDFF5D30DD7}"/>
    <cellStyle name="Comma 2 5 6 4 2" xfId="6350" xr:uid="{60272CC1-D83D-4DE4-B09F-74D6C7530A5A}"/>
    <cellStyle name="Comma 2 5 6 4 2 2" xfId="18482" xr:uid="{A178EDDB-4F56-4CB2-A2B3-DC840A55E5C5}"/>
    <cellStyle name="Comma 2 5 6 4 2 2 2" xfId="42746" xr:uid="{1BE7D9C1-136E-4D44-A7E7-1F43B48662A3}"/>
    <cellStyle name="Comma 2 5 6 4 2 3" xfId="30614" xr:uid="{C0EF0621-C70F-4223-A25E-F81A240C9A53}"/>
    <cellStyle name="Comma 2 5 6 4 3" xfId="10394" xr:uid="{AF91E95D-050B-4F6E-AE07-5F6CB6EBD6EA}"/>
    <cellStyle name="Comma 2 5 6 4 3 2" xfId="22526" xr:uid="{53EEEC3C-99AC-4D1B-A77A-9EBFC8F18A20}"/>
    <cellStyle name="Comma 2 5 6 4 3 2 2" xfId="46790" xr:uid="{F0A8B7ED-9D47-4C33-98C0-01B03E025DF5}"/>
    <cellStyle name="Comma 2 5 6 4 3 3" xfId="34658" xr:uid="{EBD54A06-83E7-43D6-8C22-813A8D5A95B9}"/>
    <cellStyle name="Comma 2 5 6 4 4" xfId="14438" xr:uid="{DFA5A45F-45D7-4758-BAD3-A448A6CE97F7}"/>
    <cellStyle name="Comma 2 5 6 4 4 2" xfId="38702" xr:uid="{38CA953D-DCA6-48C7-A8E4-A8CEFFF0AF0E}"/>
    <cellStyle name="Comma 2 5 6 4 5" xfId="26570" xr:uid="{17B0FE38-C919-4C52-8D85-F0FB4B7EBA6A}"/>
    <cellStyle name="Comma 2 5 6 5" xfId="4328" xr:uid="{FC7F67BD-8CB3-42C5-8C96-FB9E0B470C40}"/>
    <cellStyle name="Comma 2 5 6 5 2" xfId="16460" xr:uid="{83F4F8CF-870E-4D20-BFF1-43618359AE04}"/>
    <cellStyle name="Comma 2 5 6 5 2 2" xfId="40724" xr:uid="{986EEEB6-A8E0-431E-8FC0-BF702818EFAC}"/>
    <cellStyle name="Comma 2 5 6 5 3" xfId="28592" xr:uid="{3EACC160-CCA0-4CAA-8D3A-207B80D88C5C}"/>
    <cellStyle name="Comma 2 5 6 6" xfId="8372" xr:uid="{959C68DF-EF28-4238-97C4-D31F73062D17}"/>
    <cellStyle name="Comma 2 5 6 6 2" xfId="20504" xr:uid="{9FD88012-6CA9-4812-ADF3-36996F045DDC}"/>
    <cellStyle name="Comma 2 5 6 6 2 2" xfId="44768" xr:uid="{1BBD3B17-A53D-40C0-83FB-34025377BF64}"/>
    <cellStyle name="Comma 2 5 6 6 3" xfId="32636" xr:uid="{66E20DC4-7D7E-4571-8CDE-6FCCDA644852}"/>
    <cellStyle name="Comma 2 5 6 7" xfId="12416" xr:uid="{C8D63059-5A14-4374-93C3-8F1DF3CDA429}"/>
    <cellStyle name="Comma 2 5 6 7 2" xfId="36680" xr:uid="{9C3D45F5-7141-41D5-8066-1C6FCD1C9B04}"/>
    <cellStyle name="Comma 2 5 6 8" xfId="24548" xr:uid="{3AAA5AF7-01DE-4266-BE9A-6E70D4279C04}"/>
    <cellStyle name="Comma 2 5 7" xfId="536" xr:uid="{B429AEC4-6DAE-404B-8420-85479BC5621B}"/>
    <cellStyle name="Comma 2 5 7 2" xfId="1547" xr:uid="{BC33B992-DF9E-485A-8EB8-7BDB78DC5645}"/>
    <cellStyle name="Comma 2 5 7 2 2" xfId="3569" xr:uid="{0E77B941-FF9A-41FA-A71A-F6F4860E6DA4}"/>
    <cellStyle name="Comma 2 5 7 2 2 2" xfId="7613" xr:uid="{99471DA6-BF5C-4B8F-8D22-E24DEB5B95F6}"/>
    <cellStyle name="Comma 2 5 7 2 2 2 2" xfId="19745" xr:uid="{D754770A-3417-4628-93BF-BC726CFA4629}"/>
    <cellStyle name="Comma 2 5 7 2 2 2 2 2" xfId="44009" xr:uid="{8517C664-9B7E-4B0F-82B4-758ED698D631}"/>
    <cellStyle name="Comma 2 5 7 2 2 2 3" xfId="31877" xr:uid="{F26F7851-9824-4318-9FB8-67C6133BC1D4}"/>
    <cellStyle name="Comma 2 5 7 2 2 3" xfId="11657" xr:uid="{8CBBE72B-4231-4E9C-9D46-8F794AC6C03A}"/>
    <cellStyle name="Comma 2 5 7 2 2 3 2" xfId="23789" xr:uid="{AA7A294C-FCEB-4DC7-81CE-628D993F546E}"/>
    <cellStyle name="Comma 2 5 7 2 2 3 2 2" xfId="48053" xr:uid="{5C81F438-4FDC-4808-B25D-185B8B49471A}"/>
    <cellStyle name="Comma 2 5 7 2 2 3 3" xfId="35921" xr:uid="{4F35487C-E036-4A5E-86AC-03CB6CB42DCE}"/>
    <cellStyle name="Comma 2 5 7 2 2 4" xfId="15701" xr:uid="{CFECEA79-C64A-4A99-BFDE-7D857B7FFCF0}"/>
    <cellStyle name="Comma 2 5 7 2 2 4 2" xfId="39965" xr:uid="{CBAFF4D0-1474-4F1D-B7CA-E9E1282506DA}"/>
    <cellStyle name="Comma 2 5 7 2 2 5" xfId="27833" xr:uid="{1BB1F4D0-D514-407A-AED9-2E792FF2BCD1}"/>
    <cellStyle name="Comma 2 5 7 2 3" xfId="5591" xr:uid="{8403A886-6B03-4F0E-B5BA-C0B366575131}"/>
    <cellStyle name="Comma 2 5 7 2 3 2" xfId="17723" xr:uid="{FAE6EDE7-2F55-4115-B5B2-A14BD7F495A5}"/>
    <cellStyle name="Comma 2 5 7 2 3 2 2" xfId="41987" xr:uid="{214D77FC-1FE4-416A-BF7D-C84167977EEF}"/>
    <cellStyle name="Comma 2 5 7 2 3 3" xfId="29855" xr:uid="{01ADADA1-B65C-4030-9F63-9E83742F9088}"/>
    <cellStyle name="Comma 2 5 7 2 4" xfId="9635" xr:uid="{704ABF79-832D-458D-B7D9-F41513522040}"/>
    <cellStyle name="Comma 2 5 7 2 4 2" xfId="21767" xr:uid="{B6AA9B90-63EC-47D4-B655-885660C7E990}"/>
    <cellStyle name="Comma 2 5 7 2 4 2 2" xfId="46031" xr:uid="{F0D0B918-04D2-4B3F-A17F-BE302DF500D7}"/>
    <cellStyle name="Comma 2 5 7 2 4 3" xfId="33899" xr:uid="{1BEE4FE3-EE7E-445D-83A2-C1BBEC337098}"/>
    <cellStyle name="Comma 2 5 7 2 5" xfId="13679" xr:uid="{A31E7244-9C27-4AE9-86F9-BFDDB0B58766}"/>
    <cellStyle name="Comma 2 5 7 2 5 2" xfId="37943" xr:uid="{4EE01926-AA82-4CD1-97AE-24C71C4DE8D5}"/>
    <cellStyle name="Comma 2 5 7 2 6" xfId="25811" xr:uid="{D01C79C7-A400-4A4B-8BDA-3DDA4BC95084}"/>
    <cellStyle name="Comma 2 5 7 3" xfId="2558" xr:uid="{0C02BA38-5E2F-456A-9AA0-45A7F0405305}"/>
    <cellStyle name="Comma 2 5 7 3 2" xfId="6602" xr:uid="{C528246F-8443-4FEA-A58C-6745DF0800BE}"/>
    <cellStyle name="Comma 2 5 7 3 2 2" xfId="18734" xr:uid="{87A56CE4-FB5A-4075-AB6A-3C395C89B9AE}"/>
    <cellStyle name="Comma 2 5 7 3 2 2 2" xfId="42998" xr:uid="{1432C72F-3ADD-4404-AC80-4B0A5CD820AE}"/>
    <cellStyle name="Comma 2 5 7 3 2 3" xfId="30866" xr:uid="{E02C2C60-80B2-46F1-94A6-4BD17F8CFA65}"/>
    <cellStyle name="Comma 2 5 7 3 3" xfId="10646" xr:uid="{BD279FFB-3CCF-44D1-9128-C6BE91088BF2}"/>
    <cellStyle name="Comma 2 5 7 3 3 2" xfId="22778" xr:uid="{11BEB21B-53D5-41B4-8536-C55BF9C537CD}"/>
    <cellStyle name="Comma 2 5 7 3 3 2 2" xfId="47042" xr:uid="{75E4FD1F-9738-4BA2-B95C-32269305ED7F}"/>
    <cellStyle name="Comma 2 5 7 3 3 3" xfId="34910" xr:uid="{68FE6481-A1EF-4851-9111-234C28FF0CBC}"/>
    <cellStyle name="Comma 2 5 7 3 4" xfId="14690" xr:uid="{7DBFD14C-1D2B-493B-BB08-C3C3EE239EB5}"/>
    <cellStyle name="Comma 2 5 7 3 4 2" xfId="38954" xr:uid="{5CE7BC38-6035-4D93-A458-6A55F0328CED}"/>
    <cellStyle name="Comma 2 5 7 3 5" xfId="26822" xr:uid="{3BE1B227-6F23-4AD0-A3A9-7A95CD536E25}"/>
    <cellStyle name="Comma 2 5 7 4" xfId="4580" xr:uid="{1511FE66-4677-4E89-9D8A-8684B345A18B}"/>
    <cellStyle name="Comma 2 5 7 4 2" xfId="16712" xr:uid="{E26E6EDE-9C6B-4450-BF2E-F3D0CE4E20E9}"/>
    <cellStyle name="Comma 2 5 7 4 2 2" xfId="40976" xr:uid="{F0198388-9B8C-45F7-BDF8-9062FBE33A1B}"/>
    <cellStyle name="Comma 2 5 7 4 3" xfId="28844" xr:uid="{E113F79B-6E81-430C-A626-40DD8D35C4D7}"/>
    <cellStyle name="Comma 2 5 7 5" xfId="8624" xr:uid="{780E0517-4C39-43D7-841C-2206E3EE9425}"/>
    <cellStyle name="Comma 2 5 7 5 2" xfId="20756" xr:uid="{94568E1E-9DD4-479A-86B4-92BF158A7409}"/>
    <cellStyle name="Comma 2 5 7 5 2 2" xfId="45020" xr:uid="{4D57BCB3-2DA9-4213-BBBF-F0D75D84CE74}"/>
    <cellStyle name="Comma 2 5 7 5 3" xfId="32888" xr:uid="{386685E6-B885-4453-87F0-AE85AEFEB8CB}"/>
    <cellStyle name="Comma 2 5 7 6" xfId="12668" xr:uid="{78C48360-5769-4698-8DEB-A986F52FCF9D}"/>
    <cellStyle name="Comma 2 5 7 6 2" xfId="36932" xr:uid="{ED6449D8-43F5-4A21-A48B-704B4C09D868}"/>
    <cellStyle name="Comma 2 5 7 7" xfId="24800" xr:uid="{D51955CF-6A1F-43BE-B2C9-78C4622F21B0}"/>
    <cellStyle name="Comma 2 5 8" xfId="1042" xr:uid="{AB12AE37-6E76-4058-ACCB-DAD32A02F6E9}"/>
    <cellStyle name="Comma 2 5 8 2" xfId="3064" xr:uid="{6ED14744-2860-42C9-A73A-02189FF03127}"/>
    <cellStyle name="Comma 2 5 8 2 2" xfId="7108" xr:uid="{2164965B-9AB7-4490-A10E-5625F39F901F}"/>
    <cellStyle name="Comma 2 5 8 2 2 2" xfId="19240" xr:uid="{FD6DEDA9-7F3D-492B-98EF-733FD52D44A3}"/>
    <cellStyle name="Comma 2 5 8 2 2 2 2" xfId="43504" xr:uid="{DBE492D6-6266-45E1-82E1-01239C6A433E}"/>
    <cellStyle name="Comma 2 5 8 2 2 3" xfId="31372" xr:uid="{6FD54106-6E91-462A-ADBE-451B07090B89}"/>
    <cellStyle name="Comma 2 5 8 2 3" xfId="11152" xr:uid="{7CDA3C1A-2EE1-4C04-ACD8-FF37BB5AEE61}"/>
    <cellStyle name="Comma 2 5 8 2 3 2" xfId="23284" xr:uid="{63B3201C-EAB3-42E7-B798-D1A29249D6A0}"/>
    <cellStyle name="Comma 2 5 8 2 3 2 2" xfId="47548" xr:uid="{5FED3A28-B473-4020-923D-F74376949177}"/>
    <cellStyle name="Comma 2 5 8 2 3 3" xfId="35416" xr:uid="{DD92AD20-0E5E-4642-B690-20AA01AEBBCF}"/>
    <cellStyle name="Comma 2 5 8 2 4" xfId="15196" xr:uid="{6DD51DFD-4BD2-4262-91C2-BD077C72960C}"/>
    <cellStyle name="Comma 2 5 8 2 4 2" xfId="39460" xr:uid="{8DAF79D9-719F-48AF-A9B6-5B8D91F1BD8C}"/>
    <cellStyle name="Comma 2 5 8 2 5" xfId="27328" xr:uid="{31DB4649-48FD-48A7-9E87-0EA5A1692DD5}"/>
    <cellStyle name="Comma 2 5 8 3" xfId="5086" xr:uid="{9B512CF5-5C59-4F40-ADE0-3A5144B78F0A}"/>
    <cellStyle name="Comma 2 5 8 3 2" xfId="17218" xr:uid="{B08061CD-82A3-4B0F-A155-2421987CB90D}"/>
    <cellStyle name="Comma 2 5 8 3 2 2" xfId="41482" xr:uid="{2A1F0935-AD16-4EA8-8507-9214C117E06E}"/>
    <cellStyle name="Comma 2 5 8 3 3" xfId="29350" xr:uid="{F9292DA9-7DF2-44BA-9045-31DF83834DE7}"/>
    <cellStyle name="Comma 2 5 8 4" xfId="9130" xr:uid="{F8AC8BD9-E89F-4795-82B0-BEB36D4BC632}"/>
    <cellStyle name="Comma 2 5 8 4 2" xfId="21262" xr:uid="{A881ED1B-8732-4A9D-BD31-ED7B8E5B1255}"/>
    <cellStyle name="Comma 2 5 8 4 2 2" xfId="45526" xr:uid="{B098D321-59A8-45B5-AD86-C486108BF7EB}"/>
    <cellStyle name="Comma 2 5 8 4 3" xfId="33394" xr:uid="{781C11DC-2148-4523-93E0-08EB98E94B1E}"/>
    <cellStyle name="Comma 2 5 8 5" xfId="13174" xr:uid="{04371F19-0FF1-4C6F-9E64-82D8BF3BA3E7}"/>
    <cellStyle name="Comma 2 5 8 5 2" xfId="37438" xr:uid="{354F31B3-6DFB-4CC7-9919-84E65EC86281}"/>
    <cellStyle name="Comma 2 5 8 6" xfId="25306" xr:uid="{DA82D73C-BB72-407E-A829-4E1DA6FAC9E8}"/>
    <cellStyle name="Comma 2 5 9" xfId="2053" xr:uid="{97BC171F-9189-42B6-9415-D095E75F6C43}"/>
    <cellStyle name="Comma 2 5 9 2" xfId="6097" xr:uid="{7CCF6EAE-6A5D-437B-BFC6-EFE8E7D4D91D}"/>
    <cellStyle name="Comma 2 5 9 2 2" xfId="18229" xr:uid="{1147E5E1-D0BB-4062-8007-BDF264F553DA}"/>
    <cellStyle name="Comma 2 5 9 2 2 2" xfId="42493" xr:uid="{06A9B5CB-E4DF-49F9-ACA5-64BBB0DA98D6}"/>
    <cellStyle name="Comma 2 5 9 2 3" xfId="30361" xr:uid="{B815AC53-6FFE-404A-9641-640DB16D5C3F}"/>
    <cellStyle name="Comma 2 5 9 3" xfId="10141" xr:uid="{65EF9669-6A3E-4F7A-B7F2-7038E57CECB9}"/>
    <cellStyle name="Comma 2 5 9 3 2" xfId="22273" xr:uid="{A25678CC-2528-4CA2-9B44-BBED7B4995F0}"/>
    <cellStyle name="Comma 2 5 9 3 2 2" xfId="46537" xr:uid="{5CFA7D31-EF79-4374-9B47-46B4ABF4B9CB}"/>
    <cellStyle name="Comma 2 5 9 3 3" xfId="34405" xr:uid="{AB7F7072-F310-45F2-AB4E-F187A6472D6F}"/>
    <cellStyle name="Comma 2 5 9 4" xfId="14185" xr:uid="{E8A11795-AF2C-4039-A94A-A3C3E58A68BF}"/>
    <cellStyle name="Comma 2 5 9 4 2" xfId="38449" xr:uid="{37D29EBD-04CC-413D-B1FF-57662058D0E6}"/>
    <cellStyle name="Comma 2 5 9 5" xfId="26317" xr:uid="{91C4824D-7D54-41F0-BF46-457CD0E2CBC0}"/>
    <cellStyle name="Comma 2 6" xfId="41" xr:uid="{599C2BBC-7031-4D4F-B96C-81F39C71B37C}"/>
    <cellStyle name="Comma 2 6 10" xfId="12173" xr:uid="{257A95C7-F365-4FA7-8E99-EF37E0C2F7BC}"/>
    <cellStyle name="Comma 2 6 10 2" xfId="36437" xr:uid="{42B38619-AA3C-4509-94BA-A09B45B0BB51}"/>
    <cellStyle name="Comma 2 6 11" xfId="24305" xr:uid="{7EC59F94-E24D-4DC8-886D-13D25B16D1B3}"/>
    <cellStyle name="Comma 2 6 2" xfId="104" xr:uid="{7D9C9F01-D9B5-48E2-BBA5-C02FE16F5D99}"/>
    <cellStyle name="Comma 2 6 2 10" xfId="24368" xr:uid="{BA82FF98-7AF0-43A9-9A72-5F4C70C802C9}"/>
    <cellStyle name="Comma 2 6 2 2" xfId="230" xr:uid="{A51EDB0A-9840-40D4-9AE7-5D2053FF1E75}"/>
    <cellStyle name="Comma 2 6 2 2 2" xfId="483" xr:uid="{97290F56-2FED-437E-AAE6-A3174370405F}"/>
    <cellStyle name="Comma 2 6 2 2 2 2" xfId="988" xr:uid="{B7F5D132-A070-4AF6-A861-31AD55C1677A}"/>
    <cellStyle name="Comma 2 6 2 2 2 2 2" xfId="1999" xr:uid="{85B0E606-8961-4F99-A301-AAD81AB5E398}"/>
    <cellStyle name="Comma 2 6 2 2 2 2 2 2" xfId="4021" xr:uid="{16DDAD8F-4A02-4A9C-B807-8EAFFA9EBE05}"/>
    <cellStyle name="Comma 2 6 2 2 2 2 2 2 2" xfId="8065" xr:uid="{7BB24380-0652-4A08-A67F-2358AE23159A}"/>
    <cellStyle name="Comma 2 6 2 2 2 2 2 2 2 2" xfId="20197" xr:uid="{71515CBB-8782-42DA-BAA7-402715284DA7}"/>
    <cellStyle name="Comma 2 6 2 2 2 2 2 2 2 2 2" xfId="44461" xr:uid="{C91F4790-C18E-44D9-9925-DE17758BC206}"/>
    <cellStyle name="Comma 2 6 2 2 2 2 2 2 2 3" xfId="32329" xr:uid="{E517DBD0-5589-42E5-BC20-27168DC87794}"/>
    <cellStyle name="Comma 2 6 2 2 2 2 2 2 3" xfId="12109" xr:uid="{DB028E3C-5FB9-4DD1-95DF-A939CF636D09}"/>
    <cellStyle name="Comma 2 6 2 2 2 2 2 2 3 2" xfId="24241" xr:uid="{36267217-D99A-46B6-BC94-958A2FEE73FC}"/>
    <cellStyle name="Comma 2 6 2 2 2 2 2 2 3 2 2" xfId="48505" xr:uid="{E4FAE640-EFAA-450F-8586-E76F501342B5}"/>
    <cellStyle name="Comma 2 6 2 2 2 2 2 2 3 3" xfId="36373" xr:uid="{F216DBF6-46A6-4264-BC53-006F4BDE1D28}"/>
    <cellStyle name="Comma 2 6 2 2 2 2 2 2 4" xfId="16153" xr:uid="{40F76729-25A6-4972-8946-FBDEC065CC97}"/>
    <cellStyle name="Comma 2 6 2 2 2 2 2 2 4 2" xfId="40417" xr:uid="{911CF7AB-0D77-4525-A2AA-72AF9D5D5C2E}"/>
    <cellStyle name="Comma 2 6 2 2 2 2 2 2 5" xfId="28285" xr:uid="{4C93F945-73F3-43FC-8126-AA453DA0EB31}"/>
    <cellStyle name="Comma 2 6 2 2 2 2 2 3" xfId="6043" xr:uid="{FB8576C9-97AE-49CF-9AFF-524209A22D74}"/>
    <cellStyle name="Comma 2 6 2 2 2 2 2 3 2" xfId="18175" xr:uid="{0019B165-4A00-46EB-9F9A-65C064BE3ACF}"/>
    <cellStyle name="Comma 2 6 2 2 2 2 2 3 2 2" xfId="42439" xr:uid="{4198F844-8BA7-4BED-9F89-8855B390940F}"/>
    <cellStyle name="Comma 2 6 2 2 2 2 2 3 3" xfId="30307" xr:uid="{A6334883-FE7B-4E45-8F94-E0F4E2C766D9}"/>
    <cellStyle name="Comma 2 6 2 2 2 2 2 4" xfId="10087" xr:uid="{D98E4119-3342-4642-AEB6-8D13A21B273A}"/>
    <cellStyle name="Comma 2 6 2 2 2 2 2 4 2" xfId="22219" xr:uid="{B52EEB62-5B60-4A0D-94D9-665EBA80330F}"/>
    <cellStyle name="Comma 2 6 2 2 2 2 2 4 2 2" xfId="46483" xr:uid="{EC378A1C-F00E-4772-812E-AF63866715A5}"/>
    <cellStyle name="Comma 2 6 2 2 2 2 2 4 3" xfId="34351" xr:uid="{63F84B60-5847-49ED-96B4-DAD47D810ADF}"/>
    <cellStyle name="Comma 2 6 2 2 2 2 2 5" xfId="14131" xr:uid="{68DA8640-5752-48A8-8AE0-D43DE9B8D6DE}"/>
    <cellStyle name="Comma 2 6 2 2 2 2 2 5 2" xfId="38395" xr:uid="{1164F7AD-7524-4583-9979-3430766D47A9}"/>
    <cellStyle name="Comma 2 6 2 2 2 2 2 6" xfId="26263" xr:uid="{7748E9D1-456F-4813-A12B-524CAA2B57F5}"/>
    <cellStyle name="Comma 2 6 2 2 2 2 3" xfId="3010" xr:uid="{97261D70-CE92-4A60-939F-7E4328BA7D8F}"/>
    <cellStyle name="Comma 2 6 2 2 2 2 3 2" xfId="7054" xr:uid="{2D660F85-7A5F-4DDB-BB37-EBBA0ED642CC}"/>
    <cellStyle name="Comma 2 6 2 2 2 2 3 2 2" xfId="19186" xr:uid="{F4DCD916-1DB4-4D8A-BCAE-008956B55602}"/>
    <cellStyle name="Comma 2 6 2 2 2 2 3 2 2 2" xfId="43450" xr:uid="{64B657BE-3F0A-4B25-B825-93FBDF9D32A6}"/>
    <cellStyle name="Comma 2 6 2 2 2 2 3 2 3" xfId="31318" xr:uid="{0D1A8DC7-A4A3-4F79-8DAD-BBD6CAF296A5}"/>
    <cellStyle name="Comma 2 6 2 2 2 2 3 3" xfId="11098" xr:uid="{C306AD18-2163-4CA8-BF63-91C0069EB090}"/>
    <cellStyle name="Comma 2 6 2 2 2 2 3 3 2" xfId="23230" xr:uid="{F2967E78-EB7A-4441-936B-401869785502}"/>
    <cellStyle name="Comma 2 6 2 2 2 2 3 3 2 2" xfId="47494" xr:uid="{96755909-E386-4D0B-98A5-1C4B91CBFED3}"/>
    <cellStyle name="Comma 2 6 2 2 2 2 3 3 3" xfId="35362" xr:uid="{F496F95C-ED89-4583-898C-F2A34FF46422}"/>
    <cellStyle name="Comma 2 6 2 2 2 2 3 4" xfId="15142" xr:uid="{FAE4B864-4CAC-46AA-8A16-A597C4AD3F5C}"/>
    <cellStyle name="Comma 2 6 2 2 2 2 3 4 2" xfId="39406" xr:uid="{6529706E-BBB2-4C80-9559-E55DF7AA1FD4}"/>
    <cellStyle name="Comma 2 6 2 2 2 2 3 5" xfId="27274" xr:uid="{B62B2BC1-C1A0-4F23-9B91-8E4490397BA7}"/>
    <cellStyle name="Comma 2 6 2 2 2 2 4" xfId="5032" xr:uid="{8DD01171-0CB1-4BF6-8B33-DE2B1F73384C}"/>
    <cellStyle name="Comma 2 6 2 2 2 2 4 2" xfId="17164" xr:uid="{7B429BB6-3519-417A-B29C-F34B60F6C64A}"/>
    <cellStyle name="Comma 2 6 2 2 2 2 4 2 2" xfId="41428" xr:uid="{78DDF01B-8A5B-423E-AEAC-A641651B3FD1}"/>
    <cellStyle name="Comma 2 6 2 2 2 2 4 3" xfId="29296" xr:uid="{74654A84-4BB4-43E1-A8D7-5F9999173EB4}"/>
    <cellStyle name="Comma 2 6 2 2 2 2 5" xfId="9076" xr:uid="{1819438E-515A-494A-81F7-2A00CEAC015D}"/>
    <cellStyle name="Comma 2 6 2 2 2 2 5 2" xfId="21208" xr:uid="{5ACDC5BB-385D-4105-AE1A-5772E639BB8A}"/>
    <cellStyle name="Comma 2 6 2 2 2 2 5 2 2" xfId="45472" xr:uid="{7BA53D31-F218-4D48-BCB7-190B9F0B6519}"/>
    <cellStyle name="Comma 2 6 2 2 2 2 5 3" xfId="33340" xr:uid="{5CF85633-0870-4B2E-B8DB-C3FA0169D6D8}"/>
    <cellStyle name="Comma 2 6 2 2 2 2 6" xfId="13120" xr:uid="{D7D2B822-1AD4-4688-8EC2-1FF5703CC971}"/>
    <cellStyle name="Comma 2 6 2 2 2 2 6 2" xfId="37384" xr:uid="{876F721A-533F-47B5-B137-0B71ACE22F28}"/>
    <cellStyle name="Comma 2 6 2 2 2 2 7" xfId="25252" xr:uid="{20E83392-C69E-4DAB-B95F-746372E64AA6}"/>
    <cellStyle name="Comma 2 6 2 2 2 3" xfId="1494" xr:uid="{BDF28479-107E-43F5-A55F-D64329E927BF}"/>
    <cellStyle name="Comma 2 6 2 2 2 3 2" xfId="3516" xr:uid="{91FA42DA-DB15-4AB8-9F1F-535AED806844}"/>
    <cellStyle name="Comma 2 6 2 2 2 3 2 2" xfId="7560" xr:uid="{67BD650F-0666-4CC2-81B4-41DC36B26112}"/>
    <cellStyle name="Comma 2 6 2 2 2 3 2 2 2" xfId="19692" xr:uid="{7F1150A8-4EBF-4EF8-B954-908CBF185A42}"/>
    <cellStyle name="Comma 2 6 2 2 2 3 2 2 2 2" xfId="43956" xr:uid="{8EB00A27-39DA-45A3-943D-12A50511F9D9}"/>
    <cellStyle name="Comma 2 6 2 2 2 3 2 2 3" xfId="31824" xr:uid="{BBAC21C1-654F-4A26-9472-20DD18B91B90}"/>
    <cellStyle name="Comma 2 6 2 2 2 3 2 3" xfId="11604" xr:uid="{CFD29F20-FE14-4561-BF02-55448F7FC5CE}"/>
    <cellStyle name="Comma 2 6 2 2 2 3 2 3 2" xfId="23736" xr:uid="{0ABB9288-09B0-403A-B024-B8CDF5087CF7}"/>
    <cellStyle name="Comma 2 6 2 2 2 3 2 3 2 2" xfId="48000" xr:uid="{944A5E53-A99D-4909-A04B-96CF8A3E73E2}"/>
    <cellStyle name="Comma 2 6 2 2 2 3 2 3 3" xfId="35868" xr:uid="{0308F694-9C13-4656-863E-D019D7B00225}"/>
    <cellStyle name="Comma 2 6 2 2 2 3 2 4" xfId="15648" xr:uid="{291F0BB9-AB81-409A-8E45-53B6E80E8C84}"/>
    <cellStyle name="Comma 2 6 2 2 2 3 2 4 2" xfId="39912" xr:uid="{52FB67B9-AE66-44D5-97AD-BEB4FE69C4B5}"/>
    <cellStyle name="Comma 2 6 2 2 2 3 2 5" xfId="27780" xr:uid="{FA2129E8-3B3A-454B-AEBD-0CDABA042EDA}"/>
    <cellStyle name="Comma 2 6 2 2 2 3 3" xfId="5538" xr:uid="{4DFED77B-4F70-4DD5-9F1B-03EDB6DADCCF}"/>
    <cellStyle name="Comma 2 6 2 2 2 3 3 2" xfId="17670" xr:uid="{E42226C2-5109-4293-A25C-105BD0DA8453}"/>
    <cellStyle name="Comma 2 6 2 2 2 3 3 2 2" xfId="41934" xr:uid="{A9821310-3B9C-4053-8681-661A8E4FC3A2}"/>
    <cellStyle name="Comma 2 6 2 2 2 3 3 3" xfId="29802" xr:uid="{653EB67B-44E5-4F13-A213-94FB50EFC9BF}"/>
    <cellStyle name="Comma 2 6 2 2 2 3 4" xfId="9582" xr:uid="{37D60030-DF53-4B00-97F4-4A3F6AF4AFFA}"/>
    <cellStyle name="Comma 2 6 2 2 2 3 4 2" xfId="21714" xr:uid="{5D4E42A4-6261-4120-A309-E15B47A4656E}"/>
    <cellStyle name="Comma 2 6 2 2 2 3 4 2 2" xfId="45978" xr:uid="{D2C1E632-87D6-49FE-959F-D58454877EE0}"/>
    <cellStyle name="Comma 2 6 2 2 2 3 4 3" xfId="33846" xr:uid="{32C52AB4-583F-4DD3-897A-D6932F6493B2}"/>
    <cellStyle name="Comma 2 6 2 2 2 3 5" xfId="13626" xr:uid="{E08A54A1-97E5-4D21-867A-CE2BD0D0AFE8}"/>
    <cellStyle name="Comma 2 6 2 2 2 3 5 2" xfId="37890" xr:uid="{9C8C7E0E-2B2C-43A0-8158-209A4317C05A}"/>
    <cellStyle name="Comma 2 6 2 2 2 3 6" xfId="25758" xr:uid="{AEBACFE2-181F-4EB8-BAE9-B910BC7DD11F}"/>
    <cellStyle name="Comma 2 6 2 2 2 4" xfId="2505" xr:uid="{CE54C62F-6F66-4642-8A62-7B47D15854BF}"/>
    <cellStyle name="Comma 2 6 2 2 2 4 2" xfId="6549" xr:uid="{7060BF43-50CF-4F5F-994A-3BFA71D455C8}"/>
    <cellStyle name="Comma 2 6 2 2 2 4 2 2" xfId="18681" xr:uid="{1FA5B731-DB7B-4C9F-A34F-4BB45A183BAA}"/>
    <cellStyle name="Comma 2 6 2 2 2 4 2 2 2" xfId="42945" xr:uid="{8D456FB3-1962-4BAB-929F-52375721193E}"/>
    <cellStyle name="Comma 2 6 2 2 2 4 2 3" xfId="30813" xr:uid="{B57C0EC0-974B-449B-9A3C-ACE24EAC3818}"/>
    <cellStyle name="Comma 2 6 2 2 2 4 3" xfId="10593" xr:uid="{BDD459DF-F4A6-4B76-A12E-11DC8942C362}"/>
    <cellStyle name="Comma 2 6 2 2 2 4 3 2" xfId="22725" xr:uid="{8994E223-D589-4721-B22B-D37A4FDE69C9}"/>
    <cellStyle name="Comma 2 6 2 2 2 4 3 2 2" xfId="46989" xr:uid="{5A27A7F1-74C4-4102-A27D-4D93E2B7A3F8}"/>
    <cellStyle name="Comma 2 6 2 2 2 4 3 3" xfId="34857" xr:uid="{5F4D7927-4E96-4168-8D7D-BDC4BBD339C1}"/>
    <cellStyle name="Comma 2 6 2 2 2 4 4" xfId="14637" xr:uid="{14E66543-9C19-40AF-8743-E2D06DE1E269}"/>
    <cellStyle name="Comma 2 6 2 2 2 4 4 2" xfId="38901" xr:uid="{762EB63E-1E49-4E8D-9505-80EB4A4F4DDB}"/>
    <cellStyle name="Comma 2 6 2 2 2 4 5" xfId="26769" xr:uid="{FFA600FF-6F9E-4685-8D8E-EA35A403B1D3}"/>
    <cellStyle name="Comma 2 6 2 2 2 5" xfId="4527" xr:uid="{417D0A84-0FED-4155-A80F-3FB31AD5323C}"/>
    <cellStyle name="Comma 2 6 2 2 2 5 2" xfId="16659" xr:uid="{C69B286B-DE27-4A12-84F1-F01FE4632CD7}"/>
    <cellStyle name="Comma 2 6 2 2 2 5 2 2" xfId="40923" xr:uid="{DE1F95E3-1BBB-4539-81F7-46E7FA6BC8D9}"/>
    <cellStyle name="Comma 2 6 2 2 2 5 3" xfId="28791" xr:uid="{CAC42E50-E7C0-4E65-8E69-194956DA88D8}"/>
    <cellStyle name="Comma 2 6 2 2 2 6" xfId="8571" xr:uid="{5776A366-413B-43C8-8902-5D3A7C11556B}"/>
    <cellStyle name="Comma 2 6 2 2 2 6 2" xfId="20703" xr:uid="{BF6B4479-2D5F-49EA-8DCC-FC89CEA681B6}"/>
    <cellStyle name="Comma 2 6 2 2 2 6 2 2" xfId="44967" xr:uid="{4D3E8EE4-2A18-4F98-ADC0-EF40CA2EF6B5}"/>
    <cellStyle name="Comma 2 6 2 2 2 6 3" xfId="32835" xr:uid="{81150B4D-C9B4-408D-A17C-1FCDB0AF2549}"/>
    <cellStyle name="Comma 2 6 2 2 2 7" xfId="12615" xr:uid="{1808F9A4-8D31-49F2-B6E2-479AF0406BE5}"/>
    <cellStyle name="Comma 2 6 2 2 2 7 2" xfId="36879" xr:uid="{EDDA7257-E25B-47DE-A535-77765E5415FB}"/>
    <cellStyle name="Comma 2 6 2 2 2 8" xfId="24747" xr:uid="{FFC067E7-651D-48B1-BBC6-6DBEE740CA2B}"/>
    <cellStyle name="Comma 2 6 2 2 3" xfId="735" xr:uid="{16FBFCB2-617B-4FD6-B328-8579E252D041}"/>
    <cellStyle name="Comma 2 6 2 2 3 2" xfId="1746" xr:uid="{791026DD-BC57-4157-BA23-3BC887B0DD9E}"/>
    <cellStyle name="Comma 2 6 2 2 3 2 2" xfId="3768" xr:uid="{B89B273C-5B7E-42F9-BAC7-28D1DA31B628}"/>
    <cellStyle name="Comma 2 6 2 2 3 2 2 2" xfId="7812" xr:uid="{043ABADE-5CD1-4D60-83C9-58E396D85638}"/>
    <cellStyle name="Comma 2 6 2 2 3 2 2 2 2" xfId="19944" xr:uid="{04BB0445-F2BD-47A0-9FD5-D3340A2FF4D0}"/>
    <cellStyle name="Comma 2 6 2 2 3 2 2 2 2 2" xfId="44208" xr:uid="{93118D13-F75E-45E3-AF36-ABCC5D95B6EF}"/>
    <cellStyle name="Comma 2 6 2 2 3 2 2 2 3" xfId="32076" xr:uid="{163FBB9F-AB78-4A4E-82EC-ACD13E2717DF}"/>
    <cellStyle name="Comma 2 6 2 2 3 2 2 3" xfId="11856" xr:uid="{0E53E9F7-546D-4D32-898D-6D0D18D1F755}"/>
    <cellStyle name="Comma 2 6 2 2 3 2 2 3 2" xfId="23988" xr:uid="{574FF334-1E53-47AC-A6AE-D9BC8BAB355E}"/>
    <cellStyle name="Comma 2 6 2 2 3 2 2 3 2 2" xfId="48252" xr:uid="{C3BCE3FC-1C2F-43B3-8E64-E837B1B781A3}"/>
    <cellStyle name="Comma 2 6 2 2 3 2 2 3 3" xfId="36120" xr:uid="{9540D597-04CB-4C4A-BC2D-3598A263A1D4}"/>
    <cellStyle name="Comma 2 6 2 2 3 2 2 4" xfId="15900" xr:uid="{22294C78-839E-4DF1-A126-AF185ED860FB}"/>
    <cellStyle name="Comma 2 6 2 2 3 2 2 4 2" xfId="40164" xr:uid="{69D275FF-CAC9-46EE-86D3-CDB2F2952996}"/>
    <cellStyle name="Comma 2 6 2 2 3 2 2 5" xfId="28032" xr:uid="{E7133973-E53A-47D0-90B5-D1184C4DF9BC}"/>
    <cellStyle name="Comma 2 6 2 2 3 2 3" xfId="5790" xr:uid="{717C919F-CE9C-4DD9-A904-C690F26304C1}"/>
    <cellStyle name="Comma 2 6 2 2 3 2 3 2" xfId="17922" xr:uid="{98C0A871-52D3-4261-AA7A-C3CD3EBFB038}"/>
    <cellStyle name="Comma 2 6 2 2 3 2 3 2 2" xfId="42186" xr:uid="{499A4FDC-2DFF-4713-9FC2-72E255543C0E}"/>
    <cellStyle name="Comma 2 6 2 2 3 2 3 3" xfId="30054" xr:uid="{CA91285E-B6B5-416C-A091-54FC597B0C1E}"/>
    <cellStyle name="Comma 2 6 2 2 3 2 4" xfId="9834" xr:uid="{C7B86AE8-CACE-4828-B482-DD3AA9214E91}"/>
    <cellStyle name="Comma 2 6 2 2 3 2 4 2" xfId="21966" xr:uid="{A91FAF09-8E7D-4619-9F68-D84D29FBB1D8}"/>
    <cellStyle name="Comma 2 6 2 2 3 2 4 2 2" xfId="46230" xr:uid="{21E16518-33CD-49C5-909C-1982DBA33DDC}"/>
    <cellStyle name="Comma 2 6 2 2 3 2 4 3" xfId="34098" xr:uid="{8428A0F6-A1B6-470D-B66C-0723DD261E2A}"/>
    <cellStyle name="Comma 2 6 2 2 3 2 5" xfId="13878" xr:uid="{B388A320-D792-4C86-BE8E-D3D778B28E9E}"/>
    <cellStyle name="Comma 2 6 2 2 3 2 5 2" xfId="38142" xr:uid="{23C3F501-5EC4-4567-B95B-90D0EF4A9DD0}"/>
    <cellStyle name="Comma 2 6 2 2 3 2 6" xfId="26010" xr:uid="{A363275D-80B6-4DF3-91B0-364CD8A7067C}"/>
    <cellStyle name="Comma 2 6 2 2 3 3" xfId="2757" xr:uid="{EDEE3A4A-87C7-485C-88FB-B1895AFA988F}"/>
    <cellStyle name="Comma 2 6 2 2 3 3 2" xfId="6801" xr:uid="{ED3C5139-4103-4D00-9121-1A336C7682EE}"/>
    <cellStyle name="Comma 2 6 2 2 3 3 2 2" xfId="18933" xr:uid="{DC03ED20-1EFB-401F-83FD-ACE7285C08F9}"/>
    <cellStyle name="Comma 2 6 2 2 3 3 2 2 2" xfId="43197" xr:uid="{86B56CF3-0E16-4058-8175-F32070CD2339}"/>
    <cellStyle name="Comma 2 6 2 2 3 3 2 3" xfId="31065" xr:uid="{DA588058-45F7-4A02-9A6E-B1899B4E3689}"/>
    <cellStyle name="Comma 2 6 2 2 3 3 3" xfId="10845" xr:uid="{30B6E286-4A0D-42DC-B0E9-3558CD13B6EB}"/>
    <cellStyle name="Comma 2 6 2 2 3 3 3 2" xfId="22977" xr:uid="{C40538C3-D09D-41F1-85E0-A31DABD87263}"/>
    <cellStyle name="Comma 2 6 2 2 3 3 3 2 2" xfId="47241" xr:uid="{14A4213B-C4C9-454F-9651-32C104867650}"/>
    <cellStyle name="Comma 2 6 2 2 3 3 3 3" xfId="35109" xr:uid="{CAED1B8D-4440-4176-8826-C7E10888A3D8}"/>
    <cellStyle name="Comma 2 6 2 2 3 3 4" xfId="14889" xr:uid="{58E5C734-E712-4C5B-9FEB-C73DC663E452}"/>
    <cellStyle name="Comma 2 6 2 2 3 3 4 2" xfId="39153" xr:uid="{C1E40034-99BF-449F-BA27-EAC36E500AD9}"/>
    <cellStyle name="Comma 2 6 2 2 3 3 5" xfId="27021" xr:uid="{1CF5FA98-D515-4C2A-8C47-C28B2615E40E}"/>
    <cellStyle name="Comma 2 6 2 2 3 4" xfId="4779" xr:uid="{C34289D9-9410-4B34-88F1-6ACE05677CAE}"/>
    <cellStyle name="Comma 2 6 2 2 3 4 2" xfId="16911" xr:uid="{A91AE50E-4052-48BB-A322-FFA1A3D8B09B}"/>
    <cellStyle name="Comma 2 6 2 2 3 4 2 2" xfId="41175" xr:uid="{52E0CFC6-06DD-4BB3-87CC-AADF568D52AC}"/>
    <cellStyle name="Comma 2 6 2 2 3 4 3" xfId="29043" xr:uid="{8EB798D2-D22F-4D39-87F7-5649C2F697F0}"/>
    <cellStyle name="Comma 2 6 2 2 3 5" xfId="8823" xr:uid="{2B25F395-6BFA-421A-A658-FCFFC44707DA}"/>
    <cellStyle name="Comma 2 6 2 2 3 5 2" xfId="20955" xr:uid="{0391862A-BE14-495C-9746-D072CCA3ECF4}"/>
    <cellStyle name="Comma 2 6 2 2 3 5 2 2" xfId="45219" xr:uid="{AAF4D6EB-9F96-45D6-92EC-FE5A8C217678}"/>
    <cellStyle name="Comma 2 6 2 2 3 5 3" xfId="33087" xr:uid="{C44873FF-4B6D-4DB0-86C5-A0A25732D86B}"/>
    <cellStyle name="Comma 2 6 2 2 3 6" xfId="12867" xr:uid="{A5910A53-4DC4-4784-B94E-F01180937BD6}"/>
    <cellStyle name="Comma 2 6 2 2 3 6 2" xfId="37131" xr:uid="{A7B50623-A334-493A-BA1C-C47898146AB4}"/>
    <cellStyle name="Comma 2 6 2 2 3 7" xfId="24999" xr:uid="{584FADFB-CAB0-4DE6-8DC3-472ABBF42207}"/>
    <cellStyle name="Comma 2 6 2 2 4" xfId="1241" xr:uid="{48936031-0E29-4D8F-A6BC-D2C0F3C662AB}"/>
    <cellStyle name="Comma 2 6 2 2 4 2" xfId="3263" xr:uid="{33C28C6F-CCC6-4941-9893-E5545279A6EC}"/>
    <cellStyle name="Comma 2 6 2 2 4 2 2" xfId="7307" xr:uid="{5E535EC5-5897-454D-BFB0-4DFCCC06F81B}"/>
    <cellStyle name="Comma 2 6 2 2 4 2 2 2" xfId="19439" xr:uid="{4AB82437-6E1F-41C5-A3F7-874B3007E5DD}"/>
    <cellStyle name="Comma 2 6 2 2 4 2 2 2 2" xfId="43703" xr:uid="{3E22E366-F6C7-41EC-BF51-D007EA4FBE6B}"/>
    <cellStyle name="Comma 2 6 2 2 4 2 2 3" xfId="31571" xr:uid="{87068762-709F-4EC0-886D-B797F4907DA3}"/>
    <cellStyle name="Comma 2 6 2 2 4 2 3" xfId="11351" xr:uid="{6E79EFC2-C629-4D36-8F42-5BEF9A148240}"/>
    <cellStyle name="Comma 2 6 2 2 4 2 3 2" xfId="23483" xr:uid="{51152FFD-21CD-44FD-84AE-9502476F2B52}"/>
    <cellStyle name="Comma 2 6 2 2 4 2 3 2 2" xfId="47747" xr:uid="{DFA09142-B133-4D9D-AD3A-5F8FF6EA6C97}"/>
    <cellStyle name="Comma 2 6 2 2 4 2 3 3" xfId="35615" xr:uid="{D65BEC23-D639-4F5D-84FA-05797FA98252}"/>
    <cellStyle name="Comma 2 6 2 2 4 2 4" xfId="15395" xr:uid="{81743B98-AE1F-4690-B904-511CA134363C}"/>
    <cellStyle name="Comma 2 6 2 2 4 2 4 2" xfId="39659" xr:uid="{82E2CFB2-4B6F-4333-BE62-89641BAF53BE}"/>
    <cellStyle name="Comma 2 6 2 2 4 2 5" xfId="27527" xr:uid="{B5442697-3FEC-43F7-A7C9-EC7096B68A52}"/>
    <cellStyle name="Comma 2 6 2 2 4 3" xfId="5285" xr:uid="{163509E6-A421-4458-8256-F80200B74DDC}"/>
    <cellStyle name="Comma 2 6 2 2 4 3 2" xfId="17417" xr:uid="{6D437ED3-36F0-47A9-A04E-C5332EE4CAD6}"/>
    <cellStyle name="Comma 2 6 2 2 4 3 2 2" xfId="41681" xr:uid="{F0A6B7D6-54AA-49EE-B44A-D1B1832AD9E6}"/>
    <cellStyle name="Comma 2 6 2 2 4 3 3" xfId="29549" xr:uid="{68168E35-DFC4-41E8-A372-65534C98D42A}"/>
    <cellStyle name="Comma 2 6 2 2 4 4" xfId="9329" xr:uid="{4196CC5B-7BDF-438C-8E01-61AC7CC7AB72}"/>
    <cellStyle name="Comma 2 6 2 2 4 4 2" xfId="21461" xr:uid="{B74CE0AB-E8BD-4935-8483-CE1058B65E3A}"/>
    <cellStyle name="Comma 2 6 2 2 4 4 2 2" xfId="45725" xr:uid="{13E54783-4239-4B6F-A3D6-836A05A7BC64}"/>
    <cellStyle name="Comma 2 6 2 2 4 4 3" xfId="33593" xr:uid="{57DF41A8-1A6E-427E-BF93-5C2FA55903E2}"/>
    <cellStyle name="Comma 2 6 2 2 4 5" xfId="13373" xr:uid="{347CD0C4-B17C-43AB-8BDD-F696BFE1DC38}"/>
    <cellStyle name="Comma 2 6 2 2 4 5 2" xfId="37637" xr:uid="{C50D33B4-1F4A-4819-A869-3DFD5002DF5C}"/>
    <cellStyle name="Comma 2 6 2 2 4 6" xfId="25505" xr:uid="{E0900EE8-0BDA-4EED-A02D-46831EB8C15D}"/>
    <cellStyle name="Comma 2 6 2 2 5" xfId="2252" xr:uid="{CD860057-8603-4D01-88A8-3F2C5A879A03}"/>
    <cellStyle name="Comma 2 6 2 2 5 2" xfId="6296" xr:uid="{DA97D1AC-E4F0-4DEE-ABCF-F38B337E82CF}"/>
    <cellStyle name="Comma 2 6 2 2 5 2 2" xfId="18428" xr:uid="{A04B770D-4677-4930-8841-A662107CBAFF}"/>
    <cellStyle name="Comma 2 6 2 2 5 2 2 2" xfId="42692" xr:uid="{9C3CCD54-6E44-49CF-947A-14B1E6E024A3}"/>
    <cellStyle name="Comma 2 6 2 2 5 2 3" xfId="30560" xr:uid="{C4A592A7-8583-49F5-8DD5-A4D28249DC16}"/>
    <cellStyle name="Comma 2 6 2 2 5 3" xfId="10340" xr:uid="{A7258776-E494-432B-90CA-708F8599FD2C}"/>
    <cellStyle name="Comma 2 6 2 2 5 3 2" xfId="22472" xr:uid="{4720A293-2BF5-43E7-9438-339F4FE1FAFA}"/>
    <cellStyle name="Comma 2 6 2 2 5 3 2 2" xfId="46736" xr:uid="{674A0178-BD14-431C-8A1C-F1CBB9278433}"/>
    <cellStyle name="Comma 2 6 2 2 5 3 3" xfId="34604" xr:uid="{F7CF213A-2F75-4DAC-A2F7-3CE6D324CFDB}"/>
    <cellStyle name="Comma 2 6 2 2 5 4" xfId="14384" xr:uid="{29010141-D32E-4579-A383-7506BAAD9FDE}"/>
    <cellStyle name="Comma 2 6 2 2 5 4 2" xfId="38648" xr:uid="{39823916-346B-49CC-A60F-3EC9F53F0249}"/>
    <cellStyle name="Comma 2 6 2 2 5 5" xfId="26516" xr:uid="{84E295D7-62DB-4E55-B9A9-E028EF098EDF}"/>
    <cellStyle name="Comma 2 6 2 2 6" xfId="4274" xr:uid="{4B7D773F-83EF-4086-8142-A8D78EFE5770}"/>
    <cellStyle name="Comma 2 6 2 2 6 2" xfId="16406" xr:uid="{FF5F1EF3-F4A9-415D-B513-970DF8DCE4E9}"/>
    <cellStyle name="Comma 2 6 2 2 6 2 2" xfId="40670" xr:uid="{4ABE949B-3199-42F2-BFBB-D0551DC553DC}"/>
    <cellStyle name="Comma 2 6 2 2 6 3" xfId="28538" xr:uid="{80303365-8940-45A1-B331-AD3B7A10E6AA}"/>
    <cellStyle name="Comma 2 6 2 2 7" xfId="8318" xr:uid="{1BACAD5D-A483-4301-92A4-F9E84909DABD}"/>
    <cellStyle name="Comma 2 6 2 2 7 2" xfId="20450" xr:uid="{C2D66C77-0028-4AB9-9F16-336F3254D415}"/>
    <cellStyle name="Comma 2 6 2 2 7 2 2" xfId="44714" xr:uid="{496FADAE-191F-4780-9C68-0AB780A67E1C}"/>
    <cellStyle name="Comma 2 6 2 2 7 3" xfId="32582" xr:uid="{33F9258B-0CF7-4230-A6BE-FFB6128BEF5A}"/>
    <cellStyle name="Comma 2 6 2 2 8" xfId="12362" xr:uid="{CCA272DD-3ECF-43B3-AEFD-EE0EBBE61FB8}"/>
    <cellStyle name="Comma 2 6 2 2 8 2" xfId="36626" xr:uid="{D11F2F1C-EEC4-4FEF-966B-0767FEDCBE03}"/>
    <cellStyle name="Comma 2 6 2 2 9" xfId="24494" xr:uid="{17197651-527C-4F4A-BABF-4AA167E2D4B5}"/>
    <cellStyle name="Comma 2 6 2 3" xfId="357" xr:uid="{9E02836B-B252-424D-9DFC-36E059BE0E0D}"/>
    <cellStyle name="Comma 2 6 2 3 2" xfId="862" xr:uid="{F1BD72D3-6D3A-4467-8547-5DE4231BFEED}"/>
    <cellStyle name="Comma 2 6 2 3 2 2" xfId="1873" xr:uid="{F7FDD532-3881-441E-AAEE-51D28BFB0FAA}"/>
    <cellStyle name="Comma 2 6 2 3 2 2 2" xfId="3895" xr:uid="{FC5E71AF-ED4F-4035-8C22-36806AF249BF}"/>
    <cellStyle name="Comma 2 6 2 3 2 2 2 2" xfId="7939" xr:uid="{4ED06A33-C1AF-48B6-987B-4BD72ED48ACE}"/>
    <cellStyle name="Comma 2 6 2 3 2 2 2 2 2" xfId="20071" xr:uid="{1BA57BC4-DB7B-439F-890E-134E95737FBF}"/>
    <cellStyle name="Comma 2 6 2 3 2 2 2 2 2 2" xfId="44335" xr:uid="{77FCABE1-4582-42D8-9A6C-B27340206C19}"/>
    <cellStyle name="Comma 2 6 2 3 2 2 2 2 3" xfId="32203" xr:uid="{B90F422F-5FAF-4E75-982E-18A4A2E83365}"/>
    <cellStyle name="Comma 2 6 2 3 2 2 2 3" xfId="11983" xr:uid="{F1F1FA59-8365-4B8A-9A05-ED8AC41904A8}"/>
    <cellStyle name="Comma 2 6 2 3 2 2 2 3 2" xfId="24115" xr:uid="{0FDF4AB5-FC89-4E92-9BD3-8DC4FBEAB3D6}"/>
    <cellStyle name="Comma 2 6 2 3 2 2 2 3 2 2" xfId="48379" xr:uid="{7152AFE6-E705-445F-BEA2-BA3B35ED3F06}"/>
    <cellStyle name="Comma 2 6 2 3 2 2 2 3 3" xfId="36247" xr:uid="{EAC9FA80-919C-4C5D-AA60-6A921A425894}"/>
    <cellStyle name="Comma 2 6 2 3 2 2 2 4" xfId="16027" xr:uid="{5430E77D-4D39-47BC-B493-E14DCA9E9813}"/>
    <cellStyle name="Comma 2 6 2 3 2 2 2 4 2" xfId="40291" xr:uid="{450D795A-5DBD-4747-A559-D88387CA068D}"/>
    <cellStyle name="Comma 2 6 2 3 2 2 2 5" xfId="28159" xr:uid="{1F1C2A96-8F60-4AB6-A1FF-E6D8C91192CF}"/>
    <cellStyle name="Comma 2 6 2 3 2 2 3" xfId="5917" xr:uid="{5DCAC050-5F46-4746-A52C-EDECB87873C5}"/>
    <cellStyle name="Comma 2 6 2 3 2 2 3 2" xfId="18049" xr:uid="{21DD551A-DCB2-4C85-BB60-07C5195C76AE}"/>
    <cellStyle name="Comma 2 6 2 3 2 2 3 2 2" xfId="42313" xr:uid="{A53C3B70-91D0-4BF1-951D-9BFA3130EE69}"/>
    <cellStyle name="Comma 2 6 2 3 2 2 3 3" xfId="30181" xr:uid="{6B3229F5-5431-4E6F-85B3-7E9366EAC783}"/>
    <cellStyle name="Comma 2 6 2 3 2 2 4" xfId="9961" xr:uid="{0268447A-273A-4323-B347-609182A00BE1}"/>
    <cellStyle name="Comma 2 6 2 3 2 2 4 2" xfId="22093" xr:uid="{355352CC-F941-4205-BB86-D598B72C441D}"/>
    <cellStyle name="Comma 2 6 2 3 2 2 4 2 2" xfId="46357" xr:uid="{062B5A5C-850B-42B2-AA92-64C495473293}"/>
    <cellStyle name="Comma 2 6 2 3 2 2 4 3" xfId="34225" xr:uid="{78E0E611-B0BE-4956-BA51-AFD985AC71B7}"/>
    <cellStyle name="Comma 2 6 2 3 2 2 5" xfId="14005" xr:uid="{C5F249FB-E462-43DC-A4E5-6EDA75CECDAA}"/>
    <cellStyle name="Comma 2 6 2 3 2 2 5 2" xfId="38269" xr:uid="{C6B81CC3-9CAD-4E0A-8008-C541AB9A6EEB}"/>
    <cellStyle name="Comma 2 6 2 3 2 2 6" xfId="26137" xr:uid="{F9C8126E-8933-480F-BD95-EFDE1FD71ADF}"/>
    <cellStyle name="Comma 2 6 2 3 2 3" xfId="2884" xr:uid="{65EDBD79-79AC-4384-B349-C517D1D31FB5}"/>
    <cellStyle name="Comma 2 6 2 3 2 3 2" xfId="6928" xr:uid="{5D60B37A-F5A7-497B-B11A-F626A56BF701}"/>
    <cellStyle name="Comma 2 6 2 3 2 3 2 2" xfId="19060" xr:uid="{F9E6C6A3-78D7-4A37-8FC1-81E1A14B7D12}"/>
    <cellStyle name="Comma 2 6 2 3 2 3 2 2 2" xfId="43324" xr:uid="{14256351-5B10-41B4-AEB8-88FC87D668C3}"/>
    <cellStyle name="Comma 2 6 2 3 2 3 2 3" xfId="31192" xr:uid="{B264035E-1C1D-45B8-9857-E2DF9F01A961}"/>
    <cellStyle name="Comma 2 6 2 3 2 3 3" xfId="10972" xr:uid="{1818F9BE-E989-4BCD-9907-04833D1419A2}"/>
    <cellStyle name="Comma 2 6 2 3 2 3 3 2" xfId="23104" xr:uid="{8C0F0FD6-D0EB-4992-9E61-8A25FF294195}"/>
    <cellStyle name="Comma 2 6 2 3 2 3 3 2 2" xfId="47368" xr:uid="{D38936DA-4966-4637-A318-58EC76C4201D}"/>
    <cellStyle name="Comma 2 6 2 3 2 3 3 3" xfId="35236" xr:uid="{0675D733-A554-4971-A31D-982501AA02AD}"/>
    <cellStyle name="Comma 2 6 2 3 2 3 4" xfId="15016" xr:uid="{F4DD7C58-724F-463D-843A-87A973885DB8}"/>
    <cellStyle name="Comma 2 6 2 3 2 3 4 2" xfId="39280" xr:uid="{29A5F931-F159-43A7-AEC2-0A675E7E5F1D}"/>
    <cellStyle name="Comma 2 6 2 3 2 3 5" xfId="27148" xr:uid="{7FE6F2EF-6BB1-4877-9248-690F0D778871}"/>
    <cellStyle name="Comma 2 6 2 3 2 4" xfId="4906" xr:uid="{ED96DC54-EDC3-48CD-933F-13BE7C1F4BC4}"/>
    <cellStyle name="Comma 2 6 2 3 2 4 2" xfId="17038" xr:uid="{C2A561CC-AC0F-4F9C-A16F-368BFAD2DE40}"/>
    <cellStyle name="Comma 2 6 2 3 2 4 2 2" xfId="41302" xr:uid="{880C8712-7635-4F50-AFC2-9D9FEC203AE3}"/>
    <cellStyle name="Comma 2 6 2 3 2 4 3" xfId="29170" xr:uid="{7344E402-1976-4E55-A341-49D4DAA2CBA1}"/>
    <cellStyle name="Comma 2 6 2 3 2 5" xfId="8950" xr:uid="{A5B01F19-A6A8-49F5-B510-2B58D34236E1}"/>
    <cellStyle name="Comma 2 6 2 3 2 5 2" xfId="21082" xr:uid="{335E7816-C1D3-4992-8D32-42BD75065E86}"/>
    <cellStyle name="Comma 2 6 2 3 2 5 2 2" xfId="45346" xr:uid="{107E6DCF-FF4D-4EB4-AB83-093E6DE127CE}"/>
    <cellStyle name="Comma 2 6 2 3 2 5 3" xfId="33214" xr:uid="{A6440A45-F18E-4FEA-A49D-A1811D5839E4}"/>
    <cellStyle name="Comma 2 6 2 3 2 6" xfId="12994" xr:uid="{118FD15C-F1E2-4CE2-ABDF-48B613942061}"/>
    <cellStyle name="Comma 2 6 2 3 2 6 2" xfId="37258" xr:uid="{729AE371-A846-4297-AADF-40E618BFBA92}"/>
    <cellStyle name="Comma 2 6 2 3 2 7" xfId="25126" xr:uid="{62C91BA0-2011-4CF5-963D-5DEAAD94EDEE}"/>
    <cellStyle name="Comma 2 6 2 3 3" xfId="1368" xr:uid="{A1AEAAC9-0A16-4F0C-BAF4-F9284C688C74}"/>
    <cellStyle name="Comma 2 6 2 3 3 2" xfId="3390" xr:uid="{9B4C88C7-731C-40F3-8237-601744534909}"/>
    <cellStyle name="Comma 2 6 2 3 3 2 2" xfId="7434" xr:uid="{640919FD-B0CB-4F00-A0B1-6ED1F13FDD1E}"/>
    <cellStyle name="Comma 2 6 2 3 3 2 2 2" xfId="19566" xr:uid="{C010FA7B-C772-44ED-87A8-DC365ACF3721}"/>
    <cellStyle name="Comma 2 6 2 3 3 2 2 2 2" xfId="43830" xr:uid="{DE125794-C741-4F4F-8FDA-1ED5DD9C2DCB}"/>
    <cellStyle name="Comma 2 6 2 3 3 2 2 3" xfId="31698" xr:uid="{2B78EAE5-F336-4F0D-A87D-E8046AC4237D}"/>
    <cellStyle name="Comma 2 6 2 3 3 2 3" xfId="11478" xr:uid="{6BB20D28-1B63-45BB-AE70-08589A25F1E9}"/>
    <cellStyle name="Comma 2 6 2 3 3 2 3 2" xfId="23610" xr:uid="{1721E642-93A9-466A-A983-6044ADA04A74}"/>
    <cellStyle name="Comma 2 6 2 3 3 2 3 2 2" xfId="47874" xr:uid="{C2547A22-C9A4-462D-A00E-931569E98BF3}"/>
    <cellStyle name="Comma 2 6 2 3 3 2 3 3" xfId="35742" xr:uid="{89DBCA3D-36C9-4ABF-B61C-C71649DE053E}"/>
    <cellStyle name="Comma 2 6 2 3 3 2 4" xfId="15522" xr:uid="{1680FDE5-A0BF-483A-A7B9-6294B2837C1B}"/>
    <cellStyle name="Comma 2 6 2 3 3 2 4 2" xfId="39786" xr:uid="{F1215E9F-EE98-402C-A797-F398B3BF9CF2}"/>
    <cellStyle name="Comma 2 6 2 3 3 2 5" xfId="27654" xr:uid="{2F9794C4-C22B-4182-8889-012E0810D12D}"/>
    <cellStyle name="Comma 2 6 2 3 3 3" xfId="5412" xr:uid="{54A1D768-8983-4504-B744-48EDFEAFF87D}"/>
    <cellStyle name="Comma 2 6 2 3 3 3 2" xfId="17544" xr:uid="{648B6AD7-203A-4258-A8EA-40B43666D92C}"/>
    <cellStyle name="Comma 2 6 2 3 3 3 2 2" xfId="41808" xr:uid="{568498A5-B852-4792-A64A-542CFB94C09D}"/>
    <cellStyle name="Comma 2 6 2 3 3 3 3" xfId="29676" xr:uid="{86CCFF88-6DED-467A-9C5F-66B29B6580F8}"/>
    <cellStyle name="Comma 2 6 2 3 3 4" xfId="9456" xr:uid="{E846D80D-F281-44FD-BC14-11D83D61A169}"/>
    <cellStyle name="Comma 2 6 2 3 3 4 2" xfId="21588" xr:uid="{92B47932-01D0-4DDF-9199-527A1E3447B4}"/>
    <cellStyle name="Comma 2 6 2 3 3 4 2 2" xfId="45852" xr:uid="{B00322EE-7300-4883-B54A-9E08A88F08F5}"/>
    <cellStyle name="Comma 2 6 2 3 3 4 3" xfId="33720" xr:uid="{AF0B704A-A8F4-40EB-8E1E-A2DADE3AB2FE}"/>
    <cellStyle name="Comma 2 6 2 3 3 5" xfId="13500" xr:uid="{AB94450C-94EB-4503-A6B8-393C47043AA0}"/>
    <cellStyle name="Comma 2 6 2 3 3 5 2" xfId="37764" xr:uid="{34D0E348-AEC6-45DF-87FD-24561C2A3263}"/>
    <cellStyle name="Comma 2 6 2 3 3 6" xfId="25632" xr:uid="{E3E26165-F27F-41DD-BBD6-B2FC1C8FDEC8}"/>
    <cellStyle name="Comma 2 6 2 3 4" xfId="2379" xr:uid="{68F076EA-06A5-454D-A199-8643A0E358E1}"/>
    <cellStyle name="Comma 2 6 2 3 4 2" xfId="6423" xr:uid="{92A79C2E-C7F1-4F8D-A816-F26E63EBE617}"/>
    <cellStyle name="Comma 2 6 2 3 4 2 2" xfId="18555" xr:uid="{E49F5B04-4B31-4568-A1D6-5C06640E46A0}"/>
    <cellStyle name="Comma 2 6 2 3 4 2 2 2" xfId="42819" xr:uid="{41B2DF59-137F-43F7-87C9-9AE90689C408}"/>
    <cellStyle name="Comma 2 6 2 3 4 2 3" xfId="30687" xr:uid="{33A42C2A-4322-43DC-8921-36FC4CF96571}"/>
    <cellStyle name="Comma 2 6 2 3 4 3" xfId="10467" xr:uid="{F4017750-F1C5-42F0-A5F9-3853766C99C9}"/>
    <cellStyle name="Comma 2 6 2 3 4 3 2" xfId="22599" xr:uid="{D6EAED50-0A41-4A07-ABF6-2587A38627F2}"/>
    <cellStyle name="Comma 2 6 2 3 4 3 2 2" xfId="46863" xr:uid="{32E08195-6AAF-4304-B577-7729128C0916}"/>
    <cellStyle name="Comma 2 6 2 3 4 3 3" xfId="34731" xr:uid="{EDF760C7-8E93-4E7B-A6F0-530F67A85753}"/>
    <cellStyle name="Comma 2 6 2 3 4 4" xfId="14511" xr:uid="{4439A91A-82B3-4C0C-B6AB-585416EB6E1E}"/>
    <cellStyle name="Comma 2 6 2 3 4 4 2" xfId="38775" xr:uid="{8764D504-EFFB-4B44-BA3B-E36C0807CC68}"/>
    <cellStyle name="Comma 2 6 2 3 4 5" xfId="26643" xr:uid="{4DF42E28-39AF-4CC4-A70C-EBD8BB729460}"/>
    <cellStyle name="Comma 2 6 2 3 5" xfId="4401" xr:uid="{020FCFC9-CAEE-4A15-B833-18F49C4B3A39}"/>
    <cellStyle name="Comma 2 6 2 3 5 2" xfId="16533" xr:uid="{DFA3CD2E-AD6C-4929-ADDB-26E8E1F5A45B}"/>
    <cellStyle name="Comma 2 6 2 3 5 2 2" xfId="40797" xr:uid="{054386DE-0C64-4529-B555-98F40398323E}"/>
    <cellStyle name="Comma 2 6 2 3 5 3" xfId="28665" xr:uid="{29B27CAA-ADD3-4647-B849-1F085E585312}"/>
    <cellStyle name="Comma 2 6 2 3 6" xfId="8445" xr:uid="{A65534F7-C6B2-4D92-895B-E74C77E31A89}"/>
    <cellStyle name="Comma 2 6 2 3 6 2" xfId="20577" xr:uid="{DB13BA07-DF87-484E-9629-2CB2363326A2}"/>
    <cellStyle name="Comma 2 6 2 3 6 2 2" xfId="44841" xr:uid="{5DBA9BB9-4EEB-46CA-B78B-28BAB34DE028}"/>
    <cellStyle name="Comma 2 6 2 3 6 3" xfId="32709" xr:uid="{F9A232E6-FD67-4FFE-B67F-C2A3792EB891}"/>
    <cellStyle name="Comma 2 6 2 3 7" xfId="12489" xr:uid="{203B3B91-5ECB-4BCD-B04F-AC6D8188A89D}"/>
    <cellStyle name="Comma 2 6 2 3 7 2" xfId="36753" xr:uid="{C669FB36-C70F-4C1C-8B76-CBB9E47B52E0}"/>
    <cellStyle name="Comma 2 6 2 3 8" xfId="24621" xr:uid="{F7BB5306-6F03-493E-A71A-E2C666E60DDD}"/>
    <cellStyle name="Comma 2 6 2 4" xfId="609" xr:uid="{0D5D24CA-8659-499C-9A9D-7D1281A52806}"/>
    <cellStyle name="Comma 2 6 2 4 2" xfId="1620" xr:uid="{48D2ED5E-578A-450A-B399-C7E59DDF0D43}"/>
    <cellStyle name="Comma 2 6 2 4 2 2" xfId="3642" xr:uid="{DA7B5EE9-9083-4E7C-B36A-93AB499B0C76}"/>
    <cellStyle name="Comma 2 6 2 4 2 2 2" xfId="7686" xr:uid="{17334CF1-223C-42DB-9573-1C4DE36B1A64}"/>
    <cellStyle name="Comma 2 6 2 4 2 2 2 2" xfId="19818" xr:uid="{8F45ED16-9EFD-4D8A-8313-C27057756997}"/>
    <cellStyle name="Comma 2 6 2 4 2 2 2 2 2" xfId="44082" xr:uid="{1B699EED-BB61-4EED-BBFF-99ACBC23E5E5}"/>
    <cellStyle name="Comma 2 6 2 4 2 2 2 3" xfId="31950" xr:uid="{BB208529-CD77-4F09-820D-E7D543F253A8}"/>
    <cellStyle name="Comma 2 6 2 4 2 2 3" xfId="11730" xr:uid="{34649FEA-E0B1-4DD1-AEE0-30E4807A68CC}"/>
    <cellStyle name="Comma 2 6 2 4 2 2 3 2" xfId="23862" xr:uid="{20F2206C-79EC-446B-88B9-61A6A7A2345D}"/>
    <cellStyle name="Comma 2 6 2 4 2 2 3 2 2" xfId="48126" xr:uid="{810894C3-F07B-434B-ADF8-190446198B3D}"/>
    <cellStyle name="Comma 2 6 2 4 2 2 3 3" xfId="35994" xr:uid="{78AC9F2B-EEB7-4C68-A709-82CDBD9F8969}"/>
    <cellStyle name="Comma 2 6 2 4 2 2 4" xfId="15774" xr:uid="{3B7DD2C5-62D2-4D8E-B061-EE7EF32BFB37}"/>
    <cellStyle name="Comma 2 6 2 4 2 2 4 2" xfId="40038" xr:uid="{B0B8D17B-85CE-40C0-9622-A619AD0D6BBE}"/>
    <cellStyle name="Comma 2 6 2 4 2 2 5" xfId="27906" xr:uid="{AAB63486-591E-462A-B3B6-2763C829C972}"/>
    <cellStyle name="Comma 2 6 2 4 2 3" xfId="5664" xr:uid="{057AE3CF-451E-4E50-B6F6-0963ABE7F4F6}"/>
    <cellStyle name="Comma 2 6 2 4 2 3 2" xfId="17796" xr:uid="{B3375B2E-1B79-46F7-987E-1E0370960F57}"/>
    <cellStyle name="Comma 2 6 2 4 2 3 2 2" xfId="42060" xr:uid="{0D38BED2-37C7-4369-8B9D-62F94FEF439C}"/>
    <cellStyle name="Comma 2 6 2 4 2 3 3" xfId="29928" xr:uid="{F69A15CC-1ADF-4E92-9C46-061A47506378}"/>
    <cellStyle name="Comma 2 6 2 4 2 4" xfId="9708" xr:uid="{8F941F6B-DD80-43D7-A992-052AB3259D91}"/>
    <cellStyle name="Comma 2 6 2 4 2 4 2" xfId="21840" xr:uid="{9A040981-8FCC-42B9-82A6-0738368E5B27}"/>
    <cellStyle name="Comma 2 6 2 4 2 4 2 2" xfId="46104" xr:uid="{A07AF71D-3803-4ADE-A159-57DC44A3CF27}"/>
    <cellStyle name="Comma 2 6 2 4 2 4 3" xfId="33972" xr:uid="{94471E31-7EC2-4350-BEC9-B100E711F91D}"/>
    <cellStyle name="Comma 2 6 2 4 2 5" xfId="13752" xr:uid="{480E1540-0E0A-4260-9FFC-287F6649934E}"/>
    <cellStyle name="Comma 2 6 2 4 2 5 2" xfId="38016" xr:uid="{FBDFE070-C621-418F-A698-4B527FA458D5}"/>
    <cellStyle name="Comma 2 6 2 4 2 6" xfId="25884" xr:uid="{CCAC3850-C230-4CB4-9778-7040155D771E}"/>
    <cellStyle name="Comma 2 6 2 4 3" xfId="2631" xr:uid="{D8300D73-7189-4631-BCAA-5B71B90A70AC}"/>
    <cellStyle name="Comma 2 6 2 4 3 2" xfId="6675" xr:uid="{B8FE58CD-BE27-4C56-8188-9CF30EA6A70D}"/>
    <cellStyle name="Comma 2 6 2 4 3 2 2" xfId="18807" xr:uid="{D2554889-3FD5-476C-BCEC-442147452B3B}"/>
    <cellStyle name="Comma 2 6 2 4 3 2 2 2" xfId="43071" xr:uid="{F491C280-30BA-4DF1-A931-36A5C9872A87}"/>
    <cellStyle name="Comma 2 6 2 4 3 2 3" xfId="30939" xr:uid="{8910C8E8-B1A5-4D54-B146-E74F65BEAE23}"/>
    <cellStyle name="Comma 2 6 2 4 3 3" xfId="10719" xr:uid="{88A6E5E6-ED22-45E6-BFAE-0E52EFEFC1A2}"/>
    <cellStyle name="Comma 2 6 2 4 3 3 2" xfId="22851" xr:uid="{12A21ECA-46CB-47ED-A154-84129E66C8A0}"/>
    <cellStyle name="Comma 2 6 2 4 3 3 2 2" xfId="47115" xr:uid="{F10783D6-80F3-4889-9B29-C29CC3469725}"/>
    <cellStyle name="Comma 2 6 2 4 3 3 3" xfId="34983" xr:uid="{FD0576FA-AB83-45F7-AA61-4C8F032BD68D}"/>
    <cellStyle name="Comma 2 6 2 4 3 4" xfId="14763" xr:uid="{B1E0E4EB-1CAF-4239-AFA7-92297871780D}"/>
    <cellStyle name="Comma 2 6 2 4 3 4 2" xfId="39027" xr:uid="{2646583F-684C-4CAD-9FE6-17FB1F5DC65C}"/>
    <cellStyle name="Comma 2 6 2 4 3 5" xfId="26895" xr:uid="{C1D7339B-FCD8-4411-AA11-5B4A34341E38}"/>
    <cellStyle name="Comma 2 6 2 4 4" xfId="4653" xr:uid="{D5BAD069-9A66-4A9D-84FF-0C9984D3D70D}"/>
    <cellStyle name="Comma 2 6 2 4 4 2" xfId="16785" xr:uid="{BCE73BD7-F111-458E-8E59-0F11E5702E0C}"/>
    <cellStyle name="Comma 2 6 2 4 4 2 2" xfId="41049" xr:uid="{6B70FFDB-6426-46D8-9B21-675178377918}"/>
    <cellStyle name="Comma 2 6 2 4 4 3" xfId="28917" xr:uid="{378244C8-7C44-4DE3-83B9-0AE37857CC02}"/>
    <cellStyle name="Comma 2 6 2 4 5" xfId="8697" xr:uid="{A3EA2134-F959-4392-8BCB-2FD38F1B47DA}"/>
    <cellStyle name="Comma 2 6 2 4 5 2" xfId="20829" xr:uid="{CD0A6EFC-2CDC-42F4-B598-338C27B12E6D}"/>
    <cellStyle name="Comma 2 6 2 4 5 2 2" xfId="45093" xr:uid="{20161211-904D-491B-9464-A340C96312B6}"/>
    <cellStyle name="Comma 2 6 2 4 5 3" xfId="32961" xr:uid="{F2AC410D-FA57-4819-BA47-7E8F8AE2EF65}"/>
    <cellStyle name="Comma 2 6 2 4 6" xfId="12741" xr:uid="{557C11B1-AD32-4DD2-83BC-45A62F0FD856}"/>
    <cellStyle name="Comma 2 6 2 4 6 2" xfId="37005" xr:uid="{5373FBE4-F04E-40CD-9A86-6A82040CDF38}"/>
    <cellStyle name="Comma 2 6 2 4 7" xfId="24873" xr:uid="{A2EC52AA-A564-4300-9245-BC4D95736B1B}"/>
    <cellStyle name="Comma 2 6 2 5" xfId="1115" xr:uid="{2D6CADAD-61E9-4449-AE3A-78D57DB9BDBF}"/>
    <cellStyle name="Comma 2 6 2 5 2" xfId="3137" xr:uid="{948FC2E1-438C-4C7B-871E-A8515795C647}"/>
    <cellStyle name="Comma 2 6 2 5 2 2" xfId="7181" xr:uid="{957F2C58-74F4-42EC-947F-C4FD01102177}"/>
    <cellStyle name="Comma 2 6 2 5 2 2 2" xfId="19313" xr:uid="{83B481AB-8752-4ECB-BFE1-EDA3DF9EEA63}"/>
    <cellStyle name="Comma 2 6 2 5 2 2 2 2" xfId="43577" xr:uid="{C7544EC1-5178-4629-8570-13604CB8D879}"/>
    <cellStyle name="Comma 2 6 2 5 2 2 3" xfId="31445" xr:uid="{C25DD7CA-27FB-4E51-AD32-16E265764CFC}"/>
    <cellStyle name="Comma 2 6 2 5 2 3" xfId="11225" xr:uid="{733FFC3F-5EAC-4B4C-BC41-B18595C87CB7}"/>
    <cellStyle name="Comma 2 6 2 5 2 3 2" xfId="23357" xr:uid="{17ED3516-F03D-4174-A397-E95F0C9421D3}"/>
    <cellStyle name="Comma 2 6 2 5 2 3 2 2" xfId="47621" xr:uid="{8DDC869C-4D68-4235-9BE0-2C0039709FA3}"/>
    <cellStyle name="Comma 2 6 2 5 2 3 3" xfId="35489" xr:uid="{0E00FC94-563D-4F74-855F-35A023D8CC14}"/>
    <cellStyle name="Comma 2 6 2 5 2 4" xfId="15269" xr:uid="{82CE2934-114C-4352-9458-21A38E9AD3E4}"/>
    <cellStyle name="Comma 2 6 2 5 2 4 2" xfId="39533" xr:uid="{F21081F0-6A70-4FCF-B715-961ED3E592C9}"/>
    <cellStyle name="Comma 2 6 2 5 2 5" xfId="27401" xr:uid="{541C0F48-FC35-41A1-9758-F691F0DAD2C2}"/>
    <cellStyle name="Comma 2 6 2 5 3" xfId="5159" xr:uid="{8466FDF7-FCAB-4843-8AEA-B65CD081AE43}"/>
    <cellStyle name="Comma 2 6 2 5 3 2" xfId="17291" xr:uid="{25FBDA84-3BCE-440F-86A6-0603B81F4CF1}"/>
    <cellStyle name="Comma 2 6 2 5 3 2 2" xfId="41555" xr:uid="{4994BD55-5ED5-425C-9233-F2840059B0E9}"/>
    <cellStyle name="Comma 2 6 2 5 3 3" xfId="29423" xr:uid="{81D7950F-B449-4E2B-BF9D-2CA4283CF37C}"/>
    <cellStyle name="Comma 2 6 2 5 4" xfId="9203" xr:uid="{4C43A273-ED09-4923-8DEC-FF404F303260}"/>
    <cellStyle name="Comma 2 6 2 5 4 2" xfId="21335" xr:uid="{F7ACFFCA-9918-4DFA-B169-3D4CA8A69A7F}"/>
    <cellStyle name="Comma 2 6 2 5 4 2 2" xfId="45599" xr:uid="{54DE3231-C3D2-4ED0-B9E6-0F08F8B017EE}"/>
    <cellStyle name="Comma 2 6 2 5 4 3" xfId="33467" xr:uid="{69941CE1-BE75-4304-9FD4-E2C345678A8E}"/>
    <cellStyle name="Comma 2 6 2 5 5" xfId="13247" xr:uid="{B0C48DFF-AF59-4B1A-B299-D7BC05148B05}"/>
    <cellStyle name="Comma 2 6 2 5 5 2" xfId="37511" xr:uid="{1DB42698-D0AC-425B-86EE-0E19EAC2B273}"/>
    <cellStyle name="Comma 2 6 2 5 6" xfId="25379" xr:uid="{5B86159E-C954-4E12-B5F3-55D45638DE35}"/>
    <cellStyle name="Comma 2 6 2 6" xfId="2126" xr:uid="{E58FF0C4-C915-495C-8421-04AA5E4AFCAA}"/>
    <cellStyle name="Comma 2 6 2 6 2" xfId="6170" xr:uid="{EFC7B2F2-E3A9-4503-91A9-26BAEB18839B}"/>
    <cellStyle name="Comma 2 6 2 6 2 2" xfId="18302" xr:uid="{37D4C5C8-05BA-4FF9-B30D-C742C82BB778}"/>
    <cellStyle name="Comma 2 6 2 6 2 2 2" xfId="42566" xr:uid="{B3896A81-F629-4F2A-A19A-B495E9FFA077}"/>
    <cellStyle name="Comma 2 6 2 6 2 3" xfId="30434" xr:uid="{C2C08F62-0C9B-4E20-B986-D76D0FC66408}"/>
    <cellStyle name="Comma 2 6 2 6 3" xfId="10214" xr:uid="{852C9999-20F3-4B2B-8CF5-8E04BEBC1E2A}"/>
    <cellStyle name="Comma 2 6 2 6 3 2" xfId="22346" xr:uid="{A447473A-6E87-4AA5-9EC6-C680F9E779C7}"/>
    <cellStyle name="Comma 2 6 2 6 3 2 2" xfId="46610" xr:uid="{85E21247-8C90-440C-9DE2-308E0E21B870}"/>
    <cellStyle name="Comma 2 6 2 6 3 3" xfId="34478" xr:uid="{E29AB83A-DFC8-43B7-BE97-0BF578C07D6B}"/>
    <cellStyle name="Comma 2 6 2 6 4" xfId="14258" xr:uid="{0B315D05-1F8E-4FC3-91C1-0DD5E1E7B70D}"/>
    <cellStyle name="Comma 2 6 2 6 4 2" xfId="38522" xr:uid="{5F896C68-99A6-4779-9C3D-97675540616E}"/>
    <cellStyle name="Comma 2 6 2 6 5" xfId="26390" xr:uid="{A1C21D0F-A324-4C85-A561-A75383269542}"/>
    <cellStyle name="Comma 2 6 2 7" xfId="4148" xr:uid="{CEFABD5B-67AA-491B-BBE2-75CE36188612}"/>
    <cellStyle name="Comma 2 6 2 7 2" xfId="16280" xr:uid="{0CB16C5A-8D22-40A1-9C0E-095211EA042D}"/>
    <cellStyle name="Comma 2 6 2 7 2 2" xfId="40544" xr:uid="{0A145B78-62D1-4DA0-B326-27E6B45FA890}"/>
    <cellStyle name="Comma 2 6 2 7 3" xfId="28412" xr:uid="{834856E1-CF90-4B6D-AC1A-D50226ACE535}"/>
    <cellStyle name="Comma 2 6 2 8" xfId="8192" xr:uid="{FC626F5F-EEAF-4002-906E-41DDA4D52CA5}"/>
    <cellStyle name="Comma 2 6 2 8 2" xfId="20324" xr:uid="{E8FF2A70-0CD8-4FB2-9125-42DEDC1CF9E4}"/>
    <cellStyle name="Comma 2 6 2 8 2 2" xfId="44588" xr:uid="{405FA139-51F8-4E9C-81AA-25DF59CAE1E5}"/>
    <cellStyle name="Comma 2 6 2 8 3" xfId="32456" xr:uid="{5939758B-A645-4F3D-B55C-3DEEEA76BEA6}"/>
    <cellStyle name="Comma 2 6 2 9" xfId="12236" xr:uid="{530E1126-5305-4717-92DF-9D86400FC9CB}"/>
    <cellStyle name="Comma 2 6 2 9 2" xfId="36500" xr:uid="{4621FBC6-4D8E-4E4D-8FBB-1058011E3DB1}"/>
    <cellStyle name="Comma 2 6 3" xfId="167" xr:uid="{CC245B10-612C-4707-96AD-914657ECF03A}"/>
    <cellStyle name="Comma 2 6 3 2" xfId="420" xr:uid="{A23FC78E-A405-439A-9E24-ACF408280AAE}"/>
    <cellStyle name="Comma 2 6 3 2 2" xfId="925" xr:uid="{D586EE2C-46C6-4530-B723-0E4BCA0064EB}"/>
    <cellStyle name="Comma 2 6 3 2 2 2" xfId="1936" xr:uid="{34BF77F0-4801-4194-AFD6-2D4D19A3BA12}"/>
    <cellStyle name="Comma 2 6 3 2 2 2 2" xfId="3958" xr:uid="{C8F0770A-A947-4672-8E80-D3D0E0AFDBB0}"/>
    <cellStyle name="Comma 2 6 3 2 2 2 2 2" xfId="8002" xr:uid="{DF93EBB5-462C-4B7A-98F2-A1AFA88EB2A4}"/>
    <cellStyle name="Comma 2 6 3 2 2 2 2 2 2" xfId="20134" xr:uid="{CFCF4CDC-0F10-4D18-8889-EB4C2F0ADB99}"/>
    <cellStyle name="Comma 2 6 3 2 2 2 2 2 2 2" xfId="44398" xr:uid="{45D60B65-3E6F-4699-8348-9B7242CEC7D7}"/>
    <cellStyle name="Comma 2 6 3 2 2 2 2 2 3" xfId="32266" xr:uid="{69C3F5A3-92FC-4F31-BC3E-A534A4C6FF0A}"/>
    <cellStyle name="Comma 2 6 3 2 2 2 2 3" xfId="12046" xr:uid="{10726147-6F40-461D-A402-8368BCAB17F1}"/>
    <cellStyle name="Comma 2 6 3 2 2 2 2 3 2" xfId="24178" xr:uid="{A23D08F3-B70D-4E45-A12A-2EAD67DD0EFC}"/>
    <cellStyle name="Comma 2 6 3 2 2 2 2 3 2 2" xfId="48442" xr:uid="{54CDCD42-E617-4547-A75E-7B2DC6F5BAA0}"/>
    <cellStyle name="Comma 2 6 3 2 2 2 2 3 3" xfId="36310" xr:uid="{A65C0078-849C-4CA0-847C-7EB76CC4DD5F}"/>
    <cellStyle name="Comma 2 6 3 2 2 2 2 4" xfId="16090" xr:uid="{BA013E68-4F91-4B83-B2B7-C4C5AFA5456D}"/>
    <cellStyle name="Comma 2 6 3 2 2 2 2 4 2" xfId="40354" xr:uid="{0E2A6AC5-656A-4D0F-A7DB-E9A9CB15241A}"/>
    <cellStyle name="Comma 2 6 3 2 2 2 2 5" xfId="28222" xr:uid="{C04B7B5D-CC87-484F-ABD1-B9C5F1D6E9B2}"/>
    <cellStyle name="Comma 2 6 3 2 2 2 3" xfId="5980" xr:uid="{8FF323DA-49D8-4F89-8606-CDC7D95958DA}"/>
    <cellStyle name="Comma 2 6 3 2 2 2 3 2" xfId="18112" xr:uid="{8973999D-8FDD-4D2E-8F93-32AC7C4E1AD1}"/>
    <cellStyle name="Comma 2 6 3 2 2 2 3 2 2" xfId="42376" xr:uid="{45E9DA80-0BA2-4D8A-9CB4-DE80981A3655}"/>
    <cellStyle name="Comma 2 6 3 2 2 2 3 3" xfId="30244" xr:uid="{AB6BF1F4-D75F-458E-94C9-BC3D2D78A793}"/>
    <cellStyle name="Comma 2 6 3 2 2 2 4" xfId="10024" xr:uid="{95C7539E-1B7E-4127-96BF-661856EA7656}"/>
    <cellStyle name="Comma 2 6 3 2 2 2 4 2" xfId="22156" xr:uid="{B92C187B-E4BA-4570-A8D9-6E85814ADA40}"/>
    <cellStyle name="Comma 2 6 3 2 2 2 4 2 2" xfId="46420" xr:uid="{8B8C983D-A1AB-4158-AC6C-C8C8C7B33539}"/>
    <cellStyle name="Comma 2 6 3 2 2 2 4 3" xfId="34288" xr:uid="{F794E581-FEC4-42B0-8250-8C9DFB4885A6}"/>
    <cellStyle name="Comma 2 6 3 2 2 2 5" xfId="14068" xr:uid="{C33C7736-D101-4AB6-89CC-47AF050A62E9}"/>
    <cellStyle name="Comma 2 6 3 2 2 2 5 2" xfId="38332" xr:uid="{8533E0E4-6F57-490D-A7E6-422374C44BAB}"/>
    <cellStyle name="Comma 2 6 3 2 2 2 6" xfId="26200" xr:uid="{DDED6D50-A0B0-4E9E-9C03-0CEFBFC820AA}"/>
    <cellStyle name="Comma 2 6 3 2 2 3" xfId="2947" xr:uid="{5A179745-4AE1-41F4-A59B-872F307B6E23}"/>
    <cellStyle name="Comma 2 6 3 2 2 3 2" xfId="6991" xr:uid="{044128C3-9146-4D2A-A863-9BB2D25522C6}"/>
    <cellStyle name="Comma 2 6 3 2 2 3 2 2" xfId="19123" xr:uid="{80CAC551-70A3-4796-B453-819A4B13DCFB}"/>
    <cellStyle name="Comma 2 6 3 2 2 3 2 2 2" xfId="43387" xr:uid="{ECC42389-DE0E-4EFD-9348-0CA52985BB01}"/>
    <cellStyle name="Comma 2 6 3 2 2 3 2 3" xfId="31255" xr:uid="{B0603F67-CE12-43FB-9040-BC9BEA113063}"/>
    <cellStyle name="Comma 2 6 3 2 2 3 3" xfId="11035" xr:uid="{5B194999-5F20-4706-8751-2481B758EFDD}"/>
    <cellStyle name="Comma 2 6 3 2 2 3 3 2" xfId="23167" xr:uid="{5007234D-DB51-40B7-AC68-0B589EF84DDE}"/>
    <cellStyle name="Comma 2 6 3 2 2 3 3 2 2" xfId="47431" xr:uid="{2544BD89-735B-41E0-8078-54F79BE17D4D}"/>
    <cellStyle name="Comma 2 6 3 2 2 3 3 3" xfId="35299" xr:uid="{60E5612C-D0F7-48FC-A8A7-B0E60569CF9E}"/>
    <cellStyle name="Comma 2 6 3 2 2 3 4" xfId="15079" xr:uid="{6E6A8D35-A29D-4637-BF08-FE9D70936373}"/>
    <cellStyle name="Comma 2 6 3 2 2 3 4 2" xfId="39343" xr:uid="{4456C3E2-2A38-48FE-B68F-74012FE679E9}"/>
    <cellStyle name="Comma 2 6 3 2 2 3 5" xfId="27211" xr:uid="{A4520167-879A-44DE-BF6D-56F4AFB98B47}"/>
    <cellStyle name="Comma 2 6 3 2 2 4" xfId="4969" xr:uid="{B6D503B0-0D88-46F7-B506-9B1694EFC979}"/>
    <cellStyle name="Comma 2 6 3 2 2 4 2" xfId="17101" xr:uid="{3307C4D1-B9F7-4C50-9728-A361536D1547}"/>
    <cellStyle name="Comma 2 6 3 2 2 4 2 2" xfId="41365" xr:uid="{DB5455F7-593A-4327-A4A7-EA12E6355230}"/>
    <cellStyle name="Comma 2 6 3 2 2 4 3" xfId="29233" xr:uid="{FB109BD8-2990-4381-A2F2-A11962637206}"/>
    <cellStyle name="Comma 2 6 3 2 2 5" xfId="9013" xr:uid="{60E215C7-1EB2-433E-97BC-82A1C14D42A1}"/>
    <cellStyle name="Comma 2 6 3 2 2 5 2" xfId="21145" xr:uid="{92D4677C-1057-49CF-8A3E-5B1553B9B8B8}"/>
    <cellStyle name="Comma 2 6 3 2 2 5 2 2" xfId="45409" xr:uid="{DBA8E8EE-B168-4312-AA27-F51DD0F76AE7}"/>
    <cellStyle name="Comma 2 6 3 2 2 5 3" xfId="33277" xr:uid="{26CF15DC-9C2B-4736-BCE0-577F39364F2A}"/>
    <cellStyle name="Comma 2 6 3 2 2 6" xfId="13057" xr:uid="{3D98FF28-2143-459F-A47C-B31C4CE555AE}"/>
    <cellStyle name="Comma 2 6 3 2 2 6 2" xfId="37321" xr:uid="{41F467A0-3325-4F06-B92D-CA015CB9BAF2}"/>
    <cellStyle name="Comma 2 6 3 2 2 7" xfId="25189" xr:uid="{56F878C7-4498-46C3-80A0-EE08D4D28F8A}"/>
    <cellStyle name="Comma 2 6 3 2 3" xfId="1431" xr:uid="{4745F530-2457-4EC3-B8A7-A8486D680A12}"/>
    <cellStyle name="Comma 2 6 3 2 3 2" xfId="3453" xr:uid="{1A71380A-8700-4D5A-BE63-EF5B699B94B0}"/>
    <cellStyle name="Comma 2 6 3 2 3 2 2" xfId="7497" xr:uid="{715349DE-169D-44F2-9BFE-5ED936C4159D}"/>
    <cellStyle name="Comma 2 6 3 2 3 2 2 2" xfId="19629" xr:uid="{65CD1C1E-FBA2-474C-AA0E-E97FA96A42F1}"/>
    <cellStyle name="Comma 2 6 3 2 3 2 2 2 2" xfId="43893" xr:uid="{DDFC0915-3A3A-4332-A11D-134D76939002}"/>
    <cellStyle name="Comma 2 6 3 2 3 2 2 3" xfId="31761" xr:uid="{5D71053C-DBC8-48F7-B759-4C2F0EE3FDC7}"/>
    <cellStyle name="Comma 2 6 3 2 3 2 3" xfId="11541" xr:uid="{B55B186C-3DA7-4E47-B89A-CE90D305647B}"/>
    <cellStyle name="Comma 2 6 3 2 3 2 3 2" xfId="23673" xr:uid="{829F9ECA-BC1F-43A7-8173-354CCA9470F6}"/>
    <cellStyle name="Comma 2 6 3 2 3 2 3 2 2" xfId="47937" xr:uid="{47A7F6BC-9602-45AF-A0E5-E5A3E72B2476}"/>
    <cellStyle name="Comma 2 6 3 2 3 2 3 3" xfId="35805" xr:uid="{24F07D9D-73EB-4526-9706-F09FC0861893}"/>
    <cellStyle name="Comma 2 6 3 2 3 2 4" xfId="15585" xr:uid="{49715BCD-E551-40AF-8F3E-8C20B5C06ED4}"/>
    <cellStyle name="Comma 2 6 3 2 3 2 4 2" xfId="39849" xr:uid="{90BE714C-7137-48DF-AE8F-7678D6C417A1}"/>
    <cellStyle name="Comma 2 6 3 2 3 2 5" xfId="27717" xr:uid="{5E219FD0-6F14-40BF-AB80-3B7B92CDB044}"/>
    <cellStyle name="Comma 2 6 3 2 3 3" xfId="5475" xr:uid="{60059159-5CCB-42FE-9D48-E54212A9CDE9}"/>
    <cellStyle name="Comma 2 6 3 2 3 3 2" xfId="17607" xr:uid="{82B8C959-8E43-4723-A8D7-8F90B73C8BFF}"/>
    <cellStyle name="Comma 2 6 3 2 3 3 2 2" xfId="41871" xr:uid="{A0EDB796-91E0-495B-8815-E119C6015AB2}"/>
    <cellStyle name="Comma 2 6 3 2 3 3 3" xfId="29739" xr:uid="{E4E44F39-946C-474E-A743-1E3345FF21C2}"/>
    <cellStyle name="Comma 2 6 3 2 3 4" xfId="9519" xr:uid="{4CB4836F-6FF1-4CDB-ABEA-D69E05F9A670}"/>
    <cellStyle name="Comma 2 6 3 2 3 4 2" xfId="21651" xr:uid="{3257F4A7-7E5E-4981-8442-2CCB4A006B26}"/>
    <cellStyle name="Comma 2 6 3 2 3 4 2 2" xfId="45915" xr:uid="{F2FD8F0D-E50C-4C70-BF82-91988CA97DF4}"/>
    <cellStyle name="Comma 2 6 3 2 3 4 3" xfId="33783" xr:uid="{C8DD7F09-1F60-4DDD-88F8-3210E1DF8E0F}"/>
    <cellStyle name="Comma 2 6 3 2 3 5" xfId="13563" xr:uid="{CCA10C9A-C69C-46DC-98FA-78FE550C3186}"/>
    <cellStyle name="Comma 2 6 3 2 3 5 2" xfId="37827" xr:uid="{14180A1A-04D0-41DD-9E2E-88C12AE3CA0B}"/>
    <cellStyle name="Comma 2 6 3 2 3 6" xfId="25695" xr:uid="{7F5EEE9D-32B5-481F-9403-43B41C347010}"/>
    <cellStyle name="Comma 2 6 3 2 4" xfId="2442" xr:uid="{3346F8C2-2B31-48BD-A6DB-AC4A2DAFB783}"/>
    <cellStyle name="Comma 2 6 3 2 4 2" xfId="6486" xr:uid="{0D8880D3-0757-456E-BE65-FF9226E3791F}"/>
    <cellStyle name="Comma 2 6 3 2 4 2 2" xfId="18618" xr:uid="{DD076468-7936-458A-9782-30CEC0FCB1B8}"/>
    <cellStyle name="Comma 2 6 3 2 4 2 2 2" xfId="42882" xr:uid="{4D311143-55F6-4B46-98E6-2CD89C322B96}"/>
    <cellStyle name="Comma 2 6 3 2 4 2 3" xfId="30750" xr:uid="{F3E21AC0-B697-449F-BEEA-19C92C4D4EB3}"/>
    <cellStyle name="Comma 2 6 3 2 4 3" xfId="10530" xr:uid="{C83B6E98-D037-4C4D-ACED-C02F36055D4A}"/>
    <cellStyle name="Comma 2 6 3 2 4 3 2" xfId="22662" xr:uid="{A8441FAF-46FB-4150-B9E9-15972C90C33A}"/>
    <cellStyle name="Comma 2 6 3 2 4 3 2 2" xfId="46926" xr:uid="{4DF25A57-4D22-4311-B229-C8478A2B8E56}"/>
    <cellStyle name="Comma 2 6 3 2 4 3 3" xfId="34794" xr:uid="{32868F70-64A7-4359-A6A5-8B3586B34A8C}"/>
    <cellStyle name="Comma 2 6 3 2 4 4" xfId="14574" xr:uid="{CB6D2666-17D4-4A68-A104-DA05106B1230}"/>
    <cellStyle name="Comma 2 6 3 2 4 4 2" xfId="38838" xr:uid="{D61942D5-8243-4BD8-8DFA-57374A45E80C}"/>
    <cellStyle name="Comma 2 6 3 2 4 5" xfId="26706" xr:uid="{C7ADBF65-FE79-439A-B304-41212C02EB85}"/>
    <cellStyle name="Comma 2 6 3 2 5" xfId="4464" xr:uid="{43479ED2-EBB4-4DA9-9B17-D5A2C92444EF}"/>
    <cellStyle name="Comma 2 6 3 2 5 2" xfId="16596" xr:uid="{65AB4578-2641-40CE-8EEF-6DD06F8A73E7}"/>
    <cellStyle name="Comma 2 6 3 2 5 2 2" xfId="40860" xr:uid="{3E746F8D-721D-4C8E-A132-A63FF83671E3}"/>
    <cellStyle name="Comma 2 6 3 2 5 3" xfId="28728" xr:uid="{E49821D3-6B69-49E5-84DC-B39FEC2B0906}"/>
    <cellStyle name="Comma 2 6 3 2 6" xfId="8508" xr:uid="{59EE6C4C-11AB-40F0-A540-98A90ACD56CE}"/>
    <cellStyle name="Comma 2 6 3 2 6 2" xfId="20640" xr:uid="{61DB8504-5512-4012-A11F-D33BD2751853}"/>
    <cellStyle name="Comma 2 6 3 2 6 2 2" xfId="44904" xr:uid="{E9F14C34-E732-4FB8-8A19-1100A443E0FD}"/>
    <cellStyle name="Comma 2 6 3 2 6 3" xfId="32772" xr:uid="{3DE5882B-057F-4762-9C21-E3F7B15D4725}"/>
    <cellStyle name="Comma 2 6 3 2 7" xfId="12552" xr:uid="{DC02875B-317D-4771-96D2-572C22F1A7FB}"/>
    <cellStyle name="Comma 2 6 3 2 7 2" xfId="36816" xr:uid="{CD20F51A-C27C-4988-A400-0C25483C844E}"/>
    <cellStyle name="Comma 2 6 3 2 8" xfId="24684" xr:uid="{6ED87210-ED71-4C5B-BBE1-C7B59B422F3D}"/>
    <cellStyle name="Comma 2 6 3 3" xfId="672" xr:uid="{4016D778-FDA5-48CD-8871-6DC37F3BE108}"/>
    <cellStyle name="Comma 2 6 3 3 2" xfId="1683" xr:uid="{8E623FAD-6D1F-43F0-9BFD-580457055966}"/>
    <cellStyle name="Comma 2 6 3 3 2 2" xfId="3705" xr:uid="{50390601-4E3F-4918-87D6-FC7CA750A935}"/>
    <cellStyle name="Comma 2 6 3 3 2 2 2" xfId="7749" xr:uid="{CEACC473-73FF-493A-BE0C-13A6AC3D8C49}"/>
    <cellStyle name="Comma 2 6 3 3 2 2 2 2" xfId="19881" xr:uid="{51D5638A-D77B-4B1E-B1C6-4AF3F4CD1AB8}"/>
    <cellStyle name="Comma 2 6 3 3 2 2 2 2 2" xfId="44145" xr:uid="{C5F17FA7-3012-4F95-B628-C3B06920EEAE}"/>
    <cellStyle name="Comma 2 6 3 3 2 2 2 3" xfId="32013" xr:uid="{4C132E60-E100-4625-9F38-0B41C297328A}"/>
    <cellStyle name="Comma 2 6 3 3 2 2 3" xfId="11793" xr:uid="{17B2FE35-D51F-416C-8F31-C2C7121EFFC8}"/>
    <cellStyle name="Comma 2 6 3 3 2 2 3 2" xfId="23925" xr:uid="{A783B077-A196-4440-A54F-6CE9084E65E6}"/>
    <cellStyle name="Comma 2 6 3 3 2 2 3 2 2" xfId="48189" xr:uid="{4C338645-609A-4A14-AF90-5495878DBDBF}"/>
    <cellStyle name="Comma 2 6 3 3 2 2 3 3" xfId="36057" xr:uid="{255C2C99-15E3-454B-BDDB-9624C07C067E}"/>
    <cellStyle name="Comma 2 6 3 3 2 2 4" xfId="15837" xr:uid="{1F995ABA-6071-4F1D-88D7-596CB8C6F6DE}"/>
    <cellStyle name="Comma 2 6 3 3 2 2 4 2" xfId="40101" xr:uid="{B014CA5A-FDE5-44C5-978D-BB30281184A4}"/>
    <cellStyle name="Comma 2 6 3 3 2 2 5" xfId="27969" xr:uid="{5EB0E045-707C-461E-9828-AFFF2A65C88F}"/>
    <cellStyle name="Comma 2 6 3 3 2 3" xfId="5727" xr:uid="{5ADE2379-1788-4AF9-A3AD-206B3952CA85}"/>
    <cellStyle name="Comma 2 6 3 3 2 3 2" xfId="17859" xr:uid="{6E119467-14EA-490E-BC41-5F911B508D0E}"/>
    <cellStyle name="Comma 2 6 3 3 2 3 2 2" xfId="42123" xr:uid="{FF590541-27D3-4341-871F-1853B9EF36B7}"/>
    <cellStyle name="Comma 2 6 3 3 2 3 3" xfId="29991" xr:uid="{C5C706D3-D727-49C0-9EC3-DE7B8538B3B6}"/>
    <cellStyle name="Comma 2 6 3 3 2 4" xfId="9771" xr:uid="{17F7C5C3-5C63-4948-85FC-9BB3FB96C963}"/>
    <cellStyle name="Comma 2 6 3 3 2 4 2" xfId="21903" xr:uid="{E139AFFA-67DB-439C-A82D-2973F8E8F670}"/>
    <cellStyle name="Comma 2 6 3 3 2 4 2 2" xfId="46167" xr:uid="{CA36297D-F67B-4382-9F29-810B57447661}"/>
    <cellStyle name="Comma 2 6 3 3 2 4 3" xfId="34035" xr:uid="{CC197137-5D25-4266-9122-DC70389C86F9}"/>
    <cellStyle name="Comma 2 6 3 3 2 5" xfId="13815" xr:uid="{89FDFC6D-E005-4F43-AA3B-7DD4558B7916}"/>
    <cellStyle name="Comma 2 6 3 3 2 5 2" xfId="38079" xr:uid="{B6A69A0D-A7E6-4BD5-91EB-C8B0CD72F843}"/>
    <cellStyle name="Comma 2 6 3 3 2 6" xfId="25947" xr:uid="{6C4AF871-A1A4-450A-8692-48A2B230359D}"/>
    <cellStyle name="Comma 2 6 3 3 3" xfId="2694" xr:uid="{C9150255-147C-44FC-8893-77765389FBD0}"/>
    <cellStyle name="Comma 2 6 3 3 3 2" xfId="6738" xr:uid="{93EA5B82-BBCA-4A5A-8AE2-232C9F42E05F}"/>
    <cellStyle name="Comma 2 6 3 3 3 2 2" xfId="18870" xr:uid="{BD7BE0AE-5D7D-4336-B3FC-99520C9E6EFB}"/>
    <cellStyle name="Comma 2 6 3 3 3 2 2 2" xfId="43134" xr:uid="{23823FB7-15D2-43F2-9F21-BD6B536C8C34}"/>
    <cellStyle name="Comma 2 6 3 3 3 2 3" xfId="31002" xr:uid="{5E007107-2F3D-445F-A6DF-CD5FF3B8CFDF}"/>
    <cellStyle name="Comma 2 6 3 3 3 3" xfId="10782" xr:uid="{6E27E39B-0B09-49C4-8086-615A89CE2B63}"/>
    <cellStyle name="Comma 2 6 3 3 3 3 2" xfId="22914" xr:uid="{49F5B78A-1F3D-4564-947A-BA9012F1AD7C}"/>
    <cellStyle name="Comma 2 6 3 3 3 3 2 2" xfId="47178" xr:uid="{6E58B6B3-00E6-42E8-81FC-A03984EE714C}"/>
    <cellStyle name="Comma 2 6 3 3 3 3 3" xfId="35046" xr:uid="{C5433BD8-3752-41D2-9771-E22F029BAA32}"/>
    <cellStyle name="Comma 2 6 3 3 3 4" xfId="14826" xr:uid="{A04F9F5E-92E0-493B-BB1D-24F56A4E0211}"/>
    <cellStyle name="Comma 2 6 3 3 3 4 2" xfId="39090" xr:uid="{A968E989-8DCB-4BA9-A74E-082586B7A958}"/>
    <cellStyle name="Comma 2 6 3 3 3 5" xfId="26958" xr:uid="{278975BC-2972-4856-96F5-7A372F8DF5B5}"/>
    <cellStyle name="Comma 2 6 3 3 4" xfId="4716" xr:uid="{B342C5C7-1CCA-475D-BCF5-198BE41B6029}"/>
    <cellStyle name="Comma 2 6 3 3 4 2" xfId="16848" xr:uid="{1F890ED3-DED4-4516-BE9A-28CDAD5672CE}"/>
    <cellStyle name="Comma 2 6 3 3 4 2 2" xfId="41112" xr:uid="{DDD6CE63-1544-460B-B7FC-31518410D519}"/>
    <cellStyle name="Comma 2 6 3 3 4 3" xfId="28980" xr:uid="{C269A24F-AE91-424F-9D60-425F258EBCE9}"/>
    <cellStyle name="Comma 2 6 3 3 5" xfId="8760" xr:uid="{69EFCBAD-F6EB-48E7-8293-AF9A0CBC1923}"/>
    <cellStyle name="Comma 2 6 3 3 5 2" xfId="20892" xr:uid="{BB8B3345-E829-4B0C-A8B9-FC56DDCDAE7F}"/>
    <cellStyle name="Comma 2 6 3 3 5 2 2" xfId="45156" xr:uid="{715A0BAA-8FAB-46CD-96E1-53545DF20A20}"/>
    <cellStyle name="Comma 2 6 3 3 5 3" xfId="33024" xr:uid="{EC59573B-5425-4803-8D95-1CEEA69A7631}"/>
    <cellStyle name="Comma 2 6 3 3 6" xfId="12804" xr:uid="{197B7FB2-86D3-4D78-8506-C0A0394A5266}"/>
    <cellStyle name="Comma 2 6 3 3 6 2" xfId="37068" xr:uid="{6325357D-12CA-42A1-A28B-FF42E40F240C}"/>
    <cellStyle name="Comma 2 6 3 3 7" xfId="24936" xr:uid="{334F053E-9E84-4921-8849-672DC917415A}"/>
    <cellStyle name="Comma 2 6 3 4" xfId="1178" xr:uid="{6B908A79-BB02-4996-90EC-2D79F068A910}"/>
    <cellStyle name="Comma 2 6 3 4 2" xfId="3200" xr:uid="{6F225362-0537-4ABE-A4A2-C7F266D7E7EC}"/>
    <cellStyle name="Comma 2 6 3 4 2 2" xfId="7244" xr:uid="{69AEA750-C979-4584-A02E-37E0FC5AD400}"/>
    <cellStyle name="Comma 2 6 3 4 2 2 2" xfId="19376" xr:uid="{A35DEF0E-BB67-4B3A-9CD0-85F4E90133FF}"/>
    <cellStyle name="Comma 2 6 3 4 2 2 2 2" xfId="43640" xr:uid="{22896258-818D-4734-88F2-92A9587E90F7}"/>
    <cellStyle name="Comma 2 6 3 4 2 2 3" xfId="31508" xr:uid="{81621288-7AF0-414A-AD43-AD4FFB39B1C4}"/>
    <cellStyle name="Comma 2 6 3 4 2 3" xfId="11288" xr:uid="{14701065-A9D2-4A69-956A-9FEA6EC44820}"/>
    <cellStyle name="Comma 2 6 3 4 2 3 2" xfId="23420" xr:uid="{8662A731-5975-4424-9DE8-345ACDE5D63B}"/>
    <cellStyle name="Comma 2 6 3 4 2 3 2 2" xfId="47684" xr:uid="{A6747C33-615A-4C77-BBA3-861C266D88DC}"/>
    <cellStyle name="Comma 2 6 3 4 2 3 3" xfId="35552" xr:uid="{664A5B3F-CF1D-4B37-880B-559C52D26A66}"/>
    <cellStyle name="Comma 2 6 3 4 2 4" xfId="15332" xr:uid="{0D9B7913-4D20-4748-8347-57C3DF7D5FA1}"/>
    <cellStyle name="Comma 2 6 3 4 2 4 2" xfId="39596" xr:uid="{F0F076C0-C5A5-4B7A-9868-D79C5231CE57}"/>
    <cellStyle name="Comma 2 6 3 4 2 5" xfId="27464" xr:uid="{AE8EFFA3-8C17-4474-8D23-1FCE170A117B}"/>
    <cellStyle name="Comma 2 6 3 4 3" xfId="5222" xr:uid="{5A4DD53B-4948-4AE7-9679-1D1E8F2639B9}"/>
    <cellStyle name="Comma 2 6 3 4 3 2" xfId="17354" xr:uid="{E4884C9B-6C26-4F2C-BAB9-63171D97A5C7}"/>
    <cellStyle name="Comma 2 6 3 4 3 2 2" xfId="41618" xr:uid="{E6B28F47-167A-45B7-969C-28319B137E22}"/>
    <cellStyle name="Comma 2 6 3 4 3 3" xfId="29486" xr:uid="{9D75E10B-5C92-4984-9AF8-650AEEFE0289}"/>
    <cellStyle name="Comma 2 6 3 4 4" xfId="9266" xr:uid="{D3D9063F-1668-4AAF-882F-507508301A42}"/>
    <cellStyle name="Comma 2 6 3 4 4 2" xfId="21398" xr:uid="{0DFDD561-3417-4BF5-BED5-CA5A578C68BE}"/>
    <cellStyle name="Comma 2 6 3 4 4 2 2" xfId="45662" xr:uid="{EC85E0FD-BC0C-4126-8E4E-5C9DCA56E60C}"/>
    <cellStyle name="Comma 2 6 3 4 4 3" xfId="33530" xr:uid="{3AC79848-4D5C-4C4E-9A62-98C1752C0D36}"/>
    <cellStyle name="Comma 2 6 3 4 5" xfId="13310" xr:uid="{5F58D6BB-F70E-4E5C-B16D-A11E8BCF10FD}"/>
    <cellStyle name="Comma 2 6 3 4 5 2" xfId="37574" xr:uid="{8AB90A58-62D9-4E08-BC91-2BEECE3F15AA}"/>
    <cellStyle name="Comma 2 6 3 4 6" xfId="25442" xr:uid="{383653D1-E619-41A7-97E9-E150D7606D07}"/>
    <cellStyle name="Comma 2 6 3 5" xfId="2189" xr:uid="{7D764565-37AE-4471-8328-756B68D01D80}"/>
    <cellStyle name="Comma 2 6 3 5 2" xfId="6233" xr:uid="{737DFF15-7DE8-4828-A970-FDF536D6C133}"/>
    <cellStyle name="Comma 2 6 3 5 2 2" xfId="18365" xr:uid="{BB45C703-330F-4C4F-8D2F-37521A437446}"/>
    <cellStyle name="Comma 2 6 3 5 2 2 2" xfId="42629" xr:uid="{4436367C-F474-4E92-A136-EE181FE2E436}"/>
    <cellStyle name="Comma 2 6 3 5 2 3" xfId="30497" xr:uid="{232E5ABB-DAAB-4D1B-BD31-D1659AB0A268}"/>
    <cellStyle name="Comma 2 6 3 5 3" xfId="10277" xr:uid="{B1547195-542B-4D90-9BAB-D8254F2C87E4}"/>
    <cellStyle name="Comma 2 6 3 5 3 2" xfId="22409" xr:uid="{A57296E4-AFCE-4CC8-A229-8B09F68FF835}"/>
    <cellStyle name="Comma 2 6 3 5 3 2 2" xfId="46673" xr:uid="{8AD5BB23-64E6-4901-BCAD-73D417776FA4}"/>
    <cellStyle name="Comma 2 6 3 5 3 3" xfId="34541" xr:uid="{C9371FF4-3849-49BA-813E-F655EDAEA46F}"/>
    <cellStyle name="Comma 2 6 3 5 4" xfId="14321" xr:uid="{85615EB7-E920-4EDC-963A-81A75B11A9C5}"/>
    <cellStyle name="Comma 2 6 3 5 4 2" xfId="38585" xr:uid="{35159FBD-0A3A-492D-A699-1E469222E829}"/>
    <cellStyle name="Comma 2 6 3 5 5" xfId="26453" xr:uid="{DF340BA2-277F-4B09-ACE0-8BFDD907BAE2}"/>
    <cellStyle name="Comma 2 6 3 6" xfId="4211" xr:uid="{A1B32A7D-B274-4E01-8ED5-8E60DDA7EB38}"/>
    <cellStyle name="Comma 2 6 3 6 2" xfId="16343" xr:uid="{1D1C370C-3381-488C-90FB-259CE3509CFB}"/>
    <cellStyle name="Comma 2 6 3 6 2 2" xfId="40607" xr:uid="{FFBF856E-43DD-4632-8894-DF6DC2E2B9A5}"/>
    <cellStyle name="Comma 2 6 3 6 3" xfId="28475" xr:uid="{B61572A2-710F-46FC-995A-1001BF8AAA55}"/>
    <cellStyle name="Comma 2 6 3 7" xfId="8255" xr:uid="{C68793E0-5933-4D0F-B214-F438D8912F0A}"/>
    <cellStyle name="Comma 2 6 3 7 2" xfId="20387" xr:uid="{3777CD44-62E8-429C-B082-C02DA0EA5EFD}"/>
    <cellStyle name="Comma 2 6 3 7 2 2" xfId="44651" xr:uid="{FD731A1A-4C37-45FD-89FF-F5D76C360702}"/>
    <cellStyle name="Comma 2 6 3 7 3" xfId="32519" xr:uid="{8D57897C-51A3-41DB-8F4B-D2EA8B496B18}"/>
    <cellStyle name="Comma 2 6 3 8" xfId="12299" xr:uid="{3BCE5E70-DA9A-43AC-A93B-44833DE627AE}"/>
    <cellStyle name="Comma 2 6 3 8 2" xfId="36563" xr:uid="{F48595A7-A529-4961-9A7F-FFC990AC08CE}"/>
    <cellStyle name="Comma 2 6 3 9" xfId="24431" xr:uid="{62F4C6D7-8063-4BF4-A942-34F8A88D8893}"/>
    <cellStyle name="Comma 2 6 4" xfId="294" xr:uid="{D0DCBE34-B0E4-4676-AD39-0DF1875CFED9}"/>
    <cellStyle name="Comma 2 6 4 2" xfId="799" xr:uid="{BFF8EB7E-605F-4849-994B-FEB4BFD8DB91}"/>
    <cellStyle name="Comma 2 6 4 2 2" xfId="1810" xr:uid="{FE7900E7-BD43-439A-9DFA-85666753FE8E}"/>
    <cellStyle name="Comma 2 6 4 2 2 2" xfId="3832" xr:uid="{74AB91FF-AAC6-4237-A595-09AEEB791280}"/>
    <cellStyle name="Comma 2 6 4 2 2 2 2" xfId="7876" xr:uid="{A9D15C6A-F8E4-4F9D-9DE4-03523DDD19C0}"/>
    <cellStyle name="Comma 2 6 4 2 2 2 2 2" xfId="20008" xr:uid="{BC843AE7-DA2B-463E-96B3-1C8BD08D5EEE}"/>
    <cellStyle name="Comma 2 6 4 2 2 2 2 2 2" xfId="44272" xr:uid="{8EF01216-0434-4A8B-88DB-478DC1D5A82F}"/>
    <cellStyle name="Comma 2 6 4 2 2 2 2 3" xfId="32140" xr:uid="{047B47E4-FB3C-44DE-A945-1420ACD05399}"/>
    <cellStyle name="Comma 2 6 4 2 2 2 3" xfId="11920" xr:uid="{AC620660-E7BB-4613-B1E2-B8467B59EC98}"/>
    <cellStyle name="Comma 2 6 4 2 2 2 3 2" xfId="24052" xr:uid="{BDF24DD9-FE13-4F20-BFBA-422453338FCF}"/>
    <cellStyle name="Comma 2 6 4 2 2 2 3 2 2" xfId="48316" xr:uid="{0FF6F978-22B4-441B-87AE-AE01DE1348FE}"/>
    <cellStyle name="Comma 2 6 4 2 2 2 3 3" xfId="36184" xr:uid="{6CB8DCAA-5965-4A94-B1DF-5BD6656E650C}"/>
    <cellStyle name="Comma 2 6 4 2 2 2 4" xfId="15964" xr:uid="{63C362EB-B530-4FF0-9F95-E78E6638A77E}"/>
    <cellStyle name="Comma 2 6 4 2 2 2 4 2" xfId="40228" xr:uid="{710E8545-42BC-4090-89E6-E814EE0EED08}"/>
    <cellStyle name="Comma 2 6 4 2 2 2 5" xfId="28096" xr:uid="{AE16AEDF-9B05-4DC8-A707-A27AA436AB1C}"/>
    <cellStyle name="Comma 2 6 4 2 2 3" xfId="5854" xr:uid="{450E58EC-B429-4350-8B14-7675E6A5310B}"/>
    <cellStyle name="Comma 2 6 4 2 2 3 2" xfId="17986" xr:uid="{66E851A9-46BF-4DD8-9B4C-8D88135F31D7}"/>
    <cellStyle name="Comma 2 6 4 2 2 3 2 2" xfId="42250" xr:uid="{915885B8-E0FF-446D-8333-A7DFF5BB7996}"/>
    <cellStyle name="Comma 2 6 4 2 2 3 3" xfId="30118" xr:uid="{22FCB1C9-941E-445E-87E5-03D9A4CD496B}"/>
    <cellStyle name="Comma 2 6 4 2 2 4" xfId="9898" xr:uid="{3C68BC3F-596D-4F8D-8F8B-A3E0532E94AF}"/>
    <cellStyle name="Comma 2 6 4 2 2 4 2" xfId="22030" xr:uid="{17182527-190C-4417-9D2D-048A0457EEC3}"/>
    <cellStyle name="Comma 2 6 4 2 2 4 2 2" xfId="46294" xr:uid="{E6E0CCF4-D7AD-4F0B-8D5B-4528B8D79891}"/>
    <cellStyle name="Comma 2 6 4 2 2 4 3" xfId="34162" xr:uid="{8DA1D440-477F-4CBF-A06F-A4E7C200E53E}"/>
    <cellStyle name="Comma 2 6 4 2 2 5" xfId="13942" xr:uid="{76DDDA8B-B58B-48D0-9649-D54975F1DD06}"/>
    <cellStyle name="Comma 2 6 4 2 2 5 2" xfId="38206" xr:uid="{DF0BCC9E-C3A3-42AC-A7F0-7EB403E843B5}"/>
    <cellStyle name="Comma 2 6 4 2 2 6" xfId="26074" xr:uid="{1E12B761-C84E-4679-A36C-5D5C8F82C7AB}"/>
    <cellStyle name="Comma 2 6 4 2 3" xfId="2821" xr:uid="{92A8C8AA-7FDB-4335-9395-82BAA91E29C6}"/>
    <cellStyle name="Comma 2 6 4 2 3 2" xfId="6865" xr:uid="{C00FB083-7C9E-4A4D-B29D-78DA34A44EE2}"/>
    <cellStyle name="Comma 2 6 4 2 3 2 2" xfId="18997" xr:uid="{C572AD27-835C-4E70-9B21-1543836FA809}"/>
    <cellStyle name="Comma 2 6 4 2 3 2 2 2" xfId="43261" xr:uid="{34CF8FF2-81A8-474A-A082-F0ACE4C6BF0A}"/>
    <cellStyle name="Comma 2 6 4 2 3 2 3" xfId="31129" xr:uid="{103A780D-0397-4048-93B0-56A8713A8995}"/>
    <cellStyle name="Comma 2 6 4 2 3 3" xfId="10909" xr:uid="{B805D1B8-6B28-4BC6-8AFE-DF8E2064BCA9}"/>
    <cellStyle name="Comma 2 6 4 2 3 3 2" xfId="23041" xr:uid="{6FDCB1D7-CB9E-4239-99D4-088E1430BE3E}"/>
    <cellStyle name="Comma 2 6 4 2 3 3 2 2" xfId="47305" xr:uid="{79E68BFE-0E88-46D1-BF68-BB961E4D4712}"/>
    <cellStyle name="Comma 2 6 4 2 3 3 3" xfId="35173" xr:uid="{2E70C603-6734-44CB-A941-334B15A7DBB7}"/>
    <cellStyle name="Comma 2 6 4 2 3 4" xfId="14953" xr:uid="{90C4BFD3-49B8-4603-A356-9B7BC6FB80A4}"/>
    <cellStyle name="Comma 2 6 4 2 3 4 2" xfId="39217" xr:uid="{734A819F-102B-4C4E-B47A-F985E9FDF3BD}"/>
    <cellStyle name="Comma 2 6 4 2 3 5" xfId="27085" xr:uid="{003D4DB9-0880-46A6-B4C8-4DCC8778B1DA}"/>
    <cellStyle name="Comma 2 6 4 2 4" xfId="4843" xr:uid="{A52F08F9-ED82-40BE-90A1-91756C4F621B}"/>
    <cellStyle name="Comma 2 6 4 2 4 2" xfId="16975" xr:uid="{E270B87F-14ED-4392-9871-2D4930B79078}"/>
    <cellStyle name="Comma 2 6 4 2 4 2 2" xfId="41239" xr:uid="{4DE4579E-353F-4CD5-89CF-2289395051F5}"/>
    <cellStyle name="Comma 2 6 4 2 4 3" xfId="29107" xr:uid="{C7A26F39-4B43-4DEE-828A-77412C02D342}"/>
    <cellStyle name="Comma 2 6 4 2 5" xfId="8887" xr:uid="{F0C514BF-1C14-4E71-8CBF-D6F4930AF56F}"/>
    <cellStyle name="Comma 2 6 4 2 5 2" xfId="21019" xr:uid="{AA2C1102-74E1-4A0B-8E48-36C0808CB6A7}"/>
    <cellStyle name="Comma 2 6 4 2 5 2 2" xfId="45283" xr:uid="{61A35109-2790-4043-BD88-00FD1FC1CF80}"/>
    <cellStyle name="Comma 2 6 4 2 5 3" xfId="33151" xr:uid="{71AEC264-3D06-456E-83D6-96D43DBB5268}"/>
    <cellStyle name="Comma 2 6 4 2 6" xfId="12931" xr:uid="{5AB6683B-0135-494D-8018-E316C34F593B}"/>
    <cellStyle name="Comma 2 6 4 2 6 2" xfId="37195" xr:uid="{652B8B32-0C43-4AC8-B1D2-647A8D339C82}"/>
    <cellStyle name="Comma 2 6 4 2 7" xfId="25063" xr:uid="{2BA8B042-9FEB-41C7-BFB4-FC77492664FA}"/>
    <cellStyle name="Comma 2 6 4 3" xfId="1305" xr:uid="{7CDBD49D-8021-4995-A42F-45BB4BC6F68B}"/>
    <cellStyle name="Comma 2 6 4 3 2" xfId="3327" xr:uid="{871118A4-1E77-4A09-8ED7-23C2780F0DA1}"/>
    <cellStyle name="Comma 2 6 4 3 2 2" xfId="7371" xr:uid="{40CC596B-6AD4-405C-BABA-27B0CF8653F3}"/>
    <cellStyle name="Comma 2 6 4 3 2 2 2" xfId="19503" xr:uid="{684BC53B-66BD-447A-9842-4138DF12B599}"/>
    <cellStyle name="Comma 2 6 4 3 2 2 2 2" xfId="43767" xr:uid="{695EBFBB-3626-4774-9D1C-2DB282233A0D}"/>
    <cellStyle name="Comma 2 6 4 3 2 2 3" xfId="31635" xr:uid="{3A0A0788-EE73-43A5-A3A8-9DEECA7F1111}"/>
    <cellStyle name="Comma 2 6 4 3 2 3" xfId="11415" xr:uid="{E9B94826-FDBE-47E5-8508-A55D1E243B0D}"/>
    <cellStyle name="Comma 2 6 4 3 2 3 2" xfId="23547" xr:uid="{20731A90-54F4-404F-985E-E6EE3DDBAF4E}"/>
    <cellStyle name="Comma 2 6 4 3 2 3 2 2" xfId="47811" xr:uid="{D17EBAFA-3172-457C-8564-CF7542DE102A}"/>
    <cellStyle name="Comma 2 6 4 3 2 3 3" xfId="35679" xr:uid="{860EF770-E06D-480D-9471-0F68D31A9A3D}"/>
    <cellStyle name="Comma 2 6 4 3 2 4" xfId="15459" xr:uid="{C732D3AD-8E4E-4E34-993B-4FF2B7AA4FF1}"/>
    <cellStyle name="Comma 2 6 4 3 2 4 2" xfId="39723" xr:uid="{83E91195-552C-44A6-9C9F-2A9D76E56CA7}"/>
    <cellStyle name="Comma 2 6 4 3 2 5" xfId="27591" xr:uid="{66B816AE-29EC-4D52-A0B9-7621E9F429EE}"/>
    <cellStyle name="Comma 2 6 4 3 3" xfId="5349" xr:uid="{A8085DD7-CED2-4920-AFF3-A28DCD4F4F5C}"/>
    <cellStyle name="Comma 2 6 4 3 3 2" xfId="17481" xr:uid="{B9BEDFB6-782A-41BE-A90F-C5FFD41BF3A9}"/>
    <cellStyle name="Comma 2 6 4 3 3 2 2" xfId="41745" xr:uid="{644CBBFD-0CBB-49DA-B52F-1CF2201B43D8}"/>
    <cellStyle name="Comma 2 6 4 3 3 3" xfId="29613" xr:uid="{8494A038-27F5-4F17-B65A-6F01F8F918F0}"/>
    <cellStyle name="Comma 2 6 4 3 4" xfId="9393" xr:uid="{9624A0D3-1843-4DDA-849E-F3799735BFB1}"/>
    <cellStyle name="Comma 2 6 4 3 4 2" xfId="21525" xr:uid="{BD76BFFD-8D2A-4EAF-A734-A8515CBED20C}"/>
    <cellStyle name="Comma 2 6 4 3 4 2 2" xfId="45789" xr:uid="{9BE19005-0472-4028-83AA-751BC8DA6360}"/>
    <cellStyle name="Comma 2 6 4 3 4 3" xfId="33657" xr:uid="{2485F77A-F001-4512-BE2E-EAEBCCE9E50D}"/>
    <cellStyle name="Comma 2 6 4 3 5" xfId="13437" xr:uid="{70BD64E5-D418-43D6-BA15-07F6E58C5DF3}"/>
    <cellStyle name="Comma 2 6 4 3 5 2" xfId="37701" xr:uid="{F2FECEE7-4B65-4F01-B4BB-34326780CAC8}"/>
    <cellStyle name="Comma 2 6 4 3 6" xfId="25569" xr:uid="{F640AA29-2F67-4B53-8955-AB09A468D0DF}"/>
    <cellStyle name="Comma 2 6 4 4" xfId="2316" xr:uid="{D6EED810-84AD-4C28-B1CD-6040CE7D9C7F}"/>
    <cellStyle name="Comma 2 6 4 4 2" xfId="6360" xr:uid="{7E6C5B7C-437F-4B78-A7B3-9A1151AF7EC4}"/>
    <cellStyle name="Comma 2 6 4 4 2 2" xfId="18492" xr:uid="{CA78CB06-7404-4514-8E85-22905245C46E}"/>
    <cellStyle name="Comma 2 6 4 4 2 2 2" xfId="42756" xr:uid="{03DB1189-70CD-4460-B6F7-BA53829F020A}"/>
    <cellStyle name="Comma 2 6 4 4 2 3" xfId="30624" xr:uid="{EC1DEFCD-7CE0-41F7-B9BD-CFD9C4312A1B}"/>
    <cellStyle name="Comma 2 6 4 4 3" xfId="10404" xr:uid="{8E4DDA9B-C0BA-4BAF-9096-72CB03895489}"/>
    <cellStyle name="Comma 2 6 4 4 3 2" xfId="22536" xr:uid="{345ED474-10C3-44C2-9FE0-CF91E44CDAE6}"/>
    <cellStyle name="Comma 2 6 4 4 3 2 2" xfId="46800" xr:uid="{59578394-70AE-4FE3-9AE8-F8EBE4E0E148}"/>
    <cellStyle name="Comma 2 6 4 4 3 3" xfId="34668" xr:uid="{83519F13-4423-4D6B-A44B-7FB5448B56B8}"/>
    <cellStyle name="Comma 2 6 4 4 4" xfId="14448" xr:uid="{F2FBE33F-9106-4C7F-A3C7-E7993CDB2613}"/>
    <cellStyle name="Comma 2 6 4 4 4 2" xfId="38712" xr:uid="{7D197F25-74F7-44CA-ACC9-E74306ABD59A}"/>
    <cellStyle name="Comma 2 6 4 4 5" xfId="26580" xr:uid="{FFABC196-D13C-4261-A9D5-D06EB1B2944C}"/>
    <cellStyle name="Comma 2 6 4 5" xfId="4338" xr:uid="{7474232F-7210-4CEC-A9BF-5E400D1AE060}"/>
    <cellStyle name="Comma 2 6 4 5 2" xfId="16470" xr:uid="{412AF9C4-B739-4BE2-B3AB-166934223663}"/>
    <cellStyle name="Comma 2 6 4 5 2 2" xfId="40734" xr:uid="{E3CA2D3E-900D-4E4C-9B98-3FA2F6C69227}"/>
    <cellStyle name="Comma 2 6 4 5 3" xfId="28602" xr:uid="{A96BF97C-204C-4F5F-B492-309B41A0607C}"/>
    <cellStyle name="Comma 2 6 4 6" xfId="8382" xr:uid="{AFA61FB3-B49A-458C-81B7-B91C7AC38AF9}"/>
    <cellStyle name="Comma 2 6 4 6 2" xfId="20514" xr:uid="{8571AAF7-BB3C-48FE-A3BF-E2CEA73C486D}"/>
    <cellStyle name="Comma 2 6 4 6 2 2" xfId="44778" xr:uid="{E82F1DDA-ECF2-4502-85B2-80D578F04A7A}"/>
    <cellStyle name="Comma 2 6 4 6 3" xfId="32646" xr:uid="{FF7D17B1-99F8-4CC0-A9D5-F95B9ED6B680}"/>
    <cellStyle name="Comma 2 6 4 7" xfId="12426" xr:uid="{1D5F4496-64EA-4ACF-9683-221CFBDC09F6}"/>
    <cellStyle name="Comma 2 6 4 7 2" xfId="36690" xr:uid="{9BDA2737-DAC9-4704-9101-789E7C26D04F}"/>
    <cellStyle name="Comma 2 6 4 8" xfId="24558" xr:uid="{7A382B62-CE36-4B3E-B40C-7890A9037E25}"/>
    <cellStyle name="Comma 2 6 5" xfId="546" xr:uid="{1F16121C-17AE-4D87-A9C8-638C6115F96D}"/>
    <cellStyle name="Comma 2 6 5 2" xfId="1557" xr:uid="{2C6BE4C1-7BEB-497A-89E8-BD7137710F1E}"/>
    <cellStyle name="Comma 2 6 5 2 2" xfId="3579" xr:uid="{0C064CB3-753D-4720-8B04-98DC22A4457D}"/>
    <cellStyle name="Comma 2 6 5 2 2 2" xfId="7623" xr:uid="{CAE7CA29-42F0-457D-933A-6E554FF79C74}"/>
    <cellStyle name="Comma 2 6 5 2 2 2 2" xfId="19755" xr:uid="{D204AAE6-1547-4157-B41E-AB41AF98E58F}"/>
    <cellStyle name="Comma 2 6 5 2 2 2 2 2" xfId="44019" xr:uid="{8B9046E3-FC35-4B0E-B5A0-0E3821A9BD95}"/>
    <cellStyle name="Comma 2 6 5 2 2 2 3" xfId="31887" xr:uid="{57995D03-6D77-4F58-A65D-537ED18D21AB}"/>
    <cellStyle name="Comma 2 6 5 2 2 3" xfId="11667" xr:uid="{755F7656-E075-48D8-990D-A0658B14D22E}"/>
    <cellStyle name="Comma 2 6 5 2 2 3 2" xfId="23799" xr:uid="{B0DF4B34-E953-40CE-8D16-024EAE756CEE}"/>
    <cellStyle name="Comma 2 6 5 2 2 3 2 2" xfId="48063" xr:uid="{37BF27FF-4EBC-4FAB-9EC4-52AB8B42AC56}"/>
    <cellStyle name="Comma 2 6 5 2 2 3 3" xfId="35931" xr:uid="{BF822E13-F15D-49A9-9F82-8801F7063D92}"/>
    <cellStyle name="Comma 2 6 5 2 2 4" xfId="15711" xr:uid="{FD44BB0C-4A13-428E-AB0F-7309B601F288}"/>
    <cellStyle name="Comma 2 6 5 2 2 4 2" xfId="39975" xr:uid="{BF1621A3-1183-445F-99D1-B6B026FACC7A}"/>
    <cellStyle name="Comma 2 6 5 2 2 5" xfId="27843" xr:uid="{F92F0CA9-E564-4A00-A381-6490CD88425D}"/>
    <cellStyle name="Comma 2 6 5 2 3" xfId="5601" xr:uid="{9448ACE1-73E9-45D8-AFC7-E9F4B473093F}"/>
    <cellStyle name="Comma 2 6 5 2 3 2" xfId="17733" xr:uid="{7C2540F6-3C8B-4870-8F2A-7FD8BF879EE8}"/>
    <cellStyle name="Comma 2 6 5 2 3 2 2" xfId="41997" xr:uid="{A4D7E1CA-E966-4AD0-B40B-7F777F7DDC27}"/>
    <cellStyle name="Comma 2 6 5 2 3 3" xfId="29865" xr:uid="{6669A983-DD30-4616-A28A-B0CA160F9E59}"/>
    <cellStyle name="Comma 2 6 5 2 4" xfId="9645" xr:uid="{7000D6AB-0D4B-49C9-90AE-BEA3150972C2}"/>
    <cellStyle name="Comma 2 6 5 2 4 2" xfId="21777" xr:uid="{EFBDE682-0977-4236-ABD6-6BE40D2E7A65}"/>
    <cellStyle name="Comma 2 6 5 2 4 2 2" xfId="46041" xr:uid="{E712789E-3A56-4CEF-81C2-B19AF2A2CD1D}"/>
    <cellStyle name="Comma 2 6 5 2 4 3" xfId="33909" xr:uid="{5493A170-0713-4AE3-AE9B-8FE4E514CA06}"/>
    <cellStyle name="Comma 2 6 5 2 5" xfId="13689" xr:uid="{F0633766-16D8-49A7-AA10-8580F01270F7}"/>
    <cellStyle name="Comma 2 6 5 2 5 2" xfId="37953" xr:uid="{2A33798C-6958-4C57-B161-E1B5767BDF8F}"/>
    <cellStyle name="Comma 2 6 5 2 6" xfId="25821" xr:uid="{F01E128A-C0F7-467B-9EFD-D08BD54DD970}"/>
    <cellStyle name="Comma 2 6 5 3" xfId="2568" xr:uid="{034317C2-1C99-4B51-B0CD-EC1BFE7082E7}"/>
    <cellStyle name="Comma 2 6 5 3 2" xfId="6612" xr:uid="{ED1E243A-778D-466C-BA8C-77F298C0B323}"/>
    <cellStyle name="Comma 2 6 5 3 2 2" xfId="18744" xr:uid="{D65AAFE8-4A2D-4CFC-A6F8-2DB18D0B0274}"/>
    <cellStyle name="Comma 2 6 5 3 2 2 2" xfId="43008" xr:uid="{6A913130-DCF5-4E48-8522-2A2668684B27}"/>
    <cellStyle name="Comma 2 6 5 3 2 3" xfId="30876" xr:uid="{071A4FD3-645D-4F5C-A4A0-0B0733ACCA2E}"/>
    <cellStyle name="Comma 2 6 5 3 3" xfId="10656" xr:uid="{DC7C5C25-AAFC-4F85-A6E4-8933BED934DF}"/>
    <cellStyle name="Comma 2 6 5 3 3 2" xfId="22788" xr:uid="{6305177F-1793-44F7-BF57-068C6F41C3A7}"/>
    <cellStyle name="Comma 2 6 5 3 3 2 2" xfId="47052" xr:uid="{0D29566D-DB63-492B-A38E-5827DBFC72BE}"/>
    <cellStyle name="Comma 2 6 5 3 3 3" xfId="34920" xr:uid="{1AA8C03E-A658-425E-99D6-93A5CF4C67CD}"/>
    <cellStyle name="Comma 2 6 5 3 4" xfId="14700" xr:uid="{170A835B-F2AE-4AEB-BB19-676723FFCF0D}"/>
    <cellStyle name="Comma 2 6 5 3 4 2" xfId="38964" xr:uid="{9003D488-6513-4DC6-B184-EFF7A843EE0A}"/>
    <cellStyle name="Comma 2 6 5 3 5" xfId="26832" xr:uid="{36ABE187-AAC1-408C-8BAE-CF4DC67F39B6}"/>
    <cellStyle name="Comma 2 6 5 4" xfId="4590" xr:uid="{251E5A1D-2AF5-4889-85D7-9DBC56F34B6A}"/>
    <cellStyle name="Comma 2 6 5 4 2" xfId="16722" xr:uid="{266E3B52-3295-4CCC-B62A-CF4AE365C468}"/>
    <cellStyle name="Comma 2 6 5 4 2 2" xfId="40986" xr:uid="{34EB9F55-1F31-4FD5-87A4-5A15A31F21C2}"/>
    <cellStyle name="Comma 2 6 5 4 3" xfId="28854" xr:uid="{515072A0-DB66-400B-8ABC-325FA14D93F1}"/>
    <cellStyle name="Comma 2 6 5 5" xfId="8634" xr:uid="{95B42B56-8576-4491-BB53-895FB2E09775}"/>
    <cellStyle name="Comma 2 6 5 5 2" xfId="20766" xr:uid="{A2586D6C-1CD0-4F8A-BCD1-8667E1ED38CE}"/>
    <cellStyle name="Comma 2 6 5 5 2 2" xfId="45030" xr:uid="{10CA601A-8C3E-413F-B322-FA7B073C75E7}"/>
    <cellStyle name="Comma 2 6 5 5 3" xfId="32898" xr:uid="{52A73A0D-CCDD-4EC2-AD93-96C5AD30AEE9}"/>
    <cellStyle name="Comma 2 6 5 6" xfId="12678" xr:uid="{EE1C994B-0DB8-4B6A-8570-8A1A445A858A}"/>
    <cellStyle name="Comma 2 6 5 6 2" xfId="36942" xr:uid="{45C00CAE-16F0-4842-883A-88F5BC6E0C1A}"/>
    <cellStyle name="Comma 2 6 5 7" xfId="24810" xr:uid="{8125763E-FF28-4637-AE5B-715FE10E2AF6}"/>
    <cellStyle name="Comma 2 6 6" xfId="1052" xr:uid="{37AE53EE-26EE-4DF3-910D-BE09706F7B6B}"/>
    <cellStyle name="Comma 2 6 6 2" xfId="3074" xr:uid="{FC72C5E0-E908-4AE6-9967-16CF9B68BA44}"/>
    <cellStyle name="Comma 2 6 6 2 2" xfId="7118" xr:uid="{9C479F3B-77FF-4AB8-A287-8F9DBC766C14}"/>
    <cellStyle name="Comma 2 6 6 2 2 2" xfId="19250" xr:uid="{48165347-BBAE-44F2-A69B-C30CA51D0437}"/>
    <cellStyle name="Comma 2 6 6 2 2 2 2" xfId="43514" xr:uid="{0FD486F9-5AEE-4796-B294-7E696ABB9D8F}"/>
    <cellStyle name="Comma 2 6 6 2 2 3" xfId="31382" xr:uid="{AE4C23D4-9C84-40EC-85C8-F34FF9C9FED4}"/>
    <cellStyle name="Comma 2 6 6 2 3" xfId="11162" xr:uid="{5337BC80-5F31-4810-BBD5-57517DC6E91F}"/>
    <cellStyle name="Comma 2 6 6 2 3 2" xfId="23294" xr:uid="{F4C40C25-80B8-488C-9E62-F935C37D6164}"/>
    <cellStyle name="Comma 2 6 6 2 3 2 2" xfId="47558" xr:uid="{960A03AC-C39D-41CA-BF43-EEF70D886726}"/>
    <cellStyle name="Comma 2 6 6 2 3 3" xfId="35426" xr:uid="{4F682BFB-CCC3-4424-B357-D738BF403AB2}"/>
    <cellStyle name="Comma 2 6 6 2 4" xfId="15206" xr:uid="{2AFE41CE-E7EC-453C-9CF1-F534619E23D9}"/>
    <cellStyle name="Comma 2 6 6 2 4 2" xfId="39470" xr:uid="{F5592C4B-5420-442B-A810-61D6C24B3A10}"/>
    <cellStyle name="Comma 2 6 6 2 5" xfId="27338" xr:uid="{1BC96439-5EBB-494E-B223-5CA680E96C9B}"/>
    <cellStyle name="Comma 2 6 6 3" xfId="5096" xr:uid="{61F0C9EF-011B-4D9A-9A91-C96EE13F5B4C}"/>
    <cellStyle name="Comma 2 6 6 3 2" xfId="17228" xr:uid="{980D7A1A-287F-48CB-8880-690DB3F9E4EB}"/>
    <cellStyle name="Comma 2 6 6 3 2 2" xfId="41492" xr:uid="{966A56E5-B2AA-4E3A-88CD-8E0227A08A11}"/>
    <cellStyle name="Comma 2 6 6 3 3" xfId="29360" xr:uid="{D7E7FB53-9302-47A5-B3B4-F0A534CD7B8D}"/>
    <cellStyle name="Comma 2 6 6 4" xfId="9140" xr:uid="{DFDED4AC-4B4E-4A68-B52D-2B839B06A97E}"/>
    <cellStyle name="Comma 2 6 6 4 2" xfId="21272" xr:uid="{085AEADC-57DE-41DA-8444-98A56AC8A4D8}"/>
    <cellStyle name="Comma 2 6 6 4 2 2" xfId="45536" xr:uid="{8D959994-4234-475E-93B6-9B78D58D1296}"/>
    <cellStyle name="Comma 2 6 6 4 3" xfId="33404" xr:uid="{1171CCDB-D67C-426A-8521-EF3E24BFF969}"/>
    <cellStyle name="Comma 2 6 6 5" xfId="13184" xr:uid="{5A42F2E3-8CE7-4E58-9829-F80B1F702A4D}"/>
    <cellStyle name="Comma 2 6 6 5 2" xfId="37448" xr:uid="{613092C8-EF7F-413D-93AC-BA3E532673FB}"/>
    <cellStyle name="Comma 2 6 6 6" xfId="25316" xr:uid="{323D90C3-5850-4E48-B89A-2A64B58AD40F}"/>
    <cellStyle name="Comma 2 6 7" xfId="2063" xr:uid="{0D7F0EB0-8C0C-40D7-B599-AFB31E44081F}"/>
    <cellStyle name="Comma 2 6 7 2" xfId="6107" xr:uid="{729AE92A-4354-4E29-8AB2-DD82A4F449E3}"/>
    <cellStyle name="Comma 2 6 7 2 2" xfId="18239" xr:uid="{203B1045-045F-4C43-AEB2-369363687B85}"/>
    <cellStyle name="Comma 2 6 7 2 2 2" xfId="42503" xr:uid="{C45EC08E-3DB3-4FFA-B18D-9F88AC56059B}"/>
    <cellStyle name="Comma 2 6 7 2 3" xfId="30371" xr:uid="{874F9FA2-CFEA-409A-9AD2-82FC6CA3C306}"/>
    <cellStyle name="Comma 2 6 7 3" xfId="10151" xr:uid="{684C735F-93AD-4806-B63F-27C8912A5828}"/>
    <cellStyle name="Comma 2 6 7 3 2" xfId="22283" xr:uid="{D485B724-00AF-4D60-B71F-3845FE2D8C0C}"/>
    <cellStyle name="Comma 2 6 7 3 2 2" xfId="46547" xr:uid="{FDD54D79-40ED-49C6-8A3D-A767C2FCC1D9}"/>
    <cellStyle name="Comma 2 6 7 3 3" xfId="34415" xr:uid="{3A2B14EA-4DFF-4AD2-944C-0AA1AE6CA1E6}"/>
    <cellStyle name="Comma 2 6 7 4" xfId="14195" xr:uid="{D2886355-C6FE-445C-8430-8E432DE5E4D4}"/>
    <cellStyle name="Comma 2 6 7 4 2" xfId="38459" xr:uid="{A0C485EC-86F4-479D-B6D6-8E9F7AC4C79F}"/>
    <cellStyle name="Comma 2 6 7 5" xfId="26327" xr:uid="{274AD164-479B-47F7-8025-A6AB8A9069DD}"/>
    <cellStyle name="Comma 2 6 8" xfId="4085" xr:uid="{FD6DD829-3DAF-4454-9602-265E755E4972}"/>
    <cellStyle name="Comma 2 6 8 2" xfId="16217" xr:uid="{92F4074D-EBC0-4FD3-9F52-B86D6C9B268F}"/>
    <cellStyle name="Comma 2 6 8 2 2" xfId="40481" xr:uid="{ED937270-DF5A-45CB-BA47-D12C78E93843}"/>
    <cellStyle name="Comma 2 6 8 3" xfId="28349" xr:uid="{E2443B30-8BBF-4E71-8B2D-8257BA253F7E}"/>
    <cellStyle name="Comma 2 6 9" xfId="8129" xr:uid="{8813DB6B-EE7E-4897-B0DD-0C5F8A8CC88F}"/>
    <cellStyle name="Comma 2 6 9 2" xfId="20261" xr:uid="{B771AE99-4F67-4F06-909F-48DF6C10C737}"/>
    <cellStyle name="Comma 2 6 9 2 2" xfId="44525" xr:uid="{84EA4E11-326D-4B9B-87F4-4C010422E3AE}"/>
    <cellStyle name="Comma 2 6 9 3" xfId="32393" xr:uid="{92082909-03FA-463B-9B58-53CA236D268F}"/>
    <cellStyle name="Comma 2 7" xfId="62" xr:uid="{F42491BF-ECFF-4B7B-A402-AC6F2D169068}"/>
    <cellStyle name="Comma 2 7 10" xfId="12194" xr:uid="{6F69B795-075D-4D41-A64B-AAB9A811079C}"/>
    <cellStyle name="Comma 2 7 10 2" xfId="36458" xr:uid="{58710A86-5C75-4990-BF1F-6035E4381E1C}"/>
    <cellStyle name="Comma 2 7 11" xfId="24326" xr:uid="{D60C4682-9D9B-4755-8F44-1DF395EDCE10}"/>
    <cellStyle name="Comma 2 7 2" xfId="125" xr:uid="{8AF15E32-7E6B-484A-9FC3-A94DA7B1D276}"/>
    <cellStyle name="Comma 2 7 2 10" xfId="24389" xr:uid="{413B2B46-F5A0-4AAC-A90E-8160BE5BF9DD}"/>
    <cellStyle name="Comma 2 7 2 2" xfId="251" xr:uid="{6782BCE0-2202-4565-83FC-4A9D6B8A7DA1}"/>
    <cellStyle name="Comma 2 7 2 2 2" xfId="504" xr:uid="{53897258-2DB1-4519-B536-C35D2EC860D3}"/>
    <cellStyle name="Comma 2 7 2 2 2 2" xfId="1009" xr:uid="{9064486E-932E-4D09-A893-A43582515AEB}"/>
    <cellStyle name="Comma 2 7 2 2 2 2 2" xfId="2020" xr:uid="{5CDDEBE1-94FD-40EE-9D11-414F8583D519}"/>
    <cellStyle name="Comma 2 7 2 2 2 2 2 2" xfId="4042" xr:uid="{87307E18-F109-4CD3-BE52-581B57C1B693}"/>
    <cellStyle name="Comma 2 7 2 2 2 2 2 2 2" xfId="8086" xr:uid="{9CE81FF8-F69C-4ACC-AF8E-7D3D86E31F7B}"/>
    <cellStyle name="Comma 2 7 2 2 2 2 2 2 2 2" xfId="20218" xr:uid="{AB039964-B077-40C7-B9C5-461013AF8475}"/>
    <cellStyle name="Comma 2 7 2 2 2 2 2 2 2 2 2" xfId="44482" xr:uid="{6C98942C-35B9-4551-AC42-91799DCA50F0}"/>
    <cellStyle name="Comma 2 7 2 2 2 2 2 2 2 3" xfId="32350" xr:uid="{E643E23B-F4F3-4B6A-B91C-667B9026F9B6}"/>
    <cellStyle name="Comma 2 7 2 2 2 2 2 2 3" xfId="12130" xr:uid="{501ACEB5-492B-448C-B276-BE3B46984044}"/>
    <cellStyle name="Comma 2 7 2 2 2 2 2 2 3 2" xfId="24262" xr:uid="{FC40D2CF-8DEC-4E5D-A586-65BC5D253213}"/>
    <cellStyle name="Comma 2 7 2 2 2 2 2 2 3 2 2" xfId="48526" xr:uid="{67233EF7-AAFF-425F-9245-9D43E5FFF21E}"/>
    <cellStyle name="Comma 2 7 2 2 2 2 2 2 3 3" xfId="36394" xr:uid="{02EC698D-AA9A-48AE-AE9F-4194C46EE365}"/>
    <cellStyle name="Comma 2 7 2 2 2 2 2 2 4" xfId="16174" xr:uid="{B2127BC1-9C83-4889-BB86-49CCADA40332}"/>
    <cellStyle name="Comma 2 7 2 2 2 2 2 2 4 2" xfId="40438" xr:uid="{B554869C-2C5E-47B3-8A7F-5CDCBF5F5F66}"/>
    <cellStyle name="Comma 2 7 2 2 2 2 2 2 5" xfId="28306" xr:uid="{CA4AA2BD-5DE6-4E9A-9FFA-6C3010583EF1}"/>
    <cellStyle name="Comma 2 7 2 2 2 2 2 3" xfId="6064" xr:uid="{0D27E337-4E28-4980-8E72-F048147406BF}"/>
    <cellStyle name="Comma 2 7 2 2 2 2 2 3 2" xfId="18196" xr:uid="{CB212799-A953-40BF-96A4-676B5A9017CF}"/>
    <cellStyle name="Comma 2 7 2 2 2 2 2 3 2 2" xfId="42460" xr:uid="{0CF5C7C4-0878-4046-939B-73F07E3A5B8A}"/>
    <cellStyle name="Comma 2 7 2 2 2 2 2 3 3" xfId="30328" xr:uid="{E08A0A5D-9551-447D-A731-E6649CAB631E}"/>
    <cellStyle name="Comma 2 7 2 2 2 2 2 4" xfId="10108" xr:uid="{A8D6A5B3-631B-4AFD-AFA1-DC18FCEA60D0}"/>
    <cellStyle name="Comma 2 7 2 2 2 2 2 4 2" xfId="22240" xr:uid="{B65D91B5-34C4-4CD2-B049-FA7DF619AA43}"/>
    <cellStyle name="Comma 2 7 2 2 2 2 2 4 2 2" xfId="46504" xr:uid="{BB99C923-0D34-4D73-AD5B-C970EF0EAF3B}"/>
    <cellStyle name="Comma 2 7 2 2 2 2 2 4 3" xfId="34372" xr:uid="{8D9A2346-E1C3-42B2-90EB-FCF45ABF4682}"/>
    <cellStyle name="Comma 2 7 2 2 2 2 2 5" xfId="14152" xr:uid="{0CD5BC9A-EF1A-4146-8418-771BC8B64C52}"/>
    <cellStyle name="Comma 2 7 2 2 2 2 2 5 2" xfId="38416" xr:uid="{C1B86A17-D1D7-4356-BB26-F7F8D68B2178}"/>
    <cellStyle name="Comma 2 7 2 2 2 2 2 6" xfId="26284" xr:uid="{8754C46D-5A2F-4638-8B89-70C4AB722C2A}"/>
    <cellStyle name="Comma 2 7 2 2 2 2 3" xfId="3031" xr:uid="{8A9B83D8-CA93-4A7A-A41E-932AD54781ED}"/>
    <cellStyle name="Comma 2 7 2 2 2 2 3 2" xfId="7075" xr:uid="{385A0675-D833-4043-8EEA-6EE5F08B2328}"/>
    <cellStyle name="Comma 2 7 2 2 2 2 3 2 2" xfId="19207" xr:uid="{24B09915-3D9C-4956-9E94-9C571F31D21E}"/>
    <cellStyle name="Comma 2 7 2 2 2 2 3 2 2 2" xfId="43471" xr:uid="{FC003EAB-2F13-4158-AB66-A9315BA6F6D6}"/>
    <cellStyle name="Comma 2 7 2 2 2 2 3 2 3" xfId="31339" xr:uid="{8F197D32-3F2B-430E-A920-17D0C1DBE226}"/>
    <cellStyle name="Comma 2 7 2 2 2 2 3 3" xfId="11119" xr:uid="{B5502469-6EE6-4894-A5B9-D3774B777720}"/>
    <cellStyle name="Comma 2 7 2 2 2 2 3 3 2" xfId="23251" xr:uid="{D15C50AD-C064-4185-A3E5-E7D77078B2ED}"/>
    <cellStyle name="Comma 2 7 2 2 2 2 3 3 2 2" xfId="47515" xr:uid="{8C949B07-F711-40C4-9A14-A40E2FCB9641}"/>
    <cellStyle name="Comma 2 7 2 2 2 2 3 3 3" xfId="35383" xr:uid="{26A5082C-7585-4C7D-8B57-DB3A087A73E6}"/>
    <cellStyle name="Comma 2 7 2 2 2 2 3 4" xfId="15163" xr:uid="{F2CCAC64-441A-46B6-A91A-2BF2ED812595}"/>
    <cellStyle name="Comma 2 7 2 2 2 2 3 4 2" xfId="39427" xr:uid="{9021EFED-3259-45DE-AA11-63493887F8B9}"/>
    <cellStyle name="Comma 2 7 2 2 2 2 3 5" xfId="27295" xr:uid="{86F402FB-CCDD-4914-851B-8F452ABD1413}"/>
    <cellStyle name="Comma 2 7 2 2 2 2 4" xfId="5053" xr:uid="{00A2FCD8-7808-4AB1-B202-7729D2B9C846}"/>
    <cellStyle name="Comma 2 7 2 2 2 2 4 2" xfId="17185" xr:uid="{8A98F934-570E-41EA-A473-5A77B9CC6823}"/>
    <cellStyle name="Comma 2 7 2 2 2 2 4 2 2" xfId="41449" xr:uid="{AE235834-61A1-40A7-A890-120D0FD50924}"/>
    <cellStyle name="Comma 2 7 2 2 2 2 4 3" xfId="29317" xr:uid="{6D429AB6-F168-4885-AB8D-633D4DA9B56F}"/>
    <cellStyle name="Comma 2 7 2 2 2 2 5" xfId="9097" xr:uid="{FB8F7036-7DB7-4F3F-B9DE-EC0D8920E147}"/>
    <cellStyle name="Comma 2 7 2 2 2 2 5 2" xfId="21229" xr:uid="{8D65F010-055F-402A-B19B-F03FD4B4C86F}"/>
    <cellStyle name="Comma 2 7 2 2 2 2 5 2 2" xfId="45493" xr:uid="{B0A83149-C0C8-4E83-B4EE-FBF1C03C8CDD}"/>
    <cellStyle name="Comma 2 7 2 2 2 2 5 3" xfId="33361" xr:uid="{C79BBC78-65E8-4B1A-8950-7449ABB1F571}"/>
    <cellStyle name="Comma 2 7 2 2 2 2 6" xfId="13141" xr:uid="{AFCD472B-0749-4F65-8A4B-DFAAC6C5DB72}"/>
    <cellStyle name="Comma 2 7 2 2 2 2 6 2" xfId="37405" xr:uid="{AB54143F-805E-4131-AFAD-98EFE72B25BB}"/>
    <cellStyle name="Comma 2 7 2 2 2 2 7" xfId="25273" xr:uid="{FDBE05D3-5D74-4C9D-85E3-B97966AD281C}"/>
    <cellStyle name="Comma 2 7 2 2 2 3" xfId="1515" xr:uid="{7A1E8FA8-FE79-45BF-89B9-631FBE756F98}"/>
    <cellStyle name="Comma 2 7 2 2 2 3 2" xfId="3537" xr:uid="{663D04C5-AC90-4328-8FB8-EB71E461CAFD}"/>
    <cellStyle name="Comma 2 7 2 2 2 3 2 2" xfId="7581" xr:uid="{0FE48DD1-28AE-496D-BAA1-B8879318124C}"/>
    <cellStyle name="Comma 2 7 2 2 2 3 2 2 2" xfId="19713" xr:uid="{D2F6B353-8DE9-49D9-9FC5-BE29F7A1939D}"/>
    <cellStyle name="Comma 2 7 2 2 2 3 2 2 2 2" xfId="43977" xr:uid="{4BD14DDA-83A8-4415-8702-4A32CA3646F4}"/>
    <cellStyle name="Comma 2 7 2 2 2 3 2 2 3" xfId="31845" xr:uid="{056536A1-CC08-422C-92B3-AB4EE4B7D16B}"/>
    <cellStyle name="Comma 2 7 2 2 2 3 2 3" xfId="11625" xr:uid="{5B042336-6350-447F-868F-9D2CF68A647B}"/>
    <cellStyle name="Comma 2 7 2 2 2 3 2 3 2" xfId="23757" xr:uid="{8831DB96-7C6F-41D3-BD30-5B25406C5573}"/>
    <cellStyle name="Comma 2 7 2 2 2 3 2 3 2 2" xfId="48021" xr:uid="{DA1F11FE-3981-4832-9468-0032D7FCCFF7}"/>
    <cellStyle name="Comma 2 7 2 2 2 3 2 3 3" xfId="35889" xr:uid="{A05B370D-2946-4260-BF26-1BD3FE483A92}"/>
    <cellStyle name="Comma 2 7 2 2 2 3 2 4" xfId="15669" xr:uid="{9D8BECF2-9639-4DD8-89EC-FF07E8587B7D}"/>
    <cellStyle name="Comma 2 7 2 2 2 3 2 4 2" xfId="39933" xr:uid="{73460AB1-1224-4EB8-A897-A5954ECDF068}"/>
    <cellStyle name="Comma 2 7 2 2 2 3 2 5" xfId="27801" xr:uid="{A2C35E60-C1B8-4DE1-9F20-A032718A935E}"/>
    <cellStyle name="Comma 2 7 2 2 2 3 3" xfId="5559" xr:uid="{ADA7724C-33BE-4240-8CFF-FC37BBCD3C88}"/>
    <cellStyle name="Comma 2 7 2 2 2 3 3 2" xfId="17691" xr:uid="{80526D0B-5E35-4179-A137-E5A09452720A}"/>
    <cellStyle name="Comma 2 7 2 2 2 3 3 2 2" xfId="41955" xr:uid="{D010B7B2-0911-4D8D-9F7E-4A576A61EC96}"/>
    <cellStyle name="Comma 2 7 2 2 2 3 3 3" xfId="29823" xr:uid="{F1D0F69A-7CA2-45EE-8C97-E846FE048FCD}"/>
    <cellStyle name="Comma 2 7 2 2 2 3 4" xfId="9603" xr:uid="{BB6CB11F-11FE-492E-AA14-636CB75DDB2C}"/>
    <cellStyle name="Comma 2 7 2 2 2 3 4 2" xfId="21735" xr:uid="{2675EBDB-7EE4-433B-8553-9BFE74C66BC2}"/>
    <cellStyle name="Comma 2 7 2 2 2 3 4 2 2" xfId="45999" xr:uid="{2401AB1E-B192-4489-853B-2B95E9BC6EDD}"/>
    <cellStyle name="Comma 2 7 2 2 2 3 4 3" xfId="33867" xr:uid="{FA3D2ECC-3F81-423F-ADC3-EF7FE35D9A57}"/>
    <cellStyle name="Comma 2 7 2 2 2 3 5" xfId="13647" xr:uid="{26840ED6-76CE-4209-9AB7-715196BA6697}"/>
    <cellStyle name="Comma 2 7 2 2 2 3 5 2" xfId="37911" xr:uid="{CF00FCAE-7C28-44A3-ADEE-882E42C4A9C4}"/>
    <cellStyle name="Comma 2 7 2 2 2 3 6" xfId="25779" xr:uid="{0CF84847-54B9-4403-8B55-0E92CD41B544}"/>
    <cellStyle name="Comma 2 7 2 2 2 4" xfId="2526" xr:uid="{CEE158E1-E3CF-4044-835A-5F72EF7A3E23}"/>
    <cellStyle name="Comma 2 7 2 2 2 4 2" xfId="6570" xr:uid="{50D40FB5-B63E-4439-B0D3-6C2B97B63AD9}"/>
    <cellStyle name="Comma 2 7 2 2 2 4 2 2" xfId="18702" xr:uid="{663257CA-E12F-4F35-9F7C-06F92E8E86D9}"/>
    <cellStyle name="Comma 2 7 2 2 2 4 2 2 2" xfId="42966" xr:uid="{4504D311-3C41-47A1-86DD-2C52B53924F9}"/>
    <cellStyle name="Comma 2 7 2 2 2 4 2 3" xfId="30834" xr:uid="{A75621C6-0F58-4836-885B-401428654997}"/>
    <cellStyle name="Comma 2 7 2 2 2 4 3" xfId="10614" xr:uid="{7BC874FA-66E7-4528-9E72-8AFEAF631379}"/>
    <cellStyle name="Comma 2 7 2 2 2 4 3 2" xfId="22746" xr:uid="{E9FCDC21-4F94-4348-8ECF-6C79C0945581}"/>
    <cellStyle name="Comma 2 7 2 2 2 4 3 2 2" xfId="47010" xr:uid="{B474EA12-D654-40A4-B564-D9ECF6474430}"/>
    <cellStyle name="Comma 2 7 2 2 2 4 3 3" xfId="34878" xr:uid="{23E8F3DB-E12A-4499-9151-AA2AEA4CFD40}"/>
    <cellStyle name="Comma 2 7 2 2 2 4 4" xfId="14658" xr:uid="{91901AB8-2602-4BE1-B5CC-65B5E4D44626}"/>
    <cellStyle name="Comma 2 7 2 2 2 4 4 2" xfId="38922" xr:uid="{3FE62EE6-59CC-4284-8A00-7E249ABD0604}"/>
    <cellStyle name="Comma 2 7 2 2 2 4 5" xfId="26790" xr:uid="{84F40AD4-E05E-405F-9F90-305C252BF70E}"/>
    <cellStyle name="Comma 2 7 2 2 2 5" xfId="4548" xr:uid="{9F459C90-A1C3-431F-B1DB-D34F1654D236}"/>
    <cellStyle name="Comma 2 7 2 2 2 5 2" xfId="16680" xr:uid="{EE7402AF-535C-4FD2-B034-7C8AF15AFCE3}"/>
    <cellStyle name="Comma 2 7 2 2 2 5 2 2" xfId="40944" xr:uid="{972E5A63-EF61-4538-BFCA-FB6524B1A6D0}"/>
    <cellStyle name="Comma 2 7 2 2 2 5 3" xfId="28812" xr:uid="{65973A20-E38E-48CA-8D2F-84D276D15E18}"/>
    <cellStyle name="Comma 2 7 2 2 2 6" xfId="8592" xr:uid="{38E8DB85-DF91-4443-B442-75EBA4D7FCAF}"/>
    <cellStyle name="Comma 2 7 2 2 2 6 2" xfId="20724" xr:uid="{1B246EB0-F55D-487A-AA6B-1B471FE57296}"/>
    <cellStyle name="Comma 2 7 2 2 2 6 2 2" xfId="44988" xr:uid="{0208FD2B-715E-4BB5-AF26-82E5E19A49B7}"/>
    <cellStyle name="Comma 2 7 2 2 2 6 3" xfId="32856" xr:uid="{08DBD944-F856-42AB-A2AF-58CA9330743D}"/>
    <cellStyle name="Comma 2 7 2 2 2 7" xfId="12636" xr:uid="{258E5EF2-B760-4A80-B255-8C66C9955A6C}"/>
    <cellStyle name="Comma 2 7 2 2 2 7 2" xfId="36900" xr:uid="{A2375AC7-6B8E-42F0-AD4C-9EB121DA0044}"/>
    <cellStyle name="Comma 2 7 2 2 2 8" xfId="24768" xr:uid="{50BEF53E-BC1E-4A32-9020-FFA5FF74A1B4}"/>
    <cellStyle name="Comma 2 7 2 2 3" xfId="756" xr:uid="{645D0A37-FE6B-4FA9-90FB-F522FAD0994F}"/>
    <cellStyle name="Comma 2 7 2 2 3 2" xfId="1767" xr:uid="{5E8571E3-5621-4950-980E-38AAAD7E85EE}"/>
    <cellStyle name="Comma 2 7 2 2 3 2 2" xfId="3789" xr:uid="{B1417466-7CE2-4769-800E-3092CCA91B92}"/>
    <cellStyle name="Comma 2 7 2 2 3 2 2 2" xfId="7833" xr:uid="{F8D09EFB-2D92-4526-A0C1-ED5775D1F76B}"/>
    <cellStyle name="Comma 2 7 2 2 3 2 2 2 2" xfId="19965" xr:uid="{5B9255F8-E352-4BFD-9271-4A504ED8DE76}"/>
    <cellStyle name="Comma 2 7 2 2 3 2 2 2 2 2" xfId="44229" xr:uid="{E3A3110C-27CA-4CBF-8CFE-7AAA962381E2}"/>
    <cellStyle name="Comma 2 7 2 2 3 2 2 2 3" xfId="32097" xr:uid="{B13D4D2A-04EC-470A-8F2B-898F8B67F934}"/>
    <cellStyle name="Comma 2 7 2 2 3 2 2 3" xfId="11877" xr:uid="{2DFEDDE5-03E7-4906-9FC0-B1376999817D}"/>
    <cellStyle name="Comma 2 7 2 2 3 2 2 3 2" xfId="24009" xr:uid="{D66B87D3-E755-4E0D-82D4-45F39E530009}"/>
    <cellStyle name="Comma 2 7 2 2 3 2 2 3 2 2" xfId="48273" xr:uid="{BF6B8569-A393-4998-B62E-AB8055A62801}"/>
    <cellStyle name="Comma 2 7 2 2 3 2 2 3 3" xfId="36141" xr:uid="{B15D1701-FA8E-4DCA-86D3-287CD347614F}"/>
    <cellStyle name="Comma 2 7 2 2 3 2 2 4" xfId="15921" xr:uid="{54458CC0-E28E-4A9F-A3ED-6BC185A570D5}"/>
    <cellStyle name="Comma 2 7 2 2 3 2 2 4 2" xfId="40185" xr:uid="{4E6B3F39-51BD-402A-877C-9BB76A483C8D}"/>
    <cellStyle name="Comma 2 7 2 2 3 2 2 5" xfId="28053" xr:uid="{F1E921DC-CD31-4067-85D3-E378A29FD520}"/>
    <cellStyle name="Comma 2 7 2 2 3 2 3" xfId="5811" xr:uid="{A4F79041-72CE-432E-9CD4-680D38A8E0F7}"/>
    <cellStyle name="Comma 2 7 2 2 3 2 3 2" xfId="17943" xr:uid="{A99DC23F-7E2A-470F-AEAE-946DA2DD09CE}"/>
    <cellStyle name="Comma 2 7 2 2 3 2 3 2 2" xfId="42207" xr:uid="{7CBB55E9-CC90-4959-A48B-4881F405B964}"/>
    <cellStyle name="Comma 2 7 2 2 3 2 3 3" xfId="30075" xr:uid="{EEC55CBE-B245-442B-B643-6F4CA448FF7B}"/>
    <cellStyle name="Comma 2 7 2 2 3 2 4" xfId="9855" xr:uid="{E03DB9A8-34E5-4102-9881-CC4889260FA5}"/>
    <cellStyle name="Comma 2 7 2 2 3 2 4 2" xfId="21987" xr:uid="{12A5908A-6FBA-49E4-80F5-900DBE21E102}"/>
    <cellStyle name="Comma 2 7 2 2 3 2 4 2 2" xfId="46251" xr:uid="{E0BF47B9-F7E6-4EB4-BBE2-043F66B5CFB2}"/>
    <cellStyle name="Comma 2 7 2 2 3 2 4 3" xfId="34119" xr:uid="{EA9D0FE1-D741-41A0-B5E1-CC6064887017}"/>
    <cellStyle name="Comma 2 7 2 2 3 2 5" xfId="13899" xr:uid="{49A2D1AE-81AA-4F13-B198-0BB32BA2B8D4}"/>
    <cellStyle name="Comma 2 7 2 2 3 2 5 2" xfId="38163" xr:uid="{D3BD1CFB-E37C-490A-9CC9-7DDFF00074E2}"/>
    <cellStyle name="Comma 2 7 2 2 3 2 6" xfId="26031" xr:uid="{B40E3645-AB7B-4E1C-A16E-805109A0796A}"/>
    <cellStyle name="Comma 2 7 2 2 3 3" xfId="2778" xr:uid="{832657FF-9122-45B5-AA75-01A8C149DA92}"/>
    <cellStyle name="Comma 2 7 2 2 3 3 2" xfId="6822" xr:uid="{5304B84D-8653-4295-848B-39AEEB9F30EB}"/>
    <cellStyle name="Comma 2 7 2 2 3 3 2 2" xfId="18954" xr:uid="{D225916C-4E6B-4CC3-92C3-1542BA66ADDE}"/>
    <cellStyle name="Comma 2 7 2 2 3 3 2 2 2" xfId="43218" xr:uid="{0A0ED07C-82C7-4EF4-B7A1-8505D2035990}"/>
    <cellStyle name="Comma 2 7 2 2 3 3 2 3" xfId="31086" xr:uid="{B66E4FA8-5444-4321-A4CC-AC33DC853754}"/>
    <cellStyle name="Comma 2 7 2 2 3 3 3" xfId="10866" xr:uid="{8C824C05-5815-4BD5-8674-CDA9F262CE57}"/>
    <cellStyle name="Comma 2 7 2 2 3 3 3 2" xfId="22998" xr:uid="{A449A625-38E2-4636-8A49-E83104487EDF}"/>
    <cellStyle name="Comma 2 7 2 2 3 3 3 2 2" xfId="47262" xr:uid="{D454DFC9-0249-4B1F-8D76-1CA5FE7BA4A8}"/>
    <cellStyle name="Comma 2 7 2 2 3 3 3 3" xfId="35130" xr:uid="{A5FB191E-396A-41DA-BF0F-561316B6CF7C}"/>
    <cellStyle name="Comma 2 7 2 2 3 3 4" xfId="14910" xr:uid="{A71F2B6A-13B6-43B8-A5EE-F598494233BE}"/>
    <cellStyle name="Comma 2 7 2 2 3 3 4 2" xfId="39174" xr:uid="{D7DDFEF7-0BF4-4886-8878-E422E80B122E}"/>
    <cellStyle name="Comma 2 7 2 2 3 3 5" xfId="27042" xr:uid="{2A4002D3-A480-4FB6-8338-29DDC1F9408A}"/>
    <cellStyle name="Comma 2 7 2 2 3 4" xfId="4800" xr:uid="{CF56C95B-5E7B-4C2D-9D26-1D93DF52E3D3}"/>
    <cellStyle name="Comma 2 7 2 2 3 4 2" xfId="16932" xr:uid="{E4C5C192-BBF3-451C-A23E-9EBF6BF76657}"/>
    <cellStyle name="Comma 2 7 2 2 3 4 2 2" xfId="41196" xr:uid="{84DE7C00-AD75-4BD2-A404-3D6E4BEBC8DF}"/>
    <cellStyle name="Comma 2 7 2 2 3 4 3" xfId="29064" xr:uid="{01A2988B-D21D-46D0-AE07-E8EB1BA1AB3A}"/>
    <cellStyle name="Comma 2 7 2 2 3 5" xfId="8844" xr:uid="{8BB87815-8468-4F08-B7F5-3CD59CCB7036}"/>
    <cellStyle name="Comma 2 7 2 2 3 5 2" xfId="20976" xr:uid="{CCB54566-7839-460D-B49A-9B4D1AB3A551}"/>
    <cellStyle name="Comma 2 7 2 2 3 5 2 2" xfId="45240" xr:uid="{0849C466-A51D-4711-9403-E5AA13C7DED4}"/>
    <cellStyle name="Comma 2 7 2 2 3 5 3" xfId="33108" xr:uid="{2946184D-EC06-4801-9285-D00F6AC4B109}"/>
    <cellStyle name="Comma 2 7 2 2 3 6" xfId="12888" xr:uid="{E55CF43C-55AD-49B8-834D-DBC4117F7F76}"/>
    <cellStyle name="Comma 2 7 2 2 3 6 2" xfId="37152" xr:uid="{339D9D61-7585-47BF-8D9B-3F43C20320FE}"/>
    <cellStyle name="Comma 2 7 2 2 3 7" xfId="25020" xr:uid="{E328F75A-C36C-4625-A1A6-9B03FC46809C}"/>
    <cellStyle name="Comma 2 7 2 2 4" xfId="1262" xr:uid="{CF35EECC-A449-40F0-9634-1077C19B4DE7}"/>
    <cellStyle name="Comma 2 7 2 2 4 2" xfId="3284" xr:uid="{8F84C2F9-EEF7-4BEF-8B57-E6B31E40FB30}"/>
    <cellStyle name="Comma 2 7 2 2 4 2 2" xfId="7328" xr:uid="{79DB22AE-1009-4E78-91BF-53DF55DF60A2}"/>
    <cellStyle name="Comma 2 7 2 2 4 2 2 2" xfId="19460" xr:uid="{A0769486-82D8-495A-8D55-BEAF3807664D}"/>
    <cellStyle name="Comma 2 7 2 2 4 2 2 2 2" xfId="43724" xr:uid="{0CB1D5C7-8604-462E-9103-15731F31699C}"/>
    <cellStyle name="Comma 2 7 2 2 4 2 2 3" xfId="31592" xr:uid="{FB361880-AC9D-41D3-9091-F6CE7F084C83}"/>
    <cellStyle name="Comma 2 7 2 2 4 2 3" xfId="11372" xr:uid="{694D825A-1D35-4380-87E8-041E1332352A}"/>
    <cellStyle name="Comma 2 7 2 2 4 2 3 2" xfId="23504" xr:uid="{396B8A67-38BD-4584-A476-C38DFCCDCCE0}"/>
    <cellStyle name="Comma 2 7 2 2 4 2 3 2 2" xfId="47768" xr:uid="{6CE4BD02-08F6-4A28-A972-829F4BED54FE}"/>
    <cellStyle name="Comma 2 7 2 2 4 2 3 3" xfId="35636" xr:uid="{9AF735C9-A2FE-45A5-8C6D-D11184B6DD97}"/>
    <cellStyle name="Comma 2 7 2 2 4 2 4" xfId="15416" xr:uid="{4E516772-4014-4B8D-817C-31EC29F5BEE0}"/>
    <cellStyle name="Comma 2 7 2 2 4 2 4 2" xfId="39680" xr:uid="{040FC3D3-18D8-4A1D-B43A-3779E01A1C24}"/>
    <cellStyle name="Comma 2 7 2 2 4 2 5" xfId="27548" xr:uid="{BAFA74E0-915E-47A5-BDE8-8EBD0CB2C8DE}"/>
    <cellStyle name="Comma 2 7 2 2 4 3" xfId="5306" xr:uid="{5418E751-00BB-43F6-93F9-8D9374F8320C}"/>
    <cellStyle name="Comma 2 7 2 2 4 3 2" xfId="17438" xr:uid="{3EB8A900-0D57-4989-9FCD-AFF34AEC4D6B}"/>
    <cellStyle name="Comma 2 7 2 2 4 3 2 2" xfId="41702" xr:uid="{175F85DC-D203-41D3-B33F-720800E01220}"/>
    <cellStyle name="Comma 2 7 2 2 4 3 3" xfId="29570" xr:uid="{182BB0A0-4787-4C59-BACE-7B54159C9A1B}"/>
    <cellStyle name="Comma 2 7 2 2 4 4" xfId="9350" xr:uid="{EF7FA99E-CBCD-4C49-B980-E389CAF19F34}"/>
    <cellStyle name="Comma 2 7 2 2 4 4 2" xfId="21482" xr:uid="{3BE4CECC-430C-437C-A842-D0DC578A6734}"/>
    <cellStyle name="Comma 2 7 2 2 4 4 2 2" xfId="45746" xr:uid="{99AEFC2B-9918-407E-B0A4-06981A18408F}"/>
    <cellStyle name="Comma 2 7 2 2 4 4 3" xfId="33614" xr:uid="{92E68DAC-46B0-4C15-B587-504E6463AC39}"/>
    <cellStyle name="Comma 2 7 2 2 4 5" xfId="13394" xr:uid="{2110F1F8-8417-461A-983B-14BDA9FED292}"/>
    <cellStyle name="Comma 2 7 2 2 4 5 2" xfId="37658" xr:uid="{44381CE8-E6B9-4003-9E23-65D54FE9182E}"/>
    <cellStyle name="Comma 2 7 2 2 4 6" xfId="25526" xr:uid="{F9FF36D4-1083-4899-83AC-A57FFF687370}"/>
    <cellStyle name="Comma 2 7 2 2 5" xfId="2273" xr:uid="{4AC5BDA3-6AFA-419E-BC5D-CD2759F7ECC9}"/>
    <cellStyle name="Comma 2 7 2 2 5 2" xfId="6317" xr:uid="{B00508F5-197E-4416-98E4-C107A47347CF}"/>
    <cellStyle name="Comma 2 7 2 2 5 2 2" xfId="18449" xr:uid="{8B5A5F04-6D57-4BD2-AA38-BDEF83F6ACF1}"/>
    <cellStyle name="Comma 2 7 2 2 5 2 2 2" xfId="42713" xr:uid="{6856B66A-38FA-4B3D-8214-0C2C683DBE41}"/>
    <cellStyle name="Comma 2 7 2 2 5 2 3" xfId="30581" xr:uid="{9C42A57E-FF44-44A4-A174-9486AAE66003}"/>
    <cellStyle name="Comma 2 7 2 2 5 3" xfId="10361" xr:uid="{FBA88BD7-E2D4-46DB-9FFB-A2734220E885}"/>
    <cellStyle name="Comma 2 7 2 2 5 3 2" xfId="22493" xr:uid="{07C77E6B-B0B4-4862-88F2-B464ADDF21C0}"/>
    <cellStyle name="Comma 2 7 2 2 5 3 2 2" xfId="46757" xr:uid="{58AF0DB8-431A-4768-B4A7-C43EF7EF0934}"/>
    <cellStyle name="Comma 2 7 2 2 5 3 3" xfId="34625" xr:uid="{739B260F-E8A2-43C9-A553-0914A13E52AC}"/>
    <cellStyle name="Comma 2 7 2 2 5 4" xfId="14405" xr:uid="{DF4DEE9C-885C-4818-904C-DF81960C8F22}"/>
    <cellStyle name="Comma 2 7 2 2 5 4 2" xfId="38669" xr:uid="{CC4DB13B-A9EA-4C35-8570-FDA03D5D4F55}"/>
    <cellStyle name="Comma 2 7 2 2 5 5" xfId="26537" xr:uid="{3A818457-AF3C-4E64-AA5D-317303C3D670}"/>
    <cellStyle name="Comma 2 7 2 2 6" xfId="4295" xr:uid="{E38DFFE2-3382-48F8-8617-0A979E4FEBDC}"/>
    <cellStyle name="Comma 2 7 2 2 6 2" xfId="16427" xr:uid="{C0EE27FB-8DA0-4E79-9B08-B23FFDF742AA}"/>
    <cellStyle name="Comma 2 7 2 2 6 2 2" xfId="40691" xr:uid="{CBD52E24-2B9F-4EAE-94B3-0F4427091DFD}"/>
    <cellStyle name="Comma 2 7 2 2 6 3" xfId="28559" xr:uid="{B0A6BE27-EDFB-4DB1-AF54-AE67C6D46E87}"/>
    <cellStyle name="Comma 2 7 2 2 7" xfId="8339" xr:uid="{702A5F44-615C-472A-978F-F69514634AE9}"/>
    <cellStyle name="Comma 2 7 2 2 7 2" xfId="20471" xr:uid="{B0D1B20A-615E-4218-B7CB-82B5016FA872}"/>
    <cellStyle name="Comma 2 7 2 2 7 2 2" xfId="44735" xr:uid="{BA68A555-15D0-4BA1-A5E6-5E646A93BEC9}"/>
    <cellStyle name="Comma 2 7 2 2 7 3" xfId="32603" xr:uid="{34F912BE-D62D-48A2-8518-9BCFBBBF2AB8}"/>
    <cellStyle name="Comma 2 7 2 2 8" xfId="12383" xr:uid="{5082F7E9-CD1A-4DE8-933A-4712A33EF951}"/>
    <cellStyle name="Comma 2 7 2 2 8 2" xfId="36647" xr:uid="{324C3028-D89D-4C81-AC55-211810B81B1F}"/>
    <cellStyle name="Comma 2 7 2 2 9" xfId="24515" xr:uid="{5B7F3FBA-014C-4544-87CD-F472673A0CC4}"/>
    <cellStyle name="Comma 2 7 2 3" xfId="378" xr:uid="{9236DCCC-AD37-4593-AA8D-D684BA86E21F}"/>
    <cellStyle name="Comma 2 7 2 3 2" xfId="883" xr:uid="{B4398432-64B0-4FCC-B48B-138CD090283D}"/>
    <cellStyle name="Comma 2 7 2 3 2 2" xfId="1894" xr:uid="{06E8ACA0-A78E-4790-980C-EEAB8A29517A}"/>
    <cellStyle name="Comma 2 7 2 3 2 2 2" xfId="3916" xr:uid="{227BE518-64BD-4C40-B1CE-28FD45EE8042}"/>
    <cellStyle name="Comma 2 7 2 3 2 2 2 2" xfId="7960" xr:uid="{54B3DC3D-E2B8-48D2-8C23-ABDF8812E1DE}"/>
    <cellStyle name="Comma 2 7 2 3 2 2 2 2 2" xfId="20092" xr:uid="{15F69E14-2BB2-494D-B11C-0499F13C4CE8}"/>
    <cellStyle name="Comma 2 7 2 3 2 2 2 2 2 2" xfId="44356" xr:uid="{A700EC7B-EC18-42CA-8B54-17ED4959655D}"/>
    <cellStyle name="Comma 2 7 2 3 2 2 2 2 3" xfId="32224" xr:uid="{9ABAADC9-F6FB-4CD2-A289-7ACE5B8B2E57}"/>
    <cellStyle name="Comma 2 7 2 3 2 2 2 3" xfId="12004" xr:uid="{602CFB14-5312-4561-A0F2-A42071FCD08C}"/>
    <cellStyle name="Comma 2 7 2 3 2 2 2 3 2" xfId="24136" xr:uid="{6A7CE38D-386B-42B1-839E-1DD506CB9A95}"/>
    <cellStyle name="Comma 2 7 2 3 2 2 2 3 2 2" xfId="48400" xr:uid="{8CCE35D0-6C8F-48E9-A394-9B024861691C}"/>
    <cellStyle name="Comma 2 7 2 3 2 2 2 3 3" xfId="36268" xr:uid="{2361F367-5B0D-4FEF-AD6E-3182E571EFBD}"/>
    <cellStyle name="Comma 2 7 2 3 2 2 2 4" xfId="16048" xr:uid="{668C2325-56F2-4232-A4C8-090CCBF2A0BB}"/>
    <cellStyle name="Comma 2 7 2 3 2 2 2 4 2" xfId="40312" xr:uid="{8C29B31A-A092-4AF6-B36C-874B973C7AB5}"/>
    <cellStyle name="Comma 2 7 2 3 2 2 2 5" xfId="28180" xr:uid="{0D75D76B-BDCB-4300-913A-8192DE7F3705}"/>
    <cellStyle name="Comma 2 7 2 3 2 2 3" xfId="5938" xr:uid="{4091A02C-B154-43CD-A72C-7DFC26492C16}"/>
    <cellStyle name="Comma 2 7 2 3 2 2 3 2" xfId="18070" xr:uid="{28F06C4B-D467-447C-AD0B-F35FD223FA5B}"/>
    <cellStyle name="Comma 2 7 2 3 2 2 3 2 2" xfId="42334" xr:uid="{5B60213F-C08B-45DD-B66D-4370CB8619F3}"/>
    <cellStyle name="Comma 2 7 2 3 2 2 3 3" xfId="30202" xr:uid="{B1547D87-758E-4716-A5DF-EB7F18BAE01F}"/>
    <cellStyle name="Comma 2 7 2 3 2 2 4" xfId="9982" xr:uid="{1CE9EEFA-6488-4947-AEC8-309B37297F59}"/>
    <cellStyle name="Comma 2 7 2 3 2 2 4 2" xfId="22114" xr:uid="{14342B7F-59AB-4CB4-8277-8EB9842C8FE3}"/>
    <cellStyle name="Comma 2 7 2 3 2 2 4 2 2" xfId="46378" xr:uid="{424F1C68-8096-4341-A983-F4D14F1BB391}"/>
    <cellStyle name="Comma 2 7 2 3 2 2 4 3" xfId="34246" xr:uid="{B17A17A7-77DF-4D64-85C5-1ED1D6E834FC}"/>
    <cellStyle name="Comma 2 7 2 3 2 2 5" xfId="14026" xr:uid="{315EE098-EF4C-43C0-ACDD-7457E08E4D1F}"/>
    <cellStyle name="Comma 2 7 2 3 2 2 5 2" xfId="38290" xr:uid="{074226E6-B045-4782-A16B-798F44367FD3}"/>
    <cellStyle name="Comma 2 7 2 3 2 2 6" xfId="26158" xr:uid="{866A3707-9B4C-4ECD-A887-DFD27C42BA89}"/>
    <cellStyle name="Comma 2 7 2 3 2 3" xfId="2905" xr:uid="{9250A5AA-F651-495B-BACB-B7292AD04216}"/>
    <cellStyle name="Comma 2 7 2 3 2 3 2" xfId="6949" xr:uid="{5A6F9485-3B76-4D28-A479-CB189D05E9D3}"/>
    <cellStyle name="Comma 2 7 2 3 2 3 2 2" xfId="19081" xr:uid="{AB3F08CF-566B-4B06-AF0B-0C79C1C5C2E6}"/>
    <cellStyle name="Comma 2 7 2 3 2 3 2 2 2" xfId="43345" xr:uid="{5625F7A9-64EB-433B-9B7D-5BC25191FE56}"/>
    <cellStyle name="Comma 2 7 2 3 2 3 2 3" xfId="31213" xr:uid="{6D09038D-E79D-4B77-895B-BB1E411C1522}"/>
    <cellStyle name="Comma 2 7 2 3 2 3 3" xfId="10993" xr:uid="{C681716D-8509-4F33-9852-DD86799FAAF2}"/>
    <cellStyle name="Comma 2 7 2 3 2 3 3 2" xfId="23125" xr:uid="{56BACB93-31F5-4F36-B560-2CFBA5852886}"/>
    <cellStyle name="Comma 2 7 2 3 2 3 3 2 2" xfId="47389" xr:uid="{0224A01B-F640-4D55-81C9-BB1BF259F822}"/>
    <cellStyle name="Comma 2 7 2 3 2 3 3 3" xfId="35257" xr:uid="{752CEE3B-6A12-4261-82D8-15273A98221E}"/>
    <cellStyle name="Comma 2 7 2 3 2 3 4" xfId="15037" xr:uid="{32482883-865D-433D-B05F-9CE499628A94}"/>
    <cellStyle name="Comma 2 7 2 3 2 3 4 2" xfId="39301" xr:uid="{C04D3411-4B3B-4196-84B7-271FFF3F02FF}"/>
    <cellStyle name="Comma 2 7 2 3 2 3 5" xfId="27169" xr:uid="{EF02664E-160F-4EF3-BA50-9774380EA37D}"/>
    <cellStyle name="Comma 2 7 2 3 2 4" xfId="4927" xr:uid="{09F586C1-892F-4B69-A8C3-82A17D9CD246}"/>
    <cellStyle name="Comma 2 7 2 3 2 4 2" xfId="17059" xr:uid="{77E38862-A067-4894-8FE3-75BCCE5D2F44}"/>
    <cellStyle name="Comma 2 7 2 3 2 4 2 2" xfId="41323" xr:uid="{77933128-6B4E-44FA-A165-723242BDE6F8}"/>
    <cellStyle name="Comma 2 7 2 3 2 4 3" xfId="29191" xr:uid="{93537645-3111-4A54-9297-4A5167CC588C}"/>
    <cellStyle name="Comma 2 7 2 3 2 5" xfId="8971" xr:uid="{B51F8F3F-EB89-47B8-B0CD-F96A467F1AFE}"/>
    <cellStyle name="Comma 2 7 2 3 2 5 2" xfId="21103" xr:uid="{AEA585F8-8D12-44AD-A16E-67E338CB755B}"/>
    <cellStyle name="Comma 2 7 2 3 2 5 2 2" xfId="45367" xr:uid="{FB15EA07-5B48-40C0-BEB1-6AB73BCEF9AC}"/>
    <cellStyle name="Comma 2 7 2 3 2 5 3" xfId="33235" xr:uid="{3DAF1E0A-D539-4198-A60B-E8590F10D81E}"/>
    <cellStyle name="Comma 2 7 2 3 2 6" xfId="13015" xr:uid="{163CB51E-998F-4DDE-9F3D-BF621CB44BBE}"/>
    <cellStyle name="Comma 2 7 2 3 2 6 2" xfId="37279" xr:uid="{4FF0A142-7343-4E9F-B208-7028A1648477}"/>
    <cellStyle name="Comma 2 7 2 3 2 7" xfId="25147" xr:uid="{DB4A157E-E611-43B1-84AD-4658DB26BF52}"/>
    <cellStyle name="Comma 2 7 2 3 3" xfId="1389" xr:uid="{9E47083A-2CE2-4AE4-A86A-8B7236DC836A}"/>
    <cellStyle name="Comma 2 7 2 3 3 2" xfId="3411" xr:uid="{EE85A231-3A06-44C0-AF09-18CF9D4114D9}"/>
    <cellStyle name="Comma 2 7 2 3 3 2 2" xfId="7455" xr:uid="{271EEF8B-4833-48E8-857D-B76AD3685846}"/>
    <cellStyle name="Comma 2 7 2 3 3 2 2 2" xfId="19587" xr:uid="{F2919BF7-7C9D-4110-9804-EA4A58042973}"/>
    <cellStyle name="Comma 2 7 2 3 3 2 2 2 2" xfId="43851" xr:uid="{920B6D7B-81E0-4151-B3D7-F60C7275D234}"/>
    <cellStyle name="Comma 2 7 2 3 3 2 2 3" xfId="31719" xr:uid="{1650D20A-3446-4B29-AB01-D3443DA818C5}"/>
    <cellStyle name="Comma 2 7 2 3 3 2 3" xfId="11499" xr:uid="{5098CB6C-B9F4-471B-BE18-BA286DD9FA11}"/>
    <cellStyle name="Comma 2 7 2 3 3 2 3 2" xfId="23631" xr:uid="{13E04D0F-64C9-46BB-944F-C50ECFF28760}"/>
    <cellStyle name="Comma 2 7 2 3 3 2 3 2 2" xfId="47895" xr:uid="{7D3205EB-E919-4736-A061-A80C66AA520D}"/>
    <cellStyle name="Comma 2 7 2 3 3 2 3 3" xfId="35763" xr:uid="{F2A4A51E-1880-4E8B-B1C1-92B555BCADE3}"/>
    <cellStyle name="Comma 2 7 2 3 3 2 4" xfId="15543" xr:uid="{3EDF977A-D53D-4512-A00C-4BC154219ADA}"/>
    <cellStyle name="Comma 2 7 2 3 3 2 4 2" xfId="39807" xr:uid="{9553BA5A-5D59-47CF-88A2-84FA25ECA431}"/>
    <cellStyle name="Comma 2 7 2 3 3 2 5" xfId="27675" xr:uid="{C77392CD-BB52-41B5-A43E-8A60FEAF9114}"/>
    <cellStyle name="Comma 2 7 2 3 3 3" xfId="5433" xr:uid="{C6597CF1-9B71-4988-880E-5AC8F92261B1}"/>
    <cellStyle name="Comma 2 7 2 3 3 3 2" xfId="17565" xr:uid="{71F65A85-18B1-43C8-9E70-706EE1753847}"/>
    <cellStyle name="Comma 2 7 2 3 3 3 2 2" xfId="41829" xr:uid="{E11C6310-75CC-4B96-8866-B3E76600B5B7}"/>
    <cellStyle name="Comma 2 7 2 3 3 3 3" xfId="29697" xr:uid="{2A8979C1-864B-467C-9148-078DAD669ACB}"/>
    <cellStyle name="Comma 2 7 2 3 3 4" xfId="9477" xr:uid="{692BDCC7-4889-4B8F-95BD-5A48694E8F62}"/>
    <cellStyle name="Comma 2 7 2 3 3 4 2" xfId="21609" xr:uid="{A2BC8EF7-CC00-4A1A-905D-E1E22A40952B}"/>
    <cellStyle name="Comma 2 7 2 3 3 4 2 2" xfId="45873" xr:uid="{73AAE52C-B9C3-4E13-9450-259E1F89F4A0}"/>
    <cellStyle name="Comma 2 7 2 3 3 4 3" xfId="33741" xr:uid="{99299666-3EA2-4E15-8A68-0B3F07321A3A}"/>
    <cellStyle name="Comma 2 7 2 3 3 5" xfId="13521" xr:uid="{4F65FF21-549A-452F-B349-524A8279720E}"/>
    <cellStyle name="Comma 2 7 2 3 3 5 2" xfId="37785" xr:uid="{BDF450F1-59E2-4642-9716-243C453AAD88}"/>
    <cellStyle name="Comma 2 7 2 3 3 6" xfId="25653" xr:uid="{7F6807C3-70D0-494C-B00C-4D260B941138}"/>
    <cellStyle name="Comma 2 7 2 3 4" xfId="2400" xr:uid="{F8DB45EA-7686-41EF-A8CA-06EE84A10B84}"/>
    <cellStyle name="Comma 2 7 2 3 4 2" xfId="6444" xr:uid="{CA8DD346-2074-4A81-A3B5-A9CA1CC06D6C}"/>
    <cellStyle name="Comma 2 7 2 3 4 2 2" xfId="18576" xr:uid="{00B88567-F7A3-4085-A0D2-3DC0AFE8F2E1}"/>
    <cellStyle name="Comma 2 7 2 3 4 2 2 2" xfId="42840" xr:uid="{600C185B-E0E0-45F2-9A50-A3B1058A2960}"/>
    <cellStyle name="Comma 2 7 2 3 4 2 3" xfId="30708" xr:uid="{90AE3105-D1C9-4275-8C2D-E739CF095528}"/>
    <cellStyle name="Comma 2 7 2 3 4 3" xfId="10488" xr:uid="{1305FB3D-DBEF-42E1-9511-42C39614873F}"/>
    <cellStyle name="Comma 2 7 2 3 4 3 2" xfId="22620" xr:uid="{930FE1A9-6DE0-49A6-89BC-98BB50C6711A}"/>
    <cellStyle name="Comma 2 7 2 3 4 3 2 2" xfId="46884" xr:uid="{91533037-0AFE-4305-BB2E-8598D7B125D5}"/>
    <cellStyle name="Comma 2 7 2 3 4 3 3" xfId="34752" xr:uid="{CD023C90-B702-4CFC-905A-803A893A5E0B}"/>
    <cellStyle name="Comma 2 7 2 3 4 4" xfId="14532" xr:uid="{0774BCA7-04DD-45DD-AE26-739976507707}"/>
    <cellStyle name="Comma 2 7 2 3 4 4 2" xfId="38796" xr:uid="{2420D248-74BB-40E2-9319-C8AEBF02BD82}"/>
    <cellStyle name="Comma 2 7 2 3 4 5" xfId="26664" xr:uid="{D8913A91-87A8-43FE-A58C-9816187DC02F}"/>
    <cellStyle name="Comma 2 7 2 3 5" xfId="4422" xr:uid="{5E4CBFC1-1595-4D50-8F08-1DB65D5AE6E3}"/>
    <cellStyle name="Comma 2 7 2 3 5 2" xfId="16554" xr:uid="{11A2311F-F709-4A0C-9E3D-56A99552D95F}"/>
    <cellStyle name="Comma 2 7 2 3 5 2 2" xfId="40818" xr:uid="{C587E8AC-55E4-4A05-AD8C-17ECB92C2034}"/>
    <cellStyle name="Comma 2 7 2 3 5 3" xfId="28686" xr:uid="{6B3B5CD2-7A07-42C8-949E-83DD5961E2B6}"/>
    <cellStyle name="Comma 2 7 2 3 6" xfId="8466" xr:uid="{2E0F1FE2-2806-466E-BC0F-BBFEAC29BB30}"/>
    <cellStyle name="Comma 2 7 2 3 6 2" xfId="20598" xr:uid="{6531850C-DFAF-485B-B3B4-7A7836AAE725}"/>
    <cellStyle name="Comma 2 7 2 3 6 2 2" xfId="44862" xr:uid="{FBA76250-B9D3-4178-8005-70CBED9CA8B6}"/>
    <cellStyle name="Comma 2 7 2 3 6 3" xfId="32730" xr:uid="{E7D9BA86-8294-4F3F-A6BB-02F22A51BD33}"/>
    <cellStyle name="Comma 2 7 2 3 7" xfId="12510" xr:uid="{3B2FA714-AF4A-42C1-9C4C-991AAB871A71}"/>
    <cellStyle name="Comma 2 7 2 3 7 2" xfId="36774" xr:uid="{CDC46354-2600-404D-8EE9-3212F55839D1}"/>
    <cellStyle name="Comma 2 7 2 3 8" xfId="24642" xr:uid="{35029EC3-C528-47A2-A8B2-A70E5C764AB2}"/>
    <cellStyle name="Comma 2 7 2 4" xfId="630" xr:uid="{BDF422A2-6AD2-4AC3-9D39-37B69D9A4475}"/>
    <cellStyle name="Comma 2 7 2 4 2" xfId="1641" xr:uid="{7D263B3D-C3BB-48F4-8981-7CAC1DBCB885}"/>
    <cellStyle name="Comma 2 7 2 4 2 2" xfId="3663" xr:uid="{871B8596-3E30-4546-8076-A801C5A47BCA}"/>
    <cellStyle name="Comma 2 7 2 4 2 2 2" xfId="7707" xr:uid="{8B576283-EEC0-4E93-ABEF-56C836079DFE}"/>
    <cellStyle name="Comma 2 7 2 4 2 2 2 2" xfId="19839" xr:uid="{5EEEB77A-89A1-4A8B-AC81-6CF4469E665A}"/>
    <cellStyle name="Comma 2 7 2 4 2 2 2 2 2" xfId="44103" xr:uid="{BA56304A-A92A-4510-8782-066417BFE876}"/>
    <cellStyle name="Comma 2 7 2 4 2 2 2 3" xfId="31971" xr:uid="{2009888B-AA7A-4E79-8BE3-033F06274282}"/>
    <cellStyle name="Comma 2 7 2 4 2 2 3" xfId="11751" xr:uid="{101659F3-D340-4B53-A837-278AF9DFF4D0}"/>
    <cellStyle name="Comma 2 7 2 4 2 2 3 2" xfId="23883" xr:uid="{2B265059-FE40-4C26-AFD9-89900FF10497}"/>
    <cellStyle name="Comma 2 7 2 4 2 2 3 2 2" xfId="48147" xr:uid="{EC33BD15-F4F9-429E-8842-F2FD7420350F}"/>
    <cellStyle name="Comma 2 7 2 4 2 2 3 3" xfId="36015" xr:uid="{F645B7C5-5873-4F54-A7D6-1303C55C3E47}"/>
    <cellStyle name="Comma 2 7 2 4 2 2 4" xfId="15795" xr:uid="{CD6EB2E1-5050-439B-8F2F-DE5438858046}"/>
    <cellStyle name="Comma 2 7 2 4 2 2 4 2" xfId="40059" xr:uid="{9C102D8D-35AD-4A3C-AC36-AEDE75CC87BB}"/>
    <cellStyle name="Comma 2 7 2 4 2 2 5" xfId="27927" xr:uid="{B6B37B2C-BCCF-45BE-A59C-8E947CF73E3F}"/>
    <cellStyle name="Comma 2 7 2 4 2 3" xfId="5685" xr:uid="{DEF3C27F-39E3-406A-BC60-50222A0CED18}"/>
    <cellStyle name="Comma 2 7 2 4 2 3 2" xfId="17817" xr:uid="{47312827-EE56-4C1F-BB84-C6BEF4ED95C7}"/>
    <cellStyle name="Comma 2 7 2 4 2 3 2 2" xfId="42081" xr:uid="{C7F55C34-F398-4A23-A846-B22CC0FE96B7}"/>
    <cellStyle name="Comma 2 7 2 4 2 3 3" xfId="29949" xr:uid="{E3E73855-7790-4E65-AF51-E8B1F6478369}"/>
    <cellStyle name="Comma 2 7 2 4 2 4" xfId="9729" xr:uid="{DC5D1FE6-4054-4405-BBB1-AD59C26120DB}"/>
    <cellStyle name="Comma 2 7 2 4 2 4 2" xfId="21861" xr:uid="{6C0766FE-EEC4-4F8A-BCBC-9659D54A73A4}"/>
    <cellStyle name="Comma 2 7 2 4 2 4 2 2" xfId="46125" xr:uid="{9FB969D4-0352-4845-875F-ED03FA00AE66}"/>
    <cellStyle name="Comma 2 7 2 4 2 4 3" xfId="33993" xr:uid="{30B30182-FADD-4B26-B281-C6832F56DB52}"/>
    <cellStyle name="Comma 2 7 2 4 2 5" xfId="13773" xr:uid="{23CFAFBE-CF0C-4999-A821-1ACA5B904C8A}"/>
    <cellStyle name="Comma 2 7 2 4 2 5 2" xfId="38037" xr:uid="{42C6D2F2-D534-485F-AE99-07D96AC4860B}"/>
    <cellStyle name="Comma 2 7 2 4 2 6" xfId="25905" xr:uid="{C0A18352-950B-486E-B528-CCCA56B4FCD6}"/>
    <cellStyle name="Comma 2 7 2 4 3" xfId="2652" xr:uid="{F750019F-0514-4FF8-AD8C-DFD8DF7A982E}"/>
    <cellStyle name="Comma 2 7 2 4 3 2" xfId="6696" xr:uid="{7FEB9997-62CD-43B6-B95D-E9FC2EB4E5C9}"/>
    <cellStyle name="Comma 2 7 2 4 3 2 2" xfId="18828" xr:uid="{7E382076-D3F6-4FB4-B039-2EEA00AA70AE}"/>
    <cellStyle name="Comma 2 7 2 4 3 2 2 2" xfId="43092" xr:uid="{649700CA-BB47-4B5F-A415-0C7F9587932C}"/>
    <cellStyle name="Comma 2 7 2 4 3 2 3" xfId="30960" xr:uid="{46F4370A-DE20-4738-8E57-542F753979FF}"/>
    <cellStyle name="Comma 2 7 2 4 3 3" xfId="10740" xr:uid="{EAA8C59F-6813-4149-A3E2-48C1C74102A5}"/>
    <cellStyle name="Comma 2 7 2 4 3 3 2" xfId="22872" xr:uid="{E2E3C7D6-5148-4500-862F-0287BB1871FE}"/>
    <cellStyle name="Comma 2 7 2 4 3 3 2 2" xfId="47136" xr:uid="{889F1165-C407-472C-B3FD-6E51E2167225}"/>
    <cellStyle name="Comma 2 7 2 4 3 3 3" xfId="35004" xr:uid="{FD6A3A68-99E4-4FD0-8DEC-77428FD5B56E}"/>
    <cellStyle name="Comma 2 7 2 4 3 4" xfId="14784" xr:uid="{4768F0E9-710F-4313-9359-E66D549943E1}"/>
    <cellStyle name="Comma 2 7 2 4 3 4 2" xfId="39048" xr:uid="{74DFEB7E-DB68-4940-B138-AB8228F02F56}"/>
    <cellStyle name="Comma 2 7 2 4 3 5" xfId="26916" xr:uid="{F7BE9B0B-2A12-43C3-BDE4-1AFAE3608BF7}"/>
    <cellStyle name="Comma 2 7 2 4 4" xfId="4674" xr:uid="{D49EFBA0-A619-4C7E-B2DE-3CC000505E55}"/>
    <cellStyle name="Comma 2 7 2 4 4 2" xfId="16806" xr:uid="{9DDEB747-D9F6-4338-932F-69DC60134269}"/>
    <cellStyle name="Comma 2 7 2 4 4 2 2" xfId="41070" xr:uid="{409329F4-C470-48A2-BD85-F8D054F65041}"/>
    <cellStyle name="Comma 2 7 2 4 4 3" xfId="28938" xr:uid="{F3F4923F-9A20-4994-807C-27B57D0C0BF0}"/>
    <cellStyle name="Comma 2 7 2 4 5" xfId="8718" xr:uid="{715B918B-9BD5-4A50-B65F-B275AECD3827}"/>
    <cellStyle name="Comma 2 7 2 4 5 2" xfId="20850" xr:uid="{AB3ECB7C-AD3F-4761-88CA-1B80B0463C2B}"/>
    <cellStyle name="Comma 2 7 2 4 5 2 2" xfId="45114" xr:uid="{21A73D07-CB59-49C3-BBFB-829E60A919A5}"/>
    <cellStyle name="Comma 2 7 2 4 5 3" xfId="32982" xr:uid="{1758ABD1-F1D1-460A-81A3-73FB1CA8BA5D}"/>
    <cellStyle name="Comma 2 7 2 4 6" xfId="12762" xr:uid="{845338C6-BF6C-4225-8956-6A6E1072A0CA}"/>
    <cellStyle name="Comma 2 7 2 4 6 2" xfId="37026" xr:uid="{08284E40-D086-4330-BADD-D02D982587E8}"/>
    <cellStyle name="Comma 2 7 2 4 7" xfId="24894" xr:uid="{585135A1-3ACD-4731-9B14-6202D6F92DE1}"/>
    <cellStyle name="Comma 2 7 2 5" xfId="1136" xr:uid="{A5E86EB2-C276-406A-A070-F929D099DDBC}"/>
    <cellStyle name="Comma 2 7 2 5 2" xfId="3158" xr:uid="{A8EBFA8E-7445-4F5C-B0C5-FCA73E6BA1D2}"/>
    <cellStyle name="Comma 2 7 2 5 2 2" xfId="7202" xr:uid="{0D848BAF-0FDF-4387-B5C9-013A0A471DEF}"/>
    <cellStyle name="Comma 2 7 2 5 2 2 2" xfId="19334" xr:uid="{AD2D6553-CC8F-46C9-B5A8-66146AF39AD0}"/>
    <cellStyle name="Comma 2 7 2 5 2 2 2 2" xfId="43598" xr:uid="{639FF2FC-551A-45DB-8910-AD0223C881A4}"/>
    <cellStyle name="Comma 2 7 2 5 2 2 3" xfId="31466" xr:uid="{51910ACF-2D9C-45CF-8322-5C3C52B8A848}"/>
    <cellStyle name="Comma 2 7 2 5 2 3" xfId="11246" xr:uid="{C3A52321-6030-44C3-884F-3FBA8C173BDE}"/>
    <cellStyle name="Comma 2 7 2 5 2 3 2" xfId="23378" xr:uid="{1B77C63A-0624-447B-BCA1-94682C9E8364}"/>
    <cellStyle name="Comma 2 7 2 5 2 3 2 2" xfId="47642" xr:uid="{500C412C-86E2-4A16-8091-42F7CEA0E585}"/>
    <cellStyle name="Comma 2 7 2 5 2 3 3" xfId="35510" xr:uid="{6C6F8FB8-7AA4-40AA-B783-C647B9E4957F}"/>
    <cellStyle name="Comma 2 7 2 5 2 4" xfId="15290" xr:uid="{06D4C0F0-1D85-4CCD-B8CB-AE38EC2ADB2B}"/>
    <cellStyle name="Comma 2 7 2 5 2 4 2" xfId="39554" xr:uid="{F60708B8-E215-43FE-914B-DBE3C6ACE49F}"/>
    <cellStyle name="Comma 2 7 2 5 2 5" xfId="27422" xr:uid="{A6405F49-6A1D-4F9B-AA93-663E6E94DBB2}"/>
    <cellStyle name="Comma 2 7 2 5 3" xfId="5180" xr:uid="{2BEDA4B1-036C-4257-8AA6-B826354CB763}"/>
    <cellStyle name="Comma 2 7 2 5 3 2" xfId="17312" xr:uid="{1362257E-B58C-47DB-BCC7-2108EE91D4A3}"/>
    <cellStyle name="Comma 2 7 2 5 3 2 2" xfId="41576" xr:uid="{DEE3D947-825F-4E26-9DFA-2B09AA4BAC51}"/>
    <cellStyle name="Comma 2 7 2 5 3 3" xfId="29444" xr:uid="{554FF743-B9A6-48DF-95EA-D4198B70EECC}"/>
    <cellStyle name="Comma 2 7 2 5 4" xfId="9224" xr:uid="{61E1A235-B877-4643-ADE7-CEC52E31AD93}"/>
    <cellStyle name="Comma 2 7 2 5 4 2" xfId="21356" xr:uid="{E8232E3E-585B-46E9-8565-07B7888D2465}"/>
    <cellStyle name="Comma 2 7 2 5 4 2 2" xfId="45620" xr:uid="{72EB68AD-4774-41EB-93F8-58F18AF73848}"/>
    <cellStyle name="Comma 2 7 2 5 4 3" xfId="33488" xr:uid="{17AC132A-FBA7-4DE4-B009-CF106C94C7A5}"/>
    <cellStyle name="Comma 2 7 2 5 5" xfId="13268" xr:uid="{4740C51E-7351-46A0-9642-12E130AA45BD}"/>
    <cellStyle name="Comma 2 7 2 5 5 2" xfId="37532" xr:uid="{40E0385C-1B4E-423A-8B75-529965DB3C37}"/>
    <cellStyle name="Comma 2 7 2 5 6" xfId="25400" xr:uid="{8C699D8E-BD69-465D-BE3C-F58073B678E7}"/>
    <cellStyle name="Comma 2 7 2 6" xfId="2147" xr:uid="{F0F6FBB0-101A-4E8D-A0BE-7E0213A847F8}"/>
    <cellStyle name="Comma 2 7 2 6 2" xfId="6191" xr:uid="{022789BF-F5CB-44EC-B881-A014EA94AD51}"/>
    <cellStyle name="Comma 2 7 2 6 2 2" xfId="18323" xr:uid="{DBF123A7-1F0A-420B-95C3-81D6EF7D0C09}"/>
    <cellStyle name="Comma 2 7 2 6 2 2 2" xfId="42587" xr:uid="{1222675B-B0B1-4674-A8F2-34E94EB27649}"/>
    <cellStyle name="Comma 2 7 2 6 2 3" xfId="30455" xr:uid="{E406082F-5ECD-4CB3-8A07-4C7EA0EDBBAC}"/>
    <cellStyle name="Comma 2 7 2 6 3" xfId="10235" xr:uid="{02AB28EB-BB8A-4DCB-96D5-3BE0D1B42913}"/>
    <cellStyle name="Comma 2 7 2 6 3 2" xfId="22367" xr:uid="{6E522DB2-2296-4FBE-AEF2-6F496841AA73}"/>
    <cellStyle name="Comma 2 7 2 6 3 2 2" xfId="46631" xr:uid="{C747CBA7-2918-4557-818F-7F44FC15DCCF}"/>
    <cellStyle name="Comma 2 7 2 6 3 3" xfId="34499" xr:uid="{84A41846-5679-4AA8-A98D-9AD6640E2EAF}"/>
    <cellStyle name="Comma 2 7 2 6 4" xfId="14279" xr:uid="{8CF9FA4B-65AB-4D2A-A872-9A366BB790B7}"/>
    <cellStyle name="Comma 2 7 2 6 4 2" xfId="38543" xr:uid="{F3BB67B8-CEA3-4D2B-82D7-1845C5DC0988}"/>
    <cellStyle name="Comma 2 7 2 6 5" xfId="26411" xr:uid="{97EF49D4-EC98-4FCC-8EF1-B82CAD5E6448}"/>
    <cellStyle name="Comma 2 7 2 7" xfId="4169" xr:uid="{2B8ABD0E-2A6B-4A8D-86C6-0D2771517D39}"/>
    <cellStyle name="Comma 2 7 2 7 2" xfId="16301" xr:uid="{F55F0550-F457-464D-96B0-54055A735D40}"/>
    <cellStyle name="Comma 2 7 2 7 2 2" xfId="40565" xr:uid="{37031F71-C53A-41A5-B183-358D1CCEF483}"/>
    <cellStyle name="Comma 2 7 2 7 3" xfId="28433" xr:uid="{88828EBA-5F00-4E36-A056-F2F3DBD01106}"/>
    <cellStyle name="Comma 2 7 2 8" xfId="8213" xr:uid="{BD9AAB27-50C4-4789-9BD6-ECE4B440A7F4}"/>
    <cellStyle name="Comma 2 7 2 8 2" xfId="20345" xr:uid="{7DCED9DE-1C95-459C-9C18-F64C2CFB3166}"/>
    <cellStyle name="Comma 2 7 2 8 2 2" xfId="44609" xr:uid="{69A1553B-16C4-44B7-A77D-33810E9EDF28}"/>
    <cellStyle name="Comma 2 7 2 8 3" xfId="32477" xr:uid="{58891AB2-CFDA-4A10-AE1C-E4FB8B297076}"/>
    <cellStyle name="Comma 2 7 2 9" xfId="12257" xr:uid="{7E78FD6B-E468-4A82-902B-235D8591B694}"/>
    <cellStyle name="Comma 2 7 2 9 2" xfId="36521" xr:uid="{1E7F2E2A-80A4-4BE7-942F-6C10FBB6C18D}"/>
    <cellStyle name="Comma 2 7 3" xfId="188" xr:uid="{2080F716-C70F-49C8-845A-C28A3D9E5B50}"/>
    <cellStyle name="Comma 2 7 3 2" xfId="441" xr:uid="{38FF21E1-B04D-4E19-93BC-B56725E6F1D0}"/>
    <cellStyle name="Comma 2 7 3 2 2" xfId="946" xr:uid="{1AED32BA-7C72-4C03-B043-368DCF893344}"/>
    <cellStyle name="Comma 2 7 3 2 2 2" xfId="1957" xr:uid="{878B8919-9A62-4C64-BEF3-AAC48C6D8A2C}"/>
    <cellStyle name="Comma 2 7 3 2 2 2 2" xfId="3979" xr:uid="{428751FB-B835-404B-8754-3C48106B7C3B}"/>
    <cellStyle name="Comma 2 7 3 2 2 2 2 2" xfId="8023" xr:uid="{8C39BCE2-C7B1-4D1F-9C74-DE08F71BA2B6}"/>
    <cellStyle name="Comma 2 7 3 2 2 2 2 2 2" xfId="20155" xr:uid="{63F2369F-40FD-4A5C-A001-23F5E7AF82D7}"/>
    <cellStyle name="Comma 2 7 3 2 2 2 2 2 2 2" xfId="44419" xr:uid="{4B7354A9-A0DF-4B70-95B2-FBD40DBA5F88}"/>
    <cellStyle name="Comma 2 7 3 2 2 2 2 2 3" xfId="32287" xr:uid="{C67CAAAC-C53A-4C34-8CDF-DC62CDEC102A}"/>
    <cellStyle name="Comma 2 7 3 2 2 2 2 3" xfId="12067" xr:uid="{C0B2F19A-4660-45B2-9200-37C3DA085A87}"/>
    <cellStyle name="Comma 2 7 3 2 2 2 2 3 2" xfId="24199" xr:uid="{E951941F-8D8E-4DED-A501-807E535418F9}"/>
    <cellStyle name="Comma 2 7 3 2 2 2 2 3 2 2" xfId="48463" xr:uid="{3C8C21C4-7F13-40D1-8162-47C50D3871B6}"/>
    <cellStyle name="Comma 2 7 3 2 2 2 2 3 3" xfId="36331" xr:uid="{CC61FB6C-49AC-4C50-8B21-CB2B4FB56310}"/>
    <cellStyle name="Comma 2 7 3 2 2 2 2 4" xfId="16111" xr:uid="{4D32C97D-A6AE-4A72-9DCF-CD92FF5525AC}"/>
    <cellStyle name="Comma 2 7 3 2 2 2 2 4 2" xfId="40375" xr:uid="{F8184479-20B5-4833-8749-F0981CFF24A3}"/>
    <cellStyle name="Comma 2 7 3 2 2 2 2 5" xfId="28243" xr:uid="{FAB5A3A2-5674-444B-A164-CA973F87CD83}"/>
    <cellStyle name="Comma 2 7 3 2 2 2 3" xfId="6001" xr:uid="{3F9C311C-9F19-4A9E-B617-4544211FF16B}"/>
    <cellStyle name="Comma 2 7 3 2 2 2 3 2" xfId="18133" xr:uid="{529A9536-24D5-4E00-88A4-D66B2A51FC28}"/>
    <cellStyle name="Comma 2 7 3 2 2 2 3 2 2" xfId="42397" xr:uid="{2D0A2E32-865E-4991-B196-94697F6CA216}"/>
    <cellStyle name="Comma 2 7 3 2 2 2 3 3" xfId="30265" xr:uid="{7E900A24-C936-4F28-ABDC-D6486577D136}"/>
    <cellStyle name="Comma 2 7 3 2 2 2 4" xfId="10045" xr:uid="{F0034A45-0E12-43AA-AA86-30E82F4C092B}"/>
    <cellStyle name="Comma 2 7 3 2 2 2 4 2" xfId="22177" xr:uid="{40A695D2-FC21-45AE-AE1F-49981970AA86}"/>
    <cellStyle name="Comma 2 7 3 2 2 2 4 2 2" xfId="46441" xr:uid="{D6912276-4E5D-40AD-BECB-D0B8ACA95C93}"/>
    <cellStyle name="Comma 2 7 3 2 2 2 4 3" xfId="34309" xr:uid="{F1548F3E-5CA1-4989-95CE-0DE680D8B4BF}"/>
    <cellStyle name="Comma 2 7 3 2 2 2 5" xfId="14089" xr:uid="{61DDC3D5-D122-4491-B23B-939D795541A3}"/>
    <cellStyle name="Comma 2 7 3 2 2 2 5 2" xfId="38353" xr:uid="{A3B3B622-07CE-48E1-AE87-969CF7DEE2CB}"/>
    <cellStyle name="Comma 2 7 3 2 2 2 6" xfId="26221" xr:uid="{A4579DD5-339D-43DA-B097-B853C16F2D77}"/>
    <cellStyle name="Comma 2 7 3 2 2 3" xfId="2968" xr:uid="{23ED5830-635B-472C-9844-0703749CE6F4}"/>
    <cellStyle name="Comma 2 7 3 2 2 3 2" xfId="7012" xr:uid="{95923180-8E1F-4DD4-819B-8D0A5DA0316D}"/>
    <cellStyle name="Comma 2 7 3 2 2 3 2 2" xfId="19144" xr:uid="{03C12A82-A443-4670-8AA0-4D8406855DEA}"/>
    <cellStyle name="Comma 2 7 3 2 2 3 2 2 2" xfId="43408" xr:uid="{3C26007C-64BC-4AFA-BCDF-2BF05FD8034E}"/>
    <cellStyle name="Comma 2 7 3 2 2 3 2 3" xfId="31276" xr:uid="{B5796D9B-F693-4221-A3CE-AD97F5B3D545}"/>
    <cellStyle name="Comma 2 7 3 2 2 3 3" xfId="11056" xr:uid="{3D46C936-5047-46A7-A93D-2FB61633FADC}"/>
    <cellStyle name="Comma 2 7 3 2 2 3 3 2" xfId="23188" xr:uid="{08DE7197-DD92-48D0-9677-32076553C081}"/>
    <cellStyle name="Comma 2 7 3 2 2 3 3 2 2" xfId="47452" xr:uid="{4915860E-7391-4D77-9027-4CCB8D81A72F}"/>
    <cellStyle name="Comma 2 7 3 2 2 3 3 3" xfId="35320" xr:uid="{3CEE5DEE-ED47-4ADF-8C13-58C1CAF96962}"/>
    <cellStyle name="Comma 2 7 3 2 2 3 4" xfId="15100" xr:uid="{F672225B-A57D-4819-9CFE-231B86A598F6}"/>
    <cellStyle name="Comma 2 7 3 2 2 3 4 2" xfId="39364" xr:uid="{697E4E9A-9FB3-4F6A-AD57-962CDFDEBA04}"/>
    <cellStyle name="Comma 2 7 3 2 2 3 5" xfId="27232" xr:uid="{D947D7B0-96DE-4512-B05C-6D43B105F7B3}"/>
    <cellStyle name="Comma 2 7 3 2 2 4" xfId="4990" xr:uid="{0D0163EE-BD5B-4B87-BDFD-C54844154C2B}"/>
    <cellStyle name="Comma 2 7 3 2 2 4 2" xfId="17122" xr:uid="{95A5D820-3724-40E8-9C4C-047FA2EC1461}"/>
    <cellStyle name="Comma 2 7 3 2 2 4 2 2" xfId="41386" xr:uid="{96B86FF3-DAE3-45CD-BC37-E26ECBFFCEBF}"/>
    <cellStyle name="Comma 2 7 3 2 2 4 3" xfId="29254" xr:uid="{8AE9FA61-AF39-47E5-84D8-79B98A928F1A}"/>
    <cellStyle name="Comma 2 7 3 2 2 5" xfId="9034" xr:uid="{B3163E4F-D37A-4B44-A0B8-90F36921B00D}"/>
    <cellStyle name="Comma 2 7 3 2 2 5 2" xfId="21166" xr:uid="{86314C4C-C3A5-4249-8C61-94B659263B43}"/>
    <cellStyle name="Comma 2 7 3 2 2 5 2 2" xfId="45430" xr:uid="{486E5660-2B33-45C3-BEC9-A4C7A316685B}"/>
    <cellStyle name="Comma 2 7 3 2 2 5 3" xfId="33298" xr:uid="{9B922075-4A11-443A-84BA-9D44B889314B}"/>
    <cellStyle name="Comma 2 7 3 2 2 6" xfId="13078" xr:uid="{1CF5420A-EC58-432B-ACAE-07BC75BED556}"/>
    <cellStyle name="Comma 2 7 3 2 2 6 2" xfId="37342" xr:uid="{57FCA8F5-E85A-4023-80D4-19537BBF4430}"/>
    <cellStyle name="Comma 2 7 3 2 2 7" xfId="25210" xr:uid="{7148C1D5-FECA-412A-BABE-5C11312B9FC3}"/>
    <cellStyle name="Comma 2 7 3 2 3" xfId="1452" xr:uid="{5C33E84F-D70F-4697-B873-9B909115155D}"/>
    <cellStyle name="Comma 2 7 3 2 3 2" xfId="3474" xr:uid="{79C35848-6210-49D2-ADC4-8EF6675E41E2}"/>
    <cellStyle name="Comma 2 7 3 2 3 2 2" xfId="7518" xr:uid="{EA67EB14-AA42-405A-B609-738F3AA3F5C2}"/>
    <cellStyle name="Comma 2 7 3 2 3 2 2 2" xfId="19650" xr:uid="{B43ED80F-93B5-4297-AFAA-315F8EBC1CEE}"/>
    <cellStyle name="Comma 2 7 3 2 3 2 2 2 2" xfId="43914" xr:uid="{77203A0C-59B6-413D-A7B1-042D23147D62}"/>
    <cellStyle name="Comma 2 7 3 2 3 2 2 3" xfId="31782" xr:uid="{997D3FF4-F1D9-435E-BAD6-DA40CB65A56F}"/>
    <cellStyle name="Comma 2 7 3 2 3 2 3" xfId="11562" xr:uid="{926E7E77-0817-4DFB-853B-414FAB679047}"/>
    <cellStyle name="Comma 2 7 3 2 3 2 3 2" xfId="23694" xr:uid="{699D88BA-F084-4F04-AB13-63515D1E8D10}"/>
    <cellStyle name="Comma 2 7 3 2 3 2 3 2 2" xfId="47958" xr:uid="{FC77D4C0-F39F-4413-AA2D-5F216AD8C7E0}"/>
    <cellStyle name="Comma 2 7 3 2 3 2 3 3" xfId="35826" xr:uid="{EA64F4B0-31AB-472E-8EC1-F300CEA13BC8}"/>
    <cellStyle name="Comma 2 7 3 2 3 2 4" xfId="15606" xr:uid="{16C0FA19-337D-4507-AB83-4C15AEC241F8}"/>
    <cellStyle name="Comma 2 7 3 2 3 2 4 2" xfId="39870" xr:uid="{403D7A06-1E96-4237-8AF2-FAB0B3FC4BB9}"/>
    <cellStyle name="Comma 2 7 3 2 3 2 5" xfId="27738" xr:uid="{FE265662-2564-41ED-8F5E-358D51857544}"/>
    <cellStyle name="Comma 2 7 3 2 3 3" xfId="5496" xr:uid="{1B3A9E90-07C0-43E9-A972-9EBBEAEDC75C}"/>
    <cellStyle name="Comma 2 7 3 2 3 3 2" xfId="17628" xr:uid="{9AAE4C0E-6254-4599-94AE-8D6D55DCA163}"/>
    <cellStyle name="Comma 2 7 3 2 3 3 2 2" xfId="41892" xr:uid="{A278D227-D609-4D89-A5BA-6F6D9E1F08EC}"/>
    <cellStyle name="Comma 2 7 3 2 3 3 3" xfId="29760" xr:uid="{8EE344BF-7A98-443E-9C2A-B780412CA985}"/>
    <cellStyle name="Comma 2 7 3 2 3 4" xfId="9540" xr:uid="{6399A971-B44A-4A2B-BA9B-E1E5F43288AA}"/>
    <cellStyle name="Comma 2 7 3 2 3 4 2" xfId="21672" xr:uid="{AF4BE7E1-EF71-4F21-B5F3-1FA238A0954D}"/>
    <cellStyle name="Comma 2 7 3 2 3 4 2 2" xfId="45936" xr:uid="{D5821E58-055F-4A2A-8472-C9BE0E2D692B}"/>
    <cellStyle name="Comma 2 7 3 2 3 4 3" xfId="33804" xr:uid="{31D54140-001E-4FF3-9AC1-E7013EE089FA}"/>
    <cellStyle name="Comma 2 7 3 2 3 5" xfId="13584" xr:uid="{362504D1-EE5E-4893-96A4-8A3D25A9BC83}"/>
    <cellStyle name="Comma 2 7 3 2 3 5 2" xfId="37848" xr:uid="{AEFAB262-D5C6-451A-8851-EFCC578FAEB7}"/>
    <cellStyle name="Comma 2 7 3 2 3 6" xfId="25716" xr:uid="{9BFBF4DE-E719-4EB5-A53A-713A3C89FAC9}"/>
    <cellStyle name="Comma 2 7 3 2 4" xfId="2463" xr:uid="{F43FA027-C4D6-4B97-B731-2AB1633BD361}"/>
    <cellStyle name="Comma 2 7 3 2 4 2" xfId="6507" xr:uid="{399AA130-133B-44BF-A701-D98E0357F877}"/>
    <cellStyle name="Comma 2 7 3 2 4 2 2" xfId="18639" xr:uid="{2DA54993-E0BA-4340-A4E2-9400B07D2234}"/>
    <cellStyle name="Comma 2 7 3 2 4 2 2 2" xfId="42903" xr:uid="{96E87FB1-DD8E-4A75-AE52-C5EC6AD8C47D}"/>
    <cellStyle name="Comma 2 7 3 2 4 2 3" xfId="30771" xr:uid="{0DD9D70F-0E84-46C5-947A-F2EBB9B6E9D7}"/>
    <cellStyle name="Comma 2 7 3 2 4 3" xfId="10551" xr:uid="{215E342B-653F-4F02-8A53-86B9EA8D0113}"/>
    <cellStyle name="Comma 2 7 3 2 4 3 2" xfId="22683" xr:uid="{5CB7EAAA-0B21-4978-8DB1-95B282260DDF}"/>
    <cellStyle name="Comma 2 7 3 2 4 3 2 2" xfId="46947" xr:uid="{56539801-7845-4291-A9BA-716024AEA3AA}"/>
    <cellStyle name="Comma 2 7 3 2 4 3 3" xfId="34815" xr:uid="{F3354214-225A-46E4-9AE3-BF74EE2721DC}"/>
    <cellStyle name="Comma 2 7 3 2 4 4" xfId="14595" xr:uid="{48ADF036-C280-490C-9EF6-4D42C2052AF4}"/>
    <cellStyle name="Comma 2 7 3 2 4 4 2" xfId="38859" xr:uid="{E4CD9233-0FB2-46C7-AD31-F77B1FD33275}"/>
    <cellStyle name="Comma 2 7 3 2 4 5" xfId="26727" xr:uid="{81C6EBEA-6B72-472A-8620-D971B10883A3}"/>
    <cellStyle name="Comma 2 7 3 2 5" xfId="4485" xr:uid="{8F0259FE-DB6A-4065-91FA-C3176C246C6B}"/>
    <cellStyle name="Comma 2 7 3 2 5 2" xfId="16617" xr:uid="{67C934FB-DBDE-4828-B4B0-0A264F7B884B}"/>
    <cellStyle name="Comma 2 7 3 2 5 2 2" xfId="40881" xr:uid="{D631CC93-71D9-4CA9-8DC0-E1525F78C9D5}"/>
    <cellStyle name="Comma 2 7 3 2 5 3" xfId="28749" xr:uid="{00B765A9-9748-47C7-8AC7-2D5DB3D093E1}"/>
    <cellStyle name="Comma 2 7 3 2 6" xfId="8529" xr:uid="{40B5A040-8CB1-4E6A-943B-50842FEF52E6}"/>
    <cellStyle name="Comma 2 7 3 2 6 2" xfId="20661" xr:uid="{EFD68446-878D-49AB-83DC-4CA671B91EB5}"/>
    <cellStyle name="Comma 2 7 3 2 6 2 2" xfId="44925" xr:uid="{F8C39EA6-984F-4530-8A37-183EC453B616}"/>
    <cellStyle name="Comma 2 7 3 2 6 3" xfId="32793" xr:uid="{FCD8584A-4792-4B3C-880E-98DD1C8A91FF}"/>
    <cellStyle name="Comma 2 7 3 2 7" xfId="12573" xr:uid="{AAABE003-0788-49CE-B8BC-589C6FD95D21}"/>
    <cellStyle name="Comma 2 7 3 2 7 2" xfId="36837" xr:uid="{571065B4-2228-40B2-9AA0-F1A545382748}"/>
    <cellStyle name="Comma 2 7 3 2 8" xfId="24705" xr:uid="{45992496-A808-48B9-B446-C57C7853D627}"/>
    <cellStyle name="Comma 2 7 3 3" xfId="693" xr:uid="{5E3E1265-56E3-4C60-B611-3F592E28EC5C}"/>
    <cellStyle name="Comma 2 7 3 3 2" xfId="1704" xr:uid="{C363B8C2-DB4C-4AE0-8F38-A3E1C29F2016}"/>
    <cellStyle name="Comma 2 7 3 3 2 2" xfId="3726" xr:uid="{11E82B4D-32EA-4DE3-8103-F8158A536DA4}"/>
    <cellStyle name="Comma 2 7 3 3 2 2 2" xfId="7770" xr:uid="{3C573062-AB1F-4CE7-A7F0-102439A46643}"/>
    <cellStyle name="Comma 2 7 3 3 2 2 2 2" xfId="19902" xr:uid="{FED3680E-B9F8-4AC0-B24A-DB6F15850319}"/>
    <cellStyle name="Comma 2 7 3 3 2 2 2 2 2" xfId="44166" xr:uid="{543054D9-00F4-4896-9DC3-0B7528A58AC7}"/>
    <cellStyle name="Comma 2 7 3 3 2 2 2 3" xfId="32034" xr:uid="{1D3E12B2-2642-4C01-96FA-8898F411A6CC}"/>
    <cellStyle name="Comma 2 7 3 3 2 2 3" xfId="11814" xr:uid="{B5822226-89CA-40C7-80B1-F248A0C7521A}"/>
    <cellStyle name="Comma 2 7 3 3 2 2 3 2" xfId="23946" xr:uid="{6EDBCE05-C386-4DF9-92B1-2C0E4767D3CC}"/>
    <cellStyle name="Comma 2 7 3 3 2 2 3 2 2" xfId="48210" xr:uid="{FFBDF207-0B96-46B9-853E-555898BAD7C8}"/>
    <cellStyle name="Comma 2 7 3 3 2 2 3 3" xfId="36078" xr:uid="{84C48ED5-E610-449A-BDF1-BF88017A1AFC}"/>
    <cellStyle name="Comma 2 7 3 3 2 2 4" xfId="15858" xr:uid="{F8E626B6-EF92-4625-B103-48BC264EF480}"/>
    <cellStyle name="Comma 2 7 3 3 2 2 4 2" xfId="40122" xr:uid="{B6D8ACC4-C7FD-4502-B17E-8D2C9AE276A3}"/>
    <cellStyle name="Comma 2 7 3 3 2 2 5" xfId="27990" xr:uid="{06AFFAA0-13F9-4755-ABFC-D1EB40465AAA}"/>
    <cellStyle name="Comma 2 7 3 3 2 3" xfId="5748" xr:uid="{F09F20B2-8F84-4FE2-A4DB-ABC647356D9C}"/>
    <cellStyle name="Comma 2 7 3 3 2 3 2" xfId="17880" xr:uid="{AABA091B-2303-455A-B130-E1435E99F6B3}"/>
    <cellStyle name="Comma 2 7 3 3 2 3 2 2" xfId="42144" xr:uid="{05AABE79-DB6D-4713-AD3C-C3DA215F3B82}"/>
    <cellStyle name="Comma 2 7 3 3 2 3 3" xfId="30012" xr:uid="{8A983367-B4ED-4008-A915-11F06198B420}"/>
    <cellStyle name="Comma 2 7 3 3 2 4" xfId="9792" xr:uid="{6E69A9D3-8316-4D02-A2B2-27E862304A19}"/>
    <cellStyle name="Comma 2 7 3 3 2 4 2" xfId="21924" xr:uid="{4B413739-4438-4C2C-B01B-AD58B889C78D}"/>
    <cellStyle name="Comma 2 7 3 3 2 4 2 2" xfId="46188" xr:uid="{2B65D87D-8B40-45B5-9438-339EC7BDF872}"/>
    <cellStyle name="Comma 2 7 3 3 2 4 3" xfId="34056" xr:uid="{E3B67871-4A12-481F-963E-58310ED7E6B6}"/>
    <cellStyle name="Comma 2 7 3 3 2 5" xfId="13836" xr:uid="{E216B522-AE9F-412E-A5DF-337BCEF28A6F}"/>
    <cellStyle name="Comma 2 7 3 3 2 5 2" xfId="38100" xr:uid="{8DF78E3E-70CC-4461-9E7E-C670341764EA}"/>
    <cellStyle name="Comma 2 7 3 3 2 6" xfId="25968" xr:uid="{BAC20E3B-8F6E-4539-A00B-4B669EF48F49}"/>
    <cellStyle name="Comma 2 7 3 3 3" xfId="2715" xr:uid="{201E0B93-8314-4D2D-A81F-7702CBB3FCF8}"/>
    <cellStyle name="Comma 2 7 3 3 3 2" xfId="6759" xr:uid="{6DA915EC-0E9C-49F6-AEE9-8821BF70AD74}"/>
    <cellStyle name="Comma 2 7 3 3 3 2 2" xfId="18891" xr:uid="{9AF1562B-DE55-440E-BA0D-DC002CD64447}"/>
    <cellStyle name="Comma 2 7 3 3 3 2 2 2" xfId="43155" xr:uid="{2CEB86B8-2E3E-4E1C-8C81-2856F2BB90E2}"/>
    <cellStyle name="Comma 2 7 3 3 3 2 3" xfId="31023" xr:uid="{2BE82539-4ABD-40C8-A712-4C46DAD62E73}"/>
    <cellStyle name="Comma 2 7 3 3 3 3" xfId="10803" xr:uid="{AD82FF51-A3FA-4865-A17D-D0392563AA9F}"/>
    <cellStyle name="Comma 2 7 3 3 3 3 2" xfId="22935" xr:uid="{A1CA59E8-8CEE-4BC1-A4D3-58885C77CD02}"/>
    <cellStyle name="Comma 2 7 3 3 3 3 2 2" xfId="47199" xr:uid="{1F52B332-22FF-4003-8DCD-7B01E41AAA49}"/>
    <cellStyle name="Comma 2 7 3 3 3 3 3" xfId="35067" xr:uid="{BB647E77-A816-4EB1-9BF2-5B3C725C86F1}"/>
    <cellStyle name="Comma 2 7 3 3 3 4" xfId="14847" xr:uid="{1C1A51DC-FE83-4FEC-BA31-9911C5CFC793}"/>
    <cellStyle name="Comma 2 7 3 3 3 4 2" xfId="39111" xr:uid="{1BC07621-4B54-4ED1-90DA-54ECD764638F}"/>
    <cellStyle name="Comma 2 7 3 3 3 5" xfId="26979" xr:uid="{2EFD825A-11E8-40F0-BD64-3C83F580F591}"/>
    <cellStyle name="Comma 2 7 3 3 4" xfId="4737" xr:uid="{9BC988DE-C8B7-4A3F-80D3-39FAADFAB8CB}"/>
    <cellStyle name="Comma 2 7 3 3 4 2" xfId="16869" xr:uid="{380699F2-60CA-4F79-927D-D8FCD133559C}"/>
    <cellStyle name="Comma 2 7 3 3 4 2 2" xfId="41133" xr:uid="{FB36EE09-2C7E-4F3E-AB2F-5AA9121F6EF9}"/>
    <cellStyle name="Comma 2 7 3 3 4 3" xfId="29001" xr:uid="{E161BE6D-3AF8-4A1E-8E96-9A9AB2F31FBD}"/>
    <cellStyle name="Comma 2 7 3 3 5" xfId="8781" xr:uid="{5DADBF65-CD5F-4A55-B272-13C8DC0757E8}"/>
    <cellStyle name="Comma 2 7 3 3 5 2" xfId="20913" xr:uid="{000597B2-1117-4175-BA57-E6EBF58ED921}"/>
    <cellStyle name="Comma 2 7 3 3 5 2 2" xfId="45177" xr:uid="{415A188D-DA3B-4AA2-A150-BB4DD4EC5ADD}"/>
    <cellStyle name="Comma 2 7 3 3 5 3" xfId="33045" xr:uid="{C6EA028E-D419-497F-9023-157378968134}"/>
    <cellStyle name="Comma 2 7 3 3 6" xfId="12825" xr:uid="{2FE08A7F-8E3A-4DDF-BAB8-29D78C1603CB}"/>
    <cellStyle name="Comma 2 7 3 3 6 2" xfId="37089" xr:uid="{F5030E41-FC1C-411B-A8D7-E286561C2BD4}"/>
    <cellStyle name="Comma 2 7 3 3 7" xfId="24957" xr:uid="{4412997E-80E0-47F6-83A0-3475669722BA}"/>
    <cellStyle name="Comma 2 7 3 4" xfId="1199" xr:uid="{0BFE5663-BFEF-4ADF-844A-8F7B1D5D1A5E}"/>
    <cellStyle name="Comma 2 7 3 4 2" xfId="3221" xr:uid="{EA6D6CD9-F6BF-4D78-B126-AA33541275EF}"/>
    <cellStyle name="Comma 2 7 3 4 2 2" xfId="7265" xr:uid="{1BDD8C89-D390-48A1-A3EB-219BC5BB3088}"/>
    <cellStyle name="Comma 2 7 3 4 2 2 2" xfId="19397" xr:uid="{9BD3F7E2-DD1B-498B-8FD9-39A31F57C17C}"/>
    <cellStyle name="Comma 2 7 3 4 2 2 2 2" xfId="43661" xr:uid="{71402313-5D1A-4F17-892E-85E8743DA961}"/>
    <cellStyle name="Comma 2 7 3 4 2 2 3" xfId="31529" xr:uid="{FC20802B-2CB6-47E2-87EF-D0D0627556F0}"/>
    <cellStyle name="Comma 2 7 3 4 2 3" xfId="11309" xr:uid="{57CFB204-503F-4B3A-BEA8-6FB613A0349A}"/>
    <cellStyle name="Comma 2 7 3 4 2 3 2" xfId="23441" xr:uid="{5BE86041-9654-4EDE-B787-4A3B0C5A4705}"/>
    <cellStyle name="Comma 2 7 3 4 2 3 2 2" xfId="47705" xr:uid="{F133A355-8FDF-42A0-ADED-CFCBB6DC0DBD}"/>
    <cellStyle name="Comma 2 7 3 4 2 3 3" xfId="35573" xr:uid="{146F8A84-8A4D-4509-9C63-77A528143404}"/>
    <cellStyle name="Comma 2 7 3 4 2 4" xfId="15353" xr:uid="{92F19D9C-901A-4A23-9F09-8333CE6358B2}"/>
    <cellStyle name="Comma 2 7 3 4 2 4 2" xfId="39617" xr:uid="{43FA520D-888B-4A20-81E4-1CA074916C1A}"/>
    <cellStyle name="Comma 2 7 3 4 2 5" xfId="27485" xr:uid="{76317962-63D5-442A-B466-3A1F7B7DC063}"/>
    <cellStyle name="Comma 2 7 3 4 3" xfId="5243" xr:uid="{449F0B30-F664-4509-ADDB-7194B82F5F1B}"/>
    <cellStyle name="Comma 2 7 3 4 3 2" xfId="17375" xr:uid="{71031958-EDF1-4944-8CE8-DF4A25CEBF0F}"/>
    <cellStyle name="Comma 2 7 3 4 3 2 2" xfId="41639" xr:uid="{2FB3FE30-85F1-4276-9FC3-2A221CBCCBEB}"/>
    <cellStyle name="Comma 2 7 3 4 3 3" xfId="29507" xr:uid="{E194C675-726A-4992-812B-0691272E4286}"/>
    <cellStyle name="Comma 2 7 3 4 4" xfId="9287" xr:uid="{DAAC2CAC-BBC7-45AB-A793-AB9AE472879F}"/>
    <cellStyle name="Comma 2 7 3 4 4 2" xfId="21419" xr:uid="{64489DEF-9A50-4F9B-B7BD-4E6C9BC67640}"/>
    <cellStyle name="Comma 2 7 3 4 4 2 2" xfId="45683" xr:uid="{4966C66E-1398-4BD4-8486-2467AB061B57}"/>
    <cellStyle name="Comma 2 7 3 4 4 3" xfId="33551" xr:uid="{F8C3E7C1-A2C7-4A43-81F2-5AA06D00BF1B}"/>
    <cellStyle name="Comma 2 7 3 4 5" xfId="13331" xr:uid="{15BA59BD-41D0-4952-B372-A4C4ADD465C8}"/>
    <cellStyle name="Comma 2 7 3 4 5 2" xfId="37595" xr:uid="{56A0E1A1-9E1A-43CE-B594-984F0CC32D20}"/>
    <cellStyle name="Comma 2 7 3 4 6" xfId="25463" xr:uid="{FB4D260F-1F5B-408D-930F-CB083D872EE6}"/>
    <cellStyle name="Comma 2 7 3 5" xfId="2210" xr:uid="{5EC7CF87-54E8-48C0-9D0D-9EC9830FA3B3}"/>
    <cellStyle name="Comma 2 7 3 5 2" xfId="6254" xr:uid="{24486DE9-2BBA-48FC-A216-1A6C45BA5F36}"/>
    <cellStyle name="Comma 2 7 3 5 2 2" xfId="18386" xr:uid="{6E90C02F-3310-4170-BD35-C7F39AD965AD}"/>
    <cellStyle name="Comma 2 7 3 5 2 2 2" xfId="42650" xr:uid="{830D7696-54E4-43BC-BE86-C86197B26E2A}"/>
    <cellStyle name="Comma 2 7 3 5 2 3" xfId="30518" xr:uid="{5F1A4AD1-6A4E-4000-B9A0-510030640EDD}"/>
    <cellStyle name="Comma 2 7 3 5 3" xfId="10298" xr:uid="{5C44E17F-F052-454D-8A36-705C40600382}"/>
    <cellStyle name="Comma 2 7 3 5 3 2" xfId="22430" xr:uid="{FC4D7FE7-5D21-4154-9EC5-A4883D00D285}"/>
    <cellStyle name="Comma 2 7 3 5 3 2 2" xfId="46694" xr:uid="{57D7E748-169D-4D36-9881-608A22C472F1}"/>
    <cellStyle name="Comma 2 7 3 5 3 3" xfId="34562" xr:uid="{8A653CCF-435C-4DD2-95D1-CC92BF8E3FB6}"/>
    <cellStyle name="Comma 2 7 3 5 4" xfId="14342" xr:uid="{3DE1AD45-85CB-40B1-9564-09FDD5A78D9C}"/>
    <cellStyle name="Comma 2 7 3 5 4 2" xfId="38606" xr:uid="{3B5CA9D1-DB4A-43E3-AF7B-3AA6DE2887D4}"/>
    <cellStyle name="Comma 2 7 3 5 5" xfId="26474" xr:uid="{EF166102-0D32-48F0-B64B-2DBE8825C0F1}"/>
    <cellStyle name="Comma 2 7 3 6" xfId="4232" xr:uid="{AD1BD385-0FCF-43D0-A91E-2B6D1D000078}"/>
    <cellStyle name="Comma 2 7 3 6 2" xfId="16364" xr:uid="{4608C9A4-17B8-457F-9587-D6BBC213F99E}"/>
    <cellStyle name="Comma 2 7 3 6 2 2" xfId="40628" xr:uid="{E671B9B1-7B16-4E1D-95F9-44721EE12F4E}"/>
    <cellStyle name="Comma 2 7 3 6 3" xfId="28496" xr:uid="{73BD4868-FA0B-4C7B-9EA3-50BA0D3C2B8D}"/>
    <cellStyle name="Comma 2 7 3 7" xfId="8276" xr:uid="{DE862797-3846-4F0C-9457-6F09CDD94D70}"/>
    <cellStyle name="Comma 2 7 3 7 2" xfId="20408" xr:uid="{163C9298-2A74-4EA8-A0E5-2B117A7905BE}"/>
    <cellStyle name="Comma 2 7 3 7 2 2" xfId="44672" xr:uid="{BAE36C29-7A12-4C1D-97E6-1A4A5C073B44}"/>
    <cellStyle name="Comma 2 7 3 7 3" xfId="32540" xr:uid="{3DB4F2D7-2F0D-4941-BABF-A0A9EE5E6BCB}"/>
    <cellStyle name="Comma 2 7 3 8" xfId="12320" xr:uid="{8E15C873-BF51-4921-84A0-2E8B5250AFA1}"/>
    <cellStyle name="Comma 2 7 3 8 2" xfId="36584" xr:uid="{7D5BFC0A-5954-47F1-B742-42382D6F98A0}"/>
    <cellStyle name="Comma 2 7 3 9" xfId="24452" xr:uid="{FEDF306A-A188-41B3-8C16-0A129836F3B1}"/>
    <cellStyle name="Comma 2 7 4" xfId="315" xr:uid="{FCD355A9-04C5-4335-884D-C6105E84BD8A}"/>
    <cellStyle name="Comma 2 7 4 2" xfId="820" xr:uid="{C1E1D35C-AE65-4338-A344-6FF59AEE50F5}"/>
    <cellStyle name="Comma 2 7 4 2 2" xfId="1831" xr:uid="{D584373D-1180-4A2C-A05D-604AA9B60242}"/>
    <cellStyle name="Comma 2 7 4 2 2 2" xfId="3853" xr:uid="{AA4861FF-EE8E-4C21-89F3-13A60282F538}"/>
    <cellStyle name="Comma 2 7 4 2 2 2 2" xfId="7897" xr:uid="{030119D4-02EA-4C0B-8A92-A509E1A09362}"/>
    <cellStyle name="Comma 2 7 4 2 2 2 2 2" xfId="20029" xr:uid="{B2E0D03F-9FF1-4C7E-800C-4A2BDBC61FDF}"/>
    <cellStyle name="Comma 2 7 4 2 2 2 2 2 2" xfId="44293" xr:uid="{AFCA5638-F6FE-4321-AA9D-5B9CCAA6AABF}"/>
    <cellStyle name="Comma 2 7 4 2 2 2 2 3" xfId="32161" xr:uid="{07E2DBDC-4E43-4488-B0AA-528CC4B4FA21}"/>
    <cellStyle name="Comma 2 7 4 2 2 2 3" xfId="11941" xr:uid="{E9EF1C8B-4ACB-4C67-BCB9-CA606BBA271F}"/>
    <cellStyle name="Comma 2 7 4 2 2 2 3 2" xfId="24073" xr:uid="{BD3F46A6-009B-49EB-8EE7-9D22D2437A0C}"/>
    <cellStyle name="Comma 2 7 4 2 2 2 3 2 2" xfId="48337" xr:uid="{05E265DA-2D96-4069-9C87-42E83BC1BD1F}"/>
    <cellStyle name="Comma 2 7 4 2 2 2 3 3" xfId="36205" xr:uid="{16DE64A6-A319-44E1-AFDB-866592D49ECD}"/>
    <cellStyle name="Comma 2 7 4 2 2 2 4" xfId="15985" xr:uid="{D9A48ACD-A3DE-44C3-AB63-FB1E95024A12}"/>
    <cellStyle name="Comma 2 7 4 2 2 2 4 2" xfId="40249" xr:uid="{E6376CC2-F1DB-4976-8432-C1FD407487D0}"/>
    <cellStyle name="Comma 2 7 4 2 2 2 5" xfId="28117" xr:uid="{70F985A2-93C7-4076-BB97-A10D1BF25F4C}"/>
    <cellStyle name="Comma 2 7 4 2 2 3" xfId="5875" xr:uid="{37CBFD90-52F0-4D57-A082-F18440DDA98B}"/>
    <cellStyle name="Comma 2 7 4 2 2 3 2" xfId="18007" xr:uid="{B1BE599A-1FF5-4A35-8EB1-9E681E2BD281}"/>
    <cellStyle name="Comma 2 7 4 2 2 3 2 2" xfId="42271" xr:uid="{6534D588-85DD-4F54-9FA3-0C73FE2F6E2A}"/>
    <cellStyle name="Comma 2 7 4 2 2 3 3" xfId="30139" xr:uid="{26D98D70-EF15-40DB-BF90-84D9384DEF39}"/>
    <cellStyle name="Comma 2 7 4 2 2 4" xfId="9919" xr:uid="{E3237479-E11E-4772-B04E-572621F08772}"/>
    <cellStyle name="Comma 2 7 4 2 2 4 2" xfId="22051" xr:uid="{0B30F757-EAB4-4DD3-9E2F-9E504A62A842}"/>
    <cellStyle name="Comma 2 7 4 2 2 4 2 2" xfId="46315" xr:uid="{D253EDF7-AC53-41D1-B991-C65E2296435C}"/>
    <cellStyle name="Comma 2 7 4 2 2 4 3" xfId="34183" xr:uid="{02D5A038-2CEB-4297-9092-34ABDCFDCBA2}"/>
    <cellStyle name="Comma 2 7 4 2 2 5" xfId="13963" xr:uid="{45EB3B22-D27C-4268-8303-EE32BE55CDFA}"/>
    <cellStyle name="Comma 2 7 4 2 2 5 2" xfId="38227" xr:uid="{4F45E991-5FF9-4449-80B6-2D0C955865C4}"/>
    <cellStyle name="Comma 2 7 4 2 2 6" xfId="26095" xr:uid="{A13B9113-651A-4CD8-A3DC-33433EE14153}"/>
    <cellStyle name="Comma 2 7 4 2 3" xfId="2842" xr:uid="{3150C846-66CD-4561-8EA3-0B0C56963C6B}"/>
    <cellStyle name="Comma 2 7 4 2 3 2" xfId="6886" xr:uid="{7403316B-2702-4E16-943C-93D368046856}"/>
    <cellStyle name="Comma 2 7 4 2 3 2 2" xfId="19018" xr:uid="{6E9A21CD-468D-40A0-8CD5-665E644028A1}"/>
    <cellStyle name="Comma 2 7 4 2 3 2 2 2" xfId="43282" xr:uid="{DF4D35B4-FEA2-4149-9DD6-AA541AB6F32E}"/>
    <cellStyle name="Comma 2 7 4 2 3 2 3" xfId="31150" xr:uid="{5DD2192C-D52B-4DAD-905E-915F64DCEFE8}"/>
    <cellStyle name="Comma 2 7 4 2 3 3" xfId="10930" xr:uid="{47E35C1D-44F2-49A5-9726-FD7AD84B3282}"/>
    <cellStyle name="Comma 2 7 4 2 3 3 2" xfId="23062" xr:uid="{CF07B8EC-5CCB-44DA-A71E-753723B60A88}"/>
    <cellStyle name="Comma 2 7 4 2 3 3 2 2" xfId="47326" xr:uid="{7B23F88A-A1AF-4E2A-83CE-5EC88B339402}"/>
    <cellStyle name="Comma 2 7 4 2 3 3 3" xfId="35194" xr:uid="{93A053A6-88CF-43E8-86FF-DA96BBA47524}"/>
    <cellStyle name="Comma 2 7 4 2 3 4" xfId="14974" xr:uid="{B60AD9F0-4A41-4D87-85F2-D2DBA7DD1913}"/>
    <cellStyle name="Comma 2 7 4 2 3 4 2" xfId="39238" xr:uid="{130974C6-AAAD-4AF5-A2C7-7C6D616408F8}"/>
    <cellStyle name="Comma 2 7 4 2 3 5" xfId="27106" xr:uid="{8F298D11-AB22-4DFD-96E4-9333A71B24EF}"/>
    <cellStyle name="Comma 2 7 4 2 4" xfId="4864" xr:uid="{1CBD7E8E-9BC9-470C-8897-063FEAE62DE6}"/>
    <cellStyle name="Comma 2 7 4 2 4 2" xfId="16996" xr:uid="{4D6045A4-C50B-4BD8-A71C-F5F7DFA08B3A}"/>
    <cellStyle name="Comma 2 7 4 2 4 2 2" xfId="41260" xr:uid="{F6501681-7712-408B-93D0-5BC267DADF6F}"/>
    <cellStyle name="Comma 2 7 4 2 4 3" xfId="29128" xr:uid="{79C6CF1D-9BA0-450B-A968-00EF99F073E4}"/>
    <cellStyle name="Comma 2 7 4 2 5" xfId="8908" xr:uid="{5D6F3444-7043-4BA2-B729-96FC3BDB213D}"/>
    <cellStyle name="Comma 2 7 4 2 5 2" xfId="21040" xr:uid="{3E4B3D90-7D3D-406A-AD98-2737A14D73DB}"/>
    <cellStyle name="Comma 2 7 4 2 5 2 2" xfId="45304" xr:uid="{CDD6CD48-1293-44D1-8719-9D1E233FF8E4}"/>
    <cellStyle name="Comma 2 7 4 2 5 3" xfId="33172" xr:uid="{4D2F48CD-D3C6-4A17-B45C-C6222ECD22F4}"/>
    <cellStyle name="Comma 2 7 4 2 6" xfId="12952" xr:uid="{74ECB8FB-3217-4B07-9194-B2C82071DCF3}"/>
    <cellStyle name="Comma 2 7 4 2 6 2" xfId="37216" xr:uid="{127A7EA8-553D-4E0B-B68E-BE7E6653830C}"/>
    <cellStyle name="Comma 2 7 4 2 7" xfId="25084" xr:uid="{56ACD4A5-99B1-458F-A2D1-3D75F058C182}"/>
    <cellStyle name="Comma 2 7 4 3" xfId="1326" xr:uid="{F5D708DA-273C-41F3-85FC-4E9C06564E1D}"/>
    <cellStyle name="Comma 2 7 4 3 2" xfId="3348" xr:uid="{D67FD118-C22A-4FDD-9F2A-038D08BEB578}"/>
    <cellStyle name="Comma 2 7 4 3 2 2" xfId="7392" xr:uid="{A5B162CD-07AC-4697-93EE-483D5ECC3A71}"/>
    <cellStyle name="Comma 2 7 4 3 2 2 2" xfId="19524" xr:uid="{F9CEED3C-420D-40EE-B65C-F080BEB91A54}"/>
    <cellStyle name="Comma 2 7 4 3 2 2 2 2" xfId="43788" xr:uid="{55DDD628-CEA6-4E4A-AC39-0FB2ADD30504}"/>
    <cellStyle name="Comma 2 7 4 3 2 2 3" xfId="31656" xr:uid="{44DCC022-277A-4DF9-A5D9-EDCD3A868FB0}"/>
    <cellStyle name="Comma 2 7 4 3 2 3" xfId="11436" xr:uid="{FBEFA2FD-E728-4362-B137-BD946C2DADEF}"/>
    <cellStyle name="Comma 2 7 4 3 2 3 2" xfId="23568" xr:uid="{F76A590E-0BD6-40C2-BADA-E5486B274DB2}"/>
    <cellStyle name="Comma 2 7 4 3 2 3 2 2" xfId="47832" xr:uid="{E71C917B-5D58-4E6C-8683-7E993CCCA773}"/>
    <cellStyle name="Comma 2 7 4 3 2 3 3" xfId="35700" xr:uid="{6C3737D7-8094-4C9B-9147-94FFB916E26C}"/>
    <cellStyle name="Comma 2 7 4 3 2 4" xfId="15480" xr:uid="{3E2F7241-8B78-4E28-A97A-81D636645A20}"/>
    <cellStyle name="Comma 2 7 4 3 2 4 2" xfId="39744" xr:uid="{783E0413-5D3B-43B5-B660-0D10C3F0448B}"/>
    <cellStyle name="Comma 2 7 4 3 2 5" xfId="27612" xr:uid="{1AB178E2-364D-4E8D-8C7C-47264431F78F}"/>
    <cellStyle name="Comma 2 7 4 3 3" xfId="5370" xr:uid="{4770CF7A-690E-43E4-99EE-83E672A8A878}"/>
    <cellStyle name="Comma 2 7 4 3 3 2" xfId="17502" xr:uid="{996A5A05-23DA-430A-A32B-A4832FC036FA}"/>
    <cellStyle name="Comma 2 7 4 3 3 2 2" xfId="41766" xr:uid="{D22A4AAF-E195-4677-AEDF-2DF77F559630}"/>
    <cellStyle name="Comma 2 7 4 3 3 3" xfId="29634" xr:uid="{EC2B88F7-E04A-4D73-88B7-99AE2F20F168}"/>
    <cellStyle name="Comma 2 7 4 3 4" xfId="9414" xr:uid="{86061DB5-4F0F-44B3-AB78-8DB7EE798E8B}"/>
    <cellStyle name="Comma 2 7 4 3 4 2" xfId="21546" xr:uid="{96943AC7-E253-4C92-9078-CCB8B4491465}"/>
    <cellStyle name="Comma 2 7 4 3 4 2 2" xfId="45810" xr:uid="{683A0446-5421-41D8-969F-08E78341DBA0}"/>
    <cellStyle name="Comma 2 7 4 3 4 3" xfId="33678" xr:uid="{F1EB090E-EF4D-4BF5-B5FD-22BF58564B08}"/>
    <cellStyle name="Comma 2 7 4 3 5" xfId="13458" xr:uid="{C6AFD7BB-DF21-4D0D-8B49-A866CCB2C7B9}"/>
    <cellStyle name="Comma 2 7 4 3 5 2" xfId="37722" xr:uid="{39D241D5-9DC1-48CE-A763-B9B2DF461936}"/>
    <cellStyle name="Comma 2 7 4 3 6" xfId="25590" xr:uid="{5D8FB0F4-BDD0-42DA-92D0-7E6FA2D598E1}"/>
    <cellStyle name="Comma 2 7 4 4" xfId="2337" xr:uid="{220A8098-5CE5-4FB2-B220-81DC31B55DA2}"/>
    <cellStyle name="Comma 2 7 4 4 2" xfId="6381" xr:uid="{6BDDDB20-FD84-4D2F-9B63-7874B42E9C96}"/>
    <cellStyle name="Comma 2 7 4 4 2 2" xfId="18513" xr:uid="{AE24CE86-31C4-4D9C-BDA2-6D2ACB45663F}"/>
    <cellStyle name="Comma 2 7 4 4 2 2 2" xfId="42777" xr:uid="{6AB246DB-4575-4051-9FC9-55BD0F82792D}"/>
    <cellStyle name="Comma 2 7 4 4 2 3" xfId="30645" xr:uid="{057ADEFF-64CD-4BC1-A7A3-D904EA0954A2}"/>
    <cellStyle name="Comma 2 7 4 4 3" xfId="10425" xr:uid="{E137C7D4-CD75-4353-A4A8-8CD006376A0D}"/>
    <cellStyle name="Comma 2 7 4 4 3 2" xfId="22557" xr:uid="{AFF6277D-8AEF-4A07-A194-A51408361597}"/>
    <cellStyle name="Comma 2 7 4 4 3 2 2" xfId="46821" xr:uid="{3C98DD56-D509-4E5B-B53C-592A1646F4C8}"/>
    <cellStyle name="Comma 2 7 4 4 3 3" xfId="34689" xr:uid="{B88C6657-5379-4C90-98B6-6D45BBE90BFF}"/>
    <cellStyle name="Comma 2 7 4 4 4" xfId="14469" xr:uid="{2E42E13D-7E97-4E75-B2CB-577EA9BC0DEB}"/>
    <cellStyle name="Comma 2 7 4 4 4 2" xfId="38733" xr:uid="{D55C00B1-8A10-4AD6-857B-AAA0DB28FE39}"/>
    <cellStyle name="Comma 2 7 4 4 5" xfId="26601" xr:uid="{6F2C5F78-7304-4B19-AC22-79F833A76599}"/>
    <cellStyle name="Comma 2 7 4 5" xfId="4359" xr:uid="{1E35F79F-BCB7-45E7-ACAB-2F525BE6820C}"/>
    <cellStyle name="Comma 2 7 4 5 2" xfId="16491" xr:uid="{8DE20340-317F-40DC-B0E7-D4A38439F87D}"/>
    <cellStyle name="Comma 2 7 4 5 2 2" xfId="40755" xr:uid="{6EBF6939-0FAA-4001-969D-9250FF32B9B1}"/>
    <cellStyle name="Comma 2 7 4 5 3" xfId="28623" xr:uid="{E8EA6CD0-6B9F-4BA9-A38C-48EE61BAF834}"/>
    <cellStyle name="Comma 2 7 4 6" xfId="8403" xr:uid="{2177C052-5630-46CC-9176-85C1530E018B}"/>
    <cellStyle name="Comma 2 7 4 6 2" xfId="20535" xr:uid="{C992A08F-CBA2-4754-9744-40A63CCBCDC7}"/>
    <cellStyle name="Comma 2 7 4 6 2 2" xfId="44799" xr:uid="{DD344EF2-3F38-411B-93D5-750D22A90B78}"/>
    <cellStyle name="Comma 2 7 4 6 3" xfId="32667" xr:uid="{DEAEDB57-6C84-485C-A44C-13BC13AEC27A}"/>
    <cellStyle name="Comma 2 7 4 7" xfId="12447" xr:uid="{83C6E34A-81CA-4DFC-AA58-36558A26E4EE}"/>
    <cellStyle name="Comma 2 7 4 7 2" xfId="36711" xr:uid="{C4FCCF10-F463-4F01-B694-08521A771420}"/>
    <cellStyle name="Comma 2 7 4 8" xfId="24579" xr:uid="{02A6C4A6-CA2F-4537-B7BD-70ED63C806F5}"/>
    <cellStyle name="Comma 2 7 5" xfId="567" xr:uid="{86C28C68-9ACC-45B9-99CC-D5C4C7F52E09}"/>
    <cellStyle name="Comma 2 7 5 2" xfId="1578" xr:uid="{C1E59386-DBC4-44CF-B478-29456F41A356}"/>
    <cellStyle name="Comma 2 7 5 2 2" xfId="3600" xr:uid="{27A79C8D-C3A0-4F71-AEA4-9CE38EF67E1F}"/>
    <cellStyle name="Comma 2 7 5 2 2 2" xfId="7644" xr:uid="{5B406A80-731F-4A81-A25E-5BBA3B173261}"/>
    <cellStyle name="Comma 2 7 5 2 2 2 2" xfId="19776" xr:uid="{8A1D7346-6974-4FF7-A14E-07C7F488A29E}"/>
    <cellStyle name="Comma 2 7 5 2 2 2 2 2" xfId="44040" xr:uid="{E331312A-EC91-495B-9A43-DF53D2F3FB22}"/>
    <cellStyle name="Comma 2 7 5 2 2 2 3" xfId="31908" xr:uid="{D84FA7EA-47EC-4B62-9BF9-5134FFE892FA}"/>
    <cellStyle name="Comma 2 7 5 2 2 3" xfId="11688" xr:uid="{4473EA8A-355A-47FE-BFB8-8DA2E345E41A}"/>
    <cellStyle name="Comma 2 7 5 2 2 3 2" xfId="23820" xr:uid="{C509C61C-450E-4DE2-B0C9-727BA3344E59}"/>
    <cellStyle name="Comma 2 7 5 2 2 3 2 2" xfId="48084" xr:uid="{7E836753-E7BB-451C-8592-F7E080F493F1}"/>
    <cellStyle name="Comma 2 7 5 2 2 3 3" xfId="35952" xr:uid="{2DCC222D-F0EB-42DC-90CA-0317D8A7CBAE}"/>
    <cellStyle name="Comma 2 7 5 2 2 4" xfId="15732" xr:uid="{D60FD540-3065-4010-A55F-27AC8739CD9B}"/>
    <cellStyle name="Comma 2 7 5 2 2 4 2" xfId="39996" xr:uid="{2EFE1687-573F-4242-9F75-E69401249394}"/>
    <cellStyle name="Comma 2 7 5 2 2 5" xfId="27864" xr:uid="{9CA1D52B-974E-49D5-87F0-C7AE7232DC1E}"/>
    <cellStyle name="Comma 2 7 5 2 3" xfId="5622" xr:uid="{ABE1C61A-CDC7-45BF-8279-E1554DFC8ED6}"/>
    <cellStyle name="Comma 2 7 5 2 3 2" xfId="17754" xr:uid="{257D789B-D4B6-4A78-A8DB-ED66E97A8AF7}"/>
    <cellStyle name="Comma 2 7 5 2 3 2 2" xfId="42018" xr:uid="{21EA0703-EE1B-4279-934A-76DB9E5F1C7F}"/>
    <cellStyle name="Comma 2 7 5 2 3 3" xfId="29886" xr:uid="{5ADE2151-2BE8-4B28-84C9-16F2EA2B3D90}"/>
    <cellStyle name="Comma 2 7 5 2 4" xfId="9666" xr:uid="{E1F6AC2D-F92C-46F7-B876-44B0BA9A6AAC}"/>
    <cellStyle name="Comma 2 7 5 2 4 2" xfId="21798" xr:uid="{ADDE55C6-2FFF-4DFE-AC7B-3311B5BA69AF}"/>
    <cellStyle name="Comma 2 7 5 2 4 2 2" xfId="46062" xr:uid="{EBA53736-715F-40C8-B090-5850E38B97A0}"/>
    <cellStyle name="Comma 2 7 5 2 4 3" xfId="33930" xr:uid="{B4C4E056-82A6-44CF-8C7E-13E1A39A8B99}"/>
    <cellStyle name="Comma 2 7 5 2 5" xfId="13710" xr:uid="{D0395181-C9D7-41B8-9121-D857E745FA41}"/>
    <cellStyle name="Comma 2 7 5 2 5 2" xfId="37974" xr:uid="{E00694CD-5BFC-4CDC-BC50-3B347DFE8936}"/>
    <cellStyle name="Comma 2 7 5 2 6" xfId="25842" xr:uid="{9761A010-0331-4380-AAE2-936D32FA2D02}"/>
    <cellStyle name="Comma 2 7 5 3" xfId="2589" xr:uid="{03944D07-C05B-4931-BA67-ED07C5086608}"/>
    <cellStyle name="Comma 2 7 5 3 2" xfId="6633" xr:uid="{4EB9FB60-B2A8-4630-B4E9-9B21A652C2CE}"/>
    <cellStyle name="Comma 2 7 5 3 2 2" xfId="18765" xr:uid="{F58EAD29-971B-4400-A82E-0E376A4A1A7A}"/>
    <cellStyle name="Comma 2 7 5 3 2 2 2" xfId="43029" xr:uid="{6126DEB0-F33C-4CB0-80F0-EF430FAF3BA8}"/>
    <cellStyle name="Comma 2 7 5 3 2 3" xfId="30897" xr:uid="{08813DA1-AE23-4BE0-AE9E-6496B6FE3E27}"/>
    <cellStyle name="Comma 2 7 5 3 3" xfId="10677" xr:uid="{3481D16F-F1A8-48DC-A74B-4C0E59E9EC65}"/>
    <cellStyle name="Comma 2 7 5 3 3 2" xfId="22809" xr:uid="{4EF78B76-FAA5-4520-A830-8C5CC7281823}"/>
    <cellStyle name="Comma 2 7 5 3 3 2 2" xfId="47073" xr:uid="{0E9CC034-F955-43EA-AE28-E26B678CE088}"/>
    <cellStyle name="Comma 2 7 5 3 3 3" xfId="34941" xr:uid="{1C9996E1-2513-45D5-8363-3E725A68BF96}"/>
    <cellStyle name="Comma 2 7 5 3 4" xfId="14721" xr:uid="{850834F4-03F4-417D-8C60-535D9597C641}"/>
    <cellStyle name="Comma 2 7 5 3 4 2" xfId="38985" xr:uid="{FF0EA9FA-8069-49B8-9913-A758CCAAF265}"/>
    <cellStyle name="Comma 2 7 5 3 5" xfId="26853" xr:uid="{85B42A58-9DEC-4F3E-BE97-A42DDB0048DB}"/>
    <cellStyle name="Comma 2 7 5 4" xfId="4611" xr:uid="{9308EF87-9FAB-4C3F-AAC4-866975837D58}"/>
    <cellStyle name="Comma 2 7 5 4 2" xfId="16743" xr:uid="{27E1BE3B-D4DA-42D0-A741-943BE8C18A6E}"/>
    <cellStyle name="Comma 2 7 5 4 2 2" xfId="41007" xr:uid="{5A0A2938-E66F-4446-AC7F-E2988C0792DB}"/>
    <cellStyle name="Comma 2 7 5 4 3" xfId="28875" xr:uid="{946DACA5-9403-4727-80CE-071B7F36D551}"/>
    <cellStyle name="Comma 2 7 5 5" xfId="8655" xr:uid="{2B7EE4EF-A14B-4D8A-893B-592D68AA7E42}"/>
    <cellStyle name="Comma 2 7 5 5 2" xfId="20787" xr:uid="{81F2151C-9807-4CE0-9DDA-40F3EDFB3385}"/>
    <cellStyle name="Comma 2 7 5 5 2 2" xfId="45051" xr:uid="{0C14DA33-F508-4BF8-AC09-54E2E7730A29}"/>
    <cellStyle name="Comma 2 7 5 5 3" xfId="32919" xr:uid="{E459ACB9-A63B-4BAB-A134-6BDAFDDC1AC5}"/>
    <cellStyle name="Comma 2 7 5 6" xfId="12699" xr:uid="{A1CC48F2-FB3E-4068-B199-73CBC084384F}"/>
    <cellStyle name="Comma 2 7 5 6 2" xfId="36963" xr:uid="{935125D8-EEDD-4F87-8388-1E114500C989}"/>
    <cellStyle name="Comma 2 7 5 7" xfId="24831" xr:uid="{5BFC6731-E639-49B9-881E-B833C45B7B75}"/>
    <cellStyle name="Comma 2 7 6" xfId="1073" xr:uid="{2CEC800E-BCE1-4EDA-9E76-260217346D95}"/>
    <cellStyle name="Comma 2 7 6 2" xfId="3095" xr:uid="{16150A3D-61D1-4418-825C-1FC2B039C67F}"/>
    <cellStyle name="Comma 2 7 6 2 2" xfId="7139" xr:uid="{0163B350-B9A5-4858-8AFA-B34B0F98D89C}"/>
    <cellStyle name="Comma 2 7 6 2 2 2" xfId="19271" xr:uid="{2FADE0C8-69A8-4ADE-89B4-77A997B5612C}"/>
    <cellStyle name="Comma 2 7 6 2 2 2 2" xfId="43535" xr:uid="{CDE8FC0B-3853-4625-9FE8-8B7BAA7EF9C2}"/>
    <cellStyle name="Comma 2 7 6 2 2 3" xfId="31403" xr:uid="{7A151C04-0764-447A-8A13-D2D467E016F5}"/>
    <cellStyle name="Comma 2 7 6 2 3" xfId="11183" xr:uid="{978230CD-33A9-46C8-8926-E75D675D14E6}"/>
    <cellStyle name="Comma 2 7 6 2 3 2" xfId="23315" xr:uid="{79638BA8-5F58-4551-84A5-9E2AE151DD58}"/>
    <cellStyle name="Comma 2 7 6 2 3 2 2" xfId="47579" xr:uid="{885F6689-BF62-423C-9F1F-1D6F00F7BC14}"/>
    <cellStyle name="Comma 2 7 6 2 3 3" xfId="35447" xr:uid="{BC0929D4-231E-475A-BCC9-7CDD6FB6C8C3}"/>
    <cellStyle name="Comma 2 7 6 2 4" xfId="15227" xr:uid="{34D2FE94-BF4B-423B-94AA-7A4DFF72F777}"/>
    <cellStyle name="Comma 2 7 6 2 4 2" xfId="39491" xr:uid="{102B49E6-99AF-4A32-AE43-2E92F072E16A}"/>
    <cellStyle name="Comma 2 7 6 2 5" xfId="27359" xr:uid="{0AF25421-429A-4043-BC90-FB274C053E85}"/>
    <cellStyle name="Comma 2 7 6 3" xfId="5117" xr:uid="{2C217462-6FAD-4D23-BB4F-8A8D7C91B26D}"/>
    <cellStyle name="Comma 2 7 6 3 2" xfId="17249" xr:uid="{F9FCF8BA-C4AA-422E-B54C-D237B1998FE0}"/>
    <cellStyle name="Comma 2 7 6 3 2 2" xfId="41513" xr:uid="{FD05CD28-A863-4142-887C-6A4FB208FA70}"/>
    <cellStyle name="Comma 2 7 6 3 3" xfId="29381" xr:uid="{A88DAB26-5E7A-4970-AB9D-C73FA277C742}"/>
    <cellStyle name="Comma 2 7 6 4" xfId="9161" xr:uid="{B8C71AED-0EC6-4139-B56E-BBADC9E90637}"/>
    <cellStyle name="Comma 2 7 6 4 2" xfId="21293" xr:uid="{EDF2D650-F7FD-4EC0-BE31-2831120F7519}"/>
    <cellStyle name="Comma 2 7 6 4 2 2" xfId="45557" xr:uid="{203C172E-7EFE-49EA-A959-8FFF23ABA1DA}"/>
    <cellStyle name="Comma 2 7 6 4 3" xfId="33425" xr:uid="{C630D9F6-C1D2-409F-AB13-CD95CE7D3968}"/>
    <cellStyle name="Comma 2 7 6 5" xfId="13205" xr:uid="{2F5BCB96-BEE5-48B5-9F92-28E248D7C097}"/>
    <cellStyle name="Comma 2 7 6 5 2" xfId="37469" xr:uid="{7C7CD3DE-5621-47D9-A774-F45CED1A80FC}"/>
    <cellStyle name="Comma 2 7 6 6" xfId="25337" xr:uid="{EC55A0A0-FD05-4B1F-AF2B-0E629849426B}"/>
    <cellStyle name="Comma 2 7 7" xfId="2084" xr:uid="{50F26E90-87FE-41A2-B865-B723CAD13DDA}"/>
    <cellStyle name="Comma 2 7 7 2" xfId="6128" xr:uid="{36914049-0CA8-4378-BC22-BEB7BE059DF4}"/>
    <cellStyle name="Comma 2 7 7 2 2" xfId="18260" xr:uid="{82588AA7-2536-4243-A44A-5827C1AFAC45}"/>
    <cellStyle name="Comma 2 7 7 2 2 2" xfId="42524" xr:uid="{D874BD37-52C8-4BD5-8764-8C1C0EFE02EA}"/>
    <cellStyle name="Comma 2 7 7 2 3" xfId="30392" xr:uid="{5EC3B486-49AD-4E62-BEB8-AC1264E3492F}"/>
    <cellStyle name="Comma 2 7 7 3" xfId="10172" xr:uid="{4FE7ED42-ED33-4D86-B3A8-A2700264A19D}"/>
    <cellStyle name="Comma 2 7 7 3 2" xfId="22304" xr:uid="{E0AF4AAF-7A09-4DF6-B0B6-8E3A2650B2E9}"/>
    <cellStyle name="Comma 2 7 7 3 2 2" xfId="46568" xr:uid="{FF07B7EA-95C8-4BB7-8568-77730C769588}"/>
    <cellStyle name="Comma 2 7 7 3 3" xfId="34436" xr:uid="{74844D10-B7A6-471C-9CC0-D9F8D2A08F21}"/>
    <cellStyle name="Comma 2 7 7 4" xfId="14216" xr:uid="{602F1FF2-D547-44FC-B5D4-7753CCD8DCD7}"/>
    <cellStyle name="Comma 2 7 7 4 2" xfId="38480" xr:uid="{181E248A-3F0E-4F69-A303-ADDBA9F075F4}"/>
    <cellStyle name="Comma 2 7 7 5" xfId="26348" xr:uid="{22DFCC5A-A97E-47B1-A96E-289E90ECF3B0}"/>
    <cellStyle name="Comma 2 7 8" xfId="4106" xr:uid="{918752ED-AFA9-48E5-BC41-4385E0B2D8EB}"/>
    <cellStyle name="Comma 2 7 8 2" xfId="16238" xr:uid="{C5392F55-4445-45B1-9488-6DE380B57928}"/>
    <cellStyle name="Comma 2 7 8 2 2" xfId="40502" xr:uid="{7EF3FE8B-5AA4-4D67-A41D-6B48CDFBC22D}"/>
    <cellStyle name="Comma 2 7 8 3" xfId="28370" xr:uid="{D9DD29C2-8178-4929-8D4E-896DB762808F}"/>
    <cellStyle name="Comma 2 7 9" xfId="8150" xr:uid="{C06A2164-0B63-4764-A659-FCB56D21D884}"/>
    <cellStyle name="Comma 2 7 9 2" xfId="20282" xr:uid="{93CDFD68-D290-4E00-B245-05A6EE6049CD}"/>
    <cellStyle name="Comma 2 7 9 2 2" xfId="44546" xr:uid="{2E22327F-96EE-4670-A3D4-0CBD9EAC098A}"/>
    <cellStyle name="Comma 2 7 9 3" xfId="32414" xr:uid="{9EF343DB-C04C-4BFD-8889-F28053D8D359}"/>
    <cellStyle name="Comma 2 8" xfId="83" xr:uid="{98813EBE-DC72-4BF1-A64E-C8242A48BCA1}"/>
    <cellStyle name="Comma 2 8 10" xfId="24347" xr:uid="{B7DB3603-65E2-457B-8D6F-7DB67A34628F}"/>
    <cellStyle name="Comma 2 8 2" xfId="209" xr:uid="{6343CD80-D1BA-4083-A1DE-46CA0E4D6CC9}"/>
    <cellStyle name="Comma 2 8 2 2" xfId="462" xr:uid="{A0D728F8-E645-4AF0-96C8-1C795183097E}"/>
    <cellStyle name="Comma 2 8 2 2 2" xfId="967" xr:uid="{AC0AA258-16F9-4FA7-B93F-F289E59BD354}"/>
    <cellStyle name="Comma 2 8 2 2 2 2" xfId="1978" xr:uid="{5769EA2D-85D4-490C-8616-C665C20A9136}"/>
    <cellStyle name="Comma 2 8 2 2 2 2 2" xfId="4000" xr:uid="{8A1E1C59-0BB7-4CD5-A046-C4AF055180D0}"/>
    <cellStyle name="Comma 2 8 2 2 2 2 2 2" xfId="8044" xr:uid="{768E9608-6F41-4068-B6A7-46DD692A829D}"/>
    <cellStyle name="Comma 2 8 2 2 2 2 2 2 2" xfId="20176" xr:uid="{B4867B5A-2A26-4F7E-97C4-0CB79D04001A}"/>
    <cellStyle name="Comma 2 8 2 2 2 2 2 2 2 2" xfId="44440" xr:uid="{2550DFFD-1E94-4D31-B590-15B1047A35B7}"/>
    <cellStyle name="Comma 2 8 2 2 2 2 2 2 3" xfId="32308" xr:uid="{317CA181-5084-460E-8AC7-97F0AD8FA68B}"/>
    <cellStyle name="Comma 2 8 2 2 2 2 2 3" xfId="12088" xr:uid="{658336BB-4C41-47C5-BBE5-9C80F6713920}"/>
    <cellStyle name="Comma 2 8 2 2 2 2 2 3 2" xfId="24220" xr:uid="{AE34D0C2-D0A0-4C77-A6DE-85019E0C1A95}"/>
    <cellStyle name="Comma 2 8 2 2 2 2 2 3 2 2" xfId="48484" xr:uid="{23365677-A6E9-4108-B958-FDDA4AEFD58A}"/>
    <cellStyle name="Comma 2 8 2 2 2 2 2 3 3" xfId="36352" xr:uid="{7E40DF7C-AA33-44B2-B061-5ABCC18B0716}"/>
    <cellStyle name="Comma 2 8 2 2 2 2 2 4" xfId="16132" xr:uid="{AA06C1D2-1B2D-434D-B8B3-B2AE42A0B442}"/>
    <cellStyle name="Comma 2 8 2 2 2 2 2 4 2" xfId="40396" xr:uid="{6EEB2700-867B-44F0-954C-78A04EB3ED6E}"/>
    <cellStyle name="Comma 2 8 2 2 2 2 2 5" xfId="28264" xr:uid="{DD603594-F32B-48E6-9234-C54D3ECC06EB}"/>
    <cellStyle name="Comma 2 8 2 2 2 2 3" xfId="6022" xr:uid="{5C36CDBF-3FBC-4FBF-8118-B573909528FF}"/>
    <cellStyle name="Comma 2 8 2 2 2 2 3 2" xfId="18154" xr:uid="{3D905707-6F70-420C-9E76-D4289822E6A9}"/>
    <cellStyle name="Comma 2 8 2 2 2 2 3 2 2" xfId="42418" xr:uid="{A2683F6A-702C-4C1C-8FAC-7A00228A856B}"/>
    <cellStyle name="Comma 2 8 2 2 2 2 3 3" xfId="30286" xr:uid="{9FDC85B0-6E08-4039-BCB7-2C2853C13DDA}"/>
    <cellStyle name="Comma 2 8 2 2 2 2 4" xfId="10066" xr:uid="{D00A4EE8-3404-4F01-9FCD-FB2E66150170}"/>
    <cellStyle name="Comma 2 8 2 2 2 2 4 2" xfId="22198" xr:uid="{C88A652A-BF5A-4067-A919-76562ADFED7C}"/>
    <cellStyle name="Comma 2 8 2 2 2 2 4 2 2" xfId="46462" xr:uid="{9B92B92B-C7DA-4661-8DD6-5774BF658D10}"/>
    <cellStyle name="Comma 2 8 2 2 2 2 4 3" xfId="34330" xr:uid="{B0D9D9AF-EBA0-495E-9EE4-2DDB3B7DFA92}"/>
    <cellStyle name="Comma 2 8 2 2 2 2 5" xfId="14110" xr:uid="{383E51C1-0A11-40CB-A329-1305A138D267}"/>
    <cellStyle name="Comma 2 8 2 2 2 2 5 2" xfId="38374" xr:uid="{D5246618-AC57-439C-BFC2-13C572C877D7}"/>
    <cellStyle name="Comma 2 8 2 2 2 2 6" xfId="26242" xr:uid="{0B355306-BFBC-42ED-A82A-0EA3843D4B83}"/>
    <cellStyle name="Comma 2 8 2 2 2 3" xfId="2989" xr:uid="{4EE6936A-2277-495C-8440-12FAE09BAA16}"/>
    <cellStyle name="Comma 2 8 2 2 2 3 2" xfId="7033" xr:uid="{8B46485B-06D7-4214-8D57-3FD5AE8931FD}"/>
    <cellStyle name="Comma 2 8 2 2 2 3 2 2" xfId="19165" xr:uid="{EF87281F-2823-4A9A-BBC1-3E3B038BF810}"/>
    <cellStyle name="Comma 2 8 2 2 2 3 2 2 2" xfId="43429" xr:uid="{5BAA28FE-168B-4C98-9570-637432641B68}"/>
    <cellStyle name="Comma 2 8 2 2 2 3 2 3" xfId="31297" xr:uid="{5382A594-ECE7-4B6A-A95A-7BF4B9E383D3}"/>
    <cellStyle name="Comma 2 8 2 2 2 3 3" xfId="11077" xr:uid="{FA011C53-971C-4941-9C2A-BD3FE7EFF612}"/>
    <cellStyle name="Comma 2 8 2 2 2 3 3 2" xfId="23209" xr:uid="{3C313DCE-83C3-4C7A-9DC3-09396D23076F}"/>
    <cellStyle name="Comma 2 8 2 2 2 3 3 2 2" xfId="47473" xr:uid="{1B383D37-FEE5-413C-9216-840FB0B3378C}"/>
    <cellStyle name="Comma 2 8 2 2 2 3 3 3" xfId="35341" xr:uid="{73C020D4-9A0D-40E7-8E10-2594BE0A19C2}"/>
    <cellStyle name="Comma 2 8 2 2 2 3 4" xfId="15121" xr:uid="{A169FBFA-07B4-451F-AF2C-06B9F062CEC8}"/>
    <cellStyle name="Comma 2 8 2 2 2 3 4 2" xfId="39385" xr:uid="{F3FA35C9-3B52-45DC-BF6B-32E595675A5E}"/>
    <cellStyle name="Comma 2 8 2 2 2 3 5" xfId="27253" xr:uid="{E31B61D6-5856-40A4-8367-126609A30C67}"/>
    <cellStyle name="Comma 2 8 2 2 2 4" xfId="5011" xr:uid="{1224DDDF-B7DE-431B-AF1D-689EE7D53999}"/>
    <cellStyle name="Comma 2 8 2 2 2 4 2" xfId="17143" xr:uid="{2A4A26CF-A854-4F05-95B1-8E31B51B3339}"/>
    <cellStyle name="Comma 2 8 2 2 2 4 2 2" xfId="41407" xr:uid="{130B68FB-E951-4CE2-94F9-EB2E03751DE9}"/>
    <cellStyle name="Comma 2 8 2 2 2 4 3" xfId="29275" xr:uid="{D9F26317-831F-4702-9DF5-4DA54A1401A6}"/>
    <cellStyle name="Comma 2 8 2 2 2 5" xfId="9055" xr:uid="{29FE8C10-F29C-41EB-89B5-C8C334D2503B}"/>
    <cellStyle name="Comma 2 8 2 2 2 5 2" xfId="21187" xr:uid="{225EBF68-8983-414A-94CB-EDE91BB6351C}"/>
    <cellStyle name="Comma 2 8 2 2 2 5 2 2" xfId="45451" xr:uid="{F22CC630-9455-4EC6-B4DD-A8017D88E0AE}"/>
    <cellStyle name="Comma 2 8 2 2 2 5 3" xfId="33319" xr:uid="{A738A8BF-D79F-492E-99CD-459D132F51C2}"/>
    <cellStyle name="Comma 2 8 2 2 2 6" xfId="13099" xr:uid="{83763AC3-5EC4-4D92-B5ED-BF4C2505E6DC}"/>
    <cellStyle name="Comma 2 8 2 2 2 6 2" xfId="37363" xr:uid="{478F20E2-CEE1-488F-9BF3-CA9110B81991}"/>
    <cellStyle name="Comma 2 8 2 2 2 7" xfId="25231" xr:uid="{5DCBDE10-2E98-4BA6-AD17-362DFABFC73C}"/>
    <cellStyle name="Comma 2 8 2 2 3" xfId="1473" xr:uid="{7FB7483B-FF65-49BB-8F85-DC61F01B443B}"/>
    <cellStyle name="Comma 2 8 2 2 3 2" xfId="3495" xr:uid="{AC8F3B88-4B8F-4CE3-8613-946B69EE1E2C}"/>
    <cellStyle name="Comma 2 8 2 2 3 2 2" xfId="7539" xr:uid="{991AD5F9-761B-459A-B28A-6EC7524BEF8B}"/>
    <cellStyle name="Comma 2 8 2 2 3 2 2 2" xfId="19671" xr:uid="{C7EBB470-663C-425E-9EF9-C5D839B08884}"/>
    <cellStyle name="Comma 2 8 2 2 3 2 2 2 2" xfId="43935" xr:uid="{8F60F769-8B8D-4B4B-97CD-CE1916EA4B1A}"/>
    <cellStyle name="Comma 2 8 2 2 3 2 2 3" xfId="31803" xr:uid="{F2561238-DE46-42DA-842D-1818AD9D1ADC}"/>
    <cellStyle name="Comma 2 8 2 2 3 2 3" xfId="11583" xr:uid="{84A923D4-CFCF-469D-A223-C2483987F46C}"/>
    <cellStyle name="Comma 2 8 2 2 3 2 3 2" xfId="23715" xr:uid="{C0DDF7D5-D466-4915-8CEE-C66D59AF243A}"/>
    <cellStyle name="Comma 2 8 2 2 3 2 3 2 2" xfId="47979" xr:uid="{00C7B763-71A2-43B2-80D9-85D5F4C8D61C}"/>
    <cellStyle name="Comma 2 8 2 2 3 2 3 3" xfId="35847" xr:uid="{93A237CA-3FC0-4C83-BA5B-A5F505536AB6}"/>
    <cellStyle name="Comma 2 8 2 2 3 2 4" xfId="15627" xr:uid="{F4B256C3-D86C-4644-9238-392CDE4F6254}"/>
    <cellStyle name="Comma 2 8 2 2 3 2 4 2" xfId="39891" xr:uid="{DA0A40EF-2DE7-4660-835F-4C8A4FB80D7C}"/>
    <cellStyle name="Comma 2 8 2 2 3 2 5" xfId="27759" xr:uid="{D1D22FBE-1ED9-4FC3-9FEB-8EBE1B1242D8}"/>
    <cellStyle name="Comma 2 8 2 2 3 3" xfId="5517" xr:uid="{DB93958F-DAED-417A-882E-0B021BEAD386}"/>
    <cellStyle name="Comma 2 8 2 2 3 3 2" xfId="17649" xr:uid="{A5D4696F-E9EF-4E39-963C-22DB034A4FA7}"/>
    <cellStyle name="Comma 2 8 2 2 3 3 2 2" xfId="41913" xr:uid="{5E517418-336E-4BF9-8832-AD4A8E819D5A}"/>
    <cellStyle name="Comma 2 8 2 2 3 3 3" xfId="29781" xr:uid="{DAB0A0E3-5416-40B6-9159-CE5F6D327B02}"/>
    <cellStyle name="Comma 2 8 2 2 3 4" xfId="9561" xr:uid="{D0FF8E83-DD58-4A18-9BEE-50D5D0E7337C}"/>
    <cellStyle name="Comma 2 8 2 2 3 4 2" xfId="21693" xr:uid="{C8CFCD9E-8979-4823-B032-74F36F225FD4}"/>
    <cellStyle name="Comma 2 8 2 2 3 4 2 2" xfId="45957" xr:uid="{B4CE7E6F-9FB1-47B5-8063-E71163C0A803}"/>
    <cellStyle name="Comma 2 8 2 2 3 4 3" xfId="33825" xr:uid="{60F6484E-A726-452E-A43C-46C2540668ED}"/>
    <cellStyle name="Comma 2 8 2 2 3 5" xfId="13605" xr:uid="{0F8CF106-B5E9-4EBD-A22A-39E0CFAD4B67}"/>
    <cellStyle name="Comma 2 8 2 2 3 5 2" xfId="37869" xr:uid="{BA9DE28B-00F8-4237-AD74-B74FEF7139E0}"/>
    <cellStyle name="Comma 2 8 2 2 3 6" xfId="25737" xr:uid="{E0C09202-6A1C-45DC-90F1-B7FCDFD510A2}"/>
    <cellStyle name="Comma 2 8 2 2 4" xfId="2484" xr:uid="{6F4540A0-78DA-4B53-9D6E-57E7456A0DC2}"/>
    <cellStyle name="Comma 2 8 2 2 4 2" xfId="6528" xr:uid="{0B272C42-E151-4CC8-96AF-AFD15EC67E75}"/>
    <cellStyle name="Comma 2 8 2 2 4 2 2" xfId="18660" xr:uid="{D0293571-81E2-4D5B-9312-5FCCEE7CA0A0}"/>
    <cellStyle name="Comma 2 8 2 2 4 2 2 2" xfId="42924" xr:uid="{3231ACEE-D7D9-4DE4-AFED-3AAE7AC33954}"/>
    <cellStyle name="Comma 2 8 2 2 4 2 3" xfId="30792" xr:uid="{AAB65B08-270C-48CD-AD81-947FB51BE6D1}"/>
    <cellStyle name="Comma 2 8 2 2 4 3" xfId="10572" xr:uid="{DC01BD07-D16E-432C-8C3B-1E3E4C359855}"/>
    <cellStyle name="Comma 2 8 2 2 4 3 2" xfId="22704" xr:uid="{2B434B17-06AF-4FB4-A586-30D6D9BFC170}"/>
    <cellStyle name="Comma 2 8 2 2 4 3 2 2" xfId="46968" xr:uid="{4BDC1586-579F-42ED-9365-9E7BA5C32482}"/>
    <cellStyle name="Comma 2 8 2 2 4 3 3" xfId="34836" xr:uid="{B3333523-2AF3-4D5B-A429-9A9A073A1CB1}"/>
    <cellStyle name="Comma 2 8 2 2 4 4" xfId="14616" xr:uid="{F7FD5295-6E21-4650-B72E-D5F4A3F14C9A}"/>
    <cellStyle name="Comma 2 8 2 2 4 4 2" xfId="38880" xr:uid="{53258BCA-9391-4691-A4D9-5E6A85851145}"/>
    <cellStyle name="Comma 2 8 2 2 4 5" xfId="26748" xr:uid="{A3F4433A-C90A-4243-8798-1F6F00780EAC}"/>
    <cellStyle name="Comma 2 8 2 2 5" xfId="4506" xr:uid="{07A7F3F1-51A2-41E7-93D7-84B8621343F8}"/>
    <cellStyle name="Comma 2 8 2 2 5 2" xfId="16638" xr:uid="{617D6927-AEAD-4D48-9A01-80C348230E06}"/>
    <cellStyle name="Comma 2 8 2 2 5 2 2" xfId="40902" xr:uid="{3DE18F3B-0B32-4A65-B4AE-DBA3239720BA}"/>
    <cellStyle name="Comma 2 8 2 2 5 3" xfId="28770" xr:uid="{BB728EC5-099D-4AA8-BFAB-9274BD2C346A}"/>
    <cellStyle name="Comma 2 8 2 2 6" xfId="8550" xr:uid="{D022FF14-2DA3-40E4-922A-D0A579CDB766}"/>
    <cellStyle name="Comma 2 8 2 2 6 2" xfId="20682" xr:uid="{4BAEA3CA-3DBC-4497-8A1F-CAE8EACA6D19}"/>
    <cellStyle name="Comma 2 8 2 2 6 2 2" xfId="44946" xr:uid="{6BCA370C-7C01-4016-865E-2A7C7973CB64}"/>
    <cellStyle name="Comma 2 8 2 2 6 3" xfId="32814" xr:uid="{E770E2A3-BB0D-4DF7-9F3A-A640A13F64FB}"/>
    <cellStyle name="Comma 2 8 2 2 7" xfId="12594" xr:uid="{9F302323-DFA4-4024-B746-F97ED994BD47}"/>
    <cellStyle name="Comma 2 8 2 2 7 2" xfId="36858" xr:uid="{4574969F-1284-4902-99A2-57E59D2CB9A7}"/>
    <cellStyle name="Comma 2 8 2 2 8" xfId="24726" xr:uid="{A9F819E9-DFA1-49C0-A3AC-1666DA3424D9}"/>
    <cellStyle name="Comma 2 8 2 3" xfId="714" xr:uid="{8018EED6-FB7C-4B88-9719-9D9A6DFF6D55}"/>
    <cellStyle name="Comma 2 8 2 3 2" xfId="1725" xr:uid="{15760DEE-CEBA-4DED-8B1A-54DA0FBB2BBA}"/>
    <cellStyle name="Comma 2 8 2 3 2 2" xfId="3747" xr:uid="{F1886B3F-A4FB-41A6-AE5D-77B85F448C96}"/>
    <cellStyle name="Comma 2 8 2 3 2 2 2" xfId="7791" xr:uid="{BB3E0AF3-EE73-40C9-8223-88CE74A8D284}"/>
    <cellStyle name="Comma 2 8 2 3 2 2 2 2" xfId="19923" xr:uid="{DC31B23C-667D-45F1-8F1D-9F3B99C50020}"/>
    <cellStyle name="Comma 2 8 2 3 2 2 2 2 2" xfId="44187" xr:uid="{D8EA8CDF-A2DD-4CA8-BA14-05B1A3FF238C}"/>
    <cellStyle name="Comma 2 8 2 3 2 2 2 3" xfId="32055" xr:uid="{B15BB5AF-2E6F-4C0C-8DAB-E967EE07D673}"/>
    <cellStyle name="Comma 2 8 2 3 2 2 3" xfId="11835" xr:uid="{82548460-18C2-48FA-BB05-460AB0202DFB}"/>
    <cellStyle name="Comma 2 8 2 3 2 2 3 2" xfId="23967" xr:uid="{37324D2F-2243-447C-9F7D-2735B5F6FDC0}"/>
    <cellStyle name="Comma 2 8 2 3 2 2 3 2 2" xfId="48231" xr:uid="{0E04AA69-D7A0-4A93-BDEC-8EA8A6BC314E}"/>
    <cellStyle name="Comma 2 8 2 3 2 2 3 3" xfId="36099" xr:uid="{B37A3C39-40E4-43F2-B01D-7F7A875F31A1}"/>
    <cellStyle name="Comma 2 8 2 3 2 2 4" xfId="15879" xr:uid="{CA119AD8-931B-4B1A-B52D-6A7ECA7D389F}"/>
    <cellStyle name="Comma 2 8 2 3 2 2 4 2" xfId="40143" xr:uid="{358324F0-1E7B-484F-B847-E5A766FD2496}"/>
    <cellStyle name="Comma 2 8 2 3 2 2 5" xfId="28011" xr:uid="{A9D7B4D5-A120-4649-8BF0-0AB14D2003C8}"/>
    <cellStyle name="Comma 2 8 2 3 2 3" xfId="5769" xr:uid="{66934C6B-A52B-40CB-8A91-17ED45706EA7}"/>
    <cellStyle name="Comma 2 8 2 3 2 3 2" xfId="17901" xr:uid="{FA94B615-6716-40BF-8D2F-894E37E793B7}"/>
    <cellStyle name="Comma 2 8 2 3 2 3 2 2" xfId="42165" xr:uid="{B6100568-20C2-4142-8C18-6AE2347B0890}"/>
    <cellStyle name="Comma 2 8 2 3 2 3 3" xfId="30033" xr:uid="{4079BEB3-91EE-426B-825F-38EDE84DE2CA}"/>
    <cellStyle name="Comma 2 8 2 3 2 4" xfId="9813" xr:uid="{3DE63013-1D75-4D6C-89C3-E2928C2C5698}"/>
    <cellStyle name="Comma 2 8 2 3 2 4 2" xfId="21945" xr:uid="{BF966F38-1EEA-4947-9544-2D8E0F302BC0}"/>
    <cellStyle name="Comma 2 8 2 3 2 4 2 2" xfId="46209" xr:uid="{03B98639-85AB-4304-B011-885322893642}"/>
    <cellStyle name="Comma 2 8 2 3 2 4 3" xfId="34077" xr:uid="{FFD4E51B-37E3-4038-BAB8-453CBB459794}"/>
    <cellStyle name="Comma 2 8 2 3 2 5" xfId="13857" xr:uid="{22A39C1B-9C9D-4DB9-A8AD-1211EFB1BCCF}"/>
    <cellStyle name="Comma 2 8 2 3 2 5 2" xfId="38121" xr:uid="{B9B90E0C-F9FB-461F-90E4-E504B00D058B}"/>
    <cellStyle name="Comma 2 8 2 3 2 6" xfId="25989" xr:uid="{4A57CB53-2659-499D-A280-25321C59A8F1}"/>
    <cellStyle name="Comma 2 8 2 3 3" xfId="2736" xr:uid="{2AD1E9BC-0920-403D-A011-F94A01AFB01A}"/>
    <cellStyle name="Comma 2 8 2 3 3 2" xfId="6780" xr:uid="{82CB66B9-F6D8-494D-A613-A461FBFC4CD6}"/>
    <cellStyle name="Comma 2 8 2 3 3 2 2" xfId="18912" xr:uid="{3659355A-85A9-4F3E-95EC-FEB2EC9A5A4C}"/>
    <cellStyle name="Comma 2 8 2 3 3 2 2 2" xfId="43176" xr:uid="{F67BCF6C-7818-49E5-A982-A128BD251890}"/>
    <cellStyle name="Comma 2 8 2 3 3 2 3" xfId="31044" xr:uid="{D10AA971-6D4C-4777-8431-02BB324444F5}"/>
    <cellStyle name="Comma 2 8 2 3 3 3" xfId="10824" xr:uid="{F2AC4F21-F533-4B2A-8C32-1A10379F23C5}"/>
    <cellStyle name="Comma 2 8 2 3 3 3 2" xfId="22956" xr:uid="{3612C966-7D65-4A3A-B649-1DC611E99AE3}"/>
    <cellStyle name="Comma 2 8 2 3 3 3 2 2" xfId="47220" xr:uid="{282BA9A3-E60B-425E-B1E3-F9F2A90CB8FB}"/>
    <cellStyle name="Comma 2 8 2 3 3 3 3" xfId="35088" xr:uid="{7D671797-2529-4E33-8FD1-C757D68C832D}"/>
    <cellStyle name="Comma 2 8 2 3 3 4" xfId="14868" xr:uid="{1D91A3A8-7007-42C4-8805-6A26F1CC635B}"/>
    <cellStyle name="Comma 2 8 2 3 3 4 2" xfId="39132" xr:uid="{7096C31E-1AD3-4321-BC0F-5C42253B213A}"/>
    <cellStyle name="Comma 2 8 2 3 3 5" xfId="27000" xr:uid="{6407CEF6-2E88-473C-997D-08859DA9A9F8}"/>
    <cellStyle name="Comma 2 8 2 3 4" xfId="4758" xr:uid="{9D910648-BE89-4098-BF9B-F9431A6449E2}"/>
    <cellStyle name="Comma 2 8 2 3 4 2" xfId="16890" xr:uid="{1B5DA6B8-191D-4C2E-8D3B-94EF784D890E}"/>
    <cellStyle name="Comma 2 8 2 3 4 2 2" xfId="41154" xr:uid="{D85C4C71-1635-4ABA-8F9B-5724FE42E986}"/>
    <cellStyle name="Comma 2 8 2 3 4 3" xfId="29022" xr:uid="{501AC6DC-84D0-48C2-A12A-A3BE451026E7}"/>
    <cellStyle name="Comma 2 8 2 3 5" xfId="8802" xr:uid="{E8F8174B-CD6A-4E15-A8C8-C9AD7B2F186A}"/>
    <cellStyle name="Comma 2 8 2 3 5 2" xfId="20934" xr:uid="{5D729F7D-EF34-4F02-BA60-0B19F1B8C6CB}"/>
    <cellStyle name="Comma 2 8 2 3 5 2 2" xfId="45198" xr:uid="{5A9113D1-4ECB-48D6-B758-1C5F1D99B6B2}"/>
    <cellStyle name="Comma 2 8 2 3 5 3" xfId="33066" xr:uid="{3785EBF3-CACA-49B4-A584-E3021EB635BD}"/>
    <cellStyle name="Comma 2 8 2 3 6" xfId="12846" xr:uid="{951F0376-780D-4F1F-B2D0-E562690773E2}"/>
    <cellStyle name="Comma 2 8 2 3 6 2" xfId="37110" xr:uid="{54F035DD-2674-4DF2-B2F2-2148574EDCE9}"/>
    <cellStyle name="Comma 2 8 2 3 7" xfId="24978" xr:uid="{B57DD946-8A3E-492B-8763-811358767332}"/>
    <cellStyle name="Comma 2 8 2 4" xfId="1220" xr:uid="{63513B5D-203D-48B0-8132-355510B2ECD9}"/>
    <cellStyle name="Comma 2 8 2 4 2" xfId="3242" xr:uid="{BE5A3636-FC31-4040-9C7E-4E8DD0DF89D8}"/>
    <cellStyle name="Comma 2 8 2 4 2 2" xfId="7286" xr:uid="{28455F3B-D792-4D93-B1BB-365BBE9AB91E}"/>
    <cellStyle name="Comma 2 8 2 4 2 2 2" xfId="19418" xr:uid="{23CF9A37-131E-40AC-B85B-7F143667B2DF}"/>
    <cellStyle name="Comma 2 8 2 4 2 2 2 2" xfId="43682" xr:uid="{3D4AD517-72D7-4CFD-9E5D-B74C7F74C872}"/>
    <cellStyle name="Comma 2 8 2 4 2 2 3" xfId="31550" xr:uid="{1247F6DC-387B-4D24-89C0-8925766112FC}"/>
    <cellStyle name="Comma 2 8 2 4 2 3" xfId="11330" xr:uid="{85A38CC2-9E10-47DB-AF73-1D4D4CE57BD6}"/>
    <cellStyle name="Comma 2 8 2 4 2 3 2" xfId="23462" xr:uid="{ACE504EF-93E9-46E1-A4BE-589220D78C0F}"/>
    <cellStyle name="Comma 2 8 2 4 2 3 2 2" xfId="47726" xr:uid="{EF98CD1A-BC87-4C47-B393-EEC1D4D3001A}"/>
    <cellStyle name="Comma 2 8 2 4 2 3 3" xfId="35594" xr:uid="{13A0D37D-122F-4B69-9A96-50D18880EFAC}"/>
    <cellStyle name="Comma 2 8 2 4 2 4" xfId="15374" xr:uid="{98A9047C-DAD2-42B9-890E-08BB1D01C43C}"/>
    <cellStyle name="Comma 2 8 2 4 2 4 2" xfId="39638" xr:uid="{8CAA0F05-1067-40BA-A340-F9A918327990}"/>
    <cellStyle name="Comma 2 8 2 4 2 5" xfId="27506" xr:uid="{5D1C3A5E-1194-4B35-A3C4-42DD7FFDB8D6}"/>
    <cellStyle name="Comma 2 8 2 4 3" xfId="5264" xr:uid="{53A669C0-F4A7-4E0C-A049-03919D1ADCBF}"/>
    <cellStyle name="Comma 2 8 2 4 3 2" xfId="17396" xr:uid="{2CD57B40-590D-42A9-B91C-9A7DD77A4940}"/>
    <cellStyle name="Comma 2 8 2 4 3 2 2" xfId="41660" xr:uid="{09957F20-AD51-40E8-9C07-F0CF559E6193}"/>
    <cellStyle name="Comma 2 8 2 4 3 3" xfId="29528" xr:uid="{3416FD80-6F9F-422C-B8F3-E73AE525492F}"/>
    <cellStyle name="Comma 2 8 2 4 4" xfId="9308" xr:uid="{8E706EDC-DBBA-4476-B909-F30B6D702B0B}"/>
    <cellStyle name="Comma 2 8 2 4 4 2" xfId="21440" xr:uid="{3E3C786B-2397-4E4D-B69B-F7EDF887C51A}"/>
    <cellStyle name="Comma 2 8 2 4 4 2 2" xfId="45704" xr:uid="{CEA9F818-C998-45C5-BAE5-63FF4A939C24}"/>
    <cellStyle name="Comma 2 8 2 4 4 3" xfId="33572" xr:uid="{C753A7A4-8299-48F9-B884-1B2139129812}"/>
    <cellStyle name="Comma 2 8 2 4 5" xfId="13352" xr:uid="{D4D5B031-FE11-4FDF-85A9-D10A8470AF15}"/>
    <cellStyle name="Comma 2 8 2 4 5 2" xfId="37616" xr:uid="{F192F20D-5607-48B3-A572-0CF15748F25D}"/>
    <cellStyle name="Comma 2 8 2 4 6" xfId="25484" xr:uid="{40FE83BD-6DB0-4AEC-B39E-86AE341570C2}"/>
    <cellStyle name="Comma 2 8 2 5" xfId="2231" xr:uid="{EFA21914-1FE6-4844-AE24-DD247CB7D168}"/>
    <cellStyle name="Comma 2 8 2 5 2" xfId="6275" xr:uid="{841D702E-94C9-4C73-BC5C-C9EFA9A24984}"/>
    <cellStyle name="Comma 2 8 2 5 2 2" xfId="18407" xr:uid="{7BA860F6-19D5-4B66-B62B-5661C0A2208B}"/>
    <cellStyle name="Comma 2 8 2 5 2 2 2" xfId="42671" xr:uid="{4C7B4C8A-FF41-43E8-B66C-CFE8648992F0}"/>
    <cellStyle name="Comma 2 8 2 5 2 3" xfId="30539" xr:uid="{F3E29E6B-7130-4B2A-888D-95752F3C2123}"/>
    <cellStyle name="Comma 2 8 2 5 3" xfId="10319" xr:uid="{6EA36682-F68B-47A5-8FDC-5F59941B5032}"/>
    <cellStyle name="Comma 2 8 2 5 3 2" xfId="22451" xr:uid="{783CB83B-1A85-4457-AA1E-634EDB7165D9}"/>
    <cellStyle name="Comma 2 8 2 5 3 2 2" xfId="46715" xr:uid="{1047F199-77C5-4076-BF39-DDCCA595A742}"/>
    <cellStyle name="Comma 2 8 2 5 3 3" xfId="34583" xr:uid="{0CC5084B-93F1-4C53-B977-06F1EA915187}"/>
    <cellStyle name="Comma 2 8 2 5 4" xfId="14363" xr:uid="{3679FC56-9917-4104-A9E9-8EC3731638BE}"/>
    <cellStyle name="Comma 2 8 2 5 4 2" xfId="38627" xr:uid="{A58DB68F-F7C3-475E-A699-DD4490ACD1E1}"/>
    <cellStyle name="Comma 2 8 2 5 5" xfId="26495" xr:uid="{73E78B72-E41C-4641-9896-9A660774B5F9}"/>
    <cellStyle name="Comma 2 8 2 6" xfId="4253" xr:uid="{62949E00-756C-4170-BD8B-85812C17AFD6}"/>
    <cellStyle name="Comma 2 8 2 6 2" xfId="16385" xr:uid="{A12D8DF5-F78D-426C-BFAD-11A90A0D6661}"/>
    <cellStyle name="Comma 2 8 2 6 2 2" xfId="40649" xr:uid="{5E2128D0-7BF8-4D58-AFA5-B84341C48560}"/>
    <cellStyle name="Comma 2 8 2 6 3" xfId="28517" xr:uid="{D01A34FC-9F01-4AB7-9A74-D5A6BD23700F}"/>
    <cellStyle name="Comma 2 8 2 7" xfId="8297" xr:uid="{BEC95B5E-70B7-459C-8D58-C048155501D4}"/>
    <cellStyle name="Comma 2 8 2 7 2" xfId="20429" xr:uid="{8D98B1A7-7436-461F-A481-F5C410E9350E}"/>
    <cellStyle name="Comma 2 8 2 7 2 2" xfId="44693" xr:uid="{E6F84CF8-7E7F-458D-BC72-7DBFCF306945}"/>
    <cellStyle name="Comma 2 8 2 7 3" xfId="32561" xr:uid="{0C5016E3-027D-47DC-8FA4-B020443690E3}"/>
    <cellStyle name="Comma 2 8 2 8" xfId="12341" xr:uid="{8AFB890E-DF01-41B1-B32B-6595DD4AB7BE}"/>
    <cellStyle name="Comma 2 8 2 8 2" xfId="36605" xr:uid="{4CA66E59-515A-46E1-BA29-84EB22F6963C}"/>
    <cellStyle name="Comma 2 8 2 9" xfId="24473" xr:uid="{ED2EF991-F89A-4799-A676-C6E17A8F3BB9}"/>
    <cellStyle name="Comma 2 8 3" xfId="336" xr:uid="{0C5BBD9E-77E0-475C-B114-B7CE7DC57297}"/>
    <cellStyle name="Comma 2 8 3 2" xfId="841" xr:uid="{B51CDBAD-41F8-4311-B2F5-F4D934F3B4A9}"/>
    <cellStyle name="Comma 2 8 3 2 2" xfId="1852" xr:uid="{28755AD1-A4C6-4707-912A-2A928CB1B5D2}"/>
    <cellStyle name="Comma 2 8 3 2 2 2" xfId="3874" xr:uid="{71D6FB22-D63C-4009-9254-F51AB0FA521C}"/>
    <cellStyle name="Comma 2 8 3 2 2 2 2" xfId="7918" xr:uid="{0AAABC46-EF76-41EC-A1F7-5556EB802CF8}"/>
    <cellStyle name="Comma 2 8 3 2 2 2 2 2" xfId="20050" xr:uid="{BEB2177B-0C58-4BA2-AB14-5B6779315D80}"/>
    <cellStyle name="Comma 2 8 3 2 2 2 2 2 2" xfId="44314" xr:uid="{55317D53-A5A2-4107-9C6F-710422E26FD0}"/>
    <cellStyle name="Comma 2 8 3 2 2 2 2 3" xfId="32182" xr:uid="{CA640E09-3713-4F16-B0C3-6D02FEF7C2A4}"/>
    <cellStyle name="Comma 2 8 3 2 2 2 3" xfId="11962" xr:uid="{D8DF68D8-49DF-4CE8-85C6-3C94E694A4B5}"/>
    <cellStyle name="Comma 2 8 3 2 2 2 3 2" xfId="24094" xr:uid="{306A717A-96F0-4868-A5C7-34853E9EFFA7}"/>
    <cellStyle name="Comma 2 8 3 2 2 2 3 2 2" xfId="48358" xr:uid="{4C18FDB6-1782-41B3-9D4E-DCC0E74B80D9}"/>
    <cellStyle name="Comma 2 8 3 2 2 2 3 3" xfId="36226" xr:uid="{333DC2F1-98BC-45A0-882A-8455C7579F39}"/>
    <cellStyle name="Comma 2 8 3 2 2 2 4" xfId="16006" xr:uid="{D2082047-D98C-4A0F-8AF6-22EB3593E779}"/>
    <cellStyle name="Comma 2 8 3 2 2 2 4 2" xfId="40270" xr:uid="{484D7593-EC0C-4678-AB33-49758E6B9FFC}"/>
    <cellStyle name="Comma 2 8 3 2 2 2 5" xfId="28138" xr:uid="{30E785E2-0CCE-4FEE-AAE1-02782A45CC49}"/>
    <cellStyle name="Comma 2 8 3 2 2 3" xfId="5896" xr:uid="{7A263391-9850-4D0D-ADE7-95642A570A32}"/>
    <cellStyle name="Comma 2 8 3 2 2 3 2" xfId="18028" xr:uid="{5DA6086E-7B2A-4882-8AC2-FD61E9D764B7}"/>
    <cellStyle name="Comma 2 8 3 2 2 3 2 2" xfId="42292" xr:uid="{FB3C546B-5919-4B85-8AC2-302F6E6057D1}"/>
    <cellStyle name="Comma 2 8 3 2 2 3 3" xfId="30160" xr:uid="{C3E4FC0E-3C8C-4F61-ABCA-E94A1744C332}"/>
    <cellStyle name="Comma 2 8 3 2 2 4" xfId="9940" xr:uid="{0605DF44-B7A3-4B8D-B8DF-DC7F948621D0}"/>
    <cellStyle name="Comma 2 8 3 2 2 4 2" xfId="22072" xr:uid="{E85FB9DD-3684-47A6-99B4-D07E9A056503}"/>
    <cellStyle name="Comma 2 8 3 2 2 4 2 2" xfId="46336" xr:uid="{19340960-80FD-4B9E-A171-080A6A030A66}"/>
    <cellStyle name="Comma 2 8 3 2 2 4 3" xfId="34204" xr:uid="{F3214E7B-FF7C-4AB1-98A3-47A78B71BEBE}"/>
    <cellStyle name="Comma 2 8 3 2 2 5" xfId="13984" xr:uid="{8A04B17B-034F-43D4-9542-BB03A28FB2D2}"/>
    <cellStyle name="Comma 2 8 3 2 2 5 2" xfId="38248" xr:uid="{D168EAC8-B281-48AF-8E74-DAF2E39AD7F2}"/>
    <cellStyle name="Comma 2 8 3 2 2 6" xfId="26116" xr:uid="{13B4BC1E-AD79-42F8-BF4D-F7CA4750AD99}"/>
    <cellStyle name="Comma 2 8 3 2 3" xfId="2863" xr:uid="{2A4D9BB8-0D47-435D-87CF-CB46B5237390}"/>
    <cellStyle name="Comma 2 8 3 2 3 2" xfId="6907" xr:uid="{BBE39E43-563F-4126-857B-21EE86BE855A}"/>
    <cellStyle name="Comma 2 8 3 2 3 2 2" xfId="19039" xr:uid="{5F7E4DB9-2075-4445-B7B6-8C39661B699B}"/>
    <cellStyle name="Comma 2 8 3 2 3 2 2 2" xfId="43303" xr:uid="{24C849BE-FD35-4B99-811C-2112D18C6DFC}"/>
    <cellStyle name="Comma 2 8 3 2 3 2 3" xfId="31171" xr:uid="{9252B23E-2ABC-45F2-9850-0C06AE3C7792}"/>
    <cellStyle name="Comma 2 8 3 2 3 3" xfId="10951" xr:uid="{02AB73BD-F53B-496F-A949-BE6444EE970C}"/>
    <cellStyle name="Comma 2 8 3 2 3 3 2" xfId="23083" xr:uid="{B847B788-4DC7-4D32-AE8F-3593D70A0AE7}"/>
    <cellStyle name="Comma 2 8 3 2 3 3 2 2" xfId="47347" xr:uid="{D75077E2-D78F-49BB-B4B4-32A52B052114}"/>
    <cellStyle name="Comma 2 8 3 2 3 3 3" xfId="35215" xr:uid="{2BC0C7FF-77F6-4E68-81D6-25884680B493}"/>
    <cellStyle name="Comma 2 8 3 2 3 4" xfId="14995" xr:uid="{F77387D9-6A5D-47E6-B9EC-8DDDC61226C3}"/>
    <cellStyle name="Comma 2 8 3 2 3 4 2" xfId="39259" xr:uid="{EC67B8BB-4470-4F67-83A1-B1F1E877209A}"/>
    <cellStyle name="Comma 2 8 3 2 3 5" xfId="27127" xr:uid="{498DDC0F-8EE3-4030-BCDC-0C10D4702A18}"/>
    <cellStyle name="Comma 2 8 3 2 4" xfId="4885" xr:uid="{C34FCC1F-ACFC-4F45-B86C-C45E9637E76E}"/>
    <cellStyle name="Comma 2 8 3 2 4 2" xfId="17017" xr:uid="{BB0ADB3C-9F75-44D4-AC39-3AF5A4CE138E}"/>
    <cellStyle name="Comma 2 8 3 2 4 2 2" xfId="41281" xr:uid="{B517A8E3-B1E8-4399-A5EB-3C0DDCFB72E9}"/>
    <cellStyle name="Comma 2 8 3 2 4 3" xfId="29149" xr:uid="{3776FED9-F8CE-4577-B06C-CA8E0899611A}"/>
    <cellStyle name="Comma 2 8 3 2 5" xfId="8929" xr:uid="{08CDFC79-7F6D-48B7-9695-6167F72DA7C3}"/>
    <cellStyle name="Comma 2 8 3 2 5 2" xfId="21061" xr:uid="{D102F8CA-0982-4AD4-BDCE-66CBE4422E2D}"/>
    <cellStyle name="Comma 2 8 3 2 5 2 2" xfId="45325" xr:uid="{2CFCC0A5-5D36-492E-B6F8-6FB780D7CB85}"/>
    <cellStyle name="Comma 2 8 3 2 5 3" xfId="33193" xr:uid="{F5B7FBFD-C5D5-41FF-B238-ECCC6F798A0C}"/>
    <cellStyle name="Comma 2 8 3 2 6" xfId="12973" xr:uid="{775B8CD9-4364-4232-A508-E2C581639FBF}"/>
    <cellStyle name="Comma 2 8 3 2 6 2" xfId="37237" xr:uid="{E533AA14-5AD7-4954-94C5-78EE039BDB74}"/>
    <cellStyle name="Comma 2 8 3 2 7" xfId="25105" xr:uid="{FB07DEF8-8F36-41E0-8636-850E8B7C544E}"/>
    <cellStyle name="Comma 2 8 3 3" xfId="1347" xr:uid="{593FBB59-F26A-462B-80CE-2FA108663502}"/>
    <cellStyle name="Comma 2 8 3 3 2" xfId="3369" xr:uid="{B7CCB0ED-E494-41AC-9E15-B2F0848EE503}"/>
    <cellStyle name="Comma 2 8 3 3 2 2" xfId="7413" xr:uid="{3BEBA386-1643-4B9B-9F8F-9B94329218FD}"/>
    <cellStyle name="Comma 2 8 3 3 2 2 2" xfId="19545" xr:uid="{93D5426A-33FD-44D8-B4F2-F370410F3B4F}"/>
    <cellStyle name="Comma 2 8 3 3 2 2 2 2" xfId="43809" xr:uid="{A75BAF98-7ED7-45D3-89AB-FB691C676904}"/>
    <cellStyle name="Comma 2 8 3 3 2 2 3" xfId="31677" xr:uid="{891AA984-C930-470E-B0AC-3771FA782B43}"/>
    <cellStyle name="Comma 2 8 3 3 2 3" xfId="11457" xr:uid="{0292BA6A-3F63-4B26-ABC6-C396D80137CC}"/>
    <cellStyle name="Comma 2 8 3 3 2 3 2" xfId="23589" xr:uid="{ECB733EF-7C80-406B-813A-EFD8BC7FF57A}"/>
    <cellStyle name="Comma 2 8 3 3 2 3 2 2" xfId="47853" xr:uid="{E8300824-3AE2-41F7-9491-AE7A9B8EB17C}"/>
    <cellStyle name="Comma 2 8 3 3 2 3 3" xfId="35721" xr:uid="{C8CCA9ED-2EDD-4683-95CE-AA9D8B2618E1}"/>
    <cellStyle name="Comma 2 8 3 3 2 4" xfId="15501" xr:uid="{D7BA5748-3DC4-42E4-93A1-6FA93C77F78E}"/>
    <cellStyle name="Comma 2 8 3 3 2 4 2" xfId="39765" xr:uid="{26B6B222-6FB9-4A49-A66A-DB2DFCD9403D}"/>
    <cellStyle name="Comma 2 8 3 3 2 5" xfId="27633" xr:uid="{BBE896C5-291D-4FD7-95DE-684C4B47990A}"/>
    <cellStyle name="Comma 2 8 3 3 3" xfId="5391" xr:uid="{54B7E835-B4FE-4817-B800-FDA9E1DC6B45}"/>
    <cellStyle name="Comma 2 8 3 3 3 2" xfId="17523" xr:uid="{66FB1CFD-A974-4DDC-8DCD-AE3E686C147A}"/>
    <cellStyle name="Comma 2 8 3 3 3 2 2" xfId="41787" xr:uid="{82098C5C-6E41-4E69-8ADB-82F6F4FD543C}"/>
    <cellStyle name="Comma 2 8 3 3 3 3" xfId="29655" xr:uid="{A0B6DCAD-34FD-4C90-B0EA-7E5CB6E100BB}"/>
    <cellStyle name="Comma 2 8 3 3 4" xfId="9435" xr:uid="{C271DFE1-5E46-48D7-A610-EEE5131928F1}"/>
    <cellStyle name="Comma 2 8 3 3 4 2" xfId="21567" xr:uid="{009FBDD9-4DC2-4C89-B8CC-FAE242C6F46C}"/>
    <cellStyle name="Comma 2 8 3 3 4 2 2" xfId="45831" xr:uid="{97C62E69-D35A-43EA-9506-F7F78F133C74}"/>
    <cellStyle name="Comma 2 8 3 3 4 3" xfId="33699" xr:uid="{130547C7-19A2-4979-B605-55716F3FB79F}"/>
    <cellStyle name="Comma 2 8 3 3 5" xfId="13479" xr:uid="{1CD1A75F-7D8B-428C-87E7-FFD1DD7A2DC8}"/>
    <cellStyle name="Comma 2 8 3 3 5 2" xfId="37743" xr:uid="{FA88383F-4188-496B-85EE-D36A2D42BB41}"/>
    <cellStyle name="Comma 2 8 3 3 6" xfId="25611" xr:uid="{11716D90-2AE7-4689-BAF7-E50377037435}"/>
    <cellStyle name="Comma 2 8 3 4" xfId="2358" xr:uid="{CA8A29DD-09DE-42CE-B4C8-3BA9AF2A3C15}"/>
    <cellStyle name="Comma 2 8 3 4 2" xfId="6402" xr:uid="{CA9F2399-5602-4536-83A9-A1A38B075550}"/>
    <cellStyle name="Comma 2 8 3 4 2 2" xfId="18534" xr:uid="{1AB4A34C-A02D-4414-8F6B-2A10A5B58B7E}"/>
    <cellStyle name="Comma 2 8 3 4 2 2 2" xfId="42798" xr:uid="{C0B03F3A-DC74-49EC-AF34-E6442DDA2521}"/>
    <cellStyle name="Comma 2 8 3 4 2 3" xfId="30666" xr:uid="{6DFD7B3C-4FD6-4C23-89EA-0F9D2E9A38AB}"/>
    <cellStyle name="Comma 2 8 3 4 3" xfId="10446" xr:uid="{481751A6-302C-4EE2-9A0B-9892BC12FA62}"/>
    <cellStyle name="Comma 2 8 3 4 3 2" xfId="22578" xr:uid="{CA3AAFA5-6BB0-441F-AE2B-59B9EC1DFB00}"/>
    <cellStyle name="Comma 2 8 3 4 3 2 2" xfId="46842" xr:uid="{E9F3B42B-C58C-40C1-80E6-C52E0CE3466D}"/>
    <cellStyle name="Comma 2 8 3 4 3 3" xfId="34710" xr:uid="{B13BD9E5-5597-4031-B5A6-10280567D977}"/>
    <cellStyle name="Comma 2 8 3 4 4" xfId="14490" xr:uid="{7C1F9EB4-9F6C-4F84-94AA-F2D29E1369AB}"/>
    <cellStyle name="Comma 2 8 3 4 4 2" xfId="38754" xr:uid="{2D800429-AD6C-45D2-BFBE-7A0917976EA2}"/>
    <cellStyle name="Comma 2 8 3 4 5" xfId="26622" xr:uid="{E4CE1ADF-41A7-498D-B808-CBCDA95D2467}"/>
    <cellStyle name="Comma 2 8 3 5" xfId="4380" xr:uid="{472DEB4B-25A7-4A50-A88F-AD473907E77D}"/>
    <cellStyle name="Comma 2 8 3 5 2" xfId="16512" xr:uid="{7BB879CD-9AB4-4BFA-873D-4A56991BF682}"/>
    <cellStyle name="Comma 2 8 3 5 2 2" xfId="40776" xr:uid="{0C76428B-ED5F-473F-A14F-3166D8BAE7B8}"/>
    <cellStyle name="Comma 2 8 3 5 3" xfId="28644" xr:uid="{AE65AA7E-6C2F-46AB-B0D5-22AF64C7A121}"/>
    <cellStyle name="Comma 2 8 3 6" xfId="8424" xr:uid="{CF36A347-BF14-4022-9B29-581EA799D21B}"/>
    <cellStyle name="Comma 2 8 3 6 2" xfId="20556" xr:uid="{22191A46-86A8-4DF6-BBCF-DE8F15C9074B}"/>
    <cellStyle name="Comma 2 8 3 6 2 2" xfId="44820" xr:uid="{5FA4476B-E400-4E6F-8967-36351FB978F2}"/>
    <cellStyle name="Comma 2 8 3 6 3" xfId="32688" xr:uid="{1B4B6039-4F94-4522-9561-D5C8F15F09F0}"/>
    <cellStyle name="Comma 2 8 3 7" xfId="12468" xr:uid="{4FF6D041-DFC1-4E0F-81A6-81AE0FB226CA}"/>
    <cellStyle name="Comma 2 8 3 7 2" xfId="36732" xr:uid="{571252E2-E2DA-4AC0-9ED0-8EBFB8250821}"/>
    <cellStyle name="Comma 2 8 3 8" xfId="24600" xr:uid="{80F3B784-BC14-4C9A-A4E5-DDD5B108A61B}"/>
    <cellStyle name="Comma 2 8 4" xfId="588" xr:uid="{034CAE81-EBB2-4099-98F7-9BC7584FB27B}"/>
    <cellStyle name="Comma 2 8 4 2" xfId="1599" xr:uid="{7B14AB34-9BE1-4600-9534-C2120D00D097}"/>
    <cellStyle name="Comma 2 8 4 2 2" xfId="3621" xr:uid="{6DC28166-5A92-488C-97ED-F94207E8F64A}"/>
    <cellStyle name="Comma 2 8 4 2 2 2" xfId="7665" xr:uid="{A6D9EA9D-A8A7-4C38-AAAA-7A48A7F35E95}"/>
    <cellStyle name="Comma 2 8 4 2 2 2 2" xfId="19797" xr:uid="{74A6B5AB-BA93-4309-A9C0-E44F90A479F7}"/>
    <cellStyle name="Comma 2 8 4 2 2 2 2 2" xfId="44061" xr:uid="{02059018-71CC-4BB4-A116-B17C907E2A69}"/>
    <cellStyle name="Comma 2 8 4 2 2 2 3" xfId="31929" xr:uid="{F9232C8C-95D4-4070-9A3B-63FE0BF588D8}"/>
    <cellStyle name="Comma 2 8 4 2 2 3" xfId="11709" xr:uid="{E73FC71F-8EE4-4566-877C-C416C2FA3C4D}"/>
    <cellStyle name="Comma 2 8 4 2 2 3 2" xfId="23841" xr:uid="{525142C7-F5CF-4F3E-9C8B-B66CD710FEFF}"/>
    <cellStyle name="Comma 2 8 4 2 2 3 2 2" xfId="48105" xr:uid="{46DD3678-BCD9-48FF-A2F3-176814AB1087}"/>
    <cellStyle name="Comma 2 8 4 2 2 3 3" xfId="35973" xr:uid="{EE982A7E-6A70-4FAE-9113-CDF7DB1006BA}"/>
    <cellStyle name="Comma 2 8 4 2 2 4" xfId="15753" xr:uid="{31A9EA1E-5D5B-4A89-9AAF-36D20424EC3E}"/>
    <cellStyle name="Comma 2 8 4 2 2 4 2" xfId="40017" xr:uid="{D3667177-EE92-463B-9975-11D3AA0ADF5D}"/>
    <cellStyle name="Comma 2 8 4 2 2 5" xfId="27885" xr:uid="{9853A7E8-6E0C-4655-9854-3FC13BFCFDDB}"/>
    <cellStyle name="Comma 2 8 4 2 3" xfId="5643" xr:uid="{0C65B88E-BC2A-4EE1-A1E4-0831BB3EECF4}"/>
    <cellStyle name="Comma 2 8 4 2 3 2" xfId="17775" xr:uid="{D92835C2-8190-4F8D-9D24-9306581038D0}"/>
    <cellStyle name="Comma 2 8 4 2 3 2 2" xfId="42039" xr:uid="{8AE9FFED-F21A-4455-AB83-603EF4EFACC1}"/>
    <cellStyle name="Comma 2 8 4 2 3 3" xfId="29907" xr:uid="{4C60D62B-1A81-4B8F-AD7A-92E6A044E6CC}"/>
    <cellStyle name="Comma 2 8 4 2 4" xfId="9687" xr:uid="{6464B07E-62B5-480D-9B42-2D1A31E1191A}"/>
    <cellStyle name="Comma 2 8 4 2 4 2" xfId="21819" xr:uid="{6439FD61-C75C-4A8A-BC31-B72440A93A16}"/>
    <cellStyle name="Comma 2 8 4 2 4 2 2" xfId="46083" xr:uid="{22936150-FD86-40E5-8B4E-097A94BA7678}"/>
    <cellStyle name="Comma 2 8 4 2 4 3" xfId="33951" xr:uid="{A239B931-1280-472B-858E-AE3911341845}"/>
    <cellStyle name="Comma 2 8 4 2 5" xfId="13731" xr:uid="{D9F69A4B-3D7D-49DD-9DA6-C0295F97ECE4}"/>
    <cellStyle name="Comma 2 8 4 2 5 2" xfId="37995" xr:uid="{D76F8161-F783-4DA4-87DC-B83CE69A3DB4}"/>
    <cellStyle name="Comma 2 8 4 2 6" xfId="25863" xr:uid="{E88A0189-E44A-476A-946D-E115C54A1362}"/>
    <cellStyle name="Comma 2 8 4 3" xfId="2610" xr:uid="{746F7C2C-C8CD-43FB-AF22-2FD48EC1A96A}"/>
    <cellStyle name="Comma 2 8 4 3 2" xfId="6654" xr:uid="{50B41EE9-D158-42EB-8500-321792A175D7}"/>
    <cellStyle name="Comma 2 8 4 3 2 2" xfId="18786" xr:uid="{A8EEC55A-BD52-4910-B93B-77105F19956F}"/>
    <cellStyle name="Comma 2 8 4 3 2 2 2" xfId="43050" xr:uid="{32FB5D21-DB81-4B5B-9348-772C39AF7604}"/>
    <cellStyle name="Comma 2 8 4 3 2 3" xfId="30918" xr:uid="{2BFC1FF3-F31F-47E6-BD32-10A2CD92A15C}"/>
    <cellStyle name="Comma 2 8 4 3 3" xfId="10698" xr:uid="{653A5D6F-A4BD-4061-B789-C3658945B2DE}"/>
    <cellStyle name="Comma 2 8 4 3 3 2" xfId="22830" xr:uid="{3E94952D-7511-4041-B94A-AF484352139B}"/>
    <cellStyle name="Comma 2 8 4 3 3 2 2" xfId="47094" xr:uid="{536998D0-426F-44AF-A2F0-4B708E68EAAD}"/>
    <cellStyle name="Comma 2 8 4 3 3 3" xfId="34962" xr:uid="{B455AAA6-9B3C-4159-9E8F-0A369FF57C8A}"/>
    <cellStyle name="Comma 2 8 4 3 4" xfId="14742" xr:uid="{171AAA27-3F88-4369-8C9E-A0FF1EDA77A1}"/>
    <cellStyle name="Comma 2 8 4 3 4 2" xfId="39006" xr:uid="{ECE9A4F5-9F39-485F-8D2F-0C0E12F105D5}"/>
    <cellStyle name="Comma 2 8 4 3 5" xfId="26874" xr:uid="{5E8E99A4-BC3E-4569-A3FC-400D7BA20C65}"/>
    <cellStyle name="Comma 2 8 4 4" xfId="4632" xr:uid="{15F436E6-8AD0-4AA4-AE0E-FDA159A8F2EB}"/>
    <cellStyle name="Comma 2 8 4 4 2" xfId="16764" xr:uid="{4064BEF9-FF1D-4312-8FA9-BDA04B702928}"/>
    <cellStyle name="Comma 2 8 4 4 2 2" xfId="41028" xr:uid="{8A4EB9EE-47E6-4937-9C45-BC6BF04C5F32}"/>
    <cellStyle name="Comma 2 8 4 4 3" xfId="28896" xr:uid="{7B3B1CED-70FE-46BC-959A-26080AF6134A}"/>
    <cellStyle name="Comma 2 8 4 5" xfId="8676" xr:uid="{6D495A23-8A00-4939-A76B-E9C5FCB1A7D9}"/>
    <cellStyle name="Comma 2 8 4 5 2" xfId="20808" xr:uid="{2EBE23EC-B7CA-4D22-B100-D7D411ED5092}"/>
    <cellStyle name="Comma 2 8 4 5 2 2" xfId="45072" xr:uid="{4685D25C-E4F2-4A48-9C8F-7952CE99A674}"/>
    <cellStyle name="Comma 2 8 4 5 3" xfId="32940" xr:uid="{7487FD63-55EE-4BFC-9868-6A5A60CA1455}"/>
    <cellStyle name="Comma 2 8 4 6" xfId="12720" xr:uid="{C679AB31-CD9C-499A-A33F-AD7840B16B86}"/>
    <cellStyle name="Comma 2 8 4 6 2" xfId="36984" xr:uid="{846E605E-C0CD-4F90-BAFB-98C34B2EE9AF}"/>
    <cellStyle name="Comma 2 8 4 7" xfId="24852" xr:uid="{31A1D077-4EA8-4F27-9952-F319C3BE1193}"/>
    <cellStyle name="Comma 2 8 5" xfId="1094" xr:uid="{122E4E50-CE38-4F0E-BD0D-1E196E1E0308}"/>
    <cellStyle name="Comma 2 8 5 2" xfId="3116" xr:uid="{AB0CD20C-DB25-4AA9-B4BC-ACF5133A4BF3}"/>
    <cellStyle name="Comma 2 8 5 2 2" xfId="7160" xr:uid="{8A7D0FAF-8CDB-46E9-8181-1E1546B6C14C}"/>
    <cellStyle name="Comma 2 8 5 2 2 2" xfId="19292" xr:uid="{76CEA739-1C16-410D-92E2-A00E8A3D78AA}"/>
    <cellStyle name="Comma 2 8 5 2 2 2 2" xfId="43556" xr:uid="{CAD95AB7-31FC-4C27-979E-9C8D1573E3DD}"/>
    <cellStyle name="Comma 2 8 5 2 2 3" xfId="31424" xr:uid="{5BBF413A-893D-4824-A9C4-A92763BF9AF2}"/>
    <cellStyle name="Comma 2 8 5 2 3" xfId="11204" xr:uid="{B277F788-6CA7-4758-855A-D92E58F1A3FB}"/>
    <cellStyle name="Comma 2 8 5 2 3 2" xfId="23336" xr:uid="{27EC5C34-52FB-41F8-9F0F-02625F3EF56E}"/>
    <cellStyle name="Comma 2 8 5 2 3 2 2" xfId="47600" xr:uid="{D6D1290F-3416-471B-A3D6-C8EC493C20E7}"/>
    <cellStyle name="Comma 2 8 5 2 3 3" xfId="35468" xr:uid="{7EA96587-2C3B-4518-962A-1DF107276AC4}"/>
    <cellStyle name="Comma 2 8 5 2 4" xfId="15248" xr:uid="{B0F9D56A-4689-4759-B059-4B9E806DF80E}"/>
    <cellStyle name="Comma 2 8 5 2 4 2" xfId="39512" xr:uid="{1221D50B-04F1-45DB-9954-EBDEC8CEE2EE}"/>
    <cellStyle name="Comma 2 8 5 2 5" xfId="27380" xr:uid="{17B5537D-CBB7-4087-B82C-2DA99DBFEE16}"/>
    <cellStyle name="Comma 2 8 5 3" xfId="5138" xr:uid="{278410CD-B587-49DF-A173-273B0AA2E717}"/>
    <cellStyle name="Comma 2 8 5 3 2" xfId="17270" xr:uid="{C283553E-36CB-4C0C-A051-7EAF7845B5EE}"/>
    <cellStyle name="Comma 2 8 5 3 2 2" xfId="41534" xr:uid="{14DEF86A-AEFD-4BF9-9FFB-61895DC9A9DC}"/>
    <cellStyle name="Comma 2 8 5 3 3" xfId="29402" xr:uid="{C3310920-0EEC-4873-96FF-0D3D0AE0B1FC}"/>
    <cellStyle name="Comma 2 8 5 4" xfId="9182" xr:uid="{219F94AF-2054-4C66-B357-49B30264D543}"/>
    <cellStyle name="Comma 2 8 5 4 2" xfId="21314" xr:uid="{DB2584C7-63A4-4816-8E52-C3376522E19A}"/>
    <cellStyle name="Comma 2 8 5 4 2 2" xfId="45578" xr:uid="{8830195D-0B6C-4755-997E-A6EC97A3B42D}"/>
    <cellStyle name="Comma 2 8 5 4 3" xfId="33446" xr:uid="{CD19B4A2-C7C3-4917-BBF9-68F8B5963EE5}"/>
    <cellStyle name="Comma 2 8 5 5" xfId="13226" xr:uid="{B91337AD-3240-44EC-860F-9432C7308859}"/>
    <cellStyle name="Comma 2 8 5 5 2" xfId="37490" xr:uid="{846C57ED-0892-42BC-8895-624F61AD854F}"/>
    <cellStyle name="Comma 2 8 5 6" xfId="25358" xr:uid="{4AA730F7-AFD6-46E0-80AC-06EEDD21EB1A}"/>
    <cellStyle name="Comma 2 8 6" xfId="2105" xr:uid="{7F6BBF91-FDA1-411E-B64C-202115615DA1}"/>
    <cellStyle name="Comma 2 8 6 2" xfId="6149" xr:uid="{FB40A602-E83D-46F0-A0E9-A3B99199A13B}"/>
    <cellStyle name="Comma 2 8 6 2 2" xfId="18281" xr:uid="{CFA28A8E-302B-43B8-84D8-18B2B2C8135C}"/>
    <cellStyle name="Comma 2 8 6 2 2 2" xfId="42545" xr:uid="{B6318968-8826-4AA7-8155-36D5946D7E9E}"/>
    <cellStyle name="Comma 2 8 6 2 3" xfId="30413" xr:uid="{5005A4F8-0131-4905-A453-4160BBE88026}"/>
    <cellStyle name="Comma 2 8 6 3" xfId="10193" xr:uid="{906DEDDA-0813-49E3-8DB1-C7684B23C912}"/>
    <cellStyle name="Comma 2 8 6 3 2" xfId="22325" xr:uid="{2B0151AA-B493-4F48-9665-E7B7BEA99A52}"/>
    <cellStyle name="Comma 2 8 6 3 2 2" xfId="46589" xr:uid="{A361FF4B-44E1-4869-995E-DF1EC3BEFACD}"/>
    <cellStyle name="Comma 2 8 6 3 3" xfId="34457" xr:uid="{552F69C7-222E-4338-A34D-457EA3F47582}"/>
    <cellStyle name="Comma 2 8 6 4" xfId="14237" xr:uid="{E05BD9AF-5AFA-4006-BACD-0D75ECD7F405}"/>
    <cellStyle name="Comma 2 8 6 4 2" xfId="38501" xr:uid="{27C20F3B-7307-4C30-A5BF-8105F2B836FA}"/>
    <cellStyle name="Comma 2 8 6 5" xfId="26369" xr:uid="{D7D7513F-0010-4A1E-B2C0-C9FB753C7633}"/>
    <cellStyle name="Comma 2 8 7" xfId="4127" xr:uid="{B4BA96BC-3D63-4A53-BE3E-9F7A180D1DF7}"/>
    <cellStyle name="Comma 2 8 7 2" xfId="16259" xr:uid="{F8EEACE5-4AAA-4D6F-AA69-5BB7811747AF}"/>
    <cellStyle name="Comma 2 8 7 2 2" xfId="40523" xr:uid="{57E007DC-EE00-45B2-98CB-8F707A3A4659}"/>
    <cellStyle name="Comma 2 8 7 3" xfId="28391" xr:uid="{E9486432-56F3-49FC-8B2B-16835DB7C0BD}"/>
    <cellStyle name="Comma 2 8 8" xfId="8171" xr:uid="{48E234DC-9223-4819-95E4-36F171859896}"/>
    <cellStyle name="Comma 2 8 8 2" xfId="20303" xr:uid="{277E6DEA-612B-459E-8575-7E96FD5A8048}"/>
    <cellStyle name="Comma 2 8 8 2 2" xfId="44567" xr:uid="{E0FFA36A-9CFF-44D9-9BCD-6C67E57CE937}"/>
    <cellStyle name="Comma 2 8 8 3" xfId="32435" xr:uid="{44CAC385-D3E6-4079-B5AE-3926EA42B99E}"/>
    <cellStyle name="Comma 2 8 9" xfId="12215" xr:uid="{38D1AB3B-2ED4-42F3-A5D3-1878E73FA8FB}"/>
    <cellStyle name="Comma 2 8 9 2" xfId="36479" xr:uid="{5658035A-D017-4064-A402-E6899112440C}"/>
    <cellStyle name="Comma 2 9" xfId="146" xr:uid="{A1441AD5-DA50-4D8B-8BE5-B35355270E3E}"/>
    <cellStyle name="Comma 2 9 2" xfId="399" xr:uid="{4F5D56A7-EB4F-44FB-A8A2-33CF5059B459}"/>
    <cellStyle name="Comma 2 9 2 2" xfId="904" xr:uid="{E163A91A-BA75-452F-A7B9-1C761D5C5442}"/>
    <cellStyle name="Comma 2 9 2 2 2" xfId="1915" xr:uid="{5E169073-AF4D-4C78-93B6-C35C8A666357}"/>
    <cellStyle name="Comma 2 9 2 2 2 2" xfId="3937" xr:uid="{721B70A1-13A9-4E7B-90B5-AEE9312B5617}"/>
    <cellStyle name="Comma 2 9 2 2 2 2 2" xfId="7981" xr:uid="{036049EC-1F6A-45F7-901E-D67FD9C58373}"/>
    <cellStyle name="Comma 2 9 2 2 2 2 2 2" xfId="20113" xr:uid="{2DAD1E82-E82B-466D-8CCE-7D4896F53AA4}"/>
    <cellStyle name="Comma 2 9 2 2 2 2 2 2 2" xfId="44377" xr:uid="{F587A06B-B865-4FD4-A76A-1E2FD1F69B11}"/>
    <cellStyle name="Comma 2 9 2 2 2 2 2 3" xfId="32245" xr:uid="{CC287604-38E2-4B0D-8743-EA731B042D2A}"/>
    <cellStyle name="Comma 2 9 2 2 2 2 3" xfId="12025" xr:uid="{9FCD5F84-9E16-4015-AB2C-301647CA241A}"/>
    <cellStyle name="Comma 2 9 2 2 2 2 3 2" xfId="24157" xr:uid="{FAC9FAC9-FF66-462E-BC83-21A299BE5526}"/>
    <cellStyle name="Comma 2 9 2 2 2 2 3 2 2" xfId="48421" xr:uid="{9694ECD9-8CDD-43B0-B053-D751C788E279}"/>
    <cellStyle name="Comma 2 9 2 2 2 2 3 3" xfId="36289" xr:uid="{6514AF5E-FA7C-40F4-8266-DC94BCD32760}"/>
    <cellStyle name="Comma 2 9 2 2 2 2 4" xfId="16069" xr:uid="{90AE8A23-EB56-417E-B3BD-A67AE5E49E65}"/>
    <cellStyle name="Comma 2 9 2 2 2 2 4 2" xfId="40333" xr:uid="{9B44F32C-678F-4712-AE77-350245ECE0CB}"/>
    <cellStyle name="Comma 2 9 2 2 2 2 5" xfId="28201" xr:uid="{D56B9888-061E-4585-B25C-41D5B93E1005}"/>
    <cellStyle name="Comma 2 9 2 2 2 3" xfId="5959" xr:uid="{75A26D11-9376-447B-B99F-A4128FA23EEC}"/>
    <cellStyle name="Comma 2 9 2 2 2 3 2" xfId="18091" xr:uid="{7425421B-9D5D-4041-8AD5-D15A6E5D09F0}"/>
    <cellStyle name="Comma 2 9 2 2 2 3 2 2" xfId="42355" xr:uid="{AA28C6E3-7271-4BCB-92C3-4355801169DF}"/>
    <cellStyle name="Comma 2 9 2 2 2 3 3" xfId="30223" xr:uid="{29B54F8B-C6CC-4103-B09B-0CBEB6A60FA9}"/>
    <cellStyle name="Comma 2 9 2 2 2 4" xfId="10003" xr:uid="{ECA02B78-A3B2-4C5B-8DED-76014D625AFD}"/>
    <cellStyle name="Comma 2 9 2 2 2 4 2" xfId="22135" xr:uid="{409DE0DA-19B2-49D0-8117-B13076B46B88}"/>
    <cellStyle name="Comma 2 9 2 2 2 4 2 2" xfId="46399" xr:uid="{F07B689D-5A73-49D1-9547-F4142CD80149}"/>
    <cellStyle name="Comma 2 9 2 2 2 4 3" xfId="34267" xr:uid="{B02A622B-80C9-4EF8-AE56-51BFA0F64C80}"/>
    <cellStyle name="Comma 2 9 2 2 2 5" xfId="14047" xr:uid="{443A5ADE-F6A9-4160-B8EE-7B87E1EA64A0}"/>
    <cellStyle name="Comma 2 9 2 2 2 5 2" xfId="38311" xr:uid="{43F3FB27-89B3-4B89-9D5C-30AF5D8C7892}"/>
    <cellStyle name="Comma 2 9 2 2 2 6" xfId="26179" xr:uid="{DF6795F6-8650-4F08-B669-BFC1BF0E785A}"/>
    <cellStyle name="Comma 2 9 2 2 3" xfId="2926" xr:uid="{9F7D9183-7103-4C73-8C23-397064503503}"/>
    <cellStyle name="Comma 2 9 2 2 3 2" xfId="6970" xr:uid="{AEE06F02-0E93-4FBD-B632-1B46A2C00E8D}"/>
    <cellStyle name="Comma 2 9 2 2 3 2 2" xfId="19102" xr:uid="{CBD9DA76-F2A8-4F70-921B-EC77CF4DFCDD}"/>
    <cellStyle name="Comma 2 9 2 2 3 2 2 2" xfId="43366" xr:uid="{4CFFAB4B-CC64-4062-B96F-CB924C91F06C}"/>
    <cellStyle name="Comma 2 9 2 2 3 2 3" xfId="31234" xr:uid="{4C4C6375-8AEF-446C-A027-78AD762C0D00}"/>
    <cellStyle name="Comma 2 9 2 2 3 3" xfId="11014" xr:uid="{5FBD0108-2AD3-4294-B296-FFE1885D790D}"/>
    <cellStyle name="Comma 2 9 2 2 3 3 2" xfId="23146" xr:uid="{69CA2502-C144-4C95-94A7-F437F3E33193}"/>
    <cellStyle name="Comma 2 9 2 2 3 3 2 2" xfId="47410" xr:uid="{528A7705-4648-40B4-BBEF-F8DC12AFADB6}"/>
    <cellStyle name="Comma 2 9 2 2 3 3 3" xfId="35278" xr:uid="{472B84E7-82AD-47B9-9A8F-08D6400A5153}"/>
    <cellStyle name="Comma 2 9 2 2 3 4" xfId="15058" xr:uid="{A921D9BF-93A8-47EB-A122-726EAFAF7786}"/>
    <cellStyle name="Comma 2 9 2 2 3 4 2" xfId="39322" xr:uid="{7D3F7EAB-707E-4482-83A0-B651BC236EFA}"/>
    <cellStyle name="Comma 2 9 2 2 3 5" xfId="27190" xr:uid="{CB057838-C7F0-4BFD-964C-FCE21A0AB02C}"/>
    <cellStyle name="Comma 2 9 2 2 4" xfId="4948" xr:uid="{44D1A2BE-B26E-4BBE-8F78-C3222FEBBF24}"/>
    <cellStyle name="Comma 2 9 2 2 4 2" xfId="17080" xr:uid="{C86E8256-4174-4229-A204-52F7BCBCE5E1}"/>
    <cellStyle name="Comma 2 9 2 2 4 2 2" xfId="41344" xr:uid="{B6A42E59-7D16-4A82-9141-07D3349C4C26}"/>
    <cellStyle name="Comma 2 9 2 2 4 3" xfId="29212" xr:uid="{C29779D0-9D39-45E7-A63D-4C45D425DCE7}"/>
    <cellStyle name="Comma 2 9 2 2 5" xfId="8992" xr:uid="{E146F7C2-674B-4653-A6AF-32EAC3F619F9}"/>
    <cellStyle name="Comma 2 9 2 2 5 2" xfId="21124" xr:uid="{6CD96524-8AA1-48DC-8774-BF808BAE4B24}"/>
    <cellStyle name="Comma 2 9 2 2 5 2 2" xfId="45388" xr:uid="{31A5215C-F568-4BED-A8D8-F126725D1297}"/>
    <cellStyle name="Comma 2 9 2 2 5 3" xfId="33256" xr:uid="{9E8A1FFF-02D4-42D2-9D2E-18504D59321F}"/>
    <cellStyle name="Comma 2 9 2 2 6" xfId="13036" xr:uid="{5C600B01-CD0A-4CC8-A2EB-72CDD7C4F8EC}"/>
    <cellStyle name="Comma 2 9 2 2 6 2" xfId="37300" xr:uid="{45F7512F-EA4B-466D-A9A2-956C6047D396}"/>
    <cellStyle name="Comma 2 9 2 2 7" xfId="25168" xr:uid="{46212E04-9ED8-4D89-85A5-C8F20672420E}"/>
    <cellStyle name="Comma 2 9 2 3" xfId="1410" xr:uid="{40CB0866-1F83-4BAE-80E0-005373DB42F7}"/>
    <cellStyle name="Comma 2 9 2 3 2" xfId="3432" xr:uid="{14EEB1B3-029F-4B15-BBD0-872984E249A5}"/>
    <cellStyle name="Comma 2 9 2 3 2 2" xfId="7476" xr:uid="{46CF7403-E4C3-4A1B-B02B-92BB7D80FDE7}"/>
    <cellStyle name="Comma 2 9 2 3 2 2 2" xfId="19608" xr:uid="{CEF75269-4B72-41A4-9863-C979D1D3B039}"/>
    <cellStyle name="Comma 2 9 2 3 2 2 2 2" xfId="43872" xr:uid="{1E329AA4-F2EC-4727-984D-F552D2227EBD}"/>
    <cellStyle name="Comma 2 9 2 3 2 2 3" xfId="31740" xr:uid="{4DBAD929-E33F-4A0E-AF3B-33E0499225BA}"/>
    <cellStyle name="Comma 2 9 2 3 2 3" xfId="11520" xr:uid="{354960C5-8761-49ED-9015-BCD3A1023B1D}"/>
    <cellStyle name="Comma 2 9 2 3 2 3 2" xfId="23652" xr:uid="{842386E7-EB07-463C-B282-557CD3F25C2D}"/>
    <cellStyle name="Comma 2 9 2 3 2 3 2 2" xfId="47916" xr:uid="{3522ACB5-2E27-4154-B76E-57A591935796}"/>
    <cellStyle name="Comma 2 9 2 3 2 3 3" xfId="35784" xr:uid="{3E342D83-5120-4A6B-A107-371CF4DC553E}"/>
    <cellStyle name="Comma 2 9 2 3 2 4" xfId="15564" xr:uid="{C8C29D9B-7C83-40CB-B4A9-7FBEEA562EA9}"/>
    <cellStyle name="Comma 2 9 2 3 2 4 2" xfId="39828" xr:uid="{C5814E19-E212-4D70-9BC5-93EDCA58AD9F}"/>
    <cellStyle name="Comma 2 9 2 3 2 5" xfId="27696" xr:uid="{CBDF19D6-8989-4604-8936-FB96F239DA4D}"/>
    <cellStyle name="Comma 2 9 2 3 3" xfId="5454" xr:uid="{600F83E1-A10E-475E-B3A1-443553212B73}"/>
    <cellStyle name="Comma 2 9 2 3 3 2" xfId="17586" xr:uid="{4A54B279-8F6A-4F51-8E92-D4FD2219F48E}"/>
    <cellStyle name="Comma 2 9 2 3 3 2 2" xfId="41850" xr:uid="{4C55C285-6EBF-442B-9908-82015D48FF4D}"/>
    <cellStyle name="Comma 2 9 2 3 3 3" xfId="29718" xr:uid="{979245ED-1AC0-4230-A8E5-9919457C3AD2}"/>
    <cellStyle name="Comma 2 9 2 3 4" xfId="9498" xr:uid="{331F8B39-550E-4EFE-BAF6-A0A1C4D082BF}"/>
    <cellStyle name="Comma 2 9 2 3 4 2" xfId="21630" xr:uid="{5FCE797E-1ADA-4394-9F38-9393EC291A0E}"/>
    <cellStyle name="Comma 2 9 2 3 4 2 2" xfId="45894" xr:uid="{357ECE47-75D0-4760-873E-C0D28F5EFBCD}"/>
    <cellStyle name="Comma 2 9 2 3 4 3" xfId="33762" xr:uid="{58A6D4A6-944F-4222-8472-5B07731A5B95}"/>
    <cellStyle name="Comma 2 9 2 3 5" xfId="13542" xr:uid="{C6534900-C415-430B-B717-03EBB094383B}"/>
    <cellStyle name="Comma 2 9 2 3 5 2" xfId="37806" xr:uid="{0C949CEB-08FA-4EC7-86D4-6FEEA7226F24}"/>
    <cellStyle name="Comma 2 9 2 3 6" xfId="25674" xr:uid="{A5856D07-450A-47D6-BE0A-D4D70F7CE592}"/>
    <cellStyle name="Comma 2 9 2 4" xfId="2421" xr:uid="{B377B47D-DFA4-4036-8365-4CDD83CAB0E3}"/>
    <cellStyle name="Comma 2 9 2 4 2" xfId="6465" xr:uid="{E7BE711E-EE8D-44C4-9BCB-3901515B79DC}"/>
    <cellStyle name="Comma 2 9 2 4 2 2" xfId="18597" xr:uid="{B50A7C28-DCEB-4918-A960-81F498DEC53E}"/>
    <cellStyle name="Comma 2 9 2 4 2 2 2" xfId="42861" xr:uid="{45760E68-6521-4098-873F-5F61AE6E476C}"/>
    <cellStyle name="Comma 2 9 2 4 2 3" xfId="30729" xr:uid="{34C23A11-F537-4D1E-B3AB-FBCF9137CE06}"/>
    <cellStyle name="Comma 2 9 2 4 3" xfId="10509" xr:uid="{1BD29C11-0C26-4A21-AE3F-B212D893F5C3}"/>
    <cellStyle name="Comma 2 9 2 4 3 2" xfId="22641" xr:uid="{70D46D55-5BEC-4B71-8EE3-04CDC31EBC79}"/>
    <cellStyle name="Comma 2 9 2 4 3 2 2" xfId="46905" xr:uid="{9F8B7D8E-35B7-4168-A80F-4E8450F6CC91}"/>
    <cellStyle name="Comma 2 9 2 4 3 3" xfId="34773" xr:uid="{3C617B4D-A83A-4B1C-8375-500989718FC7}"/>
    <cellStyle name="Comma 2 9 2 4 4" xfId="14553" xr:uid="{AF85E094-C259-417B-BBD3-61D183E40FE6}"/>
    <cellStyle name="Comma 2 9 2 4 4 2" xfId="38817" xr:uid="{84E56654-783D-4F3D-8A1B-129415E55EB8}"/>
    <cellStyle name="Comma 2 9 2 4 5" xfId="26685" xr:uid="{2A3E0889-3042-4375-A182-3CFE84E65B83}"/>
    <cellStyle name="Comma 2 9 2 5" xfId="4443" xr:uid="{F4F9954C-1BE9-4E68-80C3-B3FF7065C9C8}"/>
    <cellStyle name="Comma 2 9 2 5 2" xfId="16575" xr:uid="{CE4762BF-52D7-40B2-9008-8F60E4911823}"/>
    <cellStyle name="Comma 2 9 2 5 2 2" xfId="40839" xr:uid="{E5886644-5A25-4DE3-8EA2-14E1B80DAD94}"/>
    <cellStyle name="Comma 2 9 2 5 3" xfId="28707" xr:uid="{07358FD1-C9AB-40FA-A901-C752BECD2F42}"/>
    <cellStyle name="Comma 2 9 2 6" xfId="8487" xr:uid="{B124C185-E7DD-43A7-9760-2D919E2A2580}"/>
    <cellStyle name="Comma 2 9 2 6 2" xfId="20619" xr:uid="{2B9F3A0A-67B4-4BFE-A0BC-C119FB7A0B9A}"/>
    <cellStyle name="Comma 2 9 2 6 2 2" xfId="44883" xr:uid="{E4FE7252-0046-426E-8C2F-9152A9A138BA}"/>
    <cellStyle name="Comma 2 9 2 6 3" xfId="32751" xr:uid="{665B28F5-414F-4562-B3C8-19F1D5E1F338}"/>
    <cellStyle name="Comma 2 9 2 7" xfId="12531" xr:uid="{F2A020D3-531B-4707-B646-11183A7C93E7}"/>
    <cellStyle name="Comma 2 9 2 7 2" xfId="36795" xr:uid="{21C94E22-DC7B-4F93-B1E6-65F8FBD10D31}"/>
    <cellStyle name="Comma 2 9 2 8" xfId="24663" xr:uid="{1B0DE2E1-3DB3-482E-ADF1-A7C025FD6847}"/>
    <cellStyle name="Comma 2 9 3" xfId="651" xr:uid="{7457D2FC-DBD7-47B6-8079-4C551E55402E}"/>
    <cellStyle name="Comma 2 9 3 2" xfId="1662" xr:uid="{76FE30C3-B970-42BD-A9CB-503D60166719}"/>
    <cellStyle name="Comma 2 9 3 2 2" xfId="3684" xr:uid="{762F1B75-21E6-4325-998B-BBFA38451209}"/>
    <cellStyle name="Comma 2 9 3 2 2 2" xfId="7728" xr:uid="{9C2532AB-8076-407F-BA55-81AB36DEDBCF}"/>
    <cellStyle name="Comma 2 9 3 2 2 2 2" xfId="19860" xr:uid="{18E8CED9-A8D4-4F26-81A2-43C90DEA42ED}"/>
    <cellStyle name="Comma 2 9 3 2 2 2 2 2" xfId="44124" xr:uid="{66C56B76-E419-41AE-8D4D-73A361AB63AD}"/>
    <cellStyle name="Comma 2 9 3 2 2 2 3" xfId="31992" xr:uid="{0FAD7B56-5B72-4363-BEA7-AC6BBFF0097C}"/>
    <cellStyle name="Comma 2 9 3 2 2 3" xfId="11772" xr:uid="{BDA1435F-9974-4065-8D58-5C7835CC804A}"/>
    <cellStyle name="Comma 2 9 3 2 2 3 2" xfId="23904" xr:uid="{403DFA75-5CA5-43C1-A466-A77C35FCA6E5}"/>
    <cellStyle name="Comma 2 9 3 2 2 3 2 2" xfId="48168" xr:uid="{61DD7998-61EC-4E8E-9800-E72680076FA6}"/>
    <cellStyle name="Comma 2 9 3 2 2 3 3" xfId="36036" xr:uid="{F97650BF-B61A-4812-BF3A-F86E161873C3}"/>
    <cellStyle name="Comma 2 9 3 2 2 4" xfId="15816" xr:uid="{9B9CC6A1-3667-472B-90C0-72CA556B8CB6}"/>
    <cellStyle name="Comma 2 9 3 2 2 4 2" xfId="40080" xr:uid="{56211F4D-0F3F-4073-8945-5E298DA83BDC}"/>
    <cellStyle name="Comma 2 9 3 2 2 5" xfId="27948" xr:uid="{40B8D3BA-1712-4BB0-A950-4763B6404651}"/>
    <cellStyle name="Comma 2 9 3 2 3" xfId="5706" xr:uid="{417D2B94-6DB8-4648-8C23-50FD793FD310}"/>
    <cellStyle name="Comma 2 9 3 2 3 2" xfId="17838" xr:uid="{3EE7C589-9775-4693-98BA-99CA5CAD1906}"/>
    <cellStyle name="Comma 2 9 3 2 3 2 2" xfId="42102" xr:uid="{7BED73EF-B139-4697-BD9E-D82C1A95EBC3}"/>
    <cellStyle name="Comma 2 9 3 2 3 3" xfId="29970" xr:uid="{B23FB1EA-40B2-4554-B766-6E08DD11DF9F}"/>
    <cellStyle name="Comma 2 9 3 2 4" xfId="9750" xr:uid="{04EE65A5-1902-4102-96CD-CF3362023485}"/>
    <cellStyle name="Comma 2 9 3 2 4 2" xfId="21882" xr:uid="{9E1790A8-CD5D-40B9-B498-63BC04D28A7D}"/>
    <cellStyle name="Comma 2 9 3 2 4 2 2" xfId="46146" xr:uid="{86160C6F-AF28-4938-B29C-6085C93C1017}"/>
    <cellStyle name="Comma 2 9 3 2 4 3" xfId="34014" xr:uid="{008443FA-46B4-453F-AB25-A41135FCEA91}"/>
    <cellStyle name="Comma 2 9 3 2 5" xfId="13794" xr:uid="{365A45A2-9CF2-42C2-8991-854A29F67D30}"/>
    <cellStyle name="Comma 2 9 3 2 5 2" xfId="38058" xr:uid="{1443F2A0-65B3-40BF-BFC5-B84919559033}"/>
    <cellStyle name="Comma 2 9 3 2 6" xfId="25926" xr:uid="{96DF391C-B43E-40B9-A7D3-A1116896095E}"/>
    <cellStyle name="Comma 2 9 3 3" xfId="2673" xr:uid="{FD5B86AE-A90A-48FE-8B66-9CC29AE4D5CA}"/>
    <cellStyle name="Comma 2 9 3 3 2" xfId="6717" xr:uid="{A27A9C64-734F-4053-90D4-CF728C9624B7}"/>
    <cellStyle name="Comma 2 9 3 3 2 2" xfId="18849" xr:uid="{41BA61D4-DF03-45F5-8A2A-7E17B5683569}"/>
    <cellStyle name="Comma 2 9 3 3 2 2 2" xfId="43113" xr:uid="{8D9F23C9-00AC-4F9B-903A-012B30FAFD54}"/>
    <cellStyle name="Comma 2 9 3 3 2 3" xfId="30981" xr:uid="{E6159834-C72F-45B7-999F-F273AB79E957}"/>
    <cellStyle name="Comma 2 9 3 3 3" xfId="10761" xr:uid="{7C551DC7-5943-4E2D-9A9A-32CC439533AD}"/>
    <cellStyle name="Comma 2 9 3 3 3 2" xfId="22893" xr:uid="{DF1FE6F9-A99C-4FE6-AF86-A35C09798AA8}"/>
    <cellStyle name="Comma 2 9 3 3 3 2 2" xfId="47157" xr:uid="{A041BEA2-FF27-4E27-A7E3-AF7D686E67CE}"/>
    <cellStyle name="Comma 2 9 3 3 3 3" xfId="35025" xr:uid="{88DE959F-7F1E-47E0-84AB-A970745D0BCB}"/>
    <cellStyle name="Comma 2 9 3 3 4" xfId="14805" xr:uid="{BB13D808-0A17-4D78-918F-05C2C820CD20}"/>
    <cellStyle name="Comma 2 9 3 3 4 2" xfId="39069" xr:uid="{CEA5151E-E9CD-4F84-A1BC-30058F54A59F}"/>
    <cellStyle name="Comma 2 9 3 3 5" xfId="26937" xr:uid="{86F25865-968E-4321-83DD-C5AA42736FC3}"/>
    <cellStyle name="Comma 2 9 3 4" xfId="4695" xr:uid="{451D81C6-19F6-4AF0-A3CC-2CDE46C132FD}"/>
    <cellStyle name="Comma 2 9 3 4 2" xfId="16827" xr:uid="{D9E413A3-9F4D-4538-9EE8-C61EA3CBE00D}"/>
    <cellStyle name="Comma 2 9 3 4 2 2" xfId="41091" xr:uid="{D395A627-7833-4B6C-8BE8-A339BBC94F09}"/>
    <cellStyle name="Comma 2 9 3 4 3" xfId="28959" xr:uid="{C79A5656-B8D9-47C6-A7D1-EE4A809A3C63}"/>
    <cellStyle name="Comma 2 9 3 5" xfId="8739" xr:uid="{459262E2-60ED-4A38-9780-FC9CEC363D44}"/>
    <cellStyle name="Comma 2 9 3 5 2" xfId="20871" xr:uid="{90B03A5E-B5D7-44EE-B870-FBF8AB9AB60D}"/>
    <cellStyle name="Comma 2 9 3 5 2 2" xfId="45135" xr:uid="{1E9DE1A4-219D-49D2-B6EB-4B876BF0F13D}"/>
    <cellStyle name="Comma 2 9 3 5 3" xfId="33003" xr:uid="{ADFECEE9-95C2-4E40-BCA3-582D022E3065}"/>
    <cellStyle name="Comma 2 9 3 6" xfId="12783" xr:uid="{554E4239-A154-4768-A613-B6690914D7DC}"/>
    <cellStyle name="Comma 2 9 3 6 2" xfId="37047" xr:uid="{D77350DD-3B9D-433B-97AE-74FD48F8B342}"/>
    <cellStyle name="Comma 2 9 3 7" xfId="24915" xr:uid="{EE979685-111B-4BC5-8738-D927A222F203}"/>
    <cellStyle name="Comma 2 9 4" xfId="1157" xr:uid="{88FB9CCF-4508-460C-A19E-ED70E49BE1D0}"/>
    <cellStyle name="Comma 2 9 4 2" xfId="3179" xr:uid="{2324FD53-FBEA-406C-9411-1F59F0BBAE78}"/>
    <cellStyle name="Comma 2 9 4 2 2" xfId="7223" xr:uid="{4E46FA09-03D2-48C7-AA98-5332D005A0EA}"/>
    <cellStyle name="Comma 2 9 4 2 2 2" xfId="19355" xr:uid="{72DDD5FB-F37A-4EEF-882C-9800F9D09F1A}"/>
    <cellStyle name="Comma 2 9 4 2 2 2 2" xfId="43619" xr:uid="{B780EEAC-8E01-4F53-BDB6-B9629C2FCCAD}"/>
    <cellStyle name="Comma 2 9 4 2 2 3" xfId="31487" xr:uid="{E9BB5541-59B4-4CE7-AA5A-CF9E241F82CA}"/>
    <cellStyle name="Comma 2 9 4 2 3" xfId="11267" xr:uid="{6D8931F2-3EAE-4206-974B-1AE4106B346C}"/>
    <cellStyle name="Comma 2 9 4 2 3 2" xfId="23399" xr:uid="{3A49C2E5-4D28-4505-BB55-5656F6DC2419}"/>
    <cellStyle name="Comma 2 9 4 2 3 2 2" xfId="47663" xr:uid="{A5E87FCD-CD09-4508-9646-D27EC6FA0ED4}"/>
    <cellStyle name="Comma 2 9 4 2 3 3" xfId="35531" xr:uid="{E29E5839-D464-4473-AA4B-D48D5AFF8406}"/>
    <cellStyle name="Comma 2 9 4 2 4" xfId="15311" xr:uid="{A5197281-72DE-4A23-B548-2F322482C317}"/>
    <cellStyle name="Comma 2 9 4 2 4 2" xfId="39575" xr:uid="{1F21FAE7-20D3-446C-9408-DE3904F9CE74}"/>
    <cellStyle name="Comma 2 9 4 2 5" xfId="27443" xr:uid="{806B31D4-C76B-4B1C-8C0A-4D4A6729D16C}"/>
    <cellStyle name="Comma 2 9 4 3" xfId="5201" xr:uid="{6733799A-D900-4540-B253-3BD784703B52}"/>
    <cellStyle name="Comma 2 9 4 3 2" xfId="17333" xr:uid="{FE6C043B-0C36-4908-B803-524BCF0F3EA7}"/>
    <cellStyle name="Comma 2 9 4 3 2 2" xfId="41597" xr:uid="{F7330754-5928-45B0-89B9-6E3DC1706F9B}"/>
    <cellStyle name="Comma 2 9 4 3 3" xfId="29465" xr:uid="{30F75CAF-6123-4C70-9404-9A25327860BF}"/>
    <cellStyle name="Comma 2 9 4 4" xfId="9245" xr:uid="{B015FA82-15D6-47A6-BB67-A91C47997C5D}"/>
    <cellStyle name="Comma 2 9 4 4 2" xfId="21377" xr:uid="{2DDE82CE-4862-472E-A5BC-77621A3571B3}"/>
    <cellStyle name="Comma 2 9 4 4 2 2" xfId="45641" xr:uid="{83464F02-822C-4652-BF0A-3B25D5C5144D}"/>
    <cellStyle name="Comma 2 9 4 4 3" xfId="33509" xr:uid="{AAD09B3A-6E66-4BB1-AEBF-96CAFF26D075}"/>
    <cellStyle name="Comma 2 9 4 5" xfId="13289" xr:uid="{3C71B521-62E6-4FD7-ADF6-CC57FB4DD01D}"/>
    <cellStyle name="Comma 2 9 4 5 2" xfId="37553" xr:uid="{C212ED62-0B60-4321-B1A3-EE8BC0F859C0}"/>
    <cellStyle name="Comma 2 9 4 6" xfId="25421" xr:uid="{8791BED6-A18D-4B95-8108-0DF87463C724}"/>
    <cellStyle name="Comma 2 9 5" xfId="2168" xr:uid="{897A88C4-4367-4CC0-BCFE-E7626FE069A7}"/>
    <cellStyle name="Comma 2 9 5 2" xfId="6212" xr:uid="{6B6CFA68-B75C-404E-8441-86F8F653A228}"/>
    <cellStyle name="Comma 2 9 5 2 2" xfId="18344" xr:uid="{C3AD4F45-7B44-4DCA-9AB9-90E2A8ADD7F8}"/>
    <cellStyle name="Comma 2 9 5 2 2 2" xfId="42608" xr:uid="{25D1318C-F4BB-43AB-B9CF-F04E74A0F74E}"/>
    <cellStyle name="Comma 2 9 5 2 3" xfId="30476" xr:uid="{E38EA108-3B91-4EB6-9E08-B1C4F2AF5EE5}"/>
    <cellStyle name="Comma 2 9 5 3" xfId="10256" xr:uid="{7C217694-1C71-4387-8C0E-61B7CF7E2223}"/>
    <cellStyle name="Comma 2 9 5 3 2" xfId="22388" xr:uid="{D95A4C78-C767-4BF2-8C7E-8D06F8321F35}"/>
    <cellStyle name="Comma 2 9 5 3 2 2" xfId="46652" xr:uid="{B01B29DE-2AA8-41C5-824E-8D62EE332C2A}"/>
    <cellStyle name="Comma 2 9 5 3 3" xfId="34520" xr:uid="{03400B0F-39A5-44F1-8412-CD768E926BED}"/>
    <cellStyle name="Comma 2 9 5 4" xfId="14300" xr:uid="{7CD73BB8-61E7-42AE-9E89-66D3BE6CBB90}"/>
    <cellStyle name="Comma 2 9 5 4 2" xfId="38564" xr:uid="{F2E17A25-749C-4702-8F86-0C37312BC25C}"/>
    <cellStyle name="Comma 2 9 5 5" xfId="26432" xr:uid="{D672D79B-43F7-4FF3-A434-35F021E14711}"/>
    <cellStyle name="Comma 2 9 6" xfId="4190" xr:uid="{1C0F45C2-5300-4CED-8959-4D6F2C48E052}"/>
    <cellStyle name="Comma 2 9 6 2" xfId="16322" xr:uid="{5E376D64-6136-447D-8D09-47A2EFC1E2F3}"/>
    <cellStyle name="Comma 2 9 6 2 2" xfId="40586" xr:uid="{B94087D7-5FF3-4C20-A1F3-97DCF9D183DB}"/>
    <cellStyle name="Comma 2 9 6 3" xfId="28454" xr:uid="{F2FDBCFD-1271-4D22-88AF-DA875D8D796E}"/>
    <cellStyle name="Comma 2 9 7" xfId="8234" xr:uid="{1E01DECD-9782-4629-AF2E-79FDE775F709}"/>
    <cellStyle name="Comma 2 9 7 2" xfId="20366" xr:uid="{7347A6AA-14EF-48A7-A28C-6E5A5B795F6D}"/>
    <cellStyle name="Comma 2 9 7 2 2" xfId="44630" xr:uid="{9D8D685B-8835-4512-AD67-B7F92FCED5FE}"/>
    <cellStyle name="Comma 2 9 7 3" xfId="32498" xr:uid="{5834473C-0CA6-448A-9D60-CB1A86D20BD5}"/>
    <cellStyle name="Comma 2 9 8" xfId="12278" xr:uid="{46A8B982-5EE8-4358-B4DF-A7DCCF4B055E}"/>
    <cellStyle name="Comma 2 9 8 2" xfId="36542" xr:uid="{242AB2D2-EEAF-4139-8B17-A7CCB674F580}"/>
    <cellStyle name="Comma 2 9 9" xfId="24410" xr:uid="{83636EE1-ADDE-40B1-A78A-D73A3669155A}"/>
    <cellStyle name="Comma 3" xfId="19" xr:uid="{DF5AF497-9448-4A8D-88D8-3B6FAF2E9E06}"/>
    <cellStyle name="Comma 3 2" xfId="48612" xr:uid="{71EFC88D-EC46-42AF-8BE5-0FD072254B6D}"/>
    <cellStyle name="Comma 4" xfId="14" xr:uid="{680EB3DA-7B39-4E07-93E9-80E84467126D}"/>
    <cellStyle name="Comma 4 2" xfId="49242" xr:uid="{AE8FFE7E-2F6B-4B50-AE24-BDBCA3F20B8E}"/>
    <cellStyle name="Comma 4 2 2" xfId="49823" xr:uid="{3E90DC37-0A61-49B0-B109-C0DA71BFBE50}"/>
    <cellStyle name="Comma 4 2 2 2" xfId="49863" xr:uid="{819B6C1D-4749-41BD-9E45-0B143B4B5AAE}"/>
    <cellStyle name="Comma 4 2 3" xfId="49862" xr:uid="{EE6A53A5-6CB3-4C80-B71B-D750433E36FF}"/>
    <cellStyle name="Comma 4 3" xfId="48665" xr:uid="{8A9B49F0-BDB4-4C3A-AA84-83FE510D1E00}"/>
    <cellStyle name="Comma 5" xfId="13" xr:uid="{D5C3B73E-7E06-451D-B1FB-2E9F2C587BB8}"/>
    <cellStyle name="Comma 5 2" xfId="23" xr:uid="{EE608B03-C00F-4D07-8A87-E5A28B17838F}"/>
    <cellStyle name="Comma 5 2 10" xfId="2046" xr:uid="{6FA9C4F3-ED76-4700-8B59-FCFF277436E3}"/>
    <cellStyle name="Comma 5 2 10 2" xfId="6090" xr:uid="{BC99CAAE-4DE5-47EA-ADAE-3E295D8724FB}"/>
    <cellStyle name="Comma 5 2 10 2 2" xfId="18222" xr:uid="{B90F7EAC-63F8-4EA3-90DC-414921C5818C}"/>
    <cellStyle name="Comma 5 2 10 2 2 2" xfId="42486" xr:uid="{1D0C0C6D-202F-46F0-9E43-CECF08DC50A7}"/>
    <cellStyle name="Comma 5 2 10 2 3" xfId="30354" xr:uid="{1B8AA891-60BC-4C85-894F-0A39466D4992}"/>
    <cellStyle name="Comma 5 2 10 3" xfId="10134" xr:uid="{744F5769-BA9F-447C-9727-6B52E1A40DE8}"/>
    <cellStyle name="Comma 5 2 10 3 2" xfId="22266" xr:uid="{4585F7B2-7A27-440B-9D85-CB57020DFD13}"/>
    <cellStyle name="Comma 5 2 10 3 2 2" xfId="46530" xr:uid="{0AA6D4B1-39BE-40B9-89F0-96AF2B2629EF}"/>
    <cellStyle name="Comma 5 2 10 3 3" xfId="34398" xr:uid="{90576626-1159-4ABF-A831-FBE77DB3E65E}"/>
    <cellStyle name="Comma 5 2 10 4" xfId="14178" xr:uid="{C1668B46-B494-4BB2-825F-5422C490DB60}"/>
    <cellStyle name="Comma 5 2 10 4 2" xfId="38442" xr:uid="{1392178E-2D19-493E-A626-0D24F02FD237}"/>
    <cellStyle name="Comma 5 2 10 5" xfId="26310" xr:uid="{A3D51919-7DCE-4DA4-9244-7B356A13D6DD}"/>
    <cellStyle name="Comma 5 2 11" xfId="4068" xr:uid="{3C42416A-DD12-4D6F-8795-08E2EB5E3AEB}"/>
    <cellStyle name="Comma 5 2 11 2" xfId="16200" xr:uid="{EBBC1486-4AB5-4492-9CCB-F678E96A3E62}"/>
    <cellStyle name="Comma 5 2 11 2 2" xfId="40464" xr:uid="{A71CD226-AF8B-49AA-B44B-EEA142F06A34}"/>
    <cellStyle name="Comma 5 2 11 3" xfId="28332" xr:uid="{CF2348C5-E4E5-4A18-9C17-948E22008D04}"/>
    <cellStyle name="Comma 5 2 12" xfId="8112" xr:uid="{F85D9294-3EEE-4B09-93BF-3B7D791B3CEA}"/>
    <cellStyle name="Comma 5 2 12 2" xfId="20244" xr:uid="{19BEFAB7-0BBE-47E9-8356-D723EBA29CDD}"/>
    <cellStyle name="Comma 5 2 12 2 2" xfId="44508" xr:uid="{16C13263-2693-42B3-98EF-CD950CFA3B5F}"/>
    <cellStyle name="Comma 5 2 12 3" xfId="32376" xr:uid="{F9B25823-FE0E-4031-ADB2-5CDA77C52131}"/>
    <cellStyle name="Comma 5 2 13" xfId="12156" xr:uid="{2C237E24-3473-441F-AEBB-8A1DB390FF47}"/>
    <cellStyle name="Comma 5 2 13 2" xfId="36420" xr:uid="{75C2C40B-F79D-4DDD-BBE5-4499D3940771}"/>
    <cellStyle name="Comma 5 2 14" xfId="24288" xr:uid="{67CD7DAF-9BC6-4EEC-BF20-AE16866D6C37}"/>
    <cellStyle name="Comma 5 2 2" xfId="35" xr:uid="{333EDD87-F831-4362-8B00-E562CD394117}"/>
    <cellStyle name="Comma 5 2 2 10" xfId="4079" xr:uid="{B8C2AFC3-D3E1-49DC-BF5E-548272A22887}"/>
    <cellStyle name="Comma 5 2 2 10 2" xfId="16211" xr:uid="{FBA10FC8-0B0D-4BEF-A2C2-847691B7B7A5}"/>
    <cellStyle name="Comma 5 2 2 10 2 2" xfId="40475" xr:uid="{3F0C0A76-9D60-4AF0-9143-959C9F283168}"/>
    <cellStyle name="Comma 5 2 2 10 3" xfId="28343" xr:uid="{0E95E86E-1B87-42F7-A405-50C2D659D581}"/>
    <cellStyle name="Comma 5 2 2 11" xfId="8123" xr:uid="{0FCC345C-41B2-4573-B652-5E5CA6BFC465}"/>
    <cellStyle name="Comma 5 2 2 11 2" xfId="20255" xr:uid="{5E27E11F-A1C5-45D8-AB2D-358B54F8E407}"/>
    <cellStyle name="Comma 5 2 2 11 2 2" xfId="44519" xr:uid="{8CB1A9D1-2820-44C7-A3CE-3C91410E2E3A}"/>
    <cellStyle name="Comma 5 2 2 11 3" xfId="32387" xr:uid="{B9C4D020-95FD-48D5-A04C-950B7D1DBF88}"/>
    <cellStyle name="Comma 5 2 2 12" xfId="12167" xr:uid="{28229FCE-223E-42BC-B9D4-C66D644E9A88}"/>
    <cellStyle name="Comma 5 2 2 12 2" xfId="36431" xr:uid="{309CA668-79A8-4A88-927E-44E3F8C0B3B1}"/>
    <cellStyle name="Comma 5 2 2 13" xfId="24299" xr:uid="{E3641D51-75B1-4EF6-B7AC-3E1BB27F4090}"/>
    <cellStyle name="Comma 5 2 2 2" xfId="56" xr:uid="{87D9A95C-D7C9-43C1-9616-F86692FB1542}"/>
    <cellStyle name="Comma 5 2 2 2 10" xfId="12188" xr:uid="{48CEC1E4-492C-413C-AC74-C0FA848B84E6}"/>
    <cellStyle name="Comma 5 2 2 2 10 2" xfId="36452" xr:uid="{62325824-2D74-4C85-A129-5CE499BA7963}"/>
    <cellStyle name="Comma 5 2 2 2 11" xfId="24320" xr:uid="{76696D07-9DEE-4340-A186-03EA5CA0C63D}"/>
    <cellStyle name="Comma 5 2 2 2 2" xfId="119" xr:uid="{65B324EA-4B79-4578-8B47-B058EAD68E75}"/>
    <cellStyle name="Comma 5 2 2 2 2 10" xfId="24383" xr:uid="{2824EA47-524B-4345-8754-54FC9BD99ACD}"/>
    <cellStyle name="Comma 5 2 2 2 2 2" xfId="245" xr:uid="{61759630-DD33-41FD-83CF-2BB19AB1E2FA}"/>
    <cellStyle name="Comma 5 2 2 2 2 2 2" xfId="498" xr:uid="{D5C8D5CE-E9C1-49F0-AB7B-2346EFE135FA}"/>
    <cellStyle name="Comma 5 2 2 2 2 2 2 2" xfId="1003" xr:uid="{6C6E87C6-4586-4438-9C0A-63BB8F069A21}"/>
    <cellStyle name="Comma 5 2 2 2 2 2 2 2 2" xfId="2014" xr:uid="{267F5FA1-8204-43FC-89A0-07BDDF87A290}"/>
    <cellStyle name="Comma 5 2 2 2 2 2 2 2 2 2" xfId="4036" xr:uid="{37D26EE7-AB36-4ABB-B1B1-7F773776F129}"/>
    <cellStyle name="Comma 5 2 2 2 2 2 2 2 2 2 2" xfId="8080" xr:uid="{ABF43E1D-C61A-4412-A568-84C7C4206BDF}"/>
    <cellStyle name="Comma 5 2 2 2 2 2 2 2 2 2 2 2" xfId="20212" xr:uid="{68F88016-2807-4337-92AD-CC44FC2D6D91}"/>
    <cellStyle name="Comma 5 2 2 2 2 2 2 2 2 2 2 2 2" xfId="44476" xr:uid="{1D9C9557-DD79-4F88-BCD4-E816FBDCAF1E}"/>
    <cellStyle name="Comma 5 2 2 2 2 2 2 2 2 2 2 3" xfId="32344" xr:uid="{9145B72D-92C4-4B03-80C4-FDE9820ECE7A}"/>
    <cellStyle name="Comma 5 2 2 2 2 2 2 2 2 2 3" xfId="12124" xr:uid="{6EC3CD2D-2845-4F81-826F-00DDD8E3353C}"/>
    <cellStyle name="Comma 5 2 2 2 2 2 2 2 2 2 3 2" xfId="24256" xr:uid="{45698DB8-7D02-40BC-A880-058F82B66A15}"/>
    <cellStyle name="Comma 5 2 2 2 2 2 2 2 2 2 3 2 2" xfId="48520" xr:uid="{CA843046-5F68-4F31-87C0-C172FDD5546A}"/>
    <cellStyle name="Comma 5 2 2 2 2 2 2 2 2 2 3 3" xfId="36388" xr:uid="{BCA8D967-B677-4BFA-BF01-14B42988B089}"/>
    <cellStyle name="Comma 5 2 2 2 2 2 2 2 2 2 4" xfId="16168" xr:uid="{2B614DB6-A82C-4235-A3A4-D25828B6CB79}"/>
    <cellStyle name="Comma 5 2 2 2 2 2 2 2 2 2 4 2" xfId="40432" xr:uid="{FB8E10C1-B86D-4A07-9CC8-E274A40B13FD}"/>
    <cellStyle name="Comma 5 2 2 2 2 2 2 2 2 2 5" xfId="28300" xr:uid="{EAC14BFA-CA7F-4E46-BFF4-CB8CF3364DA8}"/>
    <cellStyle name="Comma 5 2 2 2 2 2 2 2 2 3" xfId="6058" xr:uid="{3F529AC8-93C0-4FD1-A4DA-0994F44DFFAB}"/>
    <cellStyle name="Comma 5 2 2 2 2 2 2 2 2 3 2" xfId="18190" xr:uid="{16F62562-A94F-483F-9AA1-F678839FBC43}"/>
    <cellStyle name="Comma 5 2 2 2 2 2 2 2 2 3 2 2" xfId="42454" xr:uid="{1DB262D8-1BA5-4221-85C6-623E5AD80FF5}"/>
    <cellStyle name="Comma 5 2 2 2 2 2 2 2 2 3 3" xfId="30322" xr:uid="{CBCD404C-B2F8-4CD9-80AD-9D11FC76CB3D}"/>
    <cellStyle name="Comma 5 2 2 2 2 2 2 2 2 4" xfId="10102" xr:uid="{ADAA32C3-4C0E-48D2-A842-C6B2B5E5D903}"/>
    <cellStyle name="Comma 5 2 2 2 2 2 2 2 2 4 2" xfId="22234" xr:uid="{356D3591-C322-4036-B37E-070BDD3B89D3}"/>
    <cellStyle name="Comma 5 2 2 2 2 2 2 2 2 4 2 2" xfId="46498" xr:uid="{184B78D5-287E-48CB-9093-546370E9BDDE}"/>
    <cellStyle name="Comma 5 2 2 2 2 2 2 2 2 4 3" xfId="34366" xr:uid="{D65C955F-D661-453F-800A-F2F569C82F1D}"/>
    <cellStyle name="Comma 5 2 2 2 2 2 2 2 2 5" xfId="14146" xr:uid="{D609DF8A-710A-49DA-AB8F-0645379E5499}"/>
    <cellStyle name="Comma 5 2 2 2 2 2 2 2 2 5 2" xfId="38410" xr:uid="{1B8B39A2-3AD5-4A05-A5E7-FA0B18A251ED}"/>
    <cellStyle name="Comma 5 2 2 2 2 2 2 2 2 6" xfId="26278" xr:uid="{CB46AB12-CAC3-4628-88F2-B8CEA5D759AF}"/>
    <cellStyle name="Comma 5 2 2 2 2 2 2 2 3" xfId="3025" xr:uid="{E82D95C0-3DC0-4744-B548-D83AD67D2962}"/>
    <cellStyle name="Comma 5 2 2 2 2 2 2 2 3 2" xfId="7069" xr:uid="{E5616523-486F-4FE1-A056-F59E2DCFF92D}"/>
    <cellStyle name="Comma 5 2 2 2 2 2 2 2 3 2 2" xfId="19201" xr:uid="{6D5CDD31-A992-40D6-8656-E800DBBEC2CD}"/>
    <cellStyle name="Comma 5 2 2 2 2 2 2 2 3 2 2 2" xfId="43465" xr:uid="{D73FCB8B-EEB4-4E60-8C80-4A5D5391DC21}"/>
    <cellStyle name="Comma 5 2 2 2 2 2 2 2 3 2 3" xfId="31333" xr:uid="{43F496E0-350A-44B0-9F2C-DA31B6E98D9B}"/>
    <cellStyle name="Comma 5 2 2 2 2 2 2 2 3 3" xfId="11113" xr:uid="{9EF4A7FD-D140-46A1-B1DD-C4BAFF6A2C01}"/>
    <cellStyle name="Comma 5 2 2 2 2 2 2 2 3 3 2" xfId="23245" xr:uid="{868F1204-FE83-4E79-A675-C180D830551E}"/>
    <cellStyle name="Comma 5 2 2 2 2 2 2 2 3 3 2 2" xfId="47509" xr:uid="{D2647C10-3162-4E74-B96A-BEF5718C7086}"/>
    <cellStyle name="Comma 5 2 2 2 2 2 2 2 3 3 3" xfId="35377" xr:uid="{F28A5496-52E7-44B0-8732-10C88B64EBDD}"/>
    <cellStyle name="Comma 5 2 2 2 2 2 2 2 3 4" xfId="15157" xr:uid="{73DEAEE7-C25F-4D80-8C52-D9723B0D7CDC}"/>
    <cellStyle name="Comma 5 2 2 2 2 2 2 2 3 4 2" xfId="39421" xr:uid="{55C2B46B-5DCD-43CB-A140-4EE1B1E8A57C}"/>
    <cellStyle name="Comma 5 2 2 2 2 2 2 2 3 5" xfId="27289" xr:uid="{E1C34E11-F0F6-43E0-8B25-35E6F469357D}"/>
    <cellStyle name="Comma 5 2 2 2 2 2 2 2 4" xfId="5047" xr:uid="{4AC1AD20-19C0-478F-8407-6A7A43F782EF}"/>
    <cellStyle name="Comma 5 2 2 2 2 2 2 2 4 2" xfId="17179" xr:uid="{FAC18330-5FB0-4D74-8E5B-997A1EDB3FCF}"/>
    <cellStyle name="Comma 5 2 2 2 2 2 2 2 4 2 2" xfId="41443" xr:uid="{CBD2E012-57B9-4C24-9C42-47EE137EB042}"/>
    <cellStyle name="Comma 5 2 2 2 2 2 2 2 4 3" xfId="29311" xr:uid="{00F110A4-835A-40CA-B4BA-0F079B5BE0F0}"/>
    <cellStyle name="Comma 5 2 2 2 2 2 2 2 5" xfId="9091" xr:uid="{8EEEE496-22BE-4183-AAEE-6230E138C71A}"/>
    <cellStyle name="Comma 5 2 2 2 2 2 2 2 5 2" xfId="21223" xr:uid="{512B4802-E862-41DD-B073-0E6E8C07E700}"/>
    <cellStyle name="Comma 5 2 2 2 2 2 2 2 5 2 2" xfId="45487" xr:uid="{0ABB0987-CB28-497E-8ADE-B10D22772A8F}"/>
    <cellStyle name="Comma 5 2 2 2 2 2 2 2 5 3" xfId="33355" xr:uid="{241448C3-4FAF-4C5B-AEF5-9AA72177F966}"/>
    <cellStyle name="Comma 5 2 2 2 2 2 2 2 6" xfId="13135" xr:uid="{D37B1638-B185-4B5C-B94A-C371D8CE6967}"/>
    <cellStyle name="Comma 5 2 2 2 2 2 2 2 6 2" xfId="37399" xr:uid="{50A39B43-DBB3-46DE-B40A-7E527D41B8BA}"/>
    <cellStyle name="Comma 5 2 2 2 2 2 2 2 7" xfId="25267" xr:uid="{8B5CC3A9-C149-4EC8-A9A5-DD496AD8BCC8}"/>
    <cellStyle name="Comma 5 2 2 2 2 2 2 3" xfId="1509" xr:uid="{A388A72D-2B0A-4E26-8C88-2E88DAC7BFC2}"/>
    <cellStyle name="Comma 5 2 2 2 2 2 2 3 2" xfId="3531" xr:uid="{D0E2A9F8-402F-4629-B76A-465B7CFC39C2}"/>
    <cellStyle name="Comma 5 2 2 2 2 2 2 3 2 2" xfId="7575" xr:uid="{31B6897E-30DC-4926-825E-25245C7C4165}"/>
    <cellStyle name="Comma 5 2 2 2 2 2 2 3 2 2 2" xfId="19707" xr:uid="{B20B879E-C7F2-47D3-A7AE-1B4BCFD21CFD}"/>
    <cellStyle name="Comma 5 2 2 2 2 2 2 3 2 2 2 2" xfId="43971" xr:uid="{8DB0EA97-1A68-415D-87C7-92A3BD2E1A08}"/>
    <cellStyle name="Comma 5 2 2 2 2 2 2 3 2 2 3" xfId="31839" xr:uid="{D8803CC6-84F4-49F2-84E0-A37F47434276}"/>
    <cellStyle name="Comma 5 2 2 2 2 2 2 3 2 3" xfId="11619" xr:uid="{652BF0ED-773F-492A-8943-BA0DD587B69F}"/>
    <cellStyle name="Comma 5 2 2 2 2 2 2 3 2 3 2" xfId="23751" xr:uid="{0FB2AB82-F1BA-4345-B5E8-EE7437A018BE}"/>
    <cellStyle name="Comma 5 2 2 2 2 2 2 3 2 3 2 2" xfId="48015" xr:uid="{B9674CAF-0823-4DC6-B1E3-67E32FEF9271}"/>
    <cellStyle name="Comma 5 2 2 2 2 2 2 3 2 3 3" xfId="35883" xr:uid="{7ED61BF9-8855-41BA-8514-65EF220FE9AD}"/>
    <cellStyle name="Comma 5 2 2 2 2 2 2 3 2 4" xfId="15663" xr:uid="{FB4E15DF-46EF-41E7-91C6-05BCFBCDFF41}"/>
    <cellStyle name="Comma 5 2 2 2 2 2 2 3 2 4 2" xfId="39927" xr:uid="{9832F2E9-4FFC-4A56-A8EA-6DCC6145E845}"/>
    <cellStyle name="Comma 5 2 2 2 2 2 2 3 2 5" xfId="27795" xr:uid="{627D48AB-4DE3-469F-8269-1CBFC9560401}"/>
    <cellStyle name="Comma 5 2 2 2 2 2 2 3 3" xfId="5553" xr:uid="{40351960-87C4-48FE-9939-FEC9146FFE07}"/>
    <cellStyle name="Comma 5 2 2 2 2 2 2 3 3 2" xfId="17685" xr:uid="{C5958ECC-7CD1-4275-8327-7CFD609C4396}"/>
    <cellStyle name="Comma 5 2 2 2 2 2 2 3 3 2 2" xfId="41949" xr:uid="{2AA3E631-2B50-4691-8C62-CE992C4848A1}"/>
    <cellStyle name="Comma 5 2 2 2 2 2 2 3 3 3" xfId="29817" xr:uid="{EFAF6346-69A3-473C-BC9B-6E0BB08DA15E}"/>
    <cellStyle name="Comma 5 2 2 2 2 2 2 3 4" xfId="9597" xr:uid="{25A24768-B29C-41AB-B9A1-2B7ED3B7C225}"/>
    <cellStyle name="Comma 5 2 2 2 2 2 2 3 4 2" xfId="21729" xr:uid="{7D17E146-97BB-4BF4-A3B2-8DEAA22DF82C}"/>
    <cellStyle name="Comma 5 2 2 2 2 2 2 3 4 2 2" xfId="45993" xr:uid="{7530DEC1-8278-4DD6-B43A-D876738A48CC}"/>
    <cellStyle name="Comma 5 2 2 2 2 2 2 3 4 3" xfId="33861" xr:uid="{1FF57537-475A-48C3-BCE9-A9885561195C}"/>
    <cellStyle name="Comma 5 2 2 2 2 2 2 3 5" xfId="13641" xr:uid="{4B19314C-0499-40EB-A80F-2EEFA613114A}"/>
    <cellStyle name="Comma 5 2 2 2 2 2 2 3 5 2" xfId="37905" xr:uid="{D010D7C7-2ACD-4563-BEA9-69C69F2D93B0}"/>
    <cellStyle name="Comma 5 2 2 2 2 2 2 3 6" xfId="25773" xr:uid="{47B06E21-DBB9-4388-918D-D4D19F712A31}"/>
    <cellStyle name="Comma 5 2 2 2 2 2 2 4" xfId="2520" xr:uid="{8E3DBE31-8C88-45D0-898E-B25366A39020}"/>
    <cellStyle name="Comma 5 2 2 2 2 2 2 4 2" xfId="6564" xr:uid="{A4CE6B6F-5D81-464E-BE53-1590C16E5960}"/>
    <cellStyle name="Comma 5 2 2 2 2 2 2 4 2 2" xfId="18696" xr:uid="{A0E3C730-8D3E-44DC-BD2B-3141549E2452}"/>
    <cellStyle name="Comma 5 2 2 2 2 2 2 4 2 2 2" xfId="42960" xr:uid="{89E35A84-9CFD-4372-8D8C-2E6DDEF0FB1F}"/>
    <cellStyle name="Comma 5 2 2 2 2 2 2 4 2 3" xfId="30828" xr:uid="{093442CF-35FC-4B19-9509-226C71F83E60}"/>
    <cellStyle name="Comma 5 2 2 2 2 2 2 4 3" xfId="10608" xr:uid="{16823E31-E475-4CAE-8D56-38BE2CB312AD}"/>
    <cellStyle name="Comma 5 2 2 2 2 2 2 4 3 2" xfId="22740" xr:uid="{3E0B86B5-3A92-4647-851A-FF0D3B4D8383}"/>
    <cellStyle name="Comma 5 2 2 2 2 2 2 4 3 2 2" xfId="47004" xr:uid="{1C4FAA51-F17B-4ADD-9EAC-D3639F266E9D}"/>
    <cellStyle name="Comma 5 2 2 2 2 2 2 4 3 3" xfId="34872" xr:uid="{66D8D38A-CFDF-423C-8216-98B7D3DB159C}"/>
    <cellStyle name="Comma 5 2 2 2 2 2 2 4 4" xfId="14652" xr:uid="{A87F6272-7C10-4FC3-9AE2-B730F4299EDB}"/>
    <cellStyle name="Comma 5 2 2 2 2 2 2 4 4 2" xfId="38916" xr:uid="{D953931A-C16E-4EC3-B5DA-919093DF42E8}"/>
    <cellStyle name="Comma 5 2 2 2 2 2 2 4 5" xfId="26784" xr:uid="{B29AB401-F67D-4C0E-87ED-AF19CEEFCC6F}"/>
    <cellStyle name="Comma 5 2 2 2 2 2 2 5" xfId="4542" xr:uid="{678D6538-A11C-48FF-AA04-9509EFA9D2D8}"/>
    <cellStyle name="Comma 5 2 2 2 2 2 2 5 2" xfId="16674" xr:uid="{CC719914-CA53-4F01-AC91-2C879433F71C}"/>
    <cellStyle name="Comma 5 2 2 2 2 2 2 5 2 2" xfId="40938" xr:uid="{C54BB9FE-6404-4397-8874-5208D4D5A3EF}"/>
    <cellStyle name="Comma 5 2 2 2 2 2 2 5 3" xfId="28806" xr:uid="{B5F75F89-897F-4DCA-8671-2166044C2E88}"/>
    <cellStyle name="Comma 5 2 2 2 2 2 2 6" xfId="8586" xr:uid="{59F52957-7629-4E75-BC18-7118DE711933}"/>
    <cellStyle name="Comma 5 2 2 2 2 2 2 6 2" xfId="20718" xr:uid="{E8884275-AD56-4CD4-A971-429894B414C3}"/>
    <cellStyle name="Comma 5 2 2 2 2 2 2 6 2 2" xfId="44982" xr:uid="{79102B66-B696-438F-808E-682CEDBC6207}"/>
    <cellStyle name="Comma 5 2 2 2 2 2 2 6 3" xfId="32850" xr:uid="{7001DADA-598D-4D61-A212-FD949BBA3B11}"/>
    <cellStyle name="Comma 5 2 2 2 2 2 2 7" xfId="12630" xr:uid="{3DF758F7-F32F-4D81-8021-AAF972FD55DF}"/>
    <cellStyle name="Comma 5 2 2 2 2 2 2 7 2" xfId="36894" xr:uid="{8B93D25C-578C-4F38-8765-0947DEA7B6FE}"/>
    <cellStyle name="Comma 5 2 2 2 2 2 2 8" xfId="24762" xr:uid="{04E3DBBF-B382-40CA-BB3C-43115E1D33C9}"/>
    <cellStyle name="Comma 5 2 2 2 2 2 3" xfId="750" xr:uid="{647B81BA-72FB-40C2-B9E5-CD2890501615}"/>
    <cellStyle name="Comma 5 2 2 2 2 2 3 2" xfId="1761" xr:uid="{0C4E023D-4AD5-468A-B5A2-3F738EA454AD}"/>
    <cellStyle name="Comma 5 2 2 2 2 2 3 2 2" xfId="3783" xr:uid="{7BD3E684-B9C3-4E4C-BE58-A1D265F13CB3}"/>
    <cellStyle name="Comma 5 2 2 2 2 2 3 2 2 2" xfId="7827" xr:uid="{4149E75F-7DDF-4F37-ADF4-4C7A5787EE7D}"/>
    <cellStyle name="Comma 5 2 2 2 2 2 3 2 2 2 2" xfId="19959" xr:uid="{30016EF7-C13E-45C3-8C5F-81327F383E6E}"/>
    <cellStyle name="Comma 5 2 2 2 2 2 3 2 2 2 2 2" xfId="44223" xr:uid="{08B5FC22-B166-45EB-BE2B-5892B33E390E}"/>
    <cellStyle name="Comma 5 2 2 2 2 2 3 2 2 2 3" xfId="32091" xr:uid="{6ADB9100-A031-4F44-B7D9-151BA50D2712}"/>
    <cellStyle name="Comma 5 2 2 2 2 2 3 2 2 3" xfId="11871" xr:uid="{F03C6D95-B447-4D7A-A54C-E85D8A8F4693}"/>
    <cellStyle name="Comma 5 2 2 2 2 2 3 2 2 3 2" xfId="24003" xr:uid="{70F24D24-D8F3-4B87-8BD8-AB97A7A44FE5}"/>
    <cellStyle name="Comma 5 2 2 2 2 2 3 2 2 3 2 2" xfId="48267" xr:uid="{130CF68B-930C-4D70-B7C1-74234C3A6C69}"/>
    <cellStyle name="Comma 5 2 2 2 2 2 3 2 2 3 3" xfId="36135" xr:uid="{8BBF73A7-CF93-4C56-9424-01D0BB23C3DC}"/>
    <cellStyle name="Comma 5 2 2 2 2 2 3 2 2 4" xfId="15915" xr:uid="{F132A219-3DCA-4C55-8D81-76511184867B}"/>
    <cellStyle name="Comma 5 2 2 2 2 2 3 2 2 4 2" xfId="40179" xr:uid="{F7ADA2FF-6ABD-49AB-9C06-817044E9C373}"/>
    <cellStyle name="Comma 5 2 2 2 2 2 3 2 2 5" xfId="28047" xr:uid="{90A054AF-F899-477B-9C02-E6B9639DA8AA}"/>
    <cellStyle name="Comma 5 2 2 2 2 2 3 2 3" xfId="5805" xr:uid="{5628357B-E4B6-48BF-81A4-E4D466EDF73B}"/>
    <cellStyle name="Comma 5 2 2 2 2 2 3 2 3 2" xfId="17937" xr:uid="{73A9223C-5B73-4262-91B7-D378DF02F2AB}"/>
    <cellStyle name="Comma 5 2 2 2 2 2 3 2 3 2 2" xfId="42201" xr:uid="{1B354337-A680-46A1-9D90-05445720C3DB}"/>
    <cellStyle name="Comma 5 2 2 2 2 2 3 2 3 3" xfId="30069" xr:uid="{6B2A25E5-653F-4D80-9B15-81DAB6F0BD87}"/>
    <cellStyle name="Comma 5 2 2 2 2 2 3 2 4" xfId="9849" xr:uid="{EEC30B3C-C7EE-4D2B-B8D5-2D4F1F9CA6A0}"/>
    <cellStyle name="Comma 5 2 2 2 2 2 3 2 4 2" xfId="21981" xr:uid="{CD5D1E1F-1B55-4D25-9231-0BC483312ABD}"/>
    <cellStyle name="Comma 5 2 2 2 2 2 3 2 4 2 2" xfId="46245" xr:uid="{9168C32C-5CEC-48DF-A167-23E86B26F083}"/>
    <cellStyle name="Comma 5 2 2 2 2 2 3 2 4 3" xfId="34113" xr:uid="{6B532F77-1C22-4284-BB91-8B98E3EB18C6}"/>
    <cellStyle name="Comma 5 2 2 2 2 2 3 2 5" xfId="13893" xr:uid="{52A77A29-698B-475C-80F0-890853E1A13A}"/>
    <cellStyle name="Comma 5 2 2 2 2 2 3 2 5 2" xfId="38157" xr:uid="{A22017D9-74F1-438E-8DDE-A9B6DCA4785B}"/>
    <cellStyle name="Comma 5 2 2 2 2 2 3 2 6" xfId="26025" xr:uid="{0EEDBE1A-D3AC-460F-B420-478C48C2B0EC}"/>
    <cellStyle name="Comma 5 2 2 2 2 2 3 3" xfId="2772" xr:uid="{2B329B95-96E1-4C2E-A991-60850FAE4E08}"/>
    <cellStyle name="Comma 5 2 2 2 2 2 3 3 2" xfId="6816" xr:uid="{FDEBB2DA-5700-4F40-82AB-5D6167E8DBB5}"/>
    <cellStyle name="Comma 5 2 2 2 2 2 3 3 2 2" xfId="18948" xr:uid="{68C50736-1E8B-4D76-A6D4-63F4D890C2A6}"/>
    <cellStyle name="Comma 5 2 2 2 2 2 3 3 2 2 2" xfId="43212" xr:uid="{118233BC-B27B-43D9-BA3D-0FEDDF65D365}"/>
    <cellStyle name="Comma 5 2 2 2 2 2 3 3 2 3" xfId="31080" xr:uid="{C9F2085C-EE23-4428-B992-7CD1DBC58DEE}"/>
    <cellStyle name="Comma 5 2 2 2 2 2 3 3 3" xfId="10860" xr:uid="{6E5079F3-3977-4E99-9562-1C6AF3CBCFB0}"/>
    <cellStyle name="Comma 5 2 2 2 2 2 3 3 3 2" xfId="22992" xr:uid="{BC6F1BB8-E019-4D96-A36B-336316040329}"/>
    <cellStyle name="Comma 5 2 2 2 2 2 3 3 3 2 2" xfId="47256" xr:uid="{A8AE1A82-F663-4DB3-B135-583CA6460C4A}"/>
    <cellStyle name="Comma 5 2 2 2 2 2 3 3 3 3" xfId="35124" xr:uid="{DE136B38-173F-4611-BB40-21412CA63048}"/>
    <cellStyle name="Comma 5 2 2 2 2 2 3 3 4" xfId="14904" xr:uid="{1A3AABFF-EDC3-4E32-9D2B-AC34B51AA06D}"/>
    <cellStyle name="Comma 5 2 2 2 2 2 3 3 4 2" xfId="39168" xr:uid="{5CABC2A8-858E-4370-8DCE-2EAA9D8C1377}"/>
    <cellStyle name="Comma 5 2 2 2 2 2 3 3 5" xfId="27036" xr:uid="{5121B688-F1CA-4311-9670-B37B43060A8A}"/>
    <cellStyle name="Comma 5 2 2 2 2 2 3 4" xfId="4794" xr:uid="{D4142E91-80A6-4E93-BC64-6ABF8CF78FD7}"/>
    <cellStyle name="Comma 5 2 2 2 2 2 3 4 2" xfId="16926" xr:uid="{10DE2765-1053-4D52-94A2-02F93F8E1888}"/>
    <cellStyle name="Comma 5 2 2 2 2 2 3 4 2 2" xfId="41190" xr:uid="{6DF17EC4-1B2E-488C-BCBB-BAB94B1E6915}"/>
    <cellStyle name="Comma 5 2 2 2 2 2 3 4 3" xfId="29058" xr:uid="{5F3DF460-1F77-4D5B-B817-E171C885D07A}"/>
    <cellStyle name="Comma 5 2 2 2 2 2 3 5" xfId="8838" xr:uid="{658E338A-E1C0-481B-93D4-E4663DAB38E5}"/>
    <cellStyle name="Comma 5 2 2 2 2 2 3 5 2" xfId="20970" xr:uid="{0A8FFCC2-E3A3-4156-97A9-5347350E0D13}"/>
    <cellStyle name="Comma 5 2 2 2 2 2 3 5 2 2" xfId="45234" xr:uid="{2E37B773-F7DC-4317-9797-66ACC62DEC5E}"/>
    <cellStyle name="Comma 5 2 2 2 2 2 3 5 3" xfId="33102" xr:uid="{6726BC63-938C-464B-B826-848623101041}"/>
    <cellStyle name="Comma 5 2 2 2 2 2 3 6" xfId="12882" xr:uid="{588463C5-6E51-45EF-B624-D1F7F4C52868}"/>
    <cellStyle name="Comma 5 2 2 2 2 2 3 6 2" xfId="37146" xr:uid="{F599872A-C6A4-4638-8A43-B1CB61062F84}"/>
    <cellStyle name="Comma 5 2 2 2 2 2 3 7" xfId="25014" xr:uid="{9E89EC6B-3A8C-4827-BD75-B9C253037104}"/>
    <cellStyle name="Comma 5 2 2 2 2 2 4" xfId="1256" xr:uid="{1982AFC9-DF50-49F3-A73B-0B19767846A5}"/>
    <cellStyle name="Comma 5 2 2 2 2 2 4 2" xfId="3278" xr:uid="{C15FE72C-BA44-404B-AA74-CE281EFCBCA7}"/>
    <cellStyle name="Comma 5 2 2 2 2 2 4 2 2" xfId="7322" xr:uid="{7A678EBE-F18A-46AF-9745-B8849DF34D86}"/>
    <cellStyle name="Comma 5 2 2 2 2 2 4 2 2 2" xfId="19454" xr:uid="{372E95C6-DF68-4544-81CA-10E0E0C2A9FA}"/>
    <cellStyle name="Comma 5 2 2 2 2 2 4 2 2 2 2" xfId="43718" xr:uid="{1081C8D7-D5E4-4098-9354-5FF60945382C}"/>
    <cellStyle name="Comma 5 2 2 2 2 2 4 2 2 3" xfId="31586" xr:uid="{0E38AED5-623B-40AF-8BAE-31FF1BADC4D0}"/>
    <cellStyle name="Comma 5 2 2 2 2 2 4 2 3" xfId="11366" xr:uid="{D7973B58-ABD1-4EAF-873F-EC15C9B1261A}"/>
    <cellStyle name="Comma 5 2 2 2 2 2 4 2 3 2" xfId="23498" xr:uid="{82AFD8B3-6BA8-4070-86E3-6D03070AA065}"/>
    <cellStyle name="Comma 5 2 2 2 2 2 4 2 3 2 2" xfId="47762" xr:uid="{6310B8D9-560F-4F95-9F8C-CFE9D941AE3A}"/>
    <cellStyle name="Comma 5 2 2 2 2 2 4 2 3 3" xfId="35630" xr:uid="{7C265DAC-D53C-4671-9DF5-DC2C221B765C}"/>
    <cellStyle name="Comma 5 2 2 2 2 2 4 2 4" xfId="15410" xr:uid="{CA161EA4-41DC-4462-8C40-F35D9BACD2E0}"/>
    <cellStyle name="Comma 5 2 2 2 2 2 4 2 4 2" xfId="39674" xr:uid="{9C5501F4-390B-42B3-B561-6BD3E969DD4D}"/>
    <cellStyle name="Comma 5 2 2 2 2 2 4 2 5" xfId="27542" xr:uid="{6535E4FC-5192-4339-91BB-5B01C8F75FDD}"/>
    <cellStyle name="Comma 5 2 2 2 2 2 4 3" xfId="5300" xr:uid="{412D0214-9BCD-4A3B-A3BB-2D02AD267716}"/>
    <cellStyle name="Comma 5 2 2 2 2 2 4 3 2" xfId="17432" xr:uid="{CD32C40C-B9F5-46AC-99D0-7C0BA0E41AAF}"/>
    <cellStyle name="Comma 5 2 2 2 2 2 4 3 2 2" xfId="41696" xr:uid="{EFE81E9E-7AAB-47EC-9EA4-DB97A2D15148}"/>
    <cellStyle name="Comma 5 2 2 2 2 2 4 3 3" xfId="29564" xr:uid="{D81F1994-A07A-46A6-BD2B-65595C52745A}"/>
    <cellStyle name="Comma 5 2 2 2 2 2 4 4" xfId="9344" xr:uid="{9607765D-C1EE-4B94-87BE-3C5178B08DC0}"/>
    <cellStyle name="Comma 5 2 2 2 2 2 4 4 2" xfId="21476" xr:uid="{3B016D02-3CDB-4A4F-87A6-BD6DA2D1B7D8}"/>
    <cellStyle name="Comma 5 2 2 2 2 2 4 4 2 2" xfId="45740" xr:uid="{4DF30690-1FDF-4355-995F-CD0B3E0CFEEE}"/>
    <cellStyle name="Comma 5 2 2 2 2 2 4 4 3" xfId="33608" xr:uid="{2EF973C1-BA64-4D83-A44D-7E6A3CDAAB7B}"/>
    <cellStyle name="Comma 5 2 2 2 2 2 4 5" xfId="13388" xr:uid="{8EC2A029-58E6-4C39-8DA6-745068F0D08E}"/>
    <cellStyle name="Comma 5 2 2 2 2 2 4 5 2" xfId="37652" xr:uid="{99988090-C9B6-4677-B0CF-BFE335F58D42}"/>
    <cellStyle name="Comma 5 2 2 2 2 2 4 6" xfId="25520" xr:uid="{DA69A24C-DB32-4F7A-8513-53C66A598A3F}"/>
    <cellStyle name="Comma 5 2 2 2 2 2 5" xfId="2267" xr:uid="{DF516B5C-419E-4CD1-A9CE-1B0A8414B4F0}"/>
    <cellStyle name="Comma 5 2 2 2 2 2 5 2" xfId="6311" xr:uid="{8E01C550-C763-4E00-AA77-A1D5777A24DB}"/>
    <cellStyle name="Comma 5 2 2 2 2 2 5 2 2" xfId="18443" xr:uid="{2AB0101C-2691-4069-8042-666BEFA38194}"/>
    <cellStyle name="Comma 5 2 2 2 2 2 5 2 2 2" xfId="42707" xr:uid="{255BC87B-3AC4-4089-AAD1-D7F6E21F30F0}"/>
    <cellStyle name="Comma 5 2 2 2 2 2 5 2 3" xfId="30575" xr:uid="{4B192143-7CBA-4F6A-8D1A-0F4E0B1C6B8F}"/>
    <cellStyle name="Comma 5 2 2 2 2 2 5 3" xfId="10355" xr:uid="{01AFC7EE-C551-40AB-858E-F5C10953F788}"/>
    <cellStyle name="Comma 5 2 2 2 2 2 5 3 2" xfId="22487" xr:uid="{092E57A6-CDE4-447F-9F05-77F230C27431}"/>
    <cellStyle name="Comma 5 2 2 2 2 2 5 3 2 2" xfId="46751" xr:uid="{DDB7DF00-E46D-4B57-BAD8-988E951B2767}"/>
    <cellStyle name="Comma 5 2 2 2 2 2 5 3 3" xfId="34619" xr:uid="{F5854F3B-3D21-45EA-B9AF-C37FDD06E139}"/>
    <cellStyle name="Comma 5 2 2 2 2 2 5 4" xfId="14399" xr:uid="{C1B86F6A-7DB2-4338-A97D-DA477EACBCDB}"/>
    <cellStyle name="Comma 5 2 2 2 2 2 5 4 2" xfId="38663" xr:uid="{186D52AC-AA75-48E5-9C17-92DF0162F325}"/>
    <cellStyle name="Comma 5 2 2 2 2 2 5 5" xfId="26531" xr:uid="{B1A527E7-E30F-4E4C-814B-EF4BE4F37DE6}"/>
    <cellStyle name="Comma 5 2 2 2 2 2 6" xfId="4289" xr:uid="{F5967962-CC7F-45B9-B3E5-4C4008F52AA0}"/>
    <cellStyle name="Comma 5 2 2 2 2 2 6 2" xfId="16421" xr:uid="{B32D29FA-7AD6-460F-8399-F001D1184D99}"/>
    <cellStyle name="Comma 5 2 2 2 2 2 6 2 2" xfId="40685" xr:uid="{1119655B-AB07-4023-8DC6-71C58FBBE0D6}"/>
    <cellStyle name="Comma 5 2 2 2 2 2 6 3" xfId="28553" xr:uid="{22F35D23-CE02-4C5E-9657-178B18C2E5CB}"/>
    <cellStyle name="Comma 5 2 2 2 2 2 7" xfId="8333" xr:uid="{1054FF77-2DD3-4D45-BAE0-62F9822A0E4C}"/>
    <cellStyle name="Comma 5 2 2 2 2 2 7 2" xfId="20465" xr:uid="{8A63910D-56E5-445D-B8F1-988D04649A1A}"/>
    <cellStyle name="Comma 5 2 2 2 2 2 7 2 2" xfId="44729" xr:uid="{4FB18BDF-9F1C-417A-92F2-52034F6E3D65}"/>
    <cellStyle name="Comma 5 2 2 2 2 2 7 3" xfId="32597" xr:uid="{6E7ED237-3425-4EF8-8D40-202A71936DCE}"/>
    <cellStyle name="Comma 5 2 2 2 2 2 8" xfId="12377" xr:uid="{98DED923-6DD6-495E-AF82-928B8F554C45}"/>
    <cellStyle name="Comma 5 2 2 2 2 2 8 2" xfId="36641" xr:uid="{69CE54ED-AC48-42C7-822A-902065814A39}"/>
    <cellStyle name="Comma 5 2 2 2 2 2 9" xfId="24509" xr:uid="{DB1A682B-B247-4727-A2B9-7B026A273AC3}"/>
    <cellStyle name="Comma 5 2 2 2 2 3" xfId="372" xr:uid="{0E120485-0A1E-4798-A178-364838BCAC6C}"/>
    <cellStyle name="Comma 5 2 2 2 2 3 2" xfId="877" xr:uid="{B84159A0-99C3-418C-80BC-05833083E4C1}"/>
    <cellStyle name="Comma 5 2 2 2 2 3 2 2" xfId="1888" xr:uid="{239B1C98-A2C4-4CE8-BF68-855E313B13CD}"/>
    <cellStyle name="Comma 5 2 2 2 2 3 2 2 2" xfId="3910" xr:uid="{E8508C9F-03B0-408E-918E-D7378F404EA7}"/>
    <cellStyle name="Comma 5 2 2 2 2 3 2 2 2 2" xfId="7954" xr:uid="{B9BB651B-3813-4FFC-8A3E-22435FAC55E3}"/>
    <cellStyle name="Comma 5 2 2 2 2 3 2 2 2 2 2" xfId="20086" xr:uid="{B8A70AF6-DFCE-41AF-A3B1-642F74E1569D}"/>
    <cellStyle name="Comma 5 2 2 2 2 3 2 2 2 2 2 2" xfId="44350" xr:uid="{8C7A5A87-F649-43D6-B700-E536C2296BA7}"/>
    <cellStyle name="Comma 5 2 2 2 2 3 2 2 2 2 3" xfId="32218" xr:uid="{7B6F2E18-B215-41A4-A992-4A48F6195333}"/>
    <cellStyle name="Comma 5 2 2 2 2 3 2 2 2 3" xfId="11998" xr:uid="{311F7623-807A-4B6D-803B-21AAE8D5526C}"/>
    <cellStyle name="Comma 5 2 2 2 2 3 2 2 2 3 2" xfId="24130" xr:uid="{A8AE5428-79AA-45BD-917A-6549A4D4E294}"/>
    <cellStyle name="Comma 5 2 2 2 2 3 2 2 2 3 2 2" xfId="48394" xr:uid="{1C2601FD-8D65-4BDB-8A89-68C92B4B3232}"/>
    <cellStyle name="Comma 5 2 2 2 2 3 2 2 2 3 3" xfId="36262" xr:uid="{733DCA43-8673-4A53-AB08-558FE0C355FD}"/>
    <cellStyle name="Comma 5 2 2 2 2 3 2 2 2 4" xfId="16042" xr:uid="{661B2111-7ED3-458A-B1DD-68B3EFAF7465}"/>
    <cellStyle name="Comma 5 2 2 2 2 3 2 2 2 4 2" xfId="40306" xr:uid="{D53CBD3D-FC3C-43A4-A92F-5D0FE35F146D}"/>
    <cellStyle name="Comma 5 2 2 2 2 3 2 2 2 5" xfId="28174" xr:uid="{0350569F-4033-44AB-B35E-D90CA2AE3AFB}"/>
    <cellStyle name="Comma 5 2 2 2 2 3 2 2 3" xfId="5932" xr:uid="{907384EE-85C9-4957-A1C4-C2D5D0F1D15D}"/>
    <cellStyle name="Comma 5 2 2 2 2 3 2 2 3 2" xfId="18064" xr:uid="{A9523709-B3CB-4578-9EFD-CCFA783C3B4E}"/>
    <cellStyle name="Comma 5 2 2 2 2 3 2 2 3 2 2" xfId="42328" xr:uid="{84635F80-0E39-4FA5-895D-CEA5B8E17961}"/>
    <cellStyle name="Comma 5 2 2 2 2 3 2 2 3 3" xfId="30196" xr:uid="{2698E1E4-7AC9-4B33-BDA5-B764B376CF1F}"/>
    <cellStyle name="Comma 5 2 2 2 2 3 2 2 4" xfId="9976" xr:uid="{C2D76DEC-C088-46BD-BD2F-F3D24B537128}"/>
    <cellStyle name="Comma 5 2 2 2 2 3 2 2 4 2" xfId="22108" xr:uid="{B68E049E-5643-44CE-9704-17E31CC39EB5}"/>
    <cellStyle name="Comma 5 2 2 2 2 3 2 2 4 2 2" xfId="46372" xr:uid="{27D8F473-3850-41D0-A52B-5387B681F1D4}"/>
    <cellStyle name="Comma 5 2 2 2 2 3 2 2 4 3" xfId="34240" xr:uid="{0AE86B76-73D5-4607-BBD7-FDD5030C29AC}"/>
    <cellStyle name="Comma 5 2 2 2 2 3 2 2 5" xfId="14020" xr:uid="{35D32BB7-8973-40A3-AD6F-8889193F7D61}"/>
    <cellStyle name="Comma 5 2 2 2 2 3 2 2 5 2" xfId="38284" xr:uid="{8912BBAE-7318-4E1E-B5F1-40F73E1828E1}"/>
    <cellStyle name="Comma 5 2 2 2 2 3 2 2 6" xfId="26152" xr:uid="{288F2EA5-C9FD-4324-8D24-13E923497D5C}"/>
    <cellStyle name="Comma 5 2 2 2 2 3 2 3" xfId="2899" xr:uid="{1A460F25-B493-4C29-97FB-D6846F36C2A9}"/>
    <cellStyle name="Comma 5 2 2 2 2 3 2 3 2" xfId="6943" xr:uid="{2F73857A-D379-4DE2-8E7E-A8404A7733D0}"/>
    <cellStyle name="Comma 5 2 2 2 2 3 2 3 2 2" xfId="19075" xr:uid="{92E8B83A-0EDF-42DA-8AA7-D4BE84248059}"/>
    <cellStyle name="Comma 5 2 2 2 2 3 2 3 2 2 2" xfId="43339" xr:uid="{8B6AEB37-E290-49E6-AEF3-E4EF564A3607}"/>
    <cellStyle name="Comma 5 2 2 2 2 3 2 3 2 3" xfId="31207" xr:uid="{71620919-326F-4840-BC7D-F990183DEE54}"/>
    <cellStyle name="Comma 5 2 2 2 2 3 2 3 3" xfId="10987" xr:uid="{919C60AB-8701-4449-A36B-6B597664377B}"/>
    <cellStyle name="Comma 5 2 2 2 2 3 2 3 3 2" xfId="23119" xr:uid="{7CAF234C-2803-4615-B2F2-882E57DDB366}"/>
    <cellStyle name="Comma 5 2 2 2 2 3 2 3 3 2 2" xfId="47383" xr:uid="{AD09D582-1C31-4002-8142-C0B23D54192B}"/>
    <cellStyle name="Comma 5 2 2 2 2 3 2 3 3 3" xfId="35251" xr:uid="{A5A884D8-AD52-46A9-9FE2-0FA1DD05E04C}"/>
    <cellStyle name="Comma 5 2 2 2 2 3 2 3 4" xfId="15031" xr:uid="{6DADD5EE-10A0-456D-B74A-0580D0C9CD4C}"/>
    <cellStyle name="Comma 5 2 2 2 2 3 2 3 4 2" xfId="39295" xr:uid="{90DBD195-A474-413F-8DD8-045888F35BA6}"/>
    <cellStyle name="Comma 5 2 2 2 2 3 2 3 5" xfId="27163" xr:uid="{6B35702C-F759-4AFD-9F6E-EBC40384EB4D}"/>
    <cellStyle name="Comma 5 2 2 2 2 3 2 4" xfId="4921" xr:uid="{DFEABC83-9EF5-40BB-ABEE-593E36B46339}"/>
    <cellStyle name="Comma 5 2 2 2 2 3 2 4 2" xfId="17053" xr:uid="{9EF8D296-629E-47F5-9007-EBAB20B70937}"/>
    <cellStyle name="Comma 5 2 2 2 2 3 2 4 2 2" xfId="41317" xr:uid="{34A6DF50-AEB7-4254-AA67-E69590CED273}"/>
    <cellStyle name="Comma 5 2 2 2 2 3 2 4 3" xfId="29185" xr:uid="{68114778-86E4-4D35-9EA7-6FE8E537AE69}"/>
    <cellStyle name="Comma 5 2 2 2 2 3 2 5" xfId="8965" xr:uid="{6A8AE083-69B8-4BA4-B196-36303803BEB0}"/>
    <cellStyle name="Comma 5 2 2 2 2 3 2 5 2" xfId="21097" xr:uid="{2F2B4E61-63FA-443F-BADB-32020A95F4D7}"/>
    <cellStyle name="Comma 5 2 2 2 2 3 2 5 2 2" xfId="45361" xr:uid="{6FBD665F-F5EC-4120-88BF-AE37EDD84E4C}"/>
    <cellStyle name="Comma 5 2 2 2 2 3 2 5 3" xfId="33229" xr:uid="{B7CBF9E1-ABAB-4116-AAA2-7BED3A502281}"/>
    <cellStyle name="Comma 5 2 2 2 2 3 2 6" xfId="13009" xr:uid="{870474C6-863E-4B1F-B801-DF913C395843}"/>
    <cellStyle name="Comma 5 2 2 2 2 3 2 6 2" xfId="37273" xr:uid="{D96629E5-DDE2-4F6A-8F19-28F3A39803FE}"/>
    <cellStyle name="Comma 5 2 2 2 2 3 2 7" xfId="25141" xr:uid="{ACCDA584-3548-421D-8ADF-B0459F437FF6}"/>
    <cellStyle name="Comma 5 2 2 2 2 3 3" xfId="1383" xr:uid="{B38600C8-B0CA-4863-AE51-9EBAEE3B977C}"/>
    <cellStyle name="Comma 5 2 2 2 2 3 3 2" xfId="3405" xr:uid="{5B1F0A7A-741D-4E9B-B103-8D9139182869}"/>
    <cellStyle name="Comma 5 2 2 2 2 3 3 2 2" xfId="7449" xr:uid="{E82ACB9D-3A48-4C8B-B97E-4982A5F5AFD6}"/>
    <cellStyle name="Comma 5 2 2 2 2 3 3 2 2 2" xfId="19581" xr:uid="{138D1FD4-ED6A-4CB8-BA49-B1DEF12C6491}"/>
    <cellStyle name="Comma 5 2 2 2 2 3 3 2 2 2 2" xfId="43845" xr:uid="{49564DA1-64D9-4841-87D7-2CF01E1D3D77}"/>
    <cellStyle name="Comma 5 2 2 2 2 3 3 2 2 3" xfId="31713" xr:uid="{B3D63F55-8657-4A68-BB88-EABE20B5EF9D}"/>
    <cellStyle name="Comma 5 2 2 2 2 3 3 2 3" xfId="11493" xr:uid="{1375848C-C6A4-4E28-9638-5ADF8BC3EA28}"/>
    <cellStyle name="Comma 5 2 2 2 2 3 3 2 3 2" xfId="23625" xr:uid="{00B69CD8-998D-4EFF-8496-0EF7F702F484}"/>
    <cellStyle name="Comma 5 2 2 2 2 3 3 2 3 2 2" xfId="47889" xr:uid="{E7800F07-00E2-41B5-8E64-64C66F93BAB9}"/>
    <cellStyle name="Comma 5 2 2 2 2 3 3 2 3 3" xfId="35757" xr:uid="{24BCA6E6-8856-487B-AEB4-5E8244AF5087}"/>
    <cellStyle name="Comma 5 2 2 2 2 3 3 2 4" xfId="15537" xr:uid="{B4AD67FF-78CC-4515-ABD2-D3B81488DEF8}"/>
    <cellStyle name="Comma 5 2 2 2 2 3 3 2 4 2" xfId="39801" xr:uid="{EB77E63E-2350-4B2D-9A12-9D879DE96B76}"/>
    <cellStyle name="Comma 5 2 2 2 2 3 3 2 5" xfId="27669" xr:uid="{7A369622-2568-40E0-95DF-C6B4FA70AFC7}"/>
    <cellStyle name="Comma 5 2 2 2 2 3 3 3" xfId="5427" xr:uid="{3A0E055A-4905-45FA-8FAD-7F58C037AE57}"/>
    <cellStyle name="Comma 5 2 2 2 2 3 3 3 2" xfId="17559" xr:uid="{2C61A931-1E37-4904-87B0-44FE47A356B8}"/>
    <cellStyle name="Comma 5 2 2 2 2 3 3 3 2 2" xfId="41823" xr:uid="{A11C5193-351A-48CA-85AD-3B192C267DB7}"/>
    <cellStyle name="Comma 5 2 2 2 2 3 3 3 3" xfId="29691" xr:uid="{63818038-9B96-4CAB-9375-6CECD98838FC}"/>
    <cellStyle name="Comma 5 2 2 2 2 3 3 4" xfId="9471" xr:uid="{81A0190B-DBC8-448C-8432-7F2F44BDCF40}"/>
    <cellStyle name="Comma 5 2 2 2 2 3 3 4 2" xfId="21603" xr:uid="{E4E5F83E-35CE-4295-B185-81DB2DB1028E}"/>
    <cellStyle name="Comma 5 2 2 2 2 3 3 4 2 2" xfId="45867" xr:uid="{26DDE93B-1ABF-457E-A7CB-11349FB94BA4}"/>
    <cellStyle name="Comma 5 2 2 2 2 3 3 4 3" xfId="33735" xr:uid="{81235E36-B0EB-40F9-ACC0-ED6017AFF0B0}"/>
    <cellStyle name="Comma 5 2 2 2 2 3 3 5" xfId="13515" xr:uid="{693B3A7F-EE46-454F-AC5F-7724BEBC5DBF}"/>
    <cellStyle name="Comma 5 2 2 2 2 3 3 5 2" xfId="37779" xr:uid="{0CE5CFA0-522E-48E7-8CCE-1D18E2E8E3D5}"/>
    <cellStyle name="Comma 5 2 2 2 2 3 3 6" xfId="25647" xr:uid="{4BD7F471-3280-4FF2-8D89-80C3887C8C76}"/>
    <cellStyle name="Comma 5 2 2 2 2 3 4" xfId="2394" xr:uid="{BDD48B59-3785-4F2E-BF06-1D52F5A8665F}"/>
    <cellStyle name="Comma 5 2 2 2 2 3 4 2" xfId="6438" xr:uid="{2474B907-9002-46A1-809C-891CF6EE8391}"/>
    <cellStyle name="Comma 5 2 2 2 2 3 4 2 2" xfId="18570" xr:uid="{FCF5A937-3210-4CD5-9EEC-EDE102A2698E}"/>
    <cellStyle name="Comma 5 2 2 2 2 3 4 2 2 2" xfId="42834" xr:uid="{2B3AA32D-FD5E-4679-A190-AA70639DB42D}"/>
    <cellStyle name="Comma 5 2 2 2 2 3 4 2 3" xfId="30702" xr:uid="{B433BA0D-86E2-457B-8088-C073394C54C9}"/>
    <cellStyle name="Comma 5 2 2 2 2 3 4 3" xfId="10482" xr:uid="{39AB7172-4855-4F40-A62D-D57F4C4B12B1}"/>
    <cellStyle name="Comma 5 2 2 2 2 3 4 3 2" xfId="22614" xr:uid="{42568ACB-95E0-4A52-8B6A-37C606DF2DFF}"/>
    <cellStyle name="Comma 5 2 2 2 2 3 4 3 2 2" xfId="46878" xr:uid="{A1E8EB1B-E7C4-46E5-8912-C3A8D7DC08F2}"/>
    <cellStyle name="Comma 5 2 2 2 2 3 4 3 3" xfId="34746" xr:uid="{383C769F-A599-4A9E-BD3B-47712398A5C5}"/>
    <cellStyle name="Comma 5 2 2 2 2 3 4 4" xfId="14526" xr:uid="{6E7042C9-D267-48BD-A787-793916ECFF29}"/>
    <cellStyle name="Comma 5 2 2 2 2 3 4 4 2" xfId="38790" xr:uid="{12F12178-305A-4486-B520-694A5A9C5AAB}"/>
    <cellStyle name="Comma 5 2 2 2 2 3 4 5" xfId="26658" xr:uid="{C86A7628-8279-4B03-81B8-9C5CF1530DA1}"/>
    <cellStyle name="Comma 5 2 2 2 2 3 5" xfId="4416" xr:uid="{0B4174DB-5521-4C74-9E69-BFDF437C00DB}"/>
    <cellStyle name="Comma 5 2 2 2 2 3 5 2" xfId="16548" xr:uid="{2DA62F61-8A2E-400C-9BDD-3840AB6AC121}"/>
    <cellStyle name="Comma 5 2 2 2 2 3 5 2 2" xfId="40812" xr:uid="{C582FEA5-F4B0-4E1B-800F-83151E492B35}"/>
    <cellStyle name="Comma 5 2 2 2 2 3 5 3" xfId="28680" xr:uid="{0A586562-2541-4C7F-820F-3C88CF6B1459}"/>
    <cellStyle name="Comma 5 2 2 2 2 3 6" xfId="8460" xr:uid="{F196C9F2-9886-4856-B722-540E88E6045E}"/>
    <cellStyle name="Comma 5 2 2 2 2 3 6 2" xfId="20592" xr:uid="{C5E6B172-FB38-47FA-A0FF-2077DE3ED119}"/>
    <cellStyle name="Comma 5 2 2 2 2 3 6 2 2" xfId="44856" xr:uid="{5C062704-A6AF-4D56-9BDB-1DB7B8EE9FBA}"/>
    <cellStyle name="Comma 5 2 2 2 2 3 6 3" xfId="32724" xr:uid="{62E99304-D7DC-414D-9965-8C988169E8B8}"/>
    <cellStyle name="Comma 5 2 2 2 2 3 7" xfId="12504" xr:uid="{72D29246-C501-41BF-9D55-8B5A0B7A537C}"/>
    <cellStyle name="Comma 5 2 2 2 2 3 7 2" xfId="36768" xr:uid="{BE0FBED0-25CB-4F5E-A767-556BFAF7E49E}"/>
    <cellStyle name="Comma 5 2 2 2 2 3 8" xfId="24636" xr:uid="{1B3A2389-97C2-4B1A-ABAB-2A13A97698CE}"/>
    <cellStyle name="Comma 5 2 2 2 2 4" xfId="624" xr:uid="{DA089C25-AF8D-4DDC-A6EC-17C830260C4B}"/>
    <cellStyle name="Comma 5 2 2 2 2 4 2" xfId="1635" xr:uid="{EB8A357D-6E7C-4B40-A553-B4E6096EFB49}"/>
    <cellStyle name="Comma 5 2 2 2 2 4 2 2" xfId="3657" xr:uid="{344A903C-6E9D-43A5-AAD7-DF21DBB5EAE9}"/>
    <cellStyle name="Comma 5 2 2 2 2 4 2 2 2" xfId="7701" xr:uid="{789E0490-84A6-4E4B-A801-DB17A26C0FA5}"/>
    <cellStyle name="Comma 5 2 2 2 2 4 2 2 2 2" xfId="19833" xr:uid="{BE4F7D87-993B-4409-ACAB-6001A1BFCBE8}"/>
    <cellStyle name="Comma 5 2 2 2 2 4 2 2 2 2 2" xfId="44097" xr:uid="{657B5C4D-B1F3-425F-9DE7-36D7216996EC}"/>
    <cellStyle name="Comma 5 2 2 2 2 4 2 2 2 3" xfId="31965" xr:uid="{604214C0-5D26-460D-94F5-0F89F9353037}"/>
    <cellStyle name="Comma 5 2 2 2 2 4 2 2 3" xfId="11745" xr:uid="{0B24FED0-218F-45E5-A91B-96B77A7BB7D1}"/>
    <cellStyle name="Comma 5 2 2 2 2 4 2 2 3 2" xfId="23877" xr:uid="{1F440508-5B82-42B3-B907-082826A0DFCE}"/>
    <cellStyle name="Comma 5 2 2 2 2 4 2 2 3 2 2" xfId="48141" xr:uid="{0C6A2011-C7C7-4640-A021-676A3F3BDCEA}"/>
    <cellStyle name="Comma 5 2 2 2 2 4 2 2 3 3" xfId="36009" xr:uid="{4E580C76-6B02-45F1-8B23-3789AC7D7A13}"/>
    <cellStyle name="Comma 5 2 2 2 2 4 2 2 4" xfId="15789" xr:uid="{66794FCA-2229-45D8-BFBB-74B18D9E2140}"/>
    <cellStyle name="Comma 5 2 2 2 2 4 2 2 4 2" xfId="40053" xr:uid="{F98CC680-9D0D-4F11-872B-DDAD2A3C8D88}"/>
    <cellStyle name="Comma 5 2 2 2 2 4 2 2 5" xfId="27921" xr:uid="{32BBA6C1-C55E-439C-B48D-B4C935CA9A4E}"/>
    <cellStyle name="Comma 5 2 2 2 2 4 2 3" xfId="5679" xr:uid="{09B9552E-C51C-4B4E-AC10-685F24D4D9B6}"/>
    <cellStyle name="Comma 5 2 2 2 2 4 2 3 2" xfId="17811" xr:uid="{491EDDEE-C6C8-4953-A358-797B5C4D3419}"/>
    <cellStyle name="Comma 5 2 2 2 2 4 2 3 2 2" xfId="42075" xr:uid="{BCE6461D-123A-4BDD-89A8-003B629D5F87}"/>
    <cellStyle name="Comma 5 2 2 2 2 4 2 3 3" xfId="29943" xr:uid="{49FE4058-8EA4-4A22-9646-AF5E9134694F}"/>
    <cellStyle name="Comma 5 2 2 2 2 4 2 4" xfId="9723" xr:uid="{DE5ECFBD-6687-482D-8DC2-C152DE5C7279}"/>
    <cellStyle name="Comma 5 2 2 2 2 4 2 4 2" xfId="21855" xr:uid="{4F08FF98-DCED-4629-8CE9-0B895BD496E8}"/>
    <cellStyle name="Comma 5 2 2 2 2 4 2 4 2 2" xfId="46119" xr:uid="{9A6F3836-FC8B-4313-A188-0128C6D7B31B}"/>
    <cellStyle name="Comma 5 2 2 2 2 4 2 4 3" xfId="33987" xr:uid="{F51D1FD2-9A6E-4567-93DD-6F1B6FEBBB19}"/>
    <cellStyle name="Comma 5 2 2 2 2 4 2 5" xfId="13767" xr:uid="{18A7FB6D-5A5C-4299-9694-7432C2B78CB8}"/>
    <cellStyle name="Comma 5 2 2 2 2 4 2 5 2" xfId="38031" xr:uid="{4D13A7BE-3EE4-47DE-A9BC-507FEF656790}"/>
    <cellStyle name="Comma 5 2 2 2 2 4 2 6" xfId="25899" xr:uid="{68F2D382-2C5F-47C7-A41D-C8C81CF4B87F}"/>
    <cellStyle name="Comma 5 2 2 2 2 4 3" xfId="2646" xr:uid="{8AEBE2C6-1FEE-47CB-8350-A55AB53932F8}"/>
    <cellStyle name="Comma 5 2 2 2 2 4 3 2" xfId="6690" xr:uid="{3876E2DC-E610-4323-95DE-90D6433BEBB6}"/>
    <cellStyle name="Comma 5 2 2 2 2 4 3 2 2" xfId="18822" xr:uid="{2430FF2D-4789-45E2-9BC3-DBB826FCFA7D}"/>
    <cellStyle name="Comma 5 2 2 2 2 4 3 2 2 2" xfId="43086" xr:uid="{3AA3BC76-880A-4E4E-9F6C-F1D0B953EAB2}"/>
    <cellStyle name="Comma 5 2 2 2 2 4 3 2 3" xfId="30954" xr:uid="{B7A69425-E2BB-44D9-A786-320B4A5C755D}"/>
    <cellStyle name="Comma 5 2 2 2 2 4 3 3" xfId="10734" xr:uid="{E8A5C0EC-32E1-489B-AE91-96F9882D4D3E}"/>
    <cellStyle name="Comma 5 2 2 2 2 4 3 3 2" xfId="22866" xr:uid="{664AC28A-78C1-45CA-BAC0-6F7E705B0020}"/>
    <cellStyle name="Comma 5 2 2 2 2 4 3 3 2 2" xfId="47130" xr:uid="{07A5572D-B7DB-4037-B5CE-1F266341E0A2}"/>
    <cellStyle name="Comma 5 2 2 2 2 4 3 3 3" xfId="34998" xr:uid="{FAA4916F-0520-4237-824D-13265CBCFFDA}"/>
    <cellStyle name="Comma 5 2 2 2 2 4 3 4" xfId="14778" xr:uid="{C615F451-808C-45ED-B991-6C4F85D1ECDF}"/>
    <cellStyle name="Comma 5 2 2 2 2 4 3 4 2" xfId="39042" xr:uid="{0207CA4C-CC14-442C-BB06-7511B3DFF328}"/>
    <cellStyle name="Comma 5 2 2 2 2 4 3 5" xfId="26910" xr:uid="{4CF83459-2F38-45F2-88E7-9F19554391C7}"/>
    <cellStyle name="Comma 5 2 2 2 2 4 4" xfId="4668" xr:uid="{03F9190D-7ED2-466B-B4D3-D1A29BDDD866}"/>
    <cellStyle name="Comma 5 2 2 2 2 4 4 2" xfId="16800" xr:uid="{7093BEAD-2575-475F-9F79-BF653C6B51BC}"/>
    <cellStyle name="Comma 5 2 2 2 2 4 4 2 2" xfId="41064" xr:uid="{2552C4F4-FCD8-448D-ACC3-E2B199E0657A}"/>
    <cellStyle name="Comma 5 2 2 2 2 4 4 3" xfId="28932" xr:uid="{57AC0BEA-C35E-4B55-8F9E-F511C3D9DD43}"/>
    <cellStyle name="Comma 5 2 2 2 2 4 5" xfId="8712" xr:uid="{976FCA88-6EEE-4AAD-B264-35137C539F83}"/>
    <cellStyle name="Comma 5 2 2 2 2 4 5 2" xfId="20844" xr:uid="{1FF202F1-E143-43CA-9732-59713B834A3C}"/>
    <cellStyle name="Comma 5 2 2 2 2 4 5 2 2" xfId="45108" xr:uid="{AFF5BFCD-9EEE-42A1-BFB2-00BBB0B11636}"/>
    <cellStyle name="Comma 5 2 2 2 2 4 5 3" xfId="32976" xr:uid="{C7FFD950-0866-4EE3-A897-3DAE5DE0DD15}"/>
    <cellStyle name="Comma 5 2 2 2 2 4 6" xfId="12756" xr:uid="{2AFE698B-A929-489F-B959-83F596CF5063}"/>
    <cellStyle name="Comma 5 2 2 2 2 4 6 2" xfId="37020" xr:uid="{4960B35F-7B93-479C-9C4A-7ED1B90059AF}"/>
    <cellStyle name="Comma 5 2 2 2 2 4 7" xfId="24888" xr:uid="{141C3955-0178-49CD-9A27-552EC1D2BE68}"/>
    <cellStyle name="Comma 5 2 2 2 2 5" xfId="1130" xr:uid="{1D61F55A-BEC4-4F0A-A5DC-EB4396AB9481}"/>
    <cellStyle name="Comma 5 2 2 2 2 5 2" xfId="3152" xr:uid="{8E298B1B-AF67-4FA0-ADA2-3AD1AB76F898}"/>
    <cellStyle name="Comma 5 2 2 2 2 5 2 2" xfId="7196" xr:uid="{4E92AAD5-D79F-46DE-B8EF-8874A7964935}"/>
    <cellStyle name="Comma 5 2 2 2 2 5 2 2 2" xfId="19328" xr:uid="{A52375CE-8048-4DE3-A261-3E67C56F88B6}"/>
    <cellStyle name="Comma 5 2 2 2 2 5 2 2 2 2" xfId="43592" xr:uid="{107776B1-35BF-4E08-8D1F-B5F02559846B}"/>
    <cellStyle name="Comma 5 2 2 2 2 5 2 2 3" xfId="31460" xr:uid="{3DA3BD64-A9B0-40D9-A3E0-1710CC9482A8}"/>
    <cellStyle name="Comma 5 2 2 2 2 5 2 3" xfId="11240" xr:uid="{BA91DFB4-7BEA-4ED1-AB4C-E6C4750DD6D8}"/>
    <cellStyle name="Comma 5 2 2 2 2 5 2 3 2" xfId="23372" xr:uid="{26422EA8-D2EA-48A8-BBAA-5F362C9CF855}"/>
    <cellStyle name="Comma 5 2 2 2 2 5 2 3 2 2" xfId="47636" xr:uid="{F05C43E7-2FEF-47C5-8877-E443D95E24AC}"/>
    <cellStyle name="Comma 5 2 2 2 2 5 2 3 3" xfId="35504" xr:uid="{6C770B14-F5FD-4E25-830E-A579C965D7D2}"/>
    <cellStyle name="Comma 5 2 2 2 2 5 2 4" xfId="15284" xr:uid="{DA09AD97-E4BE-4A2E-9B36-3ECA0D807767}"/>
    <cellStyle name="Comma 5 2 2 2 2 5 2 4 2" xfId="39548" xr:uid="{E2884783-E764-4329-B820-E4B3F8E5D5C0}"/>
    <cellStyle name="Comma 5 2 2 2 2 5 2 5" xfId="27416" xr:uid="{4A780C9E-C81F-4C8B-B97F-A3C5D960FEE6}"/>
    <cellStyle name="Comma 5 2 2 2 2 5 3" xfId="5174" xr:uid="{BF69B88F-F7AA-4616-A60B-512BD9B3B4BF}"/>
    <cellStyle name="Comma 5 2 2 2 2 5 3 2" xfId="17306" xr:uid="{B6CF1A69-E878-4861-94EE-EB34FC413044}"/>
    <cellStyle name="Comma 5 2 2 2 2 5 3 2 2" xfId="41570" xr:uid="{BB40DDD2-D05E-4C5D-BB07-AC9AE7C4131B}"/>
    <cellStyle name="Comma 5 2 2 2 2 5 3 3" xfId="29438" xr:uid="{20974CCE-3E0F-4ACB-8E86-1FC96AABB95B}"/>
    <cellStyle name="Comma 5 2 2 2 2 5 4" xfId="9218" xr:uid="{8F49660E-D026-4734-84FF-2D662B9E6BBC}"/>
    <cellStyle name="Comma 5 2 2 2 2 5 4 2" xfId="21350" xr:uid="{284B5B84-62F6-4066-A053-8BD9042C137F}"/>
    <cellStyle name="Comma 5 2 2 2 2 5 4 2 2" xfId="45614" xr:uid="{798B5198-EEAA-4376-80E5-7CD028EDDC2D}"/>
    <cellStyle name="Comma 5 2 2 2 2 5 4 3" xfId="33482" xr:uid="{7BBD07BA-440D-4A81-9DFF-E12CA2E67023}"/>
    <cellStyle name="Comma 5 2 2 2 2 5 5" xfId="13262" xr:uid="{15617FD6-AACC-4B09-B7EA-22559089F2BC}"/>
    <cellStyle name="Comma 5 2 2 2 2 5 5 2" xfId="37526" xr:uid="{DA13FF10-5850-4798-802C-BC554E402332}"/>
    <cellStyle name="Comma 5 2 2 2 2 5 6" xfId="25394" xr:uid="{C58F62F1-0C41-4826-A3CF-3F9002DEAEE0}"/>
    <cellStyle name="Comma 5 2 2 2 2 6" xfId="2141" xr:uid="{E9C88944-A235-478C-A428-5AB22359C0C4}"/>
    <cellStyle name="Comma 5 2 2 2 2 6 2" xfId="6185" xr:uid="{38AA4072-E1FC-438A-856B-3D21884EE8B4}"/>
    <cellStyle name="Comma 5 2 2 2 2 6 2 2" xfId="18317" xr:uid="{F5AEA1C8-C5D2-4DDC-9F51-BBEFE6560A2C}"/>
    <cellStyle name="Comma 5 2 2 2 2 6 2 2 2" xfId="42581" xr:uid="{1BC19EE9-67BB-4785-8C33-3F1207ABCEC3}"/>
    <cellStyle name="Comma 5 2 2 2 2 6 2 3" xfId="30449" xr:uid="{813A88B6-110B-4381-BD59-04C9C2409019}"/>
    <cellStyle name="Comma 5 2 2 2 2 6 3" xfId="10229" xr:uid="{C67D110D-B8AB-453C-8190-DC2B1403E1A0}"/>
    <cellStyle name="Comma 5 2 2 2 2 6 3 2" xfId="22361" xr:uid="{87514804-C719-4E1E-984F-0AB84899E1CD}"/>
    <cellStyle name="Comma 5 2 2 2 2 6 3 2 2" xfId="46625" xr:uid="{828AD2C5-9AEA-4862-A11E-CAF97481626B}"/>
    <cellStyle name="Comma 5 2 2 2 2 6 3 3" xfId="34493" xr:uid="{C66F89DF-467E-4973-B14C-B0DC6FC7BA13}"/>
    <cellStyle name="Comma 5 2 2 2 2 6 4" xfId="14273" xr:uid="{47EB9852-F549-409B-AF4B-E2F333B47B3D}"/>
    <cellStyle name="Comma 5 2 2 2 2 6 4 2" xfId="38537" xr:uid="{B4AB62C2-4064-4C58-B1B2-05E6858FBDE6}"/>
    <cellStyle name="Comma 5 2 2 2 2 6 5" xfId="26405" xr:uid="{6EA6241A-B0D7-4B92-9202-650B8AACCC67}"/>
    <cellStyle name="Comma 5 2 2 2 2 7" xfId="4163" xr:uid="{D71A3DC6-735A-4273-A6B2-89275393E1CA}"/>
    <cellStyle name="Comma 5 2 2 2 2 7 2" xfId="16295" xr:uid="{05AE9234-6C60-48DA-9257-92F45363520C}"/>
    <cellStyle name="Comma 5 2 2 2 2 7 2 2" xfId="40559" xr:uid="{8C62E663-7316-46C3-8C29-5EE5F36EB3E8}"/>
    <cellStyle name="Comma 5 2 2 2 2 7 3" xfId="28427" xr:uid="{48227E85-2FD0-4E32-AD5B-582C3F3BF93B}"/>
    <cellStyle name="Comma 5 2 2 2 2 8" xfId="8207" xr:uid="{B2F107D7-B0F6-4EA7-88A8-06A099058A8B}"/>
    <cellStyle name="Comma 5 2 2 2 2 8 2" xfId="20339" xr:uid="{C7D9F904-1C35-41E5-97C2-0B46AE99B809}"/>
    <cellStyle name="Comma 5 2 2 2 2 8 2 2" xfId="44603" xr:uid="{32009219-554E-4290-AA18-79FC70A45688}"/>
    <cellStyle name="Comma 5 2 2 2 2 8 3" xfId="32471" xr:uid="{08E981BB-2FF2-4C2C-9E23-7894C0252DF7}"/>
    <cellStyle name="Comma 5 2 2 2 2 9" xfId="12251" xr:uid="{5FAF322C-AD85-4F3E-86B2-7BB82D868B5B}"/>
    <cellStyle name="Comma 5 2 2 2 2 9 2" xfId="36515" xr:uid="{60597FF9-06C5-42F0-9848-09AE1EA5A6F6}"/>
    <cellStyle name="Comma 5 2 2 2 3" xfId="182" xr:uid="{EA69965E-FFB6-433D-A15F-8E625ED5FD07}"/>
    <cellStyle name="Comma 5 2 2 2 3 2" xfId="435" xr:uid="{43CC3E06-FA80-437F-B892-354960CAC612}"/>
    <cellStyle name="Comma 5 2 2 2 3 2 2" xfId="940" xr:uid="{13504F89-05BA-4D77-B2AB-4635F7B4176D}"/>
    <cellStyle name="Comma 5 2 2 2 3 2 2 2" xfId="1951" xr:uid="{56FD81E5-9535-4FC5-9A1D-DF38D7E6D95C}"/>
    <cellStyle name="Comma 5 2 2 2 3 2 2 2 2" xfId="3973" xr:uid="{B9157E13-702D-4B99-8165-A2E20A572A88}"/>
    <cellStyle name="Comma 5 2 2 2 3 2 2 2 2 2" xfId="8017" xr:uid="{9B634914-EDDA-4A40-86B0-859EB7C85568}"/>
    <cellStyle name="Comma 5 2 2 2 3 2 2 2 2 2 2" xfId="20149" xr:uid="{709D6AA8-F2DA-4029-9DFC-CE70225A9867}"/>
    <cellStyle name="Comma 5 2 2 2 3 2 2 2 2 2 2 2" xfId="44413" xr:uid="{3EC10171-6609-45D0-98C6-A870A292DC5D}"/>
    <cellStyle name="Comma 5 2 2 2 3 2 2 2 2 2 3" xfId="32281" xr:uid="{F9BBE63D-A3E7-484E-9BE1-1D61061CC57A}"/>
    <cellStyle name="Comma 5 2 2 2 3 2 2 2 2 3" xfId="12061" xr:uid="{5AC57060-0D38-416A-8282-209F09CBBDD3}"/>
    <cellStyle name="Comma 5 2 2 2 3 2 2 2 2 3 2" xfId="24193" xr:uid="{B67DF783-0E13-4BAB-8B0C-ACBB1E537F85}"/>
    <cellStyle name="Comma 5 2 2 2 3 2 2 2 2 3 2 2" xfId="48457" xr:uid="{738D55C7-321C-41E5-8940-79BE7DB69A57}"/>
    <cellStyle name="Comma 5 2 2 2 3 2 2 2 2 3 3" xfId="36325" xr:uid="{A4D7AD8C-4CA3-411E-914B-F2468EFDC4A5}"/>
    <cellStyle name="Comma 5 2 2 2 3 2 2 2 2 4" xfId="16105" xr:uid="{2F82AB1D-148B-43FC-A161-139415229462}"/>
    <cellStyle name="Comma 5 2 2 2 3 2 2 2 2 4 2" xfId="40369" xr:uid="{55B08DA0-606E-4EF0-B9BA-91BEDC97A352}"/>
    <cellStyle name="Comma 5 2 2 2 3 2 2 2 2 5" xfId="28237" xr:uid="{C27CB3EF-47ED-4C1D-9182-BC1695A76ACE}"/>
    <cellStyle name="Comma 5 2 2 2 3 2 2 2 3" xfId="5995" xr:uid="{F58F275D-F8ED-48EF-99D9-F6E1C24AA5C4}"/>
    <cellStyle name="Comma 5 2 2 2 3 2 2 2 3 2" xfId="18127" xr:uid="{A593B564-4227-412D-A8B2-7589CA63D5B3}"/>
    <cellStyle name="Comma 5 2 2 2 3 2 2 2 3 2 2" xfId="42391" xr:uid="{F9411209-A034-4E56-8D2B-FE7D21820BAA}"/>
    <cellStyle name="Comma 5 2 2 2 3 2 2 2 3 3" xfId="30259" xr:uid="{D7BB5BE3-1FF3-4CB8-9D1A-06590FE6E195}"/>
    <cellStyle name="Comma 5 2 2 2 3 2 2 2 4" xfId="10039" xr:uid="{FA106C15-0D27-467A-9217-44A8A6F0C0D5}"/>
    <cellStyle name="Comma 5 2 2 2 3 2 2 2 4 2" xfId="22171" xr:uid="{A0086FF7-2273-4AF3-A1A5-BEF364967131}"/>
    <cellStyle name="Comma 5 2 2 2 3 2 2 2 4 2 2" xfId="46435" xr:uid="{8F88E698-1A0A-4493-975C-4265DA330A72}"/>
    <cellStyle name="Comma 5 2 2 2 3 2 2 2 4 3" xfId="34303" xr:uid="{F2553D4D-F161-427B-8CB4-8EB4F2D83015}"/>
    <cellStyle name="Comma 5 2 2 2 3 2 2 2 5" xfId="14083" xr:uid="{A7C79B89-D185-4240-A6CB-43A83512C9DE}"/>
    <cellStyle name="Comma 5 2 2 2 3 2 2 2 5 2" xfId="38347" xr:uid="{501D9682-E953-4A78-82EA-EA67B4763868}"/>
    <cellStyle name="Comma 5 2 2 2 3 2 2 2 6" xfId="26215" xr:uid="{1E2D1015-6F7D-4F95-ACF3-54040E7C9242}"/>
    <cellStyle name="Comma 5 2 2 2 3 2 2 3" xfId="2962" xr:uid="{040484EC-55F4-4DD5-9F1A-34AC36B64CF7}"/>
    <cellStyle name="Comma 5 2 2 2 3 2 2 3 2" xfId="7006" xr:uid="{47E677D9-D18F-4FC3-B10F-7F1DA9CDB9E7}"/>
    <cellStyle name="Comma 5 2 2 2 3 2 2 3 2 2" xfId="19138" xr:uid="{3ED67073-78DF-41BF-865B-223C14D83206}"/>
    <cellStyle name="Comma 5 2 2 2 3 2 2 3 2 2 2" xfId="43402" xr:uid="{F9CD39C3-2233-4EAE-9560-EC2BEA52FEE8}"/>
    <cellStyle name="Comma 5 2 2 2 3 2 2 3 2 3" xfId="31270" xr:uid="{F5F3A6C2-4AE2-420F-A467-1BDF72829952}"/>
    <cellStyle name="Comma 5 2 2 2 3 2 2 3 3" xfId="11050" xr:uid="{6B6FA5D0-55EB-466E-9BEB-C065D9242FB2}"/>
    <cellStyle name="Comma 5 2 2 2 3 2 2 3 3 2" xfId="23182" xr:uid="{20FA589A-1D11-4653-B854-83058F3818D9}"/>
    <cellStyle name="Comma 5 2 2 2 3 2 2 3 3 2 2" xfId="47446" xr:uid="{ED356D51-733F-482A-BEF4-AB9F563A47D3}"/>
    <cellStyle name="Comma 5 2 2 2 3 2 2 3 3 3" xfId="35314" xr:uid="{CC08EACB-DC11-423F-89EF-977A08A4BBD4}"/>
    <cellStyle name="Comma 5 2 2 2 3 2 2 3 4" xfId="15094" xr:uid="{0A402768-C821-426B-8467-76004E149BFD}"/>
    <cellStyle name="Comma 5 2 2 2 3 2 2 3 4 2" xfId="39358" xr:uid="{9D0E2042-B779-4E5D-97A6-3CE9D8AE4DB5}"/>
    <cellStyle name="Comma 5 2 2 2 3 2 2 3 5" xfId="27226" xr:uid="{C9E219B7-5EB6-4187-95ED-29D8902EB4A3}"/>
    <cellStyle name="Comma 5 2 2 2 3 2 2 4" xfId="4984" xr:uid="{419E9000-AE4A-4C4C-92B0-37322C19B179}"/>
    <cellStyle name="Comma 5 2 2 2 3 2 2 4 2" xfId="17116" xr:uid="{BB32CA66-8030-46E7-88B0-A37532EC6F72}"/>
    <cellStyle name="Comma 5 2 2 2 3 2 2 4 2 2" xfId="41380" xr:uid="{B4028A40-62A5-40A5-BAD0-16AD191A367B}"/>
    <cellStyle name="Comma 5 2 2 2 3 2 2 4 3" xfId="29248" xr:uid="{810002EB-50E0-4774-9116-F7187405AEBF}"/>
    <cellStyle name="Comma 5 2 2 2 3 2 2 5" xfId="9028" xr:uid="{036A4760-E5F3-4604-A284-D96B19E51A12}"/>
    <cellStyle name="Comma 5 2 2 2 3 2 2 5 2" xfId="21160" xr:uid="{882F6012-98CD-4813-A079-474BEADB5224}"/>
    <cellStyle name="Comma 5 2 2 2 3 2 2 5 2 2" xfId="45424" xr:uid="{6A06F8E5-43F5-4A8B-A8EC-C34A12BFE166}"/>
    <cellStyle name="Comma 5 2 2 2 3 2 2 5 3" xfId="33292" xr:uid="{45E00BDC-753A-469F-99B3-87331F911566}"/>
    <cellStyle name="Comma 5 2 2 2 3 2 2 6" xfId="13072" xr:uid="{217DB9B7-9A7C-437B-8DAB-DC2B70A0B158}"/>
    <cellStyle name="Comma 5 2 2 2 3 2 2 6 2" xfId="37336" xr:uid="{7EF4CE6E-8D1C-4912-825C-FF86513EE7CF}"/>
    <cellStyle name="Comma 5 2 2 2 3 2 2 7" xfId="25204" xr:uid="{BC9EB958-4ED5-4E6B-9DF1-E68184FE6CCB}"/>
    <cellStyle name="Comma 5 2 2 2 3 2 3" xfId="1446" xr:uid="{9E939A03-ED6E-495F-A5DF-20EF3CABB88B}"/>
    <cellStyle name="Comma 5 2 2 2 3 2 3 2" xfId="3468" xr:uid="{FA31A1D3-8745-4B0B-B911-8D1EBF06DAAE}"/>
    <cellStyle name="Comma 5 2 2 2 3 2 3 2 2" xfId="7512" xr:uid="{EA724A59-C396-4F25-8124-2ABA5094B769}"/>
    <cellStyle name="Comma 5 2 2 2 3 2 3 2 2 2" xfId="19644" xr:uid="{924CBDE6-9784-422D-95E7-2AA18940174D}"/>
    <cellStyle name="Comma 5 2 2 2 3 2 3 2 2 2 2" xfId="43908" xr:uid="{0316D755-513A-46F8-9EA5-BEEBB7DA7B2B}"/>
    <cellStyle name="Comma 5 2 2 2 3 2 3 2 2 3" xfId="31776" xr:uid="{C8172766-76C8-4DD8-BD4C-83A5230FD770}"/>
    <cellStyle name="Comma 5 2 2 2 3 2 3 2 3" xfId="11556" xr:uid="{03706810-898C-47E9-AC56-E088BC706FFD}"/>
    <cellStyle name="Comma 5 2 2 2 3 2 3 2 3 2" xfId="23688" xr:uid="{AFAC0B23-1095-4670-BFFD-44BEAF2EE7DA}"/>
    <cellStyle name="Comma 5 2 2 2 3 2 3 2 3 2 2" xfId="47952" xr:uid="{3948CD86-4A29-4AE4-9A69-06893202D2F2}"/>
    <cellStyle name="Comma 5 2 2 2 3 2 3 2 3 3" xfId="35820" xr:uid="{FD47AD2F-E10D-4C54-8F6B-4E7458E90906}"/>
    <cellStyle name="Comma 5 2 2 2 3 2 3 2 4" xfId="15600" xr:uid="{74662AF7-697F-46EC-B2E4-3224EEB8467D}"/>
    <cellStyle name="Comma 5 2 2 2 3 2 3 2 4 2" xfId="39864" xr:uid="{E76CB3B7-2923-4D5D-A6A3-ADD984AF2CBC}"/>
    <cellStyle name="Comma 5 2 2 2 3 2 3 2 5" xfId="27732" xr:uid="{137D0A92-44E7-436A-8AC3-4B9893DC9EDE}"/>
    <cellStyle name="Comma 5 2 2 2 3 2 3 3" xfId="5490" xr:uid="{FCBF6F48-553B-48B9-A486-3D6B41B9C060}"/>
    <cellStyle name="Comma 5 2 2 2 3 2 3 3 2" xfId="17622" xr:uid="{4A0FBBAF-CB78-4F20-969B-CD4160B9A13C}"/>
    <cellStyle name="Comma 5 2 2 2 3 2 3 3 2 2" xfId="41886" xr:uid="{6AA9E41F-CC4C-4862-8DE2-934CF0866828}"/>
    <cellStyle name="Comma 5 2 2 2 3 2 3 3 3" xfId="29754" xr:uid="{37E85ECB-AB70-4BE4-B7F6-D8618804D4C3}"/>
    <cellStyle name="Comma 5 2 2 2 3 2 3 4" xfId="9534" xr:uid="{B41446AB-0AEE-4B27-9688-A77633A67EC4}"/>
    <cellStyle name="Comma 5 2 2 2 3 2 3 4 2" xfId="21666" xr:uid="{FBC0DC53-E426-4E91-AE57-D87D63690E64}"/>
    <cellStyle name="Comma 5 2 2 2 3 2 3 4 2 2" xfId="45930" xr:uid="{5B11A2E2-0E2E-4507-B774-20AACBC2B767}"/>
    <cellStyle name="Comma 5 2 2 2 3 2 3 4 3" xfId="33798" xr:uid="{51439DCD-575A-4E49-AAAE-E51B64AA30C9}"/>
    <cellStyle name="Comma 5 2 2 2 3 2 3 5" xfId="13578" xr:uid="{6028C8DA-8A3A-4B45-9C19-809896BC5759}"/>
    <cellStyle name="Comma 5 2 2 2 3 2 3 5 2" xfId="37842" xr:uid="{28E3C1B4-DABF-40A4-9B4B-93C09AB018F5}"/>
    <cellStyle name="Comma 5 2 2 2 3 2 3 6" xfId="25710" xr:uid="{7D9E19E8-E201-480A-B64D-DA3034513B62}"/>
    <cellStyle name="Comma 5 2 2 2 3 2 4" xfId="2457" xr:uid="{67F67434-88DE-4B4E-B925-F70B48382F30}"/>
    <cellStyle name="Comma 5 2 2 2 3 2 4 2" xfId="6501" xr:uid="{1808D7FF-57C5-47E9-A322-BE9F3F356137}"/>
    <cellStyle name="Comma 5 2 2 2 3 2 4 2 2" xfId="18633" xr:uid="{9EDF73A3-F220-404C-8450-C9859965D722}"/>
    <cellStyle name="Comma 5 2 2 2 3 2 4 2 2 2" xfId="42897" xr:uid="{D2605711-D94A-4BA0-AB9E-059DE28C855F}"/>
    <cellStyle name="Comma 5 2 2 2 3 2 4 2 3" xfId="30765" xr:uid="{6E144862-8F67-44DE-BC83-260867795878}"/>
    <cellStyle name="Comma 5 2 2 2 3 2 4 3" xfId="10545" xr:uid="{7BF0E94E-9FA0-4963-9363-511329EEBA6D}"/>
    <cellStyle name="Comma 5 2 2 2 3 2 4 3 2" xfId="22677" xr:uid="{7EAD4E00-004F-4836-B7F7-53968B5EB374}"/>
    <cellStyle name="Comma 5 2 2 2 3 2 4 3 2 2" xfId="46941" xr:uid="{D83325DC-7039-4625-B581-37AA5E76B8C3}"/>
    <cellStyle name="Comma 5 2 2 2 3 2 4 3 3" xfId="34809" xr:uid="{CC1CD2C4-950F-4980-9BB7-CF92FF3DB0A7}"/>
    <cellStyle name="Comma 5 2 2 2 3 2 4 4" xfId="14589" xr:uid="{E8D4FA11-5C02-435F-A2CB-EECD612CE068}"/>
    <cellStyle name="Comma 5 2 2 2 3 2 4 4 2" xfId="38853" xr:uid="{6648DEE5-4292-47E0-AC5A-1A0DF9E1F274}"/>
    <cellStyle name="Comma 5 2 2 2 3 2 4 5" xfId="26721" xr:uid="{7708FE9E-0661-42A9-AFFB-FFC19A3631DB}"/>
    <cellStyle name="Comma 5 2 2 2 3 2 5" xfId="4479" xr:uid="{40562833-6401-48DB-8246-430BF8A8B768}"/>
    <cellStyle name="Comma 5 2 2 2 3 2 5 2" xfId="16611" xr:uid="{FF2B453E-328C-43F2-AF6B-4E2166339DA9}"/>
    <cellStyle name="Comma 5 2 2 2 3 2 5 2 2" xfId="40875" xr:uid="{317C8A29-69D7-4302-85EC-061CC2F2BEDB}"/>
    <cellStyle name="Comma 5 2 2 2 3 2 5 3" xfId="28743" xr:uid="{7C5146E1-0F21-486A-AF82-926989C22B30}"/>
    <cellStyle name="Comma 5 2 2 2 3 2 6" xfId="8523" xr:uid="{40845FEF-744B-4177-B592-352B7CECA8FB}"/>
    <cellStyle name="Comma 5 2 2 2 3 2 6 2" xfId="20655" xr:uid="{C080F4C9-F2B7-4C9E-8D8D-A1991E446DA0}"/>
    <cellStyle name="Comma 5 2 2 2 3 2 6 2 2" xfId="44919" xr:uid="{2E25DC43-9359-4714-A16C-094078BCC0AF}"/>
    <cellStyle name="Comma 5 2 2 2 3 2 6 3" xfId="32787" xr:uid="{80331D44-807A-4D83-BB52-90D082BCA806}"/>
    <cellStyle name="Comma 5 2 2 2 3 2 7" xfId="12567" xr:uid="{022D6CB1-9FFC-4EDF-A3A6-6EAD94988D30}"/>
    <cellStyle name="Comma 5 2 2 2 3 2 7 2" xfId="36831" xr:uid="{6E832F53-BCE0-4542-B824-029B9588932E}"/>
    <cellStyle name="Comma 5 2 2 2 3 2 8" xfId="24699" xr:uid="{3E600A2F-1B5A-4C42-BC4B-8322016E4F13}"/>
    <cellStyle name="Comma 5 2 2 2 3 3" xfId="687" xr:uid="{9320B457-E233-4428-B755-878C8DB76137}"/>
    <cellStyle name="Comma 5 2 2 2 3 3 2" xfId="1698" xr:uid="{5F1FB47C-D17C-4993-9ACE-AEA2AA477F26}"/>
    <cellStyle name="Comma 5 2 2 2 3 3 2 2" xfId="3720" xr:uid="{F9B89C03-D0F3-41DB-AB2F-D19791CD07BD}"/>
    <cellStyle name="Comma 5 2 2 2 3 3 2 2 2" xfId="7764" xr:uid="{586A4E90-4C56-4A62-B838-C4C9984CE78A}"/>
    <cellStyle name="Comma 5 2 2 2 3 3 2 2 2 2" xfId="19896" xr:uid="{B53085C1-ABFF-440E-8596-E47FF6A1B609}"/>
    <cellStyle name="Comma 5 2 2 2 3 3 2 2 2 2 2" xfId="44160" xr:uid="{5E53C23B-9784-4754-AF15-97E46ABCE4C8}"/>
    <cellStyle name="Comma 5 2 2 2 3 3 2 2 2 3" xfId="32028" xr:uid="{96297477-5112-4B61-A795-8C39BD5853DD}"/>
    <cellStyle name="Comma 5 2 2 2 3 3 2 2 3" xfId="11808" xr:uid="{EBA79FC8-DC96-4589-BF19-B4E094D9C63F}"/>
    <cellStyle name="Comma 5 2 2 2 3 3 2 2 3 2" xfId="23940" xr:uid="{A976E91F-2B13-4637-9A03-AD5F51E7C65A}"/>
    <cellStyle name="Comma 5 2 2 2 3 3 2 2 3 2 2" xfId="48204" xr:uid="{6583CE76-D86F-45B0-9A5E-380DA0879F6C}"/>
    <cellStyle name="Comma 5 2 2 2 3 3 2 2 3 3" xfId="36072" xr:uid="{EF83D0B1-1A93-4A6B-88A7-580AEC2FAB5D}"/>
    <cellStyle name="Comma 5 2 2 2 3 3 2 2 4" xfId="15852" xr:uid="{B70E3341-CD52-4411-90AB-0787FF2D7D11}"/>
    <cellStyle name="Comma 5 2 2 2 3 3 2 2 4 2" xfId="40116" xr:uid="{05FEB3E3-BD4A-4064-A006-2F438069FF1C}"/>
    <cellStyle name="Comma 5 2 2 2 3 3 2 2 5" xfId="27984" xr:uid="{51227CC6-7696-4D6F-8B28-7A822FDCC333}"/>
    <cellStyle name="Comma 5 2 2 2 3 3 2 3" xfId="5742" xr:uid="{2B12A5E4-1840-4A7D-95B9-4B2199B06925}"/>
    <cellStyle name="Comma 5 2 2 2 3 3 2 3 2" xfId="17874" xr:uid="{B5A127DF-F4D3-4D36-8356-7EA7B5EA8CFF}"/>
    <cellStyle name="Comma 5 2 2 2 3 3 2 3 2 2" xfId="42138" xr:uid="{B62A3096-030D-47F3-9AC3-684CDFE9EB44}"/>
    <cellStyle name="Comma 5 2 2 2 3 3 2 3 3" xfId="30006" xr:uid="{9554F02B-A774-4EC5-AFDB-C48209B82607}"/>
    <cellStyle name="Comma 5 2 2 2 3 3 2 4" xfId="9786" xr:uid="{72CB1C81-20E5-436D-A899-144C6628C73B}"/>
    <cellStyle name="Comma 5 2 2 2 3 3 2 4 2" xfId="21918" xr:uid="{2668AF31-38E8-443C-AF34-690992FF9871}"/>
    <cellStyle name="Comma 5 2 2 2 3 3 2 4 2 2" xfId="46182" xr:uid="{ABACB2FF-2317-4177-9B6C-143CD76D0D1F}"/>
    <cellStyle name="Comma 5 2 2 2 3 3 2 4 3" xfId="34050" xr:uid="{C2D2E3B1-BA0E-4B6E-8677-DBA659FD3A11}"/>
    <cellStyle name="Comma 5 2 2 2 3 3 2 5" xfId="13830" xr:uid="{9CC50372-3BEB-4508-A2B5-CB960DAF42E8}"/>
    <cellStyle name="Comma 5 2 2 2 3 3 2 5 2" xfId="38094" xr:uid="{0DA908DE-07DC-4020-B06C-8BFAC5928BF2}"/>
    <cellStyle name="Comma 5 2 2 2 3 3 2 6" xfId="25962" xr:uid="{CBFC0B5C-789B-4FAC-918E-638573037C96}"/>
    <cellStyle name="Comma 5 2 2 2 3 3 3" xfId="2709" xr:uid="{66F53098-9DC2-4524-820D-D613D49509B6}"/>
    <cellStyle name="Comma 5 2 2 2 3 3 3 2" xfId="6753" xr:uid="{E01265F4-8AB8-4B8F-B9BB-E3EA42EF2E22}"/>
    <cellStyle name="Comma 5 2 2 2 3 3 3 2 2" xfId="18885" xr:uid="{A1D11281-6DF1-4E1D-B354-1AEA23AF8FBE}"/>
    <cellStyle name="Comma 5 2 2 2 3 3 3 2 2 2" xfId="43149" xr:uid="{09E1AD2F-359F-4686-B0C5-E057F539F7E4}"/>
    <cellStyle name="Comma 5 2 2 2 3 3 3 2 3" xfId="31017" xr:uid="{8E935D00-7769-4233-9A32-2E260B37C4EF}"/>
    <cellStyle name="Comma 5 2 2 2 3 3 3 3" xfId="10797" xr:uid="{CE06A217-D745-40A2-A167-D6CC5DD9F6EA}"/>
    <cellStyle name="Comma 5 2 2 2 3 3 3 3 2" xfId="22929" xr:uid="{D07862B3-1AB4-4300-8FC9-034C038D828D}"/>
    <cellStyle name="Comma 5 2 2 2 3 3 3 3 2 2" xfId="47193" xr:uid="{4942DBCA-8AA5-4AE0-AEBD-318994DF903B}"/>
    <cellStyle name="Comma 5 2 2 2 3 3 3 3 3" xfId="35061" xr:uid="{7EBE54E3-FA2C-4E4D-85DC-D15288AC8A16}"/>
    <cellStyle name="Comma 5 2 2 2 3 3 3 4" xfId="14841" xr:uid="{7826227C-9AAD-4652-B0A9-4DB82D3969C8}"/>
    <cellStyle name="Comma 5 2 2 2 3 3 3 4 2" xfId="39105" xr:uid="{34B16524-71CE-4F20-85E7-7E8DD842F890}"/>
    <cellStyle name="Comma 5 2 2 2 3 3 3 5" xfId="26973" xr:uid="{12837586-61E4-4B73-AC5F-815FA8EC83C8}"/>
    <cellStyle name="Comma 5 2 2 2 3 3 4" xfId="4731" xr:uid="{0774259C-B28E-4539-AFC8-D8E9BDF5297D}"/>
    <cellStyle name="Comma 5 2 2 2 3 3 4 2" xfId="16863" xr:uid="{FEE4AAB5-381A-455B-86F6-68E81C464E22}"/>
    <cellStyle name="Comma 5 2 2 2 3 3 4 2 2" xfId="41127" xr:uid="{FAAD7B64-9315-4B2E-907F-C352D9DF3956}"/>
    <cellStyle name="Comma 5 2 2 2 3 3 4 3" xfId="28995" xr:uid="{576A7343-58ED-4573-93B3-0EB61E2EDB4D}"/>
    <cellStyle name="Comma 5 2 2 2 3 3 5" xfId="8775" xr:uid="{D2FAE1FE-8044-465C-B132-75CBA2CB8A8B}"/>
    <cellStyle name="Comma 5 2 2 2 3 3 5 2" xfId="20907" xr:uid="{DCB29EF9-F036-40E5-8272-CA5CD1E93FF6}"/>
    <cellStyle name="Comma 5 2 2 2 3 3 5 2 2" xfId="45171" xr:uid="{3E8E5152-2224-49CB-A24D-577C80096D89}"/>
    <cellStyle name="Comma 5 2 2 2 3 3 5 3" xfId="33039" xr:uid="{6785E849-5BEF-4CD6-91D8-E5409FD5A140}"/>
    <cellStyle name="Comma 5 2 2 2 3 3 6" xfId="12819" xr:uid="{200F7F95-5F50-4664-AABE-0D046D24714A}"/>
    <cellStyle name="Comma 5 2 2 2 3 3 6 2" xfId="37083" xr:uid="{04FEBA43-4044-4938-A0DD-D2AE1852B96E}"/>
    <cellStyle name="Comma 5 2 2 2 3 3 7" xfId="24951" xr:uid="{74A09A6C-3B74-4901-8AC6-C2D63A243798}"/>
    <cellStyle name="Comma 5 2 2 2 3 4" xfId="1193" xr:uid="{796E49E6-8923-49F0-95FC-7F23ED39E12D}"/>
    <cellStyle name="Comma 5 2 2 2 3 4 2" xfId="3215" xr:uid="{9357E4A0-592A-4E50-96EE-99CA6CC23AB7}"/>
    <cellStyle name="Comma 5 2 2 2 3 4 2 2" xfId="7259" xr:uid="{55FAA4C8-5C99-402A-A40B-49D955FB5EE4}"/>
    <cellStyle name="Comma 5 2 2 2 3 4 2 2 2" xfId="19391" xr:uid="{91B2B729-976F-42DF-8E91-D7CAB8969F77}"/>
    <cellStyle name="Comma 5 2 2 2 3 4 2 2 2 2" xfId="43655" xr:uid="{E5D57988-BA8D-4772-B0D9-DE21CFADAB0D}"/>
    <cellStyle name="Comma 5 2 2 2 3 4 2 2 3" xfId="31523" xr:uid="{2C43AD78-57CA-4879-A429-84125F40A20E}"/>
    <cellStyle name="Comma 5 2 2 2 3 4 2 3" xfId="11303" xr:uid="{EFD17D82-2E8D-409A-9C79-613A6B2622A5}"/>
    <cellStyle name="Comma 5 2 2 2 3 4 2 3 2" xfId="23435" xr:uid="{05C698AD-8DBF-4820-A078-F32B0F38139E}"/>
    <cellStyle name="Comma 5 2 2 2 3 4 2 3 2 2" xfId="47699" xr:uid="{614D5EC6-F415-4A1E-AEC6-8E83324CC1B9}"/>
    <cellStyle name="Comma 5 2 2 2 3 4 2 3 3" xfId="35567" xr:uid="{5A8D02A5-B2BA-4D56-B45E-864C2ACFC236}"/>
    <cellStyle name="Comma 5 2 2 2 3 4 2 4" xfId="15347" xr:uid="{36502CD3-AC73-4CFC-AB05-78A3E9A542F3}"/>
    <cellStyle name="Comma 5 2 2 2 3 4 2 4 2" xfId="39611" xr:uid="{73FC4461-DB5D-40BA-8989-7D0E1706ED4F}"/>
    <cellStyle name="Comma 5 2 2 2 3 4 2 5" xfId="27479" xr:uid="{C290C82D-3D35-48A4-BFE4-277F446B5570}"/>
    <cellStyle name="Comma 5 2 2 2 3 4 3" xfId="5237" xr:uid="{0C0C51E3-6EC2-4A4E-80A3-914D0D370BB2}"/>
    <cellStyle name="Comma 5 2 2 2 3 4 3 2" xfId="17369" xr:uid="{EF4334FF-0A92-416F-B613-D8AE0F601D06}"/>
    <cellStyle name="Comma 5 2 2 2 3 4 3 2 2" xfId="41633" xr:uid="{7A42F539-6A45-473A-BF76-83DC926B8A47}"/>
    <cellStyle name="Comma 5 2 2 2 3 4 3 3" xfId="29501" xr:uid="{2685F83E-AFBC-4D9F-8A4F-C978A3D143C3}"/>
    <cellStyle name="Comma 5 2 2 2 3 4 4" xfId="9281" xr:uid="{59768ECD-0FDC-4F13-A6F4-D518824E51ED}"/>
    <cellStyle name="Comma 5 2 2 2 3 4 4 2" xfId="21413" xr:uid="{1FD3D7D2-FF08-4280-9490-F881717569E6}"/>
    <cellStyle name="Comma 5 2 2 2 3 4 4 2 2" xfId="45677" xr:uid="{E365E6C9-E688-458D-9A69-9D0C4C9F89A6}"/>
    <cellStyle name="Comma 5 2 2 2 3 4 4 3" xfId="33545" xr:uid="{374351E8-623E-412E-AEC6-08749A2807EF}"/>
    <cellStyle name="Comma 5 2 2 2 3 4 5" xfId="13325" xr:uid="{D1F7FB15-5F6B-4E32-A297-5B0AE05AAA72}"/>
    <cellStyle name="Comma 5 2 2 2 3 4 5 2" xfId="37589" xr:uid="{94B87740-38DA-44A0-82BE-88068ED8E4F1}"/>
    <cellStyle name="Comma 5 2 2 2 3 4 6" xfId="25457" xr:uid="{3DA891D7-C7F2-467C-9BFB-0BE2320E965F}"/>
    <cellStyle name="Comma 5 2 2 2 3 5" xfId="2204" xr:uid="{37FFD278-38B3-4EA3-A206-653B6923DA65}"/>
    <cellStyle name="Comma 5 2 2 2 3 5 2" xfId="6248" xr:uid="{CE06FF74-0523-4D1D-B667-4FA4761E9410}"/>
    <cellStyle name="Comma 5 2 2 2 3 5 2 2" xfId="18380" xr:uid="{07E933CE-FE11-4BFF-8C65-2E5204FD18A0}"/>
    <cellStyle name="Comma 5 2 2 2 3 5 2 2 2" xfId="42644" xr:uid="{359E8BF8-E49C-4BBD-A56D-32C67C3F55BA}"/>
    <cellStyle name="Comma 5 2 2 2 3 5 2 3" xfId="30512" xr:uid="{1B50E104-F388-4312-991B-A94A2E835BFC}"/>
    <cellStyle name="Comma 5 2 2 2 3 5 3" xfId="10292" xr:uid="{A5133237-DD34-4CC4-AA09-1D0B92F8F252}"/>
    <cellStyle name="Comma 5 2 2 2 3 5 3 2" xfId="22424" xr:uid="{DDA5890C-70F7-42C5-8488-A7221386A378}"/>
    <cellStyle name="Comma 5 2 2 2 3 5 3 2 2" xfId="46688" xr:uid="{19C82A31-1A2A-4107-9A08-73E6AAB965B8}"/>
    <cellStyle name="Comma 5 2 2 2 3 5 3 3" xfId="34556" xr:uid="{E927880F-4E93-4497-801E-416AD1411C95}"/>
    <cellStyle name="Comma 5 2 2 2 3 5 4" xfId="14336" xr:uid="{FEC4B92B-EFEB-4C71-B4AB-BE3C905864F2}"/>
    <cellStyle name="Comma 5 2 2 2 3 5 4 2" xfId="38600" xr:uid="{A4432B1F-A1F3-45B8-BEFE-7B862947743C}"/>
    <cellStyle name="Comma 5 2 2 2 3 5 5" xfId="26468" xr:uid="{3F7EE33F-A40E-4F46-A540-1F65A94E6261}"/>
    <cellStyle name="Comma 5 2 2 2 3 6" xfId="4226" xr:uid="{F9F9F00E-FAD2-426A-85AE-D8EDB8C86A75}"/>
    <cellStyle name="Comma 5 2 2 2 3 6 2" xfId="16358" xr:uid="{1512CF05-447E-49A1-B0AB-9BF1E20B1B8C}"/>
    <cellStyle name="Comma 5 2 2 2 3 6 2 2" xfId="40622" xr:uid="{323A05CD-E129-4AB1-B6EA-1E8681CC5FF4}"/>
    <cellStyle name="Comma 5 2 2 2 3 6 3" xfId="28490" xr:uid="{6175B434-7D81-4163-890C-7C2E5209D3D8}"/>
    <cellStyle name="Comma 5 2 2 2 3 7" xfId="8270" xr:uid="{4AE9C55C-F4FB-43A2-9793-C7A90AF731E0}"/>
    <cellStyle name="Comma 5 2 2 2 3 7 2" xfId="20402" xr:uid="{18D6B4D4-C4E6-4B2F-89A1-F245E5E86070}"/>
    <cellStyle name="Comma 5 2 2 2 3 7 2 2" xfId="44666" xr:uid="{FC09D8BA-78CB-4223-9CC8-70E1D9C03784}"/>
    <cellStyle name="Comma 5 2 2 2 3 7 3" xfId="32534" xr:uid="{83E83B7E-E7AA-4D72-A796-B549534EC051}"/>
    <cellStyle name="Comma 5 2 2 2 3 8" xfId="12314" xr:uid="{719CA9C1-3568-4F23-8159-89F7142D0E7C}"/>
    <cellStyle name="Comma 5 2 2 2 3 8 2" xfId="36578" xr:uid="{8136425D-B76B-4CE3-BB51-F368169A1DCB}"/>
    <cellStyle name="Comma 5 2 2 2 3 9" xfId="24446" xr:uid="{DB7472D9-4863-46D0-BA7B-ABCE4D42A2E3}"/>
    <cellStyle name="Comma 5 2 2 2 4" xfId="309" xr:uid="{37EB320A-6428-4B38-8B05-625834A76F7A}"/>
    <cellStyle name="Comma 5 2 2 2 4 2" xfId="814" xr:uid="{4485D471-4E95-468A-8B9C-502CE1B5CE2D}"/>
    <cellStyle name="Comma 5 2 2 2 4 2 2" xfId="1825" xr:uid="{2F0352F0-D112-493F-BC50-25A6392AD670}"/>
    <cellStyle name="Comma 5 2 2 2 4 2 2 2" xfId="3847" xr:uid="{05AEDE5C-AFF0-4B0B-95BE-A673BD88D6CE}"/>
    <cellStyle name="Comma 5 2 2 2 4 2 2 2 2" xfId="7891" xr:uid="{1C5E8A02-4C45-488B-966E-03FF083EDA35}"/>
    <cellStyle name="Comma 5 2 2 2 4 2 2 2 2 2" xfId="20023" xr:uid="{98C887D1-A193-4DFD-B46A-F5331CE6AFA6}"/>
    <cellStyle name="Comma 5 2 2 2 4 2 2 2 2 2 2" xfId="44287" xr:uid="{DE94725F-6954-4523-89FC-A1121209358E}"/>
    <cellStyle name="Comma 5 2 2 2 4 2 2 2 2 3" xfId="32155" xr:uid="{86966094-6D8B-4A87-9AAF-D2D3490F58C0}"/>
    <cellStyle name="Comma 5 2 2 2 4 2 2 2 3" xfId="11935" xr:uid="{752264E4-BEB9-4243-AC1A-F4BDB38B37FE}"/>
    <cellStyle name="Comma 5 2 2 2 4 2 2 2 3 2" xfId="24067" xr:uid="{DA29FEAB-A299-42AC-82CD-7C19C60DC896}"/>
    <cellStyle name="Comma 5 2 2 2 4 2 2 2 3 2 2" xfId="48331" xr:uid="{CFA50EE1-286D-4F1E-80FB-06DC12DCA599}"/>
    <cellStyle name="Comma 5 2 2 2 4 2 2 2 3 3" xfId="36199" xr:uid="{A235141B-2FCB-4C5A-BEFC-0DF6A5321859}"/>
    <cellStyle name="Comma 5 2 2 2 4 2 2 2 4" xfId="15979" xr:uid="{EC6EB758-6988-4886-9E17-7CAB125269BF}"/>
    <cellStyle name="Comma 5 2 2 2 4 2 2 2 4 2" xfId="40243" xr:uid="{BE130377-0D5A-4B6E-95FC-8A978DA32F49}"/>
    <cellStyle name="Comma 5 2 2 2 4 2 2 2 5" xfId="28111" xr:uid="{0B7DB92D-1CBC-47BE-A7A4-E02A97F2071C}"/>
    <cellStyle name="Comma 5 2 2 2 4 2 2 3" xfId="5869" xr:uid="{C20685F8-3741-449F-992E-92A3003D3C23}"/>
    <cellStyle name="Comma 5 2 2 2 4 2 2 3 2" xfId="18001" xr:uid="{994D144E-1890-46F8-B3CA-2E36B503B27E}"/>
    <cellStyle name="Comma 5 2 2 2 4 2 2 3 2 2" xfId="42265" xr:uid="{D121F30F-3FF2-48E6-A1A6-F2C23E5F0E8F}"/>
    <cellStyle name="Comma 5 2 2 2 4 2 2 3 3" xfId="30133" xr:uid="{BF8B5C6E-7E07-45E5-BC65-5C526CA8D6B7}"/>
    <cellStyle name="Comma 5 2 2 2 4 2 2 4" xfId="9913" xr:uid="{2DF72969-87AE-4374-B61C-E36306FAA8D4}"/>
    <cellStyle name="Comma 5 2 2 2 4 2 2 4 2" xfId="22045" xr:uid="{3B24D658-6096-4774-B118-725FEC24FA14}"/>
    <cellStyle name="Comma 5 2 2 2 4 2 2 4 2 2" xfId="46309" xr:uid="{3C1097E6-57A8-478A-BA4E-9211456F8E6C}"/>
    <cellStyle name="Comma 5 2 2 2 4 2 2 4 3" xfId="34177" xr:uid="{2E1209C3-0CB3-49B6-8BF9-BED64201F15A}"/>
    <cellStyle name="Comma 5 2 2 2 4 2 2 5" xfId="13957" xr:uid="{2F6C1EE1-6F2E-4020-89ED-9190CC52FCD4}"/>
    <cellStyle name="Comma 5 2 2 2 4 2 2 5 2" xfId="38221" xr:uid="{DFA3C7F4-E98C-467C-A7C9-64DFC835C353}"/>
    <cellStyle name="Comma 5 2 2 2 4 2 2 6" xfId="26089" xr:uid="{862ED3DC-A6D2-4EAA-B702-BD560039561B}"/>
    <cellStyle name="Comma 5 2 2 2 4 2 3" xfId="2836" xr:uid="{369BF1F5-F492-4A68-AE25-0DF510ED7DFD}"/>
    <cellStyle name="Comma 5 2 2 2 4 2 3 2" xfId="6880" xr:uid="{A02DEEBF-DAC2-4FAC-88C1-52DD442C7FC0}"/>
    <cellStyle name="Comma 5 2 2 2 4 2 3 2 2" xfId="19012" xr:uid="{D58625AC-DFD1-4208-B371-5903A7A42A45}"/>
    <cellStyle name="Comma 5 2 2 2 4 2 3 2 2 2" xfId="43276" xr:uid="{E5497BD8-B686-4002-92FC-78FC78D80BF3}"/>
    <cellStyle name="Comma 5 2 2 2 4 2 3 2 3" xfId="31144" xr:uid="{7D076BEE-8BD1-4EB2-852A-71B5D59CC575}"/>
    <cellStyle name="Comma 5 2 2 2 4 2 3 3" xfId="10924" xr:uid="{23C30713-E670-4CF4-B0E5-6327924C7081}"/>
    <cellStyle name="Comma 5 2 2 2 4 2 3 3 2" xfId="23056" xr:uid="{5FBE3FA3-5ACC-464A-89B3-13D61F0159B1}"/>
    <cellStyle name="Comma 5 2 2 2 4 2 3 3 2 2" xfId="47320" xr:uid="{68B2C615-9F28-4FBF-A931-50BAF853547F}"/>
    <cellStyle name="Comma 5 2 2 2 4 2 3 3 3" xfId="35188" xr:uid="{EFA0107F-B1D5-4FA8-855F-8315FD2227B4}"/>
    <cellStyle name="Comma 5 2 2 2 4 2 3 4" xfId="14968" xr:uid="{EF704C0B-615C-4E40-9CB4-F04F6B862AF9}"/>
    <cellStyle name="Comma 5 2 2 2 4 2 3 4 2" xfId="39232" xr:uid="{8C17E845-8F06-4EC0-8A3D-CC3DE131CBD3}"/>
    <cellStyle name="Comma 5 2 2 2 4 2 3 5" xfId="27100" xr:uid="{595A9F58-5B41-4AD4-9022-0279442C281B}"/>
    <cellStyle name="Comma 5 2 2 2 4 2 4" xfId="4858" xr:uid="{1BA179E4-2A40-45EA-842F-CA5C486CAE82}"/>
    <cellStyle name="Comma 5 2 2 2 4 2 4 2" xfId="16990" xr:uid="{7D5A8FA8-8F0B-4BCA-9F31-1C9B578A53C7}"/>
    <cellStyle name="Comma 5 2 2 2 4 2 4 2 2" xfId="41254" xr:uid="{46C3C3B3-F276-4AE4-A35E-26E6013CEB5F}"/>
    <cellStyle name="Comma 5 2 2 2 4 2 4 3" xfId="29122" xr:uid="{0B54A6EF-DA84-4FE0-BA22-5851864D8197}"/>
    <cellStyle name="Comma 5 2 2 2 4 2 5" xfId="8902" xr:uid="{1A3B99C8-AEDA-454A-A875-95AE1DD8BCA6}"/>
    <cellStyle name="Comma 5 2 2 2 4 2 5 2" xfId="21034" xr:uid="{BCC595F6-72D3-4F8E-9668-8FA4F82716C1}"/>
    <cellStyle name="Comma 5 2 2 2 4 2 5 2 2" xfId="45298" xr:uid="{611C7C8C-9AF8-41E5-814D-8188A340491D}"/>
    <cellStyle name="Comma 5 2 2 2 4 2 5 3" xfId="33166" xr:uid="{01AD20CE-0652-4AC1-B765-230D3DF69FCC}"/>
    <cellStyle name="Comma 5 2 2 2 4 2 6" xfId="12946" xr:uid="{995F0882-8EC4-4640-8DB9-9315D5F03149}"/>
    <cellStyle name="Comma 5 2 2 2 4 2 6 2" xfId="37210" xr:uid="{48F39A09-B1FF-4158-B391-2B892F5CCCBB}"/>
    <cellStyle name="Comma 5 2 2 2 4 2 7" xfId="25078" xr:uid="{748BC8B1-973E-477E-93B9-63947FA802EE}"/>
    <cellStyle name="Comma 5 2 2 2 4 3" xfId="1320" xr:uid="{AC91BC38-4531-403A-AB5F-3F000F1D3930}"/>
    <cellStyle name="Comma 5 2 2 2 4 3 2" xfId="3342" xr:uid="{B365C1DB-90ED-46AA-ABE6-04F037DF6BAD}"/>
    <cellStyle name="Comma 5 2 2 2 4 3 2 2" xfId="7386" xr:uid="{0932CA30-DD1E-4576-A0C3-07C65774F045}"/>
    <cellStyle name="Comma 5 2 2 2 4 3 2 2 2" xfId="19518" xr:uid="{32CD1C5A-05C6-42CF-BD93-734C5EE6AA62}"/>
    <cellStyle name="Comma 5 2 2 2 4 3 2 2 2 2" xfId="43782" xr:uid="{EB7745E4-E32A-43EF-8045-A8C36D5D8A74}"/>
    <cellStyle name="Comma 5 2 2 2 4 3 2 2 3" xfId="31650" xr:uid="{ED818EA9-20BB-4615-A7D9-FB37B26E0021}"/>
    <cellStyle name="Comma 5 2 2 2 4 3 2 3" xfId="11430" xr:uid="{BBC62748-BCB0-45FE-9655-5E9F650A63FA}"/>
    <cellStyle name="Comma 5 2 2 2 4 3 2 3 2" xfId="23562" xr:uid="{4CD77216-DB90-4F04-8638-63CC67CF28B0}"/>
    <cellStyle name="Comma 5 2 2 2 4 3 2 3 2 2" xfId="47826" xr:uid="{88BFED4E-36B0-41F7-8AC0-109EC4E6E32C}"/>
    <cellStyle name="Comma 5 2 2 2 4 3 2 3 3" xfId="35694" xr:uid="{74EFA8DD-1AAA-4A73-8899-9DF88EAE32C3}"/>
    <cellStyle name="Comma 5 2 2 2 4 3 2 4" xfId="15474" xr:uid="{D1FEA90E-9D4D-455D-AC0F-24D97CB18B6A}"/>
    <cellStyle name="Comma 5 2 2 2 4 3 2 4 2" xfId="39738" xr:uid="{D763993C-6C8A-4BBD-B078-F2BBFA925346}"/>
    <cellStyle name="Comma 5 2 2 2 4 3 2 5" xfId="27606" xr:uid="{FBA4C145-EB0F-4B93-BA72-51123B0D9479}"/>
    <cellStyle name="Comma 5 2 2 2 4 3 3" xfId="5364" xr:uid="{EB8C1E4F-A907-4506-B8BF-6E7CD55F88B5}"/>
    <cellStyle name="Comma 5 2 2 2 4 3 3 2" xfId="17496" xr:uid="{EE2C753A-15C7-4B45-BBE2-99039E6AEF09}"/>
    <cellStyle name="Comma 5 2 2 2 4 3 3 2 2" xfId="41760" xr:uid="{5F721F32-C74F-441E-9B5F-95F339D6BB38}"/>
    <cellStyle name="Comma 5 2 2 2 4 3 3 3" xfId="29628" xr:uid="{2A123EA5-1761-4231-8E6D-70A6E77C163A}"/>
    <cellStyle name="Comma 5 2 2 2 4 3 4" xfId="9408" xr:uid="{183C6A45-16C4-49ED-B0C8-F96CEA8F8752}"/>
    <cellStyle name="Comma 5 2 2 2 4 3 4 2" xfId="21540" xr:uid="{A7EB1149-B81B-4D5C-8F70-593A9DA68068}"/>
    <cellStyle name="Comma 5 2 2 2 4 3 4 2 2" xfId="45804" xr:uid="{D4846DE9-1539-492E-86A8-1EB887B539A9}"/>
    <cellStyle name="Comma 5 2 2 2 4 3 4 3" xfId="33672" xr:uid="{330DF35F-6D74-4723-B90E-F68DD5635908}"/>
    <cellStyle name="Comma 5 2 2 2 4 3 5" xfId="13452" xr:uid="{C6456A41-26C6-4F34-9084-A88D8602E854}"/>
    <cellStyle name="Comma 5 2 2 2 4 3 5 2" xfId="37716" xr:uid="{3AB9A745-D1ED-4718-87C9-A244C796238F}"/>
    <cellStyle name="Comma 5 2 2 2 4 3 6" xfId="25584" xr:uid="{2562CAFA-00C2-4664-99C2-33E4EB421B77}"/>
    <cellStyle name="Comma 5 2 2 2 4 4" xfId="2331" xr:uid="{2E75157B-C07D-494D-8628-D70D06CB293B}"/>
    <cellStyle name="Comma 5 2 2 2 4 4 2" xfId="6375" xr:uid="{BE1D991A-814A-4DD1-AE2D-1A1E255F1077}"/>
    <cellStyle name="Comma 5 2 2 2 4 4 2 2" xfId="18507" xr:uid="{864DB510-7F0C-4F6B-82A2-08667C958FC4}"/>
    <cellStyle name="Comma 5 2 2 2 4 4 2 2 2" xfId="42771" xr:uid="{03F31FCE-1E52-4AAB-AF42-59B6F2F67889}"/>
    <cellStyle name="Comma 5 2 2 2 4 4 2 3" xfId="30639" xr:uid="{BC3F05C9-289F-4194-9C07-9F3290EE0C3F}"/>
    <cellStyle name="Comma 5 2 2 2 4 4 3" xfId="10419" xr:uid="{85C0E266-C99F-479F-B70F-6CE1BC66C204}"/>
    <cellStyle name="Comma 5 2 2 2 4 4 3 2" xfId="22551" xr:uid="{101A4A12-C0B5-4DB6-A6AE-7D6EDBEEC5DC}"/>
    <cellStyle name="Comma 5 2 2 2 4 4 3 2 2" xfId="46815" xr:uid="{79F0849A-BCA7-4046-A124-D30616430FF2}"/>
    <cellStyle name="Comma 5 2 2 2 4 4 3 3" xfId="34683" xr:uid="{CA96EBC4-6FFB-46C1-A9F0-E504167D260B}"/>
    <cellStyle name="Comma 5 2 2 2 4 4 4" xfId="14463" xr:uid="{801970B0-E211-4E69-B18F-F35D082214C6}"/>
    <cellStyle name="Comma 5 2 2 2 4 4 4 2" xfId="38727" xr:uid="{CCAAB26C-3B2C-4356-91BB-B20FB37F4830}"/>
    <cellStyle name="Comma 5 2 2 2 4 4 5" xfId="26595" xr:uid="{F9964C47-884E-42B9-83CE-9D2546562BFC}"/>
    <cellStyle name="Comma 5 2 2 2 4 5" xfId="4353" xr:uid="{9CE00D36-BD36-4947-A6B4-ECD6D88076BD}"/>
    <cellStyle name="Comma 5 2 2 2 4 5 2" xfId="16485" xr:uid="{C85A36C6-E6AF-4890-A5F6-F04B028A624C}"/>
    <cellStyle name="Comma 5 2 2 2 4 5 2 2" xfId="40749" xr:uid="{6B34E207-1CC7-4995-A66E-80C613DE1F90}"/>
    <cellStyle name="Comma 5 2 2 2 4 5 3" xfId="28617" xr:uid="{F20A4416-3B31-4A7C-B636-139D427E8875}"/>
    <cellStyle name="Comma 5 2 2 2 4 6" xfId="8397" xr:uid="{D914365E-F985-4BBA-AD5F-9CDF50800746}"/>
    <cellStyle name="Comma 5 2 2 2 4 6 2" xfId="20529" xr:uid="{0BB10A60-9638-45CB-8034-0E00D6A91DFE}"/>
    <cellStyle name="Comma 5 2 2 2 4 6 2 2" xfId="44793" xr:uid="{08195C63-A5B0-4530-8676-B390DFDE1E07}"/>
    <cellStyle name="Comma 5 2 2 2 4 6 3" xfId="32661" xr:uid="{BE16FBD2-FB5B-431A-A8A2-59531F7C5EB4}"/>
    <cellStyle name="Comma 5 2 2 2 4 7" xfId="12441" xr:uid="{44C60DB4-DD44-41F7-9BDE-B37D4C832E60}"/>
    <cellStyle name="Comma 5 2 2 2 4 7 2" xfId="36705" xr:uid="{5ADEB07D-509B-40C3-8296-83158050387F}"/>
    <cellStyle name="Comma 5 2 2 2 4 8" xfId="24573" xr:uid="{C91C7F2E-C935-480C-B918-39DB3700D155}"/>
    <cellStyle name="Comma 5 2 2 2 5" xfId="561" xr:uid="{F50BA721-FA8A-4133-A5DB-3CF6487BDB2B}"/>
    <cellStyle name="Comma 5 2 2 2 5 2" xfId="1572" xr:uid="{DC44E0EA-FB4F-4588-A41D-F1F6AFFBE107}"/>
    <cellStyle name="Comma 5 2 2 2 5 2 2" xfId="3594" xr:uid="{455BD0E1-5A76-4160-A735-CDD14D223E89}"/>
    <cellStyle name="Comma 5 2 2 2 5 2 2 2" xfId="7638" xr:uid="{BC487A7C-1942-476E-9934-FCA827BD1DB3}"/>
    <cellStyle name="Comma 5 2 2 2 5 2 2 2 2" xfId="19770" xr:uid="{48467FF9-E4D9-4E6C-9139-E92394E3E429}"/>
    <cellStyle name="Comma 5 2 2 2 5 2 2 2 2 2" xfId="44034" xr:uid="{C51CA288-ACBD-422F-955B-A90FB1B2169A}"/>
    <cellStyle name="Comma 5 2 2 2 5 2 2 2 3" xfId="31902" xr:uid="{E845C322-A10E-466D-A2D3-4A60BD559078}"/>
    <cellStyle name="Comma 5 2 2 2 5 2 2 3" xfId="11682" xr:uid="{F905E3E8-C163-4BBE-B904-DEB5F8364528}"/>
    <cellStyle name="Comma 5 2 2 2 5 2 2 3 2" xfId="23814" xr:uid="{B077A164-3E3E-4C5E-AA7C-63EE53540274}"/>
    <cellStyle name="Comma 5 2 2 2 5 2 2 3 2 2" xfId="48078" xr:uid="{3F5D84EE-3AF4-43E9-9033-3BDCE2FFCE26}"/>
    <cellStyle name="Comma 5 2 2 2 5 2 2 3 3" xfId="35946" xr:uid="{F16294B0-C339-4528-800A-6AC464269110}"/>
    <cellStyle name="Comma 5 2 2 2 5 2 2 4" xfId="15726" xr:uid="{862FE865-EE4A-40E5-8AA8-CE607AE1388E}"/>
    <cellStyle name="Comma 5 2 2 2 5 2 2 4 2" xfId="39990" xr:uid="{04F1E0D8-BB05-4C0A-92C5-A7E26FE20FF8}"/>
    <cellStyle name="Comma 5 2 2 2 5 2 2 5" xfId="27858" xr:uid="{FA0CFD03-3057-4257-B59E-D7E62E949BA4}"/>
    <cellStyle name="Comma 5 2 2 2 5 2 3" xfId="5616" xr:uid="{4A59DB32-1786-4EB6-8E47-3B4F1C93E075}"/>
    <cellStyle name="Comma 5 2 2 2 5 2 3 2" xfId="17748" xr:uid="{103354FC-1330-4146-B940-700A6C31712D}"/>
    <cellStyle name="Comma 5 2 2 2 5 2 3 2 2" xfId="42012" xr:uid="{A869DC17-FD9D-409B-B6A5-B291159DC0D1}"/>
    <cellStyle name="Comma 5 2 2 2 5 2 3 3" xfId="29880" xr:uid="{89E552AC-FC97-40B5-89E9-9699C0FFDA76}"/>
    <cellStyle name="Comma 5 2 2 2 5 2 4" xfId="9660" xr:uid="{A4E69B58-5BF6-42C5-8995-CB480D681E4C}"/>
    <cellStyle name="Comma 5 2 2 2 5 2 4 2" xfId="21792" xr:uid="{CDDADA77-5504-41D4-8A2A-35EF9A90206B}"/>
    <cellStyle name="Comma 5 2 2 2 5 2 4 2 2" xfId="46056" xr:uid="{6ADF4780-EB21-45E2-9DFF-81257016CA69}"/>
    <cellStyle name="Comma 5 2 2 2 5 2 4 3" xfId="33924" xr:uid="{563EBD41-96AF-45F0-BF3A-6E0EE068FB93}"/>
    <cellStyle name="Comma 5 2 2 2 5 2 5" xfId="13704" xr:uid="{CBFA71EE-0AA9-4ECA-95A8-2182BE23F41D}"/>
    <cellStyle name="Comma 5 2 2 2 5 2 5 2" xfId="37968" xr:uid="{B4547DE3-45AF-4FBF-A299-24A89F1BA053}"/>
    <cellStyle name="Comma 5 2 2 2 5 2 6" xfId="25836" xr:uid="{BE50FAEC-629D-4193-8FF7-D6CE7D96137B}"/>
    <cellStyle name="Comma 5 2 2 2 5 3" xfId="2583" xr:uid="{52C511F7-2E91-476D-953E-DE82519DDB38}"/>
    <cellStyle name="Comma 5 2 2 2 5 3 2" xfId="6627" xr:uid="{E9676790-4D4F-4F1F-BF4C-18F2C3B12640}"/>
    <cellStyle name="Comma 5 2 2 2 5 3 2 2" xfId="18759" xr:uid="{8BB19A88-4B7C-45B3-8BD9-3EFD13B5F319}"/>
    <cellStyle name="Comma 5 2 2 2 5 3 2 2 2" xfId="43023" xr:uid="{2D7C6D73-7C8C-4E73-BEEE-84DF9C27DEA4}"/>
    <cellStyle name="Comma 5 2 2 2 5 3 2 3" xfId="30891" xr:uid="{6AA36E05-59E7-4308-BC6F-D48D0B00E158}"/>
    <cellStyle name="Comma 5 2 2 2 5 3 3" xfId="10671" xr:uid="{3D135D60-FE35-4564-AF35-D264805F6F0A}"/>
    <cellStyle name="Comma 5 2 2 2 5 3 3 2" xfId="22803" xr:uid="{1CCBAB70-4677-4AD9-851B-DAE74D310DAB}"/>
    <cellStyle name="Comma 5 2 2 2 5 3 3 2 2" xfId="47067" xr:uid="{0A412BDC-3407-422B-9C46-90237EAEB2C9}"/>
    <cellStyle name="Comma 5 2 2 2 5 3 3 3" xfId="34935" xr:uid="{10A878B8-EB55-4DCF-A915-6ACFA67A6DE3}"/>
    <cellStyle name="Comma 5 2 2 2 5 3 4" xfId="14715" xr:uid="{F745D747-286A-4E99-B49A-01528EE862BD}"/>
    <cellStyle name="Comma 5 2 2 2 5 3 4 2" xfId="38979" xr:uid="{10579FFC-DCD6-40E7-A2EF-AF89ED98BD99}"/>
    <cellStyle name="Comma 5 2 2 2 5 3 5" xfId="26847" xr:uid="{250EB57C-A129-4C99-8825-CCD01E687B51}"/>
    <cellStyle name="Comma 5 2 2 2 5 4" xfId="4605" xr:uid="{9C1B85F9-9B36-466B-8EEF-D86DB17BFE2C}"/>
    <cellStyle name="Comma 5 2 2 2 5 4 2" xfId="16737" xr:uid="{9FDFE08C-F241-4DD8-AFFC-B76E54F55F47}"/>
    <cellStyle name="Comma 5 2 2 2 5 4 2 2" xfId="41001" xr:uid="{C5F7342F-53D9-45C0-B616-8152ECBCD445}"/>
    <cellStyle name="Comma 5 2 2 2 5 4 3" xfId="28869" xr:uid="{C5890C51-B396-40BF-8E46-DBB488FC6721}"/>
    <cellStyle name="Comma 5 2 2 2 5 5" xfId="8649" xr:uid="{9E651C67-4709-456B-9980-8449F81F4B2D}"/>
    <cellStyle name="Comma 5 2 2 2 5 5 2" xfId="20781" xr:uid="{135CA51E-F1B9-4B83-8B35-D5FAC32A3F4F}"/>
    <cellStyle name="Comma 5 2 2 2 5 5 2 2" xfId="45045" xr:uid="{E4CC7F36-8689-4412-9F7E-B03795E60E32}"/>
    <cellStyle name="Comma 5 2 2 2 5 5 3" xfId="32913" xr:uid="{88A93CD5-146B-416C-8FB2-D9A44D45685F}"/>
    <cellStyle name="Comma 5 2 2 2 5 6" xfId="12693" xr:uid="{0B9879A6-AB15-4BB0-ACA0-719E585A3E8A}"/>
    <cellStyle name="Comma 5 2 2 2 5 6 2" xfId="36957" xr:uid="{5CBD56FD-51AA-4E91-9E2B-520C1AEDF4F7}"/>
    <cellStyle name="Comma 5 2 2 2 5 7" xfId="24825" xr:uid="{AD533763-9AB8-48D2-AFD9-B40A369BF17C}"/>
    <cellStyle name="Comma 5 2 2 2 6" xfId="1067" xr:uid="{4840D3B8-E620-42E7-BF5E-30905FE0B300}"/>
    <cellStyle name="Comma 5 2 2 2 6 2" xfId="3089" xr:uid="{E69E6012-6434-4811-9AD6-75737E32A90C}"/>
    <cellStyle name="Comma 5 2 2 2 6 2 2" xfId="7133" xr:uid="{166E9771-2C33-4031-98B9-074A1A8897B2}"/>
    <cellStyle name="Comma 5 2 2 2 6 2 2 2" xfId="19265" xr:uid="{B9A60C0A-543B-4DAB-93E7-999087B9AA3E}"/>
    <cellStyle name="Comma 5 2 2 2 6 2 2 2 2" xfId="43529" xr:uid="{BB3B527A-0AF5-4C66-85BB-E0DDF607C982}"/>
    <cellStyle name="Comma 5 2 2 2 6 2 2 3" xfId="31397" xr:uid="{BBF59C78-8184-4A62-B80E-9F3D7A7ED738}"/>
    <cellStyle name="Comma 5 2 2 2 6 2 3" xfId="11177" xr:uid="{441DF647-574B-4AB2-8816-7589B8B1764E}"/>
    <cellStyle name="Comma 5 2 2 2 6 2 3 2" xfId="23309" xr:uid="{77D48D9F-5653-4115-AE42-17119689BA0C}"/>
    <cellStyle name="Comma 5 2 2 2 6 2 3 2 2" xfId="47573" xr:uid="{616217E3-F078-462E-B97F-0BCB2B38D0BA}"/>
    <cellStyle name="Comma 5 2 2 2 6 2 3 3" xfId="35441" xr:uid="{115F0597-100E-4A6E-8FEE-AB06F29331D3}"/>
    <cellStyle name="Comma 5 2 2 2 6 2 4" xfId="15221" xr:uid="{42DEC6FA-A5CB-49CA-AFB2-425E88E13B78}"/>
    <cellStyle name="Comma 5 2 2 2 6 2 4 2" xfId="39485" xr:uid="{153CDE94-9206-4AEE-A6AD-534094B5E25B}"/>
    <cellStyle name="Comma 5 2 2 2 6 2 5" xfId="27353" xr:uid="{F2ACE523-CC9E-4AD7-9600-0C9E1FBF6B01}"/>
    <cellStyle name="Comma 5 2 2 2 6 3" xfId="5111" xr:uid="{56317C46-F872-4B2E-B7F2-36E9DEDC38DD}"/>
    <cellStyle name="Comma 5 2 2 2 6 3 2" xfId="17243" xr:uid="{C035DCD0-541C-4489-A31F-EE6B99DF55E5}"/>
    <cellStyle name="Comma 5 2 2 2 6 3 2 2" xfId="41507" xr:uid="{74FF115D-41A9-4E17-AF6D-619916C8A76F}"/>
    <cellStyle name="Comma 5 2 2 2 6 3 3" xfId="29375" xr:uid="{B0984B29-32E1-49BA-A14E-79BD9171B656}"/>
    <cellStyle name="Comma 5 2 2 2 6 4" xfId="9155" xr:uid="{47E6005A-82B3-433B-8EC2-C31F59A4613E}"/>
    <cellStyle name="Comma 5 2 2 2 6 4 2" xfId="21287" xr:uid="{DD8CBEAF-6641-44F8-9497-49C60C0A717E}"/>
    <cellStyle name="Comma 5 2 2 2 6 4 2 2" xfId="45551" xr:uid="{73C74F6D-DE21-4458-AE11-BD05CD0BAC1F}"/>
    <cellStyle name="Comma 5 2 2 2 6 4 3" xfId="33419" xr:uid="{5247AC62-BB47-4185-BCD1-5FBE9F48843E}"/>
    <cellStyle name="Comma 5 2 2 2 6 5" xfId="13199" xr:uid="{C2CFAE24-C6A8-46C7-B6FD-D42D629181BF}"/>
    <cellStyle name="Comma 5 2 2 2 6 5 2" xfId="37463" xr:uid="{9D80F3CF-74A3-4D04-9AD3-2E7996502446}"/>
    <cellStyle name="Comma 5 2 2 2 6 6" xfId="25331" xr:uid="{9B908930-9C70-4D1E-A4F1-E7A1D8FD9C0A}"/>
    <cellStyle name="Comma 5 2 2 2 7" xfId="2078" xr:uid="{224B4BA3-85C8-49DB-984D-C4CB44C88721}"/>
    <cellStyle name="Comma 5 2 2 2 7 2" xfId="6122" xr:uid="{81BAA733-AE18-4DF0-8208-48822F2B6B2C}"/>
    <cellStyle name="Comma 5 2 2 2 7 2 2" xfId="18254" xr:uid="{5B4856DD-6931-4829-B94D-2AB20C56B04F}"/>
    <cellStyle name="Comma 5 2 2 2 7 2 2 2" xfId="42518" xr:uid="{90E07BE1-1D2A-405F-B44C-46309FD5D83D}"/>
    <cellStyle name="Comma 5 2 2 2 7 2 3" xfId="30386" xr:uid="{C9625E9B-89FD-4399-A43C-7ED81010C081}"/>
    <cellStyle name="Comma 5 2 2 2 7 3" xfId="10166" xr:uid="{ECC4028B-2A66-47BE-BDBF-CAD2441BFD83}"/>
    <cellStyle name="Comma 5 2 2 2 7 3 2" xfId="22298" xr:uid="{756F4E18-5514-46CA-A72F-1E63ADEDA68E}"/>
    <cellStyle name="Comma 5 2 2 2 7 3 2 2" xfId="46562" xr:uid="{027EE57F-4982-48D5-A415-E827D8BE566F}"/>
    <cellStyle name="Comma 5 2 2 2 7 3 3" xfId="34430" xr:uid="{0794B6D3-48D3-4FC6-BEBE-84461993BB9E}"/>
    <cellStyle name="Comma 5 2 2 2 7 4" xfId="14210" xr:uid="{16E6BD35-C92C-41E1-AB31-00A7DE4E62F6}"/>
    <cellStyle name="Comma 5 2 2 2 7 4 2" xfId="38474" xr:uid="{AB740617-AE41-46B9-8994-934B6D7129F8}"/>
    <cellStyle name="Comma 5 2 2 2 7 5" xfId="26342" xr:uid="{39D8ECD1-E807-45E1-8CBF-D00FE73716C6}"/>
    <cellStyle name="Comma 5 2 2 2 8" xfId="4100" xr:uid="{FE00FA4A-3F09-421D-AD98-87F1D245EA99}"/>
    <cellStyle name="Comma 5 2 2 2 8 2" xfId="16232" xr:uid="{836FA8F8-98EE-4394-82A9-BA7DFD39BB96}"/>
    <cellStyle name="Comma 5 2 2 2 8 2 2" xfId="40496" xr:uid="{B21E55C0-D75E-4A20-8E1B-CF4E027FE00F}"/>
    <cellStyle name="Comma 5 2 2 2 8 3" xfId="28364" xr:uid="{D6290544-84EB-458E-9E03-3270D499F714}"/>
    <cellStyle name="Comma 5 2 2 2 9" xfId="8144" xr:uid="{BD3F394B-7E28-4ABB-BE5F-DE2E223BBB55}"/>
    <cellStyle name="Comma 5 2 2 2 9 2" xfId="20276" xr:uid="{CC82B7B7-8CBC-40FF-8341-8471A3D04C7E}"/>
    <cellStyle name="Comma 5 2 2 2 9 2 2" xfId="44540" xr:uid="{0A6BE822-2795-4159-8585-9E8FAD084068}"/>
    <cellStyle name="Comma 5 2 2 2 9 3" xfId="32408" xr:uid="{BB40F960-81C8-4D30-8B08-6672BEBBA091}"/>
    <cellStyle name="Comma 5 2 2 3" xfId="77" xr:uid="{760903FD-AE96-4A85-860A-8339E17C24C8}"/>
    <cellStyle name="Comma 5 2 2 3 10" xfId="12209" xr:uid="{923F98DB-0B8C-4855-86DF-76EB774FE8DC}"/>
    <cellStyle name="Comma 5 2 2 3 10 2" xfId="36473" xr:uid="{599C1162-CC75-4555-AB75-233013D246FA}"/>
    <cellStyle name="Comma 5 2 2 3 11" xfId="24341" xr:uid="{4F564C97-4678-4C32-A4C3-11697659F98E}"/>
    <cellStyle name="Comma 5 2 2 3 2" xfId="140" xr:uid="{7C2879E8-C4CE-4F08-8630-DC22551BB8ED}"/>
    <cellStyle name="Comma 5 2 2 3 2 10" xfId="24404" xr:uid="{E9F957BA-799C-498B-80E1-5E8E661054B6}"/>
    <cellStyle name="Comma 5 2 2 3 2 2" xfId="266" xr:uid="{879B59C4-6CDC-4892-AE9B-AAE1B615057E}"/>
    <cellStyle name="Comma 5 2 2 3 2 2 2" xfId="519" xr:uid="{DF2D8E48-C68F-4C63-A9C7-456826D55E1C}"/>
    <cellStyle name="Comma 5 2 2 3 2 2 2 2" xfId="1024" xr:uid="{EC040B84-4044-43DA-A76D-84E7D79F9EFE}"/>
    <cellStyle name="Comma 5 2 2 3 2 2 2 2 2" xfId="2035" xr:uid="{8223D6E6-BCF5-4CFA-B259-D0B9DB199258}"/>
    <cellStyle name="Comma 5 2 2 3 2 2 2 2 2 2" xfId="4057" xr:uid="{1614AA0C-BCC3-463C-BC4A-E959C2477931}"/>
    <cellStyle name="Comma 5 2 2 3 2 2 2 2 2 2 2" xfId="8101" xr:uid="{DAA72E66-7618-490C-9FC8-23307C141C61}"/>
    <cellStyle name="Comma 5 2 2 3 2 2 2 2 2 2 2 2" xfId="20233" xr:uid="{3DE704C6-13D3-4B58-A39A-3847A7E03F9F}"/>
    <cellStyle name="Comma 5 2 2 3 2 2 2 2 2 2 2 2 2" xfId="44497" xr:uid="{E8C7D92D-DB6E-467B-9C6E-112CF59A9236}"/>
    <cellStyle name="Comma 5 2 2 3 2 2 2 2 2 2 2 3" xfId="32365" xr:uid="{F4829690-5FD9-4D57-8B1A-17981D7D5387}"/>
    <cellStyle name="Comma 5 2 2 3 2 2 2 2 2 2 3" xfId="12145" xr:uid="{187CD905-0356-49F5-8300-90345344F4A8}"/>
    <cellStyle name="Comma 5 2 2 3 2 2 2 2 2 2 3 2" xfId="24277" xr:uid="{F253F7CB-36A3-4B38-AFDE-EA7D9587626A}"/>
    <cellStyle name="Comma 5 2 2 3 2 2 2 2 2 2 3 2 2" xfId="48541" xr:uid="{970019BD-9F75-45E0-85CF-BCAE19F44B39}"/>
    <cellStyle name="Comma 5 2 2 3 2 2 2 2 2 2 3 3" xfId="36409" xr:uid="{309AB06D-E173-4B85-B2FC-E1C2D13D9C85}"/>
    <cellStyle name="Comma 5 2 2 3 2 2 2 2 2 2 4" xfId="16189" xr:uid="{E380C8A5-9416-4411-B958-1EF385481224}"/>
    <cellStyle name="Comma 5 2 2 3 2 2 2 2 2 2 4 2" xfId="40453" xr:uid="{39AC2109-406F-48A4-8D1F-F9E58548CC9B}"/>
    <cellStyle name="Comma 5 2 2 3 2 2 2 2 2 2 5" xfId="28321" xr:uid="{ADF6FAA7-7FEF-4F8B-83E3-A7EB42EA3A2E}"/>
    <cellStyle name="Comma 5 2 2 3 2 2 2 2 2 3" xfId="6079" xr:uid="{D7D1C19B-E2B8-4FC4-8496-55E301A9693A}"/>
    <cellStyle name="Comma 5 2 2 3 2 2 2 2 2 3 2" xfId="18211" xr:uid="{1868734F-7658-4BE9-B693-7EB57437BB5A}"/>
    <cellStyle name="Comma 5 2 2 3 2 2 2 2 2 3 2 2" xfId="42475" xr:uid="{6BE85B89-0C13-462A-9587-5369DF474CB9}"/>
    <cellStyle name="Comma 5 2 2 3 2 2 2 2 2 3 3" xfId="30343" xr:uid="{F47569CE-510D-4362-A8CE-9F668D70A935}"/>
    <cellStyle name="Comma 5 2 2 3 2 2 2 2 2 4" xfId="10123" xr:uid="{B1D1ABBF-0A00-48E2-95DC-845EE01F48DA}"/>
    <cellStyle name="Comma 5 2 2 3 2 2 2 2 2 4 2" xfId="22255" xr:uid="{9B93FB31-3A8C-419B-B81C-F4BBFB1A331A}"/>
    <cellStyle name="Comma 5 2 2 3 2 2 2 2 2 4 2 2" xfId="46519" xr:uid="{AF203513-0038-4D1A-8A66-426619F18F25}"/>
    <cellStyle name="Comma 5 2 2 3 2 2 2 2 2 4 3" xfId="34387" xr:uid="{3D9BC33F-1144-43A9-8D90-8691C53413B7}"/>
    <cellStyle name="Comma 5 2 2 3 2 2 2 2 2 5" xfId="14167" xr:uid="{C663C0D3-6FA7-4BD2-9EC6-7AFF561A95DE}"/>
    <cellStyle name="Comma 5 2 2 3 2 2 2 2 2 5 2" xfId="38431" xr:uid="{884DCCEB-1E3E-48C6-815E-FBB5F3288898}"/>
    <cellStyle name="Comma 5 2 2 3 2 2 2 2 2 6" xfId="26299" xr:uid="{E52350CE-9FC1-4B5A-9319-81B58C4073DB}"/>
    <cellStyle name="Comma 5 2 2 3 2 2 2 2 3" xfId="3046" xr:uid="{ACD5769B-849C-4077-B3AA-1D7356874711}"/>
    <cellStyle name="Comma 5 2 2 3 2 2 2 2 3 2" xfId="7090" xr:uid="{23C69693-3BCC-4C2F-9D8A-B7F4B9D25F31}"/>
    <cellStyle name="Comma 5 2 2 3 2 2 2 2 3 2 2" xfId="19222" xr:uid="{E40B3115-5F77-458F-A09E-B12564FCF81C}"/>
    <cellStyle name="Comma 5 2 2 3 2 2 2 2 3 2 2 2" xfId="43486" xr:uid="{B57FF97C-D1B9-49CE-869C-21A133995983}"/>
    <cellStyle name="Comma 5 2 2 3 2 2 2 2 3 2 3" xfId="31354" xr:uid="{68832CEF-9357-4030-9AF3-2EDA3B32C6F2}"/>
    <cellStyle name="Comma 5 2 2 3 2 2 2 2 3 3" xfId="11134" xr:uid="{3CC14660-F0FD-471F-ADD3-222CB67A82EB}"/>
    <cellStyle name="Comma 5 2 2 3 2 2 2 2 3 3 2" xfId="23266" xr:uid="{9BB2DB59-DC15-4143-AE3D-3C9318C7E07E}"/>
    <cellStyle name="Comma 5 2 2 3 2 2 2 2 3 3 2 2" xfId="47530" xr:uid="{B2613603-785E-45F6-AE00-C23F019965D8}"/>
    <cellStyle name="Comma 5 2 2 3 2 2 2 2 3 3 3" xfId="35398" xr:uid="{9FE9D790-9A80-4F12-A656-F648D2596A18}"/>
    <cellStyle name="Comma 5 2 2 3 2 2 2 2 3 4" xfId="15178" xr:uid="{0BA4E2A0-B366-4AD7-8F10-08598A0D7171}"/>
    <cellStyle name="Comma 5 2 2 3 2 2 2 2 3 4 2" xfId="39442" xr:uid="{A9FB2871-C044-4E61-A35B-283BEBC069B4}"/>
    <cellStyle name="Comma 5 2 2 3 2 2 2 2 3 5" xfId="27310" xr:uid="{4428C362-34E7-4B9D-B136-73B4BD450CE5}"/>
    <cellStyle name="Comma 5 2 2 3 2 2 2 2 4" xfId="5068" xr:uid="{84196990-32F0-4246-89E6-B87C0666551A}"/>
    <cellStyle name="Comma 5 2 2 3 2 2 2 2 4 2" xfId="17200" xr:uid="{6241FB94-E432-461F-A535-329A89235DE2}"/>
    <cellStyle name="Comma 5 2 2 3 2 2 2 2 4 2 2" xfId="41464" xr:uid="{4B6429AA-0E8F-44B5-8705-400A5F49D4AC}"/>
    <cellStyle name="Comma 5 2 2 3 2 2 2 2 4 3" xfId="29332" xr:uid="{3FC44FE0-3B4D-4785-9E30-D49E7A4D00EC}"/>
    <cellStyle name="Comma 5 2 2 3 2 2 2 2 5" xfId="9112" xr:uid="{FB77BF48-108D-453B-8542-EFDAC9D32A12}"/>
    <cellStyle name="Comma 5 2 2 3 2 2 2 2 5 2" xfId="21244" xr:uid="{3BC4BE58-AC0E-4BAE-BFCD-9A6262302F3C}"/>
    <cellStyle name="Comma 5 2 2 3 2 2 2 2 5 2 2" xfId="45508" xr:uid="{9948C409-4975-4590-A294-3DAB0E87FC3C}"/>
    <cellStyle name="Comma 5 2 2 3 2 2 2 2 5 3" xfId="33376" xr:uid="{D2882004-CAAB-4A06-955A-0E48BE95B9AE}"/>
    <cellStyle name="Comma 5 2 2 3 2 2 2 2 6" xfId="13156" xr:uid="{33D5C6D3-CA34-429B-9B63-537356814514}"/>
    <cellStyle name="Comma 5 2 2 3 2 2 2 2 6 2" xfId="37420" xr:uid="{48802026-AEAF-47EB-8463-36C3180D7AEA}"/>
    <cellStyle name="Comma 5 2 2 3 2 2 2 2 7" xfId="25288" xr:uid="{E947281C-811C-4883-B738-A55D3EF6EE01}"/>
    <cellStyle name="Comma 5 2 2 3 2 2 2 3" xfId="1530" xr:uid="{BD3EFEDA-CFB9-4E5D-AE15-3DD67152F538}"/>
    <cellStyle name="Comma 5 2 2 3 2 2 2 3 2" xfId="3552" xr:uid="{A15057EF-4162-48C7-8B13-CB50148C2699}"/>
    <cellStyle name="Comma 5 2 2 3 2 2 2 3 2 2" xfId="7596" xr:uid="{520D8495-E329-46B6-A2DC-325F01DDD34A}"/>
    <cellStyle name="Comma 5 2 2 3 2 2 2 3 2 2 2" xfId="19728" xr:uid="{D26CC0D9-CD7C-4E62-B87A-F5F1D51AEDFC}"/>
    <cellStyle name="Comma 5 2 2 3 2 2 2 3 2 2 2 2" xfId="43992" xr:uid="{4F51BF82-83C2-46B7-AF28-115901D0E76E}"/>
    <cellStyle name="Comma 5 2 2 3 2 2 2 3 2 2 3" xfId="31860" xr:uid="{1D488EB0-347E-4769-9A44-8E8FCE9FC5D2}"/>
    <cellStyle name="Comma 5 2 2 3 2 2 2 3 2 3" xfId="11640" xr:uid="{BA3CD25C-8DB8-43AF-B56C-A36761BA3E75}"/>
    <cellStyle name="Comma 5 2 2 3 2 2 2 3 2 3 2" xfId="23772" xr:uid="{511D7B13-07E4-4EFD-B694-222391151745}"/>
    <cellStyle name="Comma 5 2 2 3 2 2 2 3 2 3 2 2" xfId="48036" xr:uid="{015628F3-86EA-4130-B255-26E3002516D4}"/>
    <cellStyle name="Comma 5 2 2 3 2 2 2 3 2 3 3" xfId="35904" xr:uid="{2CD7751C-B720-469E-B24D-1D5BDAD69581}"/>
    <cellStyle name="Comma 5 2 2 3 2 2 2 3 2 4" xfId="15684" xr:uid="{CA07D9A9-5300-4C9E-9A6B-9F05B7D96E92}"/>
    <cellStyle name="Comma 5 2 2 3 2 2 2 3 2 4 2" xfId="39948" xr:uid="{14782F1A-0824-475E-A6AE-35A69791AD76}"/>
    <cellStyle name="Comma 5 2 2 3 2 2 2 3 2 5" xfId="27816" xr:uid="{A5C6D943-B20A-4973-9F04-368BC6ED7636}"/>
    <cellStyle name="Comma 5 2 2 3 2 2 2 3 3" xfId="5574" xr:uid="{44731785-6CC7-4A02-9296-0B1DC4F1380E}"/>
    <cellStyle name="Comma 5 2 2 3 2 2 2 3 3 2" xfId="17706" xr:uid="{8160EE2C-F82C-4F79-8A31-A805AC761865}"/>
    <cellStyle name="Comma 5 2 2 3 2 2 2 3 3 2 2" xfId="41970" xr:uid="{65D61FA7-BAC5-431D-A90B-300886720143}"/>
    <cellStyle name="Comma 5 2 2 3 2 2 2 3 3 3" xfId="29838" xr:uid="{2526DBAF-E211-401F-BED4-169D39A55832}"/>
    <cellStyle name="Comma 5 2 2 3 2 2 2 3 4" xfId="9618" xr:uid="{B13EDDB4-1269-4027-B671-404042E6854D}"/>
    <cellStyle name="Comma 5 2 2 3 2 2 2 3 4 2" xfId="21750" xr:uid="{7738A799-5CEB-4971-956B-628C70D1793D}"/>
    <cellStyle name="Comma 5 2 2 3 2 2 2 3 4 2 2" xfId="46014" xr:uid="{5DB3AF5D-9356-4912-B50F-4ED137DA9DE8}"/>
    <cellStyle name="Comma 5 2 2 3 2 2 2 3 4 3" xfId="33882" xr:uid="{D733DEE4-B691-484F-B8BD-C2E74CB652C8}"/>
    <cellStyle name="Comma 5 2 2 3 2 2 2 3 5" xfId="13662" xr:uid="{AABC0546-690C-4EEC-8AFD-49A2FD447306}"/>
    <cellStyle name="Comma 5 2 2 3 2 2 2 3 5 2" xfId="37926" xr:uid="{E7464233-4B24-44A5-8A15-8F8722C4C3E6}"/>
    <cellStyle name="Comma 5 2 2 3 2 2 2 3 6" xfId="25794" xr:uid="{C0FE6A0A-1D71-4A6E-8311-9FAD120C6D97}"/>
    <cellStyle name="Comma 5 2 2 3 2 2 2 4" xfId="2541" xr:uid="{A033DEEA-5132-45F2-BE2F-EA74B9E49C04}"/>
    <cellStyle name="Comma 5 2 2 3 2 2 2 4 2" xfId="6585" xr:uid="{36D67AE9-BC60-4E48-93AF-5BBFBD42D263}"/>
    <cellStyle name="Comma 5 2 2 3 2 2 2 4 2 2" xfId="18717" xr:uid="{2982470D-1E9B-4727-BBB5-AF9616452754}"/>
    <cellStyle name="Comma 5 2 2 3 2 2 2 4 2 2 2" xfId="42981" xr:uid="{88E5EDAB-F0EC-485E-9CC0-B26EDBFF8978}"/>
    <cellStyle name="Comma 5 2 2 3 2 2 2 4 2 3" xfId="30849" xr:uid="{F4C73B9A-CBFA-4017-8B21-E66091928608}"/>
    <cellStyle name="Comma 5 2 2 3 2 2 2 4 3" xfId="10629" xr:uid="{CC354C94-882D-462F-9343-0C2042292DF0}"/>
    <cellStyle name="Comma 5 2 2 3 2 2 2 4 3 2" xfId="22761" xr:uid="{BA2DFEF6-4025-453C-9776-102CB0BBAF9A}"/>
    <cellStyle name="Comma 5 2 2 3 2 2 2 4 3 2 2" xfId="47025" xr:uid="{D7E84D73-1E6F-4776-88ED-E86B9FB19D35}"/>
    <cellStyle name="Comma 5 2 2 3 2 2 2 4 3 3" xfId="34893" xr:uid="{7EB92A45-9AF7-442F-8351-0EFA7E0A3BF8}"/>
    <cellStyle name="Comma 5 2 2 3 2 2 2 4 4" xfId="14673" xr:uid="{1071B23A-324F-460E-8F10-174235275310}"/>
    <cellStyle name="Comma 5 2 2 3 2 2 2 4 4 2" xfId="38937" xr:uid="{65501A5F-A8C8-4320-B7AB-7EC797778573}"/>
    <cellStyle name="Comma 5 2 2 3 2 2 2 4 5" xfId="26805" xr:uid="{54C4A30B-75C4-43B1-96F8-86C53A783B5D}"/>
    <cellStyle name="Comma 5 2 2 3 2 2 2 5" xfId="4563" xr:uid="{FB124E4E-8634-4C02-B2A2-CD765C1309F5}"/>
    <cellStyle name="Comma 5 2 2 3 2 2 2 5 2" xfId="16695" xr:uid="{971234BC-3190-419C-963A-53A06D6A367A}"/>
    <cellStyle name="Comma 5 2 2 3 2 2 2 5 2 2" xfId="40959" xr:uid="{B2783A46-0DE3-4F78-BEE2-E579BC01C3C5}"/>
    <cellStyle name="Comma 5 2 2 3 2 2 2 5 3" xfId="28827" xr:uid="{7B026F95-14D1-40D1-93E5-EC057CE237C4}"/>
    <cellStyle name="Comma 5 2 2 3 2 2 2 6" xfId="8607" xr:uid="{B3958BA7-4B6A-48F3-8152-896AD8BDB642}"/>
    <cellStyle name="Comma 5 2 2 3 2 2 2 6 2" xfId="20739" xr:uid="{F034FEDF-CFAC-4033-AB7B-60B7FA2CF546}"/>
    <cellStyle name="Comma 5 2 2 3 2 2 2 6 2 2" xfId="45003" xr:uid="{50AC33CC-6D39-47D3-80D8-924AC6B2EB4A}"/>
    <cellStyle name="Comma 5 2 2 3 2 2 2 6 3" xfId="32871" xr:uid="{C9215446-6684-450B-A392-9F15C9A63182}"/>
    <cellStyle name="Comma 5 2 2 3 2 2 2 7" xfId="12651" xr:uid="{AA44E5B9-DAA5-44B8-BDA7-812BB15617F9}"/>
    <cellStyle name="Comma 5 2 2 3 2 2 2 7 2" xfId="36915" xr:uid="{36D96624-392D-4B59-8CCE-0D38FA680130}"/>
    <cellStyle name="Comma 5 2 2 3 2 2 2 8" xfId="24783" xr:uid="{9897C19A-484F-4001-B7AF-292B46604DD4}"/>
    <cellStyle name="Comma 5 2 2 3 2 2 3" xfId="771" xr:uid="{BCA16ACB-1114-463A-A6F1-D4D0B58F0C3E}"/>
    <cellStyle name="Comma 5 2 2 3 2 2 3 2" xfId="1782" xr:uid="{156CFF2B-BB93-419C-BAA2-83E2CBDF356B}"/>
    <cellStyle name="Comma 5 2 2 3 2 2 3 2 2" xfId="3804" xr:uid="{BCBB856E-685C-4244-881F-1E4159166EDF}"/>
    <cellStyle name="Comma 5 2 2 3 2 2 3 2 2 2" xfId="7848" xr:uid="{B7DD543E-9C4A-4CB7-B990-90E6F78128E4}"/>
    <cellStyle name="Comma 5 2 2 3 2 2 3 2 2 2 2" xfId="19980" xr:uid="{D1C221B4-6AA1-46BA-99DD-8009462031CE}"/>
    <cellStyle name="Comma 5 2 2 3 2 2 3 2 2 2 2 2" xfId="44244" xr:uid="{0668E368-E75F-49D7-B5AE-5F71F59C760C}"/>
    <cellStyle name="Comma 5 2 2 3 2 2 3 2 2 2 3" xfId="32112" xr:uid="{98E1AA87-FD83-44DC-9C8A-89AF267FDF73}"/>
    <cellStyle name="Comma 5 2 2 3 2 2 3 2 2 3" xfId="11892" xr:uid="{B6C3A713-2F6F-4A7A-9DE2-404B7EA13071}"/>
    <cellStyle name="Comma 5 2 2 3 2 2 3 2 2 3 2" xfId="24024" xr:uid="{FCDC202C-BD0B-4D4B-86C1-96F18923277F}"/>
    <cellStyle name="Comma 5 2 2 3 2 2 3 2 2 3 2 2" xfId="48288" xr:uid="{CDCA0737-C919-4CE4-BB00-A063E5B07ADF}"/>
    <cellStyle name="Comma 5 2 2 3 2 2 3 2 2 3 3" xfId="36156" xr:uid="{DC6319DF-FB90-40A4-824D-F872DDE17E0C}"/>
    <cellStyle name="Comma 5 2 2 3 2 2 3 2 2 4" xfId="15936" xr:uid="{3191CF48-EA51-464F-86DB-661BC6133E4C}"/>
    <cellStyle name="Comma 5 2 2 3 2 2 3 2 2 4 2" xfId="40200" xr:uid="{3181678D-8846-49CF-841D-4821290B81EB}"/>
    <cellStyle name="Comma 5 2 2 3 2 2 3 2 2 5" xfId="28068" xr:uid="{3FE06B51-EA12-4068-BF45-BA13071ED740}"/>
    <cellStyle name="Comma 5 2 2 3 2 2 3 2 3" xfId="5826" xr:uid="{1FC53C16-8BCD-4D6C-B5CF-9A1B3BC8AA4B}"/>
    <cellStyle name="Comma 5 2 2 3 2 2 3 2 3 2" xfId="17958" xr:uid="{C3306E9F-7CF1-4788-94F5-0931A61F76E9}"/>
    <cellStyle name="Comma 5 2 2 3 2 2 3 2 3 2 2" xfId="42222" xr:uid="{D2FF21F4-7D12-48BB-B953-3D1069F0578B}"/>
    <cellStyle name="Comma 5 2 2 3 2 2 3 2 3 3" xfId="30090" xr:uid="{BA50597A-ACA7-434F-9993-317EED76A9BD}"/>
    <cellStyle name="Comma 5 2 2 3 2 2 3 2 4" xfId="9870" xr:uid="{326DCEFC-591F-4301-BC7A-657613F7CEB0}"/>
    <cellStyle name="Comma 5 2 2 3 2 2 3 2 4 2" xfId="22002" xr:uid="{7FE2C299-1CBA-4D5D-B4C1-0819D226E915}"/>
    <cellStyle name="Comma 5 2 2 3 2 2 3 2 4 2 2" xfId="46266" xr:uid="{FC654D15-A483-4DE4-9DB4-23D9EC63DCA5}"/>
    <cellStyle name="Comma 5 2 2 3 2 2 3 2 4 3" xfId="34134" xr:uid="{5B072CFC-44F2-45C6-9A1F-D36A5877E4A2}"/>
    <cellStyle name="Comma 5 2 2 3 2 2 3 2 5" xfId="13914" xr:uid="{BAAEDCB1-8F19-49D4-A76C-999850881AEA}"/>
    <cellStyle name="Comma 5 2 2 3 2 2 3 2 5 2" xfId="38178" xr:uid="{E599B5B1-F2D4-4E24-B6EE-FD63F8ED467D}"/>
    <cellStyle name="Comma 5 2 2 3 2 2 3 2 6" xfId="26046" xr:uid="{F7951102-D1C8-4F99-9A70-A397966B7BFD}"/>
    <cellStyle name="Comma 5 2 2 3 2 2 3 3" xfId="2793" xr:uid="{151A126F-0E69-4ADE-BDBD-0AAD3B8C4293}"/>
    <cellStyle name="Comma 5 2 2 3 2 2 3 3 2" xfId="6837" xr:uid="{0D8A3240-9E32-4920-8A78-A4CE03961748}"/>
    <cellStyle name="Comma 5 2 2 3 2 2 3 3 2 2" xfId="18969" xr:uid="{E672247D-CB6E-4642-9EB0-B012EAB61426}"/>
    <cellStyle name="Comma 5 2 2 3 2 2 3 3 2 2 2" xfId="43233" xr:uid="{64D4D312-55FB-440A-BC9B-ED7E796DEF8F}"/>
    <cellStyle name="Comma 5 2 2 3 2 2 3 3 2 3" xfId="31101" xr:uid="{DCFFC546-D86B-4E87-9F2F-1F77D679A626}"/>
    <cellStyle name="Comma 5 2 2 3 2 2 3 3 3" xfId="10881" xr:uid="{8234FB4A-B579-4FA5-BCF2-4D2DD61E2261}"/>
    <cellStyle name="Comma 5 2 2 3 2 2 3 3 3 2" xfId="23013" xr:uid="{E8F7634F-DAC0-4EDA-AA09-0AFA55A3B638}"/>
    <cellStyle name="Comma 5 2 2 3 2 2 3 3 3 2 2" xfId="47277" xr:uid="{FADBA13A-C74F-4A73-AFEE-2B1D200C7B1D}"/>
    <cellStyle name="Comma 5 2 2 3 2 2 3 3 3 3" xfId="35145" xr:uid="{8BF908E1-921B-40B2-BE19-396F879C7222}"/>
    <cellStyle name="Comma 5 2 2 3 2 2 3 3 4" xfId="14925" xr:uid="{B8CB06D7-6776-4A2E-8C70-396AE9E73C20}"/>
    <cellStyle name="Comma 5 2 2 3 2 2 3 3 4 2" xfId="39189" xr:uid="{0C86999F-9165-4BDE-92B1-D22C2B7ADBAF}"/>
    <cellStyle name="Comma 5 2 2 3 2 2 3 3 5" xfId="27057" xr:uid="{8E25AFC7-595E-4BD6-8470-D9FF80EA22B8}"/>
    <cellStyle name="Comma 5 2 2 3 2 2 3 4" xfId="4815" xr:uid="{1B202DE8-9471-45C0-85EF-399442C9266E}"/>
    <cellStyle name="Comma 5 2 2 3 2 2 3 4 2" xfId="16947" xr:uid="{63F25C6E-9A67-41AE-815A-B08FA036E2AF}"/>
    <cellStyle name="Comma 5 2 2 3 2 2 3 4 2 2" xfId="41211" xr:uid="{7BE99050-3C76-4818-8FCD-045AA2C92057}"/>
    <cellStyle name="Comma 5 2 2 3 2 2 3 4 3" xfId="29079" xr:uid="{3BDD1EE1-442A-4642-BFE5-8D6E2D6B59D7}"/>
    <cellStyle name="Comma 5 2 2 3 2 2 3 5" xfId="8859" xr:uid="{F9E31918-AB14-4458-AF27-0EE5DF7518C0}"/>
    <cellStyle name="Comma 5 2 2 3 2 2 3 5 2" xfId="20991" xr:uid="{9190E14B-A278-4AC3-8206-3CAE928C4525}"/>
    <cellStyle name="Comma 5 2 2 3 2 2 3 5 2 2" xfId="45255" xr:uid="{91C32306-4061-47F4-B0E9-688ED397648B}"/>
    <cellStyle name="Comma 5 2 2 3 2 2 3 5 3" xfId="33123" xr:uid="{D33713F4-52B9-4980-9F4D-43E6D79CE5FF}"/>
    <cellStyle name="Comma 5 2 2 3 2 2 3 6" xfId="12903" xr:uid="{9FF2460F-16E4-49DC-BD42-04DD4E943072}"/>
    <cellStyle name="Comma 5 2 2 3 2 2 3 6 2" xfId="37167" xr:uid="{38C72B15-3373-47DE-9549-D2E8EE1A6044}"/>
    <cellStyle name="Comma 5 2 2 3 2 2 3 7" xfId="25035" xr:uid="{A1CDA443-6984-402F-B595-95DF35301ED4}"/>
    <cellStyle name="Comma 5 2 2 3 2 2 4" xfId="1277" xr:uid="{A2135D55-19D7-40D5-BE92-AAADC3AB6499}"/>
    <cellStyle name="Comma 5 2 2 3 2 2 4 2" xfId="3299" xr:uid="{5D4E96BF-FB30-4EC6-B6E8-D5AF0CD71302}"/>
    <cellStyle name="Comma 5 2 2 3 2 2 4 2 2" xfId="7343" xr:uid="{6F5D9FD3-70A5-4AEA-B97B-14F7850CBB73}"/>
    <cellStyle name="Comma 5 2 2 3 2 2 4 2 2 2" xfId="19475" xr:uid="{3D265111-0721-4761-A09B-587F9583C5AA}"/>
    <cellStyle name="Comma 5 2 2 3 2 2 4 2 2 2 2" xfId="43739" xr:uid="{8630EB95-BDB4-4B96-B65A-ECEBEC79E67A}"/>
    <cellStyle name="Comma 5 2 2 3 2 2 4 2 2 3" xfId="31607" xr:uid="{2897D525-50A0-4378-B1DC-6FD8E66BEBD5}"/>
    <cellStyle name="Comma 5 2 2 3 2 2 4 2 3" xfId="11387" xr:uid="{CB4FB915-FFE5-443D-AEF7-CC14B8B45E34}"/>
    <cellStyle name="Comma 5 2 2 3 2 2 4 2 3 2" xfId="23519" xr:uid="{6AAD803B-C493-4AF6-9533-1A3EBF9FC9A9}"/>
    <cellStyle name="Comma 5 2 2 3 2 2 4 2 3 2 2" xfId="47783" xr:uid="{DAA583E5-853C-4409-84A2-1446417E4362}"/>
    <cellStyle name="Comma 5 2 2 3 2 2 4 2 3 3" xfId="35651" xr:uid="{A217220A-3872-4143-BE59-2C089E3829C8}"/>
    <cellStyle name="Comma 5 2 2 3 2 2 4 2 4" xfId="15431" xr:uid="{0378DD48-6F34-4A46-A73E-509A53DDFAB8}"/>
    <cellStyle name="Comma 5 2 2 3 2 2 4 2 4 2" xfId="39695" xr:uid="{A6E2B03B-41A7-4660-B3BD-E63407552E67}"/>
    <cellStyle name="Comma 5 2 2 3 2 2 4 2 5" xfId="27563" xr:uid="{D133E53A-4348-4939-AAAE-811CD4111368}"/>
    <cellStyle name="Comma 5 2 2 3 2 2 4 3" xfId="5321" xr:uid="{6CB0A433-3CAF-407F-AE4C-F4238721EA83}"/>
    <cellStyle name="Comma 5 2 2 3 2 2 4 3 2" xfId="17453" xr:uid="{6012895C-B348-4724-864A-88BDDF2EA586}"/>
    <cellStyle name="Comma 5 2 2 3 2 2 4 3 2 2" xfId="41717" xr:uid="{E7F7C8DF-6650-4A26-98EF-E3216BCB0CA5}"/>
    <cellStyle name="Comma 5 2 2 3 2 2 4 3 3" xfId="29585" xr:uid="{F2BEC591-D844-45E6-93DD-8D5DFEC73EE4}"/>
    <cellStyle name="Comma 5 2 2 3 2 2 4 4" xfId="9365" xr:uid="{F97F00BD-1699-4746-A97E-08F8931FECAD}"/>
    <cellStyle name="Comma 5 2 2 3 2 2 4 4 2" xfId="21497" xr:uid="{D2F1C86C-DA2F-47D4-A7F5-5C3E1FF1CC50}"/>
    <cellStyle name="Comma 5 2 2 3 2 2 4 4 2 2" xfId="45761" xr:uid="{B0BFF90C-42BE-4AD0-AC93-18B2EB2794AB}"/>
    <cellStyle name="Comma 5 2 2 3 2 2 4 4 3" xfId="33629" xr:uid="{3CCCFC02-F880-4009-9D60-DFA2101E6430}"/>
    <cellStyle name="Comma 5 2 2 3 2 2 4 5" xfId="13409" xr:uid="{C93A54DB-44FE-4311-8BBD-64C5A8FA75D8}"/>
    <cellStyle name="Comma 5 2 2 3 2 2 4 5 2" xfId="37673" xr:uid="{716D80DE-E94E-48CA-B248-8A6C170E4F1C}"/>
    <cellStyle name="Comma 5 2 2 3 2 2 4 6" xfId="25541" xr:uid="{EFE91C4B-B7D3-490F-A76A-826D0F3B0813}"/>
    <cellStyle name="Comma 5 2 2 3 2 2 5" xfId="2288" xr:uid="{1CF7FE47-8737-4F22-AB31-D1037E8A3F54}"/>
    <cellStyle name="Comma 5 2 2 3 2 2 5 2" xfId="6332" xr:uid="{E319CEEA-8922-4A69-865D-97DC24FBC041}"/>
    <cellStyle name="Comma 5 2 2 3 2 2 5 2 2" xfId="18464" xr:uid="{8E1B2BE2-23A6-4418-B146-1CC742305C73}"/>
    <cellStyle name="Comma 5 2 2 3 2 2 5 2 2 2" xfId="42728" xr:uid="{C23098DC-39C0-4CD4-B942-F05652F49379}"/>
    <cellStyle name="Comma 5 2 2 3 2 2 5 2 3" xfId="30596" xr:uid="{D34FE100-4761-48F3-9D01-88065766A352}"/>
    <cellStyle name="Comma 5 2 2 3 2 2 5 3" xfId="10376" xr:uid="{F510582D-3D43-4F8B-9914-9AF84ECC1F92}"/>
    <cellStyle name="Comma 5 2 2 3 2 2 5 3 2" xfId="22508" xr:uid="{CB98F2D3-5781-443D-BA17-BCF7B3CC4011}"/>
    <cellStyle name="Comma 5 2 2 3 2 2 5 3 2 2" xfId="46772" xr:uid="{602EF26D-9D4A-49E2-B7B6-114118A6FC23}"/>
    <cellStyle name="Comma 5 2 2 3 2 2 5 3 3" xfId="34640" xr:uid="{510EFEBC-1C24-42A6-94DA-3099D26B6AB9}"/>
    <cellStyle name="Comma 5 2 2 3 2 2 5 4" xfId="14420" xr:uid="{A018120D-5CE9-46F4-9F0A-9EE1FB6272AA}"/>
    <cellStyle name="Comma 5 2 2 3 2 2 5 4 2" xfId="38684" xr:uid="{D657DF4D-6E52-4AD8-920B-F6706B35633B}"/>
    <cellStyle name="Comma 5 2 2 3 2 2 5 5" xfId="26552" xr:uid="{AFB30C11-5212-4D6E-B940-C5990EF0EF04}"/>
    <cellStyle name="Comma 5 2 2 3 2 2 6" xfId="4310" xr:uid="{40BE0206-EE64-4E9B-ADE4-6895146FC69C}"/>
    <cellStyle name="Comma 5 2 2 3 2 2 6 2" xfId="16442" xr:uid="{B2FCD304-802C-4F9A-AE88-0275A6CF5E09}"/>
    <cellStyle name="Comma 5 2 2 3 2 2 6 2 2" xfId="40706" xr:uid="{04D4EBAF-BFBC-4265-B8BA-A34793D89429}"/>
    <cellStyle name="Comma 5 2 2 3 2 2 6 3" xfId="28574" xr:uid="{A64C8A54-D914-4105-B74F-05580654582D}"/>
    <cellStyle name="Comma 5 2 2 3 2 2 7" xfId="8354" xr:uid="{202C87C1-DC24-4F38-A98D-28DE67D16F5F}"/>
    <cellStyle name="Comma 5 2 2 3 2 2 7 2" xfId="20486" xr:uid="{E1004E63-48B4-4AAD-A2EF-0BBAE5A99FB7}"/>
    <cellStyle name="Comma 5 2 2 3 2 2 7 2 2" xfId="44750" xr:uid="{99C39736-C3C5-4DDA-B9C6-818D90DA4C09}"/>
    <cellStyle name="Comma 5 2 2 3 2 2 7 3" xfId="32618" xr:uid="{46B80767-181F-4D1A-9F15-E9BDFA629FA1}"/>
    <cellStyle name="Comma 5 2 2 3 2 2 8" xfId="12398" xr:uid="{563B2552-015C-470F-8AF0-B593EEDA7CF2}"/>
    <cellStyle name="Comma 5 2 2 3 2 2 8 2" xfId="36662" xr:uid="{E23E046B-1F9F-4905-BB6A-7501CAA6AC22}"/>
    <cellStyle name="Comma 5 2 2 3 2 2 9" xfId="24530" xr:uid="{B6B9AC08-F5DC-4A97-B0CA-D04072328C39}"/>
    <cellStyle name="Comma 5 2 2 3 2 3" xfId="393" xr:uid="{A6A3E4D4-2FD1-45EA-82CC-9AB963C129D3}"/>
    <cellStyle name="Comma 5 2 2 3 2 3 2" xfId="898" xr:uid="{6CA1FE20-2699-4B82-9127-6AA0094C501F}"/>
    <cellStyle name="Comma 5 2 2 3 2 3 2 2" xfId="1909" xr:uid="{11468613-FEEF-482A-97F6-5E781B54E054}"/>
    <cellStyle name="Comma 5 2 2 3 2 3 2 2 2" xfId="3931" xr:uid="{E1D76EF8-4F87-4EF8-920E-A23047E5A785}"/>
    <cellStyle name="Comma 5 2 2 3 2 3 2 2 2 2" xfId="7975" xr:uid="{16373FD7-EAB3-4C16-BD08-098AD0761EAC}"/>
    <cellStyle name="Comma 5 2 2 3 2 3 2 2 2 2 2" xfId="20107" xr:uid="{F3FC3C17-D998-4DC8-8ACD-1AF8F820D9A2}"/>
    <cellStyle name="Comma 5 2 2 3 2 3 2 2 2 2 2 2" xfId="44371" xr:uid="{5B4CC2A5-4F9D-4637-8509-5F6BB8971A8E}"/>
    <cellStyle name="Comma 5 2 2 3 2 3 2 2 2 2 3" xfId="32239" xr:uid="{40080C30-3C27-4039-9507-5C9C8E02086A}"/>
    <cellStyle name="Comma 5 2 2 3 2 3 2 2 2 3" xfId="12019" xr:uid="{86ED0CD8-0791-4906-B282-EDB0067DE806}"/>
    <cellStyle name="Comma 5 2 2 3 2 3 2 2 2 3 2" xfId="24151" xr:uid="{90DB59D7-515F-4917-B915-41A97DCF96CE}"/>
    <cellStyle name="Comma 5 2 2 3 2 3 2 2 2 3 2 2" xfId="48415" xr:uid="{8728C9B4-991A-4729-B092-1D29D9E776F4}"/>
    <cellStyle name="Comma 5 2 2 3 2 3 2 2 2 3 3" xfId="36283" xr:uid="{B5F9DAF1-2977-44DA-A555-2D89F1DC7F15}"/>
    <cellStyle name="Comma 5 2 2 3 2 3 2 2 2 4" xfId="16063" xr:uid="{9E7B2888-A0BC-4E2E-B250-C6953CACA92F}"/>
    <cellStyle name="Comma 5 2 2 3 2 3 2 2 2 4 2" xfId="40327" xr:uid="{97C8A280-1CF1-4C05-A972-16EAA91684B2}"/>
    <cellStyle name="Comma 5 2 2 3 2 3 2 2 2 5" xfId="28195" xr:uid="{C8580D19-3561-480A-A0AA-8EF57B94E994}"/>
    <cellStyle name="Comma 5 2 2 3 2 3 2 2 3" xfId="5953" xr:uid="{49D9A2A1-4CC9-4D4C-A124-7C88629EDE2F}"/>
    <cellStyle name="Comma 5 2 2 3 2 3 2 2 3 2" xfId="18085" xr:uid="{B104DE52-B755-4BC6-A40B-AA6DE58B2B3F}"/>
    <cellStyle name="Comma 5 2 2 3 2 3 2 2 3 2 2" xfId="42349" xr:uid="{DC00C58A-549A-4BDB-8983-4F20AEC5E19F}"/>
    <cellStyle name="Comma 5 2 2 3 2 3 2 2 3 3" xfId="30217" xr:uid="{98B1161A-4B93-4209-89A0-CBB638D3AD8A}"/>
    <cellStyle name="Comma 5 2 2 3 2 3 2 2 4" xfId="9997" xr:uid="{AFF2E520-7CAD-4B85-BEAE-987C6B620BFA}"/>
    <cellStyle name="Comma 5 2 2 3 2 3 2 2 4 2" xfId="22129" xr:uid="{1C0C6779-0157-4E23-AB35-7E80A72C0BDF}"/>
    <cellStyle name="Comma 5 2 2 3 2 3 2 2 4 2 2" xfId="46393" xr:uid="{2D739313-4A5D-46B0-998B-BAEF5EA3AA94}"/>
    <cellStyle name="Comma 5 2 2 3 2 3 2 2 4 3" xfId="34261" xr:uid="{D79853FD-B367-4120-B015-1173CF6F9906}"/>
    <cellStyle name="Comma 5 2 2 3 2 3 2 2 5" xfId="14041" xr:uid="{4B6328E7-724B-4C71-813E-AD58274D6F74}"/>
    <cellStyle name="Comma 5 2 2 3 2 3 2 2 5 2" xfId="38305" xr:uid="{AEE97820-B1E4-46AA-B644-10E38841F30A}"/>
    <cellStyle name="Comma 5 2 2 3 2 3 2 2 6" xfId="26173" xr:uid="{43D75D52-B288-4C9F-B7A3-74575F85E0D4}"/>
    <cellStyle name="Comma 5 2 2 3 2 3 2 3" xfId="2920" xr:uid="{2C5DC3BD-3ED9-4570-9ABC-9324A00CE41A}"/>
    <cellStyle name="Comma 5 2 2 3 2 3 2 3 2" xfId="6964" xr:uid="{E8607DE8-B064-4A9E-A3B0-380BC7FD6E78}"/>
    <cellStyle name="Comma 5 2 2 3 2 3 2 3 2 2" xfId="19096" xr:uid="{B0AC7B27-D28B-437F-9BC0-07486E63A6E1}"/>
    <cellStyle name="Comma 5 2 2 3 2 3 2 3 2 2 2" xfId="43360" xr:uid="{C2BB607E-1D15-4E47-A87C-23C686DBFF6B}"/>
    <cellStyle name="Comma 5 2 2 3 2 3 2 3 2 3" xfId="31228" xr:uid="{60E493C3-BA3C-4F17-B80A-C8DBCBC27340}"/>
    <cellStyle name="Comma 5 2 2 3 2 3 2 3 3" xfId="11008" xr:uid="{9AC89FAB-DA83-4B36-8397-5957194A681E}"/>
    <cellStyle name="Comma 5 2 2 3 2 3 2 3 3 2" xfId="23140" xr:uid="{73397738-FB75-4799-8E38-13D0778F7FDC}"/>
    <cellStyle name="Comma 5 2 2 3 2 3 2 3 3 2 2" xfId="47404" xr:uid="{B5970C2A-9086-430A-82D7-7BA763C59A6A}"/>
    <cellStyle name="Comma 5 2 2 3 2 3 2 3 3 3" xfId="35272" xr:uid="{494A6084-05EC-44E0-8D54-5549B5AC2933}"/>
    <cellStyle name="Comma 5 2 2 3 2 3 2 3 4" xfId="15052" xr:uid="{14310826-0AAA-4548-A926-6219AB5D8669}"/>
    <cellStyle name="Comma 5 2 2 3 2 3 2 3 4 2" xfId="39316" xr:uid="{C54A33B1-8CFC-4CFF-98B9-61772A805E83}"/>
    <cellStyle name="Comma 5 2 2 3 2 3 2 3 5" xfId="27184" xr:uid="{C44E3E92-102B-44B6-BAE0-C7ADF5D75A9F}"/>
    <cellStyle name="Comma 5 2 2 3 2 3 2 4" xfId="4942" xr:uid="{E712E0D8-7AF8-4FB4-AA0F-AA336A54A1E0}"/>
    <cellStyle name="Comma 5 2 2 3 2 3 2 4 2" xfId="17074" xr:uid="{FEF91AED-F517-4F5F-ADF2-E9515594E935}"/>
    <cellStyle name="Comma 5 2 2 3 2 3 2 4 2 2" xfId="41338" xr:uid="{518D5B2C-20A6-43FD-8E95-AD61191F7457}"/>
    <cellStyle name="Comma 5 2 2 3 2 3 2 4 3" xfId="29206" xr:uid="{D01D2C09-8CF7-4096-B030-96BDEE972FF1}"/>
    <cellStyle name="Comma 5 2 2 3 2 3 2 5" xfId="8986" xr:uid="{66D2DF54-5DD9-4E35-8715-8629E5581418}"/>
    <cellStyle name="Comma 5 2 2 3 2 3 2 5 2" xfId="21118" xr:uid="{C73F9824-CFC0-4C61-B733-1D230EDC62E6}"/>
    <cellStyle name="Comma 5 2 2 3 2 3 2 5 2 2" xfId="45382" xr:uid="{AA650C39-E0E6-4380-9708-173304FFD6E9}"/>
    <cellStyle name="Comma 5 2 2 3 2 3 2 5 3" xfId="33250" xr:uid="{BF8561DD-2ED0-4823-81E9-4E0E79CD8E49}"/>
    <cellStyle name="Comma 5 2 2 3 2 3 2 6" xfId="13030" xr:uid="{EBE5942A-9F64-41DB-B943-D646398F0796}"/>
    <cellStyle name="Comma 5 2 2 3 2 3 2 6 2" xfId="37294" xr:uid="{87BD0C63-8891-4157-88C7-B380413657F6}"/>
    <cellStyle name="Comma 5 2 2 3 2 3 2 7" xfId="25162" xr:uid="{28EE0871-FF09-42ED-A937-F47AD20C045E}"/>
    <cellStyle name="Comma 5 2 2 3 2 3 3" xfId="1404" xr:uid="{84847F8F-AA6F-4E47-8A5D-23706F27875A}"/>
    <cellStyle name="Comma 5 2 2 3 2 3 3 2" xfId="3426" xr:uid="{4532B67D-5F0E-45B1-A1AD-05CE33D290AB}"/>
    <cellStyle name="Comma 5 2 2 3 2 3 3 2 2" xfId="7470" xr:uid="{026CE682-BE68-46A3-8271-CD0E2598F012}"/>
    <cellStyle name="Comma 5 2 2 3 2 3 3 2 2 2" xfId="19602" xr:uid="{C9646FFF-DD87-424B-B8A8-147B7548FDE7}"/>
    <cellStyle name="Comma 5 2 2 3 2 3 3 2 2 2 2" xfId="43866" xr:uid="{DFA30D31-19D3-4C4D-B45C-A8AF8F81BDF5}"/>
    <cellStyle name="Comma 5 2 2 3 2 3 3 2 2 3" xfId="31734" xr:uid="{EC4A9FE2-E946-4274-BF6E-455F209E2880}"/>
    <cellStyle name="Comma 5 2 2 3 2 3 3 2 3" xfId="11514" xr:uid="{A70FB4EE-56A2-4E72-98A1-AC14D2CD3773}"/>
    <cellStyle name="Comma 5 2 2 3 2 3 3 2 3 2" xfId="23646" xr:uid="{3155D4E3-DF61-4201-9657-FEE567BF26D4}"/>
    <cellStyle name="Comma 5 2 2 3 2 3 3 2 3 2 2" xfId="47910" xr:uid="{C90A2677-7B77-485D-8094-9491B7C5B8F0}"/>
    <cellStyle name="Comma 5 2 2 3 2 3 3 2 3 3" xfId="35778" xr:uid="{1301E194-BA98-4E0B-99B2-EDAE4DEACBC1}"/>
    <cellStyle name="Comma 5 2 2 3 2 3 3 2 4" xfId="15558" xr:uid="{BF1055F5-7416-4FA9-84B5-7945CD816B4B}"/>
    <cellStyle name="Comma 5 2 2 3 2 3 3 2 4 2" xfId="39822" xr:uid="{779C9665-B786-49F5-948F-956FF9552153}"/>
    <cellStyle name="Comma 5 2 2 3 2 3 3 2 5" xfId="27690" xr:uid="{48669AB8-B60A-4E22-9281-7F1835816149}"/>
    <cellStyle name="Comma 5 2 2 3 2 3 3 3" xfId="5448" xr:uid="{EB486D61-A16E-4192-81C8-BACCF8C3AA51}"/>
    <cellStyle name="Comma 5 2 2 3 2 3 3 3 2" xfId="17580" xr:uid="{3339C00D-1B36-4639-9F43-4C0B83B15CA2}"/>
    <cellStyle name="Comma 5 2 2 3 2 3 3 3 2 2" xfId="41844" xr:uid="{00F7E672-672C-4400-83AB-D85A31CA2E0E}"/>
    <cellStyle name="Comma 5 2 2 3 2 3 3 3 3" xfId="29712" xr:uid="{D9F3D175-1678-41F7-9243-5852811D1A12}"/>
    <cellStyle name="Comma 5 2 2 3 2 3 3 4" xfId="9492" xr:uid="{4FF82C5F-1201-432F-9D7C-FBF629BB355C}"/>
    <cellStyle name="Comma 5 2 2 3 2 3 3 4 2" xfId="21624" xr:uid="{65398EF6-B982-4E6F-B031-670DCC133DA3}"/>
    <cellStyle name="Comma 5 2 2 3 2 3 3 4 2 2" xfId="45888" xr:uid="{450A4DFA-7615-4076-A6C3-E8927DBE925F}"/>
    <cellStyle name="Comma 5 2 2 3 2 3 3 4 3" xfId="33756" xr:uid="{7D96D39B-09C4-4BB0-8342-41E4EDAC6CBD}"/>
    <cellStyle name="Comma 5 2 2 3 2 3 3 5" xfId="13536" xr:uid="{26908D81-AEFA-4827-8BA1-0BB5206AA524}"/>
    <cellStyle name="Comma 5 2 2 3 2 3 3 5 2" xfId="37800" xr:uid="{80353642-17F0-4A4B-BF03-B714BD6C2825}"/>
    <cellStyle name="Comma 5 2 2 3 2 3 3 6" xfId="25668" xr:uid="{EFBD9012-E1DF-427B-BAE6-D9FC54CA1A9D}"/>
    <cellStyle name="Comma 5 2 2 3 2 3 4" xfId="2415" xr:uid="{E48B204A-89FF-4648-86CE-2DCC513A5DBB}"/>
    <cellStyle name="Comma 5 2 2 3 2 3 4 2" xfId="6459" xr:uid="{01CE135F-BB3E-40ED-B204-FDA4B4638D87}"/>
    <cellStyle name="Comma 5 2 2 3 2 3 4 2 2" xfId="18591" xr:uid="{342E711A-1590-4694-974E-2717226D2C2E}"/>
    <cellStyle name="Comma 5 2 2 3 2 3 4 2 2 2" xfId="42855" xr:uid="{13C14D36-3EC8-4A29-9C73-6E76C6E11B77}"/>
    <cellStyle name="Comma 5 2 2 3 2 3 4 2 3" xfId="30723" xr:uid="{A4675E60-F1DA-4046-AAF7-9780CF63AAFF}"/>
    <cellStyle name="Comma 5 2 2 3 2 3 4 3" xfId="10503" xr:uid="{EBEA8D31-F4DD-4998-B93F-4B431C6F9190}"/>
    <cellStyle name="Comma 5 2 2 3 2 3 4 3 2" xfId="22635" xr:uid="{CE3A0102-FF25-48AE-8B8E-5D9EF76ECA21}"/>
    <cellStyle name="Comma 5 2 2 3 2 3 4 3 2 2" xfId="46899" xr:uid="{D96AB008-5AC1-4746-8698-43E26610206D}"/>
    <cellStyle name="Comma 5 2 2 3 2 3 4 3 3" xfId="34767" xr:uid="{B1C1E530-F557-422A-8EFB-9C6BD54DC755}"/>
    <cellStyle name="Comma 5 2 2 3 2 3 4 4" xfId="14547" xr:uid="{31311494-5749-43D0-B8CF-55941F2013A9}"/>
    <cellStyle name="Comma 5 2 2 3 2 3 4 4 2" xfId="38811" xr:uid="{502D59EA-90E1-4642-AEBC-63B18AF59556}"/>
    <cellStyle name="Comma 5 2 2 3 2 3 4 5" xfId="26679" xr:uid="{CF5C3F72-2D95-4916-BF68-51D2E62F574F}"/>
    <cellStyle name="Comma 5 2 2 3 2 3 5" xfId="4437" xr:uid="{61427FDA-1DD4-44E4-A8D7-28A5F67B7F71}"/>
    <cellStyle name="Comma 5 2 2 3 2 3 5 2" xfId="16569" xr:uid="{CBD57696-E02D-4F43-AA96-A610F1E9A25A}"/>
    <cellStyle name="Comma 5 2 2 3 2 3 5 2 2" xfId="40833" xr:uid="{07035AE0-1BE3-47CD-A192-85734B3944C0}"/>
    <cellStyle name="Comma 5 2 2 3 2 3 5 3" xfId="28701" xr:uid="{92414F26-59FA-4D33-8D2B-7C2C9341FE02}"/>
    <cellStyle name="Comma 5 2 2 3 2 3 6" xfId="8481" xr:uid="{F5089EA7-A47C-409D-9176-3990A5AD61FA}"/>
    <cellStyle name="Comma 5 2 2 3 2 3 6 2" xfId="20613" xr:uid="{AAC0E1B6-00E2-4DF4-BAD3-A3B8872CE935}"/>
    <cellStyle name="Comma 5 2 2 3 2 3 6 2 2" xfId="44877" xr:uid="{3F3F4DAB-9A9E-4539-A29F-E8F342338870}"/>
    <cellStyle name="Comma 5 2 2 3 2 3 6 3" xfId="32745" xr:uid="{24DDB6CB-DBCE-4BF7-AB31-319F4E1EA9A0}"/>
    <cellStyle name="Comma 5 2 2 3 2 3 7" xfId="12525" xr:uid="{0186B70B-9E14-43D2-ABEE-818A555AC0A9}"/>
    <cellStyle name="Comma 5 2 2 3 2 3 7 2" xfId="36789" xr:uid="{C968AA64-8F5A-473C-87B5-2AF10247286A}"/>
    <cellStyle name="Comma 5 2 2 3 2 3 8" xfId="24657" xr:uid="{9B77E844-5032-4395-B451-81A580CD8AC1}"/>
    <cellStyle name="Comma 5 2 2 3 2 4" xfId="645" xr:uid="{072676FD-92A1-460B-B55D-215967D1A5BB}"/>
    <cellStyle name="Comma 5 2 2 3 2 4 2" xfId="1656" xr:uid="{26D50889-F1D4-44F7-90A2-A5DDDCC14148}"/>
    <cellStyle name="Comma 5 2 2 3 2 4 2 2" xfId="3678" xr:uid="{3CAFBEEF-7A36-4D3C-96D4-4C67430C4AC2}"/>
    <cellStyle name="Comma 5 2 2 3 2 4 2 2 2" xfId="7722" xr:uid="{B0E58938-9406-4222-BB58-2FD3D2773966}"/>
    <cellStyle name="Comma 5 2 2 3 2 4 2 2 2 2" xfId="19854" xr:uid="{4F62FD48-EAC3-4DB0-B072-16D757FBA3A4}"/>
    <cellStyle name="Comma 5 2 2 3 2 4 2 2 2 2 2" xfId="44118" xr:uid="{16504DDA-1B77-4155-902F-CD9E7C5C1F66}"/>
    <cellStyle name="Comma 5 2 2 3 2 4 2 2 2 3" xfId="31986" xr:uid="{9038DA75-3531-47A6-872B-A94E840CDA66}"/>
    <cellStyle name="Comma 5 2 2 3 2 4 2 2 3" xfId="11766" xr:uid="{C0370633-5ED3-4F2C-AEA9-E99B45D70529}"/>
    <cellStyle name="Comma 5 2 2 3 2 4 2 2 3 2" xfId="23898" xr:uid="{F6872C7E-3E6D-4566-8CDC-DC1335ABFDB8}"/>
    <cellStyle name="Comma 5 2 2 3 2 4 2 2 3 2 2" xfId="48162" xr:uid="{41774A30-A44A-46DA-B916-B74071D49DD4}"/>
    <cellStyle name="Comma 5 2 2 3 2 4 2 2 3 3" xfId="36030" xr:uid="{F27530ED-1A0B-4770-81C9-1C53462B25BB}"/>
    <cellStyle name="Comma 5 2 2 3 2 4 2 2 4" xfId="15810" xr:uid="{6C1C382B-D0B2-4962-9950-7C7F91668A11}"/>
    <cellStyle name="Comma 5 2 2 3 2 4 2 2 4 2" xfId="40074" xr:uid="{C59A9C0A-14B3-424A-97DF-C4761989590F}"/>
    <cellStyle name="Comma 5 2 2 3 2 4 2 2 5" xfId="27942" xr:uid="{FBB61BA3-C1F8-41D9-9148-CE75071B3527}"/>
    <cellStyle name="Comma 5 2 2 3 2 4 2 3" xfId="5700" xr:uid="{6F5B7307-B9A7-472D-A8FD-BE2EE7C998EB}"/>
    <cellStyle name="Comma 5 2 2 3 2 4 2 3 2" xfId="17832" xr:uid="{C9E1D0CB-A854-4428-A552-EEA03F243C94}"/>
    <cellStyle name="Comma 5 2 2 3 2 4 2 3 2 2" xfId="42096" xr:uid="{FB4BE34A-A8AE-4DD9-8BCD-6A49DDB5AF6D}"/>
    <cellStyle name="Comma 5 2 2 3 2 4 2 3 3" xfId="29964" xr:uid="{B5F51FBC-1E58-4EED-B340-09DBDD2DBE94}"/>
    <cellStyle name="Comma 5 2 2 3 2 4 2 4" xfId="9744" xr:uid="{A753C850-FD4E-4BB3-9E4F-B07642CFA918}"/>
    <cellStyle name="Comma 5 2 2 3 2 4 2 4 2" xfId="21876" xr:uid="{3CFB93EA-1AEF-4F5C-9567-52864219293A}"/>
    <cellStyle name="Comma 5 2 2 3 2 4 2 4 2 2" xfId="46140" xr:uid="{3AE84718-4877-45BD-9D19-488A30E45C67}"/>
    <cellStyle name="Comma 5 2 2 3 2 4 2 4 3" xfId="34008" xr:uid="{DF475916-543F-4922-A6B6-9D372749FB9D}"/>
    <cellStyle name="Comma 5 2 2 3 2 4 2 5" xfId="13788" xr:uid="{95E8FE59-CB67-4D76-A2FC-75C9DE463D2C}"/>
    <cellStyle name="Comma 5 2 2 3 2 4 2 5 2" xfId="38052" xr:uid="{50A3F3F1-3F0A-470C-9395-A029C89B7984}"/>
    <cellStyle name="Comma 5 2 2 3 2 4 2 6" xfId="25920" xr:uid="{CAA78B42-5322-4910-996E-9A29C678D0ED}"/>
    <cellStyle name="Comma 5 2 2 3 2 4 3" xfId="2667" xr:uid="{247B4F08-B468-4D69-951E-100264617FF6}"/>
    <cellStyle name="Comma 5 2 2 3 2 4 3 2" xfId="6711" xr:uid="{AD1A9B47-EFD0-41CE-B0D1-D75C55B7A4E0}"/>
    <cellStyle name="Comma 5 2 2 3 2 4 3 2 2" xfId="18843" xr:uid="{8222EDA3-F289-4106-8EED-8CCBE8BDF0B4}"/>
    <cellStyle name="Comma 5 2 2 3 2 4 3 2 2 2" xfId="43107" xr:uid="{25C36477-0C97-4D9D-AE3B-E8DDBAFFC784}"/>
    <cellStyle name="Comma 5 2 2 3 2 4 3 2 3" xfId="30975" xr:uid="{856B67BE-B8D4-4C5F-8174-382354075750}"/>
    <cellStyle name="Comma 5 2 2 3 2 4 3 3" xfId="10755" xr:uid="{F65E8468-5070-45EE-BA7F-D37CC09A8BC4}"/>
    <cellStyle name="Comma 5 2 2 3 2 4 3 3 2" xfId="22887" xr:uid="{AE99F4B2-934E-41E4-B4D7-430FBEDB6EE2}"/>
    <cellStyle name="Comma 5 2 2 3 2 4 3 3 2 2" xfId="47151" xr:uid="{EF7AA9B9-5A77-4D2B-AF80-72D8572CCA33}"/>
    <cellStyle name="Comma 5 2 2 3 2 4 3 3 3" xfId="35019" xr:uid="{835F19B8-77AB-454B-A73A-AB946A5300A1}"/>
    <cellStyle name="Comma 5 2 2 3 2 4 3 4" xfId="14799" xr:uid="{5CD837B8-C58C-423B-B04B-90C937A06568}"/>
    <cellStyle name="Comma 5 2 2 3 2 4 3 4 2" xfId="39063" xr:uid="{BAA197AC-0F2C-425F-8310-A62CDB1C7215}"/>
    <cellStyle name="Comma 5 2 2 3 2 4 3 5" xfId="26931" xr:uid="{3718910A-F528-4251-A61B-EF7D23445F1E}"/>
    <cellStyle name="Comma 5 2 2 3 2 4 4" xfId="4689" xr:uid="{889504A7-D2A7-48DB-B441-D0D892808921}"/>
    <cellStyle name="Comma 5 2 2 3 2 4 4 2" xfId="16821" xr:uid="{E9F0CD27-9CAE-4297-B5E3-8BB10125662F}"/>
    <cellStyle name="Comma 5 2 2 3 2 4 4 2 2" xfId="41085" xr:uid="{D43692C0-77E1-4165-BBBC-52995EAC8BB6}"/>
    <cellStyle name="Comma 5 2 2 3 2 4 4 3" xfId="28953" xr:uid="{394D5330-ABE4-4ED2-870D-E0F8958B0329}"/>
    <cellStyle name="Comma 5 2 2 3 2 4 5" xfId="8733" xr:uid="{952AC6DD-DCD0-4840-BCBA-4A7EDAE0633E}"/>
    <cellStyle name="Comma 5 2 2 3 2 4 5 2" xfId="20865" xr:uid="{4E3388EC-003A-4AE3-AA4D-82AAEB3F182F}"/>
    <cellStyle name="Comma 5 2 2 3 2 4 5 2 2" xfId="45129" xr:uid="{B3FB86C0-B1A8-435E-9BB9-543EBF707966}"/>
    <cellStyle name="Comma 5 2 2 3 2 4 5 3" xfId="32997" xr:uid="{3034FA3B-1185-4610-A697-BA4D30D15267}"/>
    <cellStyle name="Comma 5 2 2 3 2 4 6" xfId="12777" xr:uid="{16177DEC-7DD7-4076-B62D-56B2602A99D2}"/>
    <cellStyle name="Comma 5 2 2 3 2 4 6 2" xfId="37041" xr:uid="{AEBF6DCF-6E5B-48CE-A92A-365CDA5D0D77}"/>
    <cellStyle name="Comma 5 2 2 3 2 4 7" xfId="24909" xr:uid="{0411541B-7901-4C59-968E-7DC32DD26EA7}"/>
    <cellStyle name="Comma 5 2 2 3 2 5" xfId="1151" xr:uid="{209B6BA1-064E-456C-B425-8B69F0E86098}"/>
    <cellStyle name="Comma 5 2 2 3 2 5 2" xfId="3173" xr:uid="{184A57C9-50B6-4E62-BCEC-92F1EAAFDBB7}"/>
    <cellStyle name="Comma 5 2 2 3 2 5 2 2" xfId="7217" xr:uid="{9A3631ED-3F18-4283-AE59-FE2C748FEA61}"/>
    <cellStyle name="Comma 5 2 2 3 2 5 2 2 2" xfId="19349" xr:uid="{285614AD-CEAF-438D-B2FD-4674527D4B0E}"/>
    <cellStyle name="Comma 5 2 2 3 2 5 2 2 2 2" xfId="43613" xr:uid="{8D41C486-F95D-4CDC-83D4-399EB264509F}"/>
    <cellStyle name="Comma 5 2 2 3 2 5 2 2 3" xfId="31481" xr:uid="{825125F2-6F38-44BF-8361-9BE4ACD7FA9D}"/>
    <cellStyle name="Comma 5 2 2 3 2 5 2 3" xfId="11261" xr:uid="{3DCCDF4A-5F90-45AE-AC73-D7D08D21B12B}"/>
    <cellStyle name="Comma 5 2 2 3 2 5 2 3 2" xfId="23393" xr:uid="{1E975972-3136-41AB-A47C-614FA1A41FB3}"/>
    <cellStyle name="Comma 5 2 2 3 2 5 2 3 2 2" xfId="47657" xr:uid="{ADE2E206-D0AA-43D6-8159-DEF849FF7CD7}"/>
    <cellStyle name="Comma 5 2 2 3 2 5 2 3 3" xfId="35525" xr:uid="{0477F61F-0B68-4F09-9BC6-54C86F5CCE7F}"/>
    <cellStyle name="Comma 5 2 2 3 2 5 2 4" xfId="15305" xr:uid="{C648FA53-05EB-44C2-89F6-A7F4450F2DA5}"/>
    <cellStyle name="Comma 5 2 2 3 2 5 2 4 2" xfId="39569" xr:uid="{E1B2F240-4104-47B6-B75D-997C337E3125}"/>
    <cellStyle name="Comma 5 2 2 3 2 5 2 5" xfId="27437" xr:uid="{E84A3A48-5C4C-43D0-A100-E64D531BB255}"/>
    <cellStyle name="Comma 5 2 2 3 2 5 3" xfId="5195" xr:uid="{DA1C5ADB-1ED3-45AA-B5E6-7CDD44B94277}"/>
    <cellStyle name="Comma 5 2 2 3 2 5 3 2" xfId="17327" xr:uid="{380EDCA1-4B13-4EA6-AA39-DFD2398AD847}"/>
    <cellStyle name="Comma 5 2 2 3 2 5 3 2 2" xfId="41591" xr:uid="{32308544-72AD-4A76-82E5-C83BFE331360}"/>
    <cellStyle name="Comma 5 2 2 3 2 5 3 3" xfId="29459" xr:uid="{D2B2ECA5-74C1-4CDB-A8C4-28C2112EA803}"/>
    <cellStyle name="Comma 5 2 2 3 2 5 4" xfId="9239" xr:uid="{22AD9BEA-A287-42E7-BC28-4084D6D8231C}"/>
    <cellStyle name="Comma 5 2 2 3 2 5 4 2" xfId="21371" xr:uid="{9C0DDFFC-C308-4B2B-BFA1-F0B723F7921D}"/>
    <cellStyle name="Comma 5 2 2 3 2 5 4 2 2" xfId="45635" xr:uid="{930B96EC-5CBD-4DE7-8C3E-EBF9C74010D2}"/>
    <cellStyle name="Comma 5 2 2 3 2 5 4 3" xfId="33503" xr:uid="{3719DB62-5551-4A15-8495-6868656F433A}"/>
    <cellStyle name="Comma 5 2 2 3 2 5 5" xfId="13283" xr:uid="{9E2C266C-CB6A-4035-97B0-91C5ECF4A87E}"/>
    <cellStyle name="Comma 5 2 2 3 2 5 5 2" xfId="37547" xr:uid="{C2A0525F-01EC-4DA1-B032-593B886845ED}"/>
    <cellStyle name="Comma 5 2 2 3 2 5 6" xfId="25415" xr:uid="{D70971C1-70AA-4043-AA83-8996343F4BA1}"/>
    <cellStyle name="Comma 5 2 2 3 2 6" xfId="2162" xr:uid="{22513264-6779-4FAF-BE63-ABF10853B45A}"/>
    <cellStyle name="Comma 5 2 2 3 2 6 2" xfId="6206" xr:uid="{95A78F39-AF4B-4311-911E-E8598FF5BEEC}"/>
    <cellStyle name="Comma 5 2 2 3 2 6 2 2" xfId="18338" xr:uid="{9FA5CF80-6234-4B84-9568-0E7A495FDD71}"/>
    <cellStyle name="Comma 5 2 2 3 2 6 2 2 2" xfId="42602" xr:uid="{5DF4F723-4C93-4992-8190-EAC654A875F2}"/>
    <cellStyle name="Comma 5 2 2 3 2 6 2 3" xfId="30470" xr:uid="{6828BE61-8B66-4DA1-BBBA-474965527C3E}"/>
    <cellStyle name="Comma 5 2 2 3 2 6 3" xfId="10250" xr:uid="{4DF8CFA4-2132-49E6-BEA3-2EC60E73A424}"/>
    <cellStyle name="Comma 5 2 2 3 2 6 3 2" xfId="22382" xr:uid="{A2973C5E-9068-4E1E-AA83-C0AA7F8C945D}"/>
    <cellStyle name="Comma 5 2 2 3 2 6 3 2 2" xfId="46646" xr:uid="{85CDCF40-8F9F-4CD5-AE75-AA7FBFE47453}"/>
    <cellStyle name="Comma 5 2 2 3 2 6 3 3" xfId="34514" xr:uid="{00DFDDC3-A0B5-4B71-9DFD-5DF495DE21CD}"/>
    <cellStyle name="Comma 5 2 2 3 2 6 4" xfId="14294" xr:uid="{59A4BDED-611A-401E-A1B2-0882F1407AE6}"/>
    <cellStyle name="Comma 5 2 2 3 2 6 4 2" xfId="38558" xr:uid="{6A0461CF-26B6-4183-836E-0079C77CA7E0}"/>
    <cellStyle name="Comma 5 2 2 3 2 6 5" xfId="26426" xr:uid="{046DF387-13AB-49F9-89CB-38EA68989167}"/>
    <cellStyle name="Comma 5 2 2 3 2 7" xfId="4184" xr:uid="{428861AF-6D62-4E64-A655-47AA907941CE}"/>
    <cellStyle name="Comma 5 2 2 3 2 7 2" xfId="16316" xr:uid="{A627BDDB-72FC-42C4-8CCA-B1E47CF07B50}"/>
    <cellStyle name="Comma 5 2 2 3 2 7 2 2" xfId="40580" xr:uid="{85E408D2-7C10-45C4-9662-6CE374E2EB0F}"/>
    <cellStyle name="Comma 5 2 2 3 2 7 3" xfId="28448" xr:uid="{A928F21F-D104-43DE-854A-22DE8E4BAFB7}"/>
    <cellStyle name="Comma 5 2 2 3 2 8" xfId="8228" xr:uid="{696EB894-A7AF-4FBE-9A8C-72D4A89AD9FC}"/>
    <cellStyle name="Comma 5 2 2 3 2 8 2" xfId="20360" xr:uid="{0881C25F-9CCE-4325-A564-43445A9AB0B9}"/>
    <cellStyle name="Comma 5 2 2 3 2 8 2 2" xfId="44624" xr:uid="{66DFEF61-ED71-4AC6-9A29-DF59BA925824}"/>
    <cellStyle name="Comma 5 2 2 3 2 8 3" xfId="32492" xr:uid="{90873843-B281-4308-A3CD-F04CC2EFBE4F}"/>
    <cellStyle name="Comma 5 2 2 3 2 9" xfId="12272" xr:uid="{11FC3586-6E10-46AD-B11A-3EED634355A5}"/>
    <cellStyle name="Comma 5 2 2 3 2 9 2" xfId="36536" xr:uid="{CD6B2399-2BAB-45DA-851D-2314544B08B0}"/>
    <cellStyle name="Comma 5 2 2 3 3" xfId="203" xr:uid="{43CCCDAD-76AB-44A6-8596-595BEF8C97FC}"/>
    <cellStyle name="Comma 5 2 2 3 3 2" xfId="456" xr:uid="{D941BBA4-3E68-4EC4-9D38-D922BAD51AEC}"/>
    <cellStyle name="Comma 5 2 2 3 3 2 2" xfId="961" xr:uid="{D9EB2C65-1590-4101-BA80-4DE4CE34F834}"/>
    <cellStyle name="Comma 5 2 2 3 3 2 2 2" xfId="1972" xr:uid="{5FF5A875-7579-4AB7-9423-7ADA1F2F0888}"/>
    <cellStyle name="Comma 5 2 2 3 3 2 2 2 2" xfId="3994" xr:uid="{2B7CCC67-A7BB-463E-9432-07A9B8DE15AF}"/>
    <cellStyle name="Comma 5 2 2 3 3 2 2 2 2 2" xfId="8038" xr:uid="{70FB34F1-02B9-4059-BDF2-120BD946CE64}"/>
    <cellStyle name="Comma 5 2 2 3 3 2 2 2 2 2 2" xfId="20170" xr:uid="{D927140E-622D-4BD9-A493-873B5544D595}"/>
    <cellStyle name="Comma 5 2 2 3 3 2 2 2 2 2 2 2" xfId="44434" xr:uid="{2F07748C-0126-45B2-BEEB-F6359E368EE0}"/>
    <cellStyle name="Comma 5 2 2 3 3 2 2 2 2 2 3" xfId="32302" xr:uid="{8F179337-EEED-499E-B148-EFDDEDC7CDC1}"/>
    <cellStyle name="Comma 5 2 2 3 3 2 2 2 2 3" xfId="12082" xr:uid="{6D2FA66F-D76B-4501-98EA-FBD074A2EB9A}"/>
    <cellStyle name="Comma 5 2 2 3 3 2 2 2 2 3 2" xfId="24214" xr:uid="{3B9BF831-C993-4787-B80F-26C8404C7E95}"/>
    <cellStyle name="Comma 5 2 2 3 3 2 2 2 2 3 2 2" xfId="48478" xr:uid="{FB54ACE6-2572-486D-A89D-54EE92513496}"/>
    <cellStyle name="Comma 5 2 2 3 3 2 2 2 2 3 3" xfId="36346" xr:uid="{DC052A79-3B7A-4ACC-A184-04C616026B1C}"/>
    <cellStyle name="Comma 5 2 2 3 3 2 2 2 2 4" xfId="16126" xr:uid="{09CC75BA-66BB-40E9-BFF8-FD988B1CEC5C}"/>
    <cellStyle name="Comma 5 2 2 3 3 2 2 2 2 4 2" xfId="40390" xr:uid="{1E58D97F-AFDE-4B32-9BEB-B7E79058EBC0}"/>
    <cellStyle name="Comma 5 2 2 3 3 2 2 2 2 5" xfId="28258" xr:uid="{AA5B6E35-C0D7-444B-A7BB-75C6F9A2C8ED}"/>
    <cellStyle name="Comma 5 2 2 3 3 2 2 2 3" xfId="6016" xr:uid="{D809B8B0-6E49-493C-8C5F-A1FF152B16C9}"/>
    <cellStyle name="Comma 5 2 2 3 3 2 2 2 3 2" xfId="18148" xr:uid="{2C9AA048-BF74-46EC-B2B4-2D98F148F13F}"/>
    <cellStyle name="Comma 5 2 2 3 3 2 2 2 3 2 2" xfId="42412" xr:uid="{46548EAF-5934-4A0B-93B5-D5232E0D8BD9}"/>
    <cellStyle name="Comma 5 2 2 3 3 2 2 2 3 3" xfId="30280" xr:uid="{372A042D-C7AF-4FF8-88DB-20ACEABA44C0}"/>
    <cellStyle name="Comma 5 2 2 3 3 2 2 2 4" xfId="10060" xr:uid="{AF3789D6-0124-4AF6-B091-475EA053D4CD}"/>
    <cellStyle name="Comma 5 2 2 3 3 2 2 2 4 2" xfId="22192" xr:uid="{44295E96-949F-464C-B685-843B20C2B33E}"/>
    <cellStyle name="Comma 5 2 2 3 3 2 2 2 4 2 2" xfId="46456" xr:uid="{71051BE6-8282-4E34-9B11-85C9239B9713}"/>
    <cellStyle name="Comma 5 2 2 3 3 2 2 2 4 3" xfId="34324" xr:uid="{9820BA24-7E92-43CC-9EB6-6A2C51AFF66B}"/>
    <cellStyle name="Comma 5 2 2 3 3 2 2 2 5" xfId="14104" xr:uid="{08F96271-DD3E-4AD9-AF6A-67EC67E2E9F3}"/>
    <cellStyle name="Comma 5 2 2 3 3 2 2 2 5 2" xfId="38368" xr:uid="{3B48CF70-70C5-440A-ADB9-7AE72CB1F725}"/>
    <cellStyle name="Comma 5 2 2 3 3 2 2 2 6" xfId="26236" xr:uid="{FCA2CF22-3252-4ADA-920C-B614E705865B}"/>
    <cellStyle name="Comma 5 2 2 3 3 2 2 3" xfId="2983" xr:uid="{E2C47FB5-CE58-4958-8140-CC2EA544F844}"/>
    <cellStyle name="Comma 5 2 2 3 3 2 2 3 2" xfId="7027" xr:uid="{99C18BA7-A6F9-487B-8DEE-C2687A204582}"/>
    <cellStyle name="Comma 5 2 2 3 3 2 2 3 2 2" xfId="19159" xr:uid="{95EDDA74-15A3-4DCE-8CB5-EA134281A330}"/>
    <cellStyle name="Comma 5 2 2 3 3 2 2 3 2 2 2" xfId="43423" xr:uid="{54EE589F-65A9-4B40-BE11-B3EE8463CDD9}"/>
    <cellStyle name="Comma 5 2 2 3 3 2 2 3 2 3" xfId="31291" xr:uid="{52FA7A12-522B-4224-8CBD-B2E483EBB14C}"/>
    <cellStyle name="Comma 5 2 2 3 3 2 2 3 3" xfId="11071" xr:uid="{04A4D269-9022-4949-B040-C91BCE392BA4}"/>
    <cellStyle name="Comma 5 2 2 3 3 2 2 3 3 2" xfId="23203" xr:uid="{A6449605-4A11-40AB-9BB6-A1EE6934FF56}"/>
    <cellStyle name="Comma 5 2 2 3 3 2 2 3 3 2 2" xfId="47467" xr:uid="{A4841EF3-535D-4653-8147-AE4307F9BB90}"/>
    <cellStyle name="Comma 5 2 2 3 3 2 2 3 3 3" xfId="35335" xr:uid="{F4AE31EE-D7CD-4368-8DA6-6AD40B8959A6}"/>
    <cellStyle name="Comma 5 2 2 3 3 2 2 3 4" xfId="15115" xr:uid="{C127558D-FBAF-475C-8248-0162E670AE1E}"/>
    <cellStyle name="Comma 5 2 2 3 3 2 2 3 4 2" xfId="39379" xr:uid="{3E9797A7-E014-4935-8A61-FD023D821490}"/>
    <cellStyle name="Comma 5 2 2 3 3 2 2 3 5" xfId="27247" xr:uid="{0124C136-344E-4CBA-A57C-6A60D5B65D0E}"/>
    <cellStyle name="Comma 5 2 2 3 3 2 2 4" xfId="5005" xr:uid="{99454FBA-B1D7-4769-A7F9-35800462C274}"/>
    <cellStyle name="Comma 5 2 2 3 3 2 2 4 2" xfId="17137" xr:uid="{3EE0B784-7AA4-435B-8A71-7C2F25DDE1F8}"/>
    <cellStyle name="Comma 5 2 2 3 3 2 2 4 2 2" xfId="41401" xr:uid="{3C3E023F-CCA7-41C4-AD1A-BC3F0B5AD263}"/>
    <cellStyle name="Comma 5 2 2 3 3 2 2 4 3" xfId="29269" xr:uid="{13BB59F9-7112-4696-A150-75FC1F093ACC}"/>
    <cellStyle name="Comma 5 2 2 3 3 2 2 5" xfId="9049" xr:uid="{32683679-6F53-42DE-BBE2-F58B34E81662}"/>
    <cellStyle name="Comma 5 2 2 3 3 2 2 5 2" xfId="21181" xr:uid="{33A88739-A1E9-4C21-B6E2-9461105D019F}"/>
    <cellStyle name="Comma 5 2 2 3 3 2 2 5 2 2" xfId="45445" xr:uid="{12E482CA-D419-4FB4-A053-39C53C102017}"/>
    <cellStyle name="Comma 5 2 2 3 3 2 2 5 3" xfId="33313" xr:uid="{E0923D17-51D3-43FC-A04B-276E5F7C0907}"/>
    <cellStyle name="Comma 5 2 2 3 3 2 2 6" xfId="13093" xr:uid="{061A9394-7885-4593-81B0-59DEFF36A90F}"/>
    <cellStyle name="Comma 5 2 2 3 3 2 2 6 2" xfId="37357" xr:uid="{AECA2B85-EED8-4083-81E3-AB204F0DCF1F}"/>
    <cellStyle name="Comma 5 2 2 3 3 2 2 7" xfId="25225" xr:uid="{48F358AE-0879-4B29-B940-B5139E3941D1}"/>
    <cellStyle name="Comma 5 2 2 3 3 2 3" xfId="1467" xr:uid="{DAF61917-C0F4-4998-A553-79C2ECE694C7}"/>
    <cellStyle name="Comma 5 2 2 3 3 2 3 2" xfId="3489" xr:uid="{C370ABF7-E256-4444-AAD5-3120459D5353}"/>
    <cellStyle name="Comma 5 2 2 3 3 2 3 2 2" xfId="7533" xr:uid="{1E89E8C8-62C3-45CF-88FC-330105496B05}"/>
    <cellStyle name="Comma 5 2 2 3 3 2 3 2 2 2" xfId="19665" xr:uid="{54975C58-5C9C-4998-A125-9B130386C0B4}"/>
    <cellStyle name="Comma 5 2 2 3 3 2 3 2 2 2 2" xfId="43929" xr:uid="{F551EFE6-605A-446C-8700-C872864DF221}"/>
    <cellStyle name="Comma 5 2 2 3 3 2 3 2 2 3" xfId="31797" xr:uid="{6D379EB9-8EE4-4102-ACC8-C5F218AC045E}"/>
    <cellStyle name="Comma 5 2 2 3 3 2 3 2 3" xfId="11577" xr:uid="{267826D6-2C48-4004-B2A4-69F5DAFDFF51}"/>
    <cellStyle name="Comma 5 2 2 3 3 2 3 2 3 2" xfId="23709" xr:uid="{C6CE5374-BA2D-4AC3-B131-B98300B350ED}"/>
    <cellStyle name="Comma 5 2 2 3 3 2 3 2 3 2 2" xfId="47973" xr:uid="{ACDE5A0D-5134-46ED-ABE8-6CAC426A93F3}"/>
    <cellStyle name="Comma 5 2 2 3 3 2 3 2 3 3" xfId="35841" xr:uid="{8294CD49-92B1-45AE-A595-41A489942F23}"/>
    <cellStyle name="Comma 5 2 2 3 3 2 3 2 4" xfId="15621" xr:uid="{6B2CB691-5105-493B-A492-B79FA9276DA1}"/>
    <cellStyle name="Comma 5 2 2 3 3 2 3 2 4 2" xfId="39885" xr:uid="{32BE6D9E-8ABA-45E4-9A86-2306862C0C07}"/>
    <cellStyle name="Comma 5 2 2 3 3 2 3 2 5" xfId="27753" xr:uid="{C7FCE981-D791-45F0-B904-61E47EBB953F}"/>
    <cellStyle name="Comma 5 2 2 3 3 2 3 3" xfId="5511" xr:uid="{10D39CCD-735B-44BD-8EC3-84B769541633}"/>
    <cellStyle name="Comma 5 2 2 3 3 2 3 3 2" xfId="17643" xr:uid="{F0324A54-8364-4C1E-9FAB-E57251F8B86A}"/>
    <cellStyle name="Comma 5 2 2 3 3 2 3 3 2 2" xfId="41907" xr:uid="{EC1E580B-AB1F-41EB-ABEE-1CAAA7BF407B}"/>
    <cellStyle name="Comma 5 2 2 3 3 2 3 3 3" xfId="29775" xr:uid="{DACA8675-184D-41ED-9727-C8AD082FFE0C}"/>
    <cellStyle name="Comma 5 2 2 3 3 2 3 4" xfId="9555" xr:uid="{0352FF38-185E-4899-B01D-A2A1CBF613A9}"/>
    <cellStyle name="Comma 5 2 2 3 3 2 3 4 2" xfId="21687" xr:uid="{D8CEF809-6070-4283-A3ED-F63EF24CF337}"/>
    <cellStyle name="Comma 5 2 2 3 3 2 3 4 2 2" xfId="45951" xr:uid="{31AF89A9-97BC-40A7-A97B-D213D5D4FEA9}"/>
    <cellStyle name="Comma 5 2 2 3 3 2 3 4 3" xfId="33819" xr:uid="{85872265-8764-4DDF-9CD5-B0FA0BE77718}"/>
    <cellStyle name="Comma 5 2 2 3 3 2 3 5" xfId="13599" xr:uid="{E90855FD-F845-4F3B-8114-A26412D070B7}"/>
    <cellStyle name="Comma 5 2 2 3 3 2 3 5 2" xfId="37863" xr:uid="{B12E01CF-F48C-45AC-9866-61665FF8809A}"/>
    <cellStyle name="Comma 5 2 2 3 3 2 3 6" xfId="25731" xr:uid="{96A551C1-8978-49A3-8318-113F9908BCFC}"/>
    <cellStyle name="Comma 5 2 2 3 3 2 4" xfId="2478" xr:uid="{48D9F981-2EB3-4862-A2A5-858CE89A9166}"/>
    <cellStyle name="Comma 5 2 2 3 3 2 4 2" xfId="6522" xr:uid="{A20B769B-D578-46BC-AA6C-57C451A24A4A}"/>
    <cellStyle name="Comma 5 2 2 3 3 2 4 2 2" xfId="18654" xr:uid="{04C22A8B-EA01-4317-9B80-DE4A445A7029}"/>
    <cellStyle name="Comma 5 2 2 3 3 2 4 2 2 2" xfId="42918" xr:uid="{F254FEC0-2953-49A6-8AE9-89090EF22DAF}"/>
    <cellStyle name="Comma 5 2 2 3 3 2 4 2 3" xfId="30786" xr:uid="{77E15F52-F27F-4F2F-85A0-2AC016D6BEB5}"/>
    <cellStyle name="Comma 5 2 2 3 3 2 4 3" xfId="10566" xr:uid="{DCE4940C-9718-4D2F-966B-72CB26C20B8D}"/>
    <cellStyle name="Comma 5 2 2 3 3 2 4 3 2" xfId="22698" xr:uid="{26B76D8F-B3D6-4146-BAB3-1DDF19437E71}"/>
    <cellStyle name="Comma 5 2 2 3 3 2 4 3 2 2" xfId="46962" xr:uid="{F5DFCC9A-5EEB-482E-AE1C-CA6CEC1C9916}"/>
    <cellStyle name="Comma 5 2 2 3 3 2 4 3 3" xfId="34830" xr:uid="{B9BB8A9A-03A6-4DCF-A1EB-4B077CE39162}"/>
    <cellStyle name="Comma 5 2 2 3 3 2 4 4" xfId="14610" xr:uid="{06202B23-638E-4EE3-8679-2B9769C8FD39}"/>
    <cellStyle name="Comma 5 2 2 3 3 2 4 4 2" xfId="38874" xr:uid="{2AF4DFA2-7A34-4F92-9553-A6FF23513405}"/>
    <cellStyle name="Comma 5 2 2 3 3 2 4 5" xfId="26742" xr:uid="{0084DD95-E11C-48D2-B6C6-BC98E4A936B1}"/>
    <cellStyle name="Comma 5 2 2 3 3 2 5" xfId="4500" xr:uid="{38C95C75-162A-48BB-8E0A-1BDB92A2F1DB}"/>
    <cellStyle name="Comma 5 2 2 3 3 2 5 2" xfId="16632" xr:uid="{938A73A3-CC1D-47A2-83AC-47C0CD4E75D7}"/>
    <cellStyle name="Comma 5 2 2 3 3 2 5 2 2" xfId="40896" xr:uid="{B77A714B-BAD8-443C-88D9-47E83A4C1668}"/>
    <cellStyle name="Comma 5 2 2 3 3 2 5 3" xfId="28764" xr:uid="{962F4204-7D14-46E9-ADE9-01DD10A46789}"/>
    <cellStyle name="Comma 5 2 2 3 3 2 6" xfId="8544" xr:uid="{D3B2546D-30DD-44C8-89DB-148E697B4A97}"/>
    <cellStyle name="Comma 5 2 2 3 3 2 6 2" xfId="20676" xr:uid="{8514BCBD-8899-403B-9758-5B925B1C627F}"/>
    <cellStyle name="Comma 5 2 2 3 3 2 6 2 2" xfId="44940" xr:uid="{F16DCAF6-C1B7-49C9-8084-CA81BC4584D2}"/>
    <cellStyle name="Comma 5 2 2 3 3 2 6 3" xfId="32808" xr:uid="{F7474BEC-A290-438E-8FFC-37D1A3385E7D}"/>
    <cellStyle name="Comma 5 2 2 3 3 2 7" xfId="12588" xr:uid="{849EA809-1CAF-4561-AAA2-721CFD2EF48C}"/>
    <cellStyle name="Comma 5 2 2 3 3 2 7 2" xfId="36852" xr:uid="{47137FDA-898F-478C-83F2-3D016EB884E7}"/>
    <cellStyle name="Comma 5 2 2 3 3 2 8" xfId="24720" xr:uid="{90D61010-5943-4C81-A971-2F2051B110CA}"/>
    <cellStyle name="Comma 5 2 2 3 3 3" xfId="708" xr:uid="{17757CA7-2068-4C66-AC46-E46BE78C90B1}"/>
    <cellStyle name="Comma 5 2 2 3 3 3 2" xfId="1719" xr:uid="{57010C93-E007-4A7F-8C5C-0A524A382488}"/>
    <cellStyle name="Comma 5 2 2 3 3 3 2 2" xfId="3741" xr:uid="{B38714FB-58E1-430D-A2D0-ADCF17739388}"/>
    <cellStyle name="Comma 5 2 2 3 3 3 2 2 2" xfId="7785" xr:uid="{8358EF72-E01E-407A-9885-F859CBF2D6CE}"/>
    <cellStyle name="Comma 5 2 2 3 3 3 2 2 2 2" xfId="19917" xr:uid="{96D9F97D-45BD-4841-B653-53015A8C24B3}"/>
    <cellStyle name="Comma 5 2 2 3 3 3 2 2 2 2 2" xfId="44181" xr:uid="{660F9223-DA0E-422C-814F-CBFE0135A9E3}"/>
    <cellStyle name="Comma 5 2 2 3 3 3 2 2 2 3" xfId="32049" xr:uid="{F008C0AC-0E1E-4913-B528-4C9C397E2939}"/>
    <cellStyle name="Comma 5 2 2 3 3 3 2 2 3" xfId="11829" xr:uid="{8399B080-7BB4-414A-B934-BC59E60BFC18}"/>
    <cellStyle name="Comma 5 2 2 3 3 3 2 2 3 2" xfId="23961" xr:uid="{342826A6-9F09-4A1C-90EA-1967C03B3191}"/>
    <cellStyle name="Comma 5 2 2 3 3 3 2 2 3 2 2" xfId="48225" xr:uid="{154170F1-3A07-4DCA-9886-3B0932555009}"/>
    <cellStyle name="Comma 5 2 2 3 3 3 2 2 3 3" xfId="36093" xr:uid="{7D1C0A37-B344-4639-9930-AA61AC0F81D6}"/>
    <cellStyle name="Comma 5 2 2 3 3 3 2 2 4" xfId="15873" xr:uid="{18FDFFB0-5CEF-4CBF-9A70-EBFFBF8F635A}"/>
    <cellStyle name="Comma 5 2 2 3 3 3 2 2 4 2" xfId="40137" xr:uid="{597AAF3E-092F-4C51-ADE6-9A5F60918902}"/>
    <cellStyle name="Comma 5 2 2 3 3 3 2 2 5" xfId="28005" xr:uid="{FAC91CAA-0914-4F9D-87EC-97D8087BDDF8}"/>
    <cellStyle name="Comma 5 2 2 3 3 3 2 3" xfId="5763" xr:uid="{887ABD2B-8E68-446C-B31E-086642DD0D21}"/>
    <cellStyle name="Comma 5 2 2 3 3 3 2 3 2" xfId="17895" xr:uid="{F7AC272A-FAB7-4CF2-85D3-52B4BF570F74}"/>
    <cellStyle name="Comma 5 2 2 3 3 3 2 3 2 2" xfId="42159" xr:uid="{77B8311C-BA79-44C9-9B5D-CF629F1B5ED7}"/>
    <cellStyle name="Comma 5 2 2 3 3 3 2 3 3" xfId="30027" xr:uid="{A0AF7DE1-1D10-4775-A4E9-2A1E140D11D1}"/>
    <cellStyle name="Comma 5 2 2 3 3 3 2 4" xfId="9807" xr:uid="{A847909A-892A-46B4-915A-B5C286287D53}"/>
    <cellStyle name="Comma 5 2 2 3 3 3 2 4 2" xfId="21939" xr:uid="{8A655C72-5CB9-40AE-9244-BFF7BACC7AF8}"/>
    <cellStyle name="Comma 5 2 2 3 3 3 2 4 2 2" xfId="46203" xr:uid="{8C75E4AC-921E-4276-B1D8-652739154678}"/>
    <cellStyle name="Comma 5 2 2 3 3 3 2 4 3" xfId="34071" xr:uid="{3479A845-5A8E-4476-B4F6-69903F8BB7CB}"/>
    <cellStyle name="Comma 5 2 2 3 3 3 2 5" xfId="13851" xr:uid="{97ADDF2C-05E9-454B-B8FC-9B615B4E9018}"/>
    <cellStyle name="Comma 5 2 2 3 3 3 2 5 2" xfId="38115" xr:uid="{1F5A5470-1F60-497D-83D5-396AB2D6EC1B}"/>
    <cellStyle name="Comma 5 2 2 3 3 3 2 6" xfId="25983" xr:uid="{69D63E44-4EB3-4DCB-8C9A-8159F86667B8}"/>
    <cellStyle name="Comma 5 2 2 3 3 3 3" xfId="2730" xr:uid="{871B1DCE-39E0-421B-A0ED-20A7A0208335}"/>
    <cellStyle name="Comma 5 2 2 3 3 3 3 2" xfId="6774" xr:uid="{1D7BBBD7-38A6-411D-9A3E-6FB536E7279E}"/>
    <cellStyle name="Comma 5 2 2 3 3 3 3 2 2" xfId="18906" xr:uid="{80354611-5380-4540-A35D-8A255B90512F}"/>
    <cellStyle name="Comma 5 2 2 3 3 3 3 2 2 2" xfId="43170" xr:uid="{23DCD223-BCAB-401B-9981-07A69404BE76}"/>
    <cellStyle name="Comma 5 2 2 3 3 3 3 2 3" xfId="31038" xr:uid="{C89FE444-AEB6-468E-9732-9B88643435BE}"/>
    <cellStyle name="Comma 5 2 2 3 3 3 3 3" xfId="10818" xr:uid="{B16DD2C4-F0E0-4777-8760-763C44239B60}"/>
    <cellStyle name="Comma 5 2 2 3 3 3 3 3 2" xfId="22950" xr:uid="{C5661E45-556A-4A6C-B48A-76B26F82B15E}"/>
    <cellStyle name="Comma 5 2 2 3 3 3 3 3 2 2" xfId="47214" xr:uid="{DCC63C7E-B6EF-44AB-88A9-64BA53DEEF51}"/>
    <cellStyle name="Comma 5 2 2 3 3 3 3 3 3" xfId="35082" xr:uid="{35292CF6-6353-4A85-8D64-738BDDAEE130}"/>
    <cellStyle name="Comma 5 2 2 3 3 3 3 4" xfId="14862" xr:uid="{5E974A0D-DA22-4C76-BB47-477F9F4090DF}"/>
    <cellStyle name="Comma 5 2 2 3 3 3 3 4 2" xfId="39126" xr:uid="{C3CAE677-9731-4552-9FB9-8B9AB9CAA04B}"/>
    <cellStyle name="Comma 5 2 2 3 3 3 3 5" xfId="26994" xr:uid="{AA032DA2-5E91-4789-B39B-686277A2CB20}"/>
    <cellStyle name="Comma 5 2 2 3 3 3 4" xfId="4752" xr:uid="{DB4B8051-99CC-4278-A07E-FD3D1D372D22}"/>
    <cellStyle name="Comma 5 2 2 3 3 3 4 2" xfId="16884" xr:uid="{9A08710E-E150-478D-A139-7F1BF1C27C5F}"/>
    <cellStyle name="Comma 5 2 2 3 3 3 4 2 2" xfId="41148" xr:uid="{384576EC-5935-46EA-A4B8-18A1C271C49C}"/>
    <cellStyle name="Comma 5 2 2 3 3 3 4 3" xfId="29016" xr:uid="{4B1E42ED-9659-4B66-8C9A-6760F9CA1E24}"/>
    <cellStyle name="Comma 5 2 2 3 3 3 5" xfId="8796" xr:uid="{9D6F3B5C-0B8E-4100-A852-EFF13A9A7F6E}"/>
    <cellStyle name="Comma 5 2 2 3 3 3 5 2" xfId="20928" xr:uid="{E219DE49-54FE-4B65-9BE6-FDE69CEC9D34}"/>
    <cellStyle name="Comma 5 2 2 3 3 3 5 2 2" xfId="45192" xr:uid="{56518357-2DCE-4D96-8ED0-680681E47E3A}"/>
    <cellStyle name="Comma 5 2 2 3 3 3 5 3" xfId="33060" xr:uid="{39033A54-5DEB-4979-984E-949DAE163B88}"/>
    <cellStyle name="Comma 5 2 2 3 3 3 6" xfId="12840" xr:uid="{23627877-ACE5-425F-8772-74EF2F4FDDCB}"/>
    <cellStyle name="Comma 5 2 2 3 3 3 6 2" xfId="37104" xr:uid="{AFFFD8A2-0DEA-4E3A-B369-1E05491CBB39}"/>
    <cellStyle name="Comma 5 2 2 3 3 3 7" xfId="24972" xr:uid="{35FF7A01-8E01-4855-9F70-F50005D69F02}"/>
    <cellStyle name="Comma 5 2 2 3 3 4" xfId="1214" xr:uid="{FEAF1635-5EE8-4E91-BC4A-EB9A2D387891}"/>
    <cellStyle name="Comma 5 2 2 3 3 4 2" xfId="3236" xr:uid="{A20F4F19-6201-46E5-996A-1ABB7030E5E3}"/>
    <cellStyle name="Comma 5 2 2 3 3 4 2 2" xfId="7280" xr:uid="{A295DD3B-1DCF-422F-87AA-52D4325F6E92}"/>
    <cellStyle name="Comma 5 2 2 3 3 4 2 2 2" xfId="19412" xr:uid="{A6F97D8C-6484-450F-A31D-990A8BA8E6AB}"/>
    <cellStyle name="Comma 5 2 2 3 3 4 2 2 2 2" xfId="43676" xr:uid="{B1F5019D-2323-4C92-B5C8-F188E1FD17F0}"/>
    <cellStyle name="Comma 5 2 2 3 3 4 2 2 3" xfId="31544" xr:uid="{FE540290-7348-4394-BF02-78D33E9A0938}"/>
    <cellStyle name="Comma 5 2 2 3 3 4 2 3" xfId="11324" xr:uid="{1E4790D9-FA78-42CC-93C9-935E478A4C28}"/>
    <cellStyle name="Comma 5 2 2 3 3 4 2 3 2" xfId="23456" xr:uid="{BEBFB09C-B278-4BB1-A180-DD56A11BE72F}"/>
    <cellStyle name="Comma 5 2 2 3 3 4 2 3 2 2" xfId="47720" xr:uid="{8157FAB2-7C82-4663-8880-DFD02DF11711}"/>
    <cellStyle name="Comma 5 2 2 3 3 4 2 3 3" xfId="35588" xr:uid="{B075F546-872B-4977-BDBD-D402111D6984}"/>
    <cellStyle name="Comma 5 2 2 3 3 4 2 4" xfId="15368" xr:uid="{C557ED2C-8DB1-4EB0-B724-ADAE2C1CF384}"/>
    <cellStyle name="Comma 5 2 2 3 3 4 2 4 2" xfId="39632" xr:uid="{D5070EAB-3738-4312-9348-765CB6F1ACA0}"/>
    <cellStyle name="Comma 5 2 2 3 3 4 2 5" xfId="27500" xr:uid="{B2FE27E6-5B8C-4DAD-90C2-7D8654269964}"/>
    <cellStyle name="Comma 5 2 2 3 3 4 3" xfId="5258" xr:uid="{6BDFA14D-9917-4958-8A4A-C2AE45FEFB71}"/>
    <cellStyle name="Comma 5 2 2 3 3 4 3 2" xfId="17390" xr:uid="{2ADA01C7-B108-4850-AD69-75D6031891C3}"/>
    <cellStyle name="Comma 5 2 2 3 3 4 3 2 2" xfId="41654" xr:uid="{45831118-6E0D-431F-A665-0B260A7E0D03}"/>
    <cellStyle name="Comma 5 2 2 3 3 4 3 3" xfId="29522" xr:uid="{54DFFB73-FE3D-4B0E-87E6-E45C293622AA}"/>
    <cellStyle name="Comma 5 2 2 3 3 4 4" xfId="9302" xr:uid="{FD23408E-D73D-45F1-BC37-5AF7B8A55476}"/>
    <cellStyle name="Comma 5 2 2 3 3 4 4 2" xfId="21434" xr:uid="{7CA47B4E-75C9-41DB-AEC2-265473FF4355}"/>
    <cellStyle name="Comma 5 2 2 3 3 4 4 2 2" xfId="45698" xr:uid="{DB9E3A78-9024-4D2E-ACFB-9179B34C092B}"/>
    <cellStyle name="Comma 5 2 2 3 3 4 4 3" xfId="33566" xr:uid="{22E449EF-3A08-4708-A566-4A22BCDF32B5}"/>
    <cellStyle name="Comma 5 2 2 3 3 4 5" xfId="13346" xr:uid="{F58B03E1-EBC7-47F1-9477-351CEDC4A2A7}"/>
    <cellStyle name="Comma 5 2 2 3 3 4 5 2" xfId="37610" xr:uid="{2647BA8F-93CD-46AB-9C8F-1FA61F83346D}"/>
    <cellStyle name="Comma 5 2 2 3 3 4 6" xfId="25478" xr:uid="{7AE64B6F-46F9-44A3-BCFC-4D1B91300808}"/>
    <cellStyle name="Comma 5 2 2 3 3 5" xfId="2225" xr:uid="{F865ABC4-3AF8-429C-A6D5-8A5B08F19E31}"/>
    <cellStyle name="Comma 5 2 2 3 3 5 2" xfId="6269" xr:uid="{75603AA5-311C-42C7-92B0-4E31ADD24B56}"/>
    <cellStyle name="Comma 5 2 2 3 3 5 2 2" xfId="18401" xr:uid="{51E9D674-075F-4466-B7E7-BA06DCAE6F96}"/>
    <cellStyle name="Comma 5 2 2 3 3 5 2 2 2" xfId="42665" xr:uid="{7707A391-16D4-4D39-8E3C-A3FF3E373212}"/>
    <cellStyle name="Comma 5 2 2 3 3 5 2 3" xfId="30533" xr:uid="{06433710-0803-4647-861C-72847EFF69A1}"/>
    <cellStyle name="Comma 5 2 2 3 3 5 3" xfId="10313" xr:uid="{60591F5B-1BD3-4B67-ACE2-A82B06C6FFCF}"/>
    <cellStyle name="Comma 5 2 2 3 3 5 3 2" xfId="22445" xr:uid="{36160AD1-0C19-400D-B799-BC8D65C6B7C6}"/>
    <cellStyle name="Comma 5 2 2 3 3 5 3 2 2" xfId="46709" xr:uid="{1EC9884B-5358-4CB5-BFAE-1ADE477322C9}"/>
    <cellStyle name="Comma 5 2 2 3 3 5 3 3" xfId="34577" xr:uid="{5104F096-0681-46EA-B236-C12F9C016959}"/>
    <cellStyle name="Comma 5 2 2 3 3 5 4" xfId="14357" xr:uid="{E15580C3-D1B8-4A39-BDDA-214AFF27962F}"/>
    <cellStyle name="Comma 5 2 2 3 3 5 4 2" xfId="38621" xr:uid="{2BA2D5AC-B236-4C4C-AA62-3BAC95939A64}"/>
    <cellStyle name="Comma 5 2 2 3 3 5 5" xfId="26489" xr:uid="{865709B4-7B00-4FEB-81AA-AA2B4021BC4A}"/>
    <cellStyle name="Comma 5 2 2 3 3 6" xfId="4247" xr:uid="{5BF08801-E61D-426B-9242-0BE8012761F8}"/>
    <cellStyle name="Comma 5 2 2 3 3 6 2" xfId="16379" xr:uid="{B755D1DC-BFD8-4172-A922-DDF96D83DB9A}"/>
    <cellStyle name="Comma 5 2 2 3 3 6 2 2" xfId="40643" xr:uid="{7FCC55B2-7579-430E-A4DE-8455A86259DD}"/>
    <cellStyle name="Comma 5 2 2 3 3 6 3" xfId="28511" xr:uid="{2F4E3D4F-9248-463A-93FF-D0FE29748FD5}"/>
    <cellStyle name="Comma 5 2 2 3 3 7" xfId="8291" xr:uid="{DDCC5CC1-E155-47EF-8336-AC8E170174EB}"/>
    <cellStyle name="Comma 5 2 2 3 3 7 2" xfId="20423" xr:uid="{ACC238B2-DCCF-4AC6-9325-5A4AB532FF95}"/>
    <cellStyle name="Comma 5 2 2 3 3 7 2 2" xfId="44687" xr:uid="{E50829DD-D1BF-47DD-B913-F3FCF9106332}"/>
    <cellStyle name="Comma 5 2 2 3 3 7 3" xfId="32555" xr:uid="{13B50319-9F28-4A16-A8BA-8AAF56CFEFDC}"/>
    <cellStyle name="Comma 5 2 2 3 3 8" xfId="12335" xr:uid="{E1FA987E-B6FD-4004-B435-A779C35F6DBC}"/>
    <cellStyle name="Comma 5 2 2 3 3 8 2" xfId="36599" xr:uid="{844A44CC-4ADC-43F1-9775-C494590D70FF}"/>
    <cellStyle name="Comma 5 2 2 3 3 9" xfId="24467" xr:uid="{967B1358-5981-490E-8341-39A72F811025}"/>
    <cellStyle name="Comma 5 2 2 3 4" xfId="330" xr:uid="{CCE9D3A6-1BEF-40FB-BFC7-48C3E2E70DEF}"/>
    <cellStyle name="Comma 5 2 2 3 4 2" xfId="835" xr:uid="{302A1984-D2FB-4A54-A220-231DB683868A}"/>
    <cellStyle name="Comma 5 2 2 3 4 2 2" xfId="1846" xr:uid="{58A4A2EF-8275-4E05-844F-0B909D818FF8}"/>
    <cellStyle name="Comma 5 2 2 3 4 2 2 2" xfId="3868" xr:uid="{BA7609E4-236A-4EF0-9576-663E66B04713}"/>
    <cellStyle name="Comma 5 2 2 3 4 2 2 2 2" xfId="7912" xr:uid="{21A60F37-EE99-45EA-8CB0-605C59FF8413}"/>
    <cellStyle name="Comma 5 2 2 3 4 2 2 2 2 2" xfId="20044" xr:uid="{835F81F9-C5E3-4327-BED5-7AB9AB62F84C}"/>
    <cellStyle name="Comma 5 2 2 3 4 2 2 2 2 2 2" xfId="44308" xr:uid="{627CDB20-1FA9-4240-B9C0-320FF7F67605}"/>
    <cellStyle name="Comma 5 2 2 3 4 2 2 2 2 3" xfId="32176" xr:uid="{BE2B0CD8-E39A-4033-A6B2-67217E425164}"/>
    <cellStyle name="Comma 5 2 2 3 4 2 2 2 3" xfId="11956" xr:uid="{E848C64D-B36C-4EAA-ADFC-735BA2A45832}"/>
    <cellStyle name="Comma 5 2 2 3 4 2 2 2 3 2" xfId="24088" xr:uid="{6130688B-E11A-4DE5-8FDF-9B2B5F24B7D0}"/>
    <cellStyle name="Comma 5 2 2 3 4 2 2 2 3 2 2" xfId="48352" xr:uid="{23A05E0A-958A-424F-B9A0-554CF674BDAF}"/>
    <cellStyle name="Comma 5 2 2 3 4 2 2 2 3 3" xfId="36220" xr:uid="{F3EE4A6D-45DD-43E0-BDF5-8E87AB19D073}"/>
    <cellStyle name="Comma 5 2 2 3 4 2 2 2 4" xfId="16000" xr:uid="{0E42D759-9CCE-4387-A533-12FC1B48E830}"/>
    <cellStyle name="Comma 5 2 2 3 4 2 2 2 4 2" xfId="40264" xr:uid="{F3823E07-2B63-4CCF-9E4B-4A543C93A577}"/>
    <cellStyle name="Comma 5 2 2 3 4 2 2 2 5" xfId="28132" xr:uid="{095E213F-12F9-4C81-B846-05B0E44866EA}"/>
    <cellStyle name="Comma 5 2 2 3 4 2 2 3" xfId="5890" xr:uid="{A560D396-B22D-48BF-8553-60D057D04AD1}"/>
    <cellStyle name="Comma 5 2 2 3 4 2 2 3 2" xfId="18022" xr:uid="{9EF35AA1-2AB1-4BDC-A556-BE24F5DC77B6}"/>
    <cellStyle name="Comma 5 2 2 3 4 2 2 3 2 2" xfId="42286" xr:uid="{1411FB95-BFE6-470E-9163-6E7297CE9359}"/>
    <cellStyle name="Comma 5 2 2 3 4 2 2 3 3" xfId="30154" xr:uid="{9166F0D7-0DF7-419C-A98B-BB5B5BBCBDBD}"/>
    <cellStyle name="Comma 5 2 2 3 4 2 2 4" xfId="9934" xr:uid="{ABCF8A74-C1B3-428E-90C7-1C8515E16591}"/>
    <cellStyle name="Comma 5 2 2 3 4 2 2 4 2" xfId="22066" xr:uid="{DD13C29C-D2AC-4EC8-9E90-9684D9A1F367}"/>
    <cellStyle name="Comma 5 2 2 3 4 2 2 4 2 2" xfId="46330" xr:uid="{3DFF0293-1BCA-4746-B14E-656E19836E60}"/>
    <cellStyle name="Comma 5 2 2 3 4 2 2 4 3" xfId="34198" xr:uid="{BCE7662A-BC78-49DE-A418-ABA920F1771C}"/>
    <cellStyle name="Comma 5 2 2 3 4 2 2 5" xfId="13978" xr:uid="{A039DFC6-2D12-47E4-BEB8-39A0F0B29A22}"/>
    <cellStyle name="Comma 5 2 2 3 4 2 2 5 2" xfId="38242" xr:uid="{688562F5-1A04-4FE6-9AC7-48947E99BF3F}"/>
    <cellStyle name="Comma 5 2 2 3 4 2 2 6" xfId="26110" xr:uid="{1F735136-EF13-48DA-981F-704380325F12}"/>
    <cellStyle name="Comma 5 2 2 3 4 2 3" xfId="2857" xr:uid="{ECE2E2C8-F93C-49F7-94B8-A0C69A6EF529}"/>
    <cellStyle name="Comma 5 2 2 3 4 2 3 2" xfId="6901" xr:uid="{D137C0D5-94BD-44A5-A6C7-9DAF367C367B}"/>
    <cellStyle name="Comma 5 2 2 3 4 2 3 2 2" xfId="19033" xr:uid="{C0EC44FE-A0D3-4A2C-976F-82FF7C6BF62B}"/>
    <cellStyle name="Comma 5 2 2 3 4 2 3 2 2 2" xfId="43297" xr:uid="{CC02E1A0-0E94-4F7A-B8A8-5216489316B7}"/>
    <cellStyle name="Comma 5 2 2 3 4 2 3 2 3" xfId="31165" xr:uid="{8C2439C6-C8F8-435A-A2D0-C4C80687C4A8}"/>
    <cellStyle name="Comma 5 2 2 3 4 2 3 3" xfId="10945" xr:uid="{8EF7BDD8-21DB-4505-BFCE-871512B57BAA}"/>
    <cellStyle name="Comma 5 2 2 3 4 2 3 3 2" xfId="23077" xr:uid="{A1134CB3-BF69-4C25-99BE-AB1E97E7B712}"/>
    <cellStyle name="Comma 5 2 2 3 4 2 3 3 2 2" xfId="47341" xr:uid="{D9AE2DCB-C0DF-45E6-86FE-AE81EFDA5AC3}"/>
    <cellStyle name="Comma 5 2 2 3 4 2 3 3 3" xfId="35209" xr:uid="{46AFB25C-8E28-48CD-A4A1-7A73712E9086}"/>
    <cellStyle name="Comma 5 2 2 3 4 2 3 4" xfId="14989" xr:uid="{11F9135D-9491-466F-93AC-2225C2AF716D}"/>
    <cellStyle name="Comma 5 2 2 3 4 2 3 4 2" xfId="39253" xr:uid="{A7E638DA-6273-4F84-99E2-779E6500C37B}"/>
    <cellStyle name="Comma 5 2 2 3 4 2 3 5" xfId="27121" xr:uid="{32B5CC1A-FB24-4823-8814-399ACF205DB1}"/>
    <cellStyle name="Comma 5 2 2 3 4 2 4" xfId="4879" xr:uid="{EE3B769D-79F3-416D-BD71-73D3A90036FE}"/>
    <cellStyle name="Comma 5 2 2 3 4 2 4 2" xfId="17011" xr:uid="{A354276B-37CB-40A2-A1A2-7BE9DC2839C8}"/>
    <cellStyle name="Comma 5 2 2 3 4 2 4 2 2" xfId="41275" xr:uid="{0F7D3CA6-30F1-4D91-B474-B033B9DFB331}"/>
    <cellStyle name="Comma 5 2 2 3 4 2 4 3" xfId="29143" xr:uid="{01DBF02E-791A-453B-80B1-0A49CE5ADF80}"/>
    <cellStyle name="Comma 5 2 2 3 4 2 5" xfId="8923" xr:uid="{C6B9D6A9-1A52-4BEC-BD35-3CCB5EBD9CF4}"/>
    <cellStyle name="Comma 5 2 2 3 4 2 5 2" xfId="21055" xr:uid="{C982538B-A011-4A53-88A9-F178B919E618}"/>
    <cellStyle name="Comma 5 2 2 3 4 2 5 2 2" xfId="45319" xr:uid="{8A238372-B13D-413C-A568-6801A6EF8B91}"/>
    <cellStyle name="Comma 5 2 2 3 4 2 5 3" xfId="33187" xr:uid="{750B16EA-402A-491D-B236-409317E27867}"/>
    <cellStyle name="Comma 5 2 2 3 4 2 6" xfId="12967" xr:uid="{DC83E82D-AC7C-4B51-B14D-B8930E031AF8}"/>
    <cellStyle name="Comma 5 2 2 3 4 2 6 2" xfId="37231" xr:uid="{2A24DE35-3E56-4760-A951-F7FD7805076B}"/>
    <cellStyle name="Comma 5 2 2 3 4 2 7" xfId="25099" xr:uid="{1B6B00A2-7EED-43A6-A081-BC0205C8DB44}"/>
    <cellStyle name="Comma 5 2 2 3 4 3" xfId="1341" xr:uid="{CB858D88-4DA9-4EF0-92FA-4FAC3F5531E5}"/>
    <cellStyle name="Comma 5 2 2 3 4 3 2" xfId="3363" xr:uid="{403A9D48-ABB9-4D43-891F-F56D710D1A68}"/>
    <cellStyle name="Comma 5 2 2 3 4 3 2 2" xfId="7407" xr:uid="{5C138D5A-8CD7-40A9-88D4-290D9B747664}"/>
    <cellStyle name="Comma 5 2 2 3 4 3 2 2 2" xfId="19539" xr:uid="{7C8211F5-5EEA-492B-A1C3-A05E712D3B86}"/>
    <cellStyle name="Comma 5 2 2 3 4 3 2 2 2 2" xfId="43803" xr:uid="{A90A03C9-43D4-40ED-8F98-459B4242AD5F}"/>
    <cellStyle name="Comma 5 2 2 3 4 3 2 2 3" xfId="31671" xr:uid="{0D9530D7-161D-4543-80C3-1AD256339AA7}"/>
    <cellStyle name="Comma 5 2 2 3 4 3 2 3" xfId="11451" xr:uid="{C5084D7F-1305-4BEE-B858-0585F4F80464}"/>
    <cellStyle name="Comma 5 2 2 3 4 3 2 3 2" xfId="23583" xr:uid="{D37A8A90-62F2-40C1-867A-4226751E8E73}"/>
    <cellStyle name="Comma 5 2 2 3 4 3 2 3 2 2" xfId="47847" xr:uid="{7CD35F15-033B-4499-9690-0126F18F0501}"/>
    <cellStyle name="Comma 5 2 2 3 4 3 2 3 3" xfId="35715" xr:uid="{97058E73-6AB6-4988-BCE9-046F0B0E1220}"/>
    <cellStyle name="Comma 5 2 2 3 4 3 2 4" xfId="15495" xr:uid="{FCA01D7D-D005-434F-B55A-E2A1B38C0CD4}"/>
    <cellStyle name="Comma 5 2 2 3 4 3 2 4 2" xfId="39759" xr:uid="{500E26C8-C9E2-4119-801E-C12A64F13226}"/>
    <cellStyle name="Comma 5 2 2 3 4 3 2 5" xfId="27627" xr:uid="{4B7B62F4-6DEF-4947-9830-12BCD94013FF}"/>
    <cellStyle name="Comma 5 2 2 3 4 3 3" xfId="5385" xr:uid="{AF9F43F9-4CE4-48A3-B6A4-B0C0F67AF8FB}"/>
    <cellStyle name="Comma 5 2 2 3 4 3 3 2" xfId="17517" xr:uid="{146D4B1E-FE7F-4E14-909D-1D48C76EDE56}"/>
    <cellStyle name="Comma 5 2 2 3 4 3 3 2 2" xfId="41781" xr:uid="{0477D979-FEDC-4D54-97BB-C4A3BAB86956}"/>
    <cellStyle name="Comma 5 2 2 3 4 3 3 3" xfId="29649" xr:uid="{AED8CD19-5B36-4E8C-A7CA-4D89645CCB24}"/>
    <cellStyle name="Comma 5 2 2 3 4 3 4" xfId="9429" xr:uid="{8C7D1677-0048-4587-8445-B621FC09BC8A}"/>
    <cellStyle name="Comma 5 2 2 3 4 3 4 2" xfId="21561" xr:uid="{0F108C8F-34E9-4C5C-832E-FB3F2195B2C9}"/>
    <cellStyle name="Comma 5 2 2 3 4 3 4 2 2" xfId="45825" xr:uid="{E5CA3906-54DE-424D-90C8-5B37BC676543}"/>
    <cellStyle name="Comma 5 2 2 3 4 3 4 3" xfId="33693" xr:uid="{4C893F99-9904-48A1-8A8C-A128733DF3FE}"/>
    <cellStyle name="Comma 5 2 2 3 4 3 5" xfId="13473" xr:uid="{79732BDA-3BC8-4091-8082-AAC6B02BCBA9}"/>
    <cellStyle name="Comma 5 2 2 3 4 3 5 2" xfId="37737" xr:uid="{0A8C240E-A5A9-4F64-A5F0-EBE3EE44AAC6}"/>
    <cellStyle name="Comma 5 2 2 3 4 3 6" xfId="25605" xr:uid="{4ED694AF-AD06-417E-927C-B2A4DD556481}"/>
    <cellStyle name="Comma 5 2 2 3 4 4" xfId="2352" xr:uid="{62AEDBD0-53AB-48E7-AF03-59111CBD1213}"/>
    <cellStyle name="Comma 5 2 2 3 4 4 2" xfId="6396" xr:uid="{1BA0A380-4803-4A05-B4BD-B386E1888B90}"/>
    <cellStyle name="Comma 5 2 2 3 4 4 2 2" xfId="18528" xr:uid="{96C5B034-2FEF-45AE-A6F9-DBD73831D10C}"/>
    <cellStyle name="Comma 5 2 2 3 4 4 2 2 2" xfId="42792" xr:uid="{4279A6B3-DD6D-43B8-83EB-4B057CEB2EAD}"/>
    <cellStyle name="Comma 5 2 2 3 4 4 2 3" xfId="30660" xr:uid="{80643586-3B7D-4E3E-B91D-829D7C5CD923}"/>
    <cellStyle name="Comma 5 2 2 3 4 4 3" xfId="10440" xr:uid="{A74EEF1D-4C1A-453A-B49C-47D13BCA1AEF}"/>
    <cellStyle name="Comma 5 2 2 3 4 4 3 2" xfId="22572" xr:uid="{82632CEF-D114-4698-A384-302A344B72DB}"/>
    <cellStyle name="Comma 5 2 2 3 4 4 3 2 2" xfId="46836" xr:uid="{DCC19930-7CB6-44CC-AC27-10F4063833DA}"/>
    <cellStyle name="Comma 5 2 2 3 4 4 3 3" xfId="34704" xr:uid="{9B295033-C16A-46F5-AF48-EC26303EE30D}"/>
    <cellStyle name="Comma 5 2 2 3 4 4 4" xfId="14484" xr:uid="{80C3591B-12AE-47A9-A34B-7125654B4D5A}"/>
    <cellStyle name="Comma 5 2 2 3 4 4 4 2" xfId="38748" xr:uid="{E622F80F-DE70-4947-A320-61924A703393}"/>
    <cellStyle name="Comma 5 2 2 3 4 4 5" xfId="26616" xr:uid="{6918538B-6604-410D-83F2-B9CAC38C4E35}"/>
    <cellStyle name="Comma 5 2 2 3 4 5" xfId="4374" xr:uid="{83B857BA-7981-469D-A3BB-315C796A0BA7}"/>
    <cellStyle name="Comma 5 2 2 3 4 5 2" xfId="16506" xr:uid="{CB7C2923-8780-49A9-8E27-2E21A9954600}"/>
    <cellStyle name="Comma 5 2 2 3 4 5 2 2" xfId="40770" xr:uid="{D04E9198-72AB-469F-8570-0D7D560E4E34}"/>
    <cellStyle name="Comma 5 2 2 3 4 5 3" xfId="28638" xr:uid="{950E8EF6-7813-4C9F-8B34-A3C66CD4553C}"/>
    <cellStyle name="Comma 5 2 2 3 4 6" xfId="8418" xr:uid="{C61D36C9-C16C-4992-A2C2-46BB5A48493F}"/>
    <cellStyle name="Comma 5 2 2 3 4 6 2" xfId="20550" xr:uid="{DD2C5505-6940-4AAC-91A5-4525377F7909}"/>
    <cellStyle name="Comma 5 2 2 3 4 6 2 2" xfId="44814" xr:uid="{F8CEB164-2B87-4295-B330-92FF913994FB}"/>
    <cellStyle name="Comma 5 2 2 3 4 6 3" xfId="32682" xr:uid="{5AF3471D-6E7C-4A9D-9ACE-F7434E167B72}"/>
    <cellStyle name="Comma 5 2 2 3 4 7" xfId="12462" xr:uid="{C3E1E079-223A-42B0-B535-B8EFA92D6699}"/>
    <cellStyle name="Comma 5 2 2 3 4 7 2" xfId="36726" xr:uid="{6DA621BB-7952-4E0E-9EEF-01FB1175C789}"/>
    <cellStyle name="Comma 5 2 2 3 4 8" xfId="24594" xr:uid="{25E3E0DB-483E-4E78-A4CA-6106D3C59DF4}"/>
    <cellStyle name="Comma 5 2 2 3 5" xfId="582" xr:uid="{2C4B9CEF-2607-4F08-9D0C-CF901699BAE0}"/>
    <cellStyle name="Comma 5 2 2 3 5 2" xfId="1593" xr:uid="{4A60B78E-7A27-4E01-9811-7FF959C624D0}"/>
    <cellStyle name="Comma 5 2 2 3 5 2 2" xfId="3615" xr:uid="{3A3A8F40-C2EA-4387-94DE-3B4901F2A490}"/>
    <cellStyle name="Comma 5 2 2 3 5 2 2 2" xfId="7659" xr:uid="{67934F0E-D8BB-4ED2-B41E-E135095E729E}"/>
    <cellStyle name="Comma 5 2 2 3 5 2 2 2 2" xfId="19791" xr:uid="{BFE0B7D3-3A95-4D92-A8C2-00A45E3424A6}"/>
    <cellStyle name="Comma 5 2 2 3 5 2 2 2 2 2" xfId="44055" xr:uid="{DB0F7C21-DFE7-4A1B-A58C-4BCCAACC9D92}"/>
    <cellStyle name="Comma 5 2 2 3 5 2 2 2 3" xfId="31923" xr:uid="{898858AA-4DE3-476A-8B5A-6D37D0B760C2}"/>
    <cellStyle name="Comma 5 2 2 3 5 2 2 3" xfId="11703" xr:uid="{8A74A481-C201-4243-AA5D-C148F8D3CAA4}"/>
    <cellStyle name="Comma 5 2 2 3 5 2 2 3 2" xfId="23835" xr:uid="{8B7C1D7F-0FFD-434A-98B3-B89EC992547D}"/>
    <cellStyle name="Comma 5 2 2 3 5 2 2 3 2 2" xfId="48099" xr:uid="{836D4D34-F73B-4633-8DC5-2714910B9DCF}"/>
    <cellStyle name="Comma 5 2 2 3 5 2 2 3 3" xfId="35967" xr:uid="{24B3C281-BE9A-4FC4-8FB0-35D7886E8733}"/>
    <cellStyle name="Comma 5 2 2 3 5 2 2 4" xfId="15747" xr:uid="{8A681D6D-B325-4C36-8C84-AF88A0B051DD}"/>
    <cellStyle name="Comma 5 2 2 3 5 2 2 4 2" xfId="40011" xr:uid="{38DE01E3-440B-4D4B-87D6-D23B97652998}"/>
    <cellStyle name="Comma 5 2 2 3 5 2 2 5" xfId="27879" xr:uid="{DC2A269D-4F58-4E73-BC8F-EE9E29BEE05E}"/>
    <cellStyle name="Comma 5 2 2 3 5 2 3" xfId="5637" xr:uid="{779DFBFD-75C8-4C38-B357-1DCFA913798D}"/>
    <cellStyle name="Comma 5 2 2 3 5 2 3 2" xfId="17769" xr:uid="{E94BEE03-5EAF-4A46-866B-318610690C55}"/>
    <cellStyle name="Comma 5 2 2 3 5 2 3 2 2" xfId="42033" xr:uid="{A1F62F90-B938-4B51-8ABD-F46AFD994332}"/>
    <cellStyle name="Comma 5 2 2 3 5 2 3 3" xfId="29901" xr:uid="{7C9E347B-ECF3-460A-AE30-ABAA80D019CE}"/>
    <cellStyle name="Comma 5 2 2 3 5 2 4" xfId="9681" xr:uid="{089233B4-7551-4819-8DBC-720E1DDA9BA5}"/>
    <cellStyle name="Comma 5 2 2 3 5 2 4 2" xfId="21813" xr:uid="{D7A68033-73FC-43B0-A261-20206CC61EBB}"/>
    <cellStyle name="Comma 5 2 2 3 5 2 4 2 2" xfId="46077" xr:uid="{B59C2E3E-2434-45FA-BE3D-F7AC4C7D1CAA}"/>
    <cellStyle name="Comma 5 2 2 3 5 2 4 3" xfId="33945" xr:uid="{934A58BC-9083-4443-9BEF-868235C4C379}"/>
    <cellStyle name="Comma 5 2 2 3 5 2 5" xfId="13725" xr:uid="{9457CD56-A9A3-4E5D-8A0D-32BCF123BE2D}"/>
    <cellStyle name="Comma 5 2 2 3 5 2 5 2" xfId="37989" xr:uid="{DD6F48B7-2077-4E51-9244-84A9693A62B5}"/>
    <cellStyle name="Comma 5 2 2 3 5 2 6" xfId="25857" xr:uid="{AC4E376B-5B5B-49C1-B815-9453ABA2FB6C}"/>
    <cellStyle name="Comma 5 2 2 3 5 3" xfId="2604" xr:uid="{B8E00868-0133-4517-B546-B7CF0D87518A}"/>
    <cellStyle name="Comma 5 2 2 3 5 3 2" xfId="6648" xr:uid="{76648BC1-FDD8-4568-9CBE-51F3A789E019}"/>
    <cellStyle name="Comma 5 2 2 3 5 3 2 2" xfId="18780" xr:uid="{A5517B49-0C88-44EA-8F2E-29263DF70AC7}"/>
    <cellStyle name="Comma 5 2 2 3 5 3 2 2 2" xfId="43044" xr:uid="{F04F324D-FE59-48DF-BC12-F11CFCCCA9AE}"/>
    <cellStyle name="Comma 5 2 2 3 5 3 2 3" xfId="30912" xr:uid="{E0F6ADE4-B3E0-4299-8A5F-2485CF434374}"/>
    <cellStyle name="Comma 5 2 2 3 5 3 3" xfId="10692" xr:uid="{34D94961-1D56-4C68-876B-804E4DEBF0FA}"/>
    <cellStyle name="Comma 5 2 2 3 5 3 3 2" xfId="22824" xr:uid="{66AAF00A-9486-4C62-B52D-A8A119452605}"/>
    <cellStyle name="Comma 5 2 2 3 5 3 3 2 2" xfId="47088" xr:uid="{31CEEC95-61CA-41EA-8FF3-CA887783DF36}"/>
    <cellStyle name="Comma 5 2 2 3 5 3 3 3" xfId="34956" xr:uid="{D5ADE204-8356-4485-B9EB-D3C70331C668}"/>
    <cellStyle name="Comma 5 2 2 3 5 3 4" xfId="14736" xr:uid="{AA97C9FA-8012-4BDB-ACC3-A9F69CE1D0C8}"/>
    <cellStyle name="Comma 5 2 2 3 5 3 4 2" xfId="39000" xr:uid="{A6692EC6-5545-4197-8BE0-F55BDC670254}"/>
    <cellStyle name="Comma 5 2 2 3 5 3 5" xfId="26868" xr:uid="{1212304F-64E7-4842-B182-3EA885CC3732}"/>
    <cellStyle name="Comma 5 2 2 3 5 4" xfId="4626" xr:uid="{C32CE347-6BBD-4336-BCDC-FF3A21F5894E}"/>
    <cellStyle name="Comma 5 2 2 3 5 4 2" xfId="16758" xr:uid="{0A6158EB-2973-4F84-9472-D51DFD0F2272}"/>
    <cellStyle name="Comma 5 2 2 3 5 4 2 2" xfId="41022" xr:uid="{8A55A198-D55D-4B6A-90B6-41F2AF2AA52D}"/>
    <cellStyle name="Comma 5 2 2 3 5 4 3" xfId="28890" xr:uid="{E383BF8E-F664-4E29-A9F7-5FD70E5ED895}"/>
    <cellStyle name="Comma 5 2 2 3 5 5" xfId="8670" xr:uid="{B4F52220-F0AC-4D70-9439-5663767FA03E}"/>
    <cellStyle name="Comma 5 2 2 3 5 5 2" xfId="20802" xr:uid="{F328AEC7-E07B-4DE1-86EA-6CA758A5A125}"/>
    <cellStyle name="Comma 5 2 2 3 5 5 2 2" xfId="45066" xr:uid="{990D7C95-C38C-4D7A-B205-F30F86DBC66D}"/>
    <cellStyle name="Comma 5 2 2 3 5 5 3" xfId="32934" xr:uid="{868A0A54-8F01-45BB-A5A6-CDD5D579D6BC}"/>
    <cellStyle name="Comma 5 2 2 3 5 6" xfId="12714" xr:uid="{CE1EB052-D5EC-43C7-A4A0-D160C447CDF4}"/>
    <cellStyle name="Comma 5 2 2 3 5 6 2" xfId="36978" xr:uid="{2A40436F-EC7C-4922-A01C-B486A1D819FB}"/>
    <cellStyle name="Comma 5 2 2 3 5 7" xfId="24846" xr:uid="{10A62F00-959C-4EB4-A6D7-A6844FF1A9D5}"/>
    <cellStyle name="Comma 5 2 2 3 6" xfId="1088" xr:uid="{8FD0F9C7-D872-4408-B782-6F41BC5C4CEF}"/>
    <cellStyle name="Comma 5 2 2 3 6 2" xfId="3110" xr:uid="{CCE1E4DE-2508-4D9D-87C1-1A9CDFE0B23B}"/>
    <cellStyle name="Comma 5 2 2 3 6 2 2" xfId="7154" xr:uid="{5B16D2C9-8097-465D-AE01-6377A9D87268}"/>
    <cellStyle name="Comma 5 2 2 3 6 2 2 2" xfId="19286" xr:uid="{7EDB8525-03E2-461C-8F31-969ACCDDA5D3}"/>
    <cellStyle name="Comma 5 2 2 3 6 2 2 2 2" xfId="43550" xr:uid="{8DB3C196-ADC6-4F80-9715-5543329ABBBF}"/>
    <cellStyle name="Comma 5 2 2 3 6 2 2 3" xfId="31418" xr:uid="{54616E94-FC8C-4AD1-B9A8-C5BDD273D006}"/>
    <cellStyle name="Comma 5 2 2 3 6 2 3" xfId="11198" xr:uid="{BF7D8CD3-41DD-4679-AA90-DD683288F62D}"/>
    <cellStyle name="Comma 5 2 2 3 6 2 3 2" xfId="23330" xr:uid="{218C55F0-9F2B-4EDA-9422-9CD02727AB71}"/>
    <cellStyle name="Comma 5 2 2 3 6 2 3 2 2" xfId="47594" xr:uid="{0AA2E5ED-08F9-47E3-9C08-559B4A572DE4}"/>
    <cellStyle name="Comma 5 2 2 3 6 2 3 3" xfId="35462" xr:uid="{0CCA832E-0DE7-4138-A85C-F48435C38655}"/>
    <cellStyle name="Comma 5 2 2 3 6 2 4" xfId="15242" xr:uid="{4963ACE4-CCD3-4074-AA3C-95FE66ECC505}"/>
    <cellStyle name="Comma 5 2 2 3 6 2 4 2" xfId="39506" xr:uid="{065A7C3C-981B-44A2-B823-746E31EEEAB9}"/>
    <cellStyle name="Comma 5 2 2 3 6 2 5" xfId="27374" xr:uid="{802432AE-84DF-4130-9AE3-3879B2AF724D}"/>
    <cellStyle name="Comma 5 2 2 3 6 3" xfId="5132" xr:uid="{BADB0F76-BC59-4BC2-9B16-790F0FF6EA87}"/>
    <cellStyle name="Comma 5 2 2 3 6 3 2" xfId="17264" xr:uid="{65BB9AA6-FCB9-4ABC-AAF4-112AEF34260D}"/>
    <cellStyle name="Comma 5 2 2 3 6 3 2 2" xfId="41528" xr:uid="{A47F86A3-C718-43A0-B05C-711DC3FF7B97}"/>
    <cellStyle name="Comma 5 2 2 3 6 3 3" xfId="29396" xr:uid="{FB7C9D59-B052-475F-A87F-F92AB45AB1DF}"/>
    <cellStyle name="Comma 5 2 2 3 6 4" xfId="9176" xr:uid="{C2009D30-6254-4FBC-8711-1C312C37BE5A}"/>
    <cellStyle name="Comma 5 2 2 3 6 4 2" xfId="21308" xr:uid="{549B6CA6-6401-4157-93D4-76245BF7320C}"/>
    <cellStyle name="Comma 5 2 2 3 6 4 2 2" xfId="45572" xr:uid="{74C99A66-5B4F-49F7-AD3E-52F66CA40BBE}"/>
    <cellStyle name="Comma 5 2 2 3 6 4 3" xfId="33440" xr:uid="{389F6C08-B9F4-4E81-9691-15C798BD1C96}"/>
    <cellStyle name="Comma 5 2 2 3 6 5" xfId="13220" xr:uid="{A84E3F5C-0571-4D3C-9179-CE65DA953430}"/>
    <cellStyle name="Comma 5 2 2 3 6 5 2" xfId="37484" xr:uid="{E93279D5-588F-4216-B2DA-A502687390DF}"/>
    <cellStyle name="Comma 5 2 2 3 6 6" xfId="25352" xr:uid="{92B1ECC4-53BA-4D1F-951C-1478D810CF0C}"/>
    <cellStyle name="Comma 5 2 2 3 7" xfId="2099" xr:uid="{0A6D783C-122B-451B-AE5B-8FDD65FC9C64}"/>
    <cellStyle name="Comma 5 2 2 3 7 2" xfId="6143" xr:uid="{CD087B2D-74EA-4621-B568-6BC0ACC55489}"/>
    <cellStyle name="Comma 5 2 2 3 7 2 2" xfId="18275" xr:uid="{B1797083-0163-4123-BB36-0B08F80EB3A3}"/>
    <cellStyle name="Comma 5 2 2 3 7 2 2 2" xfId="42539" xr:uid="{BB535CC6-82F4-4A33-9F4E-FF88DC68B10B}"/>
    <cellStyle name="Comma 5 2 2 3 7 2 3" xfId="30407" xr:uid="{A23869F9-676F-49EA-8A1C-67614DD1309C}"/>
    <cellStyle name="Comma 5 2 2 3 7 3" xfId="10187" xr:uid="{2576ACCF-D933-434C-B270-2F79A2CE56DF}"/>
    <cellStyle name="Comma 5 2 2 3 7 3 2" xfId="22319" xr:uid="{38621DE6-B74F-40E8-B114-CCBACF898898}"/>
    <cellStyle name="Comma 5 2 2 3 7 3 2 2" xfId="46583" xr:uid="{1CA2B121-FD77-46A9-8C5A-CC3A415D3136}"/>
    <cellStyle name="Comma 5 2 2 3 7 3 3" xfId="34451" xr:uid="{8287321B-20AF-4FBC-9EAD-9DDEB1C3848E}"/>
    <cellStyle name="Comma 5 2 2 3 7 4" xfId="14231" xr:uid="{8F2A4A32-1808-4B18-9C62-DC3F0071CD52}"/>
    <cellStyle name="Comma 5 2 2 3 7 4 2" xfId="38495" xr:uid="{059D42E7-4130-4CD6-9F59-C111F5898197}"/>
    <cellStyle name="Comma 5 2 2 3 7 5" xfId="26363" xr:uid="{1F0EF89E-6016-49EE-9C00-8399652F09FA}"/>
    <cellStyle name="Comma 5 2 2 3 8" xfId="4121" xr:uid="{AD6BAC28-BDEB-4502-97E8-C7C405457E28}"/>
    <cellStyle name="Comma 5 2 2 3 8 2" xfId="16253" xr:uid="{5B64FA26-C3A5-46F0-A953-E92221253CA5}"/>
    <cellStyle name="Comma 5 2 2 3 8 2 2" xfId="40517" xr:uid="{11CF0605-67A1-4132-9CD9-E4949BCD043D}"/>
    <cellStyle name="Comma 5 2 2 3 8 3" xfId="28385" xr:uid="{377FC827-9432-452F-93A7-D771C82CDC3A}"/>
    <cellStyle name="Comma 5 2 2 3 9" xfId="8165" xr:uid="{6B8AAE87-BA96-4B26-9BDB-981C77086278}"/>
    <cellStyle name="Comma 5 2 2 3 9 2" xfId="20297" xr:uid="{1BC3EA4B-3821-4725-96A3-BC1A808551DF}"/>
    <cellStyle name="Comma 5 2 2 3 9 2 2" xfId="44561" xr:uid="{A6EBF31B-6B32-4159-A59D-2714041B581F}"/>
    <cellStyle name="Comma 5 2 2 3 9 3" xfId="32429" xr:uid="{3E8D6427-7481-4557-A016-DF39BD265C0D}"/>
    <cellStyle name="Comma 5 2 2 4" xfId="98" xr:uid="{F5DBA991-AE6D-493C-A78D-0799D33425A0}"/>
    <cellStyle name="Comma 5 2 2 4 10" xfId="24362" xr:uid="{2FAE9699-80CB-4629-9804-B77361DC3212}"/>
    <cellStyle name="Comma 5 2 2 4 2" xfId="224" xr:uid="{E8A55970-DA8B-484D-987F-9581F8AAF68D}"/>
    <cellStyle name="Comma 5 2 2 4 2 2" xfId="477" xr:uid="{5675A702-6C29-484B-A5DF-AA6C21738DAA}"/>
    <cellStyle name="Comma 5 2 2 4 2 2 2" xfId="982" xr:uid="{FB6B70AA-4038-45FB-983C-E341F7836E18}"/>
    <cellStyle name="Comma 5 2 2 4 2 2 2 2" xfId="1993" xr:uid="{17FA99D4-A5C6-4E22-BD1B-7FCBD0B4D5A2}"/>
    <cellStyle name="Comma 5 2 2 4 2 2 2 2 2" xfId="4015" xr:uid="{E7ECECDB-03AB-4C9A-9C68-133019F1AB95}"/>
    <cellStyle name="Comma 5 2 2 4 2 2 2 2 2 2" xfId="8059" xr:uid="{F9190C73-2AEA-4F3F-A75D-C6B2EE06F7D5}"/>
    <cellStyle name="Comma 5 2 2 4 2 2 2 2 2 2 2" xfId="20191" xr:uid="{B52A94FE-98F2-4AC2-90CC-5EAB6E518FC6}"/>
    <cellStyle name="Comma 5 2 2 4 2 2 2 2 2 2 2 2" xfId="44455" xr:uid="{36E19587-7AFC-49C7-AD71-4D8E1F298B16}"/>
    <cellStyle name="Comma 5 2 2 4 2 2 2 2 2 2 3" xfId="32323" xr:uid="{5BA163E5-BB20-4272-979D-5BAEC59DDCC6}"/>
    <cellStyle name="Comma 5 2 2 4 2 2 2 2 2 3" xfId="12103" xr:uid="{5C758C9F-4C8D-4AB6-8C4E-097322F115A3}"/>
    <cellStyle name="Comma 5 2 2 4 2 2 2 2 2 3 2" xfId="24235" xr:uid="{4FB27580-A97B-4217-9174-FF471091E16A}"/>
    <cellStyle name="Comma 5 2 2 4 2 2 2 2 2 3 2 2" xfId="48499" xr:uid="{50F051B9-030F-408D-9A45-D725F2CF11E6}"/>
    <cellStyle name="Comma 5 2 2 4 2 2 2 2 2 3 3" xfId="36367" xr:uid="{78597512-6396-499B-BF0E-A1C70A3E67FE}"/>
    <cellStyle name="Comma 5 2 2 4 2 2 2 2 2 4" xfId="16147" xr:uid="{72EC2716-319E-4DFD-BA32-1A3C02C4C6C7}"/>
    <cellStyle name="Comma 5 2 2 4 2 2 2 2 2 4 2" xfId="40411" xr:uid="{4EF3C4D1-6878-4521-B5CD-842655CA7C7E}"/>
    <cellStyle name="Comma 5 2 2 4 2 2 2 2 2 5" xfId="28279" xr:uid="{0AB1BCDE-C78C-48D0-8C83-07A2F4C83B40}"/>
    <cellStyle name="Comma 5 2 2 4 2 2 2 2 3" xfId="6037" xr:uid="{A6F22FDF-7E0D-44B6-B07A-125E9045DE3A}"/>
    <cellStyle name="Comma 5 2 2 4 2 2 2 2 3 2" xfId="18169" xr:uid="{4E366E39-3B66-4BCD-A477-0DCD2AE866FB}"/>
    <cellStyle name="Comma 5 2 2 4 2 2 2 2 3 2 2" xfId="42433" xr:uid="{B2A506B6-C1C9-48E3-9E0A-33CEE1027F0C}"/>
    <cellStyle name="Comma 5 2 2 4 2 2 2 2 3 3" xfId="30301" xr:uid="{9D5FEADA-6582-4AFC-8BD9-1683CF3F4BA4}"/>
    <cellStyle name="Comma 5 2 2 4 2 2 2 2 4" xfId="10081" xr:uid="{54D46E60-FAE4-460B-BDB1-DE59F83CE2B6}"/>
    <cellStyle name="Comma 5 2 2 4 2 2 2 2 4 2" xfId="22213" xr:uid="{0558E60D-CFE6-4529-9B69-B15EB77379A4}"/>
    <cellStyle name="Comma 5 2 2 4 2 2 2 2 4 2 2" xfId="46477" xr:uid="{B75E710D-F88E-43C3-B32B-D0874E413B83}"/>
    <cellStyle name="Comma 5 2 2 4 2 2 2 2 4 3" xfId="34345" xr:uid="{51DE8712-6118-4A99-939B-5F69CB2AC2AC}"/>
    <cellStyle name="Comma 5 2 2 4 2 2 2 2 5" xfId="14125" xr:uid="{611D4D90-9673-4FF9-B072-0DAC1CA2B823}"/>
    <cellStyle name="Comma 5 2 2 4 2 2 2 2 5 2" xfId="38389" xr:uid="{166FAEAE-A105-40E6-AACD-038D2E896422}"/>
    <cellStyle name="Comma 5 2 2 4 2 2 2 2 6" xfId="26257" xr:uid="{3CD1179E-A189-4B64-A012-FBA126881E44}"/>
    <cellStyle name="Comma 5 2 2 4 2 2 2 3" xfId="3004" xr:uid="{6576EDD2-10EF-4D93-B92C-B0097DFC0B27}"/>
    <cellStyle name="Comma 5 2 2 4 2 2 2 3 2" xfId="7048" xr:uid="{F5CE377D-D411-44BE-88DA-6ABEBE6F57C7}"/>
    <cellStyle name="Comma 5 2 2 4 2 2 2 3 2 2" xfId="19180" xr:uid="{0BFF2DC8-3C76-44B0-B59E-FB6CF4995A77}"/>
    <cellStyle name="Comma 5 2 2 4 2 2 2 3 2 2 2" xfId="43444" xr:uid="{293A76F6-4D7D-4D87-A797-54DC9CA11E0A}"/>
    <cellStyle name="Comma 5 2 2 4 2 2 2 3 2 3" xfId="31312" xr:uid="{CE758740-236E-4527-BA91-B45DB251E768}"/>
    <cellStyle name="Comma 5 2 2 4 2 2 2 3 3" xfId="11092" xr:uid="{924FEA5D-0859-41A6-9CF8-6EAEAF15E218}"/>
    <cellStyle name="Comma 5 2 2 4 2 2 2 3 3 2" xfId="23224" xr:uid="{F73585A4-A28C-4808-9691-7647DF44D4EF}"/>
    <cellStyle name="Comma 5 2 2 4 2 2 2 3 3 2 2" xfId="47488" xr:uid="{3EC2FA48-EA70-4179-89F6-B5EFCB02D664}"/>
    <cellStyle name="Comma 5 2 2 4 2 2 2 3 3 3" xfId="35356" xr:uid="{7FD280D8-F695-4F76-9604-9EC72DFA839F}"/>
    <cellStyle name="Comma 5 2 2 4 2 2 2 3 4" xfId="15136" xr:uid="{505C7E72-249A-4E3B-83F4-481F3B735511}"/>
    <cellStyle name="Comma 5 2 2 4 2 2 2 3 4 2" xfId="39400" xr:uid="{B366113C-5EB2-4347-869C-A8521F80C8D6}"/>
    <cellStyle name="Comma 5 2 2 4 2 2 2 3 5" xfId="27268" xr:uid="{F1BAF996-314B-49AF-8E83-A37C113118BA}"/>
    <cellStyle name="Comma 5 2 2 4 2 2 2 4" xfId="5026" xr:uid="{A0DDB5C1-2FC9-499F-BCF2-4AC7826D16EB}"/>
    <cellStyle name="Comma 5 2 2 4 2 2 2 4 2" xfId="17158" xr:uid="{0690F852-4906-46B0-8391-B5E3C6D97F1C}"/>
    <cellStyle name="Comma 5 2 2 4 2 2 2 4 2 2" xfId="41422" xr:uid="{E5DC3567-EADE-4FBF-AEED-7A0C6166F1D5}"/>
    <cellStyle name="Comma 5 2 2 4 2 2 2 4 3" xfId="29290" xr:uid="{72979D62-16C4-41BD-B8B2-372AD6600071}"/>
    <cellStyle name="Comma 5 2 2 4 2 2 2 5" xfId="9070" xr:uid="{4649414C-67EB-47F6-A455-306604BC763F}"/>
    <cellStyle name="Comma 5 2 2 4 2 2 2 5 2" xfId="21202" xr:uid="{6A12D398-BB72-4E85-8D08-157FA2AD66E0}"/>
    <cellStyle name="Comma 5 2 2 4 2 2 2 5 2 2" xfId="45466" xr:uid="{DA65E450-BFC9-4C05-A76B-2913E1DD0017}"/>
    <cellStyle name="Comma 5 2 2 4 2 2 2 5 3" xfId="33334" xr:uid="{802FDEB4-5D81-4495-90DD-0B33DA036FC7}"/>
    <cellStyle name="Comma 5 2 2 4 2 2 2 6" xfId="13114" xr:uid="{0ABD7D64-0D0C-43FF-9CEC-D93903DF900F}"/>
    <cellStyle name="Comma 5 2 2 4 2 2 2 6 2" xfId="37378" xr:uid="{26008D2A-E2B2-4024-9BE5-335A6E00FE65}"/>
    <cellStyle name="Comma 5 2 2 4 2 2 2 7" xfId="25246" xr:uid="{F0498D4E-64CB-49AD-8D84-F241EBD6ECE1}"/>
    <cellStyle name="Comma 5 2 2 4 2 2 3" xfId="1488" xr:uid="{6C0D2264-A74F-4983-A867-A60205F78673}"/>
    <cellStyle name="Comma 5 2 2 4 2 2 3 2" xfId="3510" xr:uid="{B64AFE80-6C7F-4BA5-AD86-9781CFD0CBC6}"/>
    <cellStyle name="Comma 5 2 2 4 2 2 3 2 2" xfId="7554" xr:uid="{F90A2EFF-3F26-4FCA-AF70-6CC30DA30633}"/>
    <cellStyle name="Comma 5 2 2 4 2 2 3 2 2 2" xfId="19686" xr:uid="{CF6A736D-6A2C-4D8C-B667-EB4BB43E1AD0}"/>
    <cellStyle name="Comma 5 2 2 4 2 2 3 2 2 2 2" xfId="43950" xr:uid="{577FEC08-3194-4BB8-9B27-9ECEF0145C4E}"/>
    <cellStyle name="Comma 5 2 2 4 2 2 3 2 2 3" xfId="31818" xr:uid="{E614B263-4AFF-4E9C-8C93-4220F4C63661}"/>
    <cellStyle name="Comma 5 2 2 4 2 2 3 2 3" xfId="11598" xr:uid="{A53B35E4-E07B-421C-B5B5-DE08E5147C4D}"/>
    <cellStyle name="Comma 5 2 2 4 2 2 3 2 3 2" xfId="23730" xr:uid="{9C3FD065-0DF2-42DA-9C85-0F16D60520A5}"/>
    <cellStyle name="Comma 5 2 2 4 2 2 3 2 3 2 2" xfId="47994" xr:uid="{04ABD0BD-3C0E-44D2-878C-644E45F2859A}"/>
    <cellStyle name="Comma 5 2 2 4 2 2 3 2 3 3" xfId="35862" xr:uid="{A1D99752-7772-4C00-9FAB-7814B3BF36F0}"/>
    <cellStyle name="Comma 5 2 2 4 2 2 3 2 4" xfId="15642" xr:uid="{E9B39079-9ADA-4142-80FA-CF2D37075270}"/>
    <cellStyle name="Comma 5 2 2 4 2 2 3 2 4 2" xfId="39906" xr:uid="{F0F38BD9-8342-4E29-850C-1E6195B18654}"/>
    <cellStyle name="Comma 5 2 2 4 2 2 3 2 5" xfId="27774" xr:uid="{09FB0350-72D8-48CA-B552-07054827E221}"/>
    <cellStyle name="Comma 5 2 2 4 2 2 3 3" xfId="5532" xr:uid="{26ADE8EC-A1F4-4F66-9C08-95AD55A50DF3}"/>
    <cellStyle name="Comma 5 2 2 4 2 2 3 3 2" xfId="17664" xr:uid="{29D85338-92CC-4785-9AD9-9AD7532ECB5F}"/>
    <cellStyle name="Comma 5 2 2 4 2 2 3 3 2 2" xfId="41928" xr:uid="{BCEA3C8E-9D44-4453-BF9C-4CC1EBB04659}"/>
    <cellStyle name="Comma 5 2 2 4 2 2 3 3 3" xfId="29796" xr:uid="{A1D0356C-37ED-4625-8FCA-6FBB81DBD792}"/>
    <cellStyle name="Comma 5 2 2 4 2 2 3 4" xfId="9576" xr:uid="{E745E408-7ED4-4928-86C0-FF3FCE3C07B6}"/>
    <cellStyle name="Comma 5 2 2 4 2 2 3 4 2" xfId="21708" xr:uid="{D5AFE167-59F5-4867-BE2C-EF3A949D6A83}"/>
    <cellStyle name="Comma 5 2 2 4 2 2 3 4 2 2" xfId="45972" xr:uid="{9CB32BD8-81B2-4332-85A0-B916F780CE83}"/>
    <cellStyle name="Comma 5 2 2 4 2 2 3 4 3" xfId="33840" xr:uid="{93A45056-E303-4DFB-8714-98956F373B77}"/>
    <cellStyle name="Comma 5 2 2 4 2 2 3 5" xfId="13620" xr:uid="{4E0E9EB4-B379-40C0-883F-BBDE0D8C11F4}"/>
    <cellStyle name="Comma 5 2 2 4 2 2 3 5 2" xfId="37884" xr:uid="{E1500916-9FF0-40CB-869C-20E95382DD99}"/>
    <cellStyle name="Comma 5 2 2 4 2 2 3 6" xfId="25752" xr:uid="{DD355481-43BE-4FEE-95F0-A289E4BF76FA}"/>
    <cellStyle name="Comma 5 2 2 4 2 2 4" xfId="2499" xr:uid="{BD1C18AF-7652-48CE-8644-CCAF65DE375B}"/>
    <cellStyle name="Comma 5 2 2 4 2 2 4 2" xfId="6543" xr:uid="{7F6C513C-8E12-4BCF-B87F-DF9E73B2F4B5}"/>
    <cellStyle name="Comma 5 2 2 4 2 2 4 2 2" xfId="18675" xr:uid="{9EDCC361-B81D-454B-8202-5602DB1DF81C}"/>
    <cellStyle name="Comma 5 2 2 4 2 2 4 2 2 2" xfId="42939" xr:uid="{F10EA728-3933-4563-951D-4DFFED70B422}"/>
    <cellStyle name="Comma 5 2 2 4 2 2 4 2 3" xfId="30807" xr:uid="{FBCFBEEA-0BF9-4D63-924D-C80B6E2D0207}"/>
    <cellStyle name="Comma 5 2 2 4 2 2 4 3" xfId="10587" xr:uid="{21BB927F-5952-45C2-B245-334D07ADE62D}"/>
    <cellStyle name="Comma 5 2 2 4 2 2 4 3 2" xfId="22719" xr:uid="{4A195F12-21BB-42DF-A740-5F8335C900D1}"/>
    <cellStyle name="Comma 5 2 2 4 2 2 4 3 2 2" xfId="46983" xr:uid="{493130AC-3613-4136-8FF7-1202800E92AF}"/>
    <cellStyle name="Comma 5 2 2 4 2 2 4 3 3" xfId="34851" xr:uid="{298E4BFE-8889-4A64-AD00-7FC6B66EB545}"/>
    <cellStyle name="Comma 5 2 2 4 2 2 4 4" xfId="14631" xr:uid="{E9804286-7BBF-4F23-9D65-8BBF1F66E68E}"/>
    <cellStyle name="Comma 5 2 2 4 2 2 4 4 2" xfId="38895" xr:uid="{F2382F93-E6DB-450A-8601-A6EB63F5A9CB}"/>
    <cellStyle name="Comma 5 2 2 4 2 2 4 5" xfId="26763" xr:uid="{426B5039-EAEF-4C5D-AC6B-0BDF30FF14AF}"/>
    <cellStyle name="Comma 5 2 2 4 2 2 5" xfId="4521" xr:uid="{07FD7280-EFCA-4B4C-845C-B351C9F9EC50}"/>
    <cellStyle name="Comma 5 2 2 4 2 2 5 2" xfId="16653" xr:uid="{B8995C03-E9E4-4BBF-A533-692C164AC468}"/>
    <cellStyle name="Comma 5 2 2 4 2 2 5 2 2" xfId="40917" xr:uid="{88E0E0D4-F8E4-4A06-91B9-2F56CB93C253}"/>
    <cellStyle name="Comma 5 2 2 4 2 2 5 3" xfId="28785" xr:uid="{E6525EF7-F02C-447E-B539-8CB63F49AE90}"/>
    <cellStyle name="Comma 5 2 2 4 2 2 6" xfId="8565" xr:uid="{1009978A-A415-496E-8DCC-3AE3B43ED6FA}"/>
    <cellStyle name="Comma 5 2 2 4 2 2 6 2" xfId="20697" xr:uid="{4E1C1857-53BE-49AA-9FC1-2CF9459DDA23}"/>
    <cellStyle name="Comma 5 2 2 4 2 2 6 2 2" xfId="44961" xr:uid="{89EC9679-9119-44F4-A908-DB4EB1482B9F}"/>
    <cellStyle name="Comma 5 2 2 4 2 2 6 3" xfId="32829" xr:uid="{E320E9CA-BF5E-4B94-83E0-BD0FE2F3F4A5}"/>
    <cellStyle name="Comma 5 2 2 4 2 2 7" xfId="12609" xr:uid="{3BFA0445-7EF8-4775-B6F2-DC504CF9F9E2}"/>
    <cellStyle name="Comma 5 2 2 4 2 2 7 2" xfId="36873" xr:uid="{5593D043-F5C3-406A-AD17-CE5F40C323F0}"/>
    <cellStyle name="Comma 5 2 2 4 2 2 8" xfId="24741" xr:uid="{F6B1EC1C-9065-4710-A88F-DB34A3E6483B}"/>
    <cellStyle name="Comma 5 2 2 4 2 3" xfId="729" xr:uid="{C37DAE25-9001-4149-AEF9-4FB09A8310FB}"/>
    <cellStyle name="Comma 5 2 2 4 2 3 2" xfId="1740" xr:uid="{1B6170CA-D439-4D02-8942-FC5102B7EE25}"/>
    <cellStyle name="Comma 5 2 2 4 2 3 2 2" xfId="3762" xr:uid="{E5EF9761-3CF9-4795-8748-42398252E49C}"/>
    <cellStyle name="Comma 5 2 2 4 2 3 2 2 2" xfId="7806" xr:uid="{6AB8A133-8FE0-4DBB-B5AC-3C901F1BA3B6}"/>
    <cellStyle name="Comma 5 2 2 4 2 3 2 2 2 2" xfId="19938" xr:uid="{EEAB3937-F685-42EF-A8C3-21A5EEC80C84}"/>
    <cellStyle name="Comma 5 2 2 4 2 3 2 2 2 2 2" xfId="44202" xr:uid="{BD6FB8A7-25FC-41E0-9DFD-C25280A6260C}"/>
    <cellStyle name="Comma 5 2 2 4 2 3 2 2 2 3" xfId="32070" xr:uid="{53F0CBC4-74DD-4C90-B10D-C544A817926D}"/>
    <cellStyle name="Comma 5 2 2 4 2 3 2 2 3" xfId="11850" xr:uid="{3574D865-23CF-4618-BE9E-61E80EFAC6A9}"/>
    <cellStyle name="Comma 5 2 2 4 2 3 2 2 3 2" xfId="23982" xr:uid="{AC48BF2F-3E51-4BB6-8178-EA6CB4A4A0F9}"/>
    <cellStyle name="Comma 5 2 2 4 2 3 2 2 3 2 2" xfId="48246" xr:uid="{6AB50371-CCF9-4105-8278-807C0A39B419}"/>
    <cellStyle name="Comma 5 2 2 4 2 3 2 2 3 3" xfId="36114" xr:uid="{516A751E-0AF1-45B5-9FBA-7359DB7516F8}"/>
    <cellStyle name="Comma 5 2 2 4 2 3 2 2 4" xfId="15894" xr:uid="{114BF2C0-7345-4393-83D4-2C4E012A0D25}"/>
    <cellStyle name="Comma 5 2 2 4 2 3 2 2 4 2" xfId="40158" xr:uid="{ADEABCA6-E424-431F-B2E8-B82E87D9BA24}"/>
    <cellStyle name="Comma 5 2 2 4 2 3 2 2 5" xfId="28026" xr:uid="{612700DC-7284-4EDD-A647-08AE1F5B46A5}"/>
    <cellStyle name="Comma 5 2 2 4 2 3 2 3" xfId="5784" xr:uid="{B83C8C5B-75BB-4FE4-A070-BED6AE325285}"/>
    <cellStyle name="Comma 5 2 2 4 2 3 2 3 2" xfId="17916" xr:uid="{9228F3AA-9A9F-4A25-A894-2586B54AF0AB}"/>
    <cellStyle name="Comma 5 2 2 4 2 3 2 3 2 2" xfId="42180" xr:uid="{D9A95C5F-DCB0-4A69-9F49-2FA45BBF5A2A}"/>
    <cellStyle name="Comma 5 2 2 4 2 3 2 3 3" xfId="30048" xr:uid="{21DA0ECF-1C55-4D43-935F-386DF3DB2E13}"/>
    <cellStyle name="Comma 5 2 2 4 2 3 2 4" xfId="9828" xr:uid="{F3C93D27-1125-4DCA-8465-FA6F6788799D}"/>
    <cellStyle name="Comma 5 2 2 4 2 3 2 4 2" xfId="21960" xr:uid="{F3416C4C-7344-4D5A-A6F5-C6573602A0C3}"/>
    <cellStyle name="Comma 5 2 2 4 2 3 2 4 2 2" xfId="46224" xr:uid="{F68ADB36-BAD6-4E94-9FA8-DECFB168CE4F}"/>
    <cellStyle name="Comma 5 2 2 4 2 3 2 4 3" xfId="34092" xr:uid="{A49326B9-F392-4496-B532-4E2913DBE570}"/>
    <cellStyle name="Comma 5 2 2 4 2 3 2 5" xfId="13872" xr:uid="{787CA39B-8B74-4056-999A-B2BEEDA07CD8}"/>
    <cellStyle name="Comma 5 2 2 4 2 3 2 5 2" xfId="38136" xr:uid="{255D090D-085D-4A71-9CAB-4FD61F0BE61C}"/>
    <cellStyle name="Comma 5 2 2 4 2 3 2 6" xfId="26004" xr:uid="{FC85905D-647D-42C5-A066-4623182D202C}"/>
    <cellStyle name="Comma 5 2 2 4 2 3 3" xfId="2751" xr:uid="{A761C794-7125-4436-A571-78FED0D8A9F8}"/>
    <cellStyle name="Comma 5 2 2 4 2 3 3 2" xfId="6795" xr:uid="{913BCF50-AA41-43B3-8F71-668B0BD0E01C}"/>
    <cellStyle name="Comma 5 2 2 4 2 3 3 2 2" xfId="18927" xr:uid="{E99C125E-576B-4186-B6ED-626FA3A97889}"/>
    <cellStyle name="Comma 5 2 2 4 2 3 3 2 2 2" xfId="43191" xr:uid="{DD9FCC05-DBB7-4AD7-9E13-2E42A56060AB}"/>
    <cellStyle name="Comma 5 2 2 4 2 3 3 2 3" xfId="31059" xr:uid="{CED87E29-2247-42EF-BB8C-5366E13BC5AB}"/>
    <cellStyle name="Comma 5 2 2 4 2 3 3 3" xfId="10839" xr:uid="{8272D645-26CF-4D29-9202-F03BAA62FDFE}"/>
    <cellStyle name="Comma 5 2 2 4 2 3 3 3 2" xfId="22971" xr:uid="{468CD50F-35FC-4C8B-AFDC-73B2C716087D}"/>
    <cellStyle name="Comma 5 2 2 4 2 3 3 3 2 2" xfId="47235" xr:uid="{D88DE3F7-99C2-4FCC-AD8C-2144A5367A9D}"/>
    <cellStyle name="Comma 5 2 2 4 2 3 3 3 3" xfId="35103" xr:uid="{142CA0F8-8B50-49B1-8784-2FA9007DE1EE}"/>
    <cellStyle name="Comma 5 2 2 4 2 3 3 4" xfId="14883" xr:uid="{68379A9D-DE74-474B-9191-F929482155E6}"/>
    <cellStyle name="Comma 5 2 2 4 2 3 3 4 2" xfId="39147" xr:uid="{A3BBDE49-5199-4B41-9EE9-6E183D9B43BB}"/>
    <cellStyle name="Comma 5 2 2 4 2 3 3 5" xfId="27015" xr:uid="{74F25C3B-5EB3-422B-88F7-E720FEA2D5BA}"/>
    <cellStyle name="Comma 5 2 2 4 2 3 4" xfId="4773" xr:uid="{0A3E4D43-BA1B-4A08-AA3A-864C23742B71}"/>
    <cellStyle name="Comma 5 2 2 4 2 3 4 2" xfId="16905" xr:uid="{40E6813A-7859-4686-8E09-DDB8E89511E7}"/>
    <cellStyle name="Comma 5 2 2 4 2 3 4 2 2" xfId="41169" xr:uid="{D29640F0-859A-41B7-A8DC-106E28870FB8}"/>
    <cellStyle name="Comma 5 2 2 4 2 3 4 3" xfId="29037" xr:uid="{60D4CE5C-CB27-469A-8E8D-189117890722}"/>
    <cellStyle name="Comma 5 2 2 4 2 3 5" xfId="8817" xr:uid="{E370E8D8-1BE2-4C4A-8CEC-ADC2017689BB}"/>
    <cellStyle name="Comma 5 2 2 4 2 3 5 2" xfId="20949" xr:uid="{D604D24F-A15B-4D50-B888-88843A7432B2}"/>
    <cellStyle name="Comma 5 2 2 4 2 3 5 2 2" xfId="45213" xr:uid="{89DB11AA-4FB1-4DF2-B14E-A7F3BD3300FF}"/>
    <cellStyle name="Comma 5 2 2 4 2 3 5 3" xfId="33081" xr:uid="{0107D14E-FC07-4C88-8392-7F9CAF8335C2}"/>
    <cellStyle name="Comma 5 2 2 4 2 3 6" xfId="12861" xr:uid="{38C258D3-8DC3-47FC-811C-0B301BD122ED}"/>
    <cellStyle name="Comma 5 2 2 4 2 3 6 2" xfId="37125" xr:uid="{1DD0DD6A-912A-4BA6-9FEE-DD992BB81C38}"/>
    <cellStyle name="Comma 5 2 2 4 2 3 7" xfId="24993" xr:uid="{8D78AB06-9795-4A67-9094-567A28385EC2}"/>
    <cellStyle name="Comma 5 2 2 4 2 4" xfId="1235" xr:uid="{159318E0-74D3-44DE-829C-83F4986EA6E1}"/>
    <cellStyle name="Comma 5 2 2 4 2 4 2" xfId="3257" xr:uid="{854E6343-8959-4E97-81CE-23AC6A98EC42}"/>
    <cellStyle name="Comma 5 2 2 4 2 4 2 2" xfId="7301" xr:uid="{5E64BF92-7C87-4694-A0D3-895C72D894AE}"/>
    <cellStyle name="Comma 5 2 2 4 2 4 2 2 2" xfId="19433" xr:uid="{79097AEE-43F1-4215-9DC0-90F7BBD3847A}"/>
    <cellStyle name="Comma 5 2 2 4 2 4 2 2 2 2" xfId="43697" xr:uid="{4630C9DC-B1A5-4AF3-A3CF-3894AE63907C}"/>
    <cellStyle name="Comma 5 2 2 4 2 4 2 2 3" xfId="31565" xr:uid="{0FCE4AD1-0339-463D-B360-867FBF10EE54}"/>
    <cellStyle name="Comma 5 2 2 4 2 4 2 3" xfId="11345" xr:uid="{05E3863D-5A31-4EB4-B360-8C1FF702FE88}"/>
    <cellStyle name="Comma 5 2 2 4 2 4 2 3 2" xfId="23477" xr:uid="{091A3EF3-39A7-459E-99B0-6AF045D7C7CA}"/>
    <cellStyle name="Comma 5 2 2 4 2 4 2 3 2 2" xfId="47741" xr:uid="{062508A9-8272-451D-9964-82B4255F873F}"/>
    <cellStyle name="Comma 5 2 2 4 2 4 2 3 3" xfId="35609" xr:uid="{DEC93EF7-B413-497C-A99C-8B826D1DEF82}"/>
    <cellStyle name="Comma 5 2 2 4 2 4 2 4" xfId="15389" xr:uid="{12677A05-8A6B-44C0-B564-5318C0F036CA}"/>
    <cellStyle name="Comma 5 2 2 4 2 4 2 4 2" xfId="39653" xr:uid="{076AD9BA-DB86-4398-8119-309DAE0CB631}"/>
    <cellStyle name="Comma 5 2 2 4 2 4 2 5" xfId="27521" xr:uid="{05591338-675B-408C-9C12-93689D40F4BE}"/>
    <cellStyle name="Comma 5 2 2 4 2 4 3" xfId="5279" xr:uid="{9E9714DD-53B1-463A-B1A9-D819ECC799DB}"/>
    <cellStyle name="Comma 5 2 2 4 2 4 3 2" xfId="17411" xr:uid="{6F09C118-E394-4F0B-AAD8-EBB29285E83F}"/>
    <cellStyle name="Comma 5 2 2 4 2 4 3 2 2" xfId="41675" xr:uid="{A6246F08-75C6-4990-A014-38A185BB033D}"/>
    <cellStyle name="Comma 5 2 2 4 2 4 3 3" xfId="29543" xr:uid="{AE614CCB-B883-42DB-8602-9EA8B1EFA864}"/>
    <cellStyle name="Comma 5 2 2 4 2 4 4" xfId="9323" xr:uid="{703CA35D-4C50-420F-8639-C498797288A8}"/>
    <cellStyle name="Comma 5 2 2 4 2 4 4 2" xfId="21455" xr:uid="{1C9D6B3B-F1AA-4217-BC35-0F164DD68F6B}"/>
    <cellStyle name="Comma 5 2 2 4 2 4 4 2 2" xfId="45719" xr:uid="{669BA40D-CA4E-44BA-BB46-7402B4CC2C21}"/>
    <cellStyle name="Comma 5 2 2 4 2 4 4 3" xfId="33587" xr:uid="{72AE6B90-5B91-4F10-B73C-7CA131C634FE}"/>
    <cellStyle name="Comma 5 2 2 4 2 4 5" xfId="13367" xr:uid="{EB786E4A-58C5-44AE-A146-86AD7A302EF9}"/>
    <cellStyle name="Comma 5 2 2 4 2 4 5 2" xfId="37631" xr:uid="{46F49BCA-6B6B-4BDA-9FC4-37E48E398828}"/>
    <cellStyle name="Comma 5 2 2 4 2 4 6" xfId="25499" xr:uid="{D4CF3131-4650-4B0D-8F91-E10223D52987}"/>
    <cellStyle name="Comma 5 2 2 4 2 5" xfId="2246" xr:uid="{21E5E832-A428-4B8A-8014-26BF3DA099F8}"/>
    <cellStyle name="Comma 5 2 2 4 2 5 2" xfId="6290" xr:uid="{D5920DBE-3AD7-4861-AE7C-64A5C9FFB673}"/>
    <cellStyle name="Comma 5 2 2 4 2 5 2 2" xfId="18422" xr:uid="{EAA9D44D-CA2A-4281-AF0C-26EF6A2F1D24}"/>
    <cellStyle name="Comma 5 2 2 4 2 5 2 2 2" xfId="42686" xr:uid="{D40A65EA-0A30-48E0-81EC-08C6E5819B23}"/>
    <cellStyle name="Comma 5 2 2 4 2 5 2 3" xfId="30554" xr:uid="{53AC734C-5D41-4DFF-9C83-0C3A5416E8BF}"/>
    <cellStyle name="Comma 5 2 2 4 2 5 3" xfId="10334" xr:uid="{B0484669-2375-43E4-8796-F31F50BA9DDA}"/>
    <cellStyle name="Comma 5 2 2 4 2 5 3 2" xfId="22466" xr:uid="{22111269-EB68-48CF-BB84-3633DABA5100}"/>
    <cellStyle name="Comma 5 2 2 4 2 5 3 2 2" xfId="46730" xr:uid="{8341E320-1404-40F6-8D06-1BA998F4D815}"/>
    <cellStyle name="Comma 5 2 2 4 2 5 3 3" xfId="34598" xr:uid="{B6379D91-80F6-4B1B-8FF6-27A1517688CD}"/>
    <cellStyle name="Comma 5 2 2 4 2 5 4" xfId="14378" xr:uid="{D1ED9B75-B2F5-4409-8575-4C4E0C656ADA}"/>
    <cellStyle name="Comma 5 2 2 4 2 5 4 2" xfId="38642" xr:uid="{E212AB4B-0575-45A9-A80B-D946BC28597B}"/>
    <cellStyle name="Comma 5 2 2 4 2 5 5" xfId="26510" xr:uid="{63B6B64E-34CF-4583-A350-DFFA3F22E916}"/>
    <cellStyle name="Comma 5 2 2 4 2 6" xfId="4268" xr:uid="{230FD635-879F-420F-9950-5A7641841969}"/>
    <cellStyle name="Comma 5 2 2 4 2 6 2" xfId="16400" xr:uid="{B249E84F-28AF-4D03-99EB-525D04B54E3C}"/>
    <cellStyle name="Comma 5 2 2 4 2 6 2 2" xfId="40664" xr:uid="{3A85D6F5-51BA-4069-AA07-60DDCD4E2E33}"/>
    <cellStyle name="Comma 5 2 2 4 2 6 3" xfId="28532" xr:uid="{76EC05FC-F7A4-49FF-8385-894DF7FD1681}"/>
    <cellStyle name="Comma 5 2 2 4 2 7" xfId="8312" xr:uid="{4A16C7E0-89D8-4D96-8C19-DE833FC45BD8}"/>
    <cellStyle name="Comma 5 2 2 4 2 7 2" xfId="20444" xr:uid="{446F0212-482E-4843-A27D-3373428A65FC}"/>
    <cellStyle name="Comma 5 2 2 4 2 7 2 2" xfId="44708" xr:uid="{9D9CD295-A09A-49B5-846C-AD3E8937A42A}"/>
    <cellStyle name="Comma 5 2 2 4 2 7 3" xfId="32576" xr:uid="{EAC80659-4EBE-4C51-BFA5-89A48C9C071F}"/>
    <cellStyle name="Comma 5 2 2 4 2 8" xfId="12356" xr:uid="{DA6770E6-B44D-4C29-B524-115F4BA88248}"/>
    <cellStyle name="Comma 5 2 2 4 2 8 2" xfId="36620" xr:uid="{52420B8B-63B6-4723-BFBB-46D95E313C47}"/>
    <cellStyle name="Comma 5 2 2 4 2 9" xfId="24488" xr:uid="{531061A8-8BA2-4472-8546-47A3ACB87712}"/>
    <cellStyle name="Comma 5 2 2 4 3" xfId="351" xr:uid="{CF10F645-DC50-46B0-B932-0D619907C648}"/>
    <cellStyle name="Comma 5 2 2 4 3 2" xfId="856" xr:uid="{C6485732-0579-4170-8B4D-F7AAE6935B2B}"/>
    <cellStyle name="Comma 5 2 2 4 3 2 2" xfId="1867" xr:uid="{E0AA7E78-904F-4E50-B804-28B8778A8D8C}"/>
    <cellStyle name="Comma 5 2 2 4 3 2 2 2" xfId="3889" xr:uid="{64BAC015-B304-4B72-9164-AC6CD4592EAB}"/>
    <cellStyle name="Comma 5 2 2 4 3 2 2 2 2" xfId="7933" xr:uid="{904D3158-6747-4F15-B386-9993113DF3D6}"/>
    <cellStyle name="Comma 5 2 2 4 3 2 2 2 2 2" xfId="20065" xr:uid="{93999E95-A2BD-4BB6-95C6-9E21694766D1}"/>
    <cellStyle name="Comma 5 2 2 4 3 2 2 2 2 2 2" xfId="44329" xr:uid="{1709F2CE-EFFA-47FA-BFCF-38892E2A6C88}"/>
    <cellStyle name="Comma 5 2 2 4 3 2 2 2 2 3" xfId="32197" xr:uid="{7E11ADB9-0B22-4CF2-8881-6CBB7E8A42F0}"/>
    <cellStyle name="Comma 5 2 2 4 3 2 2 2 3" xfId="11977" xr:uid="{EA387691-8A3B-449A-9CF1-E9F607769D5B}"/>
    <cellStyle name="Comma 5 2 2 4 3 2 2 2 3 2" xfId="24109" xr:uid="{54A7ABE6-D9CD-4704-ABD4-C907CAD4BE36}"/>
    <cellStyle name="Comma 5 2 2 4 3 2 2 2 3 2 2" xfId="48373" xr:uid="{1475327D-D3C0-45EF-8B0A-FBDD153A73A1}"/>
    <cellStyle name="Comma 5 2 2 4 3 2 2 2 3 3" xfId="36241" xr:uid="{364054A6-3AB3-4F50-9F39-F0508F24FAB6}"/>
    <cellStyle name="Comma 5 2 2 4 3 2 2 2 4" xfId="16021" xr:uid="{46EFF592-EF00-417F-BB7A-CB26CDEC72AA}"/>
    <cellStyle name="Comma 5 2 2 4 3 2 2 2 4 2" xfId="40285" xr:uid="{5377E629-EFEF-4BF8-BD5F-43FE7EAC7A1F}"/>
    <cellStyle name="Comma 5 2 2 4 3 2 2 2 5" xfId="28153" xr:uid="{2538CB23-2F1C-4DF9-B764-1E4A07362AB0}"/>
    <cellStyle name="Comma 5 2 2 4 3 2 2 3" xfId="5911" xr:uid="{05CA0A0B-CF55-48D4-AE95-03DE47A0B490}"/>
    <cellStyle name="Comma 5 2 2 4 3 2 2 3 2" xfId="18043" xr:uid="{C131765B-D535-4C4D-B3E7-D6D8D2AB6915}"/>
    <cellStyle name="Comma 5 2 2 4 3 2 2 3 2 2" xfId="42307" xr:uid="{DAF8A55F-5674-4996-A154-DD91AF8FD8DB}"/>
    <cellStyle name="Comma 5 2 2 4 3 2 2 3 3" xfId="30175" xr:uid="{5405AF60-C03B-40A1-997A-8EFB58CE6148}"/>
    <cellStyle name="Comma 5 2 2 4 3 2 2 4" xfId="9955" xr:uid="{CE415DAC-D769-405A-962F-3E70D26A2018}"/>
    <cellStyle name="Comma 5 2 2 4 3 2 2 4 2" xfId="22087" xr:uid="{2FFE0217-743D-4688-A584-925674377F56}"/>
    <cellStyle name="Comma 5 2 2 4 3 2 2 4 2 2" xfId="46351" xr:uid="{BF619554-845A-4414-8998-E5BF070A184C}"/>
    <cellStyle name="Comma 5 2 2 4 3 2 2 4 3" xfId="34219" xr:uid="{572A1522-C09E-45D7-B062-B69B66A268CE}"/>
    <cellStyle name="Comma 5 2 2 4 3 2 2 5" xfId="13999" xr:uid="{677947FE-4027-49F0-948C-B92D91811D55}"/>
    <cellStyle name="Comma 5 2 2 4 3 2 2 5 2" xfId="38263" xr:uid="{B23889BC-00E5-431A-8153-F277907323A4}"/>
    <cellStyle name="Comma 5 2 2 4 3 2 2 6" xfId="26131" xr:uid="{CDDF446C-627C-4BF9-8628-51D226881312}"/>
    <cellStyle name="Comma 5 2 2 4 3 2 3" xfId="2878" xr:uid="{66E73BF1-7DC2-42BD-9859-76118C936A91}"/>
    <cellStyle name="Comma 5 2 2 4 3 2 3 2" xfId="6922" xr:uid="{712D2061-DB26-4559-B570-C97A9894FF1D}"/>
    <cellStyle name="Comma 5 2 2 4 3 2 3 2 2" xfId="19054" xr:uid="{A8905945-A53F-4B36-9B7F-D24E20D3B6CD}"/>
    <cellStyle name="Comma 5 2 2 4 3 2 3 2 2 2" xfId="43318" xr:uid="{BDFE7525-865D-4112-B42F-D63EDF52B023}"/>
    <cellStyle name="Comma 5 2 2 4 3 2 3 2 3" xfId="31186" xr:uid="{A9388754-4391-4E3B-B177-887591D37C45}"/>
    <cellStyle name="Comma 5 2 2 4 3 2 3 3" xfId="10966" xr:uid="{4E1F403C-1B5E-4CD9-8825-F074AE44F42A}"/>
    <cellStyle name="Comma 5 2 2 4 3 2 3 3 2" xfId="23098" xr:uid="{95220339-16D3-47D5-B46B-69708DC10E04}"/>
    <cellStyle name="Comma 5 2 2 4 3 2 3 3 2 2" xfId="47362" xr:uid="{1E520E55-7BFE-49CB-92DD-45566BB73DC9}"/>
    <cellStyle name="Comma 5 2 2 4 3 2 3 3 3" xfId="35230" xr:uid="{E3CCCE11-11FB-4794-972B-45240A78ACE9}"/>
    <cellStyle name="Comma 5 2 2 4 3 2 3 4" xfId="15010" xr:uid="{841A8A4D-C503-483A-990B-7281A30759D2}"/>
    <cellStyle name="Comma 5 2 2 4 3 2 3 4 2" xfId="39274" xr:uid="{9242D9C5-57E9-4D68-8A63-D2FB6814F3E4}"/>
    <cellStyle name="Comma 5 2 2 4 3 2 3 5" xfId="27142" xr:uid="{AFBFF0BC-58AA-4E14-936A-0314B24BCAB2}"/>
    <cellStyle name="Comma 5 2 2 4 3 2 4" xfId="4900" xr:uid="{F4973672-20E1-4CB3-A95B-246BE2F2EE7B}"/>
    <cellStyle name="Comma 5 2 2 4 3 2 4 2" xfId="17032" xr:uid="{0DD496DB-DAD7-4907-84AF-5AC48696C1EB}"/>
    <cellStyle name="Comma 5 2 2 4 3 2 4 2 2" xfId="41296" xr:uid="{8E998435-5F09-4267-8385-72131FE3B774}"/>
    <cellStyle name="Comma 5 2 2 4 3 2 4 3" xfId="29164" xr:uid="{5C0692EC-52E8-44D8-9E4D-2B6D634DD093}"/>
    <cellStyle name="Comma 5 2 2 4 3 2 5" xfId="8944" xr:uid="{47FC3E9C-A44A-4D27-91F4-EB824934BFCF}"/>
    <cellStyle name="Comma 5 2 2 4 3 2 5 2" xfId="21076" xr:uid="{A4C5CB21-CCD6-41E3-9925-AC041CE3CE14}"/>
    <cellStyle name="Comma 5 2 2 4 3 2 5 2 2" xfId="45340" xr:uid="{3ACE208B-2FB1-410A-99E6-0FC826A820D0}"/>
    <cellStyle name="Comma 5 2 2 4 3 2 5 3" xfId="33208" xr:uid="{A1B2F644-67DC-4BE2-9B6E-074553665D6F}"/>
    <cellStyle name="Comma 5 2 2 4 3 2 6" xfId="12988" xr:uid="{40D45402-2394-4EAA-8BE3-A79A93415330}"/>
    <cellStyle name="Comma 5 2 2 4 3 2 6 2" xfId="37252" xr:uid="{CB94E958-D377-4841-960D-79D908330938}"/>
    <cellStyle name="Comma 5 2 2 4 3 2 7" xfId="25120" xr:uid="{71AC46D9-5967-48B7-9C12-0E3E5D1E92BC}"/>
    <cellStyle name="Comma 5 2 2 4 3 3" xfId="1362" xr:uid="{C9C269FC-292F-4801-ACCA-4C4A147E65FB}"/>
    <cellStyle name="Comma 5 2 2 4 3 3 2" xfId="3384" xr:uid="{1A650127-965E-4A87-B8A5-EFBEB7C1B4C0}"/>
    <cellStyle name="Comma 5 2 2 4 3 3 2 2" xfId="7428" xr:uid="{8DE0A2D3-D067-4BE4-AB49-8B187F67AB16}"/>
    <cellStyle name="Comma 5 2 2 4 3 3 2 2 2" xfId="19560" xr:uid="{47707F2C-8833-45AD-A1C1-C595EA765B90}"/>
    <cellStyle name="Comma 5 2 2 4 3 3 2 2 2 2" xfId="43824" xr:uid="{BC6C795A-C77C-461D-A11C-970711DF6CE4}"/>
    <cellStyle name="Comma 5 2 2 4 3 3 2 2 3" xfId="31692" xr:uid="{D8D1FECD-F056-4156-9D32-8C9C314B1486}"/>
    <cellStyle name="Comma 5 2 2 4 3 3 2 3" xfId="11472" xr:uid="{4369A4C2-92D6-45B2-8F03-B55DE0313E82}"/>
    <cellStyle name="Comma 5 2 2 4 3 3 2 3 2" xfId="23604" xr:uid="{8EACCE41-2FB5-46C9-A67A-1A7A58768404}"/>
    <cellStyle name="Comma 5 2 2 4 3 3 2 3 2 2" xfId="47868" xr:uid="{100FCBC5-F2E9-47A2-8312-7EBFED77CF9B}"/>
    <cellStyle name="Comma 5 2 2 4 3 3 2 3 3" xfId="35736" xr:uid="{3E65E664-BB88-47A2-856D-FCAB75D6EBE1}"/>
    <cellStyle name="Comma 5 2 2 4 3 3 2 4" xfId="15516" xr:uid="{2A011D16-4077-483F-9883-7F4BC952239C}"/>
    <cellStyle name="Comma 5 2 2 4 3 3 2 4 2" xfId="39780" xr:uid="{766950E6-8EA8-4538-825E-3890496F8F01}"/>
    <cellStyle name="Comma 5 2 2 4 3 3 2 5" xfId="27648" xr:uid="{7C73432B-1B3A-4EFE-ADEC-2102FCDAB48B}"/>
    <cellStyle name="Comma 5 2 2 4 3 3 3" xfId="5406" xr:uid="{561214EF-BEAB-46B5-9C9E-0A54E9672666}"/>
    <cellStyle name="Comma 5 2 2 4 3 3 3 2" xfId="17538" xr:uid="{09242B36-DD4B-4BB5-9A6E-254BD2D7E55B}"/>
    <cellStyle name="Comma 5 2 2 4 3 3 3 2 2" xfId="41802" xr:uid="{B2A996DE-1F6E-4F24-B961-0A7535F1A8F1}"/>
    <cellStyle name="Comma 5 2 2 4 3 3 3 3" xfId="29670" xr:uid="{E0D3F01B-F5E5-4ECD-ABCF-A50A4D0DA979}"/>
    <cellStyle name="Comma 5 2 2 4 3 3 4" xfId="9450" xr:uid="{788E622A-CCF0-4EFF-B86C-8016D63768CE}"/>
    <cellStyle name="Comma 5 2 2 4 3 3 4 2" xfId="21582" xr:uid="{D8569003-E35A-484D-B804-4C3E73590A9F}"/>
    <cellStyle name="Comma 5 2 2 4 3 3 4 2 2" xfId="45846" xr:uid="{4C23E853-3CC3-4792-B342-1E1AD694FF9E}"/>
    <cellStyle name="Comma 5 2 2 4 3 3 4 3" xfId="33714" xr:uid="{164EF6AB-CA90-4F68-BAF1-E368AA9342EB}"/>
    <cellStyle name="Comma 5 2 2 4 3 3 5" xfId="13494" xr:uid="{4346DCF0-ACE8-4F4F-B207-FEE5EF3D38DC}"/>
    <cellStyle name="Comma 5 2 2 4 3 3 5 2" xfId="37758" xr:uid="{F2B2C0DB-2D96-4AD4-B68D-3D787D7757B0}"/>
    <cellStyle name="Comma 5 2 2 4 3 3 6" xfId="25626" xr:uid="{69DB4054-A2E6-4F1E-9AEB-13A23E6B4630}"/>
    <cellStyle name="Comma 5 2 2 4 3 4" xfId="2373" xr:uid="{966E1739-4630-4C8B-8D8A-58314D751A11}"/>
    <cellStyle name="Comma 5 2 2 4 3 4 2" xfId="6417" xr:uid="{FFD936ED-27DB-474E-92E7-9C31221B223C}"/>
    <cellStyle name="Comma 5 2 2 4 3 4 2 2" xfId="18549" xr:uid="{2AFB9B34-636F-47EE-86A6-C7E997B2D848}"/>
    <cellStyle name="Comma 5 2 2 4 3 4 2 2 2" xfId="42813" xr:uid="{43D9ADEB-7DAD-4634-AAB0-EBE8C4E3162A}"/>
    <cellStyle name="Comma 5 2 2 4 3 4 2 3" xfId="30681" xr:uid="{FF7A2567-B9C3-4AD4-8B61-E8689CE0F079}"/>
    <cellStyle name="Comma 5 2 2 4 3 4 3" xfId="10461" xr:uid="{0E164011-6707-4006-9996-14DA6CD50D00}"/>
    <cellStyle name="Comma 5 2 2 4 3 4 3 2" xfId="22593" xr:uid="{CF0EFF32-16F2-4EA3-88F6-03523788A66E}"/>
    <cellStyle name="Comma 5 2 2 4 3 4 3 2 2" xfId="46857" xr:uid="{D96D1372-8DDB-4501-BDAE-A712289AC399}"/>
    <cellStyle name="Comma 5 2 2 4 3 4 3 3" xfId="34725" xr:uid="{E751154C-4A7D-4FDE-A0C2-82EBA8CEF20D}"/>
    <cellStyle name="Comma 5 2 2 4 3 4 4" xfId="14505" xr:uid="{DFDB5EF3-3F8F-4FE8-BFA8-2425EE5D7B2D}"/>
    <cellStyle name="Comma 5 2 2 4 3 4 4 2" xfId="38769" xr:uid="{E789067A-9DAA-4BD3-9852-8237078FA46D}"/>
    <cellStyle name="Comma 5 2 2 4 3 4 5" xfId="26637" xr:uid="{4A48789C-BFFC-4D3B-AF81-614F2C43129D}"/>
    <cellStyle name="Comma 5 2 2 4 3 5" xfId="4395" xr:uid="{AD4D0A8E-D26B-4B20-8834-BDE0F1D2B5CD}"/>
    <cellStyle name="Comma 5 2 2 4 3 5 2" xfId="16527" xr:uid="{C212D414-0B92-4B24-B56F-44D8A343D30E}"/>
    <cellStyle name="Comma 5 2 2 4 3 5 2 2" xfId="40791" xr:uid="{910D2C4D-923B-4BF6-8114-8C0C417DD0E4}"/>
    <cellStyle name="Comma 5 2 2 4 3 5 3" xfId="28659" xr:uid="{9B1C6E4D-3ACF-4431-BEAC-F687798B93A3}"/>
    <cellStyle name="Comma 5 2 2 4 3 6" xfId="8439" xr:uid="{CD113B30-EFD3-420A-956C-9870B8DB4DBD}"/>
    <cellStyle name="Comma 5 2 2 4 3 6 2" xfId="20571" xr:uid="{2F3B0F46-F114-4A68-A1B4-47D2C1A11E16}"/>
    <cellStyle name="Comma 5 2 2 4 3 6 2 2" xfId="44835" xr:uid="{EF8E12FB-F78A-4A4D-B517-4413BD197503}"/>
    <cellStyle name="Comma 5 2 2 4 3 6 3" xfId="32703" xr:uid="{9075D41B-5FF2-4FAA-8138-0969DD90CC74}"/>
    <cellStyle name="Comma 5 2 2 4 3 7" xfId="12483" xr:uid="{04CF347E-56AD-4F4D-8644-28A70AE0DF93}"/>
    <cellStyle name="Comma 5 2 2 4 3 7 2" xfId="36747" xr:uid="{2F45DB52-DD18-41DB-B953-0F07BD403352}"/>
    <cellStyle name="Comma 5 2 2 4 3 8" xfId="24615" xr:uid="{CC64D85A-89BE-4DEC-95DF-F63719FA0FFB}"/>
    <cellStyle name="Comma 5 2 2 4 4" xfId="603" xr:uid="{1C1C3E36-57ED-4888-B983-B72F8BC4DE3C}"/>
    <cellStyle name="Comma 5 2 2 4 4 2" xfId="1614" xr:uid="{30AF44F6-C3DE-4ABC-8D3E-1590D50B2178}"/>
    <cellStyle name="Comma 5 2 2 4 4 2 2" xfId="3636" xr:uid="{DF431CEC-6063-46F0-A8FF-25DC9DE0EBE3}"/>
    <cellStyle name="Comma 5 2 2 4 4 2 2 2" xfId="7680" xr:uid="{EDB47C73-1F85-4CB3-9A09-7F1C66D82A28}"/>
    <cellStyle name="Comma 5 2 2 4 4 2 2 2 2" xfId="19812" xr:uid="{1FEBB055-11D0-428B-8BD8-5D86094D0CF7}"/>
    <cellStyle name="Comma 5 2 2 4 4 2 2 2 2 2" xfId="44076" xr:uid="{497C9C2A-E9F0-4F4A-9BD8-FFEFC8BB73C0}"/>
    <cellStyle name="Comma 5 2 2 4 4 2 2 2 3" xfId="31944" xr:uid="{C97F03B0-8D93-4D06-BF3D-8C2409C27CC5}"/>
    <cellStyle name="Comma 5 2 2 4 4 2 2 3" xfId="11724" xr:uid="{B184B4F6-74FF-4946-BDF8-0E0C01467012}"/>
    <cellStyle name="Comma 5 2 2 4 4 2 2 3 2" xfId="23856" xr:uid="{E4CDD5CC-6587-4E84-9989-7DABF786A450}"/>
    <cellStyle name="Comma 5 2 2 4 4 2 2 3 2 2" xfId="48120" xr:uid="{4BC3D574-3E88-40CF-AEC3-06FC344EA309}"/>
    <cellStyle name="Comma 5 2 2 4 4 2 2 3 3" xfId="35988" xr:uid="{B49F17D5-95CB-4070-93E9-AC76C22AAD36}"/>
    <cellStyle name="Comma 5 2 2 4 4 2 2 4" xfId="15768" xr:uid="{ED4F4D0A-1F65-4F4F-8FFD-FDFC74E22C22}"/>
    <cellStyle name="Comma 5 2 2 4 4 2 2 4 2" xfId="40032" xr:uid="{BAAE744A-B646-423F-AE95-DFFA2E7256F5}"/>
    <cellStyle name="Comma 5 2 2 4 4 2 2 5" xfId="27900" xr:uid="{D197AB07-C801-47EE-9EBB-E363302F6CD0}"/>
    <cellStyle name="Comma 5 2 2 4 4 2 3" xfId="5658" xr:uid="{26035376-39F9-4000-9B64-A494BC16775A}"/>
    <cellStyle name="Comma 5 2 2 4 4 2 3 2" xfId="17790" xr:uid="{3367F22C-B476-4A08-B6AD-4F7D63D1E322}"/>
    <cellStyle name="Comma 5 2 2 4 4 2 3 2 2" xfId="42054" xr:uid="{94F3D400-4185-452B-B569-DAD5B06B229A}"/>
    <cellStyle name="Comma 5 2 2 4 4 2 3 3" xfId="29922" xr:uid="{2726D6F8-DAFA-45D9-A553-542FF0FD51D6}"/>
    <cellStyle name="Comma 5 2 2 4 4 2 4" xfId="9702" xr:uid="{0FA7FD33-E20C-4FCC-9C20-190442C9C9C2}"/>
    <cellStyle name="Comma 5 2 2 4 4 2 4 2" xfId="21834" xr:uid="{D47944CE-3164-416A-A06F-DBD80C72D88F}"/>
    <cellStyle name="Comma 5 2 2 4 4 2 4 2 2" xfId="46098" xr:uid="{9FD7E9D0-AAD2-44F6-B6E5-691134C683CB}"/>
    <cellStyle name="Comma 5 2 2 4 4 2 4 3" xfId="33966" xr:uid="{AC6708BE-1577-4668-BD2B-6A0262E5B7F3}"/>
    <cellStyle name="Comma 5 2 2 4 4 2 5" xfId="13746" xr:uid="{C548D86F-0522-4305-B2B4-3AA4722BE136}"/>
    <cellStyle name="Comma 5 2 2 4 4 2 5 2" xfId="38010" xr:uid="{0AB47164-FBA6-4169-AC50-647C4DF83D38}"/>
    <cellStyle name="Comma 5 2 2 4 4 2 6" xfId="25878" xr:uid="{4CB4ECE2-E834-442C-AEB2-06284D4E87D9}"/>
    <cellStyle name="Comma 5 2 2 4 4 3" xfId="2625" xr:uid="{4D7B25E9-B378-41E1-8B27-F13666B30F03}"/>
    <cellStyle name="Comma 5 2 2 4 4 3 2" xfId="6669" xr:uid="{EDB091F1-59F2-4F72-A89E-B1C7F6F8DD99}"/>
    <cellStyle name="Comma 5 2 2 4 4 3 2 2" xfId="18801" xr:uid="{125CEF9F-41BB-481E-B859-FE66B0C43288}"/>
    <cellStyle name="Comma 5 2 2 4 4 3 2 2 2" xfId="43065" xr:uid="{47D7EBF0-479B-4685-81F0-222CF85DE7EB}"/>
    <cellStyle name="Comma 5 2 2 4 4 3 2 3" xfId="30933" xr:uid="{79A5CB22-EE65-4289-8D1B-C622CAC6888A}"/>
    <cellStyle name="Comma 5 2 2 4 4 3 3" xfId="10713" xr:uid="{10759BBC-869E-4CFA-AAE8-5DC40FE5E711}"/>
    <cellStyle name="Comma 5 2 2 4 4 3 3 2" xfId="22845" xr:uid="{11F200D0-A2F4-40FF-9619-8DED2640D5D4}"/>
    <cellStyle name="Comma 5 2 2 4 4 3 3 2 2" xfId="47109" xr:uid="{D7CF45F2-3332-4A83-A188-F354BC11EA29}"/>
    <cellStyle name="Comma 5 2 2 4 4 3 3 3" xfId="34977" xr:uid="{F421789B-92F9-4BED-8793-94A8FE1688E6}"/>
    <cellStyle name="Comma 5 2 2 4 4 3 4" xfId="14757" xr:uid="{19CE4627-F13C-4CBF-878D-356CE85A3F71}"/>
    <cellStyle name="Comma 5 2 2 4 4 3 4 2" xfId="39021" xr:uid="{8CBBF110-F0FB-4131-8FAD-D3062CBD861A}"/>
    <cellStyle name="Comma 5 2 2 4 4 3 5" xfId="26889" xr:uid="{93B7B3AB-93AD-4511-8A4C-4A4F66AFC6AA}"/>
    <cellStyle name="Comma 5 2 2 4 4 4" xfId="4647" xr:uid="{714D2296-8FE0-4CB7-ACF2-811D368A042F}"/>
    <cellStyle name="Comma 5 2 2 4 4 4 2" xfId="16779" xr:uid="{2ED278D5-1DD1-4538-B8CC-AF2570180D14}"/>
    <cellStyle name="Comma 5 2 2 4 4 4 2 2" xfId="41043" xr:uid="{671289F7-1C4E-4BAB-A9BB-F2C4422FACC2}"/>
    <cellStyle name="Comma 5 2 2 4 4 4 3" xfId="28911" xr:uid="{9BF4035F-B54F-478F-823B-E2084BE14530}"/>
    <cellStyle name="Comma 5 2 2 4 4 5" xfId="8691" xr:uid="{F3BCD95A-A4B0-4E2D-A316-F86679C59220}"/>
    <cellStyle name="Comma 5 2 2 4 4 5 2" xfId="20823" xr:uid="{2D50A4A8-F03F-4785-AC15-D3DFAC3F3B8E}"/>
    <cellStyle name="Comma 5 2 2 4 4 5 2 2" xfId="45087" xr:uid="{546D4A3E-9AEB-4D76-82CD-9E98FAEA2E48}"/>
    <cellStyle name="Comma 5 2 2 4 4 5 3" xfId="32955" xr:uid="{5F4E835B-9824-4975-B7C7-63AB793833F7}"/>
    <cellStyle name="Comma 5 2 2 4 4 6" xfId="12735" xr:uid="{A9FA7400-93ED-4141-AC25-97ECB59B2EEE}"/>
    <cellStyle name="Comma 5 2 2 4 4 6 2" xfId="36999" xr:uid="{71D799CB-8E89-476B-B800-524D385B7FC0}"/>
    <cellStyle name="Comma 5 2 2 4 4 7" xfId="24867" xr:uid="{5039AFFC-20F1-4386-8B97-014DEDD30F9C}"/>
    <cellStyle name="Comma 5 2 2 4 5" xfId="1109" xr:uid="{79F1A84F-6936-465D-8EDE-2E5CA28BDDC0}"/>
    <cellStyle name="Comma 5 2 2 4 5 2" xfId="3131" xr:uid="{E400039D-A8EC-46FD-9F6C-9DB74C7E2E98}"/>
    <cellStyle name="Comma 5 2 2 4 5 2 2" xfId="7175" xr:uid="{169158CD-7B55-4A50-8057-1FA45B481014}"/>
    <cellStyle name="Comma 5 2 2 4 5 2 2 2" xfId="19307" xr:uid="{1683C53D-3A06-4A72-90DC-3E4BCDB7AC86}"/>
    <cellStyle name="Comma 5 2 2 4 5 2 2 2 2" xfId="43571" xr:uid="{D935AA0D-16F9-4FEB-8295-49E0D9116661}"/>
    <cellStyle name="Comma 5 2 2 4 5 2 2 3" xfId="31439" xr:uid="{F4BB895C-4CBC-40DB-8945-1B92CEF7F904}"/>
    <cellStyle name="Comma 5 2 2 4 5 2 3" xfId="11219" xr:uid="{193A73A5-8C20-4191-A997-4E333D774A9E}"/>
    <cellStyle name="Comma 5 2 2 4 5 2 3 2" xfId="23351" xr:uid="{96F2F11C-D4CA-4D32-AE24-B69CFEEE17E6}"/>
    <cellStyle name="Comma 5 2 2 4 5 2 3 2 2" xfId="47615" xr:uid="{A67018CC-71FD-4186-B705-1F7CE0A61577}"/>
    <cellStyle name="Comma 5 2 2 4 5 2 3 3" xfId="35483" xr:uid="{39B3CA85-0CEC-4ACA-A2B9-9CEE2DD38083}"/>
    <cellStyle name="Comma 5 2 2 4 5 2 4" xfId="15263" xr:uid="{7021A986-C787-45DF-BAB0-4036BECC3EE0}"/>
    <cellStyle name="Comma 5 2 2 4 5 2 4 2" xfId="39527" xr:uid="{A73BF8DF-06E0-4598-8A8C-EF2D999C69DC}"/>
    <cellStyle name="Comma 5 2 2 4 5 2 5" xfId="27395" xr:uid="{E738D667-4945-45C1-AFA9-784234E2BFD1}"/>
    <cellStyle name="Comma 5 2 2 4 5 3" xfId="5153" xr:uid="{7C313701-0CF9-4BE2-9A78-F773E72C4787}"/>
    <cellStyle name="Comma 5 2 2 4 5 3 2" xfId="17285" xr:uid="{13940025-5334-4484-86BC-95977EE13ED8}"/>
    <cellStyle name="Comma 5 2 2 4 5 3 2 2" xfId="41549" xr:uid="{D029927D-985E-4E41-B934-511AE8B7CE8B}"/>
    <cellStyle name="Comma 5 2 2 4 5 3 3" xfId="29417" xr:uid="{CC300975-1C8F-490C-9DE9-D96280E76FF3}"/>
    <cellStyle name="Comma 5 2 2 4 5 4" xfId="9197" xr:uid="{131A1B9A-9FD9-4430-9F87-2CC7CE5140B1}"/>
    <cellStyle name="Comma 5 2 2 4 5 4 2" xfId="21329" xr:uid="{28527A5A-3BF9-49DD-858D-1434A2702312}"/>
    <cellStyle name="Comma 5 2 2 4 5 4 2 2" xfId="45593" xr:uid="{6E2E0117-A642-4FB2-ABC6-CD823072AA50}"/>
    <cellStyle name="Comma 5 2 2 4 5 4 3" xfId="33461" xr:uid="{09C2A13C-EB04-41E0-AEB9-99B8E723A12C}"/>
    <cellStyle name="Comma 5 2 2 4 5 5" xfId="13241" xr:uid="{5B162C7A-A681-4210-92E5-B50A5C3D8864}"/>
    <cellStyle name="Comma 5 2 2 4 5 5 2" xfId="37505" xr:uid="{FDBDF08B-EAA3-4CC7-BF40-BDE8EECF9882}"/>
    <cellStyle name="Comma 5 2 2 4 5 6" xfId="25373" xr:uid="{98795987-EF97-488C-AD10-18533C143F2F}"/>
    <cellStyle name="Comma 5 2 2 4 6" xfId="2120" xr:uid="{1E45FB61-7B46-490D-BE36-CDB937067405}"/>
    <cellStyle name="Comma 5 2 2 4 6 2" xfId="6164" xr:uid="{ECA26E98-4267-476E-A3E7-FB94426EBEB3}"/>
    <cellStyle name="Comma 5 2 2 4 6 2 2" xfId="18296" xr:uid="{5CA6FAE5-2589-4E63-9ED8-04EDEEA95336}"/>
    <cellStyle name="Comma 5 2 2 4 6 2 2 2" xfId="42560" xr:uid="{535943D7-5296-44C2-890D-D52304FB2800}"/>
    <cellStyle name="Comma 5 2 2 4 6 2 3" xfId="30428" xr:uid="{015C59CD-FDE4-42AC-84A3-6701EC6D4DFB}"/>
    <cellStyle name="Comma 5 2 2 4 6 3" xfId="10208" xr:uid="{47146617-5DBD-4791-B262-044413412C14}"/>
    <cellStyle name="Comma 5 2 2 4 6 3 2" xfId="22340" xr:uid="{B580DC24-2577-4A51-8EA6-C3CD5B14794C}"/>
    <cellStyle name="Comma 5 2 2 4 6 3 2 2" xfId="46604" xr:uid="{A5A55192-28CB-47E3-9E34-85AAC1952008}"/>
    <cellStyle name="Comma 5 2 2 4 6 3 3" xfId="34472" xr:uid="{63F1165F-CFFA-4976-9760-98DC957ABF8B}"/>
    <cellStyle name="Comma 5 2 2 4 6 4" xfId="14252" xr:uid="{302A543D-663C-4CD1-85AD-ECB61E216EEA}"/>
    <cellStyle name="Comma 5 2 2 4 6 4 2" xfId="38516" xr:uid="{E34A468C-DCAB-4485-BCD8-06427E716D8B}"/>
    <cellStyle name="Comma 5 2 2 4 6 5" xfId="26384" xr:uid="{7F759101-0D00-4D08-B5C8-0E1B9DB849D9}"/>
    <cellStyle name="Comma 5 2 2 4 7" xfId="4142" xr:uid="{2512EC02-CC90-4820-8661-B4E67A172CC0}"/>
    <cellStyle name="Comma 5 2 2 4 7 2" xfId="16274" xr:uid="{2CB481BA-BE18-4C9F-8211-987C30447075}"/>
    <cellStyle name="Comma 5 2 2 4 7 2 2" xfId="40538" xr:uid="{BDF9F769-8AED-4CB6-BA01-00CC592476AD}"/>
    <cellStyle name="Comma 5 2 2 4 7 3" xfId="28406" xr:uid="{CF5D059A-5F2E-4448-8A06-5A440F0CD3DC}"/>
    <cellStyle name="Comma 5 2 2 4 8" xfId="8186" xr:uid="{5E9CB588-9009-458C-860B-D24F055DDE36}"/>
    <cellStyle name="Comma 5 2 2 4 8 2" xfId="20318" xr:uid="{62730AF5-272E-43DA-A296-5F68E21E488B}"/>
    <cellStyle name="Comma 5 2 2 4 8 2 2" xfId="44582" xr:uid="{8418EB59-4B5C-40EE-8452-F483A1AB8992}"/>
    <cellStyle name="Comma 5 2 2 4 8 3" xfId="32450" xr:uid="{38088440-33FD-448B-AA15-5F7935396478}"/>
    <cellStyle name="Comma 5 2 2 4 9" xfId="12230" xr:uid="{2D8E69C5-57A9-46D5-943E-474BFBA25F98}"/>
    <cellStyle name="Comma 5 2 2 4 9 2" xfId="36494" xr:uid="{55A8D4BC-C0AC-428B-9B76-1C872C06F5F5}"/>
    <cellStyle name="Comma 5 2 2 5" xfId="161" xr:uid="{711326B4-981C-4365-903F-3730A6E01D9F}"/>
    <cellStyle name="Comma 5 2 2 5 2" xfId="414" xr:uid="{24A9EC14-CA0D-47CF-AC8E-63E04F970A8B}"/>
    <cellStyle name="Comma 5 2 2 5 2 2" xfId="919" xr:uid="{1E3BF6E4-1117-48F5-9F2E-C9B80B27C6EE}"/>
    <cellStyle name="Comma 5 2 2 5 2 2 2" xfId="1930" xr:uid="{EED06295-055B-40DA-B000-095AF7F09C8B}"/>
    <cellStyle name="Comma 5 2 2 5 2 2 2 2" xfId="3952" xr:uid="{9A937586-EA25-48BB-BB7F-5F8DF65D0750}"/>
    <cellStyle name="Comma 5 2 2 5 2 2 2 2 2" xfId="7996" xr:uid="{871362BD-146E-46C6-9C05-8A452F52807B}"/>
    <cellStyle name="Comma 5 2 2 5 2 2 2 2 2 2" xfId="20128" xr:uid="{77E02FC3-B03F-489D-9C21-04BD24ED1F93}"/>
    <cellStyle name="Comma 5 2 2 5 2 2 2 2 2 2 2" xfId="44392" xr:uid="{13AD10CC-6C90-4E84-8B12-3144CCAF32D1}"/>
    <cellStyle name="Comma 5 2 2 5 2 2 2 2 2 3" xfId="32260" xr:uid="{51784A3D-05D4-4658-8850-1CB60B671F2A}"/>
    <cellStyle name="Comma 5 2 2 5 2 2 2 2 3" xfId="12040" xr:uid="{70D99E62-EB73-483A-8A30-32501CB63B66}"/>
    <cellStyle name="Comma 5 2 2 5 2 2 2 2 3 2" xfId="24172" xr:uid="{541AF77D-B3FF-4917-AC14-F62F8EE113E2}"/>
    <cellStyle name="Comma 5 2 2 5 2 2 2 2 3 2 2" xfId="48436" xr:uid="{08E62218-1591-48AB-B38B-CD0B623081AB}"/>
    <cellStyle name="Comma 5 2 2 5 2 2 2 2 3 3" xfId="36304" xr:uid="{7A95178F-6A47-4AB2-A4CB-874DD6CB0912}"/>
    <cellStyle name="Comma 5 2 2 5 2 2 2 2 4" xfId="16084" xr:uid="{17BA4742-6169-4E81-A948-60EB3D3C46EB}"/>
    <cellStyle name="Comma 5 2 2 5 2 2 2 2 4 2" xfId="40348" xr:uid="{BB3C5082-F74A-4A51-8FCF-3F59D7EA8F26}"/>
    <cellStyle name="Comma 5 2 2 5 2 2 2 2 5" xfId="28216" xr:uid="{133114C6-A14D-46A3-AB8C-9603B421A36D}"/>
    <cellStyle name="Comma 5 2 2 5 2 2 2 3" xfId="5974" xr:uid="{64EBBC4A-D777-4791-8FD4-2A349CFB1639}"/>
    <cellStyle name="Comma 5 2 2 5 2 2 2 3 2" xfId="18106" xr:uid="{C74A4394-B9F2-4E10-BCF3-C310F1D3A19D}"/>
    <cellStyle name="Comma 5 2 2 5 2 2 2 3 2 2" xfId="42370" xr:uid="{80AEF209-66F4-4D8C-B463-BE20D72CADD7}"/>
    <cellStyle name="Comma 5 2 2 5 2 2 2 3 3" xfId="30238" xr:uid="{B1B90EF2-87A7-4695-9729-ECDA90B1E39E}"/>
    <cellStyle name="Comma 5 2 2 5 2 2 2 4" xfId="10018" xr:uid="{E06166CC-6CB6-42D9-9C72-5E8A17ED7EC8}"/>
    <cellStyle name="Comma 5 2 2 5 2 2 2 4 2" xfId="22150" xr:uid="{CBFB5712-FABE-44A0-AB2C-6A5E45F987F0}"/>
    <cellStyle name="Comma 5 2 2 5 2 2 2 4 2 2" xfId="46414" xr:uid="{25970718-707E-4062-9162-F2731FC6478F}"/>
    <cellStyle name="Comma 5 2 2 5 2 2 2 4 3" xfId="34282" xr:uid="{0CF6E9EF-3F6E-49F6-A769-054699F5251A}"/>
    <cellStyle name="Comma 5 2 2 5 2 2 2 5" xfId="14062" xr:uid="{F616F48D-01D9-435D-860B-208C983D6978}"/>
    <cellStyle name="Comma 5 2 2 5 2 2 2 5 2" xfId="38326" xr:uid="{5562B695-1C7B-4828-8F6C-CACA9CC556D0}"/>
    <cellStyle name="Comma 5 2 2 5 2 2 2 6" xfId="26194" xr:uid="{C728F9BF-8E85-4DB3-AA8E-454D64B4C8B5}"/>
    <cellStyle name="Comma 5 2 2 5 2 2 3" xfId="2941" xr:uid="{937E259B-3D90-48B5-BF0C-32977D6AD6C7}"/>
    <cellStyle name="Comma 5 2 2 5 2 2 3 2" xfId="6985" xr:uid="{7BCAE953-A6CD-439C-B314-B149CDE4C96D}"/>
    <cellStyle name="Comma 5 2 2 5 2 2 3 2 2" xfId="19117" xr:uid="{6BFC035D-493F-4209-8AB1-88542F8CFDE8}"/>
    <cellStyle name="Comma 5 2 2 5 2 2 3 2 2 2" xfId="43381" xr:uid="{FB051759-C7B5-4110-A129-4CF5C3440157}"/>
    <cellStyle name="Comma 5 2 2 5 2 2 3 2 3" xfId="31249" xr:uid="{CD4FD5C9-EC40-4C30-AB1F-EAD121BE489C}"/>
    <cellStyle name="Comma 5 2 2 5 2 2 3 3" xfId="11029" xr:uid="{723F63D1-F708-45AD-9DF0-785E83368E8B}"/>
    <cellStyle name="Comma 5 2 2 5 2 2 3 3 2" xfId="23161" xr:uid="{095FF258-486B-44D3-A688-E9351C0ED369}"/>
    <cellStyle name="Comma 5 2 2 5 2 2 3 3 2 2" xfId="47425" xr:uid="{CC8C3D9B-1E25-4001-A885-A153E7E33A27}"/>
    <cellStyle name="Comma 5 2 2 5 2 2 3 3 3" xfId="35293" xr:uid="{B3B9AEED-B0CD-4FBF-8CED-F6F6C0F09FE3}"/>
    <cellStyle name="Comma 5 2 2 5 2 2 3 4" xfId="15073" xr:uid="{D32496F4-6E4E-473B-B7BE-D55DEFFCD466}"/>
    <cellStyle name="Comma 5 2 2 5 2 2 3 4 2" xfId="39337" xr:uid="{3B6C0427-4422-4835-AF3D-55A2D3661C14}"/>
    <cellStyle name="Comma 5 2 2 5 2 2 3 5" xfId="27205" xr:uid="{10DC9F18-F607-4899-B0AD-335D50E93F41}"/>
    <cellStyle name="Comma 5 2 2 5 2 2 4" xfId="4963" xr:uid="{8528CE96-D07D-402D-9564-2AB9B779C745}"/>
    <cellStyle name="Comma 5 2 2 5 2 2 4 2" xfId="17095" xr:uid="{E9445B64-CA44-4389-A1F3-5799D3DF2E1D}"/>
    <cellStyle name="Comma 5 2 2 5 2 2 4 2 2" xfId="41359" xr:uid="{19925D48-7AD5-4C25-920D-312DF047CD4F}"/>
    <cellStyle name="Comma 5 2 2 5 2 2 4 3" xfId="29227" xr:uid="{8A220547-8F6D-4EC2-88A8-7D32C876255B}"/>
    <cellStyle name="Comma 5 2 2 5 2 2 5" xfId="9007" xr:uid="{33D70C7F-06BC-45E2-B0F7-35B2E0AA189D}"/>
    <cellStyle name="Comma 5 2 2 5 2 2 5 2" xfId="21139" xr:uid="{69672C84-EE82-42BE-868A-39A03A63EB19}"/>
    <cellStyle name="Comma 5 2 2 5 2 2 5 2 2" xfId="45403" xr:uid="{90AAE94D-BC65-4750-B7F4-EB16CABE538B}"/>
    <cellStyle name="Comma 5 2 2 5 2 2 5 3" xfId="33271" xr:uid="{09CDAB64-FDEF-4625-848F-DD1F40585673}"/>
    <cellStyle name="Comma 5 2 2 5 2 2 6" xfId="13051" xr:uid="{DC61F433-3C1C-4E62-8679-D77A15DDDE30}"/>
    <cellStyle name="Comma 5 2 2 5 2 2 6 2" xfId="37315" xr:uid="{AB0AF121-A8B7-45E8-8D3A-DBFBD9E5E8C6}"/>
    <cellStyle name="Comma 5 2 2 5 2 2 7" xfId="25183" xr:uid="{2AA8A274-AFDC-43E7-8845-8E14E28A6DF2}"/>
    <cellStyle name="Comma 5 2 2 5 2 3" xfId="1425" xr:uid="{E61C3D1C-7CA1-4B58-B9C1-491C76F2562E}"/>
    <cellStyle name="Comma 5 2 2 5 2 3 2" xfId="3447" xr:uid="{A9508AF4-E9E3-4650-B930-F139F231645D}"/>
    <cellStyle name="Comma 5 2 2 5 2 3 2 2" xfId="7491" xr:uid="{98B321E4-8798-4147-A1B6-CF99F4561FDB}"/>
    <cellStyle name="Comma 5 2 2 5 2 3 2 2 2" xfId="19623" xr:uid="{65EAFE25-AA6F-48FB-AC23-8C56AD198C5C}"/>
    <cellStyle name="Comma 5 2 2 5 2 3 2 2 2 2" xfId="43887" xr:uid="{77CD664D-6D88-4105-BC89-03B4468C05B7}"/>
    <cellStyle name="Comma 5 2 2 5 2 3 2 2 3" xfId="31755" xr:uid="{DB853627-0E36-48EE-8744-CB83AB15903F}"/>
    <cellStyle name="Comma 5 2 2 5 2 3 2 3" xfId="11535" xr:uid="{7F2064CA-CE05-4E3F-985B-CFC51180BF34}"/>
    <cellStyle name="Comma 5 2 2 5 2 3 2 3 2" xfId="23667" xr:uid="{6CD29A5F-B662-4E19-865F-900AB26881FA}"/>
    <cellStyle name="Comma 5 2 2 5 2 3 2 3 2 2" xfId="47931" xr:uid="{C9C837AC-EF8A-45CB-ABF9-ECCD61B4D6C8}"/>
    <cellStyle name="Comma 5 2 2 5 2 3 2 3 3" xfId="35799" xr:uid="{9C474113-8733-450C-B628-831AA3011384}"/>
    <cellStyle name="Comma 5 2 2 5 2 3 2 4" xfId="15579" xr:uid="{25F474BF-996B-417A-BDAC-BDDA8827F666}"/>
    <cellStyle name="Comma 5 2 2 5 2 3 2 4 2" xfId="39843" xr:uid="{B9992D9E-B9DF-41EB-8A7F-1755E75DD44A}"/>
    <cellStyle name="Comma 5 2 2 5 2 3 2 5" xfId="27711" xr:uid="{2FC99488-18AB-4096-B7C1-309D05E3E6CB}"/>
    <cellStyle name="Comma 5 2 2 5 2 3 3" xfId="5469" xr:uid="{17057C45-9B5B-4C2D-BAB5-9639EFB2779B}"/>
    <cellStyle name="Comma 5 2 2 5 2 3 3 2" xfId="17601" xr:uid="{8D6CBD7A-53C6-4D9D-ADD3-42211E197808}"/>
    <cellStyle name="Comma 5 2 2 5 2 3 3 2 2" xfId="41865" xr:uid="{5E7AB3B2-481E-4D9D-ADF6-4D390E6F23C8}"/>
    <cellStyle name="Comma 5 2 2 5 2 3 3 3" xfId="29733" xr:uid="{80EF3AB7-3A04-421A-BE84-0F1569819DBC}"/>
    <cellStyle name="Comma 5 2 2 5 2 3 4" xfId="9513" xr:uid="{DE3D9DD7-B3CF-4DF3-8255-CFB4237F4C05}"/>
    <cellStyle name="Comma 5 2 2 5 2 3 4 2" xfId="21645" xr:uid="{BEE8B2DC-D3D7-421B-B95F-0A643919D887}"/>
    <cellStyle name="Comma 5 2 2 5 2 3 4 2 2" xfId="45909" xr:uid="{0A1FC9FE-5A4D-4E80-B2B8-FABFCA819288}"/>
    <cellStyle name="Comma 5 2 2 5 2 3 4 3" xfId="33777" xr:uid="{8800354F-52F6-41D9-BD3F-F1A879009779}"/>
    <cellStyle name="Comma 5 2 2 5 2 3 5" xfId="13557" xr:uid="{02B2C082-9A03-4FFF-9BF4-D73A87E2B946}"/>
    <cellStyle name="Comma 5 2 2 5 2 3 5 2" xfId="37821" xr:uid="{C8228A16-27E6-4513-BD9B-D73692257AD4}"/>
    <cellStyle name="Comma 5 2 2 5 2 3 6" xfId="25689" xr:uid="{CFA28033-7442-46AB-852F-935A03BF6D8F}"/>
    <cellStyle name="Comma 5 2 2 5 2 4" xfId="2436" xr:uid="{854CB86B-09C9-44D2-9714-A39BD7A26AFA}"/>
    <cellStyle name="Comma 5 2 2 5 2 4 2" xfId="6480" xr:uid="{659DD000-0675-472C-897C-D5AE5A85B0DB}"/>
    <cellStyle name="Comma 5 2 2 5 2 4 2 2" xfId="18612" xr:uid="{DB823D8C-FA3C-4471-BC05-0EBAFCCE58A1}"/>
    <cellStyle name="Comma 5 2 2 5 2 4 2 2 2" xfId="42876" xr:uid="{B40B53A0-78F3-48E6-9268-CBB6C73BD5C9}"/>
    <cellStyle name="Comma 5 2 2 5 2 4 2 3" xfId="30744" xr:uid="{471F6DB3-F5D9-4600-9D78-E51B3E2240D4}"/>
    <cellStyle name="Comma 5 2 2 5 2 4 3" xfId="10524" xr:uid="{D33912F2-D8C1-4210-AB3A-FDAE645575EA}"/>
    <cellStyle name="Comma 5 2 2 5 2 4 3 2" xfId="22656" xr:uid="{48F43AC5-A324-4762-9A68-A72885A73A14}"/>
    <cellStyle name="Comma 5 2 2 5 2 4 3 2 2" xfId="46920" xr:uid="{FBBA5E06-FEE5-4A73-B17F-477D6643CCCC}"/>
    <cellStyle name="Comma 5 2 2 5 2 4 3 3" xfId="34788" xr:uid="{0F0E3B1E-2314-424A-8782-1F9AB8BD5140}"/>
    <cellStyle name="Comma 5 2 2 5 2 4 4" xfId="14568" xr:uid="{CF0BA141-0023-49A5-BCEA-836AA7AD8B11}"/>
    <cellStyle name="Comma 5 2 2 5 2 4 4 2" xfId="38832" xr:uid="{31DEE24F-DF85-4CCA-A6FB-257F67565AA8}"/>
    <cellStyle name="Comma 5 2 2 5 2 4 5" xfId="26700" xr:uid="{0C62C83B-8E1B-44C6-8F1C-BA7E0B606CB0}"/>
    <cellStyle name="Comma 5 2 2 5 2 5" xfId="4458" xr:uid="{316C9E39-7CAA-4C52-BF4F-FCF2F7DB5A26}"/>
    <cellStyle name="Comma 5 2 2 5 2 5 2" xfId="16590" xr:uid="{2D412C2F-A73B-4C50-B16B-BF27B32962B6}"/>
    <cellStyle name="Comma 5 2 2 5 2 5 2 2" xfId="40854" xr:uid="{62E84CCF-D4CF-4B71-A91E-8360E390F3F3}"/>
    <cellStyle name="Comma 5 2 2 5 2 5 3" xfId="28722" xr:uid="{BF147194-AAE5-4BA9-8CEE-8B833D62FAE8}"/>
    <cellStyle name="Comma 5 2 2 5 2 6" xfId="8502" xr:uid="{5A64196F-5D9C-4E28-BA12-41B9A873AAF6}"/>
    <cellStyle name="Comma 5 2 2 5 2 6 2" xfId="20634" xr:uid="{F8584E78-94E4-4618-94EB-69E155511E2C}"/>
    <cellStyle name="Comma 5 2 2 5 2 6 2 2" xfId="44898" xr:uid="{C14C94E4-D27A-40DF-B213-8915EEB69872}"/>
    <cellStyle name="Comma 5 2 2 5 2 6 3" xfId="32766" xr:uid="{7B65F1D7-8213-4078-ADD7-F80FBC120126}"/>
    <cellStyle name="Comma 5 2 2 5 2 7" xfId="12546" xr:uid="{4A985D87-6729-4084-A356-77E63E7D81CB}"/>
    <cellStyle name="Comma 5 2 2 5 2 7 2" xfId="36810" xr:uid="{22781765-FCD1-44F1-AD06-388C4051EC3F}"/>
    <cellStyle name="Comma 5 2 2 5 2 8" xfId="24678" xr:uid="{FF4D8AD4-1F38-4AC7-88ED-17A69320AD60}"/>
    <cellStyle name="Comma 5 2 2 5 3" xfId="666" xr:uid="{D6602205-F917-4004-9A34-480F30A1F86D}"/>
    <cellStyle name="Comma 5 2 2 5 3 2" xfId="1677" xr:uid="{F70356AC-9EA0-449E-A433-D01049770264}"/>
    <cellStyle name="Comma 5 2 2 5 3 2 2" xfId="3699" xr:uid="{C64DF09D-5251-4D2B-BEDE-910B99316179}"/>
    <cellStyle name="Comma 5 2 2 5 3 2 2 2" xfId="7743" xr:uid="{DB0188E9-BC9E-4B72-97EE-423D7DA2A24A}"/>
    <cellStyle name="Comma 5 2 2 5 3 2 2 2 2" xfId="19875" xr:uid="{F645B7A6-E066-423F-83F6-5210CB6D62FC}"/>
    <cellStyle name="Comma 5 2 2 5 3 2 2 2 2 2" xfId="44139" xr:uid="{A62D165C-5042-4C8D-96A9-5E57B19076EA}"/>
    <cellStyle name="Comma 5 2 2 5 3 2 2 2 3" xfId="32007" xr:uid="{CFC7F29F-8749-4F76-8F87-AA723F01B1D3}"/>
    <cellStyle name="Comma 5 2 2 5 3 2 2 3" xfId="11787" xr:uid="{FBA13438-0BF7-4AAC-B9EB-EBCC4F4A4297}"/>
    <cellStyle name="Comma 5 2 2 5 3 2 2 3 2" xfId="23919" xr:uid="{A675548B-51F2-4A3F-B6B1-FE0D0AB31E9C}"/>
    <cellStyle name="Comma 5 2 2 5 3 2 2 3 2 2" xfId="48183" xr:uid="{2AC90078-18E7-4710-A6E5-67497C94B6D2}"/>
    <cellStyle name="Comma 5 2 2 5 3 2 2 3 3" xfId="36051" xr:uid="{FF3451EA-8A0B-4F37-9A95-5A7A8902C8FA}"/>
    <cellStyle name="Comma 5 2 2 5 3 2 2 4" xfId="15831" xr:uid="{4CD4986C-B544-40E4-9273-7561F73F343A}"/>
    <cellStyle name="Comma 5 2 2 5 3 2 2 4 2" xfId="40095" xr:uid="{AF97F5B0-6FCA-414F-B305-29C1ED9B249E}"/>
    <cellStyle name="Comma 5 2 2 5 3 2 2 5" xfId="27963" xr:uid="{7BC275D6-1384-45BB-B7E6-3594F3548ED0}"/>
    <cellStyle name="Comma 5 2 2 5 3 2 3" xfId="5721" xr:uid="{59D1CC3E-AA64-4014-90E5-AB2A9C3BDB9D}"/>
    <cellStyle name="Comma 5 2 2 5 3 2 3 2" xfId="17853" xr:uid="{89302C08-B7F3-47C2-9D14-4B8560DEA5C4}"/>
    <cellStyle name="Comma 5 2 2 5 3 2 3 2 2" xfId="42117" xr:uid="{18CD1494-6B2C-4DB3-8C08-F1E500F5C2F2}"/>
    <cellStyle name="Comma 5 2 2 5 3 2 3 3" xfId="29985" xr:uid="{9874ED57-DB56-4A90-935D-3FFF5F6A873B}"/>
    <cellStyle name="Comma 5 2 2 5 3 2 4" xfId="9765" xr:uid="{A19E7350-E835-4EE4-BA45-47100806EC3C}"/>
    <cellStyle name="Comma 5 2 2 5 3 2 4 2" xfId="21897" xr:uid="{ED73BBD2-1067-4F14-BF36-80C16C0E7918}"/>
    <cellStyle name="Comma 5 2 2 5 3 2 4 2 2" xfId="46161" xr:uid="{462850C1-DC33-42FE-ACAA-5C9B0DD745ED}"/>
    <cellStyle name="Comma 5 2 2 5 3 2 4 3" xfId="34029" xr:uid="{D6D093FD-8662-44C2-B225-C5D0952CD55A}"/>
    <cellStyle name="Comma 5 2 2 5 3 2 5" xfId="13809" xr:uid="{68220472-BB68-48BE-AEAC-7404ECD2E487}"/>
    <cellStyle name="Comma 5 2 2 5 3 2 5 2" xfId="38073" xr:uid="{049F23AC-64DF-4D5F-A8F5-080D395B2BCF}"/>
    <cellStyle name="Comma 5 2 2 5 3 2 6" xfId="25941" xr:uid="{950F66FB-5900-47CF-9957-D143DDE09409}"/>
    <cellStyle name="Comma 5 2 2 5 3 3" xfId="2688" xr:uid="{86C13FE6-52F1-48B2-99F3-3E768CFEE25F}"/>
    <cellStyle name="Comma 5 2 2 5 3 3 2" xfId="6732" xr:uid="{C698933C-8323-44F0-87DB-841B182858FA}"/>
    <cellStyle name="Comma 5 2 2 5 3 3 2 2" xfId="18864" xr:uid="{0DD336E8-720F-4997-957F-9C47BA4C9E01}"/>
    <cellStyle name="Comma 5 2 2 5 3 3 2 2 2" xfId="43128" xr:uid="{D3E67FC1-7FF7-4D9F-9236-F486C7B743DA}"/>
    <cellStyle name="Comma 5 2 2 5 3 3 2 3" xfId="30996" xr:uid="{B3E8A4F4-CD5C-4099-B0EC-2592D9B685C9}"/>
    <cellStyle name="Comma 5 2 2 5 3 3 3" xfId="10776" xr:uid="{B28E5B51-BB2D-4CDE-A3AE-B25F584C816C}"/>
    <cellStyle name="Comma 5 2 2 5 3 3 3 2" xfId="22908" xr:uid="{26551A09-6F15-4169-A1D0-3FFE155E182B}"/>
    <cellStyle name="Comma 5 2 2 5 3 3 3 2 2" xfId="47172" xr:uid="{93C51291-DFD0-47BE-B80D-F7F92D78064E}"/>
    <cellStyle name="Comma 5 2 2 5 3 3 3 3" xfId="35040" xr:uid="{477BF093-7D2C-40F1-99A5-73C8C8B67E74}"/>
    <cellStyle name="Comma 5 2 2 5 3 3 4" xfId="14820" xr:uid="{9DD130EB-E3B0-44A0-898C-384BE492247A}"/>
    <cellStyle name="Comma 5 2 2 5 3 3 4 2" xfId="39084" xr:uid="{5B9B00FC-3827-4201-B983-98F060970ED0}"/>
    <cellStyle name="Comma 5 2 2 5 3 3 5" xfId="26952" xr:uid="{1FF05D6D-A827-4E79-840E-1EFAA4C534AD}"/>
    <cellStyle name="Comma 5 2 2 5 3 4" xfId="4710" xr:uid="{C16DEE45-1600-40A3-BD89-8333444551E7}"/>
    <cellStyle name="Comma 5 2 2 5 3 4 2" xfId="16842" xr:uid="{8C2A2A53-CEB4-48AA-A09A-BCE299610C9A}"/>
    <cellStyle name="Comma 5 2 2 5 3 4 2 2" xfId="41106" xr:uid="{884983F5-3C7F-4F0F-8D5F-26B52A68CD34}"/>
    <cellStyle name="Comma 5 2 2 5 3 4 3" xfId="28974" xr:uid="{DF8B04E1-65CF-4292-AA9B-72CCFA6A6C60}"/>
    <cellStyle name="Comma 5 2 2 5 3 5" xfId="8754" xr:uid="{43DAB1FF-12ED-4670-AF6B-F859C0C7E8B2}"/>
    <cellStyle name="Comma 5 2 2 5 3 5 2" xfId="20886" xr:uid="{10A5CAF9-3C3A-46C9-AEDF-1E6908E4CE91}"/>
    <cellStyle name="Comma 5 2 2 5 3 5 2 2" xfId="45150" xr:uid="{46C34E3A-3B5E-4A5C-B530-AB21E6EDD9EA}"/>
    <cellStyle name="Comma 5 2 2 5 3 5 3" xfId="33018" xr:uid="{7431758A-D3F6-4E6F-A5C8-4EA966299D87}"/>
    <cellStyle name="Comma 5 2 2 5 3 6" xfId="12798" xr:uid="{1AE402DA-BD30-4283-9A2D-59F993EF8FEA}"/>
    <cellStyle name="Comma 5 2 2 5 3 6 2" xfId="37062" xr:uid="{4420D1AE-9189-4834-BF40-FEB9845DEF5D}"/>
    <cellStyle name="Comma 5 2 2 5 3 7" xfId="24930" xr:uid="{42442E94-F0A8-4A11-ACCF-B77C26CFFA95}"/>
    <cellStyle name="Comma 5 2 2 5 4" xfId="1172" xr:uid="{477C9EE7-0254-4BB4-9482-0D4CB61D24F4}"/>
    <cellStyle name="Comma 5 2 2 5 4 2" xfId="3194" xr:uid="{AB1CE561-1454-47F5-8D4F-247C199CD3AA}"/>
    <cellStyle name="Comma 5 2 2 5 4 2 2" xfId="7238" xr:uid="{A02F7096-5205-4218-826C-3854F82FD893}"/>
    <cellStyle name="Comma 5 2 2 5 4 2 2 2" xfId="19370" xr:uid="{FDC293C1-5A64-4AC6-B18E-B54FFAA7A2C1}"/>
    <cellStyle name="Comma 5 2 2 5 4 2 2 2 2" xfId="43634" xr:uid="{78A95762-35F8-4647-99F2-CC06123B7EE5}"/>
    <cellStyle name="Comma 5 2 2 5 4 2 2 3" xfId="31502" xr:uid="{0ACF54CD-B820-400F-8C65-08913598B3AC}"/>
    <cellStyle name="Comma 5 2 2 5 4 2 3" xfId="11282" xr:uid="{115D9E2E-69F4-4EB1-91BE-FD8F2E41435D}"/>
    <cellStyle name="Comma 5 2 2 5 4 2 3 2" xfId="23414" xr:uid="{EDB91E4C-D994-4DC6-AF75-93203E7D521E}"/>
    <cellStyle name="Comma 5 2 2 5 4 2 3 2 2" xfId="47678" xr:uid="{7421A1E1-57A4-4CBE-B98C-BBAAA98B24F4}"/>
    <cellStyle name="Comma 5 2 2 5 4 2 3 3" xfId="35546" xr:uid="{1DC3D60C-AF30-4698-AAAE-7AC4C3664A6B}"/>
    <cellStyle name="Comma 5 2 2 5 4 2 4" xfId="15326" xr:uid="{23727FCC-AA7B-4B85-B7E3-3C9A82266550}"/>
    <cellStyle name="Comma 5 2 2 5 4 2 4 2" xfId="39590" xr:uid="{F9E8089A-4D2C-496F-81AF-F7C81E53D03C}"/>
    <cellStyle name="Comma 5 2 2 5 4 2 5" xfId="27458" xr:uid="{E873A1D8-6E2D-4F9C-AD6E-B7E491DECCF6}"/>
    <cellStyle name="Comma 5 2 2 5 4 3" xfId="5216" xr:uid="{CD1D7395-CE00-4476-9286-211D71FC0844}"/>
    <cellStyle name="Comma 5 2 2 5 4 3 2" xfId="17348" xr:uid="{B8E97127-0565-48DB-8945-FF09A7C8B913}"/>
    <cellStyle name="Comma 5 2 2 5 4 3 2 2" xfId="41612" xr:uid="{7B6FCC6E-A29F-4E55-BF90-B3FC53FF01CD}"/>
    <cellStyle name="Comma 5 2 2 5 4 3 3" xfId="29480" xr:uid="{A385ADCD-BFAB-460D-AA2B-372405E1534C}"/>
    <cellStyle name="Comma 5 2 2 5 4 4" xfId="9260" xr:uid="{26CC665E-6A77-4610-A550-3D9B0748F23F}"/>
    <cellStyle name="Comma 5 2 2 5 4 4 2" xfId="21392" xr:uid="{E81DDB29-EF67-4312-BF11-D66A9C7AB185}"/>
    <cellStyle name="Comma 5 2 2 5 4 4 2 2" xfId="45656" xr:uid="{841DE31F-0348-45F1-AFC3-37AD304DB35A}"/>
    <cellStyle name="Comma 5 2 2 5 4 4 3" xfId="33524" xr:uid="{817CD452-44BA-4ED6-B811-8E60B240053A}"/>
    <cellStyle name="Comma 5 2 2 5 4 5" xfId="13304" xr:uid="{BB09BB79-EDEC-4BC1-B314-CA5A7BC57AA4}"/>
    <cellStyle name="Comma 5 2 2 5 4 5 2" xfId="37568" xr:uid="{7CCC5ED3-D883-48C0-9597-11C1C1090B0F}"/>
    <cellStyle name="Comma 5 2 2 5 4 6" xfId="25436" xr:uid="{7F942289-EFAB-43AB-B01B-9AC46B34CC3C}"/>
    <cellStyle name="Comma 5 2 2 5 5" xfId="2183" xr:uid="{7130E414-9B61-4157-AB7E-7C516987A287}"/>
    <cellStyle name="Comma 5 2 2 5 5 2" xfId="6227" xr:uid="{3781C7FA-BDBB-4071-883F-27CF5D7CB807}"/>
    <cellStyle name="Comma 5 2 2 5 5 2 2" xfId="18359" xr:uid="{CFD2E45F-D259-4993-BEBD-914B21FFE865}"/>
    <cellStyle name="Comma 5 2 2 5 5 2 2 2" xfId="42623" xr:uid="{AEA041FB-CC6B-4555-9199-873CA857C972}"/>
    <cellStyle name="Comma 5 2 2 5 5 2 3" xfId="30491" xr:uid="{049E40AA-D963-48C1-B2C9-9D89E5E5772A}"/>
    <cellStyle name="Comma 5 2 2 5 5 3" xfId="10271" xr:uid="{AF81232A-3AA0-4E8A-8484-2CFA98064909}"/>
    <cellStyle name="Comma 5 2 2 5 5 3 2" xfId="22403" xr:uid="{95CD9EB8-72DA-48A8-AEF3-2A2F49B19481}"/>
    <cellStyle name="Comma 5 2 2 5 5 3 2 2" xfId="46667" xr:uid="{6EFBC05D-ADCC-46E3-BE81-11C9BD4E55ED}"/>
    <cellStyle name="Comma 5 2 2 5 5 3 3" xfId="34535" xr:uid="{D7AA588C-6FA9-4644-9F5E-B635E7B2E8BF}"/>
    <cellStyle name="Comma 5 2 2 5 5 4" xfId="14315" xr:uid="{EEA5AB8F-12EA-498C-AFA8-19D8B1507750}"/>
    <cellStyle name="Comma 5 2 2 5 5 4 2" xfId="38579" xr:uid="{6AD5BFAA-A79F-440D-836F-D3D34C53F193}"/>
    <cellStyle name="Comma 5 2 2 5 5 5" xfId="26447" xr:uid="{06094D18-DF58-42C7-858C-2EAC3F21AE4B}"/>
    <cellStyle name="Comma 5 2 2 5 6" xfId="4205" xr:uid="{118DCA56-68BE-4667-B25B-6B6BD081B6B8}"/>
    <cellStyle name="Comma 5 2 2 5 6 2" xfId="16337" xr:uid="{A71AECCF-1386-48CB-9F4E-14B840C2F95C}"/>
    <cellStyle name="Comma 5 2 2 5 6 2 2" xfId="40601" xr:uid="{82A9D035-293A-40B7-B3B7-BD319DB99C86}"/>
    <cellStyle name="Comma 5 2 2 5 6 3" xfId="28469" xr:uid="{3A9F6D31-DF8C-419C-83A8-37D6533A2A5B}"/>
    <cellStyle name="Comma 5 2 2 5 7" xfId="8249" xr:uid="{225F0EB0-4A83-4EDF-901C-FC88E9D9EDED}"/>
    <cellStyle name="Comma 5 2 2 5 7 2" xfId="20381" xr:uid="{A9D23437-857B-441F-A9CB-4734B8A66AFE}"/>
    <cellStyle name="Comma 5 2 2 5 7 2 2" xfId="44645" xr:uid="{D737FE33-F611-402C-ACD1-7FAC51565890}"/>
    <cellStyle name="Comma 5 2 2 5 7 3" xfId="32513" xr:uid="{3F9B91EC-13B2-45CA-A7B5-C7FC73271B19}"/>
    <cellStyle name="Comma 5 2 2 5 8" xfId="12293" xr:uid="{8CF374D0-8E9F-480E-B386-E27DE82AF837}"/>
    <cellStyle name="Comma 5 2 2 5 8 2" xfId="36557" xr:uid="{FB01B38F-B8FC-4185-B170-FE4CAE6C602B}"/>
    <cellStyle name="Comma 5 2 2 5 9" xfId="24425" xr:uid="{21DFDB7F-EE14-446C-AECD-1F4DDBFD0FAA}"/>
    <cellStyle name="Comma 5 2 2 6" xfId="288" xr:uid="{9E4A0BBA-B88D-46C3-AED9-F2880668C2BE}"/>
    <cellStyle name="Comma 5 2 2 6 2" xfId="793" xr:uid="{7D7F84BD-EAAE-43E4-B6CF-FDF46F4468F1}"/>
    <cellStyle name="Comma 5 2 2 6 2 2" xfId="1804" xr:uid="{9E6A79DC-3981-42AA-AADB-56E9DBC0A850}"/>
    <cellStyle name="Comma 5 2 2 6 2 2 2" xfId="3826" xr:uid="{C8E4487F-CFDE-4078-83C0-01B77D2AC58F}"/>
    <cellStyle name="Comma 5 2 2 6 2 2 2 2" xfId="7870" xr:uid="{EF174075-D000-437D-B03E-CA0F7B6E1338}"/>
    <cellStyle name="Comma 5 2 2 6 2 2 2 2 2" xfId="20002" xr:uid="{559D1127-DE7C-4972-8460-F576875FFBB7}"/>
    <cellStyle name="Comma 5 2 2 6 2 2 2 2 2 2" xfId="44266" xr:uid="{87CF5C5A-F960-4717-BBA2-1D0CE1D7AAE4}"/>
    <cellStyle name="Comma 5 2 2 6 2 2 2 2 3" xfId="32134" xr:uid="{482913D7-4715-4EEF-8732-C89160E70A28}"/>
    <cellStyle name="Comma 5 2 2 6 2 2 2 3" xfId="11914" xr:uid="{C14A2570-49AF-4BA6-9A68-8A7B3A4E1DFC}"/>
    <cellStyle name="Comma 5 2 2 6 2 2 2 3 2" xfId="24046" xr:uid="{00F62E4B-42DE-4FB3-A4E4-55E1AAB8E5ED}"/>
    <cellStyle name="Comma 5 2 2 6 2 2 2 3 2 2" xfId="48310" xr:uid="{997320E7-0E4C-43BA-A7C6-1EC2CBBFA345}"/>
    <cellStyle name="Comma 5 2 2 6 2 2 2 3 3" xfId="36178" xr:uid="{15302CA0-516A-439F-8BC3-E468731F5286}"/>
    <cellStyle name="Comma 5 2 2 6 2 2 2 4" xfId="15958" xr:uid="{5EEC4C07-74C0-4E06-8B91-09C0E5D39BF3}"/>
    <cellStyle name="Comma 5 2 2 6 2 2 2 4 2" xfId="40222" xr:uid="{70CBF28C-3F43-4F38-A70A-9B91E67052BE}"/>
    <cellStyle name="Comma 5 2 2 6 2 2 2 5" xfId="28090" xr:uid="{C0151870-095A-4CE2-8548-DD97BE9065BB}"/>
    <cellStyle name="Comma 5 2 2 6 2 2 3" xfId="5848" xr:uid="{4033256B-DFCF-4532-9A48-2CF8E11F096F}"/>
    <cellStyle name="Comma 5 2 2 6 2 2 3 2" xfId="17980" xr:uid="{300B69F1-F56D-4DA5-90E2-DEBF5511301B}"/>
    <cellStyle name="Comma 5 2 2 6 2 2 3 2 2" xfId="42244" xr:uid="{3BE33A84-9E23-4C52-9E51-00BC758EDCB2}"/>
    <cellStyle name="Comma 5 2 2 6 2 2 3 3" xfId="30112" xr:uid="{5ECD2DFE-1C4A-4E21-8915-AEDF26E4ECC7}"/>
    <cellStyle name="Comma 5 2 2 6 2 2 4" xfId="9892" xr:uid="{D78C0E7B-AF13-4F5E-B964-3C5C59892231}"/>
    <cellStyle name="Comma 5 2 2 6 2 2 4 2" xfId="22024" xr:uid="{579AB99E-91CF-41EB-BFAE-32CE78D567FA}"/>
    <cellStyle name="Comma 5 2 2 6 2 2 4 2 2" xfId="46288" xr:uid="{BCA44BCC-6DDA-4894-A0D6-D6207B2D56D3}"/>
    <cellStyle name="Comma 5 2 2 6 2 2 4 3" xfId="34156" xr:uid="{B05AF52B-2A6C-4F7C-B7E0-C541CE50E8DC}"/>
    <cellStyle name="Comma 5 2 2 6 2 2 5" xfId="13936" xr:uid="{F1856E55-66F7-4A4C-B9B2-FD40851B6898}"/>
    <cellStyle name="Comma 5 2 2 6 2 2 5 2" xfId="38200" xr:uid="{5A619E47-1243-41E8-A77A-08C687FEDC94}"/>
    <cellStyle name="Comma 5 2 2 6 2 2 6" xfId="26068" xr:uid="{770C48F9-CD4B-4769-B992-F92B2AB2464E}"/>
    <cellStyle name="Comma 5 2 2 6 2 3" xfId="2815" xr:uid="{F6D5BBAB-27A1-4C39-9701-BA924C949B5A}"/>
    <cellStyle name="Comma 5 2 2 6 2 3 2" xfId="6859" xr:uid="{BC24D3A3-04EC-4E1F-B246-8900150D93C0}"/>
    <cellStyle name="Comma 5 2 2 6 2 3 2 2" xfId="18991" xr:uid="{F2385660-EABD-4B24-9DBB-8004FE6A5E7B}"/>
    <cellStyle name="Comma 5 2 2 6 2 3 2 2 2" xfId="43255" xr:uid="{0ABE75EC-555C-46C0-BB74-27BB6F1DDB0A}"/>
    <cellStyle name="Comma 5 2 2 6 2 3 2 3" xfId="31123" xr:uid="{C6A98D33-807F-4A4D-A2B8-B55242AB19C4}"/>
    <cellStyle name="Comma 5 2 2 6 2 3 3" xfId="10903" xr:uid="{60A31D2C-FB7A-4C72-A043-45BB7BEA745E}"/>
    <cellStyle name="Comma 5 2 2 6 2 3 3 2" xfId="23035" xr:uid="{B333367C-AEEC-4041-A016-73EADBEC355F}"/>
    <cellStyle name="Comma 5 2 2 6 2 3 3 2 2" xfId="47299" xr:uid="{3CCEE5F2-7151-474D-85EF-DC06F935A333}"/>
    <cellStyle name="Comma 5 2 2 6 2 3 3 3" xfId="35167" xr:uid="{D3BF3CE7-6B10-42BB-897D-0A801FD4907F}"/>
    <cellStyle name="Comma 5 2 2 6 2 3 4" xfId="14947" xr:uid="{4E3CD296-99FA-4448-A43B-4D94B1E351FF}"/>
    <cellStyle name="Comma 5 2 2 6 2 3 4 2" xfId="39211" xr:uid="{A8299AC8-7002-406A-A3BA-141306A6941D}"/>
    <cellStyle name="Comma 5 2 2 6 2 3 5" xfId="27079" xr:uid="{A592B4FD-6C3E-4A82-B586-B79FC6018CD9}"/>
    <cellStyle name="Comma 5 2 2 6 2 4" xfId="4837" xr:uid="{B3E3D855-2BA2-47B7-B7F8-A987372BFD51}"/>
    <cellStyle name="Comma 5 2 2 6 2 4 2" xfId="16969" xr:uid="{581ECC0C-D9E5-4D5D-947E-B2C67E4AAE7C}"/>
    <cellStyle name="Comma 5 2 2 6 2 4 2 2" xfId="41233" xr:uid="{2DEC9B74-123B-4CBF-BF50-BA4FF520AA0E}"/>
    <cellStyle name="Comma 5 2 2 6 2 4 3" xfId="29101" xr:uid="{5F484C9B-A362-4973-9A7E-872E4AE064C4}"/>
    <cellStyle name="Comma 5 2 2 6 2 5" xfId="8881" xr:uid="{F799F503-1640-4838-A56B-9BF0FDC0869E}"/>
    <cellStyle name="Comma 5 2 2 6 2 5 2" xfId="21013" xr:uid="{BE5F1191-91C3-47A8-A287-FA34DFEF35DD}"/>
    <cellStyle name="Comma 5 2 2 6 2 5 2 2" xfId="45277" xr:uid="{0994A1FC-3CB0-4925-BB1F-77AFB490ED29}"/>
    <cellStyle name="Comma 5 2 2 6 2 5 3" xfId="33145" xr:uid="{31AF1021-5566-4E59-9905-1CD130698FC4}"/>
    <cellStyle name="Comma 5 2 2 6 2 6" xfId="12925" xr:uid="{E4272B21-851C-42E5-A52F-2ED021A22A56}"/>
    <cellStyle name="Comma 5 2 2 6 2 6 2" xfId="37189" xr:uid="{DF5223F7-318E-42B0-AB8E-D20E61CC4C7F}"/>
    <cellStyle name="Comma 5 2 2 6 2 7" xfId="25057" xr:uid="{B6BDB55C-7AAA-4658-A8B7-0768D306C6D7}"/>
    <cellStyle name="Comma 5 2 2 6 3" xfId="1299" xr:uid="{41C8E2F8-147F-4537-BA31-937C40C4D3CE}"/>
    <cellStyle name="Comma 5 2 2 6 3 2" xfId="3321" xr:uid="{E401EFA1-295F-44DD-83CA-DB657DF8A6AB}"/>
    <cellStyle name="Comma 5 2 2 6 3 2 2" xfId="7365" xr:uid="{F62B4D27-A1BE-4776-8FC7-1505ACECDE6C}"/>
    <cellStyle name="Comma 5 2 2 6 3 2 2 2" xfId="19497" xr:uid="{04F439A8-0B26-442C-8E1C-94B309142448}"/>
    <cellStyle name="Comma 5 2 2 6 3 2 2 2 2" xfId="43761" xr:uid="{0ADC87FE-4341-4ABB-831A-B7233DE7349A}"/>
    <cellStyle name="Comma 5 2 2 6 3 2 2 3" xfId="31629" xr:uid="{F19E1D40-0435-4973-8F15-9E5EA013C5D7}"/>
    <cellStyle name="Comma 5 2 2 6 3 2 3" xfId="11409" xr:uid="{07E9E653-49F0-402E-95B9-0080C3C21AAE}"/>
    <cellStyle name="Comma 5 2 2 6 3 2 3 2" xfId="23541" xr:uid="{93B95CEC-4AA2-44AE-9420-06F48A607D04}"/>
    <cellStyle name="Comma 5 2 2 6 3 2 3 2 2" xfId="47805" xr:uid="{80919CA2-5C56-4774-BDBF-AB06C258B9D8}"/>
    <cellStyle name="Comma 5 2 2 6 3 2 3 3" xfId="35673" xr:uid="{A5DFD87B-DB81-4867-B7E8-91563EEDA556}"/>
    <cellStyle name="Comma 5 2 2 6 3 2 4" xfId="15453" xr:uid="{372DB4F9-A434-432B-B282-CACAE9B18381}"/>
    <cellStyle name="Comma 5 2 2 6 3 2 4 2" xfId="39717" xr:uid="{3187740F-3C3F-410E-807D-03C2D8383A04}"/>
    <cellStyle name="Comma 5 2 2 6 3 2 5" xfId="27585" xr:uid="{6CBA15D9-9099-445D-BA2A-9B443F0EFF92}"/>
    <cellStyle name="Comma 5 2 2 6 3 3" xfId="5343" xr:uid="{1150D55F-E8F7-422B-BBB5-BDF08B00258E}"/>
    <cellStyle name="Comma 5 2 2 6 3 3 2" xfId="17475" xr:uid="{B477B5D2-FF16-44C3-B519-EFC3590EA577}"/>
    <cellStyle name="Comma 5 2 2 6 3 3 2 2" xfId="41739" xr:uid="{39B38651-1329-41CF-B2DB-F911FAFBC276}"/>
    <cellStyle name="Comma 5 2 2 6 3 3 3" xfId="29607" xr:uid="{F415574E-D294-4551-96F5-65FDA159A882}"/>
    <cellStyle name="Comma 5 2 2 6 3 4" xfId="9387" xr:uid="{7D19CD75-E8AC-4B3F-BE9B-F73C62BE4083}"/>
    <cellStyle name="Comma 5 2 2 6 3 4 2" xfId="21519" xr:uid="{02A43358-6BE9-4C03-820A-1156366D535D}"/>
    <cellStyle name="Comma 5 2 2 6 3 4 2 2" xfId="45783" xr:uid="{A55BD21B-891A-4FEA-A865-39E00FFB0D7F}"/>
    <cellStyle name="Comma 5 2 2 6 3 4 3" xfId="33651" xr:uid="{8771EAFF-87C7-4370-988B-0991A4B4C118}"/>
    <cellStyle name="Comma 5 2 2 6 3 5" xfId="13431" xr:uid="{5F04FC93-A773-4BE1-88D2-ED5E2C2E0CBF}"/>
    <cellStyle name="Comma 5 2 2 6 3 5 2" xfId="37695" xr:uid="{01CAF411-0378-41B8-A70C-FADCA019AF07}"/>
    <cellStyle name="Comma 5 2 2 6 3 6" xfId="25563" xr:uid="{745BE1E0-51D4-4631-8A7B-37BB4220C262}"/>
    <cellStyle name="Comma 5 2 2 6 4" xfId="2310" xr:uid="{FE1E7DD2-413B-43E1-89BA-E1894937002B}"/>
    <cellStyle name="Comma 5 2 2 6 4 2" xfId="6354" xr:uid="{3014A9F5-8B4D-47F7-A0B4-09F41921849A}"/>
    <cellStyle name="Comma 5 2 2 6 4 2 2" xfId="18486" xr:uid="{F2E8A212-BDCB-4AB5-855C-6EBD68FB9D6E}"/>
    <cellStyle name="Comma 5 2 2 6 4 2 2 2" xfId="42750" xr:uid="{E48A444D-F276-465F-96C2-C2AF6A8F3EA8}"/>
    <cellStyle name="Comma 5 2 2 6 4 2 3" xfId="30618" xr:uid="{6F5D258F-1D8F-4EB8-9A89-59A49EFF59F9}"/>
    <cellStyle name="Comma 5 2 2 6 4 3" xfId="10398" xr:uid="{9636A1E4-0807-4FFF-9D3A-40AAA7D7BE43}"/>
    <cellStyle name="Comma 5 2 2 6 4 3 2" xfId="22530" xr:uid="{CF57073A-6DD5-49B2-AD9B-89687D680DEB}"/>
    <cellStyle name="Comma 5 2 2 6 4 3 2 2" xfId="46794" xr:uid="{64B74877-67C4-4D80-B572-EFE60A43DA9E}"/>
    <cellStyle name="Comma 5 2 2 6 4 3 3" xfId="34662" xr:uid="{82F94375-C34A-4228-8882-5EF22B3010DB}"/>
    <cellStyle name="Comma 5 2 2 6 4 4" xfId="14442" xr:uid="{6B2F2B8E-772D-41F5-A9FB-C9478B2BE752}"/>
    <cellStyle name="Comma 5 2 2 6 4 4 2" xfId="38706" xr:uid="{B9C7B473-4304-4CC2-BD84-1E5078FF0FAB}"/>
    <cellStyle name="Comma 5 2 2 6 4 5" xfId="26574" xr:uid="{6FC6D773-E578-4AFC-9164-04DD0BF77A41}"/>
    <cellStyle name="Comma 5 2 2 6 5" xfId="4332" xr:uid="{26CABEE1-151D-4B2B-8170-AB667A6134A4}"/>
    <cellStyle name="Comma 5 2 2 6 5 2" xfId="16464" xr:uid="{1731767D-F63C-4D19-AC61-A82DAE9A7E64}"/>
    <cellStyle name="Comma 5 2 2 6 5 2 2" xfId="40728" xr:uid="{D65AD0CC-7980-4DB5-9C7B-BD22CCD79CEC}"/>
    <cellStyle name="Comma 5 2 2 6 5 3" xfId="28596" xr:uid="{748FB4AB-6F44-4B24-B7BE-39E741D81AC0}"/>
    <cellStyle name="Comma 5 2 2 6 6" xfId="8376" xr:uid="{F8F2F193-C09F-41C5-91D5-A5688993E070}"/>
    <cellStyle name="Comma 5 2 2 6 6 2" xfId="20508" xr:uid="{7BDCFD94-8138-43CA-ACA4-55E015AA6246}"/>
    <cellStyle name="Comma 5 2 2 6 6 2 2" xfId="44772" xr:uid="{F8AB8031-EFC8-4566-8B41-F7E5079A21B9}"/>
    <cellStyle name="Comma 5 2 2 6 6 3" xfId="32640" xr:uid="{CF82841C-49D1-4B2E-ACC0-4595B741AB9A}"/>
    <cellStyle name="Comma 5 2 2 6 7" xfId="12420" xr:uid="{0E89078A-4EC4-411D-A6B3-29CAFCF786C5}"/>
    <cellStyle name="Comma 5 2 2 6 7 2" xfId="36684" xr:uid="{148E0340-C91D-4405-BFA6-860BDB30DFE3}"/>
    <cellStyle name="Comma 5 2 2 6 8" xfId="24552" xr:uid="{9FEF9149-0995-40D8-B50B-0795F72AB521}"/>
    <cellStyle name="Comma 5 2 2 7" xfId="540" xr:uid="{84910AFD-277E-4F28-B357-8F83608A4F85}"/>
    <cellStyle name="Comma 5 2 2 7 2" xfId="1551" xr:uid="{0C9A7689-BB85-461C-9CA9-A72B25B902E9}"/>
    <cellStyle name="Comma 5 2 2 7 2 2" xfId="3573" xr:uid="{F2C2E857-F91A-49BD-8FED-FDEED40DC9B1}"/>
    <cellStyle name="Comma 5 2 2 7 2 2 2" xfId="7617" xr:uid="{3807185C-C567-4C53-864E-7B5A41861AD6}"/>
    <cellStyle name="Comma 5 2 2 7 2 2 2 2" xfId="19749" xr:uid="{125AA3D1-D9C4-4A5B-9104-B06C2B485A01}"/>
    <cellStyle name="Comma 5 2 2 7 2 2 2 2 2" xfId="44013" xr:uid="{0F44CA9E-F601-4E16-B763-92E1BF26DC02}"/>
    <cellStyle name="Comma 5 2 2 7 2 2 2 3" xfId="31881" xr:uid="{A554F6AC-3379-47CB-97E0-709B202A2A1F}"/>
    <cellStyle name="Comma 5 2 2 7 2 2 3" xfId="11661" xr:uid="{F32C35C9-303D-4CC5-9440-2B221B9C7E48}"/>
    <cellStyle name="Comma 5 2 2 7 2 2 3 2" xfId="23793" xr:uid="{A80D260F-CDEC-4A06-9B26-00738B5D3EB4}"/>
    <cellStyle name="Comma 5 2 2 7 2 2 3 2 2" xfId="48057" xr:uid="{AF1B386C-2D77-40A3-9AE9-8624227695AA}"/>
    <cellStyle name="Comma 5 2 2 7 2 2 3 3" xfId="35925" xr:uid="{318EF495-DAE3-436A-BF44-CE9091F2BA4C}"/>
    <cellStyle name="Comma 5 2 2 7 2 2 4" xfId="15705" xr:uid="{727E2711-D4BE-4678-AAEF-3F33DB4E96FB}"/>
    <cellStyle name="Comma 5 2 2 7 2 2 4 2" xfId="39969" xr:uid="{6FEF86B4-F713-4912-84F3-1A7193E588FA}"/>
    <cellStyle name="Comma 5 2 2 7 2 2 5" xfId="27837" xr:uid="{72CBD48E-FE64-4A35-A3B9-0E73B1CD69D8}"/>
    <cellStyle name="Comma 5 2 2 7 2 3" xfId="5595" xr:uid="{FF0EAB2B-8357-4D8D-873A-A8BE16EB5D2C}"/>
    <cellStyle name="Comma 5 2 2 7 2 3 2" xfId="17727" xr:uid="{8B366B96-AE10-4BC0-8B2F-482929027E41}"/>
    <cellStyle name="Comma 5 2 2 7 2 3 2 2" xfId="41991" xr:uid="{16525640-7A13-4B7B-946F-8EBDF65D5799}"/>
    <cellStyle name="Comma 5 2 2 7 2 3 3" xfId="29859" xr:uid="{FFBECE26-7FDB-48C1-86A4-A9A08FABA4C3}"/>
    <cellStyle name="Comma 5 2 2 7 2 4" xfId="9639" xr:uid="{799558FC-DE25-459A-95D2-40AE3E14571E}"/>
    <cellStyle name="Comma 5 2 2 7 2 4 2" xfId="21771" xr:uid="{9224A58B-D5A4-4858-A098-831718A22C8A}"/>
    <cellStyle name="Comma 5 2 2 7 2 4 2 2" xfId="46035" xr:uid="{9177E2ED-C922-4327-9E7F-85172F5F63AE}"/>
    <cellStyle name="Comma 5 2 2 7 2 4 3" xfId="33903" xr:uid="{F68E8CDC-1C57-414F-B874-1EFE959082A5}"/>
    <cellStyle name="Comma 5 2 2 7 2 5" xfId="13683" xr:uid="{FD376E69-5186-4DF5-8C5C-FC804DC9D9FF}"/>
    <cellStyle name="Comma 5 2 2 7 2 5 2" xfId="37947" xr:uid="{8D5081CC-C1D9-4E6D-897E-D1ABE84B5A2A}"/>
    <cellStyle name="Comma 5 2 2 7 2 6" xfId="25815" xr:uid="{9E5CBB13-4A0F-46E6-A601-E85114A4D276}"/>
    <cellStyle name="Comma 5 2 2 7 3" xfId="2562" xr:uid="{67B21B8A-9E20-46CD-9FDE-39EDF364F84E}"/>
    <cellStyle name="Comma 5 2 2 7 3 2" xfId="6606" xr:uid="{BF241AD7-6443-4565-95E3-0735592C1DA1}"/>
    <cellStyle name="Comma 5 2 2 7 3 2 2" xfId="18738" xr:uid="{15D41519-DC90-4D8E-9B19-F03283ADBFF9}"/>
    <cellStyle name="Comma 5 2 2 7 3 2 2 2" xfId="43002" xr:uid="{8CCA5167-3CA6-4276-ADBC-3C9614340992}"/>
    <cellStyle name="Comma 5 2 2 7 3 2 3" xfId="30870" xr:uid="{D52B317A-CEC8-4F71-9DD8-F233579D03EB}"/>
    <cellStyle name="Comma 5 2 2 7 3 3" xfId="10650" xr:uid="{E250480F-F6C7-4884-8A82-0394E3D7E06E}"/>
    <cellStyle name="Comma 5 2 2 7 3 3 2" xfId="22782" xr:uid="{58893953-C42C-43FE-A1E2-1193CC597328}"/>
    <cellStyle name="Comma 5 2 2 7 3 3 2 2" xfId="47046" xr:uid="{A3787E82-C6A3-459F-BF00-E87F9C52E86C}"/>
    <cellStyle name="Comma 5 2 2 7 3 3 3" xfId="34914" xr:uid="{866C50CC-C63A-4AA9-BACD-4E437D12572D}"/>
    <cellStyle name="Comma 5 2 2 7 3 4" xfId="14694" xr:uid="{E8E78DBB-3E7F-44EA-B08C-16EDE63D0B68}"/>
    <cellStyle name="Comma 5 2 2 7 3 4 2" xfId="38958" xr:uid="{43F74A60-B72D-45F0-BA48-406364FB0C09}"/>
    <cellStyle name="Comma 5 2 2 7 3 5" xfId="26826" xr:uid="{041D24A8-0521-460A-824D-C6A962B33FD3}"/>
    <cellStyle name="Comma 5 2 2 7 4" xfId="4584" xr:uid="{275D9B26-686A-4525-9AF0-5A9F6D7E634B}"/>
    <cellStyle name="Comma 5 2 2 7 4 2" xfId="16716" xr:uid="{719375B8-6961-49A2-96A3-AFAAB0919953}"/>
    <cellStyle name="Comma 5 2 2 7 4 2 2" xfId="40980" xr:uid="{C0F8F5C9-9360-428D-ADA8-EE954B735897}"/>
    <cellStyle name="Comma 5 2 2 7 4 3" xfId="28848" xr:uid="{784C5905-48B2-47BE-8430-28318F47FDAD}"/>
    <cellStyle name="Comma 5 2 2 7 5" xfId="8628" xr:uid="{7B85D63F-E7FE-403F-A228-D2FC07526A5E}"/>
    <cellStyle name="Comma 5 2 2 7 5 2" xfId="20760" xr:uid="{24A4DA8D-A460-4F62-8E7B-C4021E9F5A3E}"/>
    <cellStyle name="Comma 5 2 2 7 5 2 2" xfId="45024" xr:uid="{C28C6BE6-0532-404E-8F7B-91D16E8D91E5}"/>
    <cellStyle name="Comma 5 2 2 7 5 3" xfId="32892" xr:uid="{F5E3F364-98E4-4616-958A-2B8F3E0E953C}"/>
    <cellStyle name="Comma 5 2 2 7 6" xfId="12672" xr:uid="{811F4DAD-F77F-4B4D-AB30-9B07C161B71C}"/>
    <cellStyle name="Comma 5 2 2 7 6 2" xfId="36936" xr:uid="{5B3FDC08-E1F8-47C0-B12C-AF2D4B81BD4B}"/>
    <cellStyle name="Comma 5 2 2 7 7" xfId="24804" xr:uid="{9887EF44-D098-4A50-AE66-8F61B27F7E04}"/>
    <cellStyle name="Comma 5 2 2 8" xfId="1046" xr:uid="{ED9014D1-CE59-40DB-A6E5-1CA044D46802}"/>
    <cellStyle name="Comma 5 2 2 8 2" xfId="3068" xr:uid="{D9B72C8C-32A3-4EC0-95FB-F4ED60ED6B0F}"/>
    <cellStyle name="Comma 5 2 2 8 2 2" xfId="7112" xr:uid="{D440723E-8197-4F0E-8498-658CA6AD3EBF}"/>
    <cellStyle name="Comma 5 2 2 8 2 2 2" xfId="19244" xr:uid="{A2E29AAA-44FD-454B-9627-A2CFD96DE37F}"/>
    <cellStyle name="Comma 5 2 2 8 2 2 2 2" xfId="43508" xr:uid="{6A60DC61-3096-42B4-9158-D3E842641251}"/>
    <cellStyle name="Comma 5 2 2 8 2 2 3" xfId="31376" xr:uid="{4470D29C-8326-4EC5-9B00-687043825DC4}"/>
    <cellStyle name="Comma 5 2 2 8 2 3" xfId="11156" xr:uid="{4D53B179-F31B-4026-85B8-E63902C8F1BD}"/>
    <cellStyle name="Comma 5 2 2 8 2 3 2" xfId="23288" xr:uid="{9E51DC13-9EE8-4830-84DF-60CB5F45722A}"/>
    <cellStyle name="Comma 5 2 2 8 2 3 2 2" xfId="47552" xr:uid="{E9EF9FD7-2738-4006-BEAE-E9950761DFC2}"/>
    <cellStyle name="Comma 5 2 2 8 2 3 3" xfId="35420" xr:uid="{02761E28-C4D8-49DA-A636-7E60FE241A16}"/>
    <cellStyle name="Comma 5 2 2 8 2 4" xfId="15200" xr:uid="{3E5A6CF7-2CEC-466A-A8FB-DEC58A91603D}"/>
    <cellStyle name="Comma 5 2 2 8 2 4 2" xfId="39464" xr:uid="{8FE00608-5A28-45CA-A16A-DCB79416038D}"/>
    <cellStyle name="Comma 5 2 2 8 2 5" xfId="27332" xr:uid="{917454E8-4C0B-4740-9D6A-0E8B3D635A8B}"/>
    <cellStyle name="Comma 5 2 2 8 3" xfId="5090" xr:uid="{8AD70243-FDF5-4CFB-A768-1887BAD862BD}"/>
    <cellStyle name="Comma 5 2 2 8 3 2" xfId="17222" xr:uid="{EB708C0F-CE7D-412A-8784-72969682CCB6}"/>
    <cellStyle name="Comma 5 2 2 8 3 2 2" xfId="41486" xr:uid="{5C60911F-C52D-4612-9978-7FAF476A5A16}"/>
    <cellStyle name="Comma 5 2 2 8 3 3" xfId="29354" xr:uid="{E1E4D4BC-E3BC-4A71-8A36-B44B3F685758}"/>
    <cellStyle name="Comma 5 2 2 8 4" xfId="9134" xr:uid="{2E0BB426-671E-4AD6-9643-05775AEA1DEC}"/>
    <cellStyle name="Comma 5 2 2 8 4 2" xfId="21266" xr:uid="{A2D02930-EBA8-4DA6-8305-D6A8A5EACF3B}"/>
    <cellStyle name="Comma 5 2 2 8 4 2 2" xfId="45530" xr:uid="{4BFC0405-63B0-4B80-976E-98A3334EB01B}"/>
    <cellStyle name="Comma 5 2 2 8 4 3" xfId="33398" xr:uid="{93A3E610-71E3-429A-96DA-2A0ECB008F02}"/>
    <cellStyle name="Comma 5 2 2 8 5" xfId="13178" xr:uid="{0743967A-1EEC-4F0D-86C0-4AB5361784F0}"/>
    <cellStyle name="Comma 5 2 2 8 5 2" xfId="37442" xr:uid="{BC4B5636-62AD-4B29-8A2A-985897B90BC1}"/>
    <cellStyle name="Comma 5 2 2 8 6" xfId="25310" xr:uid="{446F6748-2DA9-4658-B14A-3039C29B2A6C}"/>
    <cellStyle name="Comma 5 2 2 9" xfId="2057" xr:uid="{341CCF05-1A0C-44AD-990A-E0052C1F1C5D}"/>
    <cellStyle name="Comma 5 2 2 9 2" xfId="6101" xr:uid="{DC24F63D-1218-4C08-93BD-E2DD5222B125}"/>
    <cellStyle name="Comma 5 2 2 9 2 2" xfId="18233" xr:uid="{D90AD54B-7D23-4698-99E1-8A1EC898869E}"/>
    <cellStyle name="Comma 5 2 2 9 2 2 2" xfId="42497" xr:uid="{EFBA7E8D-17DD-48AD-AB1A-97D22A013772}"/>
    <cellStyle name="Comma 5 2 2 9 2 3" xfId="30365" xr:uid="{B702D918-D9E6-4504-85F3-30983CDCF703}"/>
    <cellStyle name="Comma 5 2 2 9 3" xfId="10145" xr:uid="{7E98F9B4-C835-4C4B-9897-930629E20A72}"/>
    <cellStyle name="Comma 5 2 2 9 3 2" xfId="22277" xr:uid="{5E5061F3-767E-41FF-88EA-40F82C062099}"/>
    <cellStyle name="Comma 5 2 2 9 3 2 2" xfId="46541" xr:uid="{F6F7169D-9D59-4517-827B-0B86FE32A9D8}"/>
    <cellStyle name="Comma 5 2 2 9 3 3" xfId="34409" xr:uid="{AD8690D0-9B23-4677-BC42-50D04D2929BC}"/>
    <cellStyle name="Comma 5 2 2 9 4" xfId="14189" xr:uid="{BB6E404D-5337-4C1D-A8C2-DE299FE5F1BF}"/>
    <cellStyle name="Comma 5 2 2 9 4 2" xfId="38453" xr:uid="{0EC8CDEE-655D-48F6-8621-15E57BB4D3A5}"/>
    <cellStyle name="Comma 5 2 2 9 5" xfId="26321" xr:uid="{001FA546-A341-4BDC-BB51-03FDB13F413A}"/>
    <cellStyle name="Comma 5 2 3" xfId="45" xr:uid="{097A4FFB-D2E1-4DEA-A521-AF2423305221}"/>
    <cellStyle name="Comma 5 2 3 10" xfId="12177" xr:uid="{B870CCA9-8448-40ED-86B3-2DC0991A03BC}"/>
    <cellStyle name="Comma 5 2 3 10 2" xfId="36441" xr:uid="{87C5BBDF-B3A7-45D6-8197-677D42C5984C}"/>
    <cellStyle name="Comma 5 2 3 11" xfId="24309" xr:uid="{3A68415E-B199-4402-B786-2906E906BBE9}"/>
    <cellStyle name="Comma 5 2 3 2" xfId="108" xr:uid="{03E0F888-FE21-40C4-BEEF-E4F132226DEF}"/>
    <cellStyle name="Comma 5 2 3 2 10" xfId="24372" xr:uid="{9BE428DF-137F-4C1C-950D-F2E70602CC81}"/>
    <cellStyle name="Comma 5 2 3 2 2" xfId="234" xr:uid="{1A82E8BE-927B-4B2D-9FC1-6931D41B6180}"/>
    <cellStyle name="Comma 5 2 3 2 2 2" xfId="487" xr:uid="{62E92288-827F-4F22-A668-AC402C02A28A}"/>
    <cellStyle name="Comma 5 2 3 2 2 2 2" xfId="992" xr:uid="{0029A30D-8C7B-4F0D-B18D-C6BB60E258FC}"/>
    <cellStyle name="Comma 5 2 3 2 2 2 2 2" xfId="2003" xr:uid="{10A5185D-05A8-4485-9706-FB9C3A630ECC}"/>
    <cellStyle name="Comma 5 2 3 2 2 2 2 2 2" xfId="4025" xr:uid="{5235F014-25E1-4E8D-B1C0-306A13459187}"/>
    <cellStyle name="Comma 5 2 3 2 2 2 2 2 2 2" xfId="8069" xr:uid="{130F0A43-5856-4090-B609-07C57B6E4D90}"/>
    <cellStyle name="Comma 5 2 3 2 2 2 2 2 2 2 2" xfId="20201" xr:uid="{4AE48CD7-B547-4C81-82D7-F6294C313FC9}"/>
    <cellStyle name="Comma 5 2 3 2 2 2 2 2 2 2 2 2" xfId="44465" xr:uid="{2F88091B-D395-4C81-AE0A-0C319545E3CA}"/>
    <cellStyle name="Comma 5 2 3 2 2 2 2 2 2 2 3" xfId="32333" xr:uid="{060C078D-E260-4F15-90C7-5C7C9454ACCB}"/>
    <cellStyle name="Comma 5 2 3 2 2 2 2 2 2 3" xfId="12113" xr:uid="{A4C49431-0603-40BB-B20E-3BBD5BF402F2}"/>
    <cellStyle name="Comma 5 2 3 2 2 2 2 2 2 3 2" xfId="24245" xr:uid="{F62B72E7-1E1C-46B4-8026-53BB3B3019F7}"/>
    <cellStyle name="Comma 5 2 3 2 2 2 2 2 2 3 2 2" xfId="48509" xr:uid="{5A7A4271-F32C-4F03-A6C1-CF4BB6330287}"/>
    <cellStyle name="Comma 5 2 3 2 2 2 2 2 2 3 3" xfId="36377" xr:uid="{CD156F78-2A46-423D-AE51-9316A47F43EB}"/>
    <cellStyle name="Comma 5 2 3 2 2 2 2 2 2 4" xfId="16157" xr:uid="{94CF7C70-97AB-4A19-BF11-40B34BD396FE}"/>
    <cellStyle name="Comma 5 2 3 2 2 2 2 2 2 4 2" xfId="40421" xr:uid="{6BD5B0D9-1153-47E2-B095-DA461F5E1832}"/>
    <cellStyle name="Comma 5 2 3 2 2 2 2 2 2 5" xfId="28289" xr:uid="{60E8A68A-23E9-4957-9746-083172B2026D}"/>
    <cellStyle name="Comma 5 2 3 2 2 2 2 2 3" xfId="6047" xr:uid="{11B6C0A8-3AF4-4EE7-B051-441EF0EA09AD}"/>
    <cellStyle name="Comma 5 2 3 2 2 2 2 2 3 2" xfId="18179" xr:uid="{515AEE1E-A372-4F48-9F81-8B700E6473E9}"/>
    <cellStyle name="Comma 5 2 3 2 2 2 2 2 3 2 2" xfId="42443" xr:uid="{61C954E0-9230-49E9-ADFE-A1F0B1A269C7}"/>
    <cellStyle name="Comma 5 2 3 2 2 2 2 2 3 3" xfId="30311" xr:uid="{69AD0211-67E8-4EEA-9C70-5450D7C27686}"/>
    <cellStyle name="Comma 5 2 3 2 2 2 2 2 4" xfId="10091" xr:uid="{52357BAC-20CD-4D42-9649-0948D7BD995E}"/>
    <cellStyle name="Comma 5 2 3 2 2 2 2 2 4 2" xfId="22223" xr:uid="{78AA6850-6F08-44C1-96BE-3AC5528DF6E0}"/>
    <cellStyle name="Comma 5 2 3 2 2 2 2 2 4 2 2" xfId="46487" xr:uid="{DB178A41-E13D-4C6A-A681-F42BF0B5D534}"/>
    <cellStyle name="Comma 5 2 3 2 2 2 2 2 4 3" xfId="34355" xr:uid="{EC4BDDF0-03A7-4A90-88B0-DB7A0F895907}"/>
    <cellStyle name="Comma 5 2 3 2 2 2 2 2 5" xfId="14135" xr:uid="{B655A2DF-0897-4ED7-ADBF-A0219F8DFC87}"/>
    <cellStyle name="Comma 5 2 3 2 2 2 2 2 5 2" xfId="38399" xr:uid="{959D7824-0A76-4B26-8BBB-88390F2D0F84}"/>
    <cellStyle name="Comma 5 2 3 2 2 2 2 2 6" xfId="26267" xr:uid="{B41059D6-EB29-457E-AFE9-12198AE07508}"/>
    <cellStyle name="Comma 5 2 3 2 2 2 2 3" xfId="3014" xr:uid="{8705CE53-18A5-4A7C-B17A-A7BE6F646A5F}"/>
    <cellStyle name="Comma 5 2 3 2 2 2 2 3 2" xfId="7058" xr:uid="{9F28CAD8-AE2B-4703-A344-51F0CB2115AD}"/>
    <cellStyle name="Comma 5 2 3 2 2 2 2 3 2 2" xfId="19190" xr:uid="{3DE36EFC-56CA-4EBF-AD5D-57FBA10AB4A3}"/>
    <cellStyle name="Comma 5 2 3 2 2 2 2 3 2 2 2" xfId="43454" xr:uid="{FF92A2CD-5519-491F-BE7C-C62AABAF12E3}"/>
    <cellStyle name="Comma 5 2 3 2 2 2 2 3 2 3" xfId="31322" xr:uid="{169343D1-3911-4753-BF89-A722E157AC2D}"/>
    <cellStyle name="Comma 5 2 3 2 2 2 2 3 3" xfId="11102" xr:uid="{75CF1F5D-6C8A-46D7-AD5D-D3193DB63ED5}"/>
    <cellStyle name="Comma 5 2 3 2 2 2 2 3 3 2" xfId="23234" xr:uid="{C7957985-CBC9-4AFD-B85E-135B2EA2AF24}"/>
    <cellStyle name="Comma 5 2 3 2 2 2 2 3 3 2 2" xfId="47498" xr:uid="{8C87A5B7-9B7D-4ABC-A5F4-8AD79403E567}"/>
    <cellStyle name="Comma 5 2 3 2 2 2 2 3 3 3" xfId="35366" xr:uid="{82B6DACA-606F-4E95-B667-B6937B0E2E18}"/>
    <cellStyle name="Comma 5 2 3 2 2 2 2 3 4" xfId="15146" xr:uid="{7039654A-A07B-4B44-9D67-131A32869A41}"/>
    <cellStyle name="Comma 5 2 3 2 2 2 2 3 4 2" xfId="39410" xr:uid="{FFEEB16E-F116-4441-8513-11A17796B82B}"/>
    <cellStyle name="Comma 5 2 3 2 2 2 2 3 5" xfId="27278" xr:uid="{987F8CD4-1785-466A-A486-3F63F63B6A7A}"/>
    <cellStyle name="Comma 5 2 3 2 2 2 2 4" xfId="5036" xr:uid="{44C615CE-DC25-4279-A8D0-5C63A76F7B31}"/>
    <cellStyle name="Comma 5 2 3 2 2 2 2 4 2" xfId="17168" xr:uid="{C72298CE-42CD-4A58-B515-14A3F92F9920}"/>
    <cellStyle name="Comma 5 2 3 2 2 2 2 4 2 2" xfId="41432" xr:uid="{E8DD0A52-CD49-432B-8907-1E1631A1964B}"/>
    <cellStyle name="Comma 5 2 3 2 2 2 2 4 3" xfId="29300" xr:uid="{D78F8D94-DB5D-44C9-AF23-39D698044B35}"/>
    <cellStyle name="Comma 5 2 3 2 2 2 2 5" xfId="9080" xr:uid="{C4148F6E-49B6-44D1-9D95-75A2ADD9CB45}"/>
    <cellStyle name="Comma 5 2 3 2 2 2 2 5 2" xfId="21212" xr:uid="{72B1CEAA-6402-4731-AA00-401387255804}"/>
    <cellStyle name="Comma 5 2 3 2 2 2 2 5 2 2" xfId="45476" xr:uid="{86ED98A2-F8ED-4767-BD98-665E78EF40EB}"/>
    <cellStyle name="Comma 5 2 3 2 2 2 2 5 3" xfId="33344" xr:uid="{5E5D1FBC-0AC4-467A-B9DA-6E4430E5017B}"/>
    <cellStyle name="Comma 5 2 3 2 2 2 2 6" xfId="13124" xr:uid="{4CE800AC-B402-4E9A-9978-8B868915ED70}"/>
    <cellStyle name="Comma 5 2 3 2 2 2 2 6 2" xfId="37388" xr:uid="{3AE34518-82C4-4C19-BDFB-9E1C64B4CC04}"/>
    <cellStyle name="Comma 5 2 3 2 2 2 2 7" xfId="25256" xr:uid="{287A626A-DB18-4C23-86F4-B0A5E4CDF758}"/>
    <cellStyle name="Comma 5 2 3 2 2 2 3" xfId="1498" xr:uid="{8528E394-892A-4DE6-8B05-9615E0BE33E7}"/>
    <cellStyle name="Comma 5 2 3 2 2 2 3 2" xfId="3520" xr:uid="{70810157-8D92-4CBD-802C-4FC259340D41}"/>
    <cellStyle name="Comma 5 2 3 2 2 2 3 2 2" xfId="7564" xr:uid="{849666FF-3460-4C75-9D64-8496E708DBC1}"/>
    <cellStyle name="Comma 5 2 3 2 2 2 3 2 2 2" xfId="19696" xr:uid="{765DCD3C-DE46-4083-B013-5ACA1327F0E8}"/>
    <cellStyle name="Comma 5 2 3 2 2 2 3 2 2 2 2" xfId="43960" xr:uid="{7903DDD9-CED3-4A44-A5F4-6BE513B2F7EA}"/>
    <cellStyle name="Comma 5 2 3 2 2 2 3 2 2 3" xfId="31828" xr:uid="{36F62661-B216-4895-9651-684AEA60E883}"/>
    <cellStyle name="Comma 5 2 3 2 2 2 3 2 3" xfId="11608" xr:uid="{72A32833-896B-4874-81FA-997AA7A39D88}"/>
    <cellStyle name="Comma 5 2 3 2 2 2 3 2 3 2" xfId="23740" xr:uid="{0235ACC0-AFFA-47D4-9935-9B5793C67BE0}"/>
    <cellStyle name="Comma 5 2 3 2 2 2 3 2 3 2 2" xfId="48004" xr:uid="{7C428DA1-3E3F-4399-9FD1-9A30AC326B27}"/>
    <cellStyle name="Comma 5 2 3 2 2 2 3 2 3 3" xfId="35872" xr:uid="{CE3F14F9-75A3-4336-A488-8C70D0092A0A}"/>
    <cellStyle name="Comma 5 2 3 2 2 2 3 2 4" xfId="15652" xr:uid="{9E3562D0-3FE4-4558-AA21-1A25FE351D6E}"/>
    <cellStyle name="Comma 5 2 3 2 2 2 3 2 4 2" xfId="39916" xr:uid="{8DECCF10-BA54-4061-90B5-D02AC2EAD3E1}"/>
    <cellStyle name="Comma 5 2 3 2 2 2 3 2 5" xfId="27784" xr:uid="{0B06935B-0095-435A-8682-AA9D34C9F8E0}"/>
    <cellStyle name="Comma 5 2 3 2 2 2 3 3" xfId="5542" xr:uid="{0549FA48-53D0-46BE-80A3-1E72F6E7FAEC}"/>
    <cellStyle name="Comma 5 2 3 2 2 2 3 3 2" xfId="17674" xr:uid="{DACB0E26-9095-4F8C-A11F-E0BB652C1E42}"/>
    <cellStyle name="Comma 5 2 3 2 2 2 3 3 2 2" xfId="41938" xr:uid="{1697C01A-944A-4BB4-A9EC-B8CE12C98FF2}"/>
    <cellStyle name="Comma 5 2 3 2 2 2 3 3 3" xfId="29806" xr:uid="{A23A99AE-FAC2-43E5-8CE0-8F9D9A8DF727}"/>
    <cellStyle name="Comma 5 2 3 2 2 2 3 4" xfId="9586" xr:uid="{323F095D-E11A-412B-A4D9-B407470983C3}"/>
    <cellStyle name="Comma 5 2 3 2 2 2 3 4 2" xfId="21718" xr:uid="{BA54ACCD-E6D9-4BD5-980F-EB3ADE04AD77}"/>
    <cellStyle name="Comma 5 2 3 2 2 2 3 4 2 2" xfId="45982" xr:uid="{FC3D18A5-9B26-454F-942E-85D69F346EC4}"/>
    <cellStyle name="Comma 5 2 3 2 2 2 3 4 3" xfId="33850" xr:uid="{76F0F591-DD2D-4DA9-AD45-6CEFC3219293}"/>
    <cellStyle name="Comma 5 2 3 2 2 2 3 5" xfId="13630" xr:uid="{F005D781-D038-45DE-B3E7-A174CDC448DA}"/>
    <cellStyle name="Comma 5 2 3 2 2 2 3 5 2" xfId="37894" xr:uid="{7BC37BCF-58F5-4DBC-B761-972E0D747519}"/>
    <cellStyle name="Comma 5 2 3 2 2 2 3 6" xfId="25762" xr:uid="{7DFA20FF-0717-49F0-B30D-F869FB8A0CAC}"/>
    <cellStyle name="Comma 5 2 3 2 2 2 4" xfId="2509" xr:uid="{3AEDA050-E7BF-4908-A7C4-5BF5CF2FFA4F}"/>
    <cellStyle name="Comma 5 2 3 2 2 2 4 2" xfId="6553" xr:uid="{3DDD6B1A-A4D6-4D83-B76A-8AE1AA50AB49}"/>
    <cellStyle name="Comma 5 2 3 2 2 2 4 2 2" xfId="18685" xr:uid="{3A27E05B-523D-4B53-B71F-6C267EDE65D8}"/>
    <cellStyle name="Comma 5 2 3 2 2 2 4 2 2 2" xfId="42949" xr:uid="{4FF29C57-A4CF-4907-AD7B-7B23B99FB0F7}"/>
    <cellStyle name="Comma 5 2 3 2 2 2 4 2 3" xfId="30817" xr:uid="{B12DB466-E859-46C4-BB43-74DFFE4ADFFD}"/>
    <cellStyle name="Comma 5 2 3 2 2 2 4 3" xfId="10597" xr:uid="{84DEA39F-3EFE-44B2-A640-92FADBEC13A6}"/>
    <cellStyle name="Comma 5 2 3 2 2 2 4 3 2" xfId="22729" xr:uid="{A5A54A08-BD6E-4FBE-8943-D7E51BEBA1DD}"/>
    <cellStyle name="Comma 5 2 3 2 2 2 4 3 2 2" xfId="46993" xr:uid="{A7790C6B-F493-446D-89CF-53470E523080}"/>
    <cellStyle name="Comma 5 2 3 2 2 2 4 3 3" xfId="34861" xr:uid="{82743DDA-A0D8-4C83-ABF4-68D90E273681}"/>
    <cellStyle name="Comma 5 2 3 2 2 2 4 4" xfId="14641" xr:uid="{AFBE40B1-8BD7-4BF7-B125-2500F2F7BB07}"/>
    <cellStyle name="Comma 5 2 3 2 2 2 4 4 2" xfId="38905" xr:uid="{0D4B9495-FCB7-4C0F-9F18-C0D0E5A1598F}"/>
    <cellStyle name="Comma 5 2 3 2 2 2 4 5" xfId="26773" xr:uid="{43EB5B77-C9F5-40CC-B975-428A6B176618}"/>
    <cellStyle name="Comma 5 2 3 2 2 2 5" xfId="4531" xr:uid="{5F98B10F-0503-4036-BBE1-2008C3BFBE13}"/>
    <cellStyle name="Comma 5 2 3 2 2 2 5 2" xfId="16663" xr:uid="{86F63ACF-D057-4917-A771-B71816C03C76}"/>
    <cellStyle name="Comma 5 2 3 2 2 2 5 2 2" xfId="40927" xr:uid="{069020AA-8258-48DE-9186-B869E88FE345}"/>
    <cellStyle name="Comma 5 2 3 2 2 2 5 3" xfId="28795" xr:uid="{98442EFF-CF62-4323-9916-11D12301E097}"/>
    <cellStyle name="Comma 5 2 3 2 2 2 6" xfId="8575" xr:uid="{436A8A97-962A-4D70-8E73-0EBAB40D7AEE}"/>
    <cellStyle name="Comma 5 2 3 2 2 2 6 2" xfId="20707" xr:uid="{52C2CE66-A674-4CF1-B92F-A1301F5D726D}"/>
    <cellStyle name="Comma 5 2 3 2 2 2 6 2 2" xfId="44971" xr:uid="{C62C5C3D-EC3B-4054-9F50-DB7E643DFCE0}"/>
    <cellStyle name="Comma 5 2 3 2 2 2 6 3" xfId="32839" xr:uid="{9C4B4D94-3086-424A-9B24-E5EABD0E2FFC}"/>
    <cellStyle name="Comma 5 2 3 2 2 2 7" xfId="12619" xr:uid="{E6D8545B-AF73-4BBF-A579-56D479A494D1}"/>
    <cellStyle name="Comma 5 2 3 2 2 2 7 2" xfId="36883" xr:uid="{492C44DD-F62C-41EB-8EAF-17A312EB46C1}"/>
    <cellStyle name="Comma 5 2 3 2 2 2 8" xfId="24751" xr:uid="{333BB4CA-7C26-460A-A666-7BDD5CCD22EA}"/>
    <cellStyle name="Comma 5 2 3 2 2 3" xfId="739" xr:uid="{09696951-BAC5-43D0-8C5A-A8A856915CAE}"/>
    <cellStyle name="Comma 5 2 3 2 2 3 2" xfId="1750" xr:uid="{D5976F82-5C6F-4918-A6E9-063FC3F59141}"/>
    <cellStyle name="Comma 5 2 3 2 2 3 2 2" xfId="3772" xr:uid="{47FF0357-9CDE-4611-8A4E-3EA181EF82F5}"/>
    <cellStyle name="Comma 5 2 3 2 2 3 2 2 2" xfId="7816" xr:uid="{961EA6C8-C0FB-488C-8D32-F81A33D248E6}"/>
    <cellStyle name="Comma 5 2 3 2 2 3 2 2 2 2" xfId="19948" xr:uid="{1B358D7E-9961-478F-8838-652B45663608}"/>
    <cellStyle name="Comma 5 2 3 2 2 3 2 2 2 2 2" xfId="44212" xr:uid="{C200928F-EBD5-43A3-8C8A-D3576FDAFCD5}"/>
    <cellStyle name="Comma 5 2 3 2 2 3 2 2 2 3" xfId="32080" xr:uid="{F4D9EF8F-2BB5-47BB-9395-141827E4F920}"/>
    <cellStyle name="Comma 5 2 3 2 2 3 2 2 3" xfId="11860" xr:uid="{4D9597EB-6F2B-4963-9743-47718BBF44D1}"/>
    <cellStyle name="Comma 5 2 3 2 2 3 2 2 3 2" xfId="23992" xr:uid="{C70535A4-AE0C-46F0-951C-5BB7C1197601}"/>
    <cellStyle name="Comma 5 2 3 2 2 3 2 2 3 2 2" xfId="48256" xr:uid="{F901292D-C219-47C5-8B08-B97859AB97F4}"/>
    <cellStyle name="Comma 5 2 3 2 2 3 2 2 3 3" xfId="36124" xr:uid="{38A32172-B980-4F57-A1B7-F1BF8AAB323C}"/>
    <cellStyle name="Comma 5 2 3 2 2 3 2 2 4" xfId="15904" xr:uid="{61690B74-EC5A-4892-805A-E9654A798948}"/>
    <cellStyle name="Comma 5 2 3 2 2 3 2 2 4 2" xfId="40168" xr:uid="{B2153D76-7E9E-4CD7-A24E-2B5485F99FA3}"/>
    <cellStyle name="Comma 5 2 3 2 2 3 2 2 5" xfId="28036" xr:uid="{81971B12-B064-442B-AA10-06D3123873CD}"/>
    <cellStyle name="Comma 5 2 3 2 2 3 2 3" xfId="5794" xr:uid="{D2A832BE-AF5F-4D62-8578-6681395D5720}"/>
    <cellStyle name="Comma 5 2 3 2 2 3 2 3 2" xfId="17926" xr:uid="{1AD2B920-0BB2-4BBA-B1A1-2D834C1EF2A5}"/>
    <cellStyle name="Comma 5 2 3 2 2 3 2 3 2 2" xfId="42190" xr:uid="{FE4069BE-2F11-4101-8C5D-F0333DFBEB4A}"/>
    <cellStyle name="Comma 5 2 3 2 2 3 2 3 3" xfId="30058" xr:uid="{9091F486-4000-4F90-9416-801765A4DEC8}"/>
    <cellStyle name="Comma 5 2 3 2 2 3 2 4" xfId="9838" xr:uid="{654625D9-6DDA-4A88-B50C-EC344C2D39F6}"/>
    <cellStyle name="Comma 5 2 3 2 2 3 2 4 2" xfId="21970" xr:uid="{D800DA45-3465-4DD0-BED2-3508A28EA49C}"/>
    <cellStyle name="Comma 5 2 3 2 2 3 2 4 2 2" xfId="46234" xr:uid="{E41F069E-FB4A-4A48-80FB-9B855279EBEB}"/>
    <cellStyle name="Comma 5 2 3 2 2 3 2 4 3" xfId="34102" xr:uid="{425F9BCB-BB5B-426E-B41D-25FDC42B4398}"/>
    <cellStyle name="Comma 5 2 3 2 2 3 2 5" xfId="13882" xr:uid="{B17BD1A3-96D4-42CB-BC95-6B8646C921E1}"/>
    <cellStyle name="Comma 5 2 3 2 2 3 2 5 2" xfId="38146" xr:uid="{89F084CB-1F1C-43D2-996D-F5F3B1FA30AF}"/>
    <cellStyle name="Comma 5 2 3 2 2 3 2 6" xfId="26014" xr:uid="{6350F288-1420-485E-AD0F-8790A8544F00}"/>
    <cellStyle name="Comma 5 2 3 2 2 3 3" xfId="2761" xr:uid="{020B5560-A704-43DF-8104-9B5FAA351797}"/>
    <cellStyle name="Comma 5 2 3 2 2 3 3 2" xfId="6805" xr:uid="{5CC7B93B-BACB-43F7-8978-5799BE8A415D}"/>
    <cellStyle name="Comma 5 2 3 2 2 3 3 2 2" xfId="18937" xr:uid="{A2684A1D-3051-4B7C-9777-1B9B2E0A048D}"/>
    <cellStyle name="Comma 5 2 3 2 2 3 3 2 2 2" xfId="43201" xr:uid="{0D6EE1E5-49EA-4BAE-A172-9254BA4CA701}"/>
    <cellStyle name="Comma 5 2 3 2 2 3 3 2 3" xfId="31069" xr:uid="{DF0E2A83-CE0B-4604-8549-F72AF51EA677}"/>
    <cellStyle name="Comma 5 2 3 2 2 3 3 3" xfId="10849" xr:uid="{FC1ED7EC-1564-4E15-B78B-F1AE6CA87ED6}"/>
    <cellStyle name="Comma 5 2 3 2 2 3 3 3 2" xfId="22981" xr:uid="{AD955D5E-C02F-4A20-A5C8-A1DE53855D32}"/>
    <cellStyle name="Comma 5 2 3 2 2 3 3 3 2 2" xfId="47245" xr:uid="{012746AF-57F3-4885-BED4-06ACD224BEB6}"/>
    <cellStyle name="Comma 5 2 3 2 2 3 3 3 3" xfId="35113" xr:uid="{4D8C730D-811C-4B2B-A5A3-7F161E1854F8}"/>
    <cellStyle name="Comma 5 2 3 2 2 3 3 4" xfId="14893" xr:uid="{A0DA0A0E-F56A-481C-9345-2AEADF6F6801}"/>
    <cellStyle name="Comma 5 2 3 2 2 3 3 4 2" xfId="39157" xr:uid="{82F16927-E491-4B1F-B144-F70AFBF8A15A}"/>
    <cellStyle name="Comma 5 2 3 2 2 3 3 5" xfId="27025" xr:uid="{E86F4DB4-2942-454F-AB0B-E531112E2DCD}"/>
    <cellStyle name="Comma 5 2 3 2 2 3 4" xfId="4783" xr:uid="{A2BA9C90-3C0E-492E-AF22-0696BEDA87F3}"/>
    <cellStyle name="Comma 5 2 3 2 2 3 4 2" xfId="16915" xr:uid="{CBCC1A4F-A4D9-43C3-B708-D6FB62A917B2}"/>
    <cellStyle name="Comma 5 2 3 2 2 3 4 2 2" xfId="41179" xr:uid="{6AA5669B-7FB0-40B1-9261-2BE63AA4CE13}"/>
    <cellStyle name="Comma 5 2 3 2 2 3 4 3" xfId="29047" xr:uid="{476DB841-9A42-4AB4-B51E-DDAFBEFBB17A}"/>
    <cellStyle name="Comma 5 2 3 2 2 3 5" xfId="8827" xr:uid="{E4413DF5-08F1-428E-8CB3-CAF5D5001BB3}"/>
    <cellStyle name="Comma 5 2 3 2 2 3 5 2" xfId="20959" xr:uid="{3D82C227-7781-4780-B683-0DCC23FEE251}"/>
    <cellStyle name="Comma 5 2 3 2 2 3 5 2 2" xfId="45223" xr:uid="{707D0A15-F90C-48CB-A2F5-9806CBF37FC3}"/>
    <cellStyle name="Comma 5 2 3 2 2 3 5 3" xfId="33091" xr:uid="{38781FF2-EDDF-460A-8413-DEE28D7CDD62}"/>
    <cellStyle name="Comma 5 2 3 2 2 3 6" xfId="12871" xr:uid="{257E5CA0-2256-49C6-9D1D-A3E1032866DF}"/>
    <cellStyle name="Comma 5 2 3 2 2 3 6 2" xfId="37135" xr:uid="{3A32E128-4EBE-44D6-BE21-CCDEE98E902F}"/>
    <cellStyle name="Comma 5 2 3 2 2 3 7" xfId="25003" xr:uid="{9D41711D-EE4E-4502-89AF-1809400CB9D2}"/>
    <cellStyle name="Comma 5 2 3 2 2 4" xfId="1245" xr:uid="{1F8CC63D-8867-41A8-BBEF-01F828B955FF}"/>
    <cellStyle name="Comma 5 2 3 2 2 4 2" xfId="3267" xr:uid="{0DCB11E4-25D1-4132-8672-AA7EFBF52812}"/>
    <cellStyle name="Comma 5 2 3 2 2 4 2 2" xfId="7311" xr:uid="{F9371C6D-7695-4733-B3E9-7B620E743C11}"/>
    <cellStyle name="Comma 5 2 3 2 2 4 2 2 2" xfId="19443" xr:uid="{0B117061-ACFF-4082-A007-FC0332A15E62}"/>
    <cellStyle name="Comma 5 2 3 2 2 4 2 2 2 2" xfId="43707" xr:uid="{62B9B070-6AEC-420D-9F75-89392D9E1A39}"/>
    <cellStyle name="Comma 5 2 3 2 2 4 2 2 3" xfId="31575" xr:uid="{30F69B90-A380-4229-BBE4-8B3DF53EC333}"/>
    <cellStyle name="Comma 5 2 3 2 2 4 2 3" xfId="11355" xr:uid="{DEBDF19B-F7E1-4A63-B384-37BC8BAD3F7A}"/>
    <cellStyle name="Comma 5 2 3 2 2 4 2 3 2" xfId="23487" xr:uid="{8EACAD70-AB9D-4A1B-9526-7B5A368CFF39}"/>
    <cellStyle name="Comma 5 2 3 2 2 4 2 3 2 2" xfId="47751" xr:uid="{22D310AD-C9E5-423B-8876-CCE28A5170CE}"/>
    <cellStyle name="Comma 5 2 3 2 2 4 2 3 3" xfId="35619" xr:uid="{1B2445F6-B6D3-468C-99C0-3AC63960D1DA}"/>
    <cellStyle name="Comma 5 2 3 2 2 4 2 4" xfId="15399" xr:uid="{3805490A-610E-40D5-A41F-2CB0095581DB}"/>
    <cellStyle name="Comma 5 2 3 2 2 4 2 4 2" xfId="39663" xr:uid="{1AC1ABD8-E6B9-4877-BA23-5AFAEE253767}"/>
    <cellStyle name="Comma 5 2 3 2 2 4 2 5" xfId="27531" xr:uid="{7ABFC0E8-13C3-416B-B72D-C19711A83590}"/>
    <cellStyle name="Comma 5 2 3 2 2 4 3" xfId="5289" xr:uid="{318AFAEA-19F9-47DF-AED2-7675D70F4869}"/>
    <cellStyle name="Comma 5 2 3 2 2 4 3 2" xfId="17421" xr:uid="{F36EFD29-5C97-400F-826B-C66B648919E0}"/>
    <cellStyle name="Comma 5 2 3 2 2 4 3 2 2" xfId="41685" xr:uid="{D18862D8-BA28-404B-B70F-DCBCD434437E}"/>
    <cellStyle name="Comma 5 2 3 2 2 4 3 3" xfId="29553" xr:uid="{5F365787-0A79-4697-9C7E-23D7862E6135}"/>
    <cellStyle name="Comma 5 2 3 2 2 4 4" xfId="9333" xr:uid="{2D193873-76A0-4377-8DE7-F18C2F71E681}"/>
    <cellStyle name="Comma 5 2 3 2 2 4 4 2" xfId="21465" xr:uid="{E908711F-0559-4FDD-81DD-435FB4164D20}"/>
    <cellStyle name="Comma 5 2 3 2 2 4 4 2 2" xfId="45729" xr:uid="{68A5EFE8-0B10-47A4-80B6-F245FF9EA59C}"/>
    <cellStyle name="Comma 5 2 3 2 2 4 4 3" xfId="33597" xr:uid="{B4345F2C-A95F-49D1-91B8-7A321B87E0D6}"/>
    <cellStyle name="Comma 5 2 3 2 2 4 5" xfId="13377" xr:uid="{D4009C1C-B260-4F14-B9BD-7AF5E37122EA}"/>
    <cellStyle name="Comma 5 2 3 2 2 4 5 2" xfId="37641" xr:uid="{1D514EF1-6F2D-4AA1-8C9D-69D7926AF90C}"/>
    <cellStyle name="Comma 5 2 3 2 2 4 6" xfId="25509" xr:uid="{1D501ED3-DD47-4A5F-8BA0-2C97ABB51126}"/>
    <cellStyle name="Comma 5 2 3 2 2 5" xfId="2256" xr:uid="{CDC49598-EDEC-47F3-B643-F201F8BD0364}"/>
    <cellStyle name="Comma 5 2 3 2 2 5 2" xfId="6300" xr:uid="{F44736D5-FE48-4B8F-B9DC-AAB69B7B6663}"/>
    <cellStyle name="Comma 5 2 3 2 2 5 2 2" xfId="18432" xr:uid="{3DC221BE-F97C-4613-8674-08BCB59E4CBE}"/>
    <cellStyle name="Comma 5 2 3 2 2 5 2 2 2" xfId="42696" xr:uid="{88CE9C07-5252-496D-9465-8C79E79FF179}"/>
    <cellStyle name="Comma 5 2 3 2 2 5 2 3" xfId="30564" xr:uid="{E3C95ACE-6F6C-4DBF-85BD-70EC7A73A0E1}"/>
    <cellStyle name="Comma 5 2 3 2 2 5 3" xfId="10344" xr:uid="{AAAE19D6-5816-434B-85EF-0840A5614710}"/>
    <cellStyle name="Comma 5 2 3 2 2 5 3 2" xfId="22476" xr:uid="{1649AD66-DDE2-45DB-A719-31755CBAFE9E}"/>
    <cellStyle name="Comma 5 2 3 2 2 5 3 2 2" xfId="46740" xr:uid="{6723B764-D227-4760-8B81-AF7D6D0CEB8A}"/>
    <cellStyle name="Comma 5 2 3 2 2 5 3 3" xfId="34608" xr:uid="{39826B67-DF33-4F91-9D2B-AB491D6709E4}"/>
    <cellStyle name="Comma 5 2 3 2 2 5 4" xfId="14388" xr:uid="{7841A241-83EF-4926-93A8-6786E1CBB2B7}"/>
    <cellStyle name="Comma 5 2 3 2 2 5 4 2" xfId="38652" xr:uid="{131C6F50-0120-48AF-8649-E370234F1551}"/>
    <cellStyle name="Comma 5 2 3 2 2 5 5" xfId="26520" xr:uid="{29274EC7-3741-44D7-B87B-865B031A46F8}"/>
    <cellStyle name="Comma 5 2 3 2 2 6" xfId="4278" xr:uid="{9A08F1CD-8ABF-4FD5-B6B4-3E68A1973C67}"/>
    <cellStyle name="Comma 5 2 3 2 2 6 2" xfId="16410" xr:uid="{5CCE3F04-34C9-495A-9C07-D178A030AA1F}"/>
    <cellStyle name="Comma 5 2 3 2 2 6 2 2" xfId="40674" xr:uid="{F6AB9045-FF22-4DF9-BBBC-26245B1A895D}"/>
    <cellStyle name="Comma 5 2 3 2 2 6 3" xfId="28542" xr:uid="{E303FFB9-3B2F-4CAF-A05C-4235C3D1E310}"/>
    <cellStyle name="Comma 5 2 3 2 2 7" xfId="8322" xr:uid="{98EBB617-92B3-490C-AD05-EF2BE8284486}"/>
    <cellStyle name="Comma 5 2 3 2 2 7 2" xfId="20454" xr:uid="{67DF0713-8A17-4F2C-836F-84AD9BEE0E89}"/>
    <cellStyle name="Comma 5 2 3 2 2 7 2 2" xfId="44718" xr:uid="{3D383735-3A94-4CEB-B143-E2DA3E9995DE}"/>
    <cellStyle name="Comma 5 2 3 2 2 7 3" xfId="32586" xr:uid="{98B2C86A-C711-4890-BA52-8B77B443EAAA}"/>
    <cellStyle name="Comma 5 2 3 2 2 8" xfId="12366" xr:uid="{92C59474-4843-4A96-BB17-96EA7C9AB7FC}"/>
    <cellStyle name="Comma 5 2 3 2 2 8 2" xfId="36630" xr:uid="{2D21A8E4-3427-4AE6-BCB7-5BC15A89E498}"/>
    <cellStyle name="Comma 5 2 3 2 2 9" xfId="24498" xr:uid="{429E4BCB-9104-4AA1-BF02-F9AC86EB96B3}"/>
    <cellStyle name="Comma 5 2 3 2 3" xfId="361" xr:uid="{CB954FEA-3E79-411D-8142-05145C635A23}"/>
    <cellStyle name="Comma 5 2 3 2 3 2" xfId="866" xr:uid="{EA74DB5B-21D1-4E3D-A114-C96B32FCA061}"/>
    <cellStyle name="Comma 5 2 3 2 3 2 2" xfId="1877" xr:uid="{7CF08152-F70A-4D65-9101-AACDAE67D344}"/>
    <cellStyle name="Comma 5 2 3 2 3 2 2 2" xfId="3899" xr:uid="{57EDCB04-31D1-41D6-B108-502B7C11F2DF}"/>
    <cellStyle name="Comma 5 2 3 2 3 2 2 2 2" xfId="7943" xr:uid="{E1F1AD83-6EB8-4573-8B65-40822568BDC0}"/>
    <cellStyle name="Comma 5 2 3 2 3 2 2 2 2 2" xfId="20075" xr:uid="{B52D74A1-F448-4703-8F05-F56A4C7B1BD7}"/>
    <cellStyle name="Comma 5 2 3 2 3 2 2 2 2 2 2" xfId="44339" xr:uid="{472101F9-CE7B-4BD4-97DB-89CFEE55B5F6}"/>
    <cellStyle name="Comma 5 2 3 2 3 2 2 2 2 3" xfId="32207" xr:uid="{B0F27ECF-C8AF-47A2-B535-B18FDA9C7F85}"/>
    <cellStyle name="Comma 5 2 3 2 3 2 2 2 3" xfId="11987" xr:uid="{4026A475-BEA4-4793-B00F-219BC68095DC}"/>
    <cellStyle name="Comma 5 2 3 2 3 2 2 2 3 2" xfId="24119" xr:uid="{1169784A-169A-4E2B-80E1-0E3DBE45C34C}"/>
    <cellStyle name="Comma 5 2 3 2 3 2 2 2 3 2 2" xfId="48383" xr:uid="{94C4446B-3858-4BA5-8857-4E5A05E4E887}"/>
    <cellStyle name="Comma 5 2 3 2 3 2 2 2 3 3" xfId="36251" xr:uid="{2B5418BC-9CC6-4B2D-BA22-E0DF46E9D197}"/>
    <cellStyle name="Comma 5 2 3 2 3 2 2 2 4" xfId="16031" xr:uid="{CB7BB27B-492E-4E57-993D-8E332AD7A493}"/>
    <cellStyle name="Comma 5 2 3 2 3 2 2 2 4 2" xfId="40295" xr:uid="{A0195592-83B2-4ADE-AF5C-E598AF07AD58}"/>
    <cellStyle name="Comma 5 2 3 2 3 2 2 2 5" xfId="28163" xr:uid="{CDC846D3-6486-4A36-BFAA-D924EC39A666}"/>
    <cellStyle name="Comma 5 2 3 2 3 2 2 3" xfId="5921" xr:uid="{FAA38CB8-9D69-4F8D-BD23-637286A699A8}"/>
    <cellStyle name="Comma 5 2 3 2 3 2 2 3 2" xfId="18053" xr:uid="{266C8320-98C7-4D92-850E-9823EA387C37}"/>
    <cellStyle name="Comma 5 2 3 2 3 2 2 3 2 2" xfId="42317" xr:uid="{A9877E0C-F813-46AC-913A-E1E9A3E6E6E0}"/>
    <cellStyle name="Comma 5 2 3 2 3 2 2 3 3" xfId="30185" xr:uid="{0F74B61F-B366-4491-8450-5225B526B290}"/>
    <cellStyle name="Comma 5 2 3 2 3 2 2 4" xfId="9965" xr:uid="{4E396BA3-8A84-4DBB-AB51-A21F1E431309}"/>
    <cellStyle name="Comma 5 2 3 2 3 2 2 4 2" xfId="22097" xr:uid="{747E906E-6E83-407D-BFF4-6F99B6974386}"/>
    <cellStyle name="Comma 5 2 3 2 3 2 2 4 2 2" xfId="46361" xr:uid="{EF3728ED-2823-4F52-AFC1-7859120E3285}"/>
    <cellStyle name="Comma 5 2 3 2 3 2 2 4 3" xfId="34229" xr:uid="{F38C7B7C-E39D-40ED-A898-0ED69C55B3A2}"/>
    <cellStyle name="Comma 5 2 3 2 3 2 2 5" xfId="14009" xr:uid="{2D83F1B8-57ED-41AC-8A1D-D68E4E5FB077}"/>
    <cellStyle name="Comma 5 2 3 2 3 2 2 5 2" xfId="38273" xr:uid="{E77C424A-E044-4B34-97D4-BDC6B0E0677E}"/>
    <cellStyle name="Comma 5 2 3 2 3 2 2 6" xfId="26141" xr:uid="{A0CBFE7B-55A7-42A5-ACB0-87DCE25C07BF}"/>
    <cellStyle name="Comma 5 2 3 2 3 2 3" xfId="2888" xr:uid="{E2137051-1812-44D8-A9D0-EB5D7FBCA018}"/>
    <cellStyle name="Comma 5 2 3 2 3 2 3 2" xfId="6932" xr:uid="{F08A0197-7226-45FF-A55D-38E410A52B9F}"/>
    <cellStyle name="Comma 5 2 3 2 3 2 3 2 2" xfId="19064" xr:uid="{CE02AD2E-41CF-4173-A548-40BD74946DBE}"/>
    <cellStyle name="Comma 5 2 3 2 3 2 3 2 2 2" xfId="43328" xr:uid="{C6E4400A-63AA-4EEF-A31B-EFFE5025A422}"/>
    <cellStyle name="Comma 5 2 3 2 3 2 3 2 3" xfId="31196" xr:uid="{4373D47C-F46F-420A-93D8-9ABAC10A9CA2}"/>
    <cellStyle name="Comma 5 2 3 2 3 2 3 3" xfId="10976" xr:uid="{03183640-F67D-4FD1-9FD6-CCD410C29E6C}"/>
    <cellStyle name="Comma 5 2 3 2 3 2 3 3 2" xfId="23108" xr:uid="{498E7427-9E22-44E1-AF8B-D427CF0BC3A9}"/>
    <cellStyle name="Comma 5 2 3 2 3 2 3 3 2 2" xfId="47372" xr:uid="{B2922831-3150-4C48-AE73-AD51F821A12B}"/>
    <cellStyle name="Comma 5 2 3 2 3 2 3 3 3" xfId="35240" xr:uid="{46CB43F8-9823-44BD-A608-EDB196DCBDB0}"/>
    <cellStyle name="Comma 5 2 3 2 3 2 3 4" xfId="15020" xr:uid="{3A948D5D-60FF-47AD-993A-EF189614098F}"/>
    <cellStyle name="Comma 5 2 3 2 3 2 3 4 2" xfId="39284" xr:uid="{1EE28BF3-EA95-4530-BC85-33305AD675C8}"/>
    <cellStyle name="Comma 5 2 3 2 3 2 3 5" xfId="27152" xr:uid="{AE57951E-1E40-495C-9B01-3F785F8F5E21}"/>
    <cellStyle name="Comma 5 2 3 2 3 2 4" xfId="4910" xr:uid="{34066DB2-13E9-4400-A0E2-215B52A31748}"/>
    <cellStyle name="Comma 5 2 3 2 3 2 4 2" xfId="17042" xr:uid="{AF5E4CC6-07EC-4905-8EE7-12BFFEEE6960}"/>
    <cellStyle name="Comma 5 2 3 2 3 2 4 2 2" xfId="41306" xr:uid="{FBB9A30F-B1A9-4CD5-A136-A2E2D19898BD}"/>
    <cellStyle name="Comma 5 2 3 2 3 2 4 3" xfId="29174" xr:uid="{EB7C8B49-12D7-4C0E-A937-2DDADF63AA19}"/>
    <cellStyle name="Comma 5 2 3 2 3 2 5" xfId="8954" xr:uid="{173B7CF0-37FB-4DB5-9769-16A11388FBB3}"/>
    <cellStyle name="Comma 5 2 3 2 3 2 5 2" xfId="21086" xr:uid="{F831A607-58B9-40D4-9588-82A29BF0374A}"/>
    <cellStyle name="Comma 5 2 3 2 3 2 5 2 2" xfId="45350" xr:uid="{5C1AFF49-A2AD-48E4-92C4-1DD772BA460E}"/>
    <cellStyle name="Comma 5 2 3 2 3 2 5 3" xfId="33218" xr:uid="{3BB4BA28-3FE5-4EB8-A0A0-CEC2A8FDBC8B}"/>
    <cellStyle name="Comma 5 2 3 2 3 2 6" xfId="12998" xr:uid="{10DDE6B6-651A-4EC2-AB7E-1BB58994B5C2}"/>
    <cellStyle name="Comma 5 2 3 2 3 2 6 2" xfId="37262" xr:uid="{65DA4D61-FF38-4474-9792-CC4FEBEAB500}"/>
    <cellStyle name="Comma 5 2 3 2 3 2 7" xfId="25130" xr:uid="{75B30C3E-91BA-41E8-9DCD-9266D4AF706B}"/>
    <cellStyle name="Comma 5 2 3 2 3 3" xfId="1372" xr:uid="{2DEC73DE-F901-4331-A5A0-B746A30E60B5}"/>
    <cellStyle name="Comma 5 2 3 2 3 3 2" xfId="3394" xr:uid="{6885E3CC-F62A-4AA1-8F46-243708AAA201}"/>
    <cellStyle name="Comma 5 2 3 2 3 3 2 2" xfId="7438" xr:uid="{A5294933-DAA8-400E-97C5-C2001111D295}"/>
    <cellStyle name="Comma 5 2 3 2 3 3 2 2 2" xfId="19570" xr:uid="{78FA20D6-4D75-480D-8685-3769A0D81B55}"/>
    <cellStyle name="Comma 5 2 3 2 3 3 2 2 2 2" xfId="43834" xr:uid="{30682436-F3D7-458D-96F7-6289E326889F}"/>
    <cellStyle name="Comma 5 2 3 2 3 3 2 2 3" xfId="31702" xr:uid="{65BCB71E-785F-4A47-9A50-5D9730AC3916}"/>
    <cellStyle name="Comma 5 2 3 2 3 3 2 3" xfId="11482" xr:uid="{25D12F17-E5FF-4C3F-8981-AC1B6851C3C3}"/>
    <cellStyle name="Comma 5 2 3 2 3 3 2 3 2" xfId="23614" xr:uid="{2816C97E-F3D7-4534-9EBB-877750D6440B}"/>
    <cellStyle name="Comma 5 2 3 2 3 3 2 3 2 2" xfId="47878" xr:uid="{614843C2-0C15-4D84-838C-65F6E6CE8634}"/>
    <cellStyle name="Comma 5 2 3 2 3 3 2 3 3" xfId="35746" xr:uid="{0822AA51-35B0-4024-A8C2-E8F57679C2E9}"/>
    <cellStyle name="Comma 5 2 3 2 3 3 2 4" xfId="15526" xr:uid="{ABBD7243-B744-4E9C-AE3B-E14018BEE0A4}"/>
    <cellStyle name="Comma 5 2 3 2 3 3 2 4 2" xfId="39790" xr:uid="{5E7CC51F-F96E-4BB4-98B6-D3DF21DD6158}"/>
    <cellStyle name="Comma 5 2 3 2 3 3 2 5" xfId="27658" xr:uid="{D8741BBE-565F-47AB-A7BC-6E2A43F38808}"/>
    <cellStyle name="Comma 5 2 3 2 3 3 3" xfId="5416" xr:uid="{94007B41-2499-495B-92FE-A67789E2F214}"/>
    <cellStyle name="Comma 5 2 3 2 3 3 3 2" xfId="17548" xr:uid="{EA66C4F5-1F9F-4EB3-BEB3-776F4BAEB707}"/>
    <cellStyle name="Comma 5 2 3 2 3 3 3 2 2" xfId="41812" xr:uid="{506D5069-CACE-46FE-A73C-5F5F01CCF9E3}"/>
    <cellStyle name="Comma 5 2 3 2 3 3 3 3" xfId="29680" xr:uid="{93A52C28-4EA2-409E-B6A0-5C09DAB25032}"/>
    <cellStyle name="Comma 5 2 3 2 3 3 4" xfId="9460" xr:uid="{87AE24B8-3605-4EF8-8F7F-A9F1FFC06D28}"/>
    <cellStyle name="Comma 5 2 3 2 3 3 4 2" xfId="21592" xr:uid="{A97EEBAD-E777-43F7-A86D-8C50FA608AC9}"/>
    <cellStyle name="Comma 5 2 3 2 3 3 4 2 2" xfId="45856" xr:uid="{5AD73512-4A4E-42C6-BC14-08B159A41697}"/>
    <cellStyle name="Comma 5 2 3 2 3 3 4 3" xfId="33724" xr:uid="{018DB032-D881-4DB1-AFFF-5C46AD17587B}"/>
    <cellStyle name="Comma 5 2 3 2 3 3 5" xfId="13504" xr:uid="{653582B7-6674-4C96-B8FF-2B25047FDA03}"/>
    <cellStyle name="Comma 5 2 3 2 3 3 5 2" xfId="37768" xr:uid="{370BFD83-A2AC-4A30-98F8-10FDC481F22E}"/>
    <cellStyle name="Comma 5 2 3 2 3 3 6" xfId="25636" xr:uid="{A982C513-A42F-47F2-940C-B909DB3D29A2}"/>
    <cellStyle name="Comma 5 2 3 2 3 4" xfId="2383" xr:uid="{DF262BB7-8522-481D-B6B9-D37F52BD8111}"/>
    <cellStyle name="Comma 5 2 3 2 3 4 2" xfId="6427" xr:uid="{95792FCB-D1FD-4D1E-80FF-F2B84F644F76}"/>
    <cellStyle name="Comma 5 2 3 2 3 4 2 2" xfId="18559" xr:uid="{5AFA2CCF-6E1F-4601-9D30-8C9C98C89C17}"/>
    <cellStyle name="Comma 5 2 3 2 3 4 2 2 2" xfId="42823" xr:uid="{7E8650BE-F6C3-40CE-9A5A-0304AA21F768}"/>
    <cellStyle name="Comma 5 2 3 2 3 4 2 3" xfId="30691" xr:uid="{499C0147-E208-43F4-98F0-20D446C82051}"/>
    <cellStyle name="Comma 5 2 3 2 3 4 3" xfId="10471" xr:uid="{24CA746C-6392-464C-B7D1-F9EF0C26A4A2}"/>
    <cellStyle name="Comma 5 2 3 2 3 4 3 2" xfId="22603" xr:uid="{CED0C1C6-E214-4CD0-B6F9-55F4BA0EA106}"/>
    <cellStyle name="Comma 5 2 3 2 3 4 3 2 2" xfId="46867" xr:uid="{ACCB1C8B-6896-4BC3-AA06-D071C5005AB7}"/>
    <cellStyle name="Comma 5 2 3 2 3 4 3 3" xfId="34735" xr:uid="{337DCD76-522A-4DFD-8601-B713067F9DD3}"/>
    <cellStyle name="Comma 5 2 3 2 3 4 4" xfId="14515" xr:uid="{38464C3B-2DC8-430A-84C2-1D5A91744192}"/>
    <cellStyle name="Comma 5 2 3 2 3 4 4 2" xfId="38779" xr:uid="{E6D6B9F3-6DA5-42A7-B19C-7472FA14762C}"/>
    <cellStyle name="Comma 5 2 3 2 3 4 5" xfId="26647" xr:uid="{72210E97-CAB9-40B0-A998-264D25147998}"/>
    <cellStyle name="Comma 5 2 3 2 3 5" xfId="4405" xr:uid="{7AA8827C-ADCA-47A4-8623-66DA20935814}"/>
    <cellStyle name="Comma 5 2 3 2 3 5 2" xfId="16537" xr:uid="{F88105BA-0243-4171-AAD7-F0D9C80BBD20}"/>
    <cellStyle name="Comma 5 2 3 2 3 5 2 2" xfId="40801" xr:uid="{96369903-33DC-4E80-8DF4-E3426736A283}"/>
    <cellStyle name="Comma 5 2 3 2 3 5 3" xfId="28669" xr:uid="{8FC58456-17CA-457E-8831-7264E96B661D}"/>
    <cellStyle name="Comma 5 2 3 2 3 6" xfId="8449" xr:uid="{79C66AC6-7CC3-4F20-B244-434371C67462}"/>
    <cellStyle name="Comma 5 2 3 2 3 6 2" xfId="20581" xr:uid="{90FA9B4E-8C80-48D5-B612-0FDA8ED14519}"/>
    <cellStyle name="Comma 5 2 3 2 3 6 2 2" xfId="44845" xr:uid="{DE0F0CA9-4FB1-41B9-A965-1F03FF927D78}"/>
    <cellStyle name="Comma 5 2 3 2 3 6 3" xfId="32713" xr:uid="{81557027-70BF-40F1-8B0F-682B235B10E2}"/>
    <cellStyle name="Comma 5 2 3 2 3 7" xfId="12493" xr:uid="{0A4F0F30-19D9-4116-BC23-33E143BBEBB8}"/>
    <cellStyle name="Comma 5 2 3 2 3 7 2" xfId="36757" xr:uid="{84EC839A-DE57-4913-86FB-800E83E5A5A0}"/>
    <cellStyle name="Comma 5 2 3 2 3 8" xfId="24625" xr:uid="{AAA9F63E-1660-4497-B023-A9B850BE86AC}"/>
    <cellStyle name="Comma 5 2 3 2 4" xfId="613" xr:uid="{D68C19CF-0E6A-4464-9E3D-1215D50A3928}"/>
    <cellStyle name="Comma 5 2 3 2 4 2" xfId="1624" xr:uid="{2A4346A7-F05A-4AA1-B78B-9CDEFC408E92}"/>
    <cellStyle name="Comma 5 2 3 2 4 2 2" xfId="3646" xr:uid="{26A20E03-F4BE-4962-8303-DE4B3EBC1A70}"/>
    <cellStyle name="Comma 5 2 3 2 4 2 2 2" xfId="7690" xr:uid="{139BB000-1925-4E98-8781-436ECB229F3B}"/>
    <cellStyle name="Comma 5 2 3 2 4 2 2 2 2" xfId="19822" xr:uid="{4FBC63B7-49E4-43DD-8F74-A285F6B9268C}"/>
    <cellStyle name="Comma 5 2 3 2 4 2 2 2 2 2" xfId="44086" xr:uid="{4C343062-0F94-4E59-8E9E-3D658F3CA2C7}"/>
    <cellStyle name="Comma 5 2 3 2 4 2 2 2 3" xfId="31954" xr:uid="{A3867891-205D-4BF3-91D9-C85324EA5EC5}"/>
    <cellStyle name="Comma 5 2 3 2 4 2 2 3" xfId="11734" xr:uid="{997BD5CA-A2FF-4CD3-9C90-00EB3B28B3C9}"/>
    <cellStyle name="Comma 5 2 3 2 4 2 2 3 2" xfId="23866" xr:uid="{430259FD-B796-440D-A37B-942C48077EF2}"/>
    <cellStyle name="Comma 5 2 3 2 4 2 2 3 2 2" xfId="48130" xr:uid="{93069CB4-7ECD-4EA5-A1AB-867DE1CF3B88}"/>
    <cellStyle name="Comma 5 2 3 2 4 2 2 3 3" xfId="35998" xr:uid="{DDDD88D4-B9FE-440C-BC36-12C9E17BE75A}"/>
    <cellStyle name="Comma 5 2 3 2 4 2 2 4" xfId="15778" xr:uid="{0F88271F-7988-4302-9F13-01B14721742D}"/>
    <cellStyle name="Comma 5 2 3 2 4 2 2 4 2" xfId="40042" xr:uid="{40CBE250-C1B2-4D7A-B321-92892142222C}"/>
    <cellStyle name="Comma 5 2 3 2 4 2 2 5" xfId="27910" xr:uid="{357A9DA5-75C7-44CA-871D-E44E2AE52787}"/>
    <cellStyle name="Comma 5 2 3 2 4 2 3" xfId="5668" xr:uid="{5D5A5F7F-2B1C-43FB-AAEA-5FA5F99A6F6D}"/>
    <cellStyle name="Comma 5 2 3 2 4 2 3 2" xfId="17800" xr:uid="{2C90E231-A79A-4E5B-9AFC-C8BB6360E606}"/>
    <cellStyle name="Comma 5 2 3 2 4 2 3 2 2" xfId="42064" xr:uid="{57AB00CC-00CB-49C9-95FB-BC9769315972}"/>
    <cellStyle name="Comma 5 2 3 2 4 2 3 3" xfId="29932" xr:uid="{0137F4F0-7E05-42A8-A257-45E24844EBE4}"/>
    <cellStyle name="Comma 5 2 3 2 4 2 4" xfId="9712" xr:uid="{C1DABE85-292A-44F7-ACB0-073D08C36208}"/>
    <cellStyle name="Comma 5 2 3 2 4 2 4 2" xfId="21844" xr:uid="{185C7D3A-765B-459B-81D4-B1DEC54E4471}"/>
    <cellStyle name="Comma 5 2 3 2 4 2 4 2 2" xfId="46108" xr:uid="{77595794-2B37-4DDA-829D-7EAF1084A28F}"/>
    <cellStyle name="Comma 5 2 3 2 4 2 4 3" xfId="33976" xr:uid="{CB52F929-D9CB-4547-9697-B6BF6EFBFAAC}"/>
    <cellStyle name="Comma 5 2 3 2 4 2 5" xfId="13756" xr:uid="{C93FAB8D-E4FB-440A-AD7B-ABD8BD216898}"/>
    <cellStyle name="Comma 5 2 3 2 4 2 5 2" xfId="38020" xr:uid="{82F290E9-0377-4F38-8987-8C133A97DE1C}"/>
    <cellStyle name="Comma 5 2 3 2 4 2 6" xfId="25888" xr:uid="{45A82544-8856-497F-8B23-3D68EC086A28}"/>
    <cellStyle name="Comma 5 2 3 2 4 3" xfId="2635" xr:uid="{1EB00047-3697-422E-96DE-BE9EF9633F2F}"/>
    <cellStyle name="Comma 5 2 3 2 4 3 2" xfId="6679" xr:uid="{B8A5482C-5E41-4ECE-8B82-4BB15CC26831}"/>
    <cellStyle name="Comma 5 2 3 2 4 3 2 2" xfId="18811" xr:uid="{A3FAB00A-48A4-4D61-B166-F0037746E07A}"/>
    <cellStyle name="Comma 5 2 3 2 4 3 2 2 2" xfId="43075" xr:uid="{852E0D72-E7C9-45A0-B52A-5DE88602943E}"/>
    <cellStyle name="Comma 5 2 3 2 4 3 2 3" xfId="30943" xr:uid="{6F4E29F4-AED3-4F47-96A1-5C17544F0F19}"/>
    <cellStyle name="Comma 5 2 3 2 4 3 3" xfId="10723" xr:uid="{4A96BA76-849D-4711-A37D-E40C6A82F0AE}"/>
    <cellStyle name="Comma 5 2 3 2 4 3 3 2" xfId="22855" xr:uid="{8526AFF7-EC92-4864-B090-62188123CDC6}"/>
    <cellStyle name="Comma 5 2 3 2 4 3 3 2 2" xfId="47119" xr:uid="{044CE203-92D0-4C04-85BE-F6B21A6D206E}"/>
    <cellStyle name="Comma 5 2 3 2 4 3 3 3" xfId="34987" xr:uid="{4F10EDBA-0C6E-469C-8470-E78D78253C8E}"/>
    <cellStyle name="Comma 5 2 3 2 4 3 4" xfId="14767" xr:uid="{A19C6E93-AC82-4201-8ECC-7CABBAF62291}"/>
    <cellStyle name="Comma 5 2 3 2 4 3 4 2" xfId="39031" xr:uid="{34A918D0-FA4C-4733-9A28-4BE58009E3EE}"/>
    <cellStyle name="Comma 5 2 3 2 4 3 5" xfId="26899" xr:uid="{D5B08125-3E81-4571-98EF-46A078DD96A9}"/>
    <cellStyle name="Comma 5 2 3 2 4 4" xfId="4657" xr:uid="{719203B9-9905-49E5-AA8B-F683A667186D}"/>
    <cellStyle name="Comma 5 2 3 2 4 4 2" xfId="16789" xr:uid="{90713EED-9CD2-4582-95C2-B80146284963}"/>
    <cellStyle name="Comma 5 2 3 2 4 4 2 2" xfId="41053" xr:uid="{1CA3C093-70C1-4E0D-9E53-FAFF646822CF}"/>
    <cellStyle name="Comma 5 2 3 2 4 4 3" xfId="28921" xr:uid="{BA43CCEA-7C4B-4140-92F5-1BEED2B23314}"/>
    <cellStyle name="Comma 5 2 3 2 4 5" xfId="8701" xr:uid="{6E55210E-7692-442D-A425-EDFEA959A8FB}"/>
    <cellStyle name="Comma 5 2 3 2 4 5 2" xfId="20833" xr:uid="{3B92D1B7-1E3C-4210-873D-504D0364D949}"/>
    <cellStyle name="Comma 5 2 3 2 4 5 2 2" xfId="45097" xr:uid="{218621E2-BA38-44D6-9FAA-09B5A82DAE8E}"/>
    <cellStyle name="Comma 5 2 3 2 4 5 3" xfId="32965" xr:uid="{F41E3ABC-1508-468E-AE3C-D66F44FE68B1}"/>
    <cellStyle name="Comma 5 2 3 2 4 6" xfId="12745" xr:uid="{87A0C282-488C-4752-AD0A-407DEDA5AB08}"/>
    <cellStyle name="Comma 5 2 3 2 4 6 2" xfId="37009" xr:uid="{42BCD200-696C-4AE4-800F-DD6016F40077}"/>
    <cellStyle name="Comma 5 2 3 2 4 7" xfId="24877" xr:uid="{26BE093E-525D-4E7D-9438-F66856724F55}"/>
    <cellStyle name="Comma 5 2 3 2 5" xfId="1119" xr:uid="{AC7C6802-AC76-47A8-8245-B31FE3EBF73B}"/>
    <cellStyle name="Comma 5 2 3 2 5 2" xfId="3141" xr:uid="{225391A2-919C-49B6-9682-0CCFB941C935}"/>
    <cellStyle name="Comma 5 2 3 2 5 2 2" xfId="7185" xr:uid="{6001DF48-D34F-4E51-9B80-774BA04EF73D}"/>
    <cellStyle name="Comma 5 2 3 2 5 2 2 2" xfId="19317" xr:uid="{092B913E-2CD6-49B3-9115-4DB80D1E3440}"/>
    <cellStyle name="Comma 5 2 3 2 5 2 2 2 2" xfId="43581" xr:uid="{B7DB33B9-2596-4D8F-BADB-33A6167AF27B}"/>
    <cellStyle name="Comma 5 2 3 2 5 2 2 3" xfId="31449" xr:uid="{53532F32-5037-43F0-8FB2-4D0019D4A676}"/>
    <cellStyle name="Comma 5 2 3 2 5 2 3" xfId="11229" xr:uid="{7FCD4938-12BA-4E36-AC35-DBEB3443DAA4}"/>
    <cellStyle name="Comma 5 2 3 2 5 2 3 2" xfId="23361" xr:uid="{E8D4F094-6EF0-4A1D-A721-650A979A5F59}"/>
    <cellStyle name="Comma 5 2 3 2 5 2 3 2 2" xfId="47625" xr:uid="{47EC852C-4FDE-4B96-B371-C8C14E7E4C1C}"/>
    <cellStyle name="Comma 5 2 3 2 5 2 3 3" xfId="35493" xr:uid="{68D5B564-7535-4B8B-A310-1B4C3A6FAF6B}"/>
    <cellStyle name="Comma 5 2 3 2 5 2 4" xfId="15273" xr:uid="{2CCA8765-ED8E-4CA3-9076-90A33B135EE8}"/>
    <cellStyle name="Comma 5 2 3 2 5 2 4 2" xfId="39537" xr:uid="{CA2BDDAA-7ADB-4726-90D5-5DFDAA11D4C8}"/>
    <cellStyle name="Comma 5 2 3 2 5 2 5" xfId="27405" xr:uid="{91F69587-6D54-484C-B783-E25C75315D1E}"/>
    <cellStyle name="Comma 5 2 3 2 5 3" xfId="5163" xr:uid="{6CDFAE4A-3DEA-4A2D-9B8E-AB4A839A523F}"/>
    <cellStyle name="Comma 5 2 3 2 5 3 2" xfId="17295" xr:uid="{2C60FA53-783D-4A23-A66B-1E92974647B3}"/>
    <cellStyle name="Comma 5 2 3 2 5 3 2 2" xfId="41559" xr:uid="{5260E06C-D606-43EB-A51C-4C74B361220E}"/>
    <cellStyle name="Comma 5 2 3 2 5 3 3" xfId="29427" xr:uid="{9E442DC6-CB75-4E5E-BA4C-6EDA8E2BE3FF}"/>
    <cellStyle name="Comma 5 2 3 2 5 4" xfId="9207" xr:uid="{80F4F8E7-DA91-4942-A00D-D6EF88CD7DA0}"/>
    <cellStyle name="Comma 5 2 3 2 5 4 2" xfId="21339" xr:uid="{839A2C1E-D600-4BF8-BE09-C03EABCA7B81}"/>
    <cellStyle name="Comma 5 2 3 2 5 4 2 2" xfId="45603" xr:uid="{5EF444F9-5551-42D9-B313-F4D8DB7EE432}"/>
    <cellStyle name="Comma 5 2 3 2 5 4 3" xfId="33471" xr:uid="{0C442C1B-51F8-4115-BBA6-B014E55C129E}"/>
    <cellStyle name="Comma 5 2 3 2 5 5" xfId="13251" xr:uid="{C174A587-F952-4504-88D7-75CCFC817926}"/>
    <cellStyle name="Comma 5 2 3 2 5 5 2" xfId="37515" xr:uid="{7D1F7C53-23D4-4A04-B5BB-3796138C7AA4}"/>
    <cellStyle name="Comma 5 2 3 2 5 6" xfId="25383" xr:uid="{C0CCFF77-753D-45BA-8094-D0FF352C1099}"/>
    <cellStyle name="Comma 5 2 3 2 6" xfId="2130" xr:uid="{8100DB80-2E09-41D6-9094-B65FCA18D22A}"/>
    <cellStyle name="Comma 5 2 3 2 6 2" xfId="6174" xr:uid="{B8B9CAC9-0C4D-45D8-B1D4-FF725A8D2F3E}"/>
    <cellStyle name="Comma 5 2 3 2 6 2 2" xfId="18306" xr:uid="{BF4C57E0-A36C-420C-90D6-6A1B4E15533F}"/>
    <cellStyle name="Comma 5 2 3 2 6 2 2 2" xfId="42570" xr:uid="{B6C4380A-B884-4296-BC2C-F52A4B71E1D6}"/>
    <cellStyle name="Comma 5 2 3 2 6 2 3" xfId="30438" xr:uid="{98ECF951-BD4A-4D99-B06F-A309CD7CEFCE}"/>
    <cellStyle name="Comma 5 2 3 2 6 3" xfId="10218" xr:uid="{0E54A575-6CCD-4755-95CE-114E5C5320E5}"/>
    <cellStyle name="Comma 5 2 3 2 6 3 2" xfId="22350" xr:uid="{4268E042-69DC-4C3C-BD5D-A4C6D4A00BB5}"/>
    <cellStyle name="Comma 5 2 3 2 6 3 2 2" xfId="46614" xr:uid="{75E23FFD-591A-4480-8596-E9DF7578EA9B}"/>
    <cellStyle name="Comma 5 2 3 2 6 3 3" xfId="34482" xr:uid="{5182F1A7-F3FB-4ACD-867A-EF1F44F7559F}"/>
    <cellStyle name="Comma 5 2 3 2 6 4" xfId="14262" xr:uid="{EFC42C62-1723-47F4-9FA5-0255CBB4BA82}"/>
    <cellStyle name="Comma 5 2 3 2 6 4 2" xfId="38526" xr:uid="{B320DA7C-1549-4894-A245-B41D8F986FBC}"/>
    <cellStyle name="Comma 5 2 3 2 6 5" xfId="26394" xr:uid="{08C78308-DE57-4F87-8A4B-E1127670902F}"/>
    <cellStyle name="Comma 5 2 3 2 7" xfId="4152" xr:uid="{74EF376B-87D0-4D5A-81FC-69DF97FFA40C}"/>
    <cellStyle name="Comma 5 2 3 2 7 2" xfId="16284" xr:uid="{1F4225C0-8A69-444A-B838-F2F43296CC59}"/>
    <cellStyle name="Comma 5 2 3 2 7 2 2" xfId="40548" xr:uid="{0CBA5C21-5EFA-4F1A-BD46-2F84A35AC567}"/>
    <cellStyle name="Comma 5 2 3 2 7 3" xfId="28416" xr:uid="{A412F9CE-AF89-4B08-87EC-3860486E6273}"/>
    <cellStyle name="Comma 5 2 3 2 8" xfId="8196" xr:uid="{B16FF68C-7CA6-45F0-AB76-CB1B30C1A31A}"/>
    <cellStyle name="Comma 5 2 3 2 8 2" xfId="20328" xr:uid="{C0E90A87-0E2F-4C72-964C-0000B0072268}"/>
    <cellStyle name="Comma 5 2 3 2 8 2 2" xfId="44592" xr:uid="{72F1FFFB-C73F-4FF6-9BA5-33152C395959}"/>
    <cellStyle name="Comma 5 2 3 2 8 3" xfId="32460" xr:uid="{80FA1E63-6B3F-4B1F-93BB-E2CA19AB717F}"/>
    <cellStyle name="Comma 5 2 3 2 9" xfId="12240" xr:uid="{5EBBE946-B843-475D-B35A-4EF8098919A8}"/>
    <cellStyle name="Comma 5 2 3 2 9 2" xfId="36504" xr:uid="{065770F4-FD25-4646-900A-096D898239E3}"/>
    <cellStyle name="Comma 5 2 3 3" xfId="171" xr:uid="{FB890A05-3425-4A36-B6EA-0037D1D1C2B1}"/>
    <cellStyle name="Comma 5 2 3 3 2" xfId="424" xr:uid="{3BB9819D-4E69-4790-A2BA-AB9322A86378}"/>
    <cellStyle name="Comma 5 2 3 3 2 2" xfId="929" xr:uid="{85139680-7426-4620-95DF-E80C4FC03217}"/>
    <cellStyle name="Comma 5 2 3 3 2 2 2" xfId="1940" xr:uid="{ACCC13D1-B881-423F-B684-B72A1186EADF}"/>
    <cellStyle name="Comma 5 2 3 3 2 2 2 2" xfId="3962" xr:uid="{40DB1624-0614-4E85-8E45-530FF6763504}"/>
    <cellStyle name="Comma 5 2 3 3 2 2 2 2 2" xfId="8006" xr:uid="{3A5D99B1-12F9-404C-9A50-7CE6E1C3E81A}"/>
    <cellStyle name="Comma 5 2 3 3 2 2 2 2 2 2" xfId="20138" xr:uid="{9BCDDFDF-2567-4BC5-AAE4-E924535B995D}"/>
    <cellStyle name="Comma 5 2 3 3 2 2 2 2 2 2 2" xfId="44402" xr:uid="{56EC067E-6381-4513-9EA1-FC67C6CEB486}"/>
    <cellStyle name="Comma 5 2 3 3 2 2 2 2 2 3" xfId="32270" xr:uid="{15025886-399A-4352-A541-048E84333458}"/>
    <cellStyle name="Comma 5 2 3 3 2 2 2 2 3" xfId="12050" xr:uid="{ED6AB27A-8826-4B16-8534-C9CFDE1C47D8}"/>
    <cellStyle name="Comma 5 2 3 3 2 2 2 2 3 2" xfId="24182" xr:uid="{06E8EFF3-EFA9-4D41-95A4-AD8E7C61A83D}"/>
    <cellStyle name="Comma 5 2 3 3 2 2 2 2 3 2 2" xfId="48446" xr:uid="{6465589E-ADF0-4CBD-B94A-7E56A09DF217}"/>
    <cellStyle name="Comma 5 2 3 3 2 2 2 2 3 3" xfId="36314" xr:uid="{5C0AF227-8938-472D-8064-0E7CEB6AD13E}"/>
    <cellStyle name="Comma 5 2 3 3 2 2 2 2 4" xfId="16094" xr:uid="{77A130E4-32F0-4430-A6C6-C282FB99186E}"/>
    <cellStyle name="Comma 5 2 3 3 2 2 2 2 4 2" xfId="40358" xr:uid="{D9D65805-0AC0-4BBD-A889-D94CE588DD1D}"/>
    <cellStyle name="Comma 5 2 3 3 2 2 2 2 5" xfId="28226" xr:uid="{7EA14F14-79CC-4A4B-A2A2-A3BDE3453E38}"/>
    <cellStyle name="Comma 5 2 3 3 2 2 2 3" xfId="5984" xr:uid="{F9570B57-4A6C-46FE-BA5D-30A76FDD6C29}"/>
    <cellStyle name="Comma 5 2 3 3 2 2 2 3 2" xfId="18116" xr:uid="{77F8AA6D-5A10-490E-A699-E11AC84A6F1B}"/>
    <cellStyle name="Comma 5 2 3 3 2 2 2 3 2 2" xfId="42380" xr:uid="{A4C1544B-78D4-4E02-B26C-F7CDCEA9BB35}"/>
    <cellStyle name="Comma 5 2 3 3 2 2 2 3 3" xfId="30248" xr:uid="{D780DDFA-B98C-420D-BEDB-D724B819CC26}"/>
    <cellStyle name="Comma 5 2 3 3 2 2 2 4" xfId="10028" xr:uid="{CEC288A7-D9A1-4210-9603-F19CF833CE74}"/>
    <cellStyle name="Comma 5 2 3 3 2 2 2 4 2" xfId="22160" xr:uid="{39760CDF-35FB-4F11-9190-D1DECE2C4015}"/>
    <cellStyle name="Comma 5 2 3 3 2 2 2 4 2 2" xfId="46424" xr:uid="{5DA7E926-FD41-48AE-B7CC-9491727A8C3A}"/>
    <cellStyle name="Comma 5 2 3 3 2 2 2 4 3" xfId="34292" xr:uid="{F5C4B92D-E88E-4640-9149-8BC1A27617D1}"/>
    <cellStyle name="Comma 5 2 3 3 2 2 2 5" xfId="14072" xr:uid="{D1B6132D-A6D4-44F7-A533-1C7D58D142EC}"/>
    <cellStyle name="Comma 5 2 3 3 2 2 2 5 2" xfId="38336" xr:uid="{BBF73DA6-FCBD-4965-808F-E6FC8D721064}"/>
    <cellStyle name="Comma 5 2 3 3 2 2 2 6" xfId="26204" xr:uid="{F4397C91-57B2-4A7B-8BB0-0F43060E9F42}"/>
    <cellStyle name="Comma 5 2 3 3 2 2 3" xfId="2951" xr:uid="{900453C5-E376-4764-A682-88E917B9EDD0}"/>
    <cellStyle name="Comma 5 2 3 3 2 2 3 2" xfId="6995" xr:uid="{F44D4336-0766-4FD6-B487-E8FECFFFE71A}"/>
    <cellStyle name="Comma 5 2 3 3 2 2 3 2 2" xfId="19127" xr:uid="{9031A844-EF40-4BFF-AC48-919EDA1D715E}"/>
    <cellStyle name="Comma 5 2 3 3 2 2 3 2 2 2" xfId="43391" xr:uid="{FAB98E8E-707E-4A0E-909E-AB2F8D762A1F}"/>
    <cellStyle name="Comma 5 2 3 3 2 2 3 2 3" xfId="31259" xr:uid="{7ECA11A6-F122-4C23-8415-14F4FD9168C2}"/>
    <cellStyle name="Comma 5 2 3 3 2 2 3 3" xfId="11039" xr:uid="{4C23DCC6-29D6-489D-95E9-24BE3F4C31EE}"/>
    <cellStyle name="Comma 5 2 3 3 2 2 3 3 2" xfId="23171" xr:uid="{00419D7E-F652-4CC7-B5E3-0013ED4806F4}"/>
    <cellStyle name="Comma 5 2 3 3 2 2 3 3 2 2" xfId="47435" xr:uid="{D2463A99-9094-44D4-BDFA-3D384569A8B9}"/>
    <cellStyle name="Comma 5 2 3 3 2 2 3 3 3" xfId="35303" xr:uid="{878AC0D7-5F13-457F-AFE1-22D97957DC73}"/>
    <cellStyle name="Comma 5 2 3 3 2 2 3 4" xfId="15083" xr:uid="{41E0EC51-C699-4DED-BA43-AD5975FB711E}"/>
    <cellStyle name="Comma 5 2 3 3 2 2 3 4 2" xfId="39347" xr:uid="{E6EC2352-DEED-49C4-947C-E01FD01B0C51}"/>
    <cellStyle name="Comma 5 2 3 3 2 2 3 5" xfId="27215" xr:uid="{317B9ED4-6B6D-4562-87D3-1F8603E7A3F4}"/>
    <cellStyle name="Comma 5 2 3 3 2 2 4" xfId="4973" xr:uid="{46D0A0CE-8494-4F7D-A39D-B17283DBD3D4}"/>
    <cellStyle name="Comma 5 2 3 3 2 2 4 2" xfId="17105" xr:uid="{09644132-C613-4542-BC98-A9D130150C38}"/>
    <cellStyle name="Comma 5 2 3 3 2 2 4 2 2" xfId="41369" xr:uid="{FB6F845A-8BA4-4B83-B185-055CCFCBB874}"/>
    <cellStyle name="Comma 5 2 3 3 2 2 4 3" xfId="29237" xr:uid="{F2A6E8A0-7BE5-44E4-9F93-E14F02CD0F7C}"/>
    <cellStyle name="Comma 5 2 3 3 2 2 5" xfId="9017" xr:uid="{243410E1-9C7A-4A45-BB48-5ED92A148836}"/>
    <cellStyle name="Comma 5 2 3 3 2 2 5 2" xfId="21149" xr:uid="{F376865E-0282-46AF-AB32-0B63CBAB0BC3}"/>
    <cellStyle name="Comma 5 2 3 3 2 2 5 2 2" xfId="45413" xr:uid="{5EF3EDA2-99A4-4088-9A2F-3CF70CEE9BA9}"/>
    <cellStyle name="Comma 5 2 3 3 2 2 5 3" xfId="33281" xr:uid="{65AEBB9A-81AD-4F12-BE96-281D9C9C679B}"/>
    <cellStyle name="Comma 5 2 3 3 2 2 6" xfId="13061" xr:uid="{032E250C-599B-4C8F-ACF1-DE51811E0F20}"/>
    <cellStyle name="Comma 5 2 3 3 2 2 6 2" xfId="37325" xr:uid="{D91AA8BC-12D2-47D3-ACC8-8FED8B8FFD2E}"/>
    <cellStyle name="Comma 5 2 3 3 2 2 7" xfId="25193" xr:uid="{DF510F50-9E3B-49E1-8FC0-FAE979300B9F}"/>
    <cellStyle name="Comma 5 2 3 3 2 3" xfId="1435" xr:uid="{ABEEEE98-A2B7-4FFD-82E9-4689BCD9F3C3}"/>
    <cellStyle name="Comma 5 2 3 3 2 3 2" xfId="3457" xr:uid="{BA0B675D-9C3F-4BBE-AA5F-6ED1D2AD648F}"/>
    <cellStyle name="Comma 5 2 3 3 2 3 2 2" xfId="7501" xr:uid="{7ACDEEE5-2CED-401C-9FDC-137D4C64DF16}"/>
    <cellStyle name="Comma 5 2 3 3 2 3 2 2 2" xfId="19633" xr:uid="{E312DB4D-C653-4065-824F-F0E203B78C29}"/>
    <cellStyle name="Comma 5 2 3 3 2 3 2 2 2 2" xfId="43897" xr:uid="{4D6A12F3-565D-4A81-92C3-D6B52902F4F2}"/>
    <cellStyle name="Comma 5 2 3 3 2 3 2 2 3" xfId="31765" xr:uid="{C4330CFB-867E-420C-ABCB-7B723477D5B0}"/>
    <cellStyle name="Comma 5 2 3 3 2 3 2 3" xfId="11545" xr:uid="{9F51C800-4916-463B-BEF7-71940D702D30}"/>
    <cellStyle name="Comma 5 2 3 3 2 3 2 3 2" xfId="23677" xr:uid="{3AB39F9C-5605-40E0-A39E-2BE6DE933C59}"/>
    <cellStyle name="Comma 5 2 3 3 2 3 2 3 2 2" xfId="47941" xr:uid="{A73E50B2-D826-463C-85C5-90C3B63189BE}"/>
    <cellStyle name="Comma 5 2 3 3 2 3 2 3 3" xfId="35809" xr:uid="{8BF19B82-922A-4D9D-8217-0396F07F994F}"/>
    <cellStyle name="Comma 5 2 3 3 2 3 2 4" xfId="15589" xr:uid="{42703D5D-84E3-4B41-9901-5699D3B9099A}"/>
    <cellStyle name="Comma 5 2 3 3 2 3 2 4 2" xfId="39853" xr:uid="{F8562A05-E620-4D83-AE40-72F9CA640FB8}"/>
    <cellStyle name="Comma 5 2 3 3 2 3 2 5" xfId="27721" xr:uid="{5C2001BF-4A36-408A-BB10-7C68C59A59EF}"/>
    <cellStyle name="Comma 5 2 3 3 2 3 3" xfId="5479" xr:uid="{4911B2FD-9001-4917-92D9-F4E16FDA5655}"/>
    <cellStyle name="Comma 5 2 3 3 2 3 3 2" xfId="17611" xr:uid="{40316510-8EC9-46D9-AECF-6F6635B42501}"/>
    <cellStyle name="Comma 5 2 3 3 2 3 3 2 2" xfId="41875" xr:uid="{EB80A0F3-CFB7-4E02-8027-B7BC822FAE5F}"/>
    <cellStyle name="Comma 5 2 3 3 2 3 3 3" xfId="29743" xr:uid="{8403310D-8EDE-4B47-B982-907AD442F168}"/>
    <cellStyle name="Comma 5 2 3 3 2 3 4" xfId="9523" xr:uid="{DC1650AE-6708-4A6E-BBE3-6FEF0F90264B}"/>
    <cellStyle name="Comma 5 2 3 3 2 3 4 2" xfId="21655" xr:uid="{348C7E97-53C5-416F-8158-A638E83B465B}"/>
    <cellStyle name="Comma 5 2 3 3 2 3 4 2 2" xfId="45919" xr:uid="{C40DBC99-9883-4504-A48C-8DE7CF22BF13}"/>
    <cellStyle name="Comma 5 2 3 3 2 3 4 3" xfId="33787" xr:uid="{57FBD375-4117-4436-BB02-51D796B40010}"/>
    <cellStyle name="Comma 5 2 3 3 2 3 5" xfId="13567" xr:uid="{2668F865-BEDF-4D89-B369-FCD9B8A978A2}"/>
    <cellStyle name="Comma 5 2 3 3 2 3 5 2" xfId="37831" xr:uid="{D0A0991A-6D4E-4E38-9B09-BA02BADFADD8}"/>
    <cellStyle name="Comma 5 2 3 3 2 3 6" xfId="25699" xr:uid="{4F90FC83-EF8A-4B69-B527-268FD5A941BA}"/>
    <cellStyle name="Comma 5 2 3 3 2 4" xfId="2446" xr:uid="{43410619-9E3A-431A-A22A-A016E308FDB1}"/>
    <cellStyle name="Comma 5 2 3 3 2 4 2" xfId="6490" xr:uid="{6F932340-089C-47F3-B065-5CE2153B7FBD}"/>
    <cellStyle name="Comma 5 2 3 3 2 4 2 2" xfId="18622" xr:uid="{8139A891-6718-43C9-91C3-850AA6CF1A91}"/>
    <cellStyle name="Comma 5 2 3 3 2 4 2 2 2" xfId="42886" xr:uid="{F6BA25E6-CE4E-4BC2-9F7E-3C4E1CB0C5A7}"/>
    <cellStyle name="Comma 5 2 3 3 2 4 2 3" xfId="30754" xr:uid="{9020DD73-58C2-42FE-858A-10E5AF8722DF}"/>
    <cellStyle name="Comma 5 2 3 3 2 4 3" xfId="10534" xr:uid="{BA35F245-6E80-4E7F-88D2-C5C81B412BE6}"/>
    <cellStyle name="Comma 5 2 3 3 2 4 3 2" xfId="22666" xr:uid="{F2FD7130-7BB7-4925-9077-78624A46A035}"/>
    <cellStyle name="Comma 5 2 3 3 2 4 3 2 2" xfId="46930" xr:uid="{A3960674-1EF5-40EE-91FD-0F9ABE08C757}"/>
    <cellStyle name="Comma 5 2 3 3 2 4 3 3" xfId="34798" xr:uid="{7F54313C-CC12-439F-BADD-7C523A1BF2CC}"/>
    <cellStyle name="Comma 5 2 3 3 2 4 4" xfId="14578" xr:uid="{7A574935-A3C4-4F39-B8DA-F2FFDD684991}"/>
    <cellStyle name="Comma 5 2 3 3 2 4 4 2" xfId="38842" xr:uid="{EB56DC2C-57EE-493D-B165-A0A81FA51133}"/>
    <cellStyle name="Comma 5 2 3 3 2 4 5" xfId="26710" xr:uid="{B341F192-D0DF-40D6-AEAC-1F285135C974}"/>
    <cellStyle name="Comma 5 2 3 3 2 5" xfId="4468" xr:uid="{969C8183-B4CB-47E5-8264-CC1DAB3A1818}"/>
    <cellStyle name="Comma 5 2 3 3 2 5 2" xfId="16600" xr:uid="{772670DF-E919-4356-9D09-AC8C5F61AA49}"/>
    <cellStyle name="Comma 5 2 3 3 2 5 2 2" xfId="40864" xr:uid="{B4F05581-ED82-4FA6-B785-93D938AC9F1A}"/>
    <cellStyle name="Comma 5 2 3 3 2 5 3" xfId="28732" xr:uid="{218E5692-47E7-4C67-BF07-76F0D4D622B2}"/>
    <cellStyle name="Comma 5 2 3 3 2 6" xfId="8512" xr:uid="{4E002E0D-79E7-4BAF-9573-FF97EB6EBD6F}"/>
    <cellStyle name="Comma 5 2 3 3 2 6 2" xfId="20644" xr:uid="{DA29B710-6197-4C63-B1F0-3F1F313E1B9A}"/>
    <cellStyle name="Comma 5 2 3 3 2 6 2 2" xfId="44908" xr:uid="{0AFBEE9F-610D-48C6-A1D5-F760DF76A30E}"/>
    <cellStyle name="Comma 5 2 3 3 2 6 3" xfId="32776" xr:uid="{BAF2FF6A-9346-405B-9517-8C1FD5324A4B}"/>
    <cellStyle name="Comma 5 2 3 3 2 7" xfId="12556" xr:uid="{44C50EE0-26C1-4409-A9C8-5F91F2A1D6C2}"/>
    <cellStyle name="Comma 5 2 3 3 2 7 2" xfId="36820" xr:uid="{0A5BF782-F3FA-4CAE-9A32-44072E8E47A6}"/>
    <cellStyle name="Comma 5 2 3 3 2 8" xfId="24688" xr:uid="{BFB1E629-7335-41FE-90CD-64CF949E0B35}"/>
    <cellStyle name="Comma 5 2 3 3 3" xfId="676" xr:uid="{72A8532A-BC64-4BE7-95DD-772141494F84}"/>
    <cellStyle name="Comma 5 2 3 3 3 2" xfId="1687" xr:uid="{55D9341B-630A-41E5-8938-4518F1CF08AF}"/>
    <cellStyle name="Comma 5 2 3 3 3 2 2" xfId="3709" xr:uid="{93FD7A6A-256C-44E1-ACD9-7F981DE066DA}"/>
    <cellStyle name="Comma 5 2 3 3 3 2 2 2" xfId="7753" xr:uid="{96986811-BF51-4324-8859-66EF0F1CCC48}"/>
    <cellStyle name="Comma 5 2 3 3 3 2 2 2 2" xfId="19885" xr:uid="{4D5D7FF5-FB93-4390-8C69-AE79BE755233}"/>
    <cellStyle name="Comma 5 2 3 3 3 2 2 2 2 2" xfId="44149" xr:uid="{05B1D20B-9F43-4487-9818-E7653C480FDB}"/>
    <cellStyle name="Comma 5 2 3 3 3 2 2 2 3" xfId="32017" xr:uid="{5273C1BD-8C60-423F-98C7-2C77781DF1A5}"/>
    <cellStyle name="Comma 5 2 3 3 3 2 2 3" xfId="11797" xr:uid="{6D4F51F9-D3F7-4678-B121-80DB2BAEC570}"/>
    <cellStyle name="Comma 5 2 3 3 3 2 2 3 2" xfId="23929" xr:uid="{90C9F7D7-538A-4605-B0E9-45C86EB2F4CB}"/>
    <cellStyle name="Comma 5 2 3 3 3 2 2 3 2 2" xfId="48193" xr:uid="{48E98AE2-FD0C-4FD5-A724-AB72CBDC4F59}"/>
    <cellStyle name="Comma 5 2 3 3 3 2 2 3 3" xfId="36061" xr:uid="{590D42A1-B938-4D6B-B4ED-D1FCB03AD922}"/>
    <cellStyle name="Comma 5 2 3 3 3 2 2 4" xfId="15841" xr:uid="{6FBF16E2-7F02-4AB6-8CF0-D896887DA815}"/>
    <cellStyle name="Comma 5 2 3 3 3 2 2 4 2" xfId="40105" xr:uid="{6EDAC513-0261-4C3A-A2DD-4F9DB41ADF21}"/>
    <cellStyle name="Comma 5 2 3 3 3 2 2 5" xfId="27973" xr:uid="{3A481A5E-A52D-483C-B134-658F11B24F63}"/>
    <cellStyle name="Comma 5 2 3 3 3 2 3" xfId="5731" xr:uid="{2B019577-5CAA-44BC-8B4F-42DA354FA9D8}"/>
    <cellStyle name="Comma 5 2 3 3 3 2 3 2" xfId="17863" xr:uid="{D3A70A14-448C-4368-98CE-B711BE0ED028}"/>
    <cellStyle name="Comma 5 2 3 3 3 2 3 2 2" xfId="42127" xr:uid="{D2DC7080-0883-4E14-9CE8-606CC4F95C43}"/>
    <cellStyle name="Comma 5 2 3 3 3 2 3 3" xfId="29995" xr:uid="{F20F91D8-C68C-496E-BE03-5744135880BA}"/>
    <cellStyle name="Comma 5 2 3 3 3 2 4" xfId="9775" xr:uid="{4DCE50FE-53BF-4BF9-903B-1866FE9E8FE2}"/>
    <cellStyle name="Comma 5 2 3 3 3 2 4 2" xfId="21907" xr:uid="{C457EB08-077E-4256-869D-F08778887DDA}"/>
    <cellStyle name="Comma 5 2 3 3 3 2 4 2 2" xfId="46171" xr:uid="{38F2715D-E207-46E3-9369-A00C434DF0D0}"/>
    <cellStyle name="Comma 5 2 3 3 3 2 4 3" xfId="34039" xr:uid="{79D6C4C7-B08F-445B-BE95-56760F9574DD}"/>
    <cellStyle name="Comma 5 2 3 3 3 2 5" xfId="13819" xr:uid="{858902C1-CD4E-4894-8C57-1E31B18DA268}"/>
    <cellStyle name="Comma 5 2 3 3 3 2 5 2" xfId="38083" xr:uid="{59A1C8FD-48FC-4CC7-B4AB-BDE040E272D6}"/>
    <cellStyle name="Comma 5 2 3 3 3 2 6" xfId="25951" xr:uid="{3D234B90-9E6C-4DC7-9C34-8556AF2F6C09}"/>
    <cellStyle name="Comma 5 2 3 3 3 3" xfId="2698" xr:uid="{B4E1DEA9-C8FB-43B3-8FD4-5AA29575CFCF}"/>
    <cellStyle name="Comma 5 2 3 3 3 3 2" xfId="6742" xr:uid="{31B959C9-A3A4-4719-84C0-F5640A0A5130}"/>
    <cellStyle name="Comma 5 2 3 3 3 3 2 2" xfId="18874" xr:uid="{1D72AD1B-E245-4863-81E9-F213B55E57EF}"/>
    <cellStyle name="Comma 5 2 3 3 3 3 2 2 2" xfId="43138" xr:uid="{9BE4CB4F-1219-4FC4-B173-EDF8517CE0E0}"/>
    <cellStyle name="Comma 5 2 3 3 3 3 2 3" xfId="31006" xr:uid="{3399B23B-6836-4E81-AC74-7344C39D5C60}"/>
    <cellStyle name="Comma 5 2 3 3 3 3 3" xfId="10786" xr:uid="{ED90EAF4-A947-4591-9F08-79AEC773F2F6}"/>
    <cellStyle name="Comma 5 2 3 3 3 3 3 2" xfId="22918" xr:uid="{B2B1A570-6BC8-4D35-95ED-62F53C65AB5F}"/>
    <cellStyle name="Comma 5 2 3 3 3 3 3 2 2" xfId="47182" xr:uid="{1239E6F1-293E-4843-9FB0-2774B49E6550}"/>
    <cellStyle name="Comma 5 2 3 3 3 3 3 3" xfId="35050" xr:uid="{E69E94CC-AC91-46E1-A62E-5CDB0A819C99}"/>
    <cellStyle name="Comma 5 2 3 3 3 3 4" xfId="14830" xr:uid="{D1FE777B-848E-4BA9-95DC-8E7C0E3D367E}"/>
    <cellStyle name="Comma 5 2 3 3 3 3 4 2" xfId="39094" xr:uid="{544FCA66-BCA2-45DD-93ED-34450F399ED8}"/>
    <cellStyle name="Comma 5 2 3 3 3 3 5" xfId="26962" xr:uid="{068297F1-03BB-4235-812A-D6910B0CF509}"/>
    <cellStyle name="Comma 5 2 3 3 3 4" xfId="4720" xr:uid="{8DDBA712-E03B-4ED8-8E5F-83032A034FDC}"/>
    <cellStyle name="Comma 5 2 3 3 3 4 2" xfId="16852" xr:uid="{27D03411-C436-4C0D-B5D2-85D49B1A6264}"/>
    <cellStyle name="Comma 5 2 3 3 3 4 2 2" xfId="41116" xr:uid="{17C151D7-AAA9-41A5-A31F-C9C0C60BB1E3}"/>
    <cellStyle name="Comma 5 2 3 3 3 4 3" xfId="28984" xr:uid="{060B881E-4D5A-4213-8963-76266FD7A012}"/>
    <cellStyle name="Comma 5 2 3 3 3 5" xfId="8764" xr:uid="{3BAC170A-87A1-450B-86EB-073EF72C9527}"/>
    <cellStyle name="Comma 5 2 3 3 3 5 2" xfId="20896" xr:uid="{91C7ECF2-E942-47E7-9E62-291F40BF167A}"/>
    <cellStyle name="Comma 5 2 3 3 3 5 2 2" xfId="45160" xr:uid="{CBEEBB53-0314-46C9-A615-BC90D01ED789}"/>
    <cellStyle name="Comma 5 2 3 3 3 5 3" xfId="33028" xr:uid="{A7ACA134-458B-4D78-81B0-374FB994EDB1}"/>
    <cellStyle name="Comma 5 2 3 3 3 6" xfId="12808" xr:uid="{CED76A12-D2D4-4874-B936-85E6748FAE49}"/>
    <cellStyle name="Comma 5 2 3 3 3 6 2" xfId="37072" xr:uid="{8C0171E8-B569-4A68-9435-F887BEFB729C}"/>
    <cellStyle name="Comma 5 2 3 3 3 7" xfId="24940" xr:uid="{9E954EDD-ABE6-4270-8942-D68B2DC26D3B}"/>
    <cellStyle name="Comma 5 2 3 3 4" xfId="1182" xr:uid="{5F58AAF8-BC29-4F21-9E21-9F7F8DCC280D}"/>
    <cellStyle name="Comma 5 2 3 3 4 2" xfId="3204" xr:uid="{DFFD1C31-052C-46DF-9906-89F063EC3BC9}"/>
    <cellStyle name="Comma 5 2 3 3 4 2 2" xfId="7248" xr:uid="{25AB8CBA-DF12-45F9-9CAF-6B38EFD0BF4F}"/>
    <cellStyle name="Comma 5 2 3 3 4 2 2 2" xfId="19380" xr:uid="{6016D518-490F-496E-957B-298ED2E212D3}"/>
    <cellStyle name="Comma 5 2 3 3 4 2 2 2 2" xfId="43644" xr:uid="{1915B80E-571A-4189-8115-F76F64B231F5}"/>
    <cellStyle name="Comma 5 2 3 3 4 2 2 3" xfId="31512" xr:uid="{6EBA5F34-6F49-4523-A3C8-6091C3098E7C}"/>
    <cellStyle name="Comma 5 2 3 3 4 2 3" xfId="11292" xr:uid="{C087A607-8BE7-49A3-BED6-195FFED0D1D3}"/>
    <cellStyle name="Comma 5 2 3 3 4 2 3 2" xfId="23424" xr:uid="{5AC906D3-5D4B-4861-A233-922D5A132A5B}"/>
    <cellStyle name="Comma 5 2 3 3 4 2 3 2 2" xfId="47688" xr:uid="{CD5C8FAF-2516-41C2-8436-FA2ECAF8871E}"/>
    <cellStyle name="Comma 5 2 3 3 4 2 3 3" xfId="35556" xr:uid="{E663EE81-5346-4079-A5FC-803BE0772AD1}"/>
    <cellStyle name="Comma 5 2 3 3 4 2 4" xfId="15336" xr:uid="{E3090876-35EE-46AC-946A-84AE3406F701}"/>
    <cellStyle name="Comma 5 2 3 3 4 2 4 2" xfId="39600" xr:uid="{A4CC020D-A342-4B36-999A-44CC462F7029}"/>
    <cellStyle name="Comma 5 2 3 3 4 2 5" xfId="27468" xr:uid="{1DEFC54A-AC03-4B3F-AC02-CAB7EF023CF0}"/>
    <cellStyle name="Comma 5 2 3 3 4 3" xfId="5226" xr:uid="{2A15AFEE-082E-46FB-BE11-9B0B9B9F1B06}"/>
    <cellStyle name="Comma 5 2 3 3 4 3 2" xfId="17358" xr:uid="{AFDCA121-639C-4011-8751-8FFAC2F2560A}"/>
    <cellStyle name="Comma 5 2 3 3 4 3 2 2" xfId="41622" xr:uid="{1F3583C7-22C3-47E3-8AAA-A7A0A0FA2914}"/>
    <cellStyle name="Comma 5 2 3 3 4 3 3" xfId="29490" xr:uid="{2B7C7EDB-C4A5-4E61-A522-B8C79C5B3E39}"/>
    <cellStyle name="Comma 5 2 3 3 4 4" xfId="9270" xr:uid="{DDD76F75-0FF9-43BC-A0DC-C02A8FFF301D}"/>
    <cellStyle name="Comma 5 2 3 3 4 4 2" xfId="21402" xr:uid="{937C039A-BA97-43E2-AEBA-ACD442E562F2}"/>
    <cellStyle name="Comma 5 2 3 3 4 4 2 2" xfId="45666" xr:uid="{ADD907C9-396B-4931-BAC5-E7AC2F349857}"/>
    <cellStyle name="Comma 5 2 3 3 4 4 3" xfId="33534" xr:uid="{CF1BAF4E-BB3B-41B4-A621-F0A70036443C}"/>
    <cellStyle name="Comma 5 2 3 3 4 5" xfId="13314" xr:uid="{F344A5B4-6D8E-452C-9D53-B1B0815F2C97}"/>
    <cellStyle name="Comma 5 2 3 3 4 5 2" xfId="37578" xr:uid="{15CD75D3-875A-4165-A4E7-221982E8A8AD}"/>
    <cellStyle name="Comma 5 2 3 3 4 6" xfId="25446" xr:uid="{D05ABA45-F462-4740-9EDB-4200F2F12EB9}"/>
    <cellStyle name="Comma 5 2 3 3 5" xfId="2193" xr:uid="{0C234E7D-971B-4BA4-A4FC-8D140CCFA43D}"/>
    <cellStyle name="Comma 5 2 3 3 5 2" xfId="6237" xr:uid="{E8ED4645-F30B-4259-A65C-96D4213E7791}"/>
    <cellStyle name="Comma 5 2 3 3 5 2 2" xfId="18369" xr:uid="{24352884-A76A-4D86-A459-DAFB89FC3EA3}"/>
    <cellStyle name="Comma 5 2 3 3 5 2 2 2" xfId="42633" xr:uid="{B44ACD1E-3033-4E2D-BF6E-99F94327AEE8}"/>
    <cellStyle name="Comma 5 2 3 3 5 2 3" xfId="30501" xr:uid="{E4BE2895-60D5-4B01-B711-7A5874431F36}"/>
    <cellStyle name="Comma 5 2 3 3 5 3" xfId="10281" xr:uid="{2CE3EB5B-ACE1-427D-9830-65D4CC70F12F}"/>
    <cellStyle name="Comma 5 2 3 3 5 3 2" xfId="22413" xr:uid="{41473577-507B-44FE-895A-0D1D92EC7FAA}"/>
    <cellStyle name="Comma 5 2 3 3 5 3 2 2" xfId="46677" xr:uid="{BF9D3DF8-4A35-4DFC-94C5-EBF26F1BE0CD}"/>
    <cellStyle name="Comma 5 2 3 3 5 3 3" xfId="34545" xr:uid="{FB287DEA-ACEE-43E9-91A8-9684445AB69D}"/>
    <cellStyle name="Comma 5 2 3 3 5 4" xfId="14325" xr:uid="{F0E334A8-699C-4E75-A511-78D94E01DD22}"/>
    <cellStyle name="Comma 5 2 3 3 5 4 2" xfId="38589" xr:uid="{DA2BA37F-568A-498B-A25C-913C1E79F2CB}"/>
    <cellStyle name="Comma 5 2 3 3 5 5" xfId="26457" xr:uid="{513BD241-DBF8-4CC0-A632-55B98F8D26C9}"/>
    <cellStyle name="Comma 5 2 3 3 6" xfId="4215" xr:uid="{4F8F3722-4385-4013-9496-23FDC92C8E64}"/>
    <cellStyle name="Comma 5 2 3 3 6 2" xfId="16347" xr:uid="{3B7358A7-3EA2-4868-B46E-510CC8EF82DF}"/>
    <cellStyle name="Comma 5 2 3 3 6 2 2" xfId="40611" xr:uid="{98E25CC4-ADEA-451D-B83F-B8DC63D3F8FA}"/>
    <cellStyle name="Comma 5 2 3 3 6 3" xfId="28479" xr:uid="{1C2C8FBA-7A6B-4308-AE5A-51BE86C3819B}"/>
    <cellStyle name="Comma 5 2 3 3 7" xfId="8259" xr:uid="{301CE1E8-F905-4AC1-8C9C-39C8AC3D473C}"/>
    <cellStyle name="Comma 5 2 3 3 7 2" xfId="20391" xr:uid="{DD88D384-2DD8-4B20-9D7E-6E82F0FEDF92}"/>
    <cellStyle name="Comma 5 2 3 3 7 2 2" xfId="44655" xr:uid="{FF47B382-EE79-4057-8D83-5962DD639F08}"/>
    <cellStyle name="Comma 5 2 3 3 7 3" xfId="32523" xr:uid="{316EE028-0F76-4154-94EB-6A1E052E7905}"/>
    <cellStyle name="Comma 5 2 3 3 8" xfId="12303" xr:uid="{3E00E171-CBB0-46BE-A9E3-4059D0669A5D}"/>
    <cellStyle name="Comma 5 2 3 3 8 2" xfId="36567" xr:uid="{23EBB6B9-819F-4365-9811-5380BBDD137F}"/>
    <cellStyle name="Comma 5 2 3 3 9" xfId="24435" xr:uid="{6C482F1F-A33A-4703-ADEA-8B5015FF075D}"/>
    <cellStyle name="Comma 5 2 3 4" xfId="298" xr:uid="{AC18DC13-C91A-42D9-B379-1F2ABF40D365}"/>
    <cellStyle name="Comma 5 2 3 4 2" xfId="803" xr:uid="{3765E567-10FC-4E9A-B66E-669CB72569D0}"/>
    <cellStyle name="Comma 5 2 3 4 2 2" xfId="1814" xr:uid="{4D3CBA12-E63A-407F-BD02-72EF8ABDB86B}"/>
    <cellStyle name="Comma 5 2 3 4 2 2 2" xfId="3836" xr:uid="{042116CE-4C82-4661-89A6-321FFF9E3471}"/>
    <cellStyle name="Comma 5 2 3 4 2 2 2 2" xfId="7880" xr:uid="{ADB66439-0F32-46F1-85AB-EBB733C6D29D}"/>
    <cellStyle name="Comma 5 2 3 4 2 2 2 2 2" xfId="20012" xr:uid="{ED628912-940A-4F46-AC0C-E60052D0A9AD}"/>
    <cellStyle name="Comma 5 2 3 4 2 2 2 2 2 2" xfId="44276" xr:uid="{30B70617-342C-4E2C-B9E7-22249E1AF43D}"/>
    <cellStyle name="Comma 5 2 3 4 2 2 2 2 3" xfId="32144" xr:uid="{65110324-8AC3-4A81-A3FE-7A5588F19E48}"/>
    <cellStyle name="Comma 5 2 3 4 2 2 2 3" xfId="11924" xr:uid="{0E1A2BF7-55C7-4326-8A22-FCAA5431F0EB}"/>
    <cellStyle name="Comma 5 2 3 4 2 2 2 3 2" xfId="24056" xr:uid="{0F3DF95E-D191-4F3E-BEBE-0F617B270E0D}"/>
    <cellStyle name="Comma 5 2 3 4 2 2 2 3 2 2" xfId="48320" xr:uid="{48058BFD-B024-43E5-8A9C-FA35E189E0F0}"/>
    <cellStyle name="Comma 5 2 3 4 2 2 2 3 3" xfId="36188" xr:uid="{32DA8209-D0FE-4EB5-8129-D8C34E2B6985}"/>
    <cellStyle name="Comma 5 2 3 4 2 2 2 4" xfId="15968" xr:uid="{79A1E097-C0D0-4F3C-B8B9-2D280355ACED}"/>
    <cellStyle name="Comma 5 2 3 4 2 2 2 4 2" xfId="40232" xr:uid="{A7373E5E-EE58-4EC6-B24B-6208E566DFC5}"/>
    <cellStyle name="Comma 5 2 3 4 2 2 2 5" xfId="28100" xr:uid="{863336BF-965D-4BE8-A78E-597787F3826F}"/>
    <cellStyle name="Comma 5 2 3 4 2 2 3" xfId="5858" xr:uid="{BDE11FEC-4CA6-4C1F-AB42-0C2283011F2C}"/>
    <cellStyle name="Comma 5 2 3 4 2 2 3 2" xfId="17990" xr:uid="{746B1862-118F-4311-B645-75F35E9C9D93}"/>
    <cellStyle name="Comma 5 2 3 4 2 2 3 2 2" xfId="42254" xr:uid="{74EBB25E-CF7B-45D0-8389-CA2B8FD38A54}"/>
    <cellStyle name="Comma 5 2 3 4 2 2 3 3" xfId="30122" xr:uid="{DBDDB971-F133-4A00-8580-193A2D7BDA6B}"/>
    <cellStyle name="Comma 5 2 3 4 2 2 4" xfId="9902" xr:uid="{01516BA3-E5C6-4AEA-A67E-E6A0FEC9C181}"/>
    <cellStyle name="Comma 5 2 3 4 2 2 4 2" xfId="22034" xr:uid="{1EC7A517-D04A-4353-AEC9-09F03A325744}"/>
    <cellStyle name="Comma 5 2 3 4 2 2 4 2 2" xfId="46298" xr:uid="{D81A31CA-DE63-41CF-80A8-8BF6BA84EDA9}"/>
    <cellStyle name="Comma 5 2 3 4 2 2 4 3" xfId="34166" xr:uid="{15C9FE33-B1D0-4691-B12C-0BC1C73F1AE9}"/>
    <cellStyle name="Comma 5 2 3 4 2 2 5" xfId="13946" xr:uid="{FD7CEA2A-9A76-48F8-9327-C270733CBDD9}"/>
    <cellStyle name="Comma 5 2 3 4 2 2 5 2" xfId="38210" xr:uid="{65E13976-C7F7-468C-8377-984D5980EBEB}"/>
    <cellStyle name="Comma 5 2 3 4 2 2 6" xfId="26078" xr:uid="{8114095A-3A19-49CC-A0B2-3B02F87D41E0}"/>
    <cellStyle name="Comma 5 2 3 4 2 3" xfId="2825" xr:uid="{2C82C210-B6E5-4D96-90D7-4EFDCBDE189D}"/>
    <cellStyle name="Comma 5 2 3 4 2 3 2" xfId="6869" xr:uid="{3CB12051-B483-4EC4-98CE-7A9BACD0259A}"/>
    <cellStyle name="Comma 5 2 3 4 2 3 2 2" xfId="19001" xr:uid="{C18B832F-F4A2-4C1D-A1B8-B6956AF3EB68}"/>
    <cellStyle name="Comma 5 2 3 4 2 3 2 2 2" xfId="43265" xr:uid="{41163FF1-98BC-458A-AC7D-1D4A4C82A17B}"/>
    <cellStyle name="Comma 5 2 3 4 2 3 2 3" xfId="31133" xr:uid="{D3A21C9D-3E12-473E-806E-403AD207AE1A}"/>
    <cellStyle name="Comma 5 2 3 4 2 3 3" xfId="10913" xr:uid="{9A8ABCFB-C74B-4A62-AA45-5E9CB8881155}"/>
    <cellStyle name="Comma 5 2 3 4 2 3 3 2" xfId="23045" xr:uid="{6512242A-3531-44D7-B7EC-37C4E7602CEF}"/>
    <cellStyle name="Comma 5 2 3 4 2 3 3 2 2" xfId="47309" xr:uid="{E3C372A2-A2B6-41BA-A8C1-2C519FCB0E18}"/>
    <cellStyle name="Comma 5 2 3 4 2 3 3 3" xfId="35177" xr:uid="{584C8603-3070-4E92-800D-6EE459977F67}"/>
    <cellStyle name="Comma 5 2 3 4 2 3 4" xfId="14957" xr:uid="{E27D69E6-1217-4649-9217-01A725A53A37}"/>
    <cellStyle name="Comma 5 2 3 4 2 3 4 2" xfId="39221" xr:uid="{54D2D135-F64A-4B37-8A96-D5049BE75B40}"/>
    <cellStyle name="Comma 5 2 3 4 2 3 5" xfId="27089" xr:uid="{AB7E42DF-CC6E-484B-B225-C75BAD7B4AD3}"/>
    <cellStyle name="Comma 5 2 3 4 2 4" xfId="4847" xr:uid="{A0B05969-BCD1-4930-8F9F-2DBF72E11BC4}"/>
    <cellStyle name="Comma 5 2 3 4 2 4 2" xfId="16979" xr:uid="{AB4F6E63-A3AF-478F-9A7B-7C89F8E62483}"/>
    <cellStyle name="Comma 5 2 3 4 2 4 2 2" xfId="41243" xr:uid="{9629F0BF-CB56-4CFF-93F0-8EE780079C0F}"/>
    <cellStyle name="Comma 5 2 3 4 2 4 3" xfId="29111" xr:uid="{34948940-3B29-4EEC-8EC1-45A152BBD5A6}"/>
    <cellStyle name="Comma 5 2 3 4 2 5" xfId="8891" xr:uid="{4E4CED7A-C170-41A3-B656-26806525F6BC}"/>
    <cellStyle name="Comma 5 2 3 4 2 5 2" xfId="21023" xr:uid="{8DECF22D-0524-4535-AAA5-0188889EBD4A}"/>
    <cellStyle name="Comma 5 2 3 4 2 5 2 2" xfId="45287" xr:uid="{090B2E65-1F5F-4B45-957B-9F668D6B61AC}"/>
    <cellStyle name="Comma 5 2 3 4 2 5 3" xfId="33155" xr:uid="{DA492088-0474-4AB6-9AFB-BB11A9754BBE}"/>
    <cellStyle name="Comma 5 2 3 4 2 6" xfId="12935" xr:uid="{7F58C97B-120B-4EC3-BD15-73AAAFE5A6B9}"/>
    <cellStyle name="Comma 5 2 3 4 2 6 2" xfId="37199" xr:uid="{0E9872BF-2E83-4B3E-A080-13720B599EF4}"/>
    <cellStyle name="Comma 5 2 3 4 2 7" xfId="25067" xr:uid="{A4C9A752-97C2-4648-A37E-B797A96C2876}"/>
    <cellStyle name="Comma 5 2 3 4 3" xfId="1309" xr:uid="{80909332-24A1-44DC-AF27-6D373AD9B988}"/>
    <cellStyle name="Comma 5 2 3 4 3 2" xfId="3331" xr:uid="{45394EA3-EC17-4C37-954B-28EB7F30BC04}"/>
    <cellStyle name="Comma 5 2 3 4 3 2 2" xfId="7375" xr:uid="{563624A5-E249-47C6-B32E-EAEC269906E9}"/>
    <cellStyle name="Comma 5 2 3 4 3 2 2 2" xfId="19507" xr:uid="{AB976E25-0E60-44A9-8B28-C3515508FBAD}"/>
    <cellStyle name="Comma 5 2 3 4 3 2 2 2 2" xfId="43771" xr:uid="{F693E53A-A4BC-49C9-B90C-D7E61A801104}"/>
    <cellStyle name="Comma 5 2 3 4 3 2 2 3" xfId="31639" xr:uid="{1ED79DA1-38E9-4AE7-A30F-77B77E22EC6D}"/>
    <cellStyle name="Comma 5 2 3 4 3 2 3" xfId="11419" xr:uid="{3C62F4A4-02C9-4E3F-9BA1-DDC3B8EE8269}"/>
    <cellStyle name="Comma 5 2 3 4 3 2 3 2" xfId="23551" xr:uid="{CA9D1043-B952-4285-9E0C-30E7DB7A5E41}"/>
    <cellStyle name="Comma 5 2 3 4 3 2 3 2 2" xfId="47815" xr:uid="{F558688E-5233-454B-9005-6C745C075BE4}"/>
    <cellStyle name="Comma 5 2 3 4 3 2 3 3" xfId="35683" xr:uid="{B36F3B18-E053-4FD1-B2D8-0F3F529DD1D8}"/>
    <cellStyle name="Comma 5 2 3 4 3 2 4" xfId="15463" xr:uid="{8AF6C818-41C5-4470-A634-2B1A1102AE38}"/>
    <cellStyle name="Comma 5 2 3 4 3 2 4 2" xfId="39727" xr:uid="{9A2666D6-4E5D-4805-B973-AE204FC42A43}"/>
    <cellStyle name="Comma 5 2 3 4 3 2 5" xfId="27595" xr:uid="{182E2AC3-849F-4FFC-964A-97BF2C857584}"/>
    <cellStyle name="Comma 5 2 3 4 3 3" xfId="5353" xr:uid="{9F79DD5D-A71D-4B6C-A99C-80C082037C4D}"/>
    <cellStyle name="Comma 5 2 3 4 3 3 2" xfId="17485" xr:uid="{5DF76BDB-0299-4D33-A70B-FE71348DE9CA}"/>
    <cellStyle name="Comma 5 2 3 4 3 3 2 2" xfId="41749" xr:uid="{17B4C562-7157-4F10-9598-4DA787967BF1}"/>
    <cellStyle name="Comma 5 2 3 4 3 3 3" xfId="29617" xr:uid="{C1F99ED9-B906-4009-BD9C-EF3714A37AF1}"/>
    <cellStyle name="Comma 5 2 3 4 3 4" xfId="9397" xr:uid="{44C6D814-6BDA-4203-8355-2EB64F47C772}"/>
    <cellStyle name="Comma 5 2 3 4 3 4 2" xfId="21529" xr:uid="{82A862C2-E105-44CD-8D81-7D72729FFE4B}"/>
    <cellStyle name="Comma 5 2 3 4 3 4 2 2" xfId="45793" xr:uid="{84B3628F-3B53-4442-9DCB-D154EAEE7D11}"/>
    <cellStyle name="Comma 5 2 3 4 3 4 3" xfId="33661" xr:uid="{54BD8130-E95C-411F-A1F2-3B0115B15FAE}"/>
    <cellStyle name="Comma 5 2 3 4 3 5" xfId="13441" xr:uid="{5669C8A0-7B54-4E0F-92AD-F59FEC9DE5A2}"/>
    <cellStyle name="Comma 5 2 3 4 3 5 2" xfId="37705" xr:uid="{623A2B3B-6088-4F0F-BCD2-627BAA6248CB}"/>
    <cellStyle name="Comma 5 2 3 4 3 6" xfId="25573" xr:uid="{4B70C2B7-9D62-41D8-BB49-C9B9A409D98D}"/>
    <cellStyle name="Comma 5 2 3 4 4" xfId="2320" xr:uid="{0838D2BC-0340-40E8-B973-AA697981431C}"/>
    <cellStyle name="Comma 5 2 3 4 4 2" xfId="6364" xr:uid="{1C1A4856-CBF8-46C1-901E-994B22C89F5A}"/>
    <cellStyle name="Comma 5 2 3 4 4 2 2" xfId="18496" xr:uid="{5910E852-DA03-4AFC-882C-865C51271A48}"/>
    <cellStyle name="Comma 5 2 3 4 4 2 2 2" xfId="42760" xr:uid="{30174FFD-BD9C-4294-B28E-9C4C0D569977}"/>
    <cellStyle name="Comma 5 2 3 4 4 2 3" xfId="30628" xr:uid="{1F788964-3F60-4059-A381-E3B338511C38}"/>
    <cellStyle name="Comma 5 2 3 4 4 3" xfId="10408" xr:uid="{77529F93-B300-4C72-AB3E-37EED2E9C131}"/>
    <cellStyle name="Comma 5 2 3 4 4 3 2" xfId="22540" xr:uid="{C58062B8-07E1-485C-BCCE-F261B8B77579}"/>
    <cellStyle name="Comma 5 2 3 4 4 3 2 2" xfId="46804" xr:uid="{AD69F592-B8C1-4EB5-A7BF-90CB1DC20DA1}"/>
    <cellStyle name="Comma 5 2 3 4 4 3 3" xfId="34672" xr:uid="{1F27350F-2A5E-404D-9887-166458321F7C}"/>
    <cellStyle name="Comma 5 2 3 4 4 4" xfId="14452" xr:uid="{77337A26-EB3B-4CE5-8B06-26AEA7EF1BC5}"/>
    <cellStyle name="Comma 5 2 3 4 4 4 2" xfId="38716" xr:uid="{A3EAA333-1B08-4A9E-AAFB-023359F4B34C}"/>
    <cellStyle name="Comma 5 2 3 4 4 5" xfId="26584" xr:uid="{AD1606FD-A1D5-4D59-8370-6277588BFE50}"/>
    <cellStyle name="Comma 5 2 3 4 5" xfId="4342" xr:uid="{DD5866F1-8465-4771-A446-056A0170819C}"/>
    <cellStyle name="Comma 5 2 3 4 5 2" xfId="16474" xr:uid="{E8DFB0E4-BEF9-4521-A577-1D610CC58144}"/>
    <cellStyle name="Comma 5 2 3 4 5 2 2" xfId="40738" xr:uid="{352AC323-6D44-4607-A9A9-677E90762A4E}"/>
    <cellStyle name="Comma 5 2 3 4 5 3" xfId="28606" xr:uid="{345F682B-E245-4699-B2A7-C3DAAF6DF3B1}"/>
    <cellStyle name="Comma 5 2 3 4 6" xfId="8386" xr:uid="{9C58D65F-1B3F-45F0-A690-97EC7CD920E4}"/>
    <cellStyle name="Comma 5 2 3 4 6 2" xfId="20518" xr:uid="{3D748C0D-81A2-4585-B28D-6EE9DA38F57C}"/>
    <cellStyle name="Comma 5 2 3 4 6 2 2" xfId="44782" xr:uid="{B4E192B0-BBB2-4F5B-922C-1CB38881C250}"/>
    <cellStyle name="Comma 5 2 3 4 6 3" xfId="32650" xr:uid="{49D1BD1B-2A1B-4C26-A677-573573FE9465}"/>
    <cellStyle name="Comma 5 2 3 4 7" xfId="12430" xr:uid="{CE9D579F-7FFB-4C7C-93E0-E32E13A951D9}"/>
    <cellStyle name="Comma 5 2 3 4 7 2" xfId="36694" xr:uid="{B3B1DB61-32E1-43B0-90F8-BB5BF7EBFBE3}"/>
    <cellStyle name="Comma 5 2 3 4 8" xfId="24562" xr:uid="{EC744909-96BC-4C7D-82DF-7E31F9D200E4}"/>
    <cellStyle name="Comma 5 2 3 5" xfId="550" xr:uid="{BAB856B2-98B3-4060-973E-9FB21D62260B}"/>
    <cellStyle name="Comma 5 2 3 5 2" xfId="1561" xr:uid="{4382071A-56A6-437D-B15A-698928BA2ADD}"/>
    <cellStyle name="Comma 5 2 3 5 2 2" xfId="3583" xr:uid="{3C875E06-380C-40A3-BE8E-B78B0A6C0919}"/>
    <cellStyle name="Comma 5 2 3 5 2 2 2" xfId="7627" xr:uid="{C2F59D6B-4A05-480A-BE91-7B2AE5FAF7EB}"/>
    <cellStyle name="Comma 5 2 3 5 2 2 2 2" xfId="19759" xr:uid="{01550CC5-A11F-441B-97DA-FA9D55C8AF34}"/>
    <cellStyle name="Comma 5 2 3 5 2 2 2 2 2" xfId="44023" xr:uid="{49B4DC05-80B1-414F-A0E2-BBD5C44AC4D5}"/>
    <cellStyle name="Comma 5 2 3 5 2 2 2 3" xfId="31891" xr:uid="{35C313C9-E27E-44F8-BD4B-2A52FAB8E9B1}"/>
    <cellStyle name="Comma 5 2 3 5 2 2 3" xfId="11671" xr:uid="{DB845F1A-F1BD-4AB3-A0E3-1499B97B0ADF}"/>
    <cellStyle name="Comma 5 2 3 5 2 2 3 2" xfId="23803" xr:uid="{5B2A5333-C541-43A3-AD6B-0998C8AE8FA4}"/>
    <cellStyle name="Comma 5 2 3 5 2 2 3 2 2" xfId="48067" xr:uid="{B938A086-3B54-49EF-9D03-D93B7D44E4D9}"/>
    <cellStyle name="Comma 5 2 3 5 2 2 3 3" xfId="35935" xr:uid="{602EE161-F358-4C4E-9818-4323A931C9AE}"/>
    <cellStyle name="Comma 5 2 3 5 2 2 4" xfId="15715" xr:uid="{A53759F4-84CA-4D7E-A53C-C69F08EEA3D4}"/>
    <cellStyle name="Comma 5 2 3 5 2 2 4 2" xfId="39979" xr:uid="{FBFB7023-3CD2-44BB-B457-59F77AF1B0C0}"/>
    <cellStyle name="Comma 5 2 3 5 2 2 5" xfId="27847" xr:uid="{ADB96F2F-F40E-425C-AF90-E53F46D2733E}"/>
    <cellStyle name="Comma 5 2 3 5 2 3" xfId="5605" xr:uid="{326F5D34-2758-44A2-BCAA-E3C67949316B}"/>
    <cellStyle name="Comma 5 2 3 5 2 3 2" xfId="17737" xr:uid="{FE4F5980-43C1-4AC4-8FEC-A5D4D8B8E8C8}"/>
    <cellStyle name="Comma 5 2 3 5 2 3 2 2" xfId="42001" xr:uid="{918D6417-E64C-4DF9-8B5C-020AB1D97D1F}"/>
    <cellStyle name="Comma 5 2 3 5 2 3 3" xfId="29869" xr:uid="{F28C0357-3080-4C78-8299-5A285EE3F174}"/>
    <cellStyle name="Comma 5 2 3 5 2 4" xfId="9649" xr:uid="{C694B493-9AD4-479A-A1C9-C73E4A214E92}"/>
    <cellStyle name="Comma 5 2 3 5 2 4 2" xfId="21781" xr:uid="{F36F90FF-8D3E-43AA-BF6F-4C8B0E9009AB}"/>
    <cellStyle name="Comma 5 2 3 5 2 4 2 2" xfId="46045" xr:uid="{A4094EA8-1A5E-4EB0-ADF5-37776E38BBB1}"/>
    <cellStyle name="Comma 5 2 3 5 2 4 3" xfId="33913" xr:uid="{F2FAA682-06E6-4054-B8B6-C5ECF6300D1A}"/>
    <cellStyle name="Comma 5 2 3 5 2 5" xfId="13693" xr:uid="{EB6AD7E1-D7B3-4743-87A5-4DC3EA6EF029}"/>
    <cellStyle name="Comma 5 2 3 5 2 5 2" xfId="37957" xr:uid="{6DA4FF40-C8CE-4C1C-8D2F-B146EAA0A190}"/>
    <cellStyle name="Comma 5 2 3 5 2 6" xfId="25825" xr:uid="{8D7FAA6D-322C-4491-8863-648156C42627}"/>
    <cellStyle name="Comma 5 2 3 5 3" xfId="2572" xr:uid="{CCEB3A7E-F2BC-4C5F-83D1-421C6621B709}"/>
    <cellStyle name="Comma 5 2 3 5 3 2" xfId="6616" xr:uid="{4D15805D-DB39-493F-B97A-BC62850F1BBA}"/>
    <cellStyle name="Comma 5 2 3 5 3 2 2" xfId="18748" xr:uid="{5C180B2A-C352-4A48-B851-7E2EC769670F}"/>
    <cellStyle name="Comma 5 2 3 5 3 2 2 2" xfId="43012" xr:uid="{123BEBF9-5164-415D-AA12-348A2E35AF99}"/>
    <cellStyle name="Comma 5 2 3 5 3 2 3" xfId="30880" xr:uid="{5E4F07C1-082B-40D0-964E-79B04F579727}"/>
    <cellStyle name="Comma 5 2 3 5 3 3" xfId="10660" xr:uid="{BBDE323B-29F6-42A4-91B1-672DE6D7CB39}"/>
    <cellStyle name="Comma 5 2 3 5 3 3 2" xfId="22792" xr:uid="{BC63AB70-C9A7-43F5-BEC1-F6732C6842E0}"/>
    <cellStyle name="Comma 5 2 3 5 3 3 2 2" xfId="47056" xr:uid="{8CFE5D0D-2156-4A6E-9E2E-5AB276418C86}"/>
    <cellStyle name="Comma 5 2 3 5 3 3 3" xfId="34924" xr:uid="{0FE94C07-E7BD-46A4-A6DE-1178516DB1E9}"/>
    <cellStyle name="Comma 5 2 3 5 3 4" xfId="14704" xr:uid="{AD88A511-07A6-4427-8181-F05E596742A1}"/>
    <cellStyle name="Comma 5 2 3 5 3 4 2" xfId="38968" xr:uid="{301B4E4F-EF54-4C68-B19F-CA22732FF615}"/>
    <cellStyle name="Comma 5 2 3 5 3 5" xfId="26836" xr:uid="{D6AE5920-CC48-4D5D-87C7-9DE02E767CFB}"/>
    <cellStyle name="Comma 5 2 3 5 4" xfId="4594" xr:uid="{EB90159A-A0FA-48BA-A1BC-90BE4806A066}"/>
    <cellStyle name="Comma 5 2 3 5 4 2" xfId="16726" xr:uid="{31879FB4-B094-4C30-89F4-9523655E2309}"/>
    <cellStyle name="Comma 5 2 3 5 4 2 2" xfId="40990" xr:uid="{AA1C551E-6CAE-4D89-9410-D08D69F5D40E}"/>
    <cellStyle name="Comma 5 2 3 5 4 3" xfId="28858" xr:uid="{2B1F46B0-212C-4080-B1A6-DF209AE1B048}"/>
    <cellStyle name="Comma 5 2 3 5 5" xfId="8638" xr:uid="{749C853E-D3E8-414B-9CAE-7BCF793F0602}"/>
    <cellStyle name="Comma 5 2 3 5 5 2" xfId="20770" xr:uid="{18DD5F8B-63D0-41C2-85CA-0B4309EB1600}"/>
    <cellStyle name="Comma 5 2 3 5 5 2 2" xfId="45034" xr:uid="{A1916878-765A-43DC-97EB-006CE762873B}"/>
    <cellStyle name="Comma 5 2 3 5 5 3" xfId="32902" xr:uid="{859E23C1-0893-4192-B4B5-12EEA7BD5A8C}"/>
    <cellStyle name="Comma 5 2 3 5 6" xfId="12682" xr:uid="{1B6B0E3D-BA81-453B-8BC6-A0168C7B7B5D}"/>
    <cellStyle name="Comma 5 2 3 5 6 2" xfId="36946" xr:uid="{98E92B62-460E-4FE7-8586-6CE70904AF06}"/>
    <cellStyle name="Comma 5 2 3 5 7" xfId="24814" xr:uid="{C726C0AB-916D-415E-B238-CACBA58581D7}"/>
    <cellStyle name="Comma 5 2 3 6" xfId="1056" xr:uid="{89105BC0-EB76-4245-B268-76D771C42B04}"/>
    <cellStyle name="Comma 5 2 3 6 2" xfId="3078" xr:uid="{E34EC54A-CA2A-4495-B42C-7E2604AD06FF}"/>
    <cellStyle name="Comma 5 2 3 6 2 2" xfId="7122" xr:uid="{EB8C4E0A-2C14-4659-B432-798C15392598}"/>
    <cellStyle name="Comma 5 2 3 6 2 2 2" xfId="19254" xr:uid="{84D5122E-EFEC-4CE1-81C6-417F803CCE31}"/>
    <cellStyle name="Comma 5 2 3 6 2 2 2 2" xfId="43518" xr:uid="{D6730B58-72EB-47DF-B747-20AD8CB22062}"/>
    <cellStyle name="Comma 5 2 3 6 2 2 3" xfId="31386" xr:uid="{B0AE7668-EC86-4DEC-B652-6AD194414E94}"/>
    <cellStyle name="Comma 5 2 3 6 2 3" xfId="11166" xr:uid="{D3AF6A51-1B14-4497-B924-3ACD9C81CE84}"/>
    <cellStyle name="Comma 5 2 3 6 2 3 2" xfId="23298" xr:uid="{D36A7459-6EC0-4121-B1D0-C64A69C336D3}"/>
    <cellStyle name="Comma 5 2 3 6 2 3 2 2" xfId="47562" xr:uid="{DF7EA2BA-A874-41DE-B249-8C2C515271DD}"/>
    <cellStyle name="Comma 5 2 3 6 2 3 3" xfId="35430" xr:uid="{7245755A-882E-4657-908E-AE0B6049631C}"/>
    <cellStyle name="Comma 5 2 3 6 2 4" xfId="15210" xr:uid="{07C59D8E-06F1-4177-B491-A4B488E14ADB}"/>
    <cellStyle name="Comma 5 2 3 6 2 4 2" xfId="39474" xr:uid="{18AE623A-CC87-4791-A2E1-1D05DAA1EA0E}"/>
    <cellStyle name="Comma 5 2 3 6 2 5" xfId="27342" xr:uid="{776AF314-3613-44A0-B7BC-2C672D3A0795}"/>
    <cellStyle name="Comma 5 2 3 6 3" xfId="5100" xr:uid="{29A8D147-F4A9-47A2-BD5C-D27C82CA4D24}"/>
    <cellStyle name="Comma 5 2 3 6 3 2" xfId="17232" xr:uid="{50A472C1-2D46-4676-BA1B-4809788659BF}"/>
    <cellStyle name="Comma 5 2 3 6 3 2 2" xfId="41496" xr:uid="{70D827C8-566A-4270-A48F-B9BD235EFA25}"/>
    <cellStyle name="Comma 5 2 3 6 3 3" xfId="29364" xr:uid="{AB01F615-777F-4816-9704-AC052CD5045C}"/>
    <cellStyle name="Comma 5 2 3 6 4" xfId="9144" xr:uid="{AB40E34A-9732-415A-BE87-20C2A0EB6D52}"/>
    <cellStyle name="Comma 5 2 3 6 4 2" xfId="21276" xr:uid="{AE159AE4-749B-412F-B192-E089F84290ED}"/>
    <cellStyle name="Comma 5 2 3 6 4 2 2" xfId="45540" xr:uid="{B6E593CC-BD0E-4553-BA99-E711193E0153}"/>
    <cellStyle name="Comma 5 2 3 6 4 3" xfId="33408" xr:uid="{12E17EDB-6904-403B-8C77-B916F7396D2B}"/>
    <cellStyle name="Comma 5 2 3 6 5" xfId="13188" xr:uid="{F452FA4A-46A4-4676-9860-297D83DD25C0}"/>
    <cellStyle name="Comma 5 2 3 6 5 2" xfId="37452" xr:uid="{3453EC9C-AD16-4ADD-A91C-C39D2AE7E24A}"/>
    <cellStyle name="Comma 5 2 3 6 6" xfId="25320" xr:uid="{7C44DA63-D80B-47C6-9596-AE354B8F99BF}"/>
    <cellStyle name="Comma 5 2 3 7" xfId="2067" xr:uid="{EA76ADF9-FA38-40DD-81CD-2A68884C7BAB}"/>
    <cellStyle name="Comma 5 2 3 7 2" xfId="6111" xr:uid="{07B69F66-19F7-4D79-9BFF-0DC5702A5A09}"/>
    <cellStyle name="Comma 5 2 3 7 2 2" xfId="18243" xr:uid="{DA8196BF-8342-4925-BD4B-DCC27B3FD0E6}"/>
    <cellStyle name="Comma 5 2 3 7 2 2 2" xfId="42507" xr:uid="{14A49ECC-7147-4549-82C1-6BFF1A9D496B}"/>
    <cellStyle name="Comma 5 2 3 7 2 3" xfId="30375" xr:uid="{BD008712-BA7F-40D1-B251-D6345CEBFF87}"/>
    <cellStyle name="Comma 5 2 3 7 3" xfId="10155" xr:uid="{C63AE677-29EF-418F-B75B-F9DB4FE5731B}"/>
    <cellStyle name="Comma 5 2 3 7 3 2" xfId="22287" xr:uid="{364E611B-0EA5-47B4-9465-AE372DD8B323}"/>
    <cellStyle name="Comma 5 2 3 7 3 2 2" xfId="46551" xr:uid="{0C10C227-7D2E-4F50-B4B8-3BF818F98409}"/>
    <cellStyle name="Comma 5 2 3 7 3 3" xfId="34419" xr:uid="{E8D2F9B3-8107-4345-B140-EC36D3764F26}"/>
    <cellStyle name="Comma 5 2 3 7 4" xfId="14199" xr:uid="{314D55C9-E0AA-478E-A3BB-D7FF0891F8D4}"/>
    <cellStyle name="Comma 5 2 3 7 4 2" xfId="38463" xr:uid="{F464352D-67B9-4C53-AB82-5EF51B141970}"/>
    <cellStyle name="Comma 5 2 3 7 5" xfId="26331" xr:uid="{56BE84AC-A770-4D28-8181-FB02ABD6BF79}"/>
    <cellStyle name="Comma 5 2 3 8" xfId="4089" xr:uid="{E765395F-696F-4678-8E50-4AE4FB2F3092}"/>
    <cellStyle name="Comma 5 2 3 8 2" xfId="16221" xr:uid="{C881CA2D-4108-4085-B89F-05B61EF817BC}"/>
    <cellStyle name="Comma 5 2 3 8 2 2" xfId="40485" xr:uid="{86901FD6-915A-4758-86ED-863F67C24D13}"/>
    <cellStyle name="Comma 5 2 3 8 3" xfId="28353" xr:uid="{51623D39-232A-4841-98DE-0A3190265693}"/>
    <cellStyle name="Comma 5 2 3 9" xfId="8133" xr:uid="{DEB05464-66AD-427D-A23C-16959AF640BD}"/>
    <cellStyle name="Comma 5 2 3 9 2" xfId="20265" xr:uid="{8C3900DD-1726-45D5-A712-32538EDA23DB}"/>
    <cellStyle name="Comma 5 2 3 9 2 2" xfId="44529" xr:uid="{AEEBBC5E-7212-4A74-B4DA-E1ACA7CBA08B}"/>
    <cellStyle name="Comma 5 2 3 9 3" xfId="32397" xr:uid="{0CEA4AD5-565B-483F-BC7B-85B70430FC9F}"/>
    <cellStyle name="Comma 5 2 4" xfId="66" xr:uid="{DBA60F6E-9FED-4AD2-B11A-F805349CD2A2}"/>
    <cellStyle name="Comma 5 2 4 10" xfId="12198" xr:uid="{BEB2137F-7A67-4C9D-826A-B7D6D58BAEF3}"/>
    <cellStyle name="Comma 5 2 4 10 2" xfId="36462" xr:uid="{863F31DF-2066-4EF6-A868-2EB20325ABB5}"/>
    <cellStyle name="Comma 5 2 4 11" xfId="24330" xr:uid="{327E6EB1-087E-4654-8844-756A6EE91CE0}"/>
    <cellStyle name="Comma 5 2 4 2" xfId="129" xr:uid="{81BD9487-A34F-40A0-A82B-C157FFC746EE}"/>
    <cellStyle name="Comma 5 2 4 2 10" xfId="24393" xr:uid="{77E8B46B-1AA8-4E50-B1C4-691F58CF32DB}"/>
    <cellStyle name="Comma 5 2 4 2 2" xfId="255" xr:uid="{EBAE7D2F-DF2C-47A8-80FE-58E5B015CFD9}"/>
    <cellStyle name="Comma 5 2 4 2 2 2" xfId="508" xr:uid="{1F085B96-A7F3-4BF3-8DE6-098D40EB4174}"/>
    <cellStyle name="Comma 5 2 4 2 2 2 2" xfId="1013" xr:uid="{B935D2E9-E450-4B81-BD62-625B13E3FC21}"/>
    <cellStyle name="Comma 5 2 4 2 2 2 2 2" xfId="2024" xr:uid="{600BFD00-D8E1-4FBD-9735-FAB45B18C23D}"/>
    <cellStyle name="Comma 5 2 4 2 2 2 2 2 2" xfId="4046" xr:uid="{EAA5DF69-0248-4F07-B0CC-988EFC0B3853}"/>
    <cellStyle name="Comma 5 2 4 2 2 2 2 2 2 2" xfId="8090" xr:uid="{9BE3215F-7883-41D6-A8A8-78D310658C09}"/>
    <cellStyle name="Comma 5 2 4 2 2 2 2 2 2 2 2" xfId="20222" xr:uid="{EAC81017-B1EE-46E6-A953-6E08DA226A0C}"/>
    <cellStyle name="Comma 5 2 4 2 2 2 2 2 2 2 2 2" xfId="44486" xr:uid="{7DB146EE-CC0E-453B-AC16-D3C37C2E52E2}"/>
    <cellStyle name="Comma 5 2 4 2 2 2 2 2 2 2 3" xfId="32354" xr:uid="{AFE037D3-1020-461B-8E40-8A1BA69C9A7D}"/>
    <cellStyle name="Comma 5 2 4 2 2 2 2 2 2 3" xfId="12134" xr:uid="{5A58B0E5-8DEF-4EFD-BDDE-361CEA0167C6}"/>
    <cellStyle name="Comma 5 2 4 2 2 2 2 2 2 3 2" xfId="24266" xr:uid="{5492C234-C4C4-4435-A311-45AB560CBEB0}"/>
    <cellStyle name="Comma 5 2 4 2 2 2 2 2 2 3 2 2" xfId="48530" xr:uid="{0C4E7A19-DE7F-490A-B936-F382ADFA672D}"/>
    <cellStyle name="Comma 5 2 4 2 2 2 2 2 2 3 3" xfId="36398" xr:uid="{FB2E6321-A66F-4B69-AAA8-C314A9AB0748}"/>
    <cellStyle name="Comma 5 2 4 2 2 2 2 2 2 4" xfId="16178" xr:uid="{F22EC2FF-7D2A-4B22-B007-3DFF736D9D37}"/>
    <cellStyle name="Comma 5 2 4 2 2 2 2 2 2 4 2" xfId="40442" xr:uid="{CDD4BDBF-0AC0-47BB-B04E-1F32C3DBFEC7}"/>
    <cellStyle name="Comma 5 2 4 2 2 2 2 2 2 5" xfId="28310" xr:uid="{9CC87F25-206F-4DB9-8AAE-A07D67B34FB7}"/>
    <cellStyle name="Comma 5 2 4 2 2 2 2 2 3" xfId="6068" xr:uid="{507DD433-B03A-4B2F-BBC1-30137218587C}"/>
    <cellStyle name="Comma 5 2 4 2 2 2 2 2 3 2" xfId="18200" xr:uid="{C80A5C79-6C3A-48DE-BECF-D1B1F5882212}"/>
    <cellStyle name="Comma 5 2 4 2 2 2 2 2 3 2 2" xfId="42464" xr:uid="{6EADB678-B2DC-4BE2-B256-53DCF52E6B81}"/>
    <cellStyle name="Comma 5 2 4 2 2 2 2 2 3 3" xfId="30332" xr:uid="{A9649070-E588-4697-A26A-492A620F5631}"/>
    <cellStyle name="Comma 5 2 4 2 2 2 2 2 4" xfId="10112" xr:uid="{5083AA40-8DEB-4328-8CF9-4C56F48F2690}"/>
    <cellStyle name="Comma 5 2 4 2 2 2 2 2 4 2" xfId="22244" xr:uid="{8A0574A2-05B5-4EB0-AD2F-A26FBEC3A0D2}"/>
    <cellStyle name="Comma 5 2 4 2 2 2 2 2 4 2 2" xfId="46508" xr:uid="{A0DF7F8D-C470-452A-9EDE-251F5DA541C9}"/>
    <cellStyle name="Comma 5 2 4 2 2 2 2 2 4 3" xfId="34376" xr:uid="{C9F6D4A7-FB76-4A06-84F9-FEAF107255CB}"/>
    <cellStyle name="Comma 5 2 4 2 2 2 2 2 5" xfId="14156" xr:uid="{FDFDE468-CAF8-451D-B5F6-899977CA60EB}"/>
    <cellStyle name="Comma 5 2 4 2 2 2 2 2 5 2" xfId="38420" xr:uid="{B9EDA53E-539A-4AAD-A3D9-700B53EF4922}"/>
    <cellStyle name="Comma 5 2 4 2 2 2 2 2 6" xfId="26288" xr:uid="{F1BE2A88-CE55-4716-AFE6-78A0D15CC673}"/>
    <cellStyle name="Comma 5 2 4 2 2 2 2 3" xfId="3035" xr:uid="{996FBA0D-E38B-4184-9E3F-59C0A22730F5}"/>
    <cellStyle name="Comma 5 2 4 2 2 2 2 3 2" xfId="7079" xr:uid="{D7EA2C65-9E8F-4C49-A4FB-8A0A6BCB71F0}"/>
    <cellStyle name="Comma 5 2 4 2 2 2 2 3 2 2" xfId="19211" xr:uid="{599137FA-B2BD-4D29-B2A7-B36BD8CC1119}"/>
    <cellStyle name="Comma 5 2 4 2 2 2 2 3 2 2 2" xfId="43475" xr:uid="{7AB50E3B-8E94-4B0D-B488-F5FAD93BDB1C}"/>
    <cellStyle name="Comma 5 2 4 2 2 2 2 3 2 3" xfId="31343" xr:uid="{3CC0A0A7-7204-41DF-A41A-81809C8E95AF}"/>
    <cellStyle name="Comma 5 2 4 2 2 2 2 3 3" xfId="11123" xr:uid="{9613FD3C-4751-4963-A92E-8C0BE6AF51FB}"/>
    <cellStyle name="Comma 5 2 4 2 2 2 2 3 3 2" xfId="23255" xr:uid="{1651C39E-7E65-47CF-B8BF-63A649A0A574}"/>
    <cellStyle name="Comma 5 2 4 2 2 2 2 3 3 2 2" xfId="47519" xr:uid="{E6601687-AA30-46D1-99F8-3CA75072E3FA}"/>
    <cellStyle name="Comma 5 2 4 2 2 2 2 3 3 3" xfId="35387" xr:uid="{72459E85-41A4-41AE-816B-CE7B7454EA3A}"/>
    <cellStyle name="Comma 5 2 4 2 2 2 2 3 4" xfId="15167" xr:uid="{A8C851F9-DFFC-4B4C-950A-3A47D74C429C}"/>
    <cellStyle name="Comma 5 2 4 2 2 2 2 3 4 2" xfId="39431" xr:uid="{660BB760-8C34-40A0-9A48-B8237E4C5542}"/>
    <cellStyle name="Comma 5 2 4 2 2 2 2 3 5" xfId="27299" xr:uid="{6B573A7C-903A-4FBC-A0D9-D0884BFFC145}"/>
    <cellStyle name="Comma 5 2 4 2 2 2 2 4" xfId="5057" xr:uid="{97DFE9E5-2C50-4DC2-B37E-9DF26D799411}"/>
    <cellStyle name="Comma 5 2 4 2 2 2 2 4 2" xfId="17189" xr:uid="{586FA899-2B29-465E-9A33-171EE8B9B7EA}"/>
    <cellStyle name="Comma 5 2 4 2 2 2 2 4 2 2" xfId="41453" xr:uid="{4F4AC9BB-5C15-4456-8A1F-4EEE462A1969}"/>
    <cellStyle name="Comma 5 2 4 2 2 2 2 4 3" xfId="29321" xr:uid="{BD246511-BD41-4F1F-8E29-1A0701095E12}"/>
    <cellStyle name="Comma 5 2 4 2 2 2 2 5" xfId="9101" xr:uid="{A5625C83-6358-48A5-87E5-54F2E97781A8}"/>
    <cellStyle name="Comma 5 2 4 2 2 2 2 5 2" xfId="21233" xr:uid="{23005DFC-F77C-46CD-A258-ACE9D9C5E663}"/>
    <cellStyle name="Comma 5 2 4 2 2 2 2 5 2 2" xfId="45497" xr:uid="{F615202C-1357-429E-A458-074AB3235769}"/>
    <cellStyle name="Comma 5 2 4 2 2 2 2 5 3" xfId="33365" xr:uid="{E8E86B9E-28A9-4815-B536-8BBC1AF1E160}"/>
    <cellStyle name="Comma 5 2 4 2 2 2 2 6" xfId="13145" xr:uid="{AEF3E45F-AB66-4619-9CC2-DCE95EDB9643}"/>
    <cellStyle name="Comma 5 2 4 2 2 2 2 6 2" xfId="37409" xr:uid="{008D928C-AD59-451A-B503-F180983E3984}"/>
    <cellStyle name="Comma 5 2 4 2 2 2 2 7" xfId="25277" xr:uid="{29D1D56C-3FA1-4EFC-BE7E-BD56F00810EE}"/>
    <cellStyle name="Comma 5 2 4 2 2 2 3" xfId="1519" xr:uid="{ED238D08-971C-4559-A764-92FA26268C2C}"/>
    <cellStyle name="Comma 5 2 4 2 2 2 3 2" xfId="3541" xr:uid="{D6934DBB-92A1-4CDA-B4DF-CA0F2149E123}"/>
    <cellStyle name="Comma 5 2 4 2 2 2 3 2 2" xfId="7585" xr:uid="{53F99F01-39EE-4CB9-B794-08DB180E1D6C}"/>
    <cellStyle name="Comma 5 2 4 2 2 2 3 2 2 2" xfId="19717" xr:uid="{3A6A1810-0D1E-4AE4-8E52-C50176AE59D4}"/>
    <cellStyle name="Comma 5 2 4 2 2 2 3 2 2 2 2" xfId="43981" xr:uid="{E334B6D5-E390-4638-B939-5D37F0A00F40}"/>
    <cellStyle name="Comma 5 2 4 2 2 2 3 2 2 3" xfId="31849" xr:uid="{A047CDB8-CC51-4CA8-8EDB-7128E70943A6}"/>
    <cellStyle name="Comma 5 2 4 2 2 2 3 2 3" xfId="11629" xr:uid="{30EDA6F5-6948-4A4B-AD29-BDDE2D60E839}"/>
    <cellStyle name="Comma 5 2 4 2 2 2 3 2 3 2" xfId="23761" xr:uid="{ADAC3F90-5166-4496-BAB7-6D160D3FF58D}"/>
    <cellStyle name="Comma 5 2 4 2 2 2 3 2 3 2 2" xfId="48025" xr:uid="{3AE5F32F-5D23-4C83-9B4D-45A1D59CF6C2}"/>
    <cellStyle name="Comma 5 2 4 2 2 2 3 2 3 3" xfId="35893" xr:uid="{4BDD905F-6C9B-45B2-B238-3343F8E749C6}"/>
    <cellStyle name="Comma 5 2 4 2 2 2 3 2 4" xfId="15673" xr:uid="{12B17DD8-9140-46E7-AC31-BF8E8A828796}"/>
    <cellStyle name="Comma 5 2 4 2 2 2 3 2 4 2" xfId="39937" xr:uid="{12C12D79-B258-4304-82CB-1B4756D2872C}"/>
    <cellStyle name="Comma 5 2 4 2 2 2 3 2 5" xfId="27805" xr:uid="{38EC24CB-B213-46AE-8F64-4F1AE0AF5A2A}"/>
    <cellStyle name="Comma 5 2 4 2 2 2 3 3" xfId="5563" xr:uid="{FC88314C-74D6-4E5F-B9BC-1CBF3BE66437}"/>
    <cellStyle name="Comma 5 2 4 2 2 2 3 3 2" xfId="17695" xr:uid="{ADD4EB36-CA52-454B-9B29-6A4CB39E9F50}"/>
    <cellStyle name="Comma 5 2 4 2 2 2 3 3 2 2" xfId="41959" xr:uid="{C6BC6E30-1E43-4D6B-AEDF-42327601420D}"/>
    <cellStyle name="Comma 5 2 4 2 2 2 3 3 3" xfId="29827" xr:uid="{72ABF367-F0AE-426D-A984-8D2F1D6C0FE0}"/>
    <cellStyle name="Comma 5 2 4 2 2 2 3 4" xfId="9607" xr:uid="{FDD8EFAF-381D-46BA-AB01-762BAD4867EE}"/>
    <cellStyle name="Comma 5 2 4 2 2 2 3 4 2" xfId="21739" xr:uid="{FF9AB7E2-1685-4FF5-A2D4-A3A810664AB7}"/>
    <cellStyle name="Comma 5 2 4 2 2 2 3 4 2 2" xfId="46003" xr:uid="{99C3ADF1-14CA-4F47-B020-A45E5990FFBB}"/>
    <cellStyle name="Comma 5 2 4 2 2 2 3 4 3" xfId="33871" xr:uid="{E950FDF8-650A-4BB7-9D8D-0748DA74D2DB}"/>
    <cellStyle name="Comma 5 2 4 2 2 2 3 5" xfId="13651" xr:uid="{5D8C7B1A-3B38-4375-A039-DC3A24934F10}"/>
    <cellStyle name="Comma 5 2 4 2 2 2 3 5 2" xfId="37915" xr:uid="{C3D3F7B8-E5D0-4EBC-9DEE-C4DE50AE06F8}"/>
    <cellStyle name="Comma 5 2 4 2 2 2 3 6" xfId="25783" xr:uid="{6CBB2DEC-AF8A-43AB-9BCE-A66991A85839}"/>
    <cellStyle name="Comma 5 2 4 2 2 2 4" xfId="2530" xr:uid="{10C98C76-F578-4A8D-96A3-221E21D31CFA}"/>
    <cellStyle name="Comma 5 2 4 2 2 2 4 2" xfId="6574" xr:uid="{A40124EA-6A8D-4A61-B5BB-B808E5EC2D7C}"/>
    <cellStyle name="Comma 5 2 4 2 2 2 4 2 2" xfId="18706" xr:uid="{62F80C0E-E2AC-4D80-9C03-B428C9446037}"/>
    <cellStyle name="Comma 5 2 4 2 2 2 4 2 2 2" xfId="42970" xr:uid="{AC87D343-3290-4373-AD32-04769FBC4CBA}"/>
    <cellStyle name="Comma 5 2 4 2 2 2 4 2 3" xfId="30838" xr:uid="{564A0310-FBC7-40C5-A0FC-5477E23D8427}"/>
    <cellStyle name="Comma 5 2 4 2 2 2 4 3" xfId="10618" xr:uid="{54FF8123-B9F5-47E8-B764-9104BA5A6945}"/>
    <cellStyle name="Comma 5 2 4 2 2 2 4 3 2" xfId="22750" xr:uid="{71ED044A-55A4-4144-B412-921032F05E13}"/>
    <cellStyle name="Comma 5 2 4 2 2 2 4 3 2 2" xfId="47014" xr:uid="{01572240-8358-439D-84F8-7DBCCDE056EE}"/>
    <cellStyle name="Comma 5 2 4 2 2 2 4 3 3" xfId="34882" xr:uid="{E331CF29-4151-4B24-ABBD-481F00675D38}"/>
    <cellStyle name="Comma 5 2 4 2 2 2 4 4" xfId="14662" xr:uid="{ED8D9B74-1174-49E1-86CA-93E89D8FF6FB}"/>
    <cellStyle name="Comma 5 2 4 2 2 2 4 4 2" xfId="38926" xr:uid="{6149FA14-C81D-4F91-B29D-E0A8D5F1C204}"/>
    <cellStyle name="Comma 5 2 4 2 2 2 4 5" xfId="26794" xr:uid="{556F090F-C8F1-4CB9-BE1D-D0888DEF639C}"/>
    <cellStyle name="Comma 5 2 4 2 2 2 5" xfId="4552" xr:uid="{E60A646C-1BC9-41DB-A67C-DCE18A558E9C}"/>
    <cellStyle name="Comma 5 2 4 2 2 2 5 2" xfId="16684" xr:uid="{B9813E74-1FBC-40BC-9686-CB446675B143}"/>
    <cellStyle name="Comma 5 2 4 2 2 2 5 2 2" xfId="40948" xr:uid="{EF79A771-21C0-46A8-8356-BBF08DD87F37}"/>
    <cellStyle name="Comma 5 2 4 2 2 2 5 3" xfId="28816" xr:uid="{DD0782D0-9DCC-46C5-869A-BF81AB4E80C7}"/>
    <cellStyle name="Comma 5 2 4 2 2 2 6" xfId="8596" xr:uid="{5D530019-570D-4E42-97F9-7D33E843EA0D}"/>
    <cellStyle name="Comma 5 2 4 2 2 2 6 2" xfId="20728" xr:uid="{D70FE18B-CCD8-4C0D-B803-AE3E2564640F}"/>
    <cellStyle name="Comma 5 2 4 2 2 2 6 2 2" xfId="44992" xr:uid="{B8155E5F-61D7-4E37-A4E2-C90703820AA7}"/>
    <cellStyle name="Comma 5 2 4 2 2 2 6 3" xfId="32860" xr:uid="{26CE7DBC-B7A7-4240-BD70-A1F9325D01D3}"/>
    <cellStyle name="Comma 5 2 4 2 2 2 7" xfId="12640" xr:uid="{A6BC9E36-E177-418B-B0EF-6994B5F7F499}"/>
    <cellStyle name="Comma 5 2 4 2 2 2 7 2" xfId="36904" xr:uid="{F94FADF4-22FE-4C93-B0E7-C7DC267623BE}"/>
    <cellStyle name="Comma 5 2 4 2 2 2 8" xfId="24772" xr:uid="{7472E370-C9F9-44F9-9D2F-B624A1691AEB}"/>
    <cellStyle name="Comma 5 2 4 2 2 3" xfId="760" xr:uid="{8AB6C0AE-0534-40DC-997F-702C1E86034E}"/>
    <cellStyle name="Comma 5 2 4 2 2 3 2" xfId="1771" xr:uid="{A7A9D3B1-B0BC-433E-B234-6D74C1556A56}"/>
    <cellStyle name="Comma 5 2 4 2 2 3 2 2" xfId="3793" xr:uid="{2CC05627-5DB1-4726-AE3D-7824C54ABCBE}"/>
    <cellStyle name="Comma 5 2 4 2 2 3 2 2 2" xfId="7837" xr:uid="{C77E8028-389D-4773-B238-FE86135C0DE4}"/>
    <cellStyle name="Comma 5 2 4 2 2 3 2 2 2 2" xfId="19969" xr:uid="{68C0A8A1-ABAE-4111-B913-9EA9C5BD9B05}"/>
    <cellStyle name="Comma 5 2 4 2 2 3 2 2 2 2 2" xfId="44233" xr:uid="{084E1088-288F-47DA-AC20-EB36D4B54885}"/>
    <cellStyle name="Comma 5 2 4 2 2 3 2 2 2 3" xfId="32101" xr:uid="{3EAEE9AD-2DFD-4ED5-9559-0483325A3693}"/>
    <cellStyle name="Comma 5 2 4 2 2 3 2 2 3" xfId="11881" xr:uid="{C0B2F48C-57E8-4792-ACCC-9CC5C99939DE}"/>
    <cellStyle name="Comma 5 2 4 2 2 3 2 2 3 2" xfId="24013" xr:uid="{C0BC30E8-3F65-4AC3-BF28-E8D1AB80D292}"/>
    <cellStyle name="Comma 5 2 4 2 2 3 2 2 3 2 2" xfId="48277" xr:uid="{A2B3313A-A313-4D66-9A44-001B4CEA8406}"/>
    <cellStyle name="Comma 5 2 4 2 2 3 2 2 3 3" xfId="36145" xr:uid="{E152E5D3-0FB5-4DAC-8997-3842083147D7}"/>
    <cellStyle name="Comma 5 2 4 2 2 3 2 2 4" xfId="15925" xr:uid="{A558797D-A47E-4109-A1F9-72BC4920A0B0}"/>
    <cellStyle name="Comma 5 2 4 2 2 3 2 2 4 2" xfId="40189" xr:uid="{5BAB38EC-956A-4C9B-95B3-F81A74257F24}"/>
    <cellStyle name="Comma 5 2 4 2 2 3 2 2 5" xfId="28057" xr:uid="{5F8EF971-497B-40F6-8A93-2EA5CBC77705}"/>
    <cellStyle name="Comma 5 2 4 2 2 3 2 3" xfId="5815" xr:uid="{A026B7A0-FB68-4ED3-A605-95C415DDF12D}"/>
    <cellStyle name="Comma 5 2 4 2 2 3 2 3 2" xfId="17947" xr:uid="{0B22E6B1-80D4-46CC-9061-915F790A7892}"/>
    <cellStyle name="Comma 5 2 4 2 2 3 2 3 2 2" xfId="42211" xr:uid="{124CD40E-1AC9-490F-BCBB-140CECB37391}"/>
    <cellStyle name="Comma 5 2 4 2 2 3 2 3 3" xfId="30079" xr:uid="{E28CB0E9-ABBA-4BCF-9CAE-C4AAC22A6D0F}"/>
    <cellStyle name="Comma 5 2 4 2 2 3 2 4" xfId="9859" xr:uid="{199C0E27-2B44-421E-91A5-A468E4087030}"/>
    <cellStyle name="Comma 5 2 4 2 2 3 2 4 2" xfId="21991" xr:uid="{EDF44DB2-F316-4657-8CFE-49A8758B4F2A}"/>
    <cellStyle name="Comma 5 2 4 2 2 3 2 4 2 2" xfId="46255" xr:uid="{84F27AB2-17CD-47DD-8CCE-56F3656DF764}"/>
    <cellStyle name="Comma 5 2 4 2 2 3 2 4 3" xfId="34123" xr:uid="{05A45DDD-D48E-4506-A560-BE152457A461}"/>
    <cellStyle name="Comma 5 2 4 2 2 3 2 5" xfId="13903" xr:uid="{A8C1A73A-81A7-4352-BEB2-5177514135F7}"/>
    <cellStyle name="Comma 5 2 4 2 2 3 2 5 2" xfId="38167" xr:uid="{7D7DB1E0-AF10-48A1-BE87-8588E4BE09DD}"/>
    <cellStyle name="Comma 5 2 4 2 2 3 2 6" xfId="26035" xr:uid="{CA108DAB-BFA7-4369-92F9-E53EF0B6A71C}"/>
    <cellStyle name="Comma 5 2 4 2 2 3 3" xfId="2782" xr:uid="{56E49E9E-864C-44F3-9C39-8E7ED91149B3}"/>
    <cellStyle name="Comma 5 2 4 2 2 3 3 2" xfId="6826" xr:uid="{6CC89493-AE6D-43EB-AC34-3B23D729F2AC}"/>
    <cellStyle name="Comma 5 2 4 2 2 3 3 2 2" xfId="18958" xr:uid="{359DEF33-AB95-4B0A-962B-14F20B47C026}"/>
    <cellStyle name="Comma 5 2 4 2 2 3 3 2 2 2" xfId="43222" xr:uid="{A7CA3F35-3A10-44D7-A892-19AF49BB5B14}"/>
    <cellStyle name="Comma 5 2 4 2 2 3 3 2 3" xfId="31090" xr:uid="{125613B0-BA6B-4C19-89FA-D53B80AD0270}"/>
    <cellStyle name="Comma 5 2 4 2 2 3 3 3" xfId="10870" xr:uid="{0F5EA4E7-CE30-4D22-88D8-F5FB87E31CF4}"/>
    <cellStyle name="Comma 5 2 4 2 2 3 3 3 2" xfId="23002" xr:uid="{DC770B66-B3DF-4D05-9E5C-6BC791E43BC5}"/>
    <cellStyle name="Comma 5 2 4 2 2 3 3 3 2 2" xfId="47266" xr:uid="{D83F6483-4180-4C75-89E7-E6B3780614A3}"/>
    <cellStyle name="Comma 5 2 4 2 2 3 3 3 3" xfId="35134" xr:uid="{592A9F19-FB55-4AD2-B9D5-D2A78CF22B7E}"/>
    <cellStyle name="Comma 5 2 4 2 2 3 3 4" xfId="14914" xr:uid="{9C58A286-BE8F-4555-830A-6865948EC273}"/>
    <cellStyle name="Comma 5 2 4 2 2 3 3 4 2" xfId="39178" xr:uid="{A2EB93B5-1AC6-43E2-9F39-AD232F106924}"/>
    <cellStyle name="Comma 5 2 4 2 2 3 3 5" xfId="27046" xr:uid="{3BE8B1F6-82BC-4FDD-9132-2F6802EB1751}"/>
    <cellStyle name="Comma 5 2 4 2 2 3 4" xfId="4804" xr:uid="{16BDCFFA-D6AD-44CF-98E7-41751E4E50AA}"/>
    <cellStyle name="Comma 5 2 4 2 2 3 4 2" xfId="16936" xr:uid="{D71C2B50-6AB1-4D20-9F5E-D8BF1872E122}"/>
    <cellStyle name="Comma 5 2 4 2 2 3 4 2 2" xfId="41200" xr:uid="{E7B02E06-0E8A-4496-AD25-176DDF2B8034}"/>
    <cellStyle name="Comma 5 2 4 2 2 3 4 3" xfId="29068" xr:uid="{EC1DB5E1-460F-4D1B-BF23-EBCDDC3A14CE}"/>
    <cellStyle name="Comma 5 2 4 2 2 3 5" xfId="8848" xr:uid="{8753B52A-CF94-4D9F-A41A-7C39E4A8FC91}"/>
    <cellStyle name="Comma 5 2 4 2 2 3 5 2" xfId="20980" xr:uid="{40EF9512-AE26-43D4-8610-88F4EB61D399}"/>
    <cellStyle name="Comma 5 2 4 2 2 3 5 2 2" xfId="45244" xr:uid="{4A0CA936-9209-42B5-8352-6F74D913A7AC}"/>
    <cellStyle name="Comma 5 2 4 2 2 3 5 3" xfId="33112" xr:uid="{035B2E1D-6377-44F1-9B5F-E5841CAC5018}"/>
    <cellStyle name="Comma 5 2 4 2 2 3 6" xfId="12892" xr:uid="{5BE0666D-DB88-4358-BD76-3C2002CD1161}"/>
    <cellStyle name="Comma 5 2 4 2 2 3 6 2" xfId="37156" xr:uid="{4E90DB8D-2BFE-4C7F-8D5E-F3582F9AC1A4}"/>
    <cellStyle name="Comma 5 2 4 2 2 3 7" xfId="25024" xr:uid="{A9EB5F71-DD52-47E4-8D2D-C16868D5E477}"/>
    <cellStyle name="Comma 5 2 4 2 2 4" xfId="1266" xr:uid="{3196D7A9-A5C8-40A0-843B-736B57308B94}"/>
    <cellStyle name="Comma 5 2 4 2 2 4 2" xfId="3288" xr:uid="{B84889BA-2E4A-4068-9C68-4D1739C3271C}"/>
    <cellStyle name="Comma 5 2 4 2 2 4 2 2" xfId="7332" xr:uid="{7CDDB075-2B28-4BAC-AC90-0586D055AEA6}"/>
    <cellStyle name="Comma 5 2 4 2 2 4 2 2 2" xfId="19464" xr:uid="{6086684B-ACBA-4A61-937B-DE477BD361D5}"/>
    <cellStyle name="Comma 5 2 4 2 2 4 2 2 2 2" xfId="43728" xr:uid="{A51CFE29-FF12-458A-8DFA-8FE13414758E}"/>
    <cellStyle name="Comma 5 2 4 2 2 4 2 2 3" xfId="31596" xr:uid="{D8D81F6A-660A-4A59-A8AC-F9FF8F04999C}"/>
    <cellStyle name="Comma 5 2 4 2 2 4 2 3" xfId="11376" xr:uid="{F611E7CD-9AA5-4DA4-8F1A-58F923AE5DA4}"/>
    <cellStyle name="Comma 5 2 4 2 2 4 2 3 2" xfId="23508" xr:uid="{19A2D414-42C6-4799-8DA3-7EE18D68C2DF}"/>
    <cellStyle name="Comma 5 2 4 2 2 4 2 3 2 2" xfId="47772" xr:uid="{18F7D805-9076-408B-9ECA-C41756A948D0}"/>
    <cellStyle name="Comma 5 2 4 2 2 4 2 3 3" xfId="35640" xr:uid="{69793FE9-093E-4B55-8593-A6D766635D67}"/>
    <cellStyle name="Comma 5 2 4 2 2 4 2 4" xfId="15420" xr:uid="{899D7DF2-794A-4D54-BBC4-0DC51A2E2F0C}"/>
    <cellStyle name="Comma 5 2 4 2 2 4 2 4 2" xfId="39684" xr:uid="{444D0250-818F-49A8-9BDE-6705F4A74582}"/>
    <cellStyle name="Comma 5 2 4 2 2 4 2 5" xfId="27552" xr:uid="{409B2DD2-CE26-4CA2-AD06-31A51323EF99}"/>
    <cellStyle name="Comma 5 2 4 2 2 4 3" xfId="5310" xr:uid="{383C7593-56BB-4A24-BC2D-91AAF87C4D0E}"/>
    <cellStyle name="Comma 5 2 4 2 2 4 3 2" xfId="17442" xr:uid="{53A7CE29-028A-43C0-A9B3-4E96DDDB5C48}"/>
    <cellStyle name="Comma 5 2 4 2 2 4 3 2 2" xfId="41706" xr:uid="{CC9330E6-B042-4F57-AAD2-B68EB8873F4D}"/>
    <cellStyle name="Comma 5 2 4 2 2 4 3 3" xfId="29574" xr:uid="{B10A5FBA-F201-462A-8A26-D4E991E0C0FD}"/>
    <cellStyle name="Comma 5 2 4 2 2 4 4" xfId="9354" xr:uid="{62B4F159-FE68-4CEF-816E-A257F202A92C}"/>
    <cellStyle name="Comma 5 2 4 2 2 4 4 2" xfId="21486" xr:uid="{85248033-D834-4028-BF1A-D9A9118F6874}"/>
    <cellStyle name="Comma 5 2 4 2 2 4 4 2 2" xfId="45750" xr:uid="{DB89781E-BD32-4665-8EFD-D1BF24415B9E}"/>
    <cellStyle name="Comma 5 2 4 2 2 4 4 3" xfId="33618" xr:uid="{418C7D77-803E-4970-9C35-4CC5521583FD}"/>
    <cellStyle name="Comma 5 2 4 2 2 4 5" xfId="13398" xr:uid="{BB287E76-66FB-427E-B8E6-B4B866BD85F5}"/>
    <cellStyle name="Comma 5 2 4 2 2 4 5 2" xfId="37662" xr:uid="{0EBF5B8A-03E1-47A0-80F8-35A3EA3EF17D}"/>
    <cellStyle name="Comma 5 2 4 2 2 4 6" xfId="25530" xr:uid="{4954DE2D-0A71-40E5-860E-C3CC2E489FA6}"/>
    <cellStyle name="Comma 5 2 4 2 2 5" xfId="2277" xr:uid="{DAA4D5DA-5B99-446B-8997-8FD242CC0D24}"/>
    <cellStyle name="Comma 5 2 4 2 2 5 2" xfId="6321" xr:uid="{84E0A69A-72CF-40FD-86EB-E4DBF02E3477}"/>
    <cellStyle name="Comma 5 2 4 2 2 5 2 2" xfId="18453" xr:uid="{8C077A4F-3675-4AA4-B2DB-FE1FCE58D129}"/>
    <cellStyle name="Comma 5 2 4 2 2 5 2 2 2" xfId="42717" xr:uid="{36C67948-6A3F-4884-8D0E-0E4268301D85}"/>
    <cellStyle name="Comma 5 2 4 2 2 5 2 3" xfId="30585" xr:uid="{23F1B4D9-59FF-41DA-98A4-510A321D24EE}"/>
    <cellStyle name="Comma 5 2 4 2 2 5 3" xfId="10365" xr:uid="{9732E9AF-5C39-4132-A992-C8D847AD855A}"/>
    <cellStyle name="Comma 5 2 4 2 2 5 3 2" xfId="22497" xr:uid="{AFFD5D79-96CA-47F4-8FE7-ECC186B14E1D}"/>
    <cellStyle name="Comma 5 2 4 2 2 5 3 2 2" xfId="46761" xr:uid="{7493C758-B45B-4C52-9593-D7AA55478A25}"/>
    <cellStyle name="Comma 5 2 4 2 2 5 3 3" xfId="34629" xr:uid="{AD341F44-9E22-4129-A56F-8A5943AEC257}"/>
    <cellStyle name="Comma 5 2 4 2 2 5 4" xfId="14409" xr:uid="{571F8B87-4FF7-4969-871F-8B7E7C59BF54}"/>
    <cellStyle name="Comma 5 2 4 2 2 5 4 2" xfId="38673" xr:uid="{26BBF5CA-9336-4C97-B9DC-32FDD3FEC143}"/>
    <cellStyle name="Comma 5 2 4 2 2 5 5" xfId="26541" xr:uid="{84209ADD-8B84-409B-8526-4A46E1AA0E79}"/>
    <cellStyle name="Comma 5 2 4 2 2 6" xfId="4299" xr:uid="{B275DEA4-13CD-4017-9798-34507483F45C}"/>
    <cellStyle name="Comma 5 2 4 2 2 6 2" xfId="16431" xr:uid="{92229A9E-9A60-4D19-9623-8C92BFF27906}"/>
    <cellStyle name="Comma 5 2 4 2 2 6 2 2" xfId="40695" xr:uid="{8D544D45-2543-4A9E-93FA-96160D66F870}"/>
    <cellStyle name="Comma 5 2 4 2 2 6 3" xfId="28563" xr:uid="{EFDCEE75-CDFA-476F-A4FA-E58DC341BF3F}"/>
    <cellStyle name="Comma 5 2 4 2 2 7" xfId="8343" xr:uid="{F37FC7A3-892B-447E-B6CA-FB2A124A0337}"/>
    <cellStyle name="Comma 5 2 4 2 2 7 2" xfId="20475" xr:uid="{AAA0AE4B-0666-4771-A5AB-1F0D115BF59D}"/>
    <cellStyle name="Comma 5 2 4 2 2 7 2 2" xfId="44739" xr:uid="{C2A33A0C-6A04-4A89-9B29-2FD204741990}"/>
    <cellStyle name="Comma 5 2 4 2 2 7 3" xfId="32607" xr:uid="{CC3FEF3B-1F24-4BC1-8A30-F428E49F9EF9}"/>
    <cellStyle name="Comma 5 2 4 2 2 8" xfId="12387" xr:uid="{02900B7E-FAF9-45CA-AD96-022703CAF3DE}"/>
    <cellStyle name="Comma 5 2 4 2 2 8 2" xfId="36651" xr:uid="{BAC2DADA-1E47-40A0-A915-00E73C732687}"/>
    <cellStyle name="Comma 5 2 4 2 2 9" xfId="24519" xr:uid="{D20970A3-1CA3-457F-956B-15EC39AE0FD0}"/>
    <cellStyle name="Comma 5 2 4 2 3" xfId="382" xr:uid="{6D8247CD-7388-4973-A950-DD40A9665CBF}"/>
    <cellStyle name="Comma 5 2 4 2 3 2" xfId="887" xr:uid="{8F6BC98F-CD98-4AF4-BEBF-E0CCFFABE647}"/>
    <cellStyle name="Comma 5 2 4 2 3 2 2" xfId="1898" xr:uid="{6D29F097-CB91-42A6-8732-FE81732BB864}"/>
    <cellStyle name="Comma 5 2 4 2 3 2 2 2" xfId="3920" xr:uid="{DF3480D5-FCBB-4ABF-958B-5BC4E9230C69}"/>
    <cellStyle name="Comma 5 2 4 2 3 2 2 2 2" xfId="7964" xr:uid="{AD65F039-0C70-49BC-B30F-BC7CF42CB4A8}"/>
    <cellStyle name="Comma 5 2 4 2 3 2 2 2 2 2" xfId="20096" xr:uid="{3864A4B6-832A-4109-BFB8-41474DCED905}"/>
    <cellStyle name="Comma 5 2 4 2 3 2 2 2 2 2 2" xfId="44360" xr:uid="{FC173AE0-1C6A-4B81-9567-BA3AA6E69BC3}"/>
    <cellStyle name="Comma 5 2 4 2 3 2 2 2 2 3" xfId="32228" xr:uid="{9FF876C8-2114-4DEE-A647-543313967959}"/>
    <cellStyle name="Comma 5 2 4 2 3 2 2 2 3" xfId="12008" xr:uid="{EF00A752-975B-4147-B7C6-90D2C5E09470}"/>
    <cellStyle name="Comma 5 2 4 2 3 2 2 2 3 2" xfId="24140" xr:uid="{266C5B3D-E86C-4FD1-9391-536889608189}"/>
    <cellStyle name="Comma 5 2 4 2 3 2 2 2 3 2 2" xfId="48404" xr:uid="{006BDF75-C5AE-4198-9C34-4412A75B15D6}"/>
    <cellStyle name="Comma 5 2 4 2 3 2 2 2 3 3" xfId="36272" xr:uid="{16A63CB6-A9D7-457E-A76F-9EE0E80E1FA6}"/>
    <cellStyle name="Comma 5 2 4 2 3 2 2 2 4" xfId="16052" xr:uid="{2825CB77-3286-41D3-A80C-6AF19857480A}"/>
    <cellStyle name="Comma 5 2 4 2 3 2 2 2 4 2" xfId="40316" xr:uid="{4368C461-A2EC-48AC-978A-398C2E9B09B8}"/>
    <cellStyle name="Comma 5 2 4 2 3 2 2 2 5" xfId="28184" xr:uid="{F8930D9A-BE7C-4055-957B-2A9D3C7C26B4}"/>
    <cellStyle name="Comma 5 2 4 2 3 2 2 3" xfId="5942" xr:uid="{4789A718-8EC4-452B-8D2C-5A3091E86E94}"/>
    <cellStyle name="Comma 5 2 4 2 3 2 2 3 2" xfId="18074" xr:uid="{83997605-1C74-42A8-A17E-B1736D865F54}"/>
    <cellStyle name="Comma 5 2 4 2 3 2 2 3 2 2" xfId="42338" xr:uid="{DF5CB56D-75B5-4B0B-AEBE-0A403FBD8BD7}"/>
    <cellStyle name="Comma 5 2 4 2 3 2 2 3 3" xfId="30206" xr:uid="{29B730A6-04C6-421C-B89C-1CDA32F14EC0}"/>
    <cellStyle name="Comma 5 2 4 2 3 2 2 4" xfId="9986" xr:uid="{236C9602-97CC-46EE-9B3C-C54483DB7418}"/>
    <cellStyle name="Comma 5 2 4 2 3 2 2 4 2" xfId="22118" xr:uid="{55DA09E9-CEA6-46F3-B230-A331D79857E7}"/>
    <cellStyle name="Comma 5 2 4 2 3 2 2 4 2 2" xfId="46382" xr:uid="{C64BFE2E-334B-49A3-A621-A107E3ECDBCC}"/>
    <cellStyle name="Comma 5 2 4 2 3 2 2 4 3" xfId="34250" xr:uid="{88058602-F956-48F1-9F47-45D2FA3021E8}"/>
    <cellStyle name="Comma 5 2 4 2 3 2 2 5" xfId="14030" xr:uid="{8D1A3E68-1DC7-4E5B-8DA8-67C247EEBEC9}"/>
    <cellStyle name="Comma 5 2 4 2 3 2 2 5 2" xfId="38294" xr:uid="{F2123314-99AD-4DA5-99E6-50D4BFBDA214}"/>
    <cellStyle name="Comma 5 2 4 2 3 2 2 6" xfId="26162" xr:uid="{6CFFF194-66D6-4C2D-AA01-D42B29376F15}"/>
    <cellStyle name="Comma 5 2 4 2 3 2 3" xfId="2909" xr:uid="{E12AE666-7D27-426B-86B7-6BB6536AE685}"/>
    <cellStyle name="Comma 5 2 4 2 3 2 3 2" xfId="6953" xr:uid="{E08D207C-7943-47F0-967F-528796B27924}"/>
    <cellStyle name="Comma 5 2 4 2 3 2 3 2 2" xfId="19085" xr:uid="{7E1D9DFE-31FF-49EA-9148-C709C73BC4C3}"/>
    <cellStyle name="Comma 5 2 4 2 3 2 3 2 2 2" xfId="43349" xr:uid="{C56A1FBF-BF48-4A1D-8119-5B4EDC0F5BF7}"/>
    <cellStyle name="Comma 5 2 4 2 3 2 3 2 3" xfId="31217" xr:uid="{FFB9BCBA-4667-408E-8351-362481F68E60}"/>
    <cellStyle name="Comma 5 2 4 2 3 2 3 3" xfId="10997" xr:uid="{DA490BD8-3C8E-4958-870F-F91672CBBC5D}"/>
    <cellStyle name="Comma 5 2 4 2 3 2 3 3 2" xfId="23129" xr:uid="{1D38F9FE-C116-4882-BD20-22A03AAACFA9}"/>
    <cellStyle name="Comma 5 2 4 2 3 2 3 3 2 2" xfId="47393" xr:uid="{F9EF6384-89AB-46AC-95C5-7843821F7D8C}"/>
    <cellStyle name="Comma 5 2 4 2 3 2 3 3 3" xfId="35261" xr:uid="{4A5AEBD5-27DF-400C-ADC1-AB61430E1B0B}"/>
    <cellStyle name="Comma 5 2 4 2 3 2 3 4" xfId="15041" xr:uid="{00AA3C69-464F-4B71-AC79-1B2C6DAADB96}"/>
    <cellStyle name="Comma 5 2 4 2 3 2 3 4 2" xfId="39305" xr:uid="{2AC3A345-73EA-4C93-9BE6-F1118453BA6E}"/>
    <cellStyle name="Comma 5 2 4 2 3 2 3 5" xfId="27173" xr:uid="{C6E35D59-20E3-48D6-943A-5AE7BA423DD0}"/>
    <cellStyle name="Comma 5 2 4 2 3 2 4" xfId="4931" xr:uid="{19E95242-B824-46C4-B0A5-828DCD3DB8B2}"/>
    <cellStyle name="Comma 5 2 4 2 3 2 4 2" xfId="17063" xr:uid="{9FF6E395-8CC8-427E-9DCC-34CC0F2CF76F}"/>
    <cellStyle name="Comma 5 2 4 2 3 2 4 2 2" xfId="41327" xr:uid="{C204102B-9582-4EF9-8C81-275D7C01636C}"/>
    <cellStyle name="Comma 5 2 4 2 3 2 4 3" xfId="29195" xr:uid="{702682AC-E2D7-470E-B870-81D1ACB7B925}"/>
    <cellStyle name="Comma 5 2 4 2 3 2 5" xfId="8975" xr:uid="{D49525C4-9D17-4DBE-B4D5-8D9B513FDF9E}"/>
    <cellStyle name="Comma 5 2 4 2 3 2 5 2" xfId="21107" xr:uid="{7FFDCF3F-0A62-48D6-8100-C6CAD82C755E}"/>
    <cellStyle name="Comma 5 2 4 2 3 2 5 2 2" xfId="45371" xr:uid="{0C23AD55-866B-46D4-9AEB-5F3ED575748A}"/>
    <cellStyle name="Comma 5 2 4 2 3 2 5 3" xfId="33239" xr:uid="{CCE82BF4-6650-49B2-82A3-DC45FE729B80}"/>
    <cellStyle name="Comma 5 2 4 2 3 2 6" xfId="13019" xr:uid="{20350529-F336-4FBE-A963-D92D51E3957E}"/>
    <cellStyle name="Comma 5 2 4 2 3 2 6 2" xfId="37283" xr:uid="{69B8C8BD-32B8-44E4-B8EB-930121376BD7}"/>
    <cellStyle name="Comma 5 2 4 2 3 2 7" xfId="25151" xr:uid="{0CFEF477-06CD-4820-A845-653FA0934D0C}"/>
    <cellStyle name="Comma 5 2 4 2 3 3" xfId="1393" xr:uid="{FF4CBCD0-7292-4C7E-A2C0-6D362978EE25}"/>
    <cellStyle name="Comma 5 2 4 2 3 3 2" xfId="3415" xr:uid="{EFB40817-85E4-44BC-A416-9485C42C2AF6}"/>
    <cellStyle name="Comma 5 2 4 2 3 3 2 2" xfId="7459" xr:uid="{3271F947-54B3-48B7-8D60-7B9286A383A8}"/>
    <cellStyle name="Comma 5 2 4 2 3 3 2 2 2" xfId="19591" xr:uid="{BFC28360-F590-42AB-8929-2522CE64A656}"/>
    <cellStyle name="Comma 5 2 4 2 3 3 2 2 2 2" xfId="43855" xr:uid="{6074D050-E834-43F4-9A7C-98E45F367D91}"/>
    <cellStyle name="Comma 5 2 4 2 3 3 2 2 3" xfId="31723" xr:uid="{83E437DD-A36B-43AF-8116-82CB257AFD8C}"/>
    <cellStyle name="Comma 5 2 4 2 3 3 2 3" xfId="11503" xr:uid="{CF39E229-8A69-402B-AE1C-4EF7FC9DD999}"/>
    <cellStyle name="Comma 5 2 4 2 3 3 2 3 2" xfId="23635" xr:uid="{F6BE1358-69B2-453B-8ADE-EB289404280F}"/>
    <cellStyle name="Comma 5 2 4 2 3 3 2 3 2 2" xfId="47899" xr:uid="{E88FFD38-122F-490C-B3C0-8DE5522F8703}"/>
    <cellStyle name="Comma 5 2 4 2 3 3 2 3 3" xfId="35767" xr:uid="{FCF985FD-5C32-4920-B8BD-FC394BE3447A}"/>
    <cellStyle name="Comma 5 2 4 2 3 3 2 4" xfId="15547" xr:uid="{02A68708-F3A1-4080-97B9-4606C90A9A14}"/>
    <cellStyle name="Comma 5 2 4 2 3 3 2 4 2" xfId="39811" xr:uid="{3BFDCEFC-54C2-4394-9A06-43CDD03BB270}"/>
    <cellStyle name="Comma 5 2 4 2 3 3 2 5" xfId="27679" xr:uid="{46AE1B36-3895-4EE4-A054-F9BA00907C43}"/>
    <cellStyle name="Comma 5 2 4 2 3 3 3" xfId="5437" xr:uid="{3A0DBDA7-17A4-43BF-A5BA-08235C33C962}"/>
    <cellStyle name="Comma 5 2 4 2 3 3 3 2" xfId="17569" xr:uid="{B88D4897-336A-4C29-9819-CBF2A0DF9DAC}"/>
    <cellStyle name="Comma 5 2 4 2 3 3 3 2 2" xfId="41833" xr:uid="{05B3356D-5967-4DF6-8C30-AD969D37B86A}"/>
    <cellStyle name="Comma 5 2 4 2 3 3 3 3" xfId="29701" xr:uid="{28078807-C60B-40FA-871A-D31CA236AEFD}"/>
    <cellStyle name="Comma 5 2 4 2 3 3 4" xfId="9481" xr:uid="{22955DDF-C096-4478-9185-863D4DAD444D}"/>
    <cellStyle name="Comma 5 2 4 2 3 3 4 2" xfId="21613" xr:uid="{A5ECD443-CDCF-4EBD-AAEA-65AEF5EA832B}"/>
    <cellStyle name="Comma 5 2 4 2 3 3 4 2 2" xfId="45877" xr:uid="{F6D973E3-9C81-49C4-BAC1-51C286460ACB}"/>
    <cellStyle name="Comma 5 2 4 2 3 3 4 3" xfId="33745" xr:uid="{72390546-59BB-41DA-B171-4E6EB8610A96}"/>
    <cellStyle name="Comma 5 2 4 2 3 3 5" xfId="13525" xr:uid="{F24DAD02-89D4-4A8D-B5F9-CAD0A93EA604}"/>
    <cellStyle name="Comma 5 2 4 2 3 3 5 2" xfId="37789" xr:uid="{8972A903-C59B-436C-A431-16C33BE5907C}"/>
    <cellStyle name="Comma 5 2 4 2 3 3 6" xfId="25657" xr:uid="{B35EA0A4-E5B6-46B8-9DFF-DD774B15410D}"/>
    <cellStyle name="Comma 5 2 4 2 3 4" xfId="2404" xr:uid="{B1B03796-46B1-4A64-B061-A8CD20057A3F}"/>
    <cellStyle name="Comma 5 2 4 2 3 4 2" xfId="6448" xr:uid="{566144B6-2E74-44EA-A1ED-A00851887380}"/>
    <cellStyle name="Comma 5 2 4 2 3 4 2 2" xfId="18580" xr:uid="{3AE46E5B-0391-4F89-8060-D4E5DBD3CEE4}"/>
    <cellStyle name="Comma 5 2 4 2 3 4 2 2 2" xfId="42844" xr:uid="{568B49A5-9567-4E89-BA10-95C2E7B01ECE}"/>
    <cellStyle name="Comma 5 2 4 2 3 4 2 3" xfId="30712" xr:uid="{CF64B74A-F49E-4298-94F0-23F1F54114E8}"/>
    <cellStyle name="Comma 5 2 4 2 3 4 3" xfId="10492" xr:uid="{AF168339-A6B6-4674-B617-9A25E090BE3D}"/>
    <cellStyle name="Comma 5 2 4 2 3 4 3 2" xfId="22624" xr:uid="{7872E794-A472-4769-A753-61601243FCD2}"/>
    <cellStyle name="Comma 5 2 4 2 3 4 3 2 2" xfId="46888" xr:uid="{75C3BD01-7773-4D5D-B62A-1644C79BAFB3}"/>
    <cellStyle name="Comma 5 2 4 2 3 4 3 3" xfId="34756" xr:uid="{D3BF3994-738C-4E29-A48A-A4DB450688F4}"/>
    <cellStyle name="Comma 5 2 4 2 3 4 4" xfId="14536" xr:uid="{BC03A7C4-07BC-4DDB-84CD-EC980CD46817}"/>
    <cellStyle name="Comma 5 2 4 2 3 4 4 2" xfId="38800" xr:uid="{8557DCE1-9E72-4D42-93AA-BB282530814F}"/>
    <cellStyle name="Comma 5 2 4 2 3 4 5" xfId="26668" xr:uid="{2271ED99-0AE7-4A3D-9300-AFB27C2D91A1}"/>
    <cellStyle name="Comma 5 2 4 2 3 5" xfId="4426" xr:uid="{85A684CE-3C32-40D5-89DD-8F1C88BFE0DF}"/>
    <cellStyle name="Comma 5 2 4 2 3 5 2" xfId="16558" xr:uid="{D9413247-0589-42FF-9A9B-FE2ACE54291C}"/>
    <cellStyle name="Comma 5 2 4 2 3 5 2 2" xfId="40822" xr:uid="{14106FCC-6B8B-4178-9E5F-0EF22100F8F0}"/>
    <cellStyle name="Comma 5 2 4 2 3 5 3" xfId="28690" xr:uid="{303431A4-B995-433D-8494-449C4073ADCB}"/>
    <cellStyle name="Comma 5 2 4 2 3 6" xfId="8470" xr:uid="{85929E5E-DED3-4BDF-BA33-579C9144EE93}"/>
    <cellStyle name="Comma 5 2 4 2 3 6 2" xfId="20602" xr:uid="{1C5AD412-1436-47AF-A4AF-8BB3C9780FEB}"/>
    <cellStyle name="Comma 5 2 4 2 3 6 2 2" xfId="44866" xr:uid="{DD42EB79-FC80-49D3-9C85-EA198396FB41}"/>
    <cellStyle name="Comma 5 2 4 2 3 6 3" xfId="32734" xr:uid="{72280C3B-9957-4871-AF5F-BA5A015AD97F}"/>
    <cellStyle name="Comma 5 2 4 2 3 7" xfId="12514" xr:uid="{FA47C52B-97BD-438E-9335-17E3DAF622AA}"/>
    <cellStyle name="Comma 5 2 4 2 3 7 2" xfId="36778" xr:uid="{7CAEB4C6-F3A1-4A6E-A28C-9B9309D65317}"/>
    <cellStyle name="Comma 5 2 4 2 3 8" xfId="24646" xr:uid="{86FC38DC-B218-419C-AEEE-27ED72968C39}"/>
    <cellStyle name="Comma 5 2 4 2 4" xfId="634" xr:uid="{9B40BB9F-6711-45AD-82CF-9FFF1D263FBE}"/>
    <cellStyle name="Comma 5 2 4 2 4 2" xfId="1645" xr:uid="{42E5AC63-5B2B-497E-8996-E1AFAB24FAB3}"/>
    <cellStyle name="Comma 5 2 4 2 4 2 2" xfId="3667" xr:uid="{E180DD7A-7E39-41DB-995C-8D7DFD16912C}"/>
    <cellStyle name="Comma 5 2 4 2 4 2 2 2" xfId="7711" xr:uid="{A19A4BAC-F263-45B1-BEDC-38B796979846}"/>
    <cellStyle name="Comma 5 2 4 2 4 2 2 2 2" xfId="19843" xr:uid="{7FFFD08E-BB2D-446B-9DF2-B76702224FB3}"/>
    <cellStyle name="Comma 5 2 4 2 4 2 2 2 2 2" xfId="44107" xr:uid="{6DE4620E-CFCF-42CF-9F89-44BBB26A5FDE}"/>
    <cellStyle name="Comma 5 2 4 2 4 2 2 2 3" xfId="31975" xr:uid="{1A2C38FC-63C2-408B-B1A9-6CEB230BCBE2}"/>
    <cellStyle name="Comma 5 2 4 2 4 2 2 3" xfId="11755" xr:uid="{FC85045A-FFBA-46F4-9403-B7B6829F088D}"/>
    <cellStyle name="Comma 5 2 4 2 4 2 2 3 2" xfId="23887" xr:uid="{F4E5DBB3-A870-410E-ADC8-6E21E3E262FB}"/>
    <cellStyle name="Comma 5 2 4 2 4 2 2 3 2 2" xfId="48151" xr:uid="{60AC3905-CF6A-4889-BD92-44017E1E4D2D}"/>
    <cellStyle name="Comma 5 2 4 2 4 2 2 3 3" xfId="36019" xr:uid="{595AC096-0C44-4099-969F-CAADF892A687}"/>
    <cellStyle name="Comma 5 2 4 2 4 2 2 4" xfId="15799" xr:uid="{1AFF7BA0-99CD-4265-937D-CADE0C187701}"/>
    <cellStyle name="Comma 5 2 4 2 4 2 2 4 2" xfId="40063" xr:uid="{116B6940-11E7-4568-A656-C70E80AE4306}"/>
    <cellStyle name="Comma 5 2 4 2 4 2 2 5" xfId="27931" xr:uid="{B756B7A2-7667-4006-9A36-A1CEAA69B446}"/>
    <cellStyle name="Comma 5 2 4 2 4 2 3" xfId="5689" xr:uid="{D329220F-C722-41FF-9BE9-0891ADF49BE8}"/>
    <cellStyle name="Comma 5 2 4 2 4 2 3 2" xfId="17821" xr:uid="{18321168-564C-4AD3-8251-E5F2DF263C06}"/>
    <cellStyle name="Comma 5 2 4 2 4 2 3 2 2" xfId="42085" xr:uid="{46CF7692-41B1-4D07-97ED-89665B66B036}"/>
    <cellStyle name="Comma 5 2 4 2 4 2 3 3" xfId="29953" xr:uid="{B1B82290-4396-4308-9694-248A8147418E}"/>
    <cellStyle name="Comma 5 2 4 2 4 2 4" xfId="9733" xr:uid="{CCBA7464-3320-4D50-BED3-7804E421EC3F}"/>
    <cellStyle name="Comma 5 2 4 2 4 2 4 2" xfId="21865" xr:uid="{7D4B6229-CBE5-453A-AD64-987BAB5E993F}"/>
    <cellStyle name="Comma 5 2 4 2 4 2 4 2 2" xfId="46129" xr:uid="{D47DDC40-E850-40B6-979C-9B44D6C861F4}"/>
    <cellStyle name="Comma 5 2 4 2 4 2 4 3" xfId="33997" xr:uid="{6923CABD-3058-4A1B-8F9E-AD7050ED6289}"/>
    <cellStyle name="Comma 5 2 4 2 4 2 5" xfId="13777" xr:uid="{029B1BF5-29AE-487A-8D80-86D71E0A66D9}"/>
    <cellStyle name="Comma 5 2 4 2 4 2 5 2" xfId="38041" xr:uid="{0C432D79-17BF-49F0-B223-14991F2121BB}"/>
    <cellStyle name="Comma 5 2 4 2 4 2 6" xfId="25909" xr:uid="{DAA85827-D12F-4091-8D84-654ACD7E23E1}"/>
    <cellStyle name="Comma 5 2 4 2 4 3" xfId="2656" xr:uid="{CA5A1454-72EA-47D8-BAC9-0CC77B0DD81E}"/>
    <cellStyle name="Comma 5 2 4 2 4 3 2" xfId="6700" xr:uid="{DB520BE2-95BA-4FF8-A8C7-91A6FF26AB29}"/>
    <cellStyle name="Comma 5 2 4 2 4 3 2 2" xfId="18832" xr:uid="{8ED1EED3-E04C-4BB4-A47D-231F0EBCDB3D}"/>
    <cellStyle name="Comma 5 2 4 2 4 3 2 2 2" xfId="43096" xr:uid="{9A949859-C04A-4357-9945-E6FB370694D9}"/>
    <cellStyle name="Comma 5 2 4 2 4 3 2 3" xfId="30964" xr:uid="{25FCCD85-6BCE-4A53-9775-66BD432A52D4}"/>
    <cellStyle name="Comma 5 2 4 2 4 3 3" xfId="10744" xr:uid="{26A98C0E-27F9-40E8-AB2D-F6CDF9C11D27}"/>
    <cellStyle name="Comma 5 2 4 2 4 3 3 2" xfId="22876" xr:uid="{63BC2606-A22E-4DE5-8EB4-5C904CB35362}"/>
    <cellStyle name="Comma 5 2 4 2 4 3 3 2 2" xfId="47140" xr:uid="{60C7319E-0A98-40C0-8633-DDE3871A20EB}"/>
    <cellStyle name="Comma 5 2 4 2 4 3 3 3" xfId="35008" xr:uid="{77F32700-EAAA-4456-95FF-F32F77CD0ABB}"/>
    <cellStyle name="Comma 5 2 4 2 4 3 4" xfId="14788" xr:uid="{703384E4-6412-4DDD-9ED9-450D160FB4FF}"/>
    <cellStyle name="Comma 5 2 4 2 4 3 4 2" xfId="39052" xr:uid="{4E488743-BF79-4746-9959-834298CE02F9}"/>
    <cellStyle name="Comma 5 2 4 2 4 3 5" xfId="26920" xr:uid="{4FA66F58-C4D9-44B6-9A44-982AC1B4B971}"/>
    <cellStyle name="Comma 5 2 4 2 4 4" xfId="4678" xr:uid="{3163B284-1E2C-4633-995F-B864DD7B571F}"/>
    <cellStyle name="Comma 5 2 4 2 4 4 2" xfId="16810" xr:uid="{8DA3B55A-6635-4540-BA9D-A46D31AEB47F}"/>
    <cellStyle name="Comma 5 2 4 2 4 4 2 2" xfId="41074" xr:uid="{BD697CD6-40E2-4582-B75C-5FBB6E714785}"/>
    <cellStyle name="Comma 5 2 4 2 4 4 3" xfId="28942" xr:uid="{D6F2325E-7DF2-41A9-834C-4B083E4613D7}"/>
    <cellStyle name="Comma 5 2 4 2 4 5" xfId="8722" xr:uid="{5EBB4F43-D9CA-4937-A4B1-322346297782}"/>
    <cellStyle name="Comma 5 2 4 2 4 5 2" xfId="20854" xr:uid="{9302F70B-DE30-4B8D-B5EA-6A81AC9B465D}"/>
    <cellStyle name="Comma 5 2 4 2 4 5 2 2" xfId="45118" xr:uid="{330338A0-A2FB-468D-BD0B-45F0BB4F6492}"/>
    <cellStyle name="Comma 5 2 4 2 4 5 3" xfId="32986" xr:uid="{EA7A9A95-3212-4FA7-B181-D913E30A8807}"/>
    <cellStyle name="Comma 5 2 4 2 4 6" xfId="12766" xr:uid="{CC59D18E-14E2-4A77-AF23-EE34D1BE9D5A}"/>
    <cellStyle name="Comma 5 2 4 2 4 6 2" xfId="37030" xr:uid="{410AD76B-2064-48C5-870E-CA320D817256}"/>
    <cellStyle name="Comma 5 2 4 2 4 7" xfId="24898" xr:uid="{0FB445DA-6B0B-4A9F-AA76-D7B6FB2E59DD}"/>
    <cellStyle name="Comma 5 2 4 2 5" xfId="1140" xr:uid="{B06881D5-9B4D-4C70-9A7B-521E56FC098E}"/>
    <cellStyle name="Comma 5 2 4 2 5 2" xfId="3162" xr:uid="{0564561F-DCDD-440D-AEAB-78152D482FC6}"/>
    <cellStyle name="Comma 5 2 4 2 5 2 2" xfId="7206" xr:uid="{9CAE4F6D-DB27-476E-AD93-F6CA51ABB74D}"/>
    <cellStyle name="Comma 5 2 4 2 5 2 2 2" xfId="19338" xr:uid="{C905A946-8FFF-43BD-BE48-4671F5AF16CE}"/>
    <cellStyle name="Comma 5 2 4 2 5 2 2 2 2" xfId="43602" xr:uid="{D2C704B6-E5B5-4DF6-B726-D043D9BA70D6}"/>
    <cellStyle name="Comma 5 2 4 2 5 2 2 3" xfId="31470" xr:uid="{C55203FB-F2D6-4141-AB0E-DA8F9ADDF2F4}"/>
    <cellStyle name="Comma 5 2 4 2 5 2 3" xfId="11250" xr:uid="{E50846D9-CB6C-49BA-AFD8-D58AD54E774C}"/>
    <cellStyle name="Comma 5 2 4 2 5 2 3 2" xfId="23382" xr:uid="{4AF45439-61BF-40F4-B587-26EBFAF6E927}"/>
    <cellStyle name="Comma 5 2 4 2 5 2 3 2 2" xfId="47646" xr:uid="{C1BE70B4-1FB2-415C-BDED-0C51B7AD1F25}"/>
    <cellStyle name="Comma 5 2 4 2 5 2 3 3" xfId="35514" xr:uid="{F4E2FEF8-D5BF-4968-8F97-3FF50C850284}"/>
    <cellStyle name="Comma 5 2 4 2 5 2 4" xfId="15294" xr:uid="{0658D914-778F-428B-8A1A-6762C665F955}"/>
    <cellStyle name="Comma 5 2 4 2 5 2 4 2" xfId="39558" xr:uid="{F4122435-D661-49E3-B6BC-7EA52139864A}"/>
    <cellStyle name="Comma 5 2 4 2 5 2 5" xfId="27426" xr:uid="{E09BE56C-A721-4891-A713-ECD25B73AF2D}"/>
    <cellStyle name="Comma 5 2 4 2 5 3" xfId="5184" xr:uid="{23DFDB12-D7AF-40BA-A22D-BB4F3B12B6D6}"/>
    <cellStyle name="Comma 5 2 4 2 5 3 2" xfId="17316" xr:uid="{CE08EB47-F684-47AA-B053-A0ADB7217413}"/>
    <cellStyle name="Comma 5 2 4 2 5 3 2 2" xfId="41580" xr:uid="{7703A0B2-A208-48C9-B42E-6D43CBA1CFF1}"/>
    <cellStyle name="Comma 5 2 4 2 5 3 3" xfId="29448" xr:uid="{1C052343-DA2A-4F61-93BC-B6D499802C02}"/>
    <cellStyle name="Comma 5 2 4 2 5 4" xfId="9228" xr:uid="{CE333C9B-1AC2-4D40-A5D5-AFA7370F1527}"/>
    <cellStyle name="Comma 5 2 4 2 5 4 2" xfId="21360" xr:uid="{0566A1FA-1DAA-41D7-9DD5-1CCFC005B2E0}"/>
    <cellStyle name="Comma 5 2 4 2 5 4 2 2" xfId="45624" xr:uid="{747FB241-3D95-4723-83FD-3F53586966BE}"/>
    <cellStyle name="Comma 5 2 4 2 5 4 3" xfId="33492" xr:uid="{CA5D71AB-1213-47A3-B600-1FB1FC015C53}"/>
    <cellStyle name="Comma 5 2 4 2 5 5" xfId="13272" xr:uid="{2B3EDFC6-74BB-4556-86A8-F1D77AD93D4A}"/>
    <cellStyle name="Comma 5 2 4 2 5 5 2" xfId="37536" xr:uid="{D9FB387F-392F-463C-B9CF-2AB8173B6E00}"/>
    <cellStyle name="Comma 5 2 4 2 5 6" xfId="25404" xr:uid="{39C6EED4-3DBD-4207-ADB7-65D8D136FF6E}"/>
    <cellStyle name="Comma 5 2 4 2 6" xfId="2151" xr:uid="{72ED316F-BF6A-41BF-9297-5CEBC615098B}"/>
    <cellStyle name="Comma 5 2 4 2 6 2" xfId="6195" xr:uid="{866E25B6-EEE1-47F3-A5FB-420820210AF4}"/>
    <cellStyle name="Comma 5 2 4 2 6 2 2" xfId="18327" xr:uid="{1E2595C3-432D-45C4-8966-E9947AE8CF3F}"/>
    <cellStyle name="Comma 5 2 4 2 6 2 2 2" xfId="42591" xr:uid="{427BCAA0-D92C-4313-8C75-6DDD331E3D94}"/>
    <cellStyle name="Comma 5 2 4 2 6 2 3" xfId="30459" xr:uid="{880817E8-C9EA-4520-AC50-6D1498FD5834}"/>
    <cellStyle name="Comma 5 2 4 2 6 3" xfId="10239" xr:uid="{F8368B6A-F491-459D-A320-A96722FC6BCD}"/>
    <cellStyle name="Comma 5 2 4 2 6 3 2" xfId="22371" xr:uid="{2DD2EE4C-2AF4-4A6B-932A-C1DEBBA16FF0}"/>
    <cellStyle name="Comma 5 2 4 2 6 3 2 2" xfId="46635" xr:uid="{28441AC6-FF6E-4F88-B925-78EDC27DFADA}"/>
    <cellStyle name="Comma 5 2 4 2 6 3 3" xfId="34503" xr:uid="{71C226AD-A2B2-405C-A555-3F0B27ACD215}"/>
    <cellStyle name="Comma 5 2 4 2 6 4" xfId="14283" xr:uid="{46776973-43DF-43F2-AF9A-C3945B9C5734}"/>
    <cellStyle name="Comma 5 2 4 2 6 4 2" xfId="38547" xr:uid="{887E5D37-98AA-4388-A228-285AA5F27646}"/>
    <cellStyle name="Comma 5 2 4 2 6 5" xfId="26415" xr:uid="{45D89DDE-786B-4F71-A097-34B280109105}"/>
    <cellStyle name="Comma 5 2 4 2 7" xfId="4173" xr:uid="{6A49DB37-DFE3-460B-88D8-AB2382ABC859}"/>
    <cellStyle name="Comma 5 2 4 2 7 2" xfId="16305" xr:uid="{467006B3-81FD-45D3-87BF-64B732D9C9B1}"/>
    <cellStyle name="Comma 5 2 4 2 7 2 2" xfId="40569" xr:uid="{18DDF273-4E15-41C0-A252-2BB5FB2F3DC4}"/>
    <cellStyle name="Comma 5 2 4 2 7 3" xfId="28437" xr:uid="{254B7BEF-33CD-4B4B-9B67-A7E17EDC1979}"/>
    <cellStyle name="Comma 5 2 4 2 8" xfId="8217" xr:uid="{978ED7AD-6BA1-4B51-AAEE-9B75321BA916}"/>
    <cellStyle name="Comma 5 2 4 2 8 2" xfId="20349" xr:uid="{EC50B482-DFB9-4620-AE7E-5CFD0870D123}"/>
    <cellStyle name="Comma 5 2 4 2 8 2 2" xfId="44613" xr:uid="{296B3927-F9EF-4642-847E-18B3E032A47F}"/>
    <cellStyle name="Comma 5 2 4 2 8 3" xfId="32481" xr:uid="{A3A9EA1D-CB5A-41B0-89F6-5814631C3395}"/>
    <cellStyle name="Comma 5 2 4 2 9" xfId="12261" xr:uid="{29FCF00C-66D2-487F-9CE3-539E01125409}"/>
    <cellStyle name="Comma 5 2 4 2 9 2" xfId="36525" xr:uid="{025C3059-3E61-4212-940C-0F9C13B39233}"/>
    <cellStyle name="Comma 5 2 4 3" xfId="192" xr:uid="{CCB10435-A8A8-41BB-958C-50D70C8F1996}"/>
    <cellStyle name="Comma 5 2 4 3 2" xfId="445" xr:uid="{20632B47-6A2E-48ED-ADBC-854DF35CD500}"/>
    <cellStyle name="Comma 5 2 4 3 2 2" xfId="950" xr:uid="{500B6DC9-7433-444F-B849-809A93BD0117}"/>
    <cellStyle name="Comma 5 2 4 3 2 2 2" xfId="1961" xr:uid="{B8EA3B2B-E9EC-4278-9F12-949E7B2EA581}"/>
    <cellStyle name="Comma 5 2 4 3 2 2 2 2" xfId="3983" xr:uid="{1943447B-A0D5-4874-899E-DD0512E7A6CD}"/>
    <cellStyle name="Comma 5 2 4 3 2 2 2 2 2" xfId="8027" xr:uid="{1F9C9768-66D3-43FD-8AB6-C4A1B12E354E}"/>
    <cellStyle name="Comma 5 2 4 3 2 2 2 2 2 2" xfId="20159" xr:uid="{6AF5E83E-AE5C-4D3C-B661-EB7EFD2F99D6}"/>
    <cellStyle name="Comma 5 2 4 3 2 2 2 2 2 2 2" xfId="44423" xr:uid="{C89A351D-C25E-4989-82B8-2D50D1786FE2}"/>
    <cellStyle name="Comma 5 2 4 3 2 2 2 2 2 3" xfId="32291" xr:uid="{5DE82AB1-A903-4D60-B6F8-4D18C2AC8375}"/>
    <cellStyle name="Comma 5 2 4 3 2 2 2 2 3" xfId="12071" xr:uid="{26E7ABAB-209E-474F-A19A-E388741A5D1B}"/>
    <cellStyle name="Comma 5 2 4 3 2 2 2 2 3 2" xfId="24203" xr:uid="{8D6B2D38-6EFE-45F3-8374-42BFBC465A20}"/>
    <cellStyle name="Comma 5 2 4 3 2 2 2 2 3 2 2" xfId="48467" xr:uid="{610F2484-AC1C-4FF6-B6B8-0273147F6ED9}"/>
    <cellStyle name="Comma 5 2 4 3 2 2 2 2 3 3" xfId="36335" xr:uid="{9793F119-5C16-40DD-B074-2D80ED7FB082}"/>
    <cellStyle name="Comma 5 2 4 3 2 2 2 2 4" xfId="16115" xr:uid="{541E59E6-CD7D-4256-8F42-76EED00098BE}"/>
    <cellStyle name="Comma 5 2 4 3 2 2 2 2 4 2" xfId="40379" xr:uid="{5D760FBF-3F4D-49DA-9AB0-3C64748F45F7}"/>
    <cellStyle name="Comma 5 2 4 3 2 2 2 2 5" xfId="28247" xr:uid="{4767A616-4DB1-4983-96C4-50258D075673}"/>
    <cellStyle name="Comma 5 2 4 3 2 2 2 3" xfId="6005" xr:uid="{664652AF-8B1B-4428-ADC2-EB47C147E835}"/>
    <cellStyle name="Comma 5 2 4 3 2 2 2 3 2" xfId="18137" xr:uid="{08F47148-8CC6-4F4E-9EA6-C06130FA14C1}"/>
    <cellStyle name="Comma 5 2 4 3 2 2 2 3 2 2" xfId="42401" xr:uid="{E67F8821-7C4F-46B6-B23F-431EF2A3B1C1}"/>
    <cellStyle name="Comma 5 2 4 3 2 2 2 3 3" xfId="30269" xr:uid="{CD9A26EB-680D-4A1D-B037-E784378D64C6}"/>
    <cellStyle name="Comma 5 2 4 3 2 2 2 4" xfId="10049" xr:uid="{727E511D-D80F-42C4-9E9D-8B56AFCE7573}"/>
    <cellStyle name="Comma 5 2 4 3 2 2 2 4 2" xfId="22181" xr:uid="{E2F14A45-727E-4D66-B8F7-7FFF94156613}"/>
    <cellStyle name="Comma 5 2 4 3 2 2 2 4 2 2" xfId="46445" xr:uid="{CC111863-6F00-4B86-8C7A-4D508908DBCC}"/>
    <cellStyle name="Comma 5 2 4 3 2 2 2 4 3" xfId="34313" xr:uid="{CAB6B549-F620-4F98-BC57-4D409C4940F9}"/>
    <cellStyle name="Comma 5 2 4 3 2 2 2 5" xfId="14093" xr:uid="{1554F532-696B-4EB2-9CB0-A783301A92CD}"/>
    <cellStyle name="Comma 5 2 4 3 2 2 2 5 2" xfId="38357" xr:uid="{0B3E0366-C4BD-4FB0-8DD3-29298801C491}"/>
    <cellStyle name="Comma 5 2 4 3 2 2 2 6" xfId="26225" xr:uid="{A525EEBD-F446-4F6F-9074-54A2A346B71C}"/>
    <cellStyle name="Comma 5 2 4 3 2 2 3" xfId="2972" xr:uid="{4B2C60A1-F186-472D-BE23-A54B51AFA52D}"/>
    <cellStyle name="Comma 5 2 4 3 2 2 3 2" xfId="7016" xr:uid="{2BE8AEBC-83E7-4042-9677-A1FA5A6DCDAB}"/>
    <cellStyle name="Comma 5 2 4 3 2 2 3 2 2" xfId="19148" xr:uid="{B66AE57F-6AD2-4CC0-9335-5CBFB95A02A3}"/>
    <cellStyle name="Comma 5 2 4 3 2 2 3 2 2 2" xfId="43412" xr:uid="{C22A18C1-3436-43DA-B694-49F1F503CEC5}"/>
    <cellStyle name="Comma 5 2 4 3 2 2 3 2 3" xfId="31280" xr:uid="{52A2E925-0A61-48FF-937A-F0D0FA4D0BCA}"/>
    <cellStyle name="Comma 5 2 4 3 2 2 3 3" xfId="11060" xr:uid="{1FAD2F37-D907-4772-8528-6707601DA388}"/>
    <cellStyle name="Comma 5 2 4 3 2 2 3 3 2" xfId="23192" xr:uid="{90F6E42C-89E2-4DA5-AB09-CD780F8C73C6}"/>
    <cellStyle name="Comma 5 2 4 3 2 2 3 3 2 2" xfId="47456" xr:uid="{F9F87379-C19E-4C78-8237-B7E2643CF8D6}"/>
    <cellStyle name="Comma 5 2 4 3 2 2 3 3 3" xfId="35324" xr:uid="{8AD5F6ED-5068-4D79-B8C7-AA3B0558DD83}"/>
    <cellStyle name="Comma 5 2 4 3 2 2 3 4" xfId="15104" xr:uid="{DCD95435-F849-444A-84FB-53D478293714}"/>
    <cellStyle name="Comma 5 2 4 3 2 2 3 4 2" xfId="39368" xr:uid="{3449B618-3C6E-426B-A27C-6C1DD19B7FFD}"/>
    <cellStyle name="Comma 5 2 4 3 2 2 3 5" xfId="27236" xr:uid="{D3919E81-D8AE-4A32-B1BB-4C9CC7BA756D}"/>
    <cellStyle name="Comma 5 2 4 3 2 2 4" xfId="4994" xr:uid="{E68DC65F-D1E7-4193-AD2C-C6219830B73F}"/>
    <cellStyle name="Comma 5 2 4 3 2 2 4 2" xfId="17126" xr:uid="{93D3FA60-7135-455A-881E-B0A42D97D7F1}"/>
    <cellStyle name="Comma 5 2 4 3 2 2 4 2 2" xfId="41390" xr:uid="{54DB0655-7AFF-4D26-BC7C-BC9342614D58}"/>
    <cellStyle name="Comma 5 2 4 3 2 2 4 3" xfId="29258" xr:uid="{B92CCFD1-346F-4E8F-91F0-31A1805D4B69}"/>
    <cellStyle name="Comma 5 2 4 3 2 2 5" xfId="9038" xr:uid="{9DFD1239-5D9B-4CF8-B402-ACEA85254A83}"/>
    <cellStyle name="Comma 5 2 4 3 2 2 5 2" xfId="21170" xr:uid="{E294D87E-0714-476B-8C89-FE9F8249F16E}"/>
    <cellStyle name="Comma 5 2 4 3 2 2 5 2 2" xfId="45434" xr:uid="{EDC5796B-248F-48A5-A751-CD2B5669CF44}"/>
    <cellStyle name="Comma 5 2 4 3 2 2 5 3" xfId="33302" xr:uid="{FE960B86-94C9-4FAF-8329-3F98A07E3942}"/>
    <cellStyle name="Comma 5 2 4 3 2 2 6" xfId="13082" xr:uid="{74BB4852-2FE4-4B09-93A6-91EC3827DFA1}"/>
    <cellStyle name="Comma 5 2 4 3 2 2 6 2" xfId="37346" xr:uid="{822DECAD-777E-4775-8465-1FE9D5569AEB}"/>
    <cellStyle name="Comma 5 2 4 3 2 2 7" xfId="25214" xr:uid="{8AB10E12-18F8-411A-9DBA-2B5B28F3D2E5}"/>
    <cellStyle name="Comma 5 2 4 3 2 3" xfId="1456" xr:uid="{CFAF32E6-72D4-4A04-8EFA-E8E7583EE715}"/>
    <cellStyle name="Comma 5 2 4 3 2 3 2" xfId="3478" xr:uid="{9DE5CF5A-7543-42F4-AB57-1F548DD9E61B}"/>
    <cellStyle name="Comma 5 2 4 3 2 3 2 2" xfId="7522" xr:uid="{E9EB6F2D-5FF8-4F2A-8DA8-D8B4604E2015}"/>
    <cellStyle name="Comma 5 2 4 3 2 3 2 2 2" xfId="19654" xr:uid="{4333696B-2C1E-4729-9577-15DF1ABB1EE4}"/>
    <cellStyle name="Comma 5 2 4 3 2 3 2 2 2 2" xfId="43918" xr:uid="{471A2ED3-DA7D-4E4A-878E-A8D377ACA156}"/>
    <cellStyle name="Comma 5 2 4 3 2 3 2 2 3" xfId="31786" xr:uid="{89A81889-8298-4B8F-9B8D-54F403E7020B}"/>
    <cellStyle name="Comma 5 2 4 3 2 3 2 3" xfId="11566" xr:uid="{9F1ABD65-F754-4C29-9528-EC8C655CC5D9}"/>
    <cellStyle name="Comma 5 2 4 3 2 3 2 3 2" xfId="23698" xr:uid="{152BE3E2-6B46-498E-8DFC-A0F9B88F7968}"/>
    <cellStyle name="Comma 5 2 4 3 2 3 2 3 2 2" xfId="47962" xr:uid="{9203E617-7DD8-4EFB-9386-F7DA4DA43642}"/>
    <cellStyle name="Comma 5 2 4 3 2 3 2 3 3" xfId="35830" xr:uid="{00AC7E7E-6ABD-4742-BA7D-E8DB47DBC420}"/>
    <cellStyle name="Comma 5 2 4 3 2 3 2 4" xfId="15610" xr:uid="{724E0AE4-37EC-49B5-9961-C69AD02DEA9A}"/>
    <cellStyle name="Comma 5 2 4 3 2 3 2 4 2" xfId="39874" xr:uid="{83A5AC99-8A08-4498-A24A-2F97FEFA75EA}"/>
    <cellStyle name="Comma 5 2 4 3 2 3 2 5" xfId="27742" xr:uid="{D87954F8-31BD-4452-ADFB-E2622D9C2598}"/>
    <cellStyle name="Comma 5 2 4 3 2 3 3" xfId="5500" xr:uid="{98503EF8-BB98-4786-9FCE-8CF1AC43D5ED}"/>
    <cellStyle name="Comma 5 2 4 3 2 3 3 2" xfId="17632" xr:uid="{78CA8105-95A6-43D0-A66A-4E20E46AE6AF}"/>
    <cellStyle name="Comma 5 2 4 3 2 3 3 2 2" xfId="41896" xr:uid="{333CF38B-90F4-4324-B92C-DA43B3654E79}"/>
    <cellStyle name="Comma 5 2 4 3 2 3 3 3" xfId="29764" xr:uid="{120DFBD0-1D3C-453F-9892-DD76CCD621AD}"/>
    <cellStyle name="Comma 5 2 4 3 2 3 4" xfId="9544" xr:uid="{DE34109A-0530-4A48-85DB-90427925C93C}"/>
    <cellStyle name="Comma 5 2 4 3 2 3 4 2" xfId="21676" xr:uid="{A36DE7D6-9A33-483C-80B9-828BCC547671}"/>
    <cellStyle name="Comma 5 2 4 3 2 3 4 2 2" xfId="45940" xr:uid="{7FF6033C-B225-4D64-B045-185D33DED322}"/>
    <cellStyle name="Comma 5 2 4 3 2 3 4 3" xfId="33808" xr:uid="{ACF2E6E2-6E66-41BD-A449-C9473B2BF3EE}"/>
    <cellStyle name="Comma 5 2 4 3 2 3 5" xfId="13588" xr:uid="{26E5E431-DBE3-4E88-AA2D-27B3CBBDB39E}"/>
    <cellStyle name="Comma 5 2 4 3 2 3 5 2" xfId="37852" xr:uid="{61E435BB-7D62-43AC-93B7-E2A411C6AD4D}"/>
    <cellStyle name="Comma 5 2 4 3 2 3 6" xfId="25720" xr:uid="{764EB7A9-6B41-4464-BCF8-50F904AF8471}"/>
    <cellStyle name="Comma 5 2 4 3 2 4" xfId="2467" xr:uid="{ABF6A7B6-068B-47CB-BDE0-12BA2030A607}"/>
    <cellStyle name="Comma 5 2 4 3 2 4 2" xfId="6511" xr:uid="{619DCE52-1C9E-4AF4-90F5-5CE3D6E78394}"/>
    <cellStyle name="Comma 5 2 4 3 2 4 2 2" xfId="18643" xr:uid="{DCF976CE-8F23-45AC-889B-B3964CD62BB5}"/>
    <cellStyle name="Comma 5 2 4 3 2 4 2 2 2" xfId="42907" xr:uid="{480E51F3-5AFB-4D4E-9224-87DD7F0DA5C7}"/>
    <cellStyle name="Comma 5 2 4 3 2 4 2 3" xfId="30775" xr:uid="{5683DE14-DA92-4807-BC57-9E13C61D014A}"/>
    <cellStyle name="Comma 5 2 4 3 2 4 3" xfId="10555" xr:uid="{89A6D6C3-EC34-40EB-85AA-B92477C2EAFE}"/>
    <cellStyle name="Comma 5 2 4 3 2 4 3 2" xfId="22687" xr:uid="{F22353DF-981B-4D7E-9C9C-172C57120379}"/>
    <cellStyle name="Comma 5 2 4 3 2 4 3 2 2" xfId="46951" xr:uid="{AC5630C6-3CA1-4142-980D-72D4F0589AF7}"/>
    <cellStyle name="Comma 5 2 4 3 2 4 3 3" xfId="34819" xr:uid="{B66F7FF5-590C-460C-A079-3E9A71F334B6}"/>
    <cellStyle name="Comma 5 2 4 3 2 4 4" xfId="14599" xr:uid="{372A9AA7-468D-4C64-BA91-A2565F14AB89}"/>
    <cellStyle name="Comma 5 2 4 3 2 4 4 2" xfId="38863" xr:uid="{81FA4E30-E05C-4D8D-8711-D31AD693A369}"/>
    <cellStyle name="Comma 5 2 4 3 2 4 5" xfId="26731" xr:uid="{887DDD1D-657D-47FF-A64F-D8075569C4F9}"/>
    <cellStyle name="Comma 5 2 4 3 2 5" xfId="4489" xr:uid="{977A10C2-2B8B-4DC3-8201-3BBAAE62D988}"/>
    <cellStyle name="Comma 5 2 4 3 2 5 2" xfId="16621" xr:uid="{05ACB168-EE31-4C69-B017-81B45EA746F7}"/>
    <cellStyle name="Comma 5 2 4 3 2 5 2 2" xfId="40885" xr:uid="{45594A83-C7B6-466A-913D-79E2BEE7BA56}"/>
    <cellStyle name="Comma 5 2 4 3 2 5 3" xfId="28753" xr:uid="{586B14E5-FC6F-4F9B-AA4A-4A7A9C59BB88}"/>
    <cellStyle name="Comma 5 2 4 3 2 6" xfId="8533" xr:uid="{0FC25947-FD40-4BBB-88A6-380DEF0C909C}"/>
    <cellStyle name="Comma 5 2 4 3 2 6 2" xfId="20665" xr:uid="{B2F4666D-61E4-49E7-8634-F99C5C1C5CC5}"/>
    <cellStyle name="Comma 5 2 4 3 2 6 2 2" xfId="44929" xr:uid="{2D9A37E0-5BF2-4A85-8678-A414AC3B66A1}"/>
    <cellStyle name="Comma 5 2 4 3 2 6 3" xfId="32797" xr:uid="{B2DEE564-63DB-4876-BAD3-84E4F40899C8}"/>
    <cellStyle name="Comma 5 2 4 3 2 7" xfId="12577" xr:uid="{1FE5B680-60B8-483C-9F6B-9B4D828F438C}"/>
    <cellStyle name="Comma 5 2 4 3 2 7 2" xfId="36841" xr:uid="{71E8C240-0DEA-4A12-A6B3-2CCF62A2D846}"/>
    <cellStyle name="Comma 5 2 4 3 2 8" xfId="24709" xr:uid="{8AA596D4-9DBA-4F0A-8B4A-9129E4A65CB5}"/>
    <cellStyle name="Comma 5 2 4 3 3" xfId="697" xr:uid="{742EDBCE-5979-4B5D-A0B8-42718AD3C782}"/>
    <cellStyle name="Comma 5 2 4 3 3 2" xfId="1708" xr:uid="{DF01372B-8C8E-49EF-94AD-AC861A4D4ED8}"/>
    <cellStyle name="Comma 5 2 4 3 3 2 2" xfId="3730" xr:uid="{B9FE384F-7679-4624-86C4-18872B05E59F}"/>
    <cellStyle name="Comma 5 2 4 3 3 2 2 2" xfId="7774" xr:uid="{AA097A94-FE9C-435E-96DC-86F8BA0CC65F}"/>
    <cellStyle name="Comma 5 2 4 3 3 2 2 2 2" xfId="19906" xr:uid="{3DEF774C-5DAD-4F32-A69F-D2C3C0163DAA}"/>
    <cellStyle name="Comma 5 2 4 3 3 2 2 2 2 2" xfId="44170" xr:uid="{4EB8FDB9-AE6E-4C2E-8FD9-BC11F8B66E43}"/>
    <cellStyle name="Comma 5 2 4 3 3 2 2 2 3" xfId="32038" xr:uid="{0D427B6F-EDA5-45BC-B7E3-B8D8CE0B1D19}"/>
    <cellStyle name="Comma 5 2 4 3 3 2 2 3" xfId="11818" xr:uid="{FCE789C5-2238-477B-99B3-628FF26E4EE5}"/>
    <cellStyle name="Comma 5 2 4 3 3 2 2 3 2" xfId="23950" xr:uid="{DF39434A-4894-4885-96B5-B31FAEE37237}"/>
    <cellStyle name="Comma 5 2 4 3 3 2 2 3 2 2" xfId="48214" xr:uid="{0AD60E80-A503-44AB-973F-9A2D90DC6DE7}"/>
    <cellStyle name="Comma 5 2 4 3 3 2 2 3 3" xfId="36082" xr:uid="{FA3A3212-5F93-4099-ABD1-5AA0CC68EBC0}"/>
    <cellStyle name="Comma 5 2 4 3 3 2 2 4" xfId="15862" xr:uid="{8DB38CC8-C1D7-43A1-B09A-A50071ED5A49}"/>
    <cellStyle name="Comma 5 2 4 3 3 2 2 4 2" xfId="40126" xr:uid="{3C74B8A3-BA2B-4F7F-9A6D-86BE2C125E3E}"/>
    <cellStyle name="Comma 5 2 4 3 3 2 2 5" xfId="27994" xr:uid="{F6A043AF-FE51-4C97-AFF6-01D4645951EF}"/>
    <cellStyle name="Comma 5 2 4 3 3 2 3" xfId="5752" xr:uid="{2C5319DC-BF1F-49EF-9287-A2AE3B6E18FE}"/>
    <cellStyle name="Comma 5 2 4 3 3 2 3 2" xfId="17884" xr:uid="{104AE3B1-6126-4A1F-AE3F-96A1B4843F4D}"/>
    <cellStyle name="Comma 5 2 4 3 3 2 3 2 2" xfId="42148" xr:uid="{9795FB2D-8F45-4A30-8C7D-90782222A2E5}"/>
    <cellStyle name="Comma 5 2 4 3 3 2 3 3" xfId="30016" xr:uid="{2CC02650-B52E-43F6-9EDC-8D221EF3AB03}"/>
    <cellStyle name="Comma 5 2 4 3 3 2 4" xfId="9796" xr:uid="{C9BD8B2C-E7DA-45D1-8C53-88003C1E986F}"/>
    <cellStyle name="Comma 5 2 4 3 3 2 4 2" xfId="21928" xr:uid="{D28CD893-81A3-42CC-8AC0-6C3186392602}"/>
    <cellStyle name="Comma 5 2 4 3 3 2 4 2 2" xfId="46192" xr:uid="{70FB1724-2BD5-45B7-BF53-662307ABD14A}"/>
    <cellStyle name="Comma 5 2 4 3 3 2 4 3" xfId="34060" xr:uid="{368D2BBD-BE22-429B-A0E3-ED79284B45D8}"/>
    <cellStyle name="Comma 5 2 4 3 3 2 5" xfId="13840" xr:uid="{E280586D-5D4A-4AC0-B791-5F15C5888936}"/>
    <cellStyle name="Comma 5 2 4 3 3 2 5 2" xfId="38104" xr:uid="{5D7F755B-F473-4299-9256-FB2ACDDD2975}"/>
    <cellStyle name="Comma 5 2 4 3 3 2 6" xfId="25972" xr:uid="{E064EC18-7CD8-4A92-8F20-86D186DE2C7F}"/>
    <cellStyle name="Comma 5 2 4 3 3 3" xfId="2719" xr:uid="{30FE6128-6204-4C53-B362-578D24D99E20}"/>
    <cellStyle name="Comma 5 2 4 3 3 3 2" xfId="6763" xr:uid="{BBA7677C-4F58-470C-B0D2-C219B5331068}"/>
    <cellStyle name="Comma 5 2 4 3 3 3 2 2" xfId="18895" xr:uid="{160CD431-9038-4CDB-9E85-8D93CD67241D}"/>
    <cellStyle name="Comma 5 2 4 3 3 3 2 2 2" xfId="43159" xr:uid="{78EAD1C0-661E-435C-A5D0-9EA178A6D8D6}"/>
    <cellStyle name="Comma 5 2 4 3 3 3 2 3" xfId="31027" xr:uid="{3847153F-6D76-40A0-B901-BEEB99581908}"/>
    <cellStyle name="Comma 5 2 4 3 3 3 3" xfId="10807" xr:uid="{11BA5865-4FBA-48E8-8AD1-C46F33754D7C}"/>
    <cellStyle name="Comma 5 2 4 3 3 3 3 2" xfId="22939" xr:uid="{FE8B169F-9AC8-4156-82ED-58DF6997B9D7}"/>
    <cellStyle name="Comma 5 2 4 3 3 3 3 2 2" xfId="47203" xr:uid="{4C0E0E6E-6B7E-41B4-B046-E55F298827C6}"/>
    <cellStyle name="Comma 5 2 4 3 3 3 3 3" xfId="35071" xr:uid="{96BC3717-11A0-493B-811C-207CD9C3C67C}"/>
    <cellStyle name="Comma 5 2 4 3 3 3 4" xfId="14851" xr:uid="{C365642F-5520-432F-9FD2-35BCF25A2276}"/>
    <cellStyle name="Comma 5 2 4 3 3 3 4 2" xfId="39115" xr:uid="{9BBB2E6F-78E0-48D6-BDDA-7B59767A3211}"/>
    <cellStyle name="Comma 5 2 4 3 3 3 5" xfId="26983" xr:uid="{1EE55634-B7C1-474D-A726-A84C7634A9D9}"/>
    <cellStyle name="Comma 5 2 4 3 3 4" xfId="4741" xr:uid="{601288C5-46D1-406A-9A40-1AF04389E101}"/>
    <cellStyle name="Comma 5 2 4 3 3 4 2" xfId="16873" xr:uid="{C845A060-9D0C-4C5C-AD79-CD0C7C1AE1B5}"/>
    <cellStyle name="Comma 5 2 4 3 3 4 2 2" xfId="41137" xr:uid="{5EED3346-BF45-4203-B467-A243148FCC2B}"/>
    <cellStyle name="Comma 5 2 4 3 3 4 3" xfId="29005" xr:uid="{49DEC6DC-5C19-4900-AD39-028AC843136D}"/>
    <cellStyle name="Comma 5 2 4 3 3 5" xfId="8785" xr:uid="{9A64870D-CF62-4DE4-84DA-C11CC500A649}"/>
    <cellStyle name="Comma 5 2 4 3 3 5 2" xfId="20917" xr:uid="{DFB0ED77-41ED-43BF-88A4-7F97AECD2CEA}"/>
    <cellStyle name="Comma 5 2 4 3 3 5 2 2" xfId="45181" xr:uid="{51B34989-B3ED-43D1-978D-840C53980C72}"/>
    <cellStyle name="Comma 5 2 4 3 3 5 3" xfId="33049" xr:uid="{19D879D8-059A-4D9B-8008-135734D919D1}"/>
    <cellStyle name="Comma 5 2 4 3 3 6" xfId="12829" xr:uid="{72F5C9C8-E3FC-4E65-BF3D-7EA950DDEC48}"/>
    <cellStyle name="Comma 5 2 4 3 3 6 2" xfId="37093" xr:uid="{BBB95FE9-5604-4189-B6F8-5B9885BA7ADD}"/>
    <cellStyle name="Comma 5 2 4 3 3 7" xfId="24961" xr:uid="{60694515-E1B8-4ECE-84E7-30EEBC1418CD}"/>
    <cellStyle name="Comma 5 2 4 3 4" xfId="1203" xr:uid="{52072318-6A56-45B4-95FE-1791838D3D9A}"/>
    <cellStyle name="Comma 5 2 4 3 4 2" xfId="3225" xr:uid="{0ACC33F9-C0E6-46BD-9AFC-3787E46502D5}"/>
    <cellStyle name="Comma 5 2 4 3 4 2 2" xfId="7269" xr:uid="{EA2C7578-5166-4DB3-93EC-D4DBF719FD14}"/>
    <cellStyle name="Comma 5 2 4 3 4 2 2 2" xfId="19401" xr:uid="{7F2AAAB2-8C40-4C66-8EEB-2FD2AED89C30}"/>
    <cellStyle name="Comma 5 2 4 3 4 2 2 2 2" xfId="43665" xr:uid="{F30422FD-DCE9-4AA1-AFE7-F9AA82355AAC}"/>
    <cellStyle name="Comma 5 2 4 3 4 2 2 3" xfId="31533" xr:uid="{5134E9C4-0288-430D-9990-92726ACEC55F}"/>
    <cellStyle name="Comma 5 2 4 3 4 2 3" xfId="11313" xr:uid="{94293D33-F92E-4C97-988D-FB487DFF601E}"/>
    <cellStyle name="Comma 5 2 4 3 4 2 3 2" xfId="23445" xr:uid="{40E014A2-8CA3-45B1-B13F-57179D9E64D4}"/>
    <cellStyle name="Comma 5 2 4 3 4 2 3 2 2" xfId="47709" xr:uid="{5D991A71-0BA2-4594-8B7D-038A763857A9}"/>
    <cellStyle name="Comma 5 2 4 3 4 2 3 3" xfId="35577" xr:uid="{A1CD7E64-3A77-493A-8B87-E650B1F9832A}"/>
    <cellStyle name="Comma 5 2 4 3 4 2 4" xfId="15357" xr:uid="{51F1AC77-35FF-4F0C-8650-6028CC316609}"/>
    <cellStyle name="Comma 5 2 4 3 4 2 4 2" xfId="39621" xr:uid="{1332EBC6-6486-4F50-9E9B-1D7A28AB6AAB}"/>
    <cellStyle name="Comma 5 2 4 3 4 2 5" xfId="27489" xr:uid="{33C24DF3-FE3F-48CA-9E22-D3BB276D9EF2}"/>
    <cellStyle name="Comma 5 2 4 3 4 3" xfId="5247" xr:uid="{A65FC677-243C-4E4B-8E0C-445A6FF74FA7}"/>
    <cellStyle name="Comma 5 2 4 3 4 3 2" xfId="17379" xr:uid="{2F35858D-E8F5-4A8E-9E0B-D4DB0F06A37B}"/>
    <cellStyle name="Comma 5 2 4 3 4 3 2 2" xfId="41643" xr:uid="{AF716CBF-90E7-458C-B704-B9BE7DD78C32}"/>
    <cellStyle name="Comma 5 2 4 3 4 3 3" xfId="29511" xr:uid="{730AE0BC-5A5B-4FFF-8942-0A62991DC45B}"/>
    <cellStyle name="Comma 5 2 4 3 4 4" xfId="9291" xr:uid="{0D6F2533-2028-4DCE-A808-46CB27D844DF}"/>
    <cellStyle name="Comma 5 2 4 3 4 4 2" xfId="21423" xr:uid="{35FA69F6-1926-4CC4-8BC7-72CCF31EC015}"/>
    <cellStyle name="Comma 5 2 4 3 4 4 2 2" xfId="45687" xr:uid="{5C4EEB9C-5703-4C5C-B492-0C68C0E81714}"/>
    <cellStyle name="Comma 5 2 4 3 4 4 3" xfId="33555" xr:uid="{8139819C-3E1F-4656-B5B2-CD88D893FA1A}"/>
    <cellStyle name="Comma 5 2 4 3 4 5" xfId="13335" xr:uid="{9278B5FB-5FBC-466C-AA32-8FFE41B46727}"/>
    <cellStyle name="Comma 5 2 4 3 4 5 2" xfId="37599" xr:uid="{EFD1AD5F-1E92-4089-95B8-99A9D1A07D4D}"/>
    <cellStyle name="Comma 5 2 4 3 4 6" xfId="25467" xr:uid="{BAE604EB-81B1-4C9E-9F79-16F732C1DC7B}"/>
    <cellStyle name="Comma 5 2 4 3 5" xfId="2214" xr:uid="{6D71006E-0752-4A91-A892-3323B48B46C6}"/>
    <cellStyle name="Comma 5 2 4 3 5 2" xfId="6258" xr:uid="{621CB5EB-0267-4E09-B4C9-32A8AF6ECA6D}"/>
    <cellStyle name="Comma 5 2 4 3 5 2 2" xfId="18390" xr:uid="{23F8EC00-C44C-4F6E-926D-32F766E4E313}"/>
    <cellStyle name="Comma 5 2 4 3 5 2 2 2" xfId="42654" xr:uid="{7557913F-3CDC-447F-9456-08DFF7FA3DD3}"/>
    <cellStyle name="Comma 5 2 4 3 5 2 3" xfId="30522" xr:uid="{D47BC221-0EDC-4712-9FB7-480241271EAD}"/>
    <cellStyle name="Comma 5 2 4 3 5 3" xfId="10302" xr:uid="{3ED712BD-957D-4B93-917E-6D91D333E6E0}"/>
    <cellStyle name="Comma 5 2 4 3 5 3 2" xfId="22434" xr:uid="{3A81900D-39F5-400B-A86B-208D5E1564A7}"/>
    <cellStyle name="Comma 5 2 4 3 5 3 2 2" xfId="46698" xr:uid="{CADB865F-87E6-46ED-AAC6-6AE8E95FC6FE}"/>
    <cellStyle name="Comma 5 2 4 3 5 3 3" xfId="34566" xr:uid="{40B31E50-7E51-42A0-B6EB-814F029F4156}"/>
    <cellStyle name="Comma 5 2 4 3 5 4" xfId="14346" xr:uid="{788B165C-30DA-4D62-A44C-5358082CB353}"/>
    <cellStyle name="Comma 5 2 4 3 5 4 2" xfId="38610" xr:uid="{5B9FE2F4-7DE6-4AB2-BFED-7C23DB07DF44}"/>
    <cellStyle name="Comma 5 2 4 3 5 5" xfId="26478" xr:uid="{5B14CB2C-FD4B-4FA9-9E47-580862B8904B}"/>
    <cellStyle name="Comma 5 2 4 3 6" xfId="4236" xr:uid="{6B41E5E1-4E54-4B93-87BF-10AA100FF9F6}"/>
    <cellStyle name="Comma 5 2 4 3 6 2" xfId="16368" xr:uid="{E921FFB1-06B7-4359-BE81-81EACFBA7792}"/>
    <cellStyle name="Comma 5 2 4 3 6 2 2" xfId="40632" xr:uid="{211EEAA3-5707-44DC-90F1-C5506311F745}"/>
    <cellStyle name="Comma 5 2 4 3 6 3" xfId="28500" xr:uid="{C1436CF3-CC3A-42C9-8C78-4AA4AE377ED5}"/>
    <cellStyle name="Comma 5 2 4 3 7" xfId="8280" xr:uid="{CE501F3F-47B8-4955-AF1D-6A33414DF16A}"/>
    <cellStyle name="Comma 5 2 4 3 7 2" xfId="20412" xr:uid="{0CEF7391-8972-47A4-B5C6-60F26E8B54F4}"/>
    <cellStyle name="Comma 5 2 4 3 7 2 2" xfId="44676" xr:uid="{5C599A57-E346-426C-9296-42DD16FCDB58}"/>
    <cellStyle name="Comma 5 2 4 3 7 3" xfId="32544" xr:uid="{3591D7C6-3E51-475B-856E-3DD3E0D57629}"/>
    <cellStyle name="Comma 5 2 4 3 8" xfId="12324" xr:uid="{27525AE7-0BBE-4431-8C9F-B548E9AEAB6B}"/>
    <cellStyle name="Comma 5 2 4 3 8 2" xfId="36588" xr:uid="{4E52BC86-BD7B-471B-8DF7-1A7B9DCFC194}"/>
    <cellStyle name="Comma 5 2 4 3 9" xfId="24456" xr:uid="{D28B529B-B8CA-489F-AF91-4BA713C49F4F}"/>
    <cellStyle name="Comma 5 2 4 4" xfId="319" xr:uid="{AD89FB8A-FAB1-423E-844C-B1697495BC51}"/>
    <cellStyle name="Comma 5 2 4 4 2" xfId="824" xr:uid="{85BDF701-6121-4A94-91CD-9B2A8DE2349B}"/>
    <cellStyle name="Comma 5 2 4 4 2 2" xfId="1835" xr:uid="{9D6EB802-99CA-40DE-BCCB-5D5C020716A1}"/>
    <cellStyle name="Comma 5 2 4 4 2 2 2" xfId="3857" xr:uid="{52AFDEF2-FA99-43AD-97CD-C671E361BC85}"/>
    <cellStyle name="Comma 5 2 4 4 2 2 2 2" xfId="7901" xr:uid="{DBBE1AEC-51FE-4758-953A-A9E58EDC5264}"/>
    <cellStyle name="Comma 5 2 4 4 2 2 2 2 2" xfId="20033" xr:uid="{E87CB74E-4D6F-409D-A8B0-79B147525A9A}"/>
    <cellStyle name="Comma 5 2 4 4 2 2 2 2 2 2" xfId="44297" xr:uid="{2AB6C412-1F37-45E0-968B-B77D47AAFABA}"/>
    <cellStyle name="Comma 5 2 4 4 2 2 2 2 3" xfId="32165" xr:uid="{7D126CF6-150E-4F61-BC41-F77563D833FA}"/>
    <cellStyle name="Comma 5 2 4 4 2 2 2 3" xfId="11945" xr:uid="{7D1585DF-B06F-4EBC-AFE9-0B94B65E53EA}"/>
    <cellStyle name="Comma 5 2 4 4 2 2 2 3 2" xfId="24077" xr:uid="{E662E549-F72C-4738-A1D9-6FD762630635}"/>
    <cellStyle name="Comma 5 2 4 4 2 2 2 3 2 2" xfId="48341" xr:uid="{5D4FD097-E5C3-4985-8507-2D1F48550E2A}"/>
    <cellStyle name="Comma 5 2 4 4 2 2 2 3 3" xfId="36209" xr:uid="{D50E7554-0EAF-4D88-922C-EB521EFA2450}"/>
    <cellStyle name="Comma 5 2 4 4 2 2 2 4" xfId="15989" xr:uid="{2D3362F0-E244-4F6F-AC5E-42D421C60E73}"/>
    <cellStyle name="Comma 5 2 4 4 2 2 2 4 2" xfId="40253" xr:uid="{DD45421B-E085-45D7-AFBA-6DC110C8A180}"/>
    <cellStyle name="Comma 5 2 4 4 2 2 2 5" xfId="28121" xr:uid="{7D4680AD-A26A-43E4-A0DA-76677B7A6DA3}"/>
    <cellStyle name="Comma 5 2 4 4 2 2 3" xfId="5879" xr:uid="{EA1F7C69-1F28-4D6C-8915-1D404EE481A4}"/>
    <cellStyle name="Comma 5 2 4 4 2 2 3 2" xfId="18011" xr:uid="{975BF385-4106-485D-BCF8-EC04D1275129}"/>
    <cellStyle name="Comma 5 2 4 4 2 2 3 2 2" xfId="42275" xr:uid="{F403B01A-CA68-4F2A-A9D5-726AE9999B67}"/>
    <cellStyle name="Comma 5 2 4 4 2 2 3 3" xfId="30143" xr:uid="{10756DF4-C50F-4FED-A26A-39E2DF1B4C2D}"/>
    <cellStyle name="Comma 5 2 4 4 2 2 4" xfId="9923" xr:uid="{9C19F06D-C93E-44C3-BFB6-65AB5172F0FF}"/>
    <cellStyle name="Comma 5 2 4 4 2 2 4 2" xfId="22055" xr:uid="{B522C901-8F46-47A4-A99E-006C32BAFADA}"/>
    <cellStyle name="Comma 5 2 4 4 2 2 4 2 2" xfId="46319" xr:uid="{EE2CE184-AB9A-4BF4-8843-B1A20626BEEC}"/>
    <cellStyle name="Comma 5 2 4 4 2 2 4 3" xfId="34187" xr:uid="{9D7FCBE7-1B05-4DBC-A140-AB827232DF83}"/>
    <cellStyle name="Comma 5 2 4 4 2 2 5" xfId="13967" xr:uid="{824EC17F-9FCA-4D21-B424-80489A359A61}"/>
    <cellStyle name="Comma 5 2 4 4 2 2 5 2" xfId="38231" xr:uid="{CAA05D82-1DB9-46F4-AB92-B45107C76E4D}"/>
    <cellStyle name="Comma 5 2 4 4 2 2 6" xfId="26099" xr:uid="{64D71CD1-B696-4F41-9EC0-58462A969574}"/>
    <cellStyle name="Comma 5 2 4 4 2 3" xfId="2846" xr:uid="{6E46EBFD-5F1F-4035-9433-0B90482E3541}"/>
    <cellStyle name="Comma 5 2 4 4 2 3 2" xfId="6890" xr:uid="{95C75376-7510-4AB3-82CA-3BA22EB0E51F}"/>
    <cellStyle name="Comma 5 2 4 4 2 3 2 2" xfId="19022" xr:uid="{3F5BE05A-C8BA-4D37-8D2A-6E1BB0E6F3C4}"/>
    <cellStyle name="Comma 5 2 4 4 2 3 2 2 2" xfId="43286" xr:uid="{1981E878-604B-44FB-8670-48588DD87749}"/>
    <cellStyle name="Comma 5 2 4 4 2 3 2 3" xfId="31154" xr:uid="{625113B2-D863-4DB1-ABFF-B627108077F6}"/>
    <cellStyle name="Comma 5 2 4 4 2 3 3" xfId="10934" xr:uid="{EBC95942-2C39-48E9-AE82-5AE7BF81C2BE}"/>
    <cellStyle name="Comma 5 2 4 4 2 3 3 2" xfId="23066" xr:uid="{05789703-6443-463F-8689-31A07FB6C867}"/>
    <cellStyle name="Comma 5 2 4 4 2 3 3 2 2" xfId="47330" xr:uid="{793D1E88-80CE-4112-9615-9C50EEA2C64E}"/>
    <cellStyle name="Comma 5 2 4 4 2 3 3 3" xfId="35198" xr:uid="{0C2CF1CB-9B7F-4FB1-89BC-65A478D99D4C}"/>
    <cellStyle name="Comma 5 2 4 4 2 3 4" xfId="14978" xr:uid="{552590C0-4A52-4926-AD46-E18C418143A8}"/>
    <cellStyle name="Comma 5 2 4 4 2 3 4 2" xfId="39242" xr:uid="{B17F34D0-6996-470E-AD75-E047DF056140}"/>
    <cellStyle name="Comma 5 2 4 4 2 3 5" xfId="27110" xr:uid="{007FC874-B708-441E-8988-6AE07D19E45E}"/>
    <cellStyle name="Comma 5 2 4 4 2 4" xfId="4868" xr:uid="{F267857F-853E-47EC-A269-16818235D63A}"/>
    <cellStyle name="Comma 5 2 4 4 2 4 2" xfId="17000" xr:uid="{5D56588D-C773-4F0D-A028-5B5FF8D32037}"/>
    <cellStyle name="Comma 5 2 4 4 2 4 2 2" xfId="41264" xr:uid="{DD2E3749-20B2-440F-90A3-3A1DE749E746}"/>
    <cellStyle name="Comma 5 2 4 4 2 4 3" xfId="29132" xr:uid="{439FABCB-FDCB-4406-A078-521B34FC4430}"/>
    <cellStyle name="Comma 5 2 4 4 2 5" xfId="8912" xr:uid="{F226E9A9-6B65-424F-B2B4-8803A661B081}"/>
    <cellStyle name="Comma 5 2 4 4 2 5 2" xfId="21044" xr:uid="{2319A3F0-5528-41FF-8B12-7778FA81919D}"/>
    <cellStyle name="Comma 5 2 4 4 2 5 2 2" xfId="45308" xr:uid="{D54EE8F3-2A4E-412A-AF23-997D590E434A}"/>
    <cellStyle name="Comma 5 2 4 4 2 5 3" xfId="33176" xr:uid="{4D64EB67-8ABC-42EF-8945-20695381926B}"/>
    <cellStyle name="Comma 5 2 4 4 2 6" xfId="12956" xr:uid="{6E7C6852-E840-4A26-A244-9DA4B75E58CB}"/>
    <cellStyle name="Comma 5 2 4 4 2 6 2" xfId="37220" xr:uid="{5D629628-8421-40C5-8165-B4CBA6D1A4D2}"/>
    <cellStyle name="Comma 5 2 4 4 2 7" xfId="25088" xr:uid="{D570E949-BF9F-4230-A408-38E9100CB6A8}"/>
    <cellStyle name="Comma 5 2 4 4 3" xfId="1330" xr:uid="{80A647A5-53E0-4BEE-88D6-CD3AD7317341}"/>
    <cellStyle name="Comma 5 2 4 4 3 2" xfId="3352" xr:uid="{64FF795C-BA61-4182-869D-AC4D564D434A}"/>
    <cellStyle name="Comma 5 2 4 4 3 2 2" xfId="7396" xr:uid="{02CDA148-479E-4470-ADB8-B323217424FA}"/>
    <cellStyle name="Comma 5 2 4 4 3 2 2 2" xfId="19528" xr:uid="{39CF3075-5F0C-4006-9DDF-1313571EDF3B}"/>
    <cellStyle name="Comma 5 2 4 4 3 2 2 2 2" xfId="43792" xr:uid="{199F2716-55FF-4082-83B0-A61968C9A040}"/>
    <cellStyle name="Comma 5 2 4 4 3 2 2 3" xfId="31660" xr:uid="{AA587ED4-4FC3-4BDA-B54B-2977ABFD01C8}"/>
    <cellStyle name="Comma 5 2 4 4 3 2 3" xfId="11440" xr:uid="{339FDBF4-3B5B-42F0-88DE-C2984E368BBA}"/>
    <cellStyle name="Comma 5 2 4 4 3 2 3 2" xfId="23572" xr:uid="{9A8A5B01-1662-4EB7-A110-1C74CAE89FA7}"/>
    <cellStyle name="Comma 5 2 4 4 3 2 3 2 2" xfId="47836" xr:uid="{435580A6-892A-4881-B101-AC06F75312DD}"/>
    <cellStyle name="Comma 5 2 4 4 3 2 3 3" xfId="35704" xr:uid="{2A99DC76-DA42-4625-BE72-2260E67AFE54}"/>
    <cellStyle name="Comma 5 2 4 4 3 2 4" xfId="15484" xr:uid="{D2821C64-6997-4E91-8AFD-D91021E4045A}"/>
    <cellStyle name="Comma 5 2 4 4 3 2 4 2" xfId="39748" xr:uid="{AFCECAC6-040D-451B-9B60-7BED58EFC47D}"/>
    <cellStyle name="Comma 5 2 4 4 3 2 5" xfId="27616" xr:uid="{6BDFF1AD-0BD3-4F70-B3EB-AD6C4391340B}"/>
    <cellStyle name="Comma 5 2 4 4 3 3" xfId="5374" xr:uid="{74817347-B6CC-4306-8FE5-7876C7B14B0F}"/>
    <cellStyle name="Comma 5 2 4 4 3 3 2" xfId="17506" xr:uid="{8A440062-AB15-40B6-BF24-C6EDFD6B2A34}"/>
    <cellStyle name="Comma 5 2 4 4 3 3 2 2" xfId="41770" xr:uid="{108DA1A7-B141-41A6-BE70-94AB282A8918}"/>
    <cellStyle name="Comma 5 2 4 4 3 3 3" xfId="29638" xr:uid="{E8A7DFF2-FD12-45B6-88E1-4BEBCB2A6E3C}"/>
    <cellStyle name="Comma 5 2 4 4 3 4" xfId="9418" xr:uid="{2A9BAA78-D644-4F38-9B31-CE582A829266}"/>
    <cellStyle name="Comma 5 2 4 4 3 4 2" xfId="21550" xr:uid="{0A7114BB-9563-4144-8510-18594075CCB8}"/>
    <cellStyle name="Comma 5 2 4 4 3 4 2 2" xfId="45814" xr:uid="{45BF4439-5120-497B-8538-7DD13D1468A5}"/>
    <cellStyle name="Comma 5 2 4 4 3 4 3" xfId="33682" xr:uid="{B58ECD3D-8EA0-4DA5-B031-375582F51F3D}"/>
    <cellStyle name="Comma 5 2 4 4 3 5" xfId="13462" xr:uid="{B6B654B6-0893-4022-98F3-20AFD270042D}"/>
    <cellStyle name="Comma 5 2 4 4 3 5 2" xfId="37726" xr:uid="{286A96EC-41FD-492A-8506-FE7B4B888BD0}"/>
    <cellStyle name="Comma 5 2 4 4 3 6" xfId="25594" xr:uid="{E198A634-0B1E-48E0-8A45-EEF2BF94F9C9}"/>
    <cellStyle name="Comma 5 2 4 4 4" xfId="2341" xr:uid="{933E1D99-6422-47B2-A024-7F097BAA48F1}"/>
    <cellStyle name="Comma 5 2 4 4 4 2" xfId="6385" xr:uid="{CB91F9AF-269E-477C-B3A0-C690901B5ED8}"/>
    <cellStyle name="Comma 5 2 4 4 4 2 2" xfId="18517" xr:uid="{0EA2393F-3B5E-4711-B08C-ADAE9E9440F3}"/>
    <cellStyle name="Comma 5 2 4 4 4 2 2 2" xfId="42781" xr:uid="{190E4B9B-3563-4E86-9ADC-8B6816D8F9EB}"/>
    <cellStyle name="Comma 5 2 4 4 4 2 3" xfId="30649" xr:uid="{A6E1033B-F8C6-4EF3-B91D-C51E3ED05CF9}"/>
    <cellStyle name="Comma 5 2 4 4 4 3" xfId="10429" xr:uid="{83671075-D29E-40DE-BD7A-9603F6908D01}"/>
    <cellStyle name="Comma 5 2 4 4 4 3 2" xfId="22561" xr:uid="{6BD2E0EA-BB64-479F-B2F0-8ADB3BBDBF1E}"/>
    <cellStyle name="Comma 5 2 4 4 4 3 2 2" xfId="46825" xr:uid="{8DB44FF8-F026-4A3C-A8D6-1EB41895AD04}"/>
    <cellStyle name="Comma 5 2 4 4 4 3 3" xfId="34693" xr:uid="{4375F3E3-575B-4F6A-B28B-CF271BDC61BD}"/>
    <cellStyle name="Comma 5 2 4 4 4 4" xfId="14473" xr:uid="{4080C454-63AC-4318-8119-54667D006898}"/>
    <cellStyle name="Comma 5 2 4 4 4 4 2" xfId="38737" xr:uid="{BA774717-3323-4806-AA4B-87B3B504C501}"/>
    <cellStyle name="Comma 5 2 4 4 4 5" xfId="26605" xr:uid="{1E859730-299D-4403-8112-EBE98D97B01A}"/>
    <cellStyle name="Comma 5 2 4 4 5" xfId="4363" xr:uid="{CECADEED-435E-46DE-8DFC-2A26B549D3BD}"/>
    <cellStyle name="Comma 5 2 4 4 5 2" xfId="16495" xr:uid="{D3ECAECF-A064-4F05-8A3B-04E20D69B742}"/>
    <cellStyle name="Comma 5 2 4 4 5 2 2" xfId="40759" xr:uid="{34E06062-4F9F-49EB-A0F3-4E54D909214A}"/>
    <cellStyle name="Comma 5 2 4 4 5 3" xfId="28627" xr:uid="{E29E4EE6-E4AD-45E8-A35B-B827CAE79C36}"/>
    <cellStyle name="Comma 5 2 4 4 6" xfId="8407" xr:uid="{08AF93B3-DE70-4EEF-8CFD-B0085FE2735B}"/>
    <cellStyle name="Comma 5 2 4 4 6 2" xfId="20539" xr:uid="{50F32A13-AF6E-4AA0-8788-715841AF624C}"/>
    <cellStyle name="Comma 5 2 4 4 6 2 2" xfId="44803" xr:uid="{2CB28F09-E426-4323-A03A-AEBB2046B810}"/>
    <cellStyle name="Comma 5 2 4 4 6 3" xfId="32671" xr:uid="{848CABF8-2655-4BA8-BC0B-A51DDB389DE2}"/>
    <cellStyle name="Comma 5 2 4 4 7" xfId="12451" xr:uid="{6A57A6BD-9FFE-4C18-8A02-2A80158DE0D0}"/>
    <cellStyle name="Comma 5 2 4 4 7 2" xfId="36715" xr:uid="{46344C04-7FA2-4F25-91BD-52815963901B}"/>
    <cellStyle name="Comma 5 2 4 4 8" xfId="24583" xr:uid="{B6A8AB20-DFEA-4648-8403-44F375EAF730}"/>
    <cellStyle name="Comma 5 2 4 5" xfId="571" xr:uid="{27E7F78F-77F3-4731-BF4F-5DEECB8CE678}"/>
    <cellStyle name="Comma 5 2 4 5 2" xfId="1582" xr:uid="{C4FF6A1D-39B0-4A57-8320-7A713FF4F73A}"/>
    <cellStyle name="Comma 5 2 4 5 2 2" xfId="3604" xr:uid="{F3D98E23-2224-49A3-AF03-1B9B836D6408}"/>
    <cellStyle name="Comma 5 2 4 5 2 2 2" xfId="7648" xr:uid="{2C0EAAC0-BA7E-455A-B4CB-A21A3F7BCC56}"/>
    <cellStyle name="Comma 5 2 4 5 2 2 2 2" xfId="19780" xr:uid="{CC3D9A9B-E2CA-499D-A0F4-E1A6B1AEC50D}"/>
    <cellStyle name="Comma 5 2 4 5 2 2 2 2 2" xfId="44044" xr:uid="{DE367BE2-DC0B-453D-AE37-AE033D5BB60B}"/>
    <cellStyle name="Comma 5 2 4 5 2 2 2 3" xfId="31912" xr:uid="{DC630496-A12D-48A3-B0C2-4B8A525AD906}"/>
    <cellStyle name="Comma 5 2 4 5 2 2 3" xfId="11692" xr:uid="{2330F46D-9DBA-4504-AA70-06FAD79FEEAF}"/>
    <cellStyle name="Comma 5 2 4 5 2 2 3 2" xfId="23824" xr:uid="{012E6550-A61E-468C-939E-7FE9F9EDDDB1}"/>
    <cellStyle name="Comma 5 2 4 5 2 2 3 2 2" xfId="48088" xr:uid="{96CB8377-315C-4073-9792-A178D8EEDD58}"/>
    <cellStyle name="Comma 5 2 4 5 2 2 3 3" xfId="35956" xr:uid="{640FF920-A718-4362-BA49-B02DE5B715B7}"/>
    <cellStyle name="Comma 5 2 4 5 2 2 4" xfId="15736" xr:uid="{DD066EAF-FE15-4A86-80B6-EE84DE394E91}"/>
    <cellStyle name="Comma 5 2 4 5 2 2 4 2" xfId="40000" xr:uid="{F96A02C9-06D8-4143-B93C-9F1FBA55DD98}"/>
    <cellStyle name="Comma 5 2 4 5 2 2 5" xfId="27868" xr:uid="{148021CF-5025-4978-BA12-E5517A2E2446}"/>
    <cellStyle name="Comma 5 2 4 5 2 3" xfId="5626" xr:uid="{7F8E3E20-80FB-4416-BD56-F3D400CC7D20}"/>
    <cellStyle name="Comma 5 2 4 5 2 3 2" xfId="17758" xr:uid="{6B58ED1F-406B-4047-AF36-1452209F71AD}"/>
    <cellStyle name="Comma 5 2 4 5 2 3 2 2" xfId="42022" xr:uid="{04DBE95C-1DFB-47E3-B624-62C31054C623}"/>
    <cellStyle name="Comma 5 2 4 5 2 3 3" xfId="29890" xr:uid="{26E9D226-A2EE-471A-9D49-68E710C56295}"/>
    <cellStyle name="Comma 5 2 4 5 2 4" xfId="9670" xr:uid="{FE6B16DA-DFCB-4568-B199-E0257BA1B4CD}"/>
    <cellStyle name="Comma 5 2 4 5 2 4 2" xfId="21802" xr:uid="{D710B019-2135-498D-B5EF-86640225BFFF}"/>
    <cellStyle name="Comma 5 2 4 5 2 4 2 2" xfId="46066" xr:uid="{B010637E-0C63-43B3-995F-8C9F4B37F1FF}"/>
    <cellStyle name="Comma 5 2 4 5 2 4 3" xfId="33934" xr:uid="{F2B87E43-BEB7-4AAA-95E5-09D77A44C3CB}"/>
    <cellStyle name="Comma 5 2 4 5 2 5" xfId="13714" xr:uid="{641F0420-CEB0-41D7-B83F-2C1950AD16E5}"/>
    <cellStyle name="Comma 5 2 4 5 2 5 2" xfId="37978" xr:uid="{56714523-FB41-4E86-9C1A-044067929825}"/>
    <cellStyle name="Comma 5 2 4 5 2 6" xfId="25846" xr:uid="{61DCD88E-1FF7-42CE-AE63-C4A517D3449E}"/>
    <cellStyle name="Comma 5 2 4 5 3" xfId="2593" xr:uid="{E6CC83BA-105F-4860-8EC7-567DBEC0AA77}"/>
    <cellStyle name="Comma 5 2 4 5 3 2" xfId="6637" xr:uid="{5B93A95C-A399-4AC5-B1CF-2D37E89BB72A}"/>
    <cellStyle name="Comma 5 2 4 5 3 2 2" xfId="18769" xr:uid="{FF2800E7-46D6-4D1D-B1DD-0FC29D16B170}"/>
    <cellStyle name="Comma 5 2 4 5 3 2 2 2" xfId="43033" xr:uid="{9DD5D277-B57A-44B7-A0BD-AFF528AB8874}"/>
    <cellStyle name="Comma 5 2 4 5 3 2 3" xfId="30901" xr:uid="{C000AEED-43C0-47CA-80D3-4BE59818E5E4}"/>
    <cellStyle name="Comma 5 2 4 5 3 3" xfId="10681" xr:uid="{3C58B367-DB3D-46E0-8249-5A884E10944B}"/>
    <cellStyle name="Comma 5 2 4 5 3 3 2" xfId="22813" xr:uid="{F3B7C45A-1E5D-43D7-93F6-980A73F7649E}"/>
    <cellStyle name="Comma 5 2 4 5 3 3 2 2" xfId="47077" xr:uid="{D21BF300-E19E-4B5B-A8E3-7C3C411BC6D8}"/>
    <cellStyle name="Comma 5 2 4 5 3 3 3" xfId="34945" xr:uid="{8B548636-643E-48F3-8CA0-B12F13FDD739}"/>
    <cellStyle name="Comma 5 2 4 5 3 4" xfId="14725" xr:uid="{361F4ED8-ACA8-47DB-A99E-79DE12D5E800}"/>
    <cellStyle name="Comma 5 2 4 5 3 4 2" xfId="38989" xr:uid="{E7DD9B9F-01D2-410E-8D42-934ACD9DECDB}"/>
    <cellStyle name="Comma 5 2 4 5 3 5" xfId="26857" xr:uid="{DB1FA710-F584-4CF2-AD3E-FAEE302D7F89}"/>
    <cellStyle name="Comma 5 2 4 5 4" xfId="4615" xr:uid="{4A38E22E-F413-4220-A803-5A22DFDA0F9D}"/>
    <cellStyle name="Comma 5 2 4 5 4 2" xfId="16747" xr:uid="{AD8669FC-CD42-4B26-8ECC-CCF1CAD1DD09}"/>
    <cellStyle name="Comma 5 2 4 5 4 2 2" xfId="41011" xr:uid="{C58DB0A4-45DE-49ED-AFA0-F88C730CE975}"/>
    <cellStyle name="Comma 5 2 4 5 4 3" xfId="28879" xr:uid="{84EC1E2F-8105-4289-B0F2-FA3F063B49BF}"/>
    <cellStyle name="Comma 5 2 4 5 5" xfId="8659" xr:uid="{99DFAFAC-F772-46F3-AB4A-C219BCE69CCC}"/>
    <cellStyle name="Comma 5 2 4 5 5 2" xfId="20791" xr:uid="{F01623CB-5906-419C-A643-7A3A0A15E5D6}"/>
    <cellStyle name="Comma 5 2 4 5 5 2 2" xfId="45055" xr:uid="{9429A2D6-03F9-4394-A624-C05C13261BA7}"/>
    <cellStyle name="Comma 5 2 4 5 5 3" xfId="32923" xr:uid="{D1A4D672-E2D5-4294-A7AE-A88225D48726}"/>
    <cellStyle name="Comma 5 2 4 5 6" xfId="12703" xr:uid="{E4CA41C0-F7FB-458A-83E2-D0F601BE6411}"/>
    <cellStyle name="Comma 5 2 4 5 6 2" xfId="36967" xr:uid="{A9C69257-4209-44B2-8F8E-911F5B020FA5}"/>
    <cellStyle name="Comma 5 2 4 5 7" xfId="24835" xr:uid="{5D5FC40A-6139-48A2-BBAB-DC204842F739}"/>
    <cellStyle name="Comma 5 2 4 6" xfId="1077" xr:uid="{19D6A0EC-ABE5-421A-8441-B992BB0D783C}"/>
    <cellStyle name="Comma 5 2 4 6 2" xfId="3099" xr:uid="{D64BA0DD-57E3-4154-9C07-ED3BC25405D1}"/>
    <cellStyle name="Comma 5 2 4 6 2 2" xfId="7143" xr:uid="{5057D5AA-4499-4AA4-A579-81EE85CB69AC}"/>
    <cellStyle name="Comma 5 2 4 6 2 2 2" xfId="19275" xr:uid="{FB81F196-AF9B-4A55-AEAE-BAF4F4DDD697}"/>
    <cellStyle name="Comma 5 2 4 6 2 2 2 2" xfId="43539" xr:uid="{A0CC9BD6-64F9-4D57-B05B-3656708EB50E}"/>
    <cellStyle name="Comma 5 2 4 6 2 2 3" xfId="31407" xr:uid="{A79417E0-045F-4E71-BB5A-41F9F55483BE}"/>
    <cellStyle name="Comma 5 2 4 6 2 3" xfId="11187" xr:uid="{FAA5DE1C-4CBF-4405-B519-7353B5679F8A}"/>
    <cellStyle name="Comma 5 2 4 6 2 3 2" xfId="23319" xr:uid="{5B05EC5E-4C45-4D9F-B87B-5D6634920014}"/>
    <cellStyle name="Comma 5 2 4 6 2 3 2 2" xfId="47583" xr:uid="{56A8619E-7F0F-4BB6-B87C-8BFBF68318E0}"/>
    <cellStyle name="Comma 5 2 4 6 2 3 3" xfId="35451" xr:uid="{9F956D59-1D71-41FA-A29F-B9047AFD5FF5}"/>
    <cellStyle name="Comma 5 2 4 6 2 4" xfId="15231" xr:uid="{DC822937-ED77-479C-8D3D-48D248CB3BAB}"/>
    <cellStyle name="Comma 5 2 4 6 2 4 2" xfId="39495" xr:uid="{1336CA42-8BF0-4FF3-94C2-3C29EC8CC914}"/>
    <cellStyle name="Comma 5 2 4 6 2 5" xfId="27363" xr:uid="{956640E6-F1C6-4942-B152-A105F9E60711}"/>
    <cellStyle name="Comma 5 2 4 6 3" xfId="5121" xr:uid="{9DBB667E-3BE7-4576-A178-85BFB71DB3AD}"/>
    <cellStyle name="Comma 5 2 4 6 3 2" xfId="17253" xr:uid="{7F4DCA32-198F-4116-BE25-2FBCEDEEA1AF}"/>
    <cellStyle name="Comma 5 2 4 6 3 2 2" xfId="41517" xr:uid="{CA951F18-0908-4A43-B152-920143AD9E74}"/>
    <cellStyle name="Comma 5 2 4 6 3 3" xfId="29385" xr:uid="{4239E8ED-7F75-42D5-8872-76756019B9A2}"/>
    <cellStyle name="Comma 5 2 4 6 4" xfId="9165" xr:uid="{A8284985-1C42-4A7C-9025-C7999EFE23FC}"/>
    <cellStyle name="Comma 5 2 4 6 4 2" xfId="21297" xr:uid="{03993AAD-0231-4916-B4BD-5E2B459C4BD3}"/>
    <cellStyle name="Comma 5 2 4 6 4 2 2" xfId="45561" xr:uid="{D2F952C9-9333-4E64-B041-B6DD746AA9B8}"/>
    <cellStyle name="Comma 5 2 4 6 4 3" xfId="33429" xr:uid="{C20BBBC6-F01D-40D0-B2C8-58EE93789C9C}"/>
    <cellStyle name="Comma 5 2 4 6 5" xfId="13209" xr:uid="{FC41CF57-107C-4493-ACDD-F835177269C5}"/>
    <cellStyle name="Comma 5 2 4 6 5 2" xfId="37473" xr:uid="{4574E7CD-E6D0-4F4B-8F89-5138DD0FF44E}"/>
    <cellStyle name="Comma 5 2 4 6 6" xfId="25341" xr:uid="{D9528439-344B-46EC-BA1C-43147C8E87AB}"/>
    <cellStyle name="Comma 5 2 4 7" xfId="2088" xr:uid="{42B1E71D-7D15-48DE-BF7F-873CE19A0B41}"/>
    <cellStyle name="Comma 5 2 4 7 2" xfId="6132" xr:uid="{E57B4EE5-E5A1-4DAB-8956-7DDAE7BBB72D}"/>
    <cellStyle name="Comma 5 2 4 7 2 2" xfId="18264" xr:uid="{CD5884A5-7FDA-44CA-A3DC-CE7805FB6059}"/>
    <cellStyle name="Comma 5 2 4 7 2 2 2" xfId="42528" xr:uid="{F352A1C5-BDC4-4EBA-8E3B-864E53E27049}"/>
    <cellStyle name="Comma 5 2 4 7 2 3" xfId="30396" xr:uid="{9E15A56B-5A89-454B-B614-1E2FF7A04E50}"/>
    <cellStyle name="Comma 5 2 4 7 3" xfId="10176" xr:uid="{72646180-B6C4-447C-9683-B12AEEE5802B}"/>
    <cellStyle name="Comma 5 2 4 7 3 2" xfId="22308" xr:uid="{5B2A331D-ACDE-47CE-A72A-093AD10012AB}"/>
    <cellStyle name="Comma 5 2 4 7 3 2 2" xfId="46572" xr:uid="{98397C91-A558-4035-A53B-BD505AE918B7}"/>
    <cellStyle name="Comma 5 2 4 7 3 3" xfId="34440" xr:uid="{B49C4570-B203-4FCC-9637-325B65912221}"/>
    <cellStyle name="Comma 5 2 4 7 4" xfId="14220" xr:uid="{933AF0DF-479D-4A56-9F1F-2A23660361EB}"/>
    <cellStyle name="Comma 5 2 4 7 4 2" xfId="38484" xr:uid="{E8324445-83D7-47B0-84AD-F24189A9486F}"/>
    <cellStyle name="Comma 5 2 4 7 5" xfId="26352" xr:uid="{A11F4FAE-1631-4AEC-A582-A5880C6CD6FE}"/>
    <cellStyle name="Comma 5 2 4 8" xfId="4110" xr:uid="{A3472D8C-C014-4C1D-BDF5-C51F199A4142}"/>
    <cellStyle name="Comma 5 2 4 8 2" xfId="16242" xr:uid="{145789A5-8892-44D9-84C9-939C2CDA01F8}"/>
    <cellStyle name="Comma 5 2 4 8 2 2" xfId="40506" xr:uid="{7A650D81-2C24-452E-9FC4-F46548FD9F88}"/>
    <cellStyle name="Comma 5 2 4 8 3" xfId="28374" xr:uid="{81829CF5-817A-4A4D-BDDC-8056D52BF098}"/>
    <cellStyle name="Comma 5 2 4 9" xfId="8154" xr:uid="{EB6BBDC6-E313-472A-A929-0E3CE2FC23C0}"/>
    <cellStyle name="Comma 5 2 4 9 2" xfId="20286" xr:uid="{AED95230-36C6-464F-9367-8BDA7F900BD3}"/>
    <cellStyle name="Comma 5 2 4 9 2 2" xfId="44550" xr:uid="{F6626041-AE20-4344-A7FF-B39022981843}"/>
    <cellStyle name="Comma 5 2 4 9 3" xfId="32418" xr:uid="{F36C2D48-5EED-4CA6-A2EE-95A56F89FF46}"/>
    <cellStyle name="Comma 5 2 5" xfId="87" xr:uid="{E5E36C2D-565B-450F-B5EE-430E2C71FD67}"/>
    <cellStyle name="Comma 5 2 5 10" xfId="24351" xr:uid="{10B5F018-D518-4FD6-A8B2-1921CBD3F739}"/>
    <cellStyle name="Comma 5 2 5 2" xfId="213" xr:uid="{A922B747-CD4D-4E45-B1D3-04A9B2BCD0CB}"/>
    <cellStyle name="Comma 5 2 5 2 2" xfId="466" xr:uid="{5B25A3EB-5335-496A-B405-C3F10E6C4862}"/>
    <cellStyle name="Comma 5 2 5 2 2 2" xfId="971" xr:uid="{E5A7F315-5A9D-4173-B4B1-A6D37708EAB5}"/>
    <cellStyle name="Comma 5 2 5 2 2 2 2" xfId="1982" xr:uid="{A81E46A4-A272-47EA-AF22-212D8E921A30}"/>
    <cellStyle name="Comma 5 2 5 2 2 2 2 2" xfId="4004" xr:uid="{0FD77FB0-34D6-4CCA-99AB-BD16D77FD92A}"/>
    <cellStyle name="Comma 5 2 5 2 2 2 2 2 2" xfId="8048" xr:uid="{C5F1A716-8461-4720-BD33-95F67FC2F11A}"/>
    <cellStyle name="Comma 5 2 5 2 2 2 2 2 2 2" xfId="20180" xr:uid="{42C888C9-91DF-4B46-AD8C-BEBA9EC995FD}"/>
    <cellStyle name="Comma 5 2 5 2 2 2 2 2 2 2 2" xfId="44444" xr:uid="{08AF43E7-B5EF-494A-B0C5-871F66BC150D}"/>
    <cellStyle name="Comma 5 2 5 2 2 2 2 2 2 3" xfId="32312" xr:uid="{E862C47B-AF03-4505-BEA8-F97815D391C5}"/>
    <cellStyle name="Comma 5 2 5 2 2 2 2 2 3" xfId="12092" xr:uid="{EA544837-E93B-4B51-BD42-40F154CDBC44}"/>
    <cellStyle name="Comma 5 2 5 2 2 2 2 2 3 2" xfId="24224" xr:uid="{CEB78A44-0284-46C9-A9F8-52DCB005558A}"/>
    <cellStyle name="Comma 5 2 5 2 2 2 2 2 3 2 2" xfId="48488" xr:uid="{3B46DE66-3982-46A6-9F1A-529862F4F59A}"/>
    <cellStyle name="Comma 5 2 5 2 2 2 2 2 3 3" xfId="36356" xr:uid="{9D44D83D-DD92-4F83-9BC8-D87702264405}"/>
    <cellStyle name="Comma 5 2 5 2 2 2 2 2 4" xfId="16136" xr:uid="{25BF839C-CE82-4093-BBCA-A58B983956C1}"/>
    <cellStyle name="Comma 5 2 5 2 2 2 2 2 4 2" xfId="40400" xr:uid="{ED3F0739-D271-4016-81F7-C71F38B65E72}"/>
    <cellStyle name="Comma 5 2 5 2 2 2 2 2 5" xfId="28268" xr:uid="{DBAF9AD6-BCB8-428C-8FC0-66F4F8F512EA}"/>
    <cellStyle name="Comma 5 2 5 2 2 2 2 3" xfId="6026" xr:uid="{D4C41FAB-9034-42D8-8AFC-7E3C00F35F9F}"/>
    <cellStyle name="Comma 5 2 5 2 2 2 2 3 2" xfId="18158" xr:uid="{0B66D930-6F2E-4798-8C1F-2B117B8E1209}"/>
    <cellStyle name="Comma 5 2 5 2 2 2 2 3 2 2" xfId="42422" xr:uid="{AE5DECCC-4DC5-4A12-9F50-7370FD5C7F3F}"/>
    <cellStyle name="Comma 5 2 5 2 2 2 2 3 3" xfId="30290" xr:uid="{DE0FAFD9-27F0-492B-AF0A-7FEC72139DD5}"/>
    <cellStyle name="Comma 5 2 5 2 2 2 2 4" xfId="10070" xr:uid="{36E8D2D6-D871-4E47-A9FE-7F1A363FC8E1}"/>
    <cellStyle name="Comma 5 2 5 2 2 2 2 4 2" xfId="22202" xr:uid="{7883505D-CDDB-44B9-9651-53AA623774D9}"/>
    <cellStyle name="Comma 5 2 5 2 2 2 2 4 2 2" xfId="46466" xr:uid="{9F89BA13-7B84-41BE-999E-315532B4EC4C}"/>
    <cellStyle name="Comma 5 2 5 2 2 2 2 4 3" xfId="34334" xr:uid="{1399C1D4-5398-4A53-A7E0-1B98BFE27859}"/>
    <cellStyle name="Comma 5 2 5 2 2 2 2 5" xfId="14114" xr:uid="{800554E4-DE78-4B02-AED8-A959BEF17605}"/>
    <cellStyle name="Comma 5 2 5 2 2 2 2 5 2" xfId="38378" xr:uid="{3EEFFF8C-D403-41C5-A22C-2F761D7B6DEB}"/>
    <cellStyle name="Comma 5 2 5 2 2 2 2 6" xfId="26246" xr:uid="{5CA26E64-7DAE-40CC-9535-66FD0B691FFC}"/>
    <cellStyle name="Comma 5 2 5 2 2 2 3" xfId="2993" xr:uid="{ADA89988-1E25-44EE-AA9F-382A8F2B3A0B}"/>
    <cellStyle name="Comma 5 2 5 2 2 2 3 2" xfId="7037" xr:uid="{6E9E9C2B-7DB6-4E2A-8AF3-C4C3B2B5A120}"/>
    <cellStyle name="Comma 5 2 5 2 2 2 3 2 2" xfId="19169" xr:uid="{4F5F9C3E-993F-4AC4-8208-A6FB8658C17C}"/>
    <cellStyle name="Comma 5 2 5 2 2 2 3 2 2 2" xfId="43433" xr:uid="{6EF0F62B-EC4C-4C53-8F16-DE1A4D82D167}"/>
    <cellStyle name="Comma 5 2 5 2 2 2 3 2 3" xfId="31301" xr:uid="{A1561734-50A1-4659-8CFD-D2E7CA595318}"/>
    <cellStyle name="Comma 5 2 5 2 2 2 3 3" xfId="11081" xr:uid="{BA5ACF8C-F5B9-4F8A-9A6D-79C3F670888D}"/>
    <cellStyle name="Comma 5 2 5 2 2 2 3 3 2" xfId="23213" xr:uid="{CC993F25-869E-488D-A551-DB585D32F8B9}"/>
    <cellStyle name="Comma 5 2 5 2 2 2 3 3 2 2" xfId="47477" xr:uid="{FA954B89-035D-482E-854A-C996AF145259}"/>
    <cellStyle name="Comma 5 2 5 2 2 2 3 3 3" xfId="35345" xr:uid="{D64CFF19-6717-4013-83C6-CBCFE3E0EA40}"/>
    <cellStyle name="Comma 5 2 5 2 2 2 3 4" xfId="15125" xr:uid="{0D2139A5-8096-49F1-A19E-F1B8626A9EBA}"/>
    <cellStyle name="Comma 5 2 5 2 2 2 3 4 2" xfId="39389" xr:uid="{289BE540-E1F8-43E3-B2A8-3DC317A546F3}"/>
    <cellStyle name="Comma 5 2 5 2 2 2 3 5" xfId="27257" xr:uid="{2555A51E-7373-4B57-94A8-60BD8EEEC585}"/>
    <cellStyle name="Comma 5 2 5 2 2 2 4" xfId="5015" xr:uid="{AEAD9E21-0BBF-46EB-BC7C-387F5AB98601}"/>
    <cellStyle name="Comma 5 2 5 2 2 2 4 2" xfId="17147" xr:uid="{D4AC3832-4592-4552-96C8-9B1051A23F96}"/>
    <cellStyle name="Comma 5 2 5 2 2 2 4 2 2" xfId="41411" xr:uid="{875BC636-9E23-419E-8DBD-CFEEF1F30EBE}"/>
    <cellStyle name="Comma 5 2 5 2 2 2 4 3" xfId="29279" xr:uid="{9FCE56F8-BDF3-42C7-824C-F77338C99E0E}"/>
    <cellStyle name="Comma 5 2 5 2 2 2 5" xfId="9059" xr:uid="{75CBBE89-7BB8-4373-90F1-5E594C75F04A}"/>
    <cellStyle name="Comma 5 2 5 2 2 2 5 2" xfId="21191" xr:uid="{A58BF2A3-0B65-405A-83E3-DC43EE526A4B}"/>
    <cellStyle name="Comma 5 2 5 2 2 2 5 2 2" xfId="45455" xr:uid="{6B9AEE6C-F3DE-48E5-B97E-CA462F0DC35A}"/>
    <cellStyle name="Comma 5 2 5 2 2 2 5 3" xfId="33323" xr:uid="{0089D244-5756-40C2-AFF6-5736B2B234A3}"/>
    <cellStyle name="Comma 5 2 5 2 2 2 6" xfId="13103" xr:uid="{A3F4559E-052B-4274-843B-E8C9271E52D0}"/>
    <cellStyle name="Comma 5 2 5 2 2 2 6 2" xfId="37367" xr:uid="{FA892C88-E0F7-4888-8F83-350960D35B75}"/>
    <cellStyle name="Comma 5 2 5 2 2 2 7" xfId="25235" xr:uid="{BA769E3F-99F6-4B3F-B7F2-C1BA7B05C6C6}"/>
    <cellStyle name="Comma 5 2 5 2 2 3" xfId="1477" xr:uid="{0C7DCC47-AEAF-41F8-930C-C93CC2B845C8}"/>
    <cellStyle name="Comma 5 2 5 2 2 3 2" xfId="3499" xr:uid="{A7416CB4-E899-48FD-A3DE-AC98F753E7D2}"/>
    <cellStyle name="Comma 5 2 5 2 2 3 2 2" xfId="7543" xr:uid="{65AB32E6-C0CE-409B-B83E-573922F0F6B2}"/>
    <cellStyle name="Comma 5 2 5 2 2 3 2 2 2" xfId="19675" xr:uid="{9682855E-C951-4C05-ABCC-B9A4449BB291}"/>
    <cellStyle name="Comma 5 2 5 2 2 3 2 2 2 2" xfId="43939" xr:uid="{6B2CAD16-69C4-4D19-AE73-7F01E23CD468}"/>
    <cellStyle name="Comma 5 2 5 2 2 3 2 2 3" xfId="31807" xr:uid="{5BCCE64E-CF47-4CE7-B74A-0E7615403337}"/>
    <cellStyle name="Comma 5 2 5 2 2 3 2 3" xfId="11587" xr:uid="{A9AAF5D6-9DC8-4E71-959F-9429B100AA62}"/>
    <cellStyle name="Comma 5 2 5 2 2 3 2 3 2" xfId="23719" xr:uid="{12EE826D-A925-4479-BFB7-23136A2ACDDD}"/>
    <cellStyle name="Comma 5 2 5 2 2 3 2 3 2 2" xfId="47983" xr:uid="{09F133DC-29D8-4BDA-97FE-063016C4817D}"/>
    <cellStyle name="Comma 5 2 5 2 2 3 2 3 3" xfId="35851" xr:uid="{BF1E1440-01D8-412E-8FB3-E97FE3F3FF6B}"/>
    <cellStyle name="Comma 5 2 5 2 2 3 2 4" xfId="15631" xr:uid="{4E96EBA5-947F-4C2A-9F93-A8B0059D9DE1}"/>
    <cellStyle name="Comma 5 2 5 2 2 3 2 4 2" xfId="39895" xr:uid="{152F7389-0F6F-4458-AD42-CD7502545CDE}"/>
    <cellStyle name="Comma 5 2 5 2 2 3 2 5" xfId="27763" xr:uid="{4C28EF53-338C-40E3-9A75-F30EAC923D8E}"/>
    <cellStyle name="Comma 5 2 5 2 2 3 3" xfId="5521" xr:uid="{BAD23CC9-A8CD-435D-8FDD-E09E73B19FF1}"/>
    <cellStyle name="Comma 5 2 5 2 2 3 3 2" xfId="17653" xr:uid="{4BEF048D-1DAC-4802-B3E8-FB3018F144F7}"/>
    <cellStyle name="Comma 5 2 5 2 2 3 3 2 2" xfId="41917" xr:uid="{2F6E6009-C91E-449E-AC17-3B97231A1DA6}"/>
    <cellStyle name="Comma 5 2 5 2 2 3 3 3" xfId="29785" xr:uid="{22DD5712-8047-4627-8E2E-246877C09ABB}"/>
    <cellStyle name="Comma 5 2 5 2 2 3 4" xfId="9565" xr:uid="{2AEB59E6-D8E8-4AD8-A556-747599FB0357}"/>
    <cellStyle name="Comma 5 2 5 2 2 3 4 2" xfId="21697" xr:uid="{A65ACD3E-7F3D-4C8A-A302-5E086942E384}"/>
    <cellStyle name="Comma 5 2 5 2 2 3 4 2 2" xfId="45961" xr:uid="{5E423CD0-F1F6-41DB-AE7B-06B254972E56}"/>
    <cellStyle name="Comma 5 2 5 2 2 3 4 3" xfId="33829" xr:uid="{78081894-49E2-40DE-A05C-1FDEF6CDB71D}"/>
    <cellStyle name="Comma 5 2 5 2 2 3 5" xfId="13609" xr:uid="{CC1A6961-D224-4E62-9D71-4DF74249A8A0}"/>
    <cellStyle name="Comma 5 2 5 2 2 3 5 2" xfId="37873" xr:uid="{74BE98CD-8562-4684-A9D8-71E129D90A6D}"/>
    <cellStyle name="Comma 5 2 5 2 2 3 6" xfId="25741" xr:uid="{80308F07-666E-40CB-8B3F-3F51A6408149}"/>
    <cellStyle name="Comma 5 2 5 2 2 4" xfId="2488" xr:uid="{9FCA0240-BF24-4A34-9135-AF8DAC474432}"/>
    <cellStyle name="Comma 5 2 5 2 2 4 2" xfId="6532" xr:uid="{39512932-68E6-4A9E-8B83-3630DA176284}"/>
    <cellStyle name="Comma 5 2 5 2 2 4 2 2" xfId="18664" xr:uid="{D41F524F-F43B-4995-B3C2-4C89A6D13537}"/>
    <cellStyle name="Comma 5 2 5 2 2 4 2 2 2" xfId="42928" xr:uid="{CEF8BDD2-04EC-4DE4-A203-BF941367451C}"/>
    <cellStyle name="Comma 5 2 5 2 2 4 2 3" xfId="30796" xr:uid="{8772AFEC-D0E1-4EB7-B53A-1874D39BD616}"/>
    <cellStyle name="Comma 5 2 5 2 2 4 3" xfId="10576" xr:uid="{59AF01D0-64BF-4688-B69C-978CF2642F53}"/>
    <cellStyle name="Comma 5 2 5 2 2 4 3 2" xfId="22708" xr:uid="{471261C1-4602-4349-B794-DE9D182321C7}"/>
    <cellStyle name="Comma 5 2 5 2 2 4 3 2 2" xfId="46972" xr:uid="{D9C20FBE-A7F6-4FC8-826F-B09F1ADCE983}"/>
    <cellStyle name="Comma 5 2 5 2 2 4 3 3" xfId="34840" xr:uid="{2FB87B52-8994-4FD8-AE59-ACB290DEF7A0}"/>
    <cellStyle name="Comma 5 2 5 2 2 4 4" xfId="14620" xr:uid="{67832B98-61EC-4341-BCD9-58356328731C}"/>
    <cellStyle name="Comma 5 2 5 2 2 4 4 2" xfId="38884" xr:uid="{F0F392EC-68CC-41B3-9A83-061B5D3BC7B5}"/>
    <cellStyle name="Comma 5 2 5 2 2 4 5" xfId="26752" xr:uid="{B9562B40-1FE8-468E-BF67-6FF73D738797}"/>
    <cellStyle name="Comma 5 2 5 2 2 5" xfId="4510" xr:uid="{8A96199C-1BCA-4AFD-BE5A-F3EC5A44E2AE}"/>
    <cellStyle name="Comma 5 2 5 2 2 5 2" xfId="16642" xr:uid="{14A03886-4296-4D75-8FE2-FAA0E0E6C3B0}"/>
    <cellStyle name="Comma 5 2 5 2 2 5 2 2" xfId="40906" xr:uid="{E4293C8F-1623-448B-AC9E-9DFDF9D566FC}"/>
    <cellStyle name="Comma 5 2 5 2 2 5 3" xfId="28774" xr:uid="{3AED7F90-C290-4706-A996-95D764FE4AA0}"/>
    <cellStyle name="Comma 5 2 5 2 2 6" xfId="8554" xr:uid="{D99C25ED-333A-4E1C-BC95-4F9869F074BF}"/>
    <cellStyle name="Comma 5 2 5 2 2 6 2" xfId="20686" xr:uid="{2A844D2F-C324-4902-958F-3A7E0969E61D}"/>
    <cellStyle name="Comma 5 2 5 2 2 6 2 2" xfId="44950" xr:uid="{722E7632-9D03-4C49-9217-D3CF0EBD876C}"/>
    <cellStyle name="Comma 5 2 5 2 2 6 3" xfId="32818" xr:uid="{3C28CD93-1B9B-4BF2-AA2B-939B789C754E}"/>
    <cellStyle name="Comma 5 2 5 2 2 7" xfId="12598" xr:uid="{F13F7608-3F7B-4838-B766-D6B61EA1ECDE}"/>
    <cellStyle name="Comma 5 2 5 2 2 7 2" xfId="36862" xr:uid="{259CCA21-25DC-4A71-838C-CAB51EA5DB0A}"/>
    <cellStyle name="Comma 5 2 5 2 2 8" xfId="24730" xr:uid="{3AA56214-CD97-4F81-8AA7-D927393ED29E}"/>
    <cellStyle name="Comma 5 2 5 2 3" xfId="718" xr:uid="{D7035FFD-DC2E-490B-85F3-894FA2CD9F54}"/>
    <cellStyle name="Comma 5 2 5 2 3 2" xfId="1729" xr:uid="{105729A3-0CBC-4500-A753-2B662277101B}"/>
    <cellStyle name="Comma 5 2 5 2 3 2 2" xfId="3751" xr:uid="{5473388A-B10A-46AD-9234-A266E2B09F99}"/>
    <cellStyle name="Comma 5 2 5 2 3 2 2 2" xfId="7795" xr:uid="{5D6A7432-3BEF-4547-960A-70C3CEAFE2F5}"/>
    <cellStyle name="Comma 5 2 5 2 3 2 2 2 2" xfId="19927" xr:uid="{D1313250-FAED-4C7E-BD7D-1380F2511726}"/>
    <cellStyle name="Comma 5 2 5 2 3 2 2 2 2 2" xfId="44191" xr:uid="{9D1A67DB-6505-4562-BB62-9BF848E041F3}"/>
    <cellStyle name="Comma 5 2 5 2 3 2 2 2 3" xfId="32059" xr:uid="{070D4E7E-E28D-4331-9395-50B5BADB19EB}"/>
    <cellStyle name="Comma 5 2 5 2 3 2 2 3" xfId="11839" xr:uid="{D8EE7B79-E5FA-43BB-BD04-ABCEB2B5D08F}"/>
    <cellStyle name="Comma 5 2 5 2 3 2 2 3 2" xfId="23971" xr:uid="{CCE2CCF2-00A6-42BE-9289-EBC8A3445EF5}"/>
    <cellStyle name="Comma 5 2 5 2 3 2 2 3 2 2" xfId="48235" xr:uid="{B442027F-797C-40BB-A8A6-7380BAD481B4}"/>
    <cellStyle name="Comma 5 2 5 2 3 2 2 3 3" xfId="36103" xr:uid="{873C3BDE-6F0E-4BA7-97E8-2F4CB64B6989}"/>
    <cellStyle name="Comma 5 2 5 2 3 2 2 4" xfId="15883" xr:uid="{DB110F7B-6F53-4121-A808-3352F3000A28}"/>
    <cellStyle name="Comma 5 2 5 2 3 2 2 4 2" xfId="40147" xr:uid="{9CD7FB56-5995-4952-A32C-BBB40477EDC5}"/>
    <cellStyle name="Comma 5 2 5 2 3 2 2 5" xfId="28015" xr:uid="{67D13C1A-FA15-4642-9542-E89D2DA0DC15}"/>
    <cellStyle name="Comma 5 2 5 2 3 2 3" xfId="5773" xr:uid="{BE4C7DD1-F989-4006-BD34-D7CD22AE26C5}"/>
    <cellStyle name="Comma 5 2 5 2 3 2 3 2" xfId="17905" xr:uid="{4D5631B3-8B14-4F21-8C8D-4613F9B44B4D}"/>
    <cellStyle name="Comma 5 2 5 2 3 2 3 2 2" xfId="42169" xr:uid="{B0FE87F2-F857-444E-AF58-38699A63827C}"/>
    <cellStyle name="Comma 5 2 5 2 3 2 3 3" xfId="30037" xr:uid="{C06A1CB1-4719-41BA-9F5B-C07337A013B0}"/>
    <cellStyle name="Comma 5 2 5 2 3 2 4" xfId="9817" xr:uid="{04B73318-BE48-4C4C-A284-39DAA5D3B6FF}"/>
    <cellStyle name="Comma 5 2 5 2 3 2 4 2" xfId="21949" xr:uid="{6EE31A8B-E173-4DAD-A6D4-BDE4219746BD}"/>
    <cellStyle name="Comma 5 2 5 2 3 2 4 2 2" xfId="46213" xr:uid="{E6A71841-AEF4-4F3F-B785-814CC141545C}"/>
    <cellStyle name="Comma 5 2 5 2 3 2 4 3" xfId="34081" xr:uid="{16321E20-0878-4CD6-9E68-905F478A82E6}"/>
    <cellStyle name="Comma 5 2 5 2 3 2 5" xfId="13861" xr:uid="{0D748EFC-7ADD-4D1E-9D5F-313821AD7582}"/>
    <cellStyle name="Comma 5 2 5 2 3 2 5 2" xfId="38125" xr:uid="{CCC21205-D9FB-435C-9CD9-4F8D35396162}"/>
    <cellStyle name="Comma 5 2 5 2 3 2 6" xfId="25993" xr:uid="{8DAECB1D-7C42-4779-B15D-8492CADFA8F8}"/>
    <cellStyle name="Comma 5 2 5 2 3 3" xfId="2740" xr:uid="{52294A54-1CAA-4345-B8C5-3AE8DBC85741}"/>
    <cellStyle name="Comma 5 2 5 2 3 3 2" xfId="6784" xr:uid="{7075E042-7743-4153-8E51-C7D45DF685DD}"/>
    <cellStyle name="Comma 5 2 5 2 3 3 2 2" xfId="18916" xr:uid="{8122FAB7-7F00-4A4B-8C2C-7C658433DEA0}"/>
    <cellStyle name="Comma 5 2 5 2 3 3 2 2 2" xfId="43180" xr:uid="{324AAE42-64D2-4249-B2A5-1D3182E1AEE5}"/>
    <cellStyle name="Comma 5 2 5 2 3 3 2 3" xfId="31048" xr:uid="{A1B67BC3-24C2-4342-99F7-3C69A1CBB756}"/>
    <cellStyle name="Comma 5 2 5 2 3 3 3" xfId="10828" xr:uid="{35544F90-E5DA-4D38-8274-C2CB5705E6A3}"/>
    <cellStyle name="Comma 5 2 5 2 3 3 3 2" xfId="22960" xr:uid="{1AC23EAA-F9C9-4AC8-A035-61B3DA030629}"/>
    <cellStyle name="Comma 5 2 5 2 3 3 3 2 2" xfId="47224" xr:uid="{C58C5E27-06C4-4BE4-8DF8-E88FDD030C84}"/>
    <cellStyle name="Comma 5 2 5 2 3 3 3 3" xfId="35092" xr:uid="{719E3FD5-6351-40FA-9173-D69D6C6E5D5C}"/>
    <cellStyle name="Comma 5 2 5 2 3 3 4" xfId="14872" xr:uid="{1F7F0C55-FBF4-400F-BDF2-5E39B5165CC5}"/>
    <cellStyle name="Comma 5 2 5 2 3 3 4 2" xfId="39136" xr:uid="{6831D86C-9D0B-4AE6-ACCE-E23A4AE14504}"/>
    <cellStyle name="Comma 5 2 5 2 3 3 5" xfId="27004" xr:uid="{7798BFF4-18CB-4865-B40E-9B579E776555}"/>
    <cellStyle name="Comma 5 2 5 2 3 4" xfId="4762" xr:uid="{CDD8A1D4-02B6-42B1-8CF4-88DC597C2D26}"/>
    <cellStyle name="Comma 5 2 5 2 3 4 2" xfId="16894" xr:uid="{6B856744-6EB1-4476-8ED2-B6FC636B9AC8}"/>
    <cellStyle name="Comma 5 2 5 2 3 4 2 2" xfId="41158" xr:uid="{297BA2BD-ABE9-42DE-8D6E-7872CF8D776C}"/>
    <cellStyle name="Comma 5 2 5 2 3 4 3" xfId="29026" xr:uid="{66DA9D8B-8C61-4321-A325-678AE1C46FBB}"/>
    <cellStyle name="Comma 5 2 5 2 3 5" xfId="8806" xr:uid="{C3E7AE2A-5C7E-410A-93A8-3339DF9ECE32}"/>
    <cellStyle name="Comma 5 2 5 2 3 5 2" xfId="20938" xr:uid="{B81E8F8A-11F4-4205-AFF7-D8C4CA00F6C5}"/>
    <cellStyle name="Comma 5 2 5 2 3 5 2 2" xfId="45202" xr:uid="{D2A2B984-B73E-493E-88F4-EA446CEC6060}"/>
    <cellStyle name="Comma 5 2 5 2 3 5 3" xfId="33070" xr:uid="{12403EDD-CEB5-4194-8295-938DEBCEA8F0}"/>
    <cellStyle name="Comma 5 2 5 2 3 6" xfId="12850" xr:uid="{32CC1E5E-BC5F-40BD-B9E3-5BD6106B6ECA}"/>
    <cellStyle name="Comma 5 2 5 2 3 6 2" xfId="37114" xr:uid="{8800FFA3-5822-45F3-881F-C0631D0B4079}"/>
    <cellStyle name="Comma 5 2 5 2 3 7" xfId="24982" xr:uid="{6C84C14D-CE91-4FA8-9C1E-EA31CF5C935E}"/>
    <cellStyle name="Comma 5 2 5 2 4" xfId="1224" xr:uid="{9042E263-4AE4-4002-897B-C1D3AAC86DB6}"/>
    <cellStyle name="Comma 5 2 5 2 4 2" xfId="3246" xr:uid="{A08E681C-55BE-48E3-A00F-9C0CC15A1B86}"/>
    <cellStyle name="Comma 5 2 5 2 4 2 2" xfId="7290" xr:uid="{D754FFD1-8E2D-49FB-A9C9-8889E37A3532}"/>
    <cellStyle name="Comma 5 2 5 2 4 2 2 2" xfId="19422" xr:uid="{F4478744-152A-411F-84F8-710A9E590B75}"/>
    <cellStyle name="Comma 5 2 5 2 4 2 2 2 2" xfId="43686" xr:uid="{33879789-8543-441B-AE24-24FBAE11B220}"/>
    <cellStyle name="Comma 5 2 5 2 4 2 2 3" xfId="31554" xr:uid="{98E3CE6D-A14D-497E-B62E-BFE8AB1FECF5}"/>
    <cellStyle name="Comma 5 2 5 2 4 2 3" xfId="11334" xr:uid="{1D3C105E-15EF-4C3E-A122-714662CF5CAF}"/>
    <cellStyle name="Comma 5 2 5 2 4 2 3 2" xfId="23466" xr:uid="{A544808A-1BDB-4815-BA2B-3E2B0CF063B0}"/>
    <cellStyle name="Comma 5 2 5 2 4 2 3 2 2" xfId="47730" xr:uid="{60DB8B2C-839F-4327-B644-E0FF02793887}"/>
    <cellStyle name="Comma 5 2 5 2 4 2 3 3" xfId="35598" xr:uid="{E90A55BC-D89D-4ABB-A277-B58676822ADE}"/>
    <cellStyle name="Comma 5 2 5 2 4 2 4" xfId="15378" xr:uid="{D20A8C9F-E7EE-417D-8E22-AE8FD8AD1941}"/>
    <cellStyle name="Comma 5 2 5 2 4 2 4 2" xfId="39642" xr:uid="{418D39D2-037A-4C65-95DB-7D8986127431}"/>
    <cellStyle name="Comma 5 2 5 2 4 2 5" xfId="27510" xr:uid="{CEC532A5-F29B-491D-A59B-DAD113763FF8}"/>
    <cellStyle name="Comma 5 2 5 2 4 3" xfId="5268" xr:uid="{7C7AF06B-2102-4444-949A-B53B97C87759}"/>
    <cellStyle name="Comma 5 2 5 2 4 3 2" xfId="17400" xr:uid="{8E5D8B09-4AD7-4BC6-B66E-9A4AD589AA42}"/>
    <cellStyle name="Comma 5 2 5 2 4 3 2 2" xfId="41664" xr:uid="{49670086-72CE-49F2-B678-B16D68B3B17B}"/>
    <cellStyle name="Comma 5 2 5 2 4 3 3" xfId="29532" xr:uid="{EAFDFB60-5B08-435D-ABF4-113C003D7826}"/>
    <cellStyle name="Comma 5 2 5 2 4 4" xfId="9312" xr:uid="{2ADAF64E-DA5D-447C-B547-E769D959358A}"/>
    <cellStyle name="Comma 5 2 5 2 4 4 2" xfId="21444" xr:uid="{53BD72D5-865F-45BF-AE51-F72A87445E00}"/>
    <cellStyle name="Comma 5 2 5 2 4 4 2 2" xfId="45708" xr:uid="{B33C483A-8A14-4DB5-A542-52967237ECE8}"/>
    <cellStyle name="Comma 5 2 5 2 4 4 3" xfId="33576" xr:uid="{33FB8E1B-607C-426F-9788-8C3B45ED73FC}"/>
    <cellStyle name="Comma 5 2 5 2 4 5" xfId="13356" xr:uid="{F987BE6B-44B0-49F8-B0EE-8EE5180CBD35}"/>
    <cellStyle name="Comma 5 2 5 2 4 5 2" xfId="37620" xr:uid="{6424C48B-7151-4FF4-BAC5-DEF674B94127}"/>
    <cellStyle name="Comma 5 2 5 2 4 6" xfId="25488" xr:uid="{734A3F42-3D4D-4DC9-B654-EF9E55B4036A}"/>
    <cellStyle name="Comma 5 2 5 2 5" xfId="2235" xr:uid="{12E257D9-3E33-427C-A1E5-E040B4144599}"/>
    <cellStyle name="Comma 5 2 5 2 5 2" xfId="6279" xr:uid="{54F664CC-4555-426C-88F1-DF4304704EE6}"/>
    <cellStyle name="Comma 5 2 5 2 5 2 2" xfId="18411" xr:uid="{9286CBEA-1FB0-4A4A-A953-C80100627261}"/>
    <cellStyle name="Comma 5 2 5 2 5 2 2 2" xfId="42675" xr:uid="{48C4E48C-E6C1-4AE4-8037-08383AB1BEEB}"/>
    <cellStyle name="Comma 5 2 5 2 5 2 3" xfId="30543" xr:uid="{628B05B3-B464-4C19-AB26-8FE51B59CB83}"/>
    <cellStyle name="Comma 5 2 5 2 5 3" xfId="10323" xr:uid="{E9C95771-A81A-4ADB-B9FC-201E0ECE1D44}"/>
    <cellStyle name="Comma 5 2 5 2 5 3 2" xfId="22455" xr:uid="{7BAE46B0-D79B-4332-BD4F-1FBAA52CAB2E}"/>
    <cellStyle name="Comma 5 2 5 2 5 3 2 2" xfId="46719" xr:uid="{DD2EDB5D-B73C-4996-804E-F468CDA9DE14}"/>
    <cellStyle name="Comma 5 2 5 2 5 3 3" xfId="34587" xr:uid="{931DCBE7-474F-42C5-9C7B-66078DF6767A}"/>
    <cellStyle name="Comma 5 2 5 2 5 4" xfId="14367" xr:uid="{1FDDB825-42E4-47DC-8EB7-B1DE1199B8EF}"/>
    <cellStyle name="Comma 5 2 5 2 5 4 2" xfId="38631" xr:uid="{0C4DF7D1-FAC2-43E1-A8D0-96AD2886659F}"/>
    <cellStyle name="Comma 5 2 5 2 5 5" xfId="26499" xr:uid="{3215FD48-973E-4378-9174-3677075FC630}"/>
    <cellStyle name="Comma 5 2 5 2 6" xfId="4257" xr:uid="{FF56331A-3CCC-4946-B352-74FD99A4B889}"/>
    <cellStyle name="Comma 5 2 5 2 6 2" xfId="16389" xr:uid="{A9DF711F-34EE-4049-AD70-CC549CCDC9BB}"/>
    <cellStyle name="Comma 5 2 5 2 6 2 2" xfId="40653" xr:uid="{04DD68E0-510E-41FE-9371-B0CDF9040719}"/>
    <cellStyle name="Comma 5 2 5 2 6 3" xfId="28521" xr:uid="{6B49D2A0-D9DF-4984-BB0F-A35A2C100A2A}"/>
    <cellStyle name="Comma 5 2 5 2 7" xfId="8301" xr:uid="{35217C55-B313-4CF4-B8E1-658240C6E8D6}"/>
    <cellStyle name="Comma 5 2 5 2 7 2" xfId="20433" xr:uid="{F01A362B-EFE6-4F36-BC5E-D30FC3C5F2E1}"/>
    <cellStyle name="Comma 5 2 5 2 7 2 2" xfId="44697" xr:uid="{11E60D68-7A30-40C6-9C06-09351E1AA700}"/>
    <cellStyle name="Comma 5 2 5 2 7 3" xfId="32565" xr:uid="{4BDB8142-922D-4CBB-9BF8-DABC55A0F865}"/>
    <cellStyle name="Comma 5 2 5 2 8" xfId="12345" xr:uid="{B60C25AD-FC17-4940-BEC6-D68396ABFDF7}"/>
    <cellStyle name="Comma 5 2 5 2 8 2" xfId="36609" xr:uid="{18B79838-9E3E-4683-A75E-CEE9E233A704}"/>
    <cellStyle name="Comma 5 2 5 2 9" xfId="24477" xr:uid="{900CC100-5928-4947-8D8E-D2B23B5E75C4}"/>
    <cellStyle name="Comma 5 2 5 3" xfId="340" xr:uid="{A6DB3A10-B5BB-4CED-9F1D-9B2541F225D2}"/>
    <cellStyle name="Comma 5 2 5 3 2" xfId="845" xr:uid="{09223AA7-DF1C-484F-9100-0DA3AB72EC01}"/>
    <cellStyle name="Comma 5 2 5 3 2 2" xfId="1856" xr:uid="{FC57390C-8956-4938-BA8D-793AE5715A2D}"/>
    <cellStyle name="Comma 5 2 5 3 2 2 2" xfId="3878" xr:uid="{874EF674-3ADA-475C-BBAA-83ED156FBC22}"/>
    <cellStyle name="Comma 5 2 5 3 2 2 2 2" xfId="7922" xr:uid="{6DE566AA-B167-4E20-909D-6271CF8A62DD}"/>
    <cellStyle name="Comma 5 2 5 3 2 2 2 2 2" xfId="20054" xr:uid="{884744C2-B7AC-4C47-8C80-67CE0A0F9654}"/>
    <cellStyle name="Comma 5 2 5 3 2 2 2 2 2 2" xfId="44318" xr:uid="{40C287BF-829C-4302-8AAC-568CDFE33D88}"/>
    <cellStyle name="Comma 5 2 5 3 2 2 2 2 3" xfId="32186" xr:uid="{597B3ABD-CD39-41D0-80E2-DD1E563BDC00}"/>
    <cellStyle name="Comma 5 2 5 3 2 2 2 3" xfId="11966" xr:uid="{46D59B2C-6FAD-41EE-9970-225C7D8AFEA4}"/>
    <cellStyle name="Comma 5 2 5 3 2 2 2 3 2" xfId="24098" xr:uid="{88342C99-13DD-40D8-BEF1-5B6D6A807256}"/>
    <cellStyle name="Comma 5 2 5 3 2 2 2 3 2 2" xfId="48362" xr:uid="{F0B57741-6A16-470C-A530-33920149F4A1}"/>
    <cellStyle name="Comma 5 2 5 3 2 2 2 3 3" xfId="36230" xr:uid="{289A6478-5AE1-42E6-82DD-7D477D7F4EF0}"/>
    <cellStyle name="Comma 5 2 5 3 2 2 2 4" xfId="16010" xr:uid="{46B789D4-40A1-4809-93DA-1E6D5B5B1702}"/>
    <cellStyle name="Comma 5 2 5 3 2 2 2 4 2" xfId="40274" xr:uid="{9B4C5D62-48F7-41FC-9BB4-97DFE288BAB3}"/>
    <cellStyle name="Comma 5 2 5 3 2 2 2 5" xfId="28142" xr:uid="{67A44227-DBAB-4BBE-B704-541EAD3E999D}"/>
    <cellStyle name="Comma 5 2 5 3 2 2 3" xfId="5900" xr:uid="{2181A635-252C-4B7A-95C9-CB45F6FEAC99}"/>
    <cellStyle name="Comma 5 2 5 3 2 2 3 2" xfId="18032" xr:uid="{B612ED98-7A5D-445F-AD39-BF2F3CABCD4E}"/>
    <cellStyle name="Comma 5 2 5 3 2 2 3 2 2" xfId="42296" xr:uid="{95782DD4-0C99-473A-9996-237A6229966C}"/>
    <cellStyle name="Comma 5 2 5 3 2 2 3 3" xfId="30164" xr:uid="{0F8FBBA6-4CB2-412F-84C7-AD61249BD921}"/>
    <cellStyle name="Comma 5 2 5 3 2 2 4" xfId="9944" xr:uid="{B140AAA6-8100-45B3-B183-19F7543EA751}"/>
    <cellStyle name="Comma 5 2 5 3 2 2 4 2" xfId="22076" xr:uid="{E4511F03-C69A-40DF-9FB7-BCB3ABB27CF7}"/>
    <cellStyle name="Comma 5 2 5 3 2 2 4 2 2" xfId="46340" xr:uid="{42D4E2C2-83D5-4AEE-BC42-E2E02FC1C652}"/>
    <cellStyle name="Comma 5 2 5 3 2 2 4 3" xfId="34208" xr:uid="{11A01759-0856-4602-904E-7E1C8539A29C}"/>
    <cellStyle name="Comma 5 2 5 3 2 2 5" xfId="13988" xr:uid="{BB41EC9E-7A88-494F-87F6-364E8D9B654F}"/>
    <cellStyle name="Comma 5 2 5 3 2 2 5 2" xfId="38252" xr:uid="{0AF81179-5CA7-4178-AB2C-A9D9493E1CC0}"/>
    <cellStyle name="Comma 5 2 5 3 2 2 6" xfId="26120" xr:uid="{99EE2758-0287-4D90-9D87-6B2E9C2B5268}"/>
    <cellStyle name="Comma 5 2 5 3 2 3" xfId="2867" xr:uid="{A16A473A-E9D9-4F66-83EF-956E9A4378AE}"/>
    <cellStyle name="Comma 5 2 5 3 2 3 2" xfId="6911" xr:uid="{80AE8E22-4CF1-4F65-B4E2-76A69069D9D9}"/>
    <cellStyle name="Comma 5 2 5 3 2 3 2 2" xfId="19043" xr:uid="{E229099A-721F-414C-989F-928995895246}"/>
    <cellStyle name="Comma 5 2 5 3 2 3 2 2 2" xfId="43307" xr:uid="{BC7F0523-17B2-4467-9978-7F8C10A71168}"/>
    <cellStyle name="Comma 5 2 5 3 2 3 2 3" xfId="31175" xr:uid="{7C20BEEC-5D4C-4A04-B09B-A86BE52E17FD}"/>
    <cellStyle name="Comma 5 2 5 3 2 3 3" xfId="10955" xr:uid="{59FA7F34-D0ED-43B6-8E4C-6D4E2297C67F}"/>
    <cellStyle name="Comma 5 2 5 3 2 3 3 2" xfId="23087" xr:uid="{1EC08E38-C835-4CC8-9166-18DA8E1FF4AB}"/>
    <cellStyle name="Comma 5 2 5 3 2 3 3 2 2" xfId="47351" xr:uid="{0F83D85F-D9D9-469D-9520-85CAFAF78403}"/>
    <cellStyle name="Comma 5 2 5 3 2 3 3 3" xfId="35219" xr:uid="{0DBF91B7-207D-4E48-88A9-562ECF138130}"/>
    <cellStyle name="Comma 5 2 5 3 2 3 4" xfId="14999" xr:uid="{949EC5E0-3331-4483-9C7D-145218F9D2EC}"/>
    <cellStyle name="Comma 5 2 5 3 2 3 4 2" xfId="39263" xr:uid="{B62182CD-60C9-44FA-85DC-03BC56FDF515}"/>
    <cellStyle name="Comma 5 2 5 3 2 3 5" xfId="27131" xr:uid="{0024E3C4-79E1-4837-9829-DA50244D86A1}"/>
    <cellStyle name="Comma 5 2 5 3 2 4" xfId="4889" xr:uid="{4226AF42-0A95-4E6A-AB50-208A1F2E6714}"/>
    <cellStyle name="Comma 5 2 5 3 2 4 2" xfId="17021" xr:uid="{B4F3C70D-1DEE-4FFA-8E95-F471D9DBAEF0}"/>
    <cellStyle name="Comma 5 2 5 3 2 4 2 2" xfId="41285" xr:uid="{512307F2-BEC2-4F68-9280-492911724301}"/>
    <cellStyle name="Comma 5 2 5 3 2 4 3" xfId="29153" xr:uid="{A3863C93-ACD2-4994-A84E-A6762F6BEE61}"/>
    <cellStyle name="Comma 5 2 5 3 2 5" xfId="8933" xr:uid="{2A8050FF-86F4-4769-976F-B265537DC677}"/>
    <cellStyle name="Comma 5 2 5 3 2 5 2" xfId="21065" xr:uid="{4FCCD0B0-5803-44F7-83B5-DFED7D0CC7A1}"/>
    <cellStyle name="Comma 5 2 5 3 2 5 2 2" xfId="45329" xr:uid="{5C49F2D5-5619-494E-8EF3-504128A85DA5}"/>
    <cellStyle name="Comma 5 2 5 3 2 5 3" xfId="33197" xr:uid="{F89DEB16-258A-416D-89C4-6F71ABC64325}"/>
    <cellStyle name="Comma 5 2 5 3 2 6" xfId="12977" xr:uid="{6E876E5C-E800-40C6-9A19-09F776B944CF}"/>
    <cellStyle name="Comma 5 2 5 3 2 6 2" xfId="37241" xr:uid="{17886355-A2E6-498C-B15E-248C6E42A5B0}"/>
    <cellStyle name="Comma 5 2 5 3 2 7" xfId="25109" xr:uid="{43524151-6967-4C06-B8D0-242D06EE09C8}"/>
    <cellStyle name="Comma 5 2 5 3 3" xfId="1351" xr:uid="{9A9BD102-FFFE-489B-A7A6-68EC579566FF}"/>
    <cellStyle name="Comma 5 2 5 3 3 2" xfId="3373" xr:uid="{EF401027-B013-45C2-8DC4-35547484CAD9}"/>
    <cellStyle name="Comma 5 2 5 3 3 2 2" xfId="7417" xr:uid="{E79A9442-DAC7-49A9-85D4-6BF2361E5D07}"/>
    <cellStyle name="Comma 5 2 5 3 3 2 2 2" xfId="19549" xr:uid="{3FB2AF63-34CC-443E-B4A0-24A6472626ED}"/>
    <cellStyle name="Comma 5 2 5 3 3 2 2 2 2" xfId="43813" xr:uid="{98857226-D24D-4B02-85ED-B33571466D92}"/>
    <cellStyle name="Comma 5 2 5 3 3 2 2 3" xfId="31681" xr:uid="{70798330-4EE1-48E6-B63F-00F9E34F3038}"/>
    <cellStyle name="Comma 5 2 5 3 3 2 3" xfId="11461" xr:uid="{467B1FD2-AC5B-4290-AB68-5F5052FA7221}"/>
    <cellStyle name="Comma 5 2 5 3 3 2 3 2" xfId="23593" xr:uid="{9360100C-4FA2-46E7-91B9-103C6C1B9DAB}"/>
    <cellStyle name="Comma 5 2 5 3 3 2 3 2 2" xfId="47857" xr:uid="{1E699510-9A65-4002-BD71-7170B94CC1F8}"/>
    <cellStyle name="Comma 5 2 5 3 3 2 3 3" xfId="35725" xr:uid="{AB8610D0-F47E-474E-8948-E8E4DD03B272}"/>
    <cellStyle name="Comma 5 2 5 3 3 2 4" xfId="15505" xr:uid="{13BD231A-1E64-456E-8450-074202C12684}"/>
    <cellStyle name="Comma 5 2 5 3 3 2 4 2" xfId="39769" xr:uid="{CF1F527D-F27B-4366-AAA8-B4079ABA1155}"/>
    <cellStyle name="Comma 5 2 5 3 3 2 5" xfId="27637" xr:uid="{3CCD82FA-A033-4DF7-9258-CAE78FF1A5E7}"/>
    <cellStyle name="Comma 5 2 5 3 3 3" xfId="5395" xr:uid="{7BD5CF41-9FBA-4F7A-995F-E00BF4B489C3}"/>
    <cellStyle name="Comma 5 2 5 3 3 3 2" xfId="17527" xr:uid="{71637232-1423-40DA-BC62-3CBE5E964FA3}"/>
    <cellStyle name="Comma 5 2 5 3 3 3 2 2" xfId="41791" xr:uid="{4E556675-C266-4119-85F3-45DAFE2D1087}"/>
    <cellStyle name="Comma 5 2 5 3 3 3 3" xfId="29659" xr:uid="{CBEB77B7-36DD-47EC-8388-65076C9E240D}"/>
    <cellStyle name="Comma 5 2 5 3 3 4" xfId="9439" xr:uid="{6245A541-406B-44E8-9D72-905682B81183}"/>
    <cellStyle name="Comma 5 2 5 3 3 4 2" xfId="21571" xr:uid="{E9D51342-5734-48FE-A777-6B8E92DC9B69}"/>
    <cellStyle name="Comma 5 2 5 3 3 4 2 2" xfId="45835" xr:uid="{DD0E7628-C3F8-4E61-9C57-410F9059D5C0}"/>
    <cellStyle name="Comma 5 2 5 3 3 4 3" xfId="33703" xr:uid="{0242DCD4-CEFC-4598-82E1-E10F74DF3B44}"/>
    <cellStyle name="Comma 5 2 5 3 3 5" xfId="13483" xr:uid="{FAE8E426-6819-43DB-A0FF-AF2B1528C18B}"/>
    <cellStyle name="Comma 5 2 5 3 3 5 2" xfId="37747" xr:uid="{D7C35904-7D6A-490D-978D-A2B3C861066B}"/>
    <cellStyle name="Comma 5 2 5 3 3 6" xfId="25615" xr:uid="{693007A0-4024-4EE6-86B5-037517A0C223}"/>
    <cellStyle name="Comma 5 2 5 3 4" xfId="2362" xr:uid="{25535240-CC58-42BB-832E-123BF19C6E8B}"/>
    <cellStyle name="Comma 5 2 5 3 4 2" xfId="6406" xr:uid="{62CFC346-301D-4B2A-97D8-1E9BF915A924}"/>
    <cellStyle name="Comma 5 2 5 3 4 2 2" xfId="18538" xr:uid="{5C1B1F1C-1972-4448-9987-6862670FF765}"/>
    <cellStyle name="Comma 5 2 5 3 4 2 2 2" xfId="42802" xr:uid="{A0C0DC21-45F8-4BAB-8E98-533DAA630530}"/>
    <cellStyle name="Comma 5 2 5 3 4 2 3" xfId="30670" xr:uid="{08B1C290-00EB-40B5-A07E-9D8D6BAF753C}"/>
    <cellStyle name="Comma 5 2 5 3 4 3" xfId="10450" xr:uid="{DCEA271A-63A9-412C-871B-14C6C19A63FA}"/>
    <cellStyle name="Comma 5 2 5 3 4 3 2" xfId="22582" xr:uid="{35C9FD5E-D3E1-4EA3-AC82-91B51900A907}"/>
    <cellStyle name="Comma 5 2 5 3 4 3 2 2" xfId="46846" xr:uid="{3B45E68B-900E-47B8-B20C-46661B6009C5}"/>
    <cellStyle name="Comma 5 2 5 3 4 3 3" xfId="34714" xr:uid="{5D3E37A4-AA37-4FDA-8432-507328CCE9C9}"/>
    <cellStyle name="Comma 5 2 5 3 4 4" xfId="14494" xr:uid="{36B9BA33-08CA-46ED-BE68-4979B05F0506}"/>
    <cellStyle name="Comma 5 2 5 3 4 4 2" xfId="38758" xr:uid="{642E2C6F-D22F-48B8-AE49-FC124A1F8CA1}"/>
    <cellStyle name="Comma 5 2 5 3 4 5" xfId="26626" xr:uid="{9A86D4EC-CA54-4DC6-B33D-F8E997062DF4}"/>
    <cellStyle name="Comma 5 2 5 3 5" xfId="4384" xr:uid="{E5098CF3-7806-4D75-B864-D04B237D6EA9}"/>
    <cellStyle name="Comma 5 2 5 3 5 2" xfId="16516" xr:uid="{7C634D02-24B0-4E1F-9CF3-3731F3462AF2}"/>
    <cellStyle name="Comma 5 2 5 3 5 2 2" xfId="40780" xr:uid="{B7A61F57-F9EF-4A76-A786-CB6A69F21F90}"/>
    <cellStyle name="Comma 5 2 5 3 5 3" xfId="28648" xr:uid="{7248C5F4-92FB-4469-BC51-92857E7C8F33}"/>
    <cellStyle name="Comma 5 2 5 3 6" xfId="8428" xr:uid="{9ABF64FC-832F-4F31-AF47-89AAA83AF0BC}"/>
    <cellStyle name="Comma 5 2 5 3 6 2" xfId="20560" xr:uid="{4A9784E9-D976-4F7C-9EDB-9D99CEBB7C6C}"/>
    <cellStyle name="Comma 5 2 5 3 6 2 2" xfId="44824" xr:uid="{F2DCE4C8-8DAD-4FFE-BE2C-6106EE880EDE}"/>
    <cellStyle name="Comma 5 2 5 3 6 3" xfId="32692" xr:uid="{4EFD2D96-8ED3-4E84-BFC6-B9967AE73DB8}"/>
    <cellStyle name="Comma 5 2 5 3 7" xfId="12472" xr:uid="{3A636199-3E8B-478E-946A-DEC31C516212}"/>
    <cellStyle name="Comma 5 2 5 3 7 2" xfId="36736" xr:uid="{4EC6F4BF-4B54-4851-91B6-33516B7D8655}"/>
    <cellStyle name="Comma 5 2 5 3 8" xfId="24604" xr:uid="{E3986DF2-E707-42D0-8ED0-8C581278E7EC}"/>
    <cellStyle name="Comma 5 2 5 4" xfId="592" xr:uid="{9621FB43-A3F5-4B97-8F21-326A3BBB1060}"/>
    <cellStyle name="Comma 5 2 5 4 2" xfId="1603" xr:uid="{9B919005-0B58-4A71-B005-1D22E841CBF4}"/>
    <cellStyle name="Comma 5 2 5 4 2 2" xfId="3625" xr:uid="{9449FE3B-9517-41A8-9BED-8D760628C57F}"/>
    <cellStyle name="Comma 5 2 5 4 2 2 2" xfId="7669" xr:uid="{5D6E1C83-BCFE-4D51-AC69-E2B10176E516}"/>
    <cellStyle name="Comma 5 2 5 4 2 2 2 2" xfId="19801" xr:uid="{84B00FB1-2F13-4751-88A1-E0AD1B7063C1}"/>
    <cellStyle name="Comma 5 2 5 4 2 2 2 2 2" xfId="44065" xr:uid="{645748ED-269F-4F86-8071-1D570F9AEE69}"/>
    <cellStyle name="Comma 5 2 5 4 2 2 2 3" xfId="31933" xr:uid="{5F6D3731-019A-4541-8576-DFA77FD7AD06}"/>
    <cellStyle name="Comma 5 2 5 4 2 2 3" xfId="11713" xr:uid="{B9882255-3135-4295-B89A-C09084699836}"/>
    <cellStyle name="Comma 5 2 5 4 2 2 3 2" xfId="23845" xr:uid="{CD78C49C-668A-4BF7-88B1-2B07960955B3}"/>
    <cellStyle name="Comma 5 2 5 4 2 2 3 2 2" xfId="48109" xr:uid="{5F140C82-412E-431A-AC4E-65EC72E88D33}"/>
    <cellStyle name="Comma 5 2 5 4 2 2 3 3" xfId="35977" xr:uid="{823A0029-7EC7-45BE-8ED6-464E61E170CB}"/>
    <cellStyle name="Comma 5 2 5 4 2 2 4" xfId="15757" xr:uid="{F1FAF58E-FA21-49CA-8ACD-564F2CC5FA29}"/>
    <cellStyle name="Comma 5 2 5 4 2 2 4 2" xfId="40021" xr:uid="{A03F6154-E80A-4B11-9E9C-6755B2271902}"/>
    <cellStyle name="Comma 5 2 5 4 2 2 5" xfId="27889" xr:uid="{1B042112-392A-46E9-AB81-8CDC0B1268A1}"/>
    <cellStyle name="Comma 5 2 5 4 2 3" xfId="5647" xr:uid="{29C21659-FD82-4E8C-A5B8-00A59FFFDD47}"/>
    <cellStyle name="Comma 5 2 5 4 2 3 2" xfId="17779" xr:uid="{574F0E3C-540B-4ED2-88A0-354450742495}"/>
    <cellStyle name="Comma 5 2 5 4 2 3 2 2" xfId="42043" xr:uid="{01455C1B-A04C-45A7-8F03-D6C2EA9AD32C}"/>
    <cellStyle name="Comma 5 2 5 4 2 3 3" xfId="29911" xr:uid="{CD03EA94-56AC-41A4-B222-0A2606E670BF}"/>
    <cellStyle name="Comma 5 2 5 4 2 4" xfId="9691" xr:uid="{C0CD4E2F-3A52-40FD-BE51-34F48584758B}"/>
    <cellStyle name="Comma 5 2 5 4 2 4 2" xfId="21823" xr:uid="{B021F047-EEDA-46B1-A6F0-2B5715EE64D7}"/>
    <cellStyle name="Comma 5 2 5 4 2 4 2 2" xfId="46087" xr:uid="{DE7378DF-7301-4AB4-869D-C356B652F4F9}"/>
    <cellStyle name="Comma 5 2 5 4 2 4 3" xfId="33955" xr:uid="{DA07F7F7-5B6D-4495-B496-CD59452B06E8}"/>
    <cellStyle name="Comma 5 2 5 4 2 5" xfId="13735" xr:uid="{A3A193E7-2FB4-45E3-8B8D-7A1919A01D1D}"/>
    <cellStyle name="Comma 5 2 5 4 2 5 2" xfId="37999" xr:uid="{20E10AC1-ECDB-4C99-A76E-A49D2BDF8D66}"/>
    <cellStyle name="Comma 5 2 5 4 2 6" xfId="25867" xr:uid="{28333434-2C75-4850-9F2E-486EB9426D73}"/>
    <cellStyle name="Comma 5 2 5 4 3" xfId="2614" xr:uid="{FC47066A-8D79-4098-9F3F-CAF36F632C43}"/>
    <cellStyle name="Comma 5 2 5 4 3 2" xfId="6658" xr:uid="{C1276A1C-D6A0-443B-A8A3-D6F2E4BDD9C2}"/>
    <cellStyle name="Comma 5 2 5 4 3 2 2" xfId="18790" xr:uid="{BD5F096E-DAD2-4880-B499-6F185F80A411}"/>
    <cellStyle name="Comma 5 2 5 4 3 2 2 2" xfId="43054" xr:uid="{BF65BB45-EE32-48F8-B86A-2760EE013233}"/>
    <cellStyle name="Comma 5 2 5 4 3 2 3" xfId="30922" xr:uid="{6DAE5212-C356-48EB-9289-A04494A59114}"/>
    <cellStyle name="Comma 5 2 5 4 3 3" xfId="10702" xr:uid="{5FD62206-2A47-4158-8FF1-C3C49097D785}"/>
    <cellStyle name="Comma 5 2 5 4 3 3 2" xfId="22834" xr:uid="{C3AEAC82-A2AF-48C1-9B99-9C228A30460B}"/>
    <cellStyle name="Comma 5 2 5 4 3 3 2 2" xfId="47098" xr:uid="{7B3E2F24-666A-4DD4-976F-F015F58AC2F2}"/>
    <cellStyle name="Comma 5 2 5 4 3 3 3" xfId="34966" xr:uid="{257FF915-FCF3-45C1-B989-D565EC563715}"/>
    <cellStyle name="Comma 5 2 5 4 3 4" xfId="14746" xr:uid="{6EB22F43-B365-4803-8F94-2C29B28D44D8}"/>
    <cellStyle name="Comma 5 2 5 4 3 4 2" xfId="39010" xr:uid="{E8D6F8E9-D781-45E6-942D-BCB570C73C71}"/>
    <cellStyle name="Comma 5 2 5 4 3 5" xfId="26878" xr:uid="{0F041F7B-6838-49B3-965D-74BB62BED29B}"/>
    <cellStyle name="Comma 5 2 5 4 4" xfId="4636" xr:uid="{BD6BEC4C-08D7-469C-9FAE-97E42E2E172C}"/>
    <cellStyle name="Comma 5 2 5 4 4 2" xfId="16768" xr:uid="{7CC79168-DB21-43FD-ADE5-06BA879CC47A}"/>
    <cellStyle name="Comma 5 2 5 4 4 2 2" xfId="41032" xr:uid="{AD3BDA63-FA6B-43F6-9A59-DCEBD99E8CCB}"/>
    <cellStyle name="Comma 5 2 5 4 4 3" xfId="28900" xr:uid="{0973B2D9-75B3-49A0-A13A-39BC33170F5A}"/>
    <cellStyle name="Comma 5 2 5 4 5" xfId="8680" xr:uid="{44760816-E4D5-4A26-AC70-CC28675044EF}"/>
    <cellStyle name="Comma 5 2 5 4 5 2" xfId="20812" xr:uid="{1DCDA7E0-A1B9-48CF-9832-3A139A61E862}"/>
    <cellStyle name="Comma 5 2 5 4 5 2 2" xfId="45076" xr:uid="{1A239B2A-0100-4346-B217-3EE1F0F9FA7D}"/>
    <cellStyle name="Comma 5 2 5 4 5 3" xfId="32944" xr:uid="{0219C21C-1D34-4E19-AA81-6E3280448502}"/>
    <cellStyle name="Comma 5 2 5 4 6" xfId="12724" xr:uid="{D6DB8A76-EA11-42B2-9803-003902699844}"/>
    <cellStyle name="Comma 5 2 5 4 6 2" xfId="36988" xr:uid="{66669EF5-32A3-4B5C-8EBD-133875180FED}"/>
    <cellStyle name="Comma 5 2 5 4 7" xfId="24856" xr:uid="{D2E50044-DBB7-4FAD-A983-05A34C19E535}"/>
    <cellStyle name="Comma 5 2 5 5" xfId="1098" xr:uid="{9209A575-E07B-4778-A0D5-89A0D1B335C6}"/>
    <cellStyle name="Comma 5 2 5 5 2" xfId="3120" xr:uid="{06F52F21-8B67-4F4C-AC66-9CD74A1B13AE}"/>
    <cellStyle name="Comma 5 2 5 5 2 2" xfId="7164" xr:uid="{B15EDA1A-667E-4875-9096-AA23C6F2AEA7}"/>
    <cellStyle name="Comma 5 2 5 5 2 2 2" xfId="19296" xr:uid="{64686CBB-19F4-4C67-BBE1-A54FAD210A94}"/>
    <cellStyle name="Comma 5 2 5 5 2 2 2 2" xfId="43560" xr:uid="{C987CED0-22A0-41C5-8E98-E4DF9B8D27B8}"/>
    <cellStyle name="Comma 5 2 5 5 2 2 3" xfId="31428" xr:uid="{11CB5BCE-A0BD-4741-8829-1B0D8B9005E5}"/>
    <cellStyle name="Comma 5 2 5 5 2 3" xfId="11208" xr:uid="{8FB34405-E018-4C0A-8505-67DB4B68C309}"/>
    <cellStyle name="Comma 5 2 5 5 2 3 2" xfId="23340" xr:uid="{6B571ECC-489A-4E49-A7AD-572DBB81BD5C}"/>
    <cellStyle name="Comma 5 2 5 5 2 3 2 2" xfId="47604" xr:uid="{30CF38C8-EB4F-4446-9E92-7559F02031AE}"/>
    <cellStyle name="Comma 5 2 5 5 2 3 3" xfId="35472" xr:uid="{62F5AF93-F40A-4A0C-BFB9-9ECD3B346D7B}"/>
    <cellStyle name="Comma 5 2 5 5 2 4" xfId="15252" xr:uid="{E40B736F-685C-4702-ABC1-5DD5165A9DFD}"/>
    <cellStyle name="Comma 5 2 5 5 2 4 2" xfId="39516" xr:uid="{9717FD75-4B77-408D-A4F7-72E7AC577F23}"/>
    <cellStyle name="Comma 5 2 5 5 2 5" xfId="27384" xr:uid="{46E7C1A7-8D1D-4A55-92FD-793B26E17922}"/>
    <cellStyle name="Comma 5 2 5 5 3" xfId="5142" xr:uid="{2A062931-7F22-4EE5-94C4-1491E3795C8C}"/>
    <cellStyle name="Comma 5 2 5 5 3 2" xfId="17274" xr:uid="{83F620A3-FD1D-4238-8D16-775F262E0155}"/>
    <cellStyle name="Comma 5 2 5 5 3 2 2" xfId="41538" xr:uid="{73F0DF42-5063-4373-9F89-0383C993E084}"/>
    <cellStyle name="Comma 5 2 5 5 3 3" xfId="29406" xr:uid="{D2E93932-E8BD-4963-91BD-E68E27BDF3CF}"/>
    <cellStyle name="Comma 5 2 5 5 4" xfId="9186" xr:uid="{9F5C6FDF-432A-4082-8F2C-7F2F36A19B7D}"/>
    <cellStyle name="Comma 5 2 5 5 4 2" xfId="21318" xr:uid="{88A24B6A-C91C-4698-A088-6605EE46C907}"/>
    <cellStyle name="Comma 5 2 5 5 4 2 2" xfId="45582" xr:uid="{F93C21C6-83BE-42E0-AB61-5809AE114010}"/>
    <cellStyle name="Comma 5 2 5 5 4 3" xfId="33450" xr:uid="{B0161995-1788-4CBD-A411-93CA730F8B0B}"/>
    <cellStyle name="Comma 5 2 5 5 5" xfId="13230" xr:uid="{22641BE3-1269-4BE8-887B-12BAECDE0E94}"/>
    <cellStyle name="Comma 5 2 5 5 5 2" xfId="37494" xr:uid="{2D091727-58C8-49A5-BBB4-CAB1749EAAB4}"/>
    <cellStyle name="Comma 5 2 5 5 6" xfId="25362" xr:uid="{8B8BE679-29F7-4FDE-B843-E5C2AB56D461}"/>
    <cellStyle name="Comma 5 2 5 6" xfId="2109" xr:uid="{6475325A-441F-466A-A626-3F869107E8FE}"/>
    <cellStyle name="Comma 5 2 5 6 2" xfId="6153" xr:uid="{F2F01935-D23A-4BFA-B63A-903845D111FC}"/>
    <cellStyle name="Comma 5 2 5 6 2 2" xfId="18285" xr:uid="{94462BD7-6C4B-4ACB-9A0F-F7A2D6558B0B}"/>
    <cellStyle name="Comma 5 2 5 6 2 2 2" xfId="42549" xr:uid="{370CB212-0EF7-4C38-AE37-2D14053FA74B}"/>
    <cellStyle name="Comma 5 2 5 6 2 3" xfId="30417" xr:uid="{72A4DB1B-2C2C-4326-8B20-6988210B5D4B}"/>
    <cellStyle name="Comma 5 2 5 6 3" xfId="10197" xr:uid="{6874367B-FC6D-4F59-A71E-4BB5803A10DC}"/>
    <cellStyle name="Comma 5 2 5 6 3 2" xfId="22329" xr:uid="{886513ED-F94A-4CC7-949D-70E502509CA8}"/>
    <cellStyle name="Comma 5 2 5 6 3 2 2" xfId="46593" xr:uid="{4836A562-8AC0-4EE7-AB1C-EEC3ED80EC7C}"/>
    <cellStyle name="Comma 5 2 5 6 3 3" xfId="34461" xr:uid="{F4765C39-C5C2-43B6-9BB8-409A9C15D654}"/>
    <cellStyle name="Comma 5 2 5 6 4" xfId="14241" xr:uid="{C6AFF753-4D36-4906-B258-A2158DEC42B4}"/>
    <cellStyle name="Comma 5 2 5 6 4 2" xfId="38505" xr:uid="{20FD57C8-892A-4EC9-8022-EB319C526991}"/>
    <cellStyle name="Comma 5 2 5 6 5" xfId="26373" xr:uid="{1845B98E-C9DC-4686-A2B6-A560256001C0}"/>
    <cellStyle name="Comma 5 2 5 7" xfId="4131" xr:uid="{0088408E-E4C0-44A7-9ECC-9F8AE88750C9}"/>
    <cellStyle name="Comma 5 2 5 7 2" xfId="16263" xr:uid="{D1E4C287-7303-4A41-ABDE-D2744D8868E9}"/>
    <cellStyle name="Comma 5 2 5 7 2 2" xfId="40527" xr:uid="{F1617DBE-2722-471F-8D46-321D214F6B88}"/>
    <cellStyle name="Comma 5 2 5 7 3" xfId="28395" xr:uid="{7012472E-33C6-44F5-A90D-016CB52315D1}"/>
    <cellStyle name="Comma 5 2 5 8" xfId="8175" xr:uid="{8AA3286F-5BE1-4005-A736-A385A7552971}"/>
    <cellStyle name="Comma 5 2 5 8 2" xfId="20307" xr:uid="{34E8CA23-6A62-4D77-A132-9B793575D01D}"/>
    <cellStyle name="Comma 5 2 5 8 2 2" xfId="44571" xr:uid="{6572F32F-8E0B-4C2A-B8E6-4855A36E4918}"/>
    <cellStyle name="Comma 5 2 5 8 3" xfId="32439" xr:uid="{423944AA-2225-42C8-AF24-3421BF6A513B}"/>
    <cellStyle name="Comma 5 2 5 9" xfId="12219" xr:uid="{77DB0916-0EAD-4747-9651-916FE44D6219}"/>
    <cellStyle name="Comma 5 2 5 9 2" xfId="36483" xr:uid="{E249C6C0-0E48-4C9B-AC1F-8DF016AD03E1}"/>
    <cellStyle name="Comma 5 2 6" xfId="150" xr:uid="{3B6E1FD5-D3FC-49FC-AB7B-6198983307AE}"/>
    <cellStyle name="Comma 5 2 6 2" xfId="403" xr:uid="{23BAE188-33A8-445B-8527-060C66154E25}"/>
    <cellStyle name="Comma 5 2 6 2 2" xfId="908" xr:uid="{9192D416-6F39-415C-AF8B-717627C3CF0B}"/>
    <cellStyle name="Comma 5 2 6 2 2 2" xfId="1919" xr:uid="{B650D7C1-F73C-4A8D-BB4D-07144528A8CE}"/>
    <cellStyle name="Comma 5 2 6 2 2 2 2" xfId="3941" xr:uid="{CFC2D7C0-C56B-4CCA-9E1F-920F1D4971B8}"/>
    <cellStyle name="Comma 5 2 6 2 2 2 2 2" xfId="7985" xr:uid="{937B4EA8-974C-4761-8985-4228A853D0CC}"/>
    <cellStyle name="Comma 5 2 6 2 2 2 2 2 2" xfId="20117" xr:uid="{85B50149-8C22-40A7-82DD-221102187E55}"/>
    <cellStyle name="Comma 5 2 6 2 2 2 2 2 2 2" xfId="44381" xr:uid="{6DEA47FE-E7EA-4C87-A6FE-A3D73816754C}"/>
    <cellStyle name="Comma 5 2 6 2 2 2 2 2 3" xfId="32249" xr:uid="{CD155B5E-7820-4547-B77A-141E5F649839}"/>
    <cellStyle name="Comma 5 2 6 2 2 2 2 3" xfId="12029" xr:uid="{E0C3D543-612C-45DE-A5CE-679CAF113C09}"/>
    <cellStyle name="Comma 5 2 6 2 2 2 2 3 2" xfId="24161" xr:uid="{B68F1B80-6A52-4DA0-9E07-DFAE9A9381AE}"/>
    <cellStyle name="Comma 5 2 6 2 2 2 2 3 2 2" xfId="48425" xr:uid="{6CA1BEF8-99BA-45A5-B8D3-17230232EA24}"/>
    <cellStyle name="Comma 5 2 6 2 2 2 2 3 3" xfId="36293" xr:uid="{E405E676-CDA8-4DAD-AAA9-BB76B8D103C5}"/>
    <cellStyle name="Comma 5 2 6 2 2 2 2 4" xfId="16073" xr:uid="{84D6CFA7-C48C-458E-A7E8-64D2D70BED23}"/>
    <cellStyle name="Comma 5 2 6 2 2 2 2 4 2" xfId="40337" xr:uid="{CABEC212-C136-487A-AD0C-913DE0312E96}"/>
    <cellStyle name="Comma 5 2 6 2 2 2 2 5" xfId="28205" xr:uid="{6064FA86-F28E-46D1-B83A-6747F4F53468}"/>
    <cellStyle name="Comma 5 2 6 2 2 2 3" xfId="5963" xr:uid="{F7486B2E-66E5-4A99-9370-F3C8465A5088}"/>
    <cellStyle name="Comma 5 2 6 2 2 2 3 2" xfId="18095" xr:uid="{C206BF19-F358-4A34-ADB9-0254AF9A316C}"/>
    <cellStyle name="Comma 5 2 6 2 2 2 3 2 2" xfId="42359" xr:uid="{B90AE4A8-C934-4BE1-87C4-3F42F64EBE0F}"/>
    <cellStyle name="Comma 5 2 6 2 2 2 3 3" xfId="30227" xr:uid="{D48C0EF0-8F9F-4A2F-AF58-4E385C664A8F}"/>
    <cellStyle name="Comma 5 2 6 2 2 2 4" xfId="10007" xr:uid="{5C5E995C-A326-4585-A88D-6AB7A6B143AC}"/>
    <cellStyle name="Comma 5 2 6 2 2 2 4 2" xfId="22139" xr:uid="{6B96516D-D3D8-45D8-861F-C352D1A7E5BC}"/>
    <cellStyle name="Comma 5 2 6 2 2 2 4 2 2" xfId="46403" xr:uid="{DE02B39D-D82B-49F3-92AD-A52610F9C612}"/>
    <cellStyle name="Comma 5 2 6 2 2 2 4 3" xfId="34271" xr:uid="{FF7F40E3-3CE1-4633-B6CA-81A7E728BBCC}"/>
    <cellStyle name="Comma 5 2 6 2 2 2 5" xfId="14051" xr:uid="{EBCB699B-5B74-4EE5-A07A-016671011F8A}"/>
    <cellStyle name="Comma 5 2 6 2 2 2 5 2" xfId="38315" xr:uid="{B2AFF622-B301-44CC-A054-D6DE31690646}"/>
    <cellStyle name="Comma 5 2 6 2 2 2 6" xfId="26183" xr:uid="{EBC18F8E-EB56-47EE-932E-D52DB30533D4}"/>
    <cellStyle name="Comma 5 2 6 2 2 3" xfId="2930" xr:uid="{5CD716F3-920F-434B-9AB7-76B12115E729}"/>
    <cellStyle name="Comma 5 2 6 2 2 3 2" xfId="6974" xr:uid="{5679551A-2968-4D56-865E-8C27706237F3}"/>
    <cellStyle name="Comma 5 2 6 2 2 3 2 2" xfId="19106" xr:uid="{46571CD6-F187-419A-B8C1-04E87DC058D4}"/>
    <cellStyle name="Comma 5 2 6 2 2 3 2 2 2" xfId="43370" xr:uid="{1800D4C8-85DC-40ED-92EE-C759EA95E233}"/>
    <cellStyle name="Comma 5 2 6 2 2 3 2 3" xfId="31238" xr:uid="{5F95CE60-DFB7-4D1D-9E31-F6C03F57F959}"/>
    <cellStyle name="Comma 5 2 6 2 2 3 3" xfId="11018" xr:uid="{1168116A-0C5E-44A1-900D-B7031DC14C5B}"/>
    <cellStyle name="Comma 5 2 6 2 2 3 3 2" xfId="23150" xr:uid="{0F15F7F0-7B91-4D1B-BD47-2F8FDAC622EB}"/>
    <cellStyle name="Comma 5 2 6 2 2 3 3 2 2" xfId="47414" xr:uid="{8C66CA1E-AEA4-4634-990F-D29CD4420AD9}"/>
    <cellStyle name="Comma 5 2 6 2 2 3 3 3" xfId="35282" xr:uid="{A5FBFB63-8EF6-4835-8AB0-2B3DFAA6EE9C}"/>
    <cellStyle name="Comma 5 2 6 2 2 3 4" xfId="15062" xr:uid="{7D46CD4C-E929-4F5F-94DA-E7CE4C0DA0E3}"/>
    <cellStyle name="Comma 5 2 6 2 2 3 4 2" xfId="39326" xr:uid="{F601F9C5-EE81-4DEE-B683-B07E9011F1C7}"/>
    <cellStyle name="Comma 5 2 6 2 2 3 5" xfId="27194" xr:uid="{7A2AE1FD-5DB0-4596-8383-D9BDC4B5B339}"/>
    <cellStyle name="Comma 5 2 6 2 2 4" xfId="4952" xr:uid="{F2E26D1F-84FD-4B8D-BAA2-DCBD71E0741C}"/>
    <cellStyle name="Comma 5 2 6 2 2 4 2" xfId="17084" xr:uid="{C749AF16-F37B-4495-9E9D-8BD50D6CD53F}"/>
    <cellStyle name="Comma 5 2 6 2 2 4 2 2" xfId="41348" xr:uid="{D036D8A8-AF5B-442A-8F99-717955E2AA06}"/>
    <cellStyle name="Comma 5 2 6 2 2 4 3" xfId="29216" xr:uid="{030FD9F7-1393-40F6-B547-6E326272246F}"/>
    <cellStyle name="Comma 5 2 6 2 2 5" xfId="8996" xr:uid="{4AE62D9A-C24A-40DF-98E2-63CD492F0D4C}"/>
    <cellStyle name="Comma 5 2 6 2 2 5 2" xfId="21128" xr:uid="{CE43BE9F-89E1-4A78-9048-06413DA914EB}"/>
    <cellStyle name="Comma 5 2 6 2 2 5 2 2" xfId="45392" xr:uid="{96FE4FE7-1A6C-4922-BECF-56EE8F8A9A03}"/>
    <cellStyle name="Comma 5 2 6 2 2 5 3" xfId="33260" xr:uid="{159A1EAE-1757-4CF2-A11C-70EE5DACEEC1}"/>
    <cellStyle name="Comma 5 2 6 2 2 6" xfId="13040" xr:uid="{63CE8FCA-000E-4B28-8693-A1541BEB314E}"/>
    <cellStyle name="Comma 5 2 6 2 2 6 2" xfId="37304" xr:uid="{2AE48386-90BE-4797-8D95-958F20199F2E}"/>
    <cellStyle name="Comma 5 2 6 2 2 7" xfId="25172" xr:uid="{644AC7CE-72CE-43FA-BA30-443D0B34049A}"/>
    <cellStyle name="Comma 5 2 6 2 3" xfId="1414" xr:uid="{7FA8E126-D508-4A4F-8148-604B5B45B435}"/>
    <cellStyle name="Comma 5 2 6 2 3 2" xfId="3436" xr:uid="{BCCB33A3-DA71-4947-854F-D8EC0D5C986C}"/>
    <cellStyle name="Comma 5 2 6 2 3 2 2" xfId="7480" xr:uid="{C7D7BA09-350C-47B4-B071-119519A36B5A}"/>
    <cellStyle name="Comma 5 2 6 2 3 2 2 2" xfId="19612" xr:uid="{2A91F7DA-F2A1-4465-A0AD-424171D2B782}"/>
    <cellStyle name="Comma 5 2 6 2 3 2 2 2 2" xfId="43876" xr:uid="{D0FC5718-E876-4086-AFBD-6207DA6259D6}"/>
    <cellStyle name="Comma 5 2 6 2 3 2 2 3" xfId="31744" xr:uid="{D0D9DB8C-A120-41AE-B40D-66F48E5F9953}"/>
    <cellStyle name="Comma 5 2 6 2 3 2 3" xfId="11524" xr:uid="{49F14298-C198-4235-82CA-78DC80D1F503}"/>
    <cellStyle name="Comma 5 2 6 2 3 2 3 2" xfId="23656" xr:uid="{9A24A8D3-659C-4AE6-830F-85A490D48929}"/>
    <cellStyle name="Comma 5 2 6 2 3 2 3 2 2" xfId="47920" xr:uid="{B8D44938-EAC7-4A41-A85B-9290581AA5A8}"/>
    <cellStyle name="Comma 5 2 6 2 3 2 3 3" xfId="35788" xr:uid="{BF6F2090-64DD-4901-8968-80AD52C58650}"/>
    <cellStyle name="Comma 5 2 6 2 3 2 4" xfId="15568" xr:uid="{9BB5DF3D-9DAC-4F81-A255-CA1924FBCD76}"/>
    <cellStyle name="Comma 5 2 6 2 3 2 4 2" xfId="39832" xr:uid="{C33000B5-9611-4565-BAD4-BEFEF0908BDB}"/>
    <cellStyle name="Comma 5 2 6 2 3 2 5" xfId="27700" xr:uid="{74943504-D788-4C19-8CDB-792853481780}"/>
    <cellStyle name="Comma 5 2 6 2 3 3" xfId="5458" xr:uid="{40C2F8F7-2290-43B6-AC8F-DAEAFEFEEED3}"/>
    <cellStyle name="Comma 5 2 6 2 3 3 2" xfId="17590" xr:uid="{86680800-34DF-4FAE-BD60-F29A24C5EBEF}"/>
    <cellStyle name="Comma 5 2 6 2 3 3 2 2" xfId="41854" xr:uid="{BD3A6C91-2F42-4158-8942-3C44DAC3FC12}"/>
    <cellStyle name="Comma 5 2 6 2 3 3 3" xfId="29722" xr:uid="{D595C098-7EDA-44E6-A187-8F4740CAA3A5}"/>
    <cellStyle name="Comma 5 2 6 2 3 4" xfId="9502" xr:uid="{5CAF0157-EC41-4B81-A1AA-6C00BAD3E2C1}"/>
    <cellStyle name="Comma 5 2 6 2 3 4 2" xfId="21634" xr:uid="{7A26E652-C8C3-4BC1-91C0-ABBDEF45A938}"/>
    <cellStyle name="Comma 5 2 6 2 3 4 2 2" xfId="45898" xr:uid="{28B2A559-59A3-4F98-B024-76BF400A91B5}"/>
    <cellStyle name="Comma 5 2 6 2 3 4 3" xfId="33766" xr:uid="{7BCEA588-FB71-4B8C-B441-ACCD375C008E}"/>
    <cellStyle name="Comma 5 2 6 2 3 5" xfId="13546" xr:uid="{F4C2DD44-1829-488C-9901-5E8E6DF54EBC}"/>
    <cellStyle name="Comma 5 2 6 2 3 5 2" xfId="37810" xr:uid="{C5B54613-DD69-47AB-A606-CAD59B87FF83}"/>
    <cellStyle name="Comma 5 2 6 2 3 6" xfId="25678" xr:uid="{EABDC299-0FB4-4173-8D6C-8CE7F4BD07A2}"/>
    <cellStyle name="Comma 5 2 6 2 4" xfId="2425" xr:uid="{4B2A10E0-C8BD-4A16-8DDF-7F39FE3ADD56}"/>
    <cellStyle name="Comma 5 2 6 2 4 2" xfId="6469" xr:uid="{628C0CE0-E736-4F5E-8928-E19110F6D2CA}"/>
    <cellStyle name="Comma 5 2 6 2 4 2 2" xfId="18601" xr:uid="{58896180-BDAE-46CF-8427-7B15D8931A79}"/>
    <cellStyle name="Comma 5 2 6 2 4 2 2 2" xfId="42865" xr:uid="{B927FA52-B8D6-4426-AA96-42F5B97F22B7}"/>
    <cellStyle name="Comma 5 2 6 2 4 2 3" xfId="30733" xr:uid="{40AE36E9-B2FD-46FE-A069-328ECE26D54E}"/>
    <cellStyle name="Comma 5 2 6 2 4 3" xfId="10513" xr:uid="{5976398B-7CE9-47EE-8640-4956BB49AEDB}"/>
    <cellStyle name="Comma 5 2 6 2 4 3 2" xfId="22645" xr:uid="{E49FA854-2F27-4A15-93EB-69793B63DC8D}"/>
    <cellStyle name="Comma 5 2 6 2 4 3 2 2" xfId="46909" xr:uid="{932A89BE-B457-44AC-B567-BC13952D200E}"/>
    <cellStyle name="Comma 5 2 6 2 4 3 3" xfId="34777" xr:uid="{556F600E-100F-4F2F-B3B9-17444F53B36D}"/>
    <cellStyle name="Comma 5 2 6 2 4 4" xfId="14557" xr:uid="{5D1DF027-D778-4114-B6A8-4DCE058B787B}"/>
    <cellStyle name="Comma 5 2 6 2 4 4 2" xfId="38821" xr:uid="{53602E0E-C743-4486-8473-2A25F735249F}"/>
    <cellStyle name="Comma 5 2 6 2 4 5" xfId="26689" xr:uid="{46BE83A7-67AC-480B-AE5F-B040CDCC7A05}"/>
    <cellStyle name="Comma 5 2 6 2 5" xfId="4447" xr:uid="{823CEFAB-D9F6-4F88-B61D-499B51930A00}"/>
    <cellStyle name="Comma 5 2 6 2 5 2" xfId="16579" xr:uid="{88EA6EFD-785A-41AD-BE72-E0E704692D86}"/>
    <cellStyle name="Comma 5 2 6 2 5 2 2" xfId="40843" xr:uid="{290702F0-9915-4FB9-A03E-15287F6C59B0}"/>
    <cellStyle name="Comma 5 2 6 2 5 3" xfId="28711" xr:uid="{FC24A695-6FC5-4EB7-A3E6-5197FAB1F941}"/>
    <cellStyle name="Comma 5 2 6 2 6" xfId="8491" xr:uid="{ADBDC66C-01F3-4EB1-A572-4F190175590D}"/>
    <cellStyle name="Comma 5 2 6 2 6 2" xfId="20623" xr:uid="{E9233F47-BA3D-4D19-9CFA-7CF3D3E2829C}"/>
    <cellStyle name="Comma 5 2 6 2 6 2 2" xfId="44887" xr:uid="{4F2E3A1E-6046-4192-B311-AE03A73A9B6B}"/>
    <cellStyle name="Comma 5 2 6 2 6 3" xfId="32755" xr:uid="{AA5FD0BA-DF0A-4A02-B4CB-89B215FBE832}"/>
    <cellStyle name="Comma 5 2 6 2 7" xfId="12535" xr:uid="{26EC2280-5961-460A-B077-57F0948DBCA9}"/>
    <cellStyle name="Comma 5 2 6 2 7 2" xfId="36799" xr:uid="{8F3CC8C7-8913-4721-AB3D-3C5DFD7AACAA}"/>
    <cellStyle name="Comma 5 2 6 2 8" xfId="24667" xr:uid="{150426D8-8ADF-4246-8775-FA993FF1F7BF}"/>
    <cellStyle name="Comma 5 2 6 3" xfId="655" xr:uid="{0B190EF0-19B2-46C6-BC85-B973627F67A9}"/>
    <cellStyle name="Comma 5 2 6 3 2" xfId="1666" xr:uid="{A2091914-FD90-4A20-974C-00C78B649A5A}"/>
    <cellStyle name="Comma 5 2 6 3 2 2" xfId="3688" xr:uid="{462C4E89-FCD2-4ED7-A8F6-2FDFC7705F3A}"/>
    <cellStyle name="Comma 5 2 6 3 2 2 2" xfId="7732" xr:uid="{3967B712-5D82-4879-AB10-3A3CC6C8EEE9}"/>
    <cellStyle name="Comma 5 2 6 3 2 2 2 2" xfId="19864" xr:uid="{743C70DB-6587-4F28-863C-62814ACDB124}"/>
    <cellStyle name="Comma 5 2 6 3 2 2 2 2 2" xfId="44128" xr:uid="{486218C3-F5D0-4A5C-A67F-7291372A0090}"/>
    <cellStyle name="Comma 5 2 6 3 2 2 2 3" xfId="31996" xr:uid="{3360F463-649B-4C2A-8400-D2BDD115C0E1}"/>
    <cellStyle name="Comma 5 2 6 3 2 2 3" xfId="11776" xr:uid="{8A9AE682-38FF-4D0A-8BDC-8AAEE447C4A1}"/>
    <cellStyle name="Comma 5 2 6 3 2 2 3 2" xfId="23908" xr:uid="{344C5DAD-88A0-46CE-9FC4-68D2122AFBD9}"/>
    <cellStyle name="Comma 5 2 6 3 2 2 3 2 2" xfId="48172" xr:uid="{903ED884-A771-41BD-84EF-06D0164D9E0C}"/>
    <cellStyle name="Comma 5 2 6 3 2 2 3 3" xfId="36040" xr:uid="{09FDA12C-5544-4E69-8032-17CFA4647AB9}"/>
    <cellStyle name="Comma 5 2 6 3 2 2 4" xfId="15820" xr:uid="{6410191B-B029-4B7F-9777-827143FC125C}"/>
    <cellStyle name="Comma 5 2 6 3 2 2 4 2" xfId="40084" xr:uid="{E49E3A87-A19E-43BD-AA44-8911F0D35FFA}"/>
    <cellStyle name="Comma 5 2 6 3 2 2 5" xfId="27952" xr:uid="{13999E38-9C04-41F0-84B2-5CC789E42A2D}"/>
    <cellStyle name="Comma 5 2 6 3 2 3" xfId="5710" xr:uid="{F85219C2-87B3-4747-831A-434169FDAD35}"/>
    <cellStyle name="Comma 5 2 6 3 2 3 2" xfId="17842" xr:uid="{7A7E3484-309F-4D09-9810-86699B04C602}"/>
    <cellStyle name="Comma 5 2 6 3 2 3 2 2" xfId="42106" xr:uid="{BDA6C3C0-1D47-46E7-B5E1-BBD9EB5533CC}"/>
    <cellStyle name="Comma 5 2 6 3 2 3 3" xfId="29974" xr:uid="{4F3D8303-5EEE-4E31-B565-574ACD4F4324}"/>
    <cellStyle name="Comma 5 2 6 3 2 4" xfId="9754" xr:uid="{2587CA5A-8417-4ED7-A62A-FD6FDC7C1AB5}"/>
    <cellStyle name="Comma 5 2 6 3 2 4 2" xfId="21886" xr:uid="{5131002A-9770-443B-BB32-47FBFA41E273}"/>
    <cellStyle name="Comma 5 2 6 3 2 4 2 2" xfId="46150" xr:uid="{32C26208-1073-4348-AAEE-3C00CB7CE91B}"/>
    <cellStyle name="Comma 5 2 6 3 2 4 3" xfId="34018" xr:uid="{2A032F1D-F34B-4B83-8669-52CB5E4F8F9D}"/>
    <cellStyle name="Comma 5 2 6 3 2 5" xfId="13798" xr:uid="{333C70B3-9959-4DA4-AC4B-295A9B286DD3}"/>
    <cellStyle name="Comma 5 2 6 3 2 5 2" xfId="38062" xr:uid="{8BA28CFE-BA1C-4CA8-BB44-EE0C930FF471}"/>
    <cellStyle name="Comma 5 2 6 3 2 6" xfId="25930" xr:uid="{41939865-0065-4495-98FB-FEF296FCDE45}"/>
    <cellStyle name="Comma 5 2 6 3 3" xfId="2677" xr:uid="{CD9FF74B-DE49-4B43-8C4A-C6F9270AC600}"/>
    <cellStyle name="Comma 5 2 6 3 3 2" xfId="6721" xr:uid="{40D9B534-4A03-47FE-9136-4746C57DA9BA}"/>
    <cellStyle name="Comma 5 2 6 3 3 2 2" xfId="18853" xr:uid="{00413693-C971-4464-A988-8BDE3F609EF5}"/>
    <cellStyle name="Comma 5 2 6 3 3 2 2 2" xfId="43117" xr:uid="{6D1C4A82-5CD8-4455-8B86-AA7AEEC21985}"/>
    <cellStyle name="Comma 5 2 6 3 3 2 3" xfId="30985" xr:uid="{9D1E046D-DDF0-4D0B-8532-DAEC78209EB0}"/>
    <cellStyle name="Comma 5 2 6 3 3 3" xfId="10765" xr:uid="{2BC78160-9254-4FA1-9044-CB4ABE1C78BE}"/>
    <cellStyle name="Comma 5 2 6 3 3 3 2" xfId="22897" xr:uid="{89CB91CB-DDA5-43F5-862B-D7E41C1A01EF}"/>
    <cellStyle name="Comma 5 2 6 3 3 3 2 2" xfId="47161" xr:uid="{F2091B94-5468-4E7C-9121-C616E9B24464}"/>
    <cellStyle name="Comma 5 2 6 3 3 3 3" xfId="35029" xr:uid="{C8B3BC45-8852-470F-B07F-895A89FD519A}"/>
    <cellStyle name="Comma 5 2 6 3 3 4" xfId="14809" xr:uid="{B2FB376E-02EE-4B03-8950-39505EE2480C}"/>
    <cellStyle name="Comma 5 2 6 3 3 4 2" xfId="39073" xr:uid="{F87AD76D-8491-4D7E-BCDF-B5C87825B409}"/>
    <cellStyle name="Comma 5 2 6 3 3 5" xfId="26941" xr:uid="{0FE8CBCF-ED9D-467C-9324-06CAFAB9883E}"/>
    <cellStyle name="Comma 5 2 6 3 4" xfId="4699" xr:uid="{DAD69A3F-4C54-417B-84A1-2F2D1A9B3B19}"/>
    <cellStyle name="Comma 5 2 6 3 4 2" xfId="16831" xr:uid="{18FBB1B8-8F32-4A61-9DD2-8BFE038A203A}"/>
    <cellStyle name="Comma 5 2 6 3 4 2 2" xfId="41095" xr:uid="{606D07E3-8E7B-42C3-AAD6-354B437267DC}"/>
    <cellStyle name="Comma 5 2 6 3 4 3" xfId="28963" xr:uid="{054E7B1F-9BBC-48B5-8FD6-A0C12CE84C71}"/>
    <cellStyle name="Comma 5 2 6 3 5" xfId="8743" xr:uid="{19842E10-2AE5-4D86-8E56-36681CAA65A5}"/>
    <cellStyle name="Comma 5 2 6 3 5 2" xfId="20875" xr:uid="{1F43438D-69F7-4EFB-A5A9-867E76DBE7D7}"/>
    <cellStyle name="Comma 5 2 6 3 5 2 2" xfId="45139" xr:uid="{92C09572-7C2E-4C4D-908D-23882252EDE1}"/>
    <cellStyle name="Comma 5 2 6 3 5 3" xfId="33007" xr:uid="{DF24D643-5320-4236-809E-22901B70DD18}"/>
    <cellStyle name="Comma 5 2 6 3 6" xfId="12787" xr:uid="{8E481CA8-D0EB-439C-8E9B-FB69D73FB882}"/>
    <cellStyle name="Comma 5 2 6 3 6 2" xfId="37051" xr:uid="{95554978-7ABA-449A-B1EC-E0614CDDC9F8}"/>
    <cellStyle name="Comma 5 2 6 3 7" xfId="24919" xr:uid="{A337899E-E4A8-4A31-9D2B-04CD7B6AECA8}"/>
    <cellStyle name="Comma 5 2 6 4" xfId="1161" xr:uid="{6EF5AA5C-26F1-4797-A78C-8C7A4422309A}"/>
    <cellStyle name="Comma 5 2 6 4 2" xfId="3183" xr:uid="{603EB158-35CC-494B-B715-7495E4000DD4}"/>
    <cellStyle name="Comma 5 2 6 4 2 2" xfId="7227" xr:uid="{629C30AC-C0BE-4351-90DB-D647F98EC915}"/>
    <cellStyle name="Comma 5 2 6 4 2 2 2" xfId="19359" xr:uid="{6FFE525C-815C-4486-A24D-C8C9982D4673}"/>
    <cellStyle name="Comma 5 2 6 4 2 2 2 2" xfId="43623" xr:uid="{87486942-ADB7-4E60-A0F7-85B83DEDF8B8}"/>
    <cellStyle name="Comma 5 2 6 4 2 2 3" xfId="31491" xr:uid="{501531C9-0E6B-4ECE-B344-F414ABCB603A}"/>
    <cellStyle name="Comma 5 2 6 4 2 3" xfId="11271" xr:uid="{E502294C-60B1-4850-A3C6-EA27B66FDC22}"/>
    <cellStyle name="Comma 5 2 6 4 2 3 2" xfId="23403" xr:uid="{25ADA8BE-E36D-41A9-AC21-3617ACA7B930}"/>
    <cellStyle name="Comma 5 2 6 4 2 3 2 2" xfId="47667" xr:uid="{27097BE2-7514-45AC-B95A-D1AC70046F62}"/>
    <cellStyle name="Comma 5 2 6 4 2 3 3" xfId="35535" xr:uid="{4525B632-0419-497C-A870-86F420B49C40}"/>
    <cellStyle name="Comma 5 2 6 4 2 4" xfId="15315" xr:uid="{BFFCD2B4-D1AB-4FD4-9F4D-167783FDAAE8}"/>
    <cellStyle name="Comma 5 2 6 4 2 4 2" xfId="39579" xr:uid="{DD6900B9-82D0-4B92-A3BF-CCF6329581D7}"/>
    <cellStyle name="Comma 5 2 6 4 2 5" xfId="27447" xr:uid="{574AF555-A393-411C-9D65-0E2AD43CFAB9}"/>
    <cellStyle name="Comma 5 2 6 4 3" xfId="5205" xr:uid="{2058FD9A-325A-49E6-905E-AEEB86409DC9}"/>
    <cellStyle name="Comma 5 2 6 4 3 2" xfId="17337" xr:uid="{26C52634-6237-4EF2-B9C0-DC433F7371F0}"/>
    <cellStyle name="Comma 5 2 6 4 3 2 2" xfId="41601" xr:uid="{C912D5D4-12DA-44F1-B725-61F6A493B204}"/>
    <cellStyle name="Comma 5 2 6 4 3 3" xfId="29469" xr:uid="{6BE66834-EE1B-4D05-BD68-5234B24D654C}"/>
    <cellStyle name="Comma 5 2 6 4 4" xfId="9249" xr:uid="{1A8BC667-078C-4225-89CD-732E9482A1C5}"/>
    <cellStyle name="Comma 5 2 6 4 4 2" xfId="21381" xr:uid="{968366BB-5744-40DA-B618-927825C7768F}"/>
    <cellStyle name="Comma 5 2 6 4 4 2 2" xfId="45645" xr:uid="{67937B7C-9FDC-4182-B391-7CCC06F9F494}"/>
    <cellStyle name="Comma 5 2 6 4 4 3" xfId="33513" xr:uid="{7CFA575A-FBD8-4C69-B097-E9C73227281E}"/>
    <cellStyle name="Comma 5 2 6 4 5" xfId="13293" xr:uid="{DB19D094-FF41-4D6A-AB4C-80377D4277A2}"/>
    <cellStyle name="Comma 5 2 6 4 5 2" xfId="37557" xr:uid="{3F5EA41D-C31D-4299-AE1F-147ADBFE1651}"/>
    <cellStyle name="Comma 5 2 6 4 6" xfId="25425" xr:uid="{1F98F0D9-FAD5-4310-8722-8CAFC44BF394}"/>
    <cellStyle name="Comma 5 2 6 5" xfId="2172" xr:uid="{D875CC6C-A9DC-45BD-94CB-A053CAFD3E1C}"/>
    <cellStyle name="Comma 5 2 6 5 2" xfId="6216" xr:uid="{A373CD0B-4E99-4230-9506-8BE36238849F}"/>
    <cellStyle name="Comma 5 2 6 5 2 2" xfId="18348" xr:uid="{D70BDD89-AB64-4BD8-BA4A-C1AB8B9A7E51}"/>
    <cellStyle name="Comma 5 2 6 5 2 2 2" xfId="42612" xr:uid="{7B266CDA-E6A5-44F4-83C1-FB951B531078}"/>
    <cellStyle name="Comma 5 2 6 5 2 3" xfId="30480" xr:uid="{CB4C70B7-A0DC-4012-92AE-72511B715AB4}"/>
    <cellStyle name="Comma 5 2 6 5 3" xfId="10260" xr:uid="{7E8E16E5-06FA-4F61-B48E-D49E8A6F69C0}"/>
    <cellStyle name="Comma 5 2 6 5 3 2" xfId="22392" xr:uid="{74638B76-9098-461B-BB69-45D8092247BD}"/>
    <cellStyle name="Comma 5 2 6 5 3 2 2" xfId="46656" xr:uid="{38C28596-9395-47CC-A63F-2C17F860BF72}"/>
    <cellStyle name="Comma 5 2 6 5 3 3" xfId="34524" xr:uid="{FB3CC4D6-32F6-4F83-8A29-4C0B5066B61C}"/>
    <cellStyle name="Comma 5 2 6 5 4" xfId="14304" xr:uid="{0DFCF839-3F36-4251-8371-443D6517F657}"/>
    <cellStyle name="Comma 5 2 6 5 4 2" xfId="38568" xr:uid="{8DA92EFD-DE1F-4BFA-9FE6-DF3F7792154F}"/>
    <cellStyle name="Comma 5 2 6 5 5" xfId="26436" xr:uid="{AF92F8A8-F8E8-4E8C-9BD2-1429E9026AAD}"/>
    <cellStyle name="Comma 5 2 6 6" xfId="4194" xr:uid="{8CC55639-2769-46D9-93A4-6700ADC84BE7}"/>
    <cellStyle name="Comma 5 2 6 6 2" xfId="16326" xr:uid="{6A29E350-768E-4871-B6C0-375D53D7DD0B}"/>
    <cellStyle name="Comma 5 2 6 6 2 2" xfId="40590" xr:uid="{FA7123A8-0319-49E2-8C25-DDFBC8C597B1}"/>
    <cellStyle name="Comma 5 2 6 6 3" xfId="28458" xr:uid="{33D9521D-CD12-42C1-B53E-B9F0DFF5BFD0}"/>
    <cellStyle name="Comma 5 2 6 7" xfId="8238" xr:uid="{319DF3A1-8A69-44B4-AA08-3CD8CD87751D}"/>
    <cellStyle name="Comma 5 2 6 7 2" xfId="20370" xr:uid="{1D8FA72D-752E-45D9-82B7-54EAC210446F}"/>
    <cellStyle name="Comma 5 2 6 7 2 2" xfId="44634" xr:uid="{3C505E4A-57A3-475F-AF23-F1345C2B4D75}"/>
    <cellStyle name="Comma 5 2 6 7 3" xfId="32502" xr:uid="{2A91860B-DAE7-49E0-957D-FF34743752F1}"/>
    <cellStyle name="Comma 5 2 6 8" xfId="12282" xr:uid="{8791FF9E-D29D-4E96-8B87-4BA4878CC0CB}"/>
    <cellStyle name="Comma 5 2 6 8 2" xfId="36546" xr:uid="{CE040BD0-7452-4F49-A5CC-3294434ED7CC}"/>
    <cellStyle name="Comma 5 2 6 9" xfId="24414" xr:uid="{FCB6D5D4-E1D7-43A8-9624-BFDCECAFF6C9}"/>
    <cellStyle name="Comma 5 2 7" xfId="277" xr:uid="{F6DD2E94-00EF-4081-B07E-75E3B39953D2}"/>
    <cellStyle name="Comma 5 2 7 2" xfId="782" xr:uid="{94BB8BCE-0EA9-47CC-A957-043BEB986E51}"/>
    <cellStyle name="Comma 5 2 7 2 2" xfId="1793" xr:uid="{EC6428F6-50D9-4361-8763-6371341D9E4B}"/>
    <cellStyle name="Comma 5 2 7 2 2 2" xfId="3815" xr:uid="{3E0C0C33-DFDC-4CD5-96DC-14DD24714FE7}"/>
    <cellStyle name="Comma 5 2 7 2 2 2 2" xfId="7859" xr:uid="{C6B8D7D7-72A6-406E-8386-4B00753B1124}"/>
    <cellStyle name="Comma 5 2 7 2 2 2 2 2" xfId="19991" xr:uid="{21F0E54E-7CE9-48AD-AA46-EF580046F605}"/>
    <cellStyle name="Comma 5 2 7 2 2 2 2 2 2" xfId="44255" xr:uid="{D30755EC-C39A-4627-9B57-55CA69D39D71}"/>
    <cellStyle name="Comma 5 2 7 2 2 2 2 3" xfId="32123" xr:uid="{25E1DBDF-3722-4FDD-AA70-146CA0BEAC86}"/>
    <cellStyle name="Comma 5 2 7 2 2 2 3" xfId="11903" xr:uid="{398B0A01-7383-47B9-B963-50967C956D0F}"/>
    <cellStyle name="Comma 5 2 7 2 2 2 3 2" xfId="24035" xr:uid="{DBC5D59B-B386-4208-8A65-7603D3B6697C}"/>
    <cellStyle name="Comma 5 2 7 2 2 2 3 2 2" xfId="48299" xr:uid="{C19CF1A3-6EF4-4A42-8226-699A97FB39A9}"/>
    <cellStyle name="Comma 5 2 7 2 2 2 3 3" xfId="36167" xr:uid="{F5A53D6F-78EA-401E-83C1-781EA6C8ADD9}"/>
    <cellStyle name="Comma 5 2 7 2 2 2 4" xfId="15947" xr:uid="{96B76349-5531-4381-BF76-1D9F41247E32}"/>
    <cellStyle name="Comma 5 2 7 2 2 2 4 2" xfId="40211" xr:uid="{AE5C5BF7-F2D0-44C8-B4A2-06B19FEC5261}"/>
    <cellStyle name="Comma 5 2 7 2 2 2 5" xfId="28079" xr:uid="{C87D220E-1612-488E-9561-C5F319CC2BE2}"/>
    <cellStyle name="Comma 5 2 7 2 2 3" xfId="5837" xr:uid="{0DC65098-EF7C-4B86-B4A4-00CE5A49761F}"/>
    <cellStyle name="Comma 5 2 7 2 2 3 2" xfId="17969" xr:uid="{A3B0316A-9B52-45DB-B042-6045C887CB91}"/>
    <cellStyle name="Comma 5 2 7 2 2 3 2 2" xfId="42233" xr:uid="{12E074AD-D54D-429A-AEC5-15656BF9BF75}"/>
    <cellStyle name="Comma 5 2 7 2 2 3 3" xfId="30101" xr:uid="{3067B24A-BC76-4798-8E2F-474766C0294F}"/>
    <cellStyle name="Comma 5 2 7 2 2 4" xfId="9881" xr:uid="{BDC810BD-70B6-4389-BE96-B1E3D8D03F9D}"/>
    <cellStyle name="Comma 5 2 7 2 2 4 2" xfId="22013" xr:uid="{F7507793-BD7D-4A00-BD3E-AD2DD905937E}"/>
    <cellStyle name="Comma 5 2 7 2 2 4 2 2" xfId="46277" xr:uid="{13F9FF78-B9AE-4BCB-A009-A752F8241860}"/>
    <cellStyle name="Comma 5 2 7 2 2 4 3" xfId="34145" xr:uid="{701D113C-F73D-41A1-B832-C21AEB6FCAFB}"/>
    <cellStyle name="Comma 5 2 7 2 2 5" xfId="13925" xr:uid="{4C948297-E04C-4D68-8A96-6C0D7981D062}"/>
    <cellStyle name="Comma 5 2 7 2 2 5 2" xfId="38189" xr:uid="{5A42AD26-4DE7-46AF-B256-6327BD041EB5}"/>
    <cellStyle name="Comma 5 2 7 2 2 6" xfId="26057" xr:uid="{6DD7182D-C944-4659-B2A1-24C9275D09B8}"/>
    <cellStyle name="Comma 5 2 7 2 3" xfId="2804" xr:uid="{C5C74CBD-6FFA-4B2A-9261-95144087B5A0}"/>
    <cellStyle name="Comma 5 2 7 2 3 2" xfId="6848" xr:uid="{5E0187EA-7A91-4AD3-B14D-3622DE0242A8}"/>
    <cellStyle name="Comma 5 2 7 2 3 2 2" xfId="18980" xr:uid="{E11692BE-9A27-47B0-948C-4BB951342680}"/>
    <cellStyle name="Comma 5 2 7 2 3 2 2 2" xfId="43244" xr:uid="{417D4CDF-A932-4A1E-86A2-F451C75F5178}"/>
    <cellStyle name="Comma 5 2 7 2 3 2 3" xfId="31112" xr:uid="{A94491C0-2A04-4938-9EE9-A477B12B94FE}"/>
    <cellStyle name="Comma 5 2 7 2 3 3" xfId="10892" xr:uid="{082FD801-630D-45CB-9BD6-EF468B015912}"/>
    <cellStyle name="Comma 5 2 7 2 3 3 2" xfId="23024" xr:uid="{2B818176-EDD4-4913-B236-2078380CD969}"/>
    <cellStyle name="Comma 5 2 7 2 3 3 2 2" xfId="47288" xr:uid="{25E8AECD-1013-4435-B964-A8C9D4D4DC6D}"/>
    <cellStyle name="Comma 5 2 7 2 3 3 3" xfId="35156" xr:uid="{1734574A-B67C-40C3-9D2E-53059AF2B771}"/>
    <cellStyle name="Comma 5 2 7 2 3 4" xfId="14936" xr:uid="{4109DBBA-966C-438C-86D7-EF8C062DE1B5}"/>
    <cellStyle name="Comma 5 2 7 2 3 4 2" xfId="39200" xr:uid="{4830BCF4-C02E-4448-A0E9-31242B4C1758}"/>
    <cellStyle name="Comma 5 2 7 2 3 5" xfId="27068" xr:uid="{243C70B1-3291-4B10-918B-7E7B93280560}"/>
    <cellStyle name="Comma 5 2 7 2 4" xfId="4826" xr:uid="{5E64EB1F-F680-431B-B6F6-F3435615AF7E}"/>
    <cellStyle name="Comma 5 2 7 2 4 2" xfId="16958" xr:uid="{A386389E-2E5A-4B23-9281-2BEBB417FD1C}"/>
    <cellStyle name="Comma 5 2 7 2 4 2 2" xfId="41222" xr:uid="{9720E81A-1C42-4031-BFFD-6EE5F84D9687}"/>
    <cellStyle name="Comma 5 2 7 2 4 3" xfId="29090" xr:uid="{A28D5E2B-5FE6-4D0E-B9DA-E17163B3973A}"/>
    <cellStyle name="Comma 5 2 7 2 5" xfId="8870" xr:uid="{A467D024-3C03-4A49-8F8F-AF00170F10AB}"/>
    <cellStyle name="Comma 5 2 7 2 5 2" xfId="21002" xr:uid="{F894E6F8-7A1A-48DD-90EA-72E45C73CE45}"/>
    <cellStyle name="Comma 5 2 7 2 5 2 2" xfId="45266" xr:uid="{10FB959E-15FD-4D63-8B1E-4A5BAD13E8C5}"/>
    <cellStyle name="Comma 5 2 7 2 5 3" xfId="33134" xr:uid="{910D6E10-2201-4D3F-B266-79B1F5F717E9}"/>
    <cellStyle name="Comma 5 2 7 2 6" xfId="12914" xr:uid="{CC7AB677-5FEE-4CC4-BF16-3461206B82F8}"/>
    <cellStyle name="Comma 5 2 7 2 6 2" xfId="37178" xr:uid="{DA942155-34F1-439C-B523-92F0F16D2424}"/>
    <cellStyle name="Comma 5 2 7 2 7" xfId="25046" xr:uid="{6149462B-ED1D-469D-B028-47070FB924E2}"/>
    <cellStyle name="Comma 5 2 7 3" xfId="1288" xr:uid="{56E4BD7D-B256-4972-A923-9DC0F2BDAFC2}"/>
    <cellStyle name="Comma 5 2 7 3 2" xfId="3310" xr:uid="{A97BCE96-ED4D-4894-8A38-2C178E7D22EE}"/>
    <cellStyle name="Comma 5 2 7 3 2 2" xfId="7354" xr:uid="{071B13F8-C3C2-4A29-BB64-B4A0410ED003}"/>
    <cellStyle name="Comma 5 2 7 3 2 2 2" xfId="19486" xr:uid="{45584BA4-AD96-4341-AB67-C2F124806F1A}"/>
    <cellStyle name="Comma 5 2 7 3 2 2 2 2" xfId="43750" xr:uid="{A3EA00BE-6AF0-42BA-8E93-A23D26D45B58}"/>
    <cellStyle name="Comma 5 2 7 3 2 2 3" xfId="31618" xr:uid="{08DEBB05-ECFE-48A8-8420-C655484F650E}"/>
    <cellStyle name="Comma 5 2 7 3 2 3" xfId="11398" xr:uid="{036D5B5D-8B45-4666-8011-4C3028F68197}"/>
    <cellStyle name="Comma 5 2 7 3 2 3 2" xfId="23530" xr:uid="{6DD4614C-FBD5-4B02-BBAF-3839079DB020}"/>
    <cellStyle name="Comma 5 2 7 3 2 3 2 2" xfId="47794" xr:uid="{2F9A6919-FE1E-4BA4-B2C4-76F71ED18C1F}"/>
    <cellStyle name="Comma 5 2 7 3 2 3 3" xfId="35662" xr:uid="{D71D9438-F6CD-47E8-AFC0-6060CECDD0CC}"/>
    <cellStyle name="Comma 5 2 7 3 2 4" xfId="15442" xr:uid="{B0E625A7-3359-4F4E-B613-4B94BDBF745F}"/>
    <cellStyle name="Comma 5 2 7 3 2 4 2" xfId="39706" xr:uid="{C1625C98-C12F-4348-B6F1-C0D0220FC2B8}"/>
    <cellStyle name="Comma 5 2 7 3 2 5" xfId="27574" xr:uid="{D572CE9D-A70A-4D6B-8E7A-CD528AF0A130}"/>
    <cellStyle name="Comma 5 2 7 3 3" xfId="5332" xr:uid="{7469A366-08C2-474E-A673-52DE5C6A6B4C}"/>
    <cellStyle name="Comma 5 2 7 3 3 2" xfId="17464" xr:uid="{FFD16B8D-7C25-40E2-A266-83CEF64EA4B5}"/>
    <cellStyle name="Comma 5 2 7 3 3 2 2" xfId="41728" xr:uid="{E1AFA4F2-F62A-4505-8D22-57211BCC1C7A}"/>
    <cellStyle name="Comma 5 2 7 3 3 3" xfId="29596" xr:uid="{009E3B70-807D-4C3B-A634-B7308EEDDD0C}"/>
    <cellStyle name="Comma 5 2 7 3 4" xfId="9376" xr:uid="{6801BCD5-D1F0-46B3-88C8-D9A0DB7A8F64}"/>
    <cellStyle name="Comma 5 2 7 3 4 2" xfId="21508" xr:uid="{FCFA925D-6C67-445D-8857-2D03161D2266}"/>
    <cellStyle name="Comma 5 2 7 3 4 2 2" xfId="45772" xr:uid="{AC6C0564-7857-43AC-8633-234B57EA7EE9}"/>
    <cellStyle name="Comma 5 2 7 3 4 3" xfId="33640" xr:uid="{81DDF558-0ABA-4F47-AC82-4C798A8E1BC1}"/>
    <cellStyle name="Comma 5 2 7 3 5" xfId="13420" xr:uid="{1E6CC94D-1B1C-4294-A650-533F211E67DA}"/>
    <cellStyle name="Comma 5 2 7 3 5 2" xfId="37684" xr:uid="{FBD049EE-758F-4945-A3F7-A92055A66C60}"/>
    <cellStyle name="Comma 5 2 7 3 6" xfId="25552" xr:uid="{684FEB56-9F6B-49A4-8862-DC0505929978}"/>
    <cellStyle name="Comma 5 2 7 4" xfId="2299" xr:uid="{0DEA5535-D25E-44AA-B9B3-CFF0CE044F20}"/>
    <cellStyle name="Comma 5 2 7 4 2" xfId="6343" xr:uid="{FA3A10D9-5B8C-4203-84AA-92460F695ABB}"/>
    <cellStyle name="Comma 5 2 7 4 2 2" xfId="18475" xr:uid="{F0874B7F-039F-488B-944C-76858ED95693}"/>
    <cellStyle name="Comma 5 2 7 4 2 2 2" xfId="42739" xr:uid="{1A37DD42-885D-4F45-A9C3-C6DE3C36F7CE}"/>
    <cellStyle name="Comma 5 2 7 4 2 3" xfId="30607" xr:uid="{4E6B9A3C-5671-4DA4-9552-FA1EABAC2E37}"/>
    <cellStyle name="Comma 5 2 7 4 3" xfId="10387" xr:uid="{C13139C0-168E-42A8-B404-F7E783C5DD13}"/>
    <cellStyle name="Comma 5 2 7 4 3 2" xfId="22519" xr:uid="{3A86C8C2-98D8-417B-AEFF-C80410FF330D}"/>
    <cellStyle name="Comma 5 2 7 4 3 2 2" xfId="46783" xr:uid="{6A35ED49-B58A-4AF1-9963-5024384F4509}"/>
    <cellStyle name="Comma 5 2 7 4 3 3" xfId="34651" xr:uid="{D3002F43-DE33-43CF-8925-D9C2394CB55D}"/>
    <cellStyle name="Comma 5 2 7 4 4" xfId="14431" xr:uid="{17D54738-10CB-4903-A480-70BDCA3B6255}"/>
    <cellStyle name="Comma 5 2 7 4 4 2" xfId="38695" xr:uid="{EB6B950B-77DD-4487-9EB3-98921EA1BB84}"/>
    <cellStyle name="Comma 5 2 7 4 5" xfId="26563" xr:uid="{FBCCD3C8-5DA0-41AB-9197-654698EE6596}"/>
    <cellStyle name="Comma 5 2 7 5" xfId="4321" xr:uid="{4EAE4382-6875-4A5F-89BB-F6E353D623D6}"/>
    <cellStyle name="Comma 5 2 7 5 2" xfId="16453" xr:uid="{24761A5D-E739-4916-B8D5-07974DE62201}"/>
    <cellStyle name="Comma 5 2 7 5 2 2" xfId="40717" xr:uid="{20F53B79-A8A3-45DC-B7B1-7A3D369AE462}"/>
    <cellStyle name="Comma 5 2 7 5 3" xfId="28585" xr:uid="{CDE7434F-788A-4C69-9031-46A8A0E69D99}"/>
    <cellStyle name="Comma 5 2 7 6" xfId="8365" xr:uid="{103B612F-3B15-4011-9473-584AD3FBD3F4}"/>
    <cellStyle name="Comma 5 2 7 6 2" xfId="20497" xr:uid="{C679997A-3708-47F5-935E-562CFCC2E0B4}"/>
    <cellStyle name="Comma 5 2 7 6 2 2" xfId="44761" xr:uid="{A25E14D8-732E-4051-9045-491480B67A1B}"/>
    <cellStyle name="Comma 5 2 7 6 3" xfId="32629" xr:uid="{8BE74747-711F-4646-80D0-20EF292EBB9A}"/>
    <cellStyle name="Comma 5 2 7 7" xfId="12409" xr:uid="{233CBA58-A33A-48E9-A0BA-9E8F0F9856E0}"/>
    <cellStyle name="Comma 5 2 7 7 2" xfId="36673" xr:uid="{E631BE9B-2907-4126-B965-774C8FA24C0F}"/>
    <cellStyle name="Comma 5 2 7 8" xfId="24541" xr:uid="{9B5EEDCE-A348-402C-90A5-BD93CE7FDCB9}"/>
    <cellStyle name="Comma 5 2 8" xfId="529" xr:uid="{5C7FF1B8-2E9A-4E32-A900-68904608FB7F}"/>
    <cellStyle name="Comma 5 2 8 2" xfId="1540" xr:uid="{01B52ADB-9F32-46E8-AB77-8AB7CA2872AA}"/>
    <cellStyle name="Comma 5 2 8 2 2" xfId="3562" xr:uid="{F27CEF24-9972-4C76-AA25-E9C9C1DAE7B2}"/>
    <cellStyle name="Comma 5 2 8 2 2 2" xfId="7606" xr:uid="{C52480FB-9314-4691-92D3-1BA6D54B37B8}"/>
    <cellStyle name="Comma 5 2 8 2 2 2 2" xfId="19738" xr:uid="{4EEFDA71-AFEC-49D8-8A96-F81F8FC79317}"/>
    <cellStyle name="Comma 5 2 8 2 2 2 2 2" xfId="44002" xr:uid="{F190EF89-0B17-4A47-9795-81DE690259E2}"/>
    <cellStyle name="Comma 5 2 8 2 2 2 3" xfId="31870" xr:uid="{BC022BC7-4EF6-4238-9AF1-15E18C92F0B1}"/>
    <cellStyle name="Comma 5 2 8 2 2 3" xfId="11650" xr:uid="{448CCF96-C548-446B-8873-1D40360DC290}"/>
    <cellStyle name="Comma 5 2 8 2 2 3 2" xfId="23782" xr:uid="{59DF4DE2-38A6-4914-A0EF-976113609BA7}"/>
    <cellStyle name="Comma 5 2 8 2 2 3 2 2" xfId="48046" xr:uid="{D4EF620D-4B4B-4E68-BD42-40CABDDAABB1}"/>
    <cellStyle name="Comma 5 2 8 2 2 3 3" xfId="35914" xr:uid="{5664A879-F561-47E6-93B6-87E26781DB76}"/>
    <cellStyle name="Comma 5 2 8 2 2 4" xfId="15694" xr:uid="{E4997170-3DE4-48B6-8D9D-F6C21C2A9EE1}"/>
    <cellStyle name="Comma 5 2 8 2 2 4 2" xfId="39958" xr:uid="{F98D9025-5CD3-4909-9B63-5BB47EF65298}"/>
    <cellStyle name="Comma 5 2 8 2 2 5" xfId="27826" xr:uid="{5EA15640-4E14-45A5-923F-D7C96284E789}"/>
    <cellStyle name="Comma 5 2 8 2 3" xfId="5584" xr:uid="{0017C9BF-9FD8-4321-8542-01CAB1D274D7}"/>
    <cellStyle name="Comma 5 2 8 2 3 2" xfId="17716" xr:uid="{9ABE6D85-E0FF-4AE1-9D4A-0B9BD4A06725}"/>
    <cellStyle name="Comma 5 2 8 2 3 2 2" xfId="41980" xr:uid="{30EBD5B7-4241-4476-AE23-2FF1BD128F89}"/>
    <cellStyle name="Comma 5 2 8 2 3 3" xfId="29848" xr:uid="{EAF791FB-4499-4C58-A279-2317F3F56FC5}"/>
    <cellStyle name="Comma 5 2 8 2 4" xfId="9628" xr:uid="{9D8042EB-064E-46BF-9734-F897E466F8A7}"/>
    <cellStyle name="Comma 5 2 8 2 4 2" xfId="21760" xr:uid="{737BCAA9-74BC-48C3-ACB9-4F354133B7FF}"/>
    <cellStyle name="Comma 5 2 8 2 4 2 2" xfId="46024" xr:uid="{B0A9A1AF-B310-4ECB-9636-0C8336D95499}"/>
    <cellStyle name="Comma 5 2 8 2 4 3" xfId="33892" xr:uid="{F6BCBEB5-661E-44E8-93A2-50E5C3D61B71}"/>
    <cellStyle name="Comma 5 2 8 2 5" xfId="13672" xr:uid="{7F213184-D606-4016-BF3B-797C70B6C47E}"/>
    <cellStyle name="Comma 5 2 8 2 5 2" xfId="37936" xr:uid="{D1FAB91F-32C8-4C31-876B-ED97E5C0CCAC}"/>
    <cellStyle name="Comma 5 2 8 2 6" xfId="25804" xr:uid="{825C4305-812D-47FB-AED3-377EEC576805}"/>
    <cellStyle name="Comma 5 2 8 3" xfId="2551" xr:uid="{E1C0668C-84B6-497C-A737-6BE5BB82E78F}"/>
    <cellStyle name="Comma 5 2 8 3 2" xfId="6595" xr:uid="{21790223-B200-42B9-8424-40F1C7BB6D88}"/>
    <cellStyle name="Comma 5 2 8 3 2 2" xfId="18727" xr:uid="{818394E3-C4DD-4FD3-9C58-3B1ED905186E}"/>
    <cellStyle name="Comma 5 2 8 3 2 2 2" xfId="42991" xr:uid="{C0BD45C6-89BB-40EE-BF80-8320F96D5AA3}"/>
    <cellStyle name="Comma 5 2 8 3 2 3" xfId="30859" xr:uid="{46810408-270F-48F0-A22B-8E089FFA5ECE}"/>
    <cellStyle name="Comma 5 2 8 3 3" xfId="10639" xr:uid="{4CF299B1-A607-4A76-9584-7DB918E95FD8}"/>
    <cellStyle name="Comma 5 2 8 3 3 2" xfId="22771" xr:uid="{019EFCAE-400D-468C-AF82-6705F4B9E3E9}"/>
    <cellStyle name="Comma 5 2 8 3 3 2 2" xfId="47035" xr:uid="{FCB2C002-A1F7-45E8-9C40-E31CAE4BA98E}"/>
    <cellStyle name="Comma 5 2 8 3 3 3" xfId="34903" xr:uid="{1E5DECD9-7162-4950-BC7D-2F59E812B4A9}"/>
    <cellStyle name="Comma 5 2 8 3 4" xfId="14683" xr:uid="{7475951B-5903-4CAF-B440-17DBDCD43F07}"/>
    <cellStyle name="Comma 5 2 8 3 4 2" xfId="38947" xr:uid="{290A21AD-D279-4A24-AAB3-A42DAFE31832}"/>
    <cellStyle name="Comma 5 2 8 3 5" xfId="26815" xr:uid="{8E2B5807-AB96-4EAE-BA2E-C0EA374B0BE3}"/>
    <cellStyle name="Comma 5 2 8 4" xfId="4573" xr:uid="{12D873B2-D750-4DCD-A5A5-6D6662D815DC}"/>
    <cellStyle name="Comma 5 2 8 4 2" xfId="16705" xr:uid="{79B7E206-7E48-445F-BC74-3FDDA0511D36}"/>
    <cellStyle name="Comma 5 2 8 4 2 2" xfId="40969" xr:uid="{4034E03A-EE88-4816-A5F8-599BCAB1B6BF}"/>
    <cellStyle name="Comma 5 2 8 4 3" xfId="28837" xr:uid="{C88BB92C-87F3-45BC-894A-88C1270BAFD9}"/>
    <cellStyle name="Comma 5 2 8 5" xfId="8617" xr:uid="{9DE9A5BD-610F-4FFC-AB17-6AE13C096219}"/>
    <cellStyle name="Comma 5 2 8 5 2" xfId="20749" xr:uid="{BBC3B3C9-010C-4B66-B363-144AFA9ECE8D}"/>
    <cellStyle name="Comma 5 2 8 5 2 2" xfId="45013" xr:uid="{2B8E35D7-853C-4C04-8E00-834A4FCF0B49}"/>
    <cellStyle name="Comma 5 2 8 5 3" xfId="32881" xr:uid="{75679301-2E8F-419B-855F-7033DA44473B}"/>
    <cellStyle name="Comma 5 2 8 6" xfId="12661" xr:uid="{B335F697-45AB-417E-8AA3-443EE8296B09}"/>
    <cellStyle name="Comma 5 2 8 6 2" xfId="36925" xr:uid="{63F0CD39-4F22-4063-ADBD-DFB22AF65714}"/>
    <cellStyle name="Comma 5 2 8 7" xfId="24793" xr:uid="{AD57F3CC-54AD-4E9D-9EC2-D5B64238F979}"/>
    <cellStyle name="Comma 5 2 9" xfId="1035" xr:uid="{348F30D8-9CBF-4B7A-B0C2-925A5A380D4A}"/>
    <cellStyle name="Comma 5 2 9 2" xfId="3057" xr:uid="{B44C9567-2BB1-482B-B644-290AB40AF0FA}"/>
    <cellStyle name="Comma 5 2 9 2 2" xfId="7101" xr:uid="{172E6077-6F55-42C1-AA4A-8F8F9A5A9A0B}"/>
    <cellStyle name="Comma 5 2 9 2 2 2" xfId="19233" xr:uid="{5A3778DE-B2E1-4DF4-B692-2F63483C7A75}"/>
    <cellStyle name="Comma 5 2 9 2 2 2 2" xfId="43497" xr:uid="{04EA1E74-ACA0-41A9-9943-D3CEA304D2F9}"/>
    <cellStyle name="Comma 5 2 9 2 2 3" xfId="31365" xr:uid="{49CB498F-A41C-4F6D-A3A5-1EE2497B0A6C}"/>
    <cellStyle name="Comma 5 2 9 2 3" xfId="11145" xr:uid="{F0241957-46E7-417A-98F1-F39F13A3449E}"/>
    <cellStyle name="Comma 5 2 9 2 3 2" xfId="23277" xr:uid="{CE5934DA-1624-4D72-85C8-75FB752F5145}"/>
    <cellStyle name="Comma 5 2 9 2 3 2 2" xfId="47541" xr:uid="{ACCF4FAD-B890-4269-B8E6-6DE8A2991F39}"/>
    <cellStyle name="Comma 5 2 9 2 3 3" xfId="35409" xr:uid="{7BF6EA62-53C6-418B-9367-B05FB73F2FD4}"/>
    <cellStyle name="Comma 5 2 9 2 4" xfId="15189" xr:uid="{4ECD3CAD-5AFB-4977-8CB7-6D1EF405224B}"/>
    <cellStyle name="Comma 5 2 9 2 4 2" xfId="39453" xr:uid="{0C702A38-A05C-4C36-A670-2E6D77C6BB75}"/>
    <cellStyle name="Comma 5 2 9 2 5" xfId="27321" xr:uid="{0D08C56C-C319-486B-B6D3-2093B081ECA7}"/>
    <cellStyle name="Comma 5 2 9 3" xfId="5079" xr:uid="{05518D4D-1F15-4E56-B1B9-C4344A0BBEB7}"/>
    <cellStyle name="Comma 5 2 9 3 2" xfId="17211" xr:uid="{1CAFED9A-C844-4324-AC43-9562251427DC}"/>
    <cellStyle name="Comma 5 2 9 3 2 2" xfId="41475" xr:uid="{DE93089E-4CC8-428D-8114-7BFB90F98651}"/>
    <cellStyle name="Comma 5 2 9 3 3" xfId="29343" xr:uid="{124BD200-A4D3-43F2-A6E8-9191A525923F}"/>
    <cellStyle name="Comma 5 2 9 4" xfId="9123" xr:uid="{1C15E766-A1E5-47DC-8C61-C1948BE1653A}"/>
    <cellStyle name="Comma 5 2 9 4 2" xfId="21255" xr:uid="{67C34E9A-3A2C-407C-A1BF-A649E83A6FE4}"/>
    <cellStyle name="Comma 5 2 9 4 2 2" xfId="45519" xr:uid="{C0A917E4-73BC-4B1A-8044-C3BDF3F05099}"/>
    <cellStyle name="Comma 5 2 9 4 3" xfId="33387" xr:uid="{EB08FC0C-B172-4614-B1EC-304EACA64D6C}"/>
    <cellStyle name="Comma 5 2 9 5" xfId="13167" xr:uid="{29BCAB8D-DF5B-4FC0-9C5A-04E21DF6EAD0}"/>
    <cellStyle name="Comma 5 2 9 5 2" xfId="37431" xr:uid="{532BF859-7E0A-4930-B7CF-4F0A0D4A900C}"/>
    <cellStyle name="Comma 5 2 9 6" xfId="25299" xr:uid="{3071BAD8-5FAD-4590-B392-27F31250CD8C}"/>
    <cellStyle name="Comma 5 3" xfId="30" xr:uid="{074748F6-BD7E-4291-81EE-B288B47CB6B3}"/>
    <cellStyle name="Comma 5 3 10" xfId="4074" xr:uid="{6EA15368-3AD9-4FE2-A844-903F2BA26705}"/>
    <cellStyle name="Comma 5 3 10 2" xfId="16206" xr:uid="{70A22175-7B2D-4657-A891-C12CEF213B4F}"/>
    <cellStyle name="Comma 5 3 10 2 2" xfId="40470" xr:uid="{19EDC4AF-F7AB-4B62-B98D-B50149D1FFDF}"/>
    <cellStyle name="Comma 5 3 10 3" xfId="28338" xr:uid="{9BA4C84B-833B-4147-AAF8-CF0827532F59}"/>
    <cellStyle name="Comma 5 3 11" xfId="8118" xr:uid="{AC2DEE49-2313-4B2F-83AC-B0089CEACB4C}"/>
    <cellStyle name="Comma 5 3 11 2" xfId="20250" xr:uid="{7EF799DA-86E8-4BC6-8160-AE088CC579E8}"/>
    <cellStyle name="Comma 5 3 11 2 2" xfId="44514" xr:uid="{3CAE2243-0862-4F22-BF65-F95306AD8AAC}"/>
    <cellStyle name="Comma 5 3 11 3" xfId="32382" xr:uid="{73A90009-4439-45D8-A488-393D9D7DD4A5}"/>
    <cellStyle name="Comma 5 3 12" xfId="12162" xr:uid="{895A808C-D895-4676-8620-F98E160839BA}"/>
    <cellStyle name="Comma 5 3 12 2" xfId="36426" xr:uid="{BB6845A4-FFA9-46D3-8489-8210D62BC307}"/>
    <cellStyle name="Comma 5 3 13" xfId="24294" xr:uid="{AC040E26-3A1A-496D-88D4-D6FBEA771A91}"/>
    <cellStyle name="Comma 5 3 2" xfId="51" xr:uid="{BCB87914-6541-4C3E-A973-CDB2E577E6B3}"/>
    <cellStyle name="Comma 5 3 2 10" xfId="12183" xr:uid="{34F1C870-6BD5-4F6B-B4E3-5E38D3C54721}"/>
    <cellStyle name="Comma 5 3 2 10 2" xfId="36447" xr:uid="{16463E62-DB55-4C23-88E8-2BBD8FCB112A}"/>
    <cellStyle name="Comma 5 3 2 11" xfId="24315" xr:uid="{CD016CBD-62D1-4AFF-BC2F-2EBC3146D2C7}"/>
    <cellStyle name="Comma 5 3 2 2" xfId="114" xr:uid="{98D60F4C-8F2F-458E-B468-4C1577C3E7FF}"/>
    <cellStyle name="Comma 5 3 2 2 10" xfId="24378" xr:uid="{269AC9A0-AEC8-4674-B1E2-64B5388E9E2F}"/>
    <cellStyle name="Comma 5 3 2 2 2" xfId="240" xr:uid="{FC51100A-A89A-49D8-A2C4-65F43395B350}"/>
    <cellStyle name="Comma 5 3 2 2 2 2" xfId="493" xr:uid="{60DA8C42-A701-4B5D-B42E-A80C83635133}"/>
    <cellStyle name="Comma 5 3 2 2 2 2 2" xfId="998" xr:uid="{CADF25A1-E646-42BD-AA90-2B97745C517B}"/>
    <cellStyle name="Comma 5 3 2 2 2 2 2 2" xfId="2009" xr:uid="{A1825762-8DAE-4E9E-9FE9-1406071180D5}"/>
    <cellStyle name="Comma 5 3 2 2 2 2 2 2 2" xfId="4031" xr:uid="{E14D053D-793A-4F15-A495-7A494F6CADF7}"/>
    <cellStyle name="Comma 5 3 2 2 2 2 2 2 2 2" xfId="8075" xr:uid="{12AB23CE-199E-424B-BA3A-197A790AF0A0}"/>
    <cellStyle name="Comma 5 3 2 2 2 2 2 2 2 2 2" xfId="20207" xr:uid="{3B23E021-C172-4C04-9444-A9D96B786933}"/>
    <cellStyle name="Comma 5 3 2 2 2 2 2 2 2 2 2 2" xfId="44471" xr:uid="{80A832AD-21A8-4F4D-A7E9-99981377D193}"/>
    <cellStyle name="Comma 5 3 2 2 2 2 2 2 2 2 3" xfId="32339" xr:uid="{F4E48ABA-8D7E-4A6E-8DE9-7293C94AB4B8}"/>
    <cellStyle name="Comma 5 3 2 2 2 2 2 2 2 3" xfId="12119" xr:uid="{9D2CA4AA-050A-4A03-9E51-43486F67D66B}"/>
    <cellStyle name="Comma 5 3 2 2 2 2 2 2 2 3 2" xfId="24251" xr:uid="{50480A61-4A55-4B61-B8C3-B2134FC83392}"/>
    <cellStyle name="Comma 5 3 2 2 2 2 2 2 2 3 2 2" xfId="48515" xr:uid="{E090B44B-B09F-4FDC-8A34-12BEE9C7862A}"/>
    <cellStyle name="Comma 5 3 2 2 2 2 2 2 2 3 3" xfId="36383" xr:uid="{42E3A551-96FC-4359-A748-11FE38DBE06A}"/>
    <cellStyle name="Comma 5 3 2 2 2 2 2 2 2 4" xfId="16163" xr:uid="{EA66ED50-F7B7-4F44-A3D1-A8D64A66F019}"/>
    <cellStyle name="Comma 5 3 2 2 2 2 2 2 2 4 2" xfId="40427" xr:uid="{B60DFCC0-78E7-40E9-BFAC-425D39C9B3CB}"/>
    <cellStyle name="Comma 5 3 2 2 2 2 2 2 2 5" xfId="28295" xr:uid="{1FBA1FFC-8DCD-4230-BC37-9F7CDEFCD069}"/>
    <cellStyle name="Comma 5 3 2 2 2 2 2 2 3" xfId="6053" xr:uid="{013C1AA1-3E1D-4EA9-911B-C0EE95171026}"/>
    <cellStyle name="Comma 5 3 2 2 2 2 2 2 3 2" xfId="18185" xr:uid="{DFF7B251-11BA-48B7-8A62-54E2A7438509}"/>
    <cellStyle name="Comma 5 3 2 2 2 2 2 2 3 2 2" xfId="42449" xr:uid="{57C9D885-1BA5-4E4F-8C94-6D71A4968447}"/>
    <cellStyle name="Comma 5 3 2 2 2 2 2 2 3 3" xfId="30317" xr:uid="{FB3081E6-84C7-4995-82CD-8F69C8EAAF9D}"/>
    <cellStyle name="Comma 5 3 2 2 2 2 2 2 4" xfId="10097" xr:uid="{52606001-910D-441E-A4EE-9B5E96D94FFA}"/>
    <cellStyle name="Comma 5 3 2 2 2 2 2 2 4 2" xfId="22229" xr:uid="{216B714E-2565-47E9-9482-A33D17E78DFB}"/>
    <cellStyle name="Comma 5 3 2 2 2 2 2 2 4 2 2" xfId="46493" xr:uid="{11C3A8B2-8D1C-4096-BC1F-0939C46BEAB0}"/>
    <cellStyle name="Comma 5 3 2 2 2 2 2 2 4 3" xfId="34361" xr:uid="{20485813-C5AB-4129-90F9-00B299552192}"/>
    <cellStyle name="Comma 5 3 2 2 2 2 2 2 5" xfId="14141" xr:uid="{E4870DF0-EE48-4E07-8B5E-8D7642D05F56}"/>
    <cellStyle name="Comma 5 3 2 2 2 2 2 2 5 2" xfId="38405" xr:uid="{CFBD17F9-6ADA-452B-BCD6-5CA2CE91A64A}"/>
    <cellStyle name="Comma 5 3 2 2 2 2 2 2 6" xfId="26273" xr:uid="{06ECE4E8-5D04-4352-99CB-9429B7624C0C}"/>
    <cellStyle name="Comma 5 3 2 2 2 2 2 3" xfId="3020" xr:uid="{CFA9EB6E-54D5-4CF5-A45F-B039FA6E3931}"/>
    <cellStyle name="Comma 5 3 2 2 2 2 2 3 2" xfId="7064" xr:uid="{0872B6D1-2812-4D35-AE6D-E2496F065A25}"/>
    <cellStyle name="Comma 5 3 2 2 2 2 2 3 2 2" xfId="19196" xr:uid="{5AAA1854-3E26-40E2-A1E5-F67179D8E6FD}"/>
    <cellStyle name="Comma 5 3 2 2 2 2 2 3 2 2 2" xfId="43460" xr:uid="{3BB80638-90ED-49AD-92FE-D285FFE9D304}"/>
    <cellStyle name="Comma 5 3 2 2 2 2 2 3 2 3" xfId="31328" xr:uid="{4C42B646-757B-4722-8457-0422D4C4C9E8}"/>
    <cellStyle name="Comma 5 3 2 2 2 2 2 3 3" xfId="11108" xr:uid="{D93E57F6-19D1-4CF4-97AE-2EC02104C6D9}"/>
    <cellStyle name="Comma 5 3 2 2 2 2 2 3 3 2" xfId="23240" xr:uid="{2045B2D1-9E66-4E1C-BCAF-70C398110C14}"/>
    <cellStyle name="Comma 5 3 2 2 2 2 2 3 3 2 2" xfId="47504" xr:uid="{71E212E9-568B-416C-98CA-9D407E33E1BA}"/>
    <cellStyle name="Comma 5 3 2 2 2 2 2 3 3 3" xfId="35372" xr:uid="{EAC24384-0578-42F9-91A0-C85281F990DC}"/>
    <cellStyle name="Comma 5 3 2 2 2 2 2 3 4" xfId="15152" xr:uid="{74082DD4-AE2F-4A63-9F79-196770108F96}"/>
    <cellStyle name="Comma 5 3 2 2 2 2 2 3 4 2" xfId="39416" xr:uid="{8FCBE91D-BCB4-4CA1-9CCC-DA7B0AF733E8}"/>
    <cellStyle name="Comma 5 3 2 2 2 2 2 3 5" xfId="27284" xr:uid="{F30AE9EF-3B6A-4BF8-A789-F2ACA98B07E2}"/>
    <cellStyle name="Comma 5 3 2 2 2 2 2 4" xfId="5042" xr:uid="{D814A7E8-2A8A-4DFF-BEF4-59752A6C8874}"/>
    <cellStyle name="Comma 5 3 2 2 2 2 2 4 2" xfId="17174" xr:uid="{32249C2D-3B13-4B53-BA83-A302D928780F}"/>
    <cellStyle name="Comma 5 3 2 2 2 2 2 4 2 2" xfId="41438" xr:uid="{CA36C196-B971-4467-8A41-B44786DC024D}"/>
    <cellStyle name="Comma 5 3 2 2 2 2 2 4 3" xfId="29306" xr:uid="{E21621B5-6B15-40D2-A6BF-F8F53B53D02D}"/>
    <cellStyle name="Comma 5 3 2 2 2 2 2 5" xfId="9086" xr:uid="{11A65DA4-681D-487C-9AB2-9341D6A1BB99}"/>
    <cellStyle name="Comma 5 3 2 2 2 2 2 5 2" xfId="21218" xr:uid="{24AB0701-7EE5-4C82-A569-54F8ECDCCBF1}"/>
    <cellStyle name="Comma 5 3 2 2 2 2 2 5 2 2" xfId="45482" xr:uid="{76D95AB0-CCA9-422A-A8EC-F4FD041DB808}"/>
    <cellStyle name="Comma 5 3 2 2 2 2 2 5 3" xfId="33350" xr:uid="{680BD133-B113-44DC-95B2-381769653E24}"/>
    <cellStyle name="Comma 5 3 2 2 2 2 2 6" xfId="13130" xr:uid="{2721F75C-0B92-40BD-9E59-9B08B8EF9FEA}"/>
    <cellStyle name="Comma 5 3 2 2 2 2 2 6 2" xfId="37394" xr:uid="{51F678C9-337B-4CA7-B9A3-5B93D1C90DB2}"/>
    <cellStyle name="Comma 5 3 2 2 2 2 2 7" xfId="25262" xr:uid="{1E502748-6486-4AB4-9C5C-29CADD5823AB}"/>
    <cellStyle name="Comma 5 3 2 2 2 2 3" xfId="1504" xr:uid="{D7186884-D7B8-47F3-B655-0162ECA44CC4}"/>
    <cellStyle name="Comma 5 3 2 2 2 2 3 2" xfId="3526" xr:uid="{BFE8881B-E4E5-4BAA-BF19-ECAF03914978}"/>
    <cellStyle name="Comma 5 3 2 2 2 2 3 2 2" xfId="7570" xr:uid="{6E39A54D-9E22-473C-A1E9-FF12CDFFF788}"/>
    <cellStyle name="Comma 5 3 2 2 2 2 3 2 2 2" xfId="19702" xr:uid="{0F08D3F7-27BC-4329-A49E-1A55E9E7FDF5}"/>
    <cellStyle name="Comma 5 3 2 2 2 2 3 2 2 2 2" xfId="43966" xr:uid="{CD03CD5C-9BFE-41AA-909F-69EDECFD0E5D}"/>
    <cellStyle name="Comma 5 3 2 2 2 2 3 2 2 3" xfId="31834" xr:uid="{3BBB2BC7-9F85-4DF0-820B-D1A5B977282F}"/>
    <cellStyle name="Comma 5 3 2 2 2 2 3 2 3" xfId="11614" xr:uid="{51270AA3-8C6D-4DEF-A537-E492DD21D4F4}"/>
    <cellStyle name="Comma 5 3 2 2 2 2 3 2 3 2" xfId="23746" xr:uid="{114E87EB-BE9B-46E1-AC63-437047D2F57A}"/>
    <cellStyle name="Comma 5 3 2 2 2 2 3 2 3 2 2" xfId="48010" xr:uid="{386E5BC7-CB7E-46A1-9058-D012FF893987}"/>
    <cellStyle name="Comma 5 3 2 2 2 2 3 2 3 3" xfId="35878" xr:uid="{E939B4DD-4018-4920-A00A-7C10E872DAD3}"/>
    <cellStyle name="Comma 5 3 2 2 2 2 3 2 4" xfId="15658" xr:uid="{E2E33D85-1CAB-44E3-A719-225D05CADEC5}"/>
    <cellStyle name="Comma 5 3 2 2 2 2 3 2 4 2" xfId="39922" xr:uid="{4CCEE049-42AB-4885-AF3F-CA6F6EB53D2C}"/>
    <cellStyle name="Comma 5 3 2 2 2 2 3 2 5" xfId="27790" xr:uid="{8C352328-FFDB-4575-8FD6-67EBF26D87D4}"/>
    <cellStyle name="Comma 5 3 2 2 2 2 3 3" xfId="5548" xr:uid="{13673081-7DC6-41BF-888A-E79A0E7EBD9E}"/>
    <cellStyle name="Comma 5 3 2 2 2 2 3 3 2" xfId="17680" xr:uid="{5CAD2CEF-27C4-4B3A-A28C-FD654014C2C3}"/>
    <cellStyle name="Comma 5 3 2 2 2 2 3 3 2 2" xfId="41944" xr:uid="{44B6763A-2AA7-4595-808D-299E98B1F1A9}"/>
    <cellStyle name="Comma 5 3 2 2 2 2 3 3 3" xfId="29812" xr:uid="{0992AA51-841D-4410-9EB3-33B27866C279}"/>
    <cellStyle name="Comma 5 3 2 2 2 2 3 4" xfId="9592" xr:uid="{B1794923-96AD-48A4-B695-65B07AF744C6}"/>
    <cellStyle name="Comma 5 3 2 2 2 2 3 4 2" xfId="21724" xr:uid="{7163DA25-3EE4-4E5A-B135-7D812D443E09}"/>
    <cellStyle name="Comma 5 3 2 2 2 2 3 4 2 2" xfId="45988" xr:uid="{CD71DDD9-76FD-407D-80E7-6752E034E86E}"/>
    <cellStyle name="Comma 5 3 2 2 2 2 3 4 3" xfId="33856" xr:uid="{2F2BB3BF-F2A3-4C5A-A9A0-53278CE2FA53}"/>
    <cellStyle name="Comma 5 3 2 2 2 2 3 5" xfId="13636" xr:uid="{1F942137-A93E-4A25-B29A-5C37B120469E}"/>
    <cellStyle name="Comma 5 3 2 2 2 2 3 5 2" xfId="37900" xr:uid="{64C04EEE-DDE0-4A2B-9608-C609C6E35039}"/>
    <cellStyle name="Comma 5 3 2 2 2 2 3 6" xfId="25768" xr:uid="{D45510A9-A171-43F5-9515-75284EB46238}"/>
    <cellStyle name="Comma 5 3 2 2 2 2 4" xfId="2515" xr:uid="{A90CB3E3-F3F6-4860-94CF-CC6DA4D312DE}"/>
    <cellStyle name="Comma 5 3 2 2 2 2 4 2" xfId="6559" xr:uid="{6F6DD019-411C-4CAC-A3A0-AC206859E1CC}"/>
    <cellStyle name="Comma 5 3 2 2 2 2 4 2 2" xfId="18691" xr:uid="{1C7D1DA8-EC17-454A-AD20-7FCFC2A1E9E5}"/>
    <cellStyle name="Comma 5 3 2 2 2 2 4 2 2 2" xfId="42955" xr:uid="{67CD0A64-6CB6-4AB5-9A87-65210ECE2AF4}"/>
    <cellStyle name="Comma 5 3 2 2 2 2 4 2 3" xfId="30823" xr:uid="{783B2638-2DF0-4335-8AE2-A805967FBD96}"/>
    <cellStyle name="Comma 5 3 2 2 2 2 4 3" xfId="10603" xr:uid="{E85234FB-9729-4BB9-9621-3732FEC97B31}"/>
    <cellStyle name="Comma 5 3 2 2 2 2 4 3 2" xfId="22735" xr:uid="{D8DD7AB4-6272-4CC0-B39B-B7BA3CA3AC49}"/>
    <cellStyle name="Comma 5 3 2 2 2 2 4 3 2 2" xfId="46999" xr:uid="{8FA48FED-A045-4ECA-9421-FAEECD15C182}"/>
    <cellStyle name="Comma 5 3 2 2 2 2 4 3 3" xfId="34867" xr:uid="{A074B7F5-48CA-4AE7-B66C-F98B97C0FB3C}"/>
    <cellStyle name="Comma 5 3 2 2 2 2 4 4" xfId="14647" xr:uid="{18EBCC9C-7CA8-421B-9789-49B4F07FD041}"/>
    <cellStyle name="Comma 5 3 2 2 2 2 4 4 2" xfId="38911" xr:uid="{44F971F6-1167-4357-B76D-FCAF162A2457}"/>
    <cellStyle name="Comma 5 3 2 2 2 2 4 5" xfId="26779" xr:uid="{79F15F76-C149-4850-89F6-18372B6C751B}"/>
    <cellStyle name="Comma 5 3 2 2 2 2 5" xfId="4537" xr:uid="{14F4D01B-FACB-443A-8E9A-6F11D0F5E0FA}"/>
    <cellStyle name="Comma 5 3 2 2 2 2 5 2" xfId="16669" xr:uid="{6768345A-6AA1-4126-91C4-B2CDB1B8845B}"/>
    <cellStyle name="Comma 5 3 2 2 2 2 5 2 2" xfId="40933" xr:uid="{853FB95A-1080-4EBE-88F9-DE68D0B288F2}"/>
    <cellStyle name="Comma 5 3 2 2 2 2 5 3" xfId="28801" xr:uid="{B8CAA876-1A20-44DD-BE87-80E44C615BC5}"/>
    <cellStyle name="Comma 5 3 2 2 2 2 6" xfId="8581" xr:uid="{3536DCF5-ADF1-44AE-8044-9E99546CFDCA}"/>
    <cellStyle name="Comma 5 3 2 2 2 2 6 2" xfId="20713" xr:uid="{75854232-F7E0-4F06-A782-6ED41A977383}"/>
    <cellStyle name="Comma 5 3 2 2 2 2 6 2 2" xfId="44977" xr:uid="{71DE6699-3191-451B-8A97-21B804FAF092}"/>
    <cellStyle name="Comma 5 3 2 2 2 2 6 3" xfId="32845" xr:uid="{F9B014CC-964C-4C9E-A04A-2E2EDC755010}"/>
    <cellStyle name="Comma 5 3 2 2 2 2 7" xfId="12625" xr:uid="{C4AFAC64-9F11-4C7B-A491-18D2673F7FFC}"/>
    <cellStyle name="Comma 5 3 2 2 2 2 7 2" xfId="36889" xr:uid="{8991068A-8C09-4E59-8B2F-135359325C70}"/>
    <cellStyle name="Comma 5 3 2 2 2 2 8" xfId="24757" xr:uid="{927F5680-AF64-450D-8DB3-ACF400C74EAE}"/>
    <cellStyle name="Comma 5 3 2 2 2 3" xfId="745" xr:uid="{C26281F7-CB20-4211-9C53-C88F2A1BF29A}"/>
    <cellStyle name="Comma 5 3 2 2 2 3 2" xfId="1756" xr:uid="{A774D30C-863E-4BB9-8C50-EB5256FBE18C}"/>
    <cellStyle name="Comma 5 3 2 2 2 3 2 2" xfId="3778" xr:uid="{D019ECF5-71ED-458D-ABB0-BA5009E8FF71}"/>
    <cellStyle name="Comma 5 3 2 2 2 3 2 2 2" xfId="7822" xr:uid="{D86A0243-3A55-44D3-A688-22CBED2B6B48}"/>
    <cellStyle name="Comma 5 3 2 2 2 3 2 2 2 2" xfId="19954" xr:uid="{D9E4518D-7E49-4704-9D07-5EC1327A7F4C}"/>
    <cellStyle name="Comma 5 3 2 2 2 3 2 2 2 2 2" xfId="44218" xr:uid="{A7501A9C-8459-40B5-8A49-FC4761E7D9F4}"/>
    <cellStyle name="Comma 5 3 2 2 2 3 2 2 2 3" xfId="32086" xr:uid="{63E7D922-03B6-4919-88BD-E01876CAAE8C}"/>
    <cellStyle name="Comma 5 3 2 2 2 3 2 2 3" xfId="11866" xr:uid="{53484AF2-77CD-48E2-8CD3-79B1F0F679D7}"/>
    <cellStyle name="Comma 5 3 2 2 2 3 2 2 3 2" xfId="23998" xr:uid="{8F8ACF69-94F0-4004-9526-40A2FF6CB253}"/>
    <cellStyle name="Comma 5 3 2 2 2 3 2 2 3 2 2" xfId="48262" xr:uid="{50EA7549-75A7-4867-9299-C2588AAD852A}"/>
    <cellStyle name="Comma 5 3 2 2 2 3 2 2 3 3" xfId="36130" xr:uid="{BEA0C1BD-6768-41FF-AEEB-99AD66A600F5}"/>
    <cellStyle name="Comma 5 3 2 2 2 3 2 2 4" xfId="15910" xr:uid="{2EA14F2F-9A82-4D92-AB00-0B35A7B7E793}"/>
    <cellStyle name="Comma 5 3 2 2 2 3 2 2 4 2" xfId="40174" xr:uid="{B8212B00-EEAD-46E3-BB6E-35055CC59E9B}"/>
    <cellStyle name="Comma 5 3 2 2 2 3 2 2 5" xfId="28042" xr:uid="{50B7E002-102D-4D66-947E-4CD480B55E51}"/>
    <cellStyle name="Comma 5 3 2 2 2 3 2 3" xfId="5800" xr:uid="{6B6A64AA-2B55-423D-ADBD-5B07A6C16790}"/>
    <cellStyle name="Comma 5 3 2 2 2 3 2 3 2" xfId="17932" xr:uid="{2CC70EDB-4F30-42E2-8903-6100F7D9A49F}"/>
    <cellStyle name="Comma 5 3 2 2 2 3 2 3 2 2" xfId="42196" xr:uid="{B55C9FA2-391C-4747-9971-6E9E3D0AFB27}"/>
    <cellStyle name="Comma 5 3 2 2 2 3 2 3 3" xfId="30064" xr:uid="{04AAB758-E2A5-45B5-8142-C6573B5B7597}"/>
    <cellStyle name="Comma 5 3 2 2 2 3 2 4" xfId="9844" xr:uid="{3BB5960A-D329-4899-80A9-AF8B669F4E44}"/>
    <cellStyle name="Comma 5 3 2 2 2 3 2 4 2" xfId="21976" xr:uid="{14754558-AADE-4844-B91D-3F4C27EFCA6D}"/>
    <cellStyle name="Comma 5 3 2 2 2 3 2 4 2 2" xfId="46240" xr:uid="{B6ED699E-06F4-48C2-AD91-D8658A083034}"/>
    <cellStyle name="Comma 5 3 2 2 2 3 2 4 3" xfId="34108" xr:uid="{15299FAB-824D-4AA8-99BF-B597572788AB}"/>
    <cellStyle name="Comma 5 3 2 2 2 3 2 5" xfId="13888" xr:uid="{BB10CC42-B4AB-4988-8553-8086E3E29FA1}"/>
    <cellStyle name="Comma 5 3 2 2 2 3 2 5 2" xfId="38152" xr:uid="{1FED17BB-D9FB-4043-A5BA-A7F1E3F16C34}"/>
    <cellStyle name="Comma 5 3 2 2 2 3 2 6" xfId="26020" xr:uid="{5EB9C3F0-66D6-4411-A2A0-ADFA7E651D2F}"/>
    <cellStyle name="Comma 5 3 2 2 2 3 3" xfId="2767" xr:uid="{E8BC9637-3011-4CB8-A02F-FDEFE8A28B54}"/>
    <cellStyle name="Comma 5 3 2 2 2 3 3 2" xfId="6811" xr:uid="{AD76B8E0-40EB-4AA5-ADC1-7D6E24F8E89D}"/>
    <cellStyle name="Comma 5 3 2 2 2 3 3 2 2" xfId="18943" xr:uid="{64A50712-D973-47D0-A85F-4D5EA99B2D56}"/>
    <cellStyle name="Comma 5 3 2 2 2 3 3 2 2 2" xfId="43207" xr:uid="{72837676-94B0-453E-AB71-15AE6B0A87D6}"/>
    <cellStyle name="Comma 5 3 2 2 2 3 3 2 3" xfId="31075" xr:uid="{EE94233C-BFF6-477B-8414-B786246CCEA5}"/>
    <cellStyle name="Comma 5 3 2 2 2 3 3 3" xfId="10855" xr:uid="{22A6A19F-5868-467D-883B-168E84AC1CE9}"/>
    <cellStyle name="Comma 5 3 2 2 2 3 3 3 2" xfId="22987" xr:uid="{C05DFAD1-A867-435A-8F9C-2703187A635F}"/>
    <cellStyle name="Comma 5 3 2 2 2 3 3 3 2 2" xfId="47251" xr:uid="{F1B5A9BF-B21F-4DA7-A85B-9FAB000BA0E8}"/>
    <cellStyle name="Comma 5 3 2 2 2 3 3 3 3" xfId="35119" xr:uid="{A757FA01-BF61-45F2-8088-8B9021A98D2F}"/>
    <cellStyle name="Comma 5 3 2 2 2 3 3 4" xfId="14899" xr:uid="{0401F26D-CDA1-45D3-9B92-037FB1A681F8}"/>
    <cellStyle name="Comma 5 3 2 2 2 3 3 4 2" xfId="39163" xr:uid="{0C7BD0A0-9D75-47C2-908B-19D25F6A2FF3}"/>
    <cellStyle name="Comma 5 3 2 2 2 3 3 5" xfId="27031" xr:uid="{83487701-7F1E-4999-B50C-0A0240ED39F2}"/>
    <cellStyle name="Comma 5 3 2 2 2 3 4" xfId="4789" xr:uid="{EB890D12-D173-4D53-AE27-4C333C516D3C}"/>
    <cellStyle name="Comma 5 3 2 2 2 3 4 2" xfId="16921" xr:uid="{A66FB8B7-09B1-4D18-8C77-4CE0F4D9B45A}"/>
    <cellStyle name="Comma 5 3 2 2 2 3 4 2 2" xfId="41185" xr:uid="{95B38E18-3AB1-44FD-86AA-6AAF8B6C340A}"/>
    <cellStyle name="Comma 5 3 2 2 2 3 4 3" xfId="29053" xr:uid="{7E3178F3-C231-49E6-AD4E-591ADB7B05B0}"/>
    <cellStyle name="Comma 5 3 2 2 2 3 5" xfId="8833" xr:uid="{4F687B59-3AFE-4194-B033-BC8E170F25A5}"/>
    <cellStyle name="Comma 5 3 2 2 2 3 5 2" xfId="20965" xr:uid="{42925D08-5E17-479F-8C29-2829A41596D4}"/>
    <cellStyle name="Comma 5 3 2 2 2 3 5 2 2" xfId="45229" xr:uid="{FBEFED4A-BDBE-4894-9FBA-A26C46545E10}"/>
    <cellStyle name="Comma 5 3 2 2 2 3 5 3" xfId="33097" xr:uid="{70EB0251-729F-47EB-9D79-6C13EE4D125E}"/>
    <cellStyle name="Comma 5 3 2 2 2 3 6" xfId="12877" xr:uid="{FD5823A7-2BC4-4964-A909-407E124DBDEA}"/>
    <cellStyle name="Comma 5 3 2 2 2 3 6 2" xfId="37141" xr:uid="{F264EC18-1956-404E-A983-675C1041096B}"/>
    <cellStyle name="Comma 5 3 2 2 2 3 7" xfId="25009" xr:uid="{BE64951D-2917-478A-8A05-605D7A6329EF}"/>
    <cellStyle name="Comma 5 3 2 2 2 4" xfId="1251" xr:uid="{957ECB61-29FD-4E12-878E-AB3158B2779D}"/>
    <cellStyle name="Comma 5 3 2 2 2 4 2" xfId="3273" xr:uid="{7F7FB561-FA32-4B9D-B7F7-D8417A6BB38E}"/>
    <cellStyle name="Comma 5 3 2 2 2 4 2 2" xfId="7317" xr:uid="{3E2625B0-C89E-4533-8810-8739BC7A1381}"/>
    <cellStyle name="Comma 5 3 2 2 2 4 2 2 2" xfId="19449" xr:uid="{162BA331-7932-424D-98DB-51AAB50792B2}"/>
    <cellStyle name="Comma 5 3 2 2 2 4 2 2 2 2" xfId="43713" xr:uid="{A130DEFD-D098-468D-ADBC-B62501A998C3}"/>
    <cellStyle name="Comma 5 3 2 2 2 4 2 2 3" xfId="31581" xr:uid="{3B43C503-985C-4D5E-A61E-3CAFFB98EEBF}"/>
    <cellStyle name="Comma 5 3 2 2 2 4 2 3" xfId="11361" xr:uid="{E99B1EC3-8523-49CB-83B6-7864FE10E0AE}"/>
    <cellStyle name="Comma 5 3 2 2 2 4 2 3 2" xfId="23493" xr:uid="{8A986C18-5543-4CCA-B737-B820D17EB84A}"/>
    <cellStyle name="Comma 5 3 2 2 2 4 2 3 2 2" xfId="47757" xr:uid="{2D178889-5A51-4D1C-B65F-2FDE8DAC8E57}"/>
    <cellStyle name="Comma 5 3 2 2 2 4 2 3 3" xfId="35625" xr:uid="{58A713A6-3BFA-40A8-A436-2B37583DEDFC}"/>
    <cellStyle name="Comma 5 3 2 2 2 4 2 4" xfId="15405" xr:uid="{7FE3A4A0-631D-4491-87B9-2F2F31263CE9}"/>
    <cellStyle name="Comma 5 3 2 2 2 4 2 4 2" xfId="39669" xr:uid="{8E08839F-2DF9-45B9-A420-605691A3C74D}"/>
    <cellStyle name="Comma 5 3 2 2 2 4 2 5" xfId="27537" xr:uid="{341791C9-35F2-4F1E-9897-6B881A67E233}"/>
    <cellStyle name="Comma 5 3 2 2 2 4 3" xfId="5295" xr:uid="{E1F7F38B-6B72-4341-AD80-D86FEF8A9227}"/>
    <cellStyle name="Comma 5 3 2 2 2 4 3 2" xfId="17427" xr:uid="{50D919A4-616D-4A58-A520-B9EA3F6F2523}"/>
    <cellStyle name="Comma 5 3 2 2 2 4 3 2 2" xfId="41691" xr:uid="{FFF8E076-7FBE-4324-A7BB-1883A89AB0A1}"/>
    <cellStyle name="Comma 5 3 2 2 2 4 3 3" xfId="29559" xr:uid="{52AB71CA-A1B8-4E0F-931D-CC419BEDD6AA}"/>
    <cellStyle name="Comma 5 3 2 2 2 4 4" xfId="9339" xr:uid="{14A93BDB-B4BC-4702-9304-5710254CC004}"/>
    <cellStyle name="Comma 5 3 2 2 2 4 4 2" xfId="21471" xr:uid="{DB593BD7-581E-418D-A12F-16803545BB09}"/>
    <cellStyle name="Comma 5 3 2 2 2 4 4 2 2" xfId="45735" xr:uid="{71A57021-5BC0-499C-ACEB-5CA0D4C2D46E}"/>
    <cellStyle name="Comma 5 3 2 2 2 4 4 3" xfId="33603" xr:uid="{112C4FFD-61A6-456F-B39D-3FE65551B2C5}"/>
    <cellStyle name="Comma 5 3 2 2 2 4 5" xfId="13383" xr:uid="{2E58FF2C-5A02-4235-B2E0-AFB736FB9F6B}"/>
    <cellStyle name="Comma 5 3 2 2 2 4 5 2" xfId="37647" xr:uid="{75D1160A-5B7B-4B39-B824-48C9E3156245}"/>
    <cellStyle name="Comma 5 3 2 2 2 4 6" xfId="25515" xr:uid="{2B6434C6-78E8-4D29-B2DF-83360127BAAC}"/>
    <cellStyle name="Comma 5 3 2 2 2 5" xfId="2262" xr:uid="{A3DF5B53-5EBF-4669-899A-92A99AA8F421}"/>
    <cellStyle name="Comma 5 3 2 2 2 5 2" xfId="6306" xr:uid="{78E6F75A-6FF3-442A-9CFD-FA46D72D45F4}"/>
    <cellStyle name="Comma 5 3 2 2 2 5 2 2" xfId="18438" xr:uid="{84199968-2BA7-4578-9C77-B795790B8653}"/>
    <cellStyle name="Comma 5 3 2 2 2 5 2 2 2" xfId="42702" xr:uid="{B7AE02E3-16D5-4B12-8799-284079A08EBD}"/>
    <cellStyle name="Comma 5 3 2 2 2 5 2 3" xfId="30570" xr:uid="{18E54398-A356-49DB-8E20-70AAF5AE213C}"/>
    <cellStyle name="Comma 5 3 2 2 2 5 3" xfId="10350" xr:uid="{87BC6AF9-4A37-4FFA-836A-1D74A44E7918}"/>
    <cellStyle name="Comma 5 3 2 2 2 5 3 2" xfId="22482" xr:uid="{E557F3EE-4C28-4B22-A4B2-202E91BCF5FB}"/>
    <cellStyle name="Comma 5 3 2 2 2 5 3 2 2" xfId="46746" xr:uid="{0BEB80A3-D3E7-4C14-9D53-EC196082849B}"/>
    <cellStyle name="Comma 5 3 2 2 2 5 3 3" xfId="34614" xr:uid="{FE4EE97B-D0EC-49F3-985F-0721BEE2AED8}"/>
    <cellStyle name="Comma 5 3 2 2 2 5 4" xfId="14394" xr:uid="{C23FC92B-81EB-477A-BE87-0C6CEFE2950B}"/>
    <cellStyle name="Comma 5 3 2 2 2 5 4 2" xfId="38658" xr:uid="{A5A948C1-C093-4DCC-9C46-481AB7D3517D}"/>
    <cellStyle name="Comma 5 3 2 2 2 5 5" xfId="26526" xr:uid="{4FB138BF-1D58-4106-B872-03C794FCD306}"/>
    <cellStyle name="Comma 5 3 2 2 2 6" xfId="4284" xr:uid="{5E7A6712-78C6-4B83-9F91-A47F2BECC321}"/>
    <cellStyle name="Comma 5 3 2 2 2 6 2" xfId="16416" xr:uid="{9BA23C5B-C726-4920-BDA8-157E47C34769}"/>
    <cellStyle name="Comma 5 3 2 2 2 6 2 2" xfId="40680" xr:uid="{99FD1C15-1925-4193-A1DF-063069CDBC49}"/>
    <cellStyle name="Comma 5 3 2 2 2 6 3" xfId="28548" xr:uid="{59957C5E-BB57-4BBE-87D8-B36C207BF552}"/>
    <cellStyle name="Comma 5 3 2 2 2 7" xfId="8328" xr:uid="{DCD6E325-C2AC-41D9-AE90-E3FC66E01795}"/>
    <cellStyle name="Comma 5 3 2 2 2 7 2" xfId="20460" xr:uid="{00117D52-7309-4C87-A25C-F56A3B8A19BA}"/>
    <cellStyle name="Comma 5 3 2 2 2 7 2 2" xfId="44724" xr:uid="{D33DE860-ABB0-431B-AB68-E15C2100B89F}"/>
    <cellStyle name="Comma 5 3 2 2 2 7 3" xfId="32592" xr:uid="{7E250231-BF64-4A84-BB1F-4BFE40C93A13}"/>
    <cellStyle name="Comma 5 3 2 2 2 8" xfId="12372" xr:uid="{34AF5643-D14D-4A68-8BCD-FBBD47C470EF}"/>
    <cellStyle name="Comma 5 3 2 2 2 8 2" xfId="36636" xr:uid="{690B19D4-80FD-479C-BBCE-FC8AC0F1B02E}"/>
    <cellStyle name="Comma 5 3 2 2 2 9" xfId="24504" xr:uid="{354BC4B1-8F6B-40FE-8ACB-4FC87C542E27}"/>
    <cellStyle name="Comma 5 3 2 2 3" xfId="367" xr:uid="{51D234AB-3C79-4671-A902-33ABF62BF1AA}"/>
    <cellStyle name="Comma 5 3 2 2 3 2" xfId="872" xr:uid="{8F34CB55-3F14-41DA-81B8-6D822B086582}"/>
    <cellStyle name="Comma 5 3 2 2 3 2 2" xfId="1883" xr:uid="{7DEDF25B-F7AC-46E4-B1C9-753E781D2EA8}"/>
    <cellStyle name="Comma 5 3 2 2 3 2 2 2" xfId="3905" xr:uid="{CE8BDE8D-A1A1-4341-925F-7EE894077EC5}"/>
    <cellStyle name="Comma 5 3 2 2 3 2 2 2 2" xfId="7949" xr:uid="{AEA5BE90-EC36-4608-B4E0-AEA7DDF936E5}"/>
    <cellStyle name="Comma 5 3 2 2 3 2 2 2 2 2" xfId="20081" xr:uid="{328F7ACE-0625-442E-8252-15533161B81D}"/>
    <cellStyle name="Comma 5 3 2 2 3 2 2 2 2 2 2" xfId="44345" xr:uid="{90722E1F-D5C7-4012-9DBE-48A3F1533B22}"/>
    <cellStyle name="Comma 5 3 2 2 3 2 2 2 2 3" xfId="32213" xr:uid="{068FAB51-C137-49A5-85C9-06BD845A99DD}"/>
    <cellStyle name="Comma 5 3 2 2 3 2 2 2 3" xfId="11993" xr:uid="{F544AD54-4B62-4562-AB8D-B9604C3A1DEC}"/>
    <cellStyle name="Comma 5 3 2 2 3 2 2 2 3 2" xfId="24125" xr:uid="{FA0BE704-F413-4708-AFE1-B9F7D8E04EB8}"/>
    <cellStyle name="Comma 5 3 2 2 3 2 2 2 3 2 2" xfId="48389" xr:uid="{27AD8D53-862A-48AA-8EEA-E9AD0054EB6F}"/>
    <cellStyle name="Comma 5 3 2 2 3 2 2 2 3 3" xfId="36257" xr:uid="{53A488BB-DB26-4E2B-A3EF-F421BB7E32DB}"/>
    <cellStyle name="Comma 5 3 2 2 3 2 2 2 4" xfId="16037" xr:uid="{87036D5E-DF25-4471-B47A-01BA67D10E55}"/>
    <cellStyle name="Comma 5 3 2 2 3 2 2 2 4 2" xfId="40301" xr:uid="{A39067CC-6DE8-408E-AA7D-D2E6485BF0E2}"/>
    <cellStyle name="Comma 5 3 2 2 3 2 2 2 5" xfId="28169" xr:uid="{F63FC46B-B480-4FD4-9B25-581762510B43}"/>
    <cellStyle name="Comma 5 3 2 2 3 2 2 3" xfId="5927" xr:uid="{ABD09A87-DC18-4803-9608-AB653DCEEA02}"/>
    <cellStyle name="Comma 5 3 2 2 3 2 2 3 2" xfId="18059" xr:uid="{FE81DAD2-09D6-4855-AFBC-481DF50D1EA3}"/>
    <cellStyle name="Comma 5 3 2 2 3 2 2 3 2 2" xfId="42323" xr:uid="{000193E7-B8E1-4C16-8E39-F3F22BAC74FF}"/>
    <cellStyle name="Comma 5 3 2 2 3 2 2 3 3" xfId="30191" xr:uid="{9D49A834-CD80-4A39-84B6-CAC0BA60BD88}"/>
    <cellStyle name="Comma 5 3 2 2 3 2 2 4" xfId="9971" xr:uid="{E8926D66-C243-4D71-9576-B1D8A09771DA}"/>
    <cellStyle name="Comma 5 3 2 2 3 2 2 4 2" xfId="22103" xr:uid="{B135CFB2-DA84-4FDB-81FD-D818FC360045}"/>
    <cellStyle name="Comma 5 3 2 2 3 2 2 4 2 2" xfId="46367" xr:uid="{6786F739-5A6F-4428-BD2F-C8D8C5DE75CA}"/>
    <cellStyle name="Comma 5 3 2 2 3 2 2 4 3" xfId="34235" xr:uid="{842C19DF-F377-4B00-81B9-EFF70418EBCC}"/>
    <cellStyle name="Comma 5 3 2 2 3 2 2 5" xfId="14015" xr:uid="{522F8DAD-4D42-4A47-AC55-48B5269FB4C8}"/>
    <cellStyle name="Comma 5 3 2 2 3 2 2 5 2" xfId="38279" xr:uid="{662AC627-F273-4915-A179-58538273902B}"/>
    <cellStyle name="Comma 5 3 2 2 3 2 2 6" xfId="26147" xr:uid="{4AF43BF1-FBD3-43AD-B037-4246C79D8FBE}"/>
    <cellStyle name="Comma 5 3 2 2 3 2 3" xfId="2894" xr:uid="{2F94A239-1787-40FE-ACC4-6D9F69292AEC}"/>
    <cellStyle name="Comma 5 3 2 2 3 2 3 2" xfId="6938" xr:uid="{664EF2B9-2452-42E3-A52B-9B4EC90FD3BF}"/>
    <cellStyle name="Comma 5 3 2 2 3 2 3 2 2" xfId="19070" xr:uid="{10214200-734E-492A-8AEE-82155B63B7C4}"/>
    <cellStyle name="Comma 5 3 2 2 3 2 3 2 2 2" xfId="43334" xr:uid="{BFBC3504-47B2-44B4-BE37-E2BBDABBDDF3}"/>
    <cellStyle name="Comma 5 3 2 2 3 2 3 2 3" xfId="31202" xr:uid="{127DC6B6-C819-4635-B926-F445D56D0BD7}"/>
    <cellStyle name="Comma 5 3 2 2 3 2 3 3" xfId="10982" xr:uid="{E878DAA0-96FF-4F5F-8E44-2A501C89CC5A}"/>
    <cellStyle name="Comma 5 3 2 2 3 2 3 3 2" xfId="23114" xr:uid="{0A2DF516-20E6-462F-B6E5-2646F3D27C21}"/>
    <cellStyle name="Comma 5 3 2 2 3 2 3 3 2 2" xfId="47378" xr:uid="{AEED9882-50CE-4C94-AC0F-DC3488BCD997}"/>
    <cellStyle name="Comma 5 3 2 2 3 2 3 3 3" xfId="35246" xr:uid="{56D13BB1-9FFA-4989-8133-BC485095F889}"/>
    <cellStyle name="Comma 5 3 2 2 3 2 3 4" xfId="15026" xr:uid="{203CF313-71ED-476C-AA56-B5E96BBDD5B7}"/>
    <cellStyle name="Comma 5 3 2 2 3 2 3 4 2" xfId="39290" xr:uid="{AAF75E15-A53D-4EA4-B9EA-9525242CFBC1}"/>
    <cellStyle name="Comma 5 3 2 2 3 2 3 5" xfId="27158" xr:uid="{51F21832-2951-460C-BDB3-3B8195E1360E}"/>
    <cellStyle name="Comma 5 3 2 2 3 2 4" xfId="4916" xr:uid="{524955AB-9118-4C22-B37A-E9062EEB5E92}"/>
    <cellStyle name="Comma 5 3 2 2 3 2 4 2" xfId="17048" xr:uid="{11C10227-855E-4ADB-B4B5-F40B2FF531F0}"/>
    <cellStyle name="Comma 5 3 2 2 3 2 4 2 2" xfId="41312" xr:uid="{C06B9854-A4D1-450D-A9B5-C51E6C64EEF1}"/>
    <cellStyle name="Comma 5 3 2 2 3 2 4 3" xfId="29180" xr:uid="{769F2336-951D-429D-8346-B2C0DBCCEDE6}"/>
    <cellStyle name="Comma 5 3 2 2 3 2 5" xfId="8960" xr:uid="{B94A45D3-9A8E-4E3E-BA56-E271E1C868CF}"/>
    <cellStyle name="Comma 5 3 2 2 3 2 5 2" xfId="21092" xr:uid="{FB835976-416D-4572-873B-D6D269756AFB}"/>
    <cellStyle name="Comma 5 3 2 2 3 2 5 2 2" xfId="45356" xr:uid="{86515FAF-E774-40D5-92D6-4C98E33CD5D7}"/>
    <cellStyle name="Comma 5 3 2 2 3 2 5 3" xfId="33224" xr:uid="{890C56F3-34DF-4939-B9B0-4DE94D74210D}"/>
    <cellStyle name="Comma 5 3 2 2 3 2 6" xfId="13004" xr:uid="{0A3A9D85-3DA0-4E17-A4B4-FF91F596CB21}"/>
    <cellStyle name="Comma 5 3 2 2 3 2 6 2" xfId="37268" xr:uid="{13242790-BA98-4A45-AE02-87D8D44A69F9}"/>
    <cellStyle name="Comma 5 3 2 2 3 2 7" xfId="25136" xr:uid="{A1DCD481-BF2B-491B-90FD-A71A302091E4}"/>
    <cellStyle name="Comma 5 3 2 2 3 3" xfId="1378" xr:uid="{FA709F44-ECD6-4351-8C32-351E7C62869D}"/>
    <cellStyle name="Comma 5 3 2 2 3 3 2" xfId="3400" xr:uid="{044606BA-945D-49F4-AF9D-FD4DF9161CC2}"/>
    <cellStyle name="Comma 5 3 2 2 3 3 2 2" xfId="7444" xr:uid="{306A9696-E8B6-41BA-B52B-16597186D60E}"/>
    <cellStyle name="Comma 5 3 2 2 3 3 2 2 2" xfId="19576" xr:uid="{C0ACD85F-96AC-4379-AC32-10C4919DA0D7}"/>
    <cellStyle name="Comma 5 3 2 2 3 3 2 2 2 2" xfId="43840" xr:uid="{5973F718-75CD-4564-87B7-69D1F3C71346}"/>
    <cellStyle name="Comma 5 3 2 2 3 3 2 2 3" xfId="31708" xr:uid="{0353FF65-DD87-4333-9869-0E43EB86CDAE}"/>
    <cellStyle name="Comma 5 3 2 2 3 3 2 3" xfId="11488" xr:uid="{D227293E-D136-44A9-8936-27533CC39504}"/>
    <cellStyle name="Comma 5 3 2 2 3 3 2 3 2" xfId="23620" xr:uid="{60462263-4E19-492E-A6C1-41773FB3B20A}"/>
    <cellStyle name="Comma 5 3 2 2 3 3 2 3 2 2" xfId="47884" xr:uid="{F82D53A6-3451-4A8B-B9B0-8AC9AD3440BF}"/>
    <cellStyle name="Comma 5 3 2 2 3 3 2 3 3" xfId="35752" xr:uid="{7DD116E3-FD2D-47C1-BD74-5128AC22EB2A}"/>
    <cellStyle name="Comma 5 3 2 2 3 3 2 4" xfId="15532" xr:uid="{8A27BE15-12CD-4DC9-AD38-E9A2D7EA6096}"/>
    <cellStyle name="Comma 5 3 2 2 3 3 2 4 2" xfId="39796" xr:uid="{98CFB55C-062F-41AE-8DB2-26678A48870F}"/>
    <cellStyle name="Comma 5 3 2 2 3 3 2 5" xfId="27664" xr:uid="{2B7F11D3-85A2-4906-94AD-B8FE56B2CA92}"/>
    <cellStyle name="Comma 5 3 2 2 3 3 3" xfId="5422" xr:uid="{511F7118-E863-4FEF-8549-71732DD94AFC}"/>
    <cellStyle name="Comma 5 3 2 2 3 3 3 2" xfId="17554" xr:uid="{747ED776-D492-4557-A107-55070E6BEB8B}"/>
    <cellStyle name="Comma 5 3 2 2 3 3 3 2 2" xfId="41818" xr:uid="{4320F3EA-93F1-4913-AF61-7E6A1F950173}"/>
    <cellStyle name="Comma 5 3 2 2 3 3 3 3" xfId="29686" xr:uid="{7942EA05-007F-408C-8108-6F9A7C1469D3}"/>
    <cellStyle name="Comma 5 3 2 2 3 3 4" xfId="9466" xr:uid="{5C63E023-2616-4774-9B3D-E459444C19C2}"/>
    <cellStyle name="Comma 5 3 2 2 3 3 4 2" xfId="21598" xr:uid="{5E1A6737-8D6E-4662-A9E0-205EDAE4FFF7}"/>
    <cellStyle name="Comma 5 3 2 2 3 3 4 2 2" xfId="45862" xr:uid="{0E74AF05-72EB-47DD-A945-5B8C22B85A8D}"/>
    <cellStyle name="Comma 5 3 2 2 3 3 4 3" xfId="33730" xr:uid="{36625EB5-1C11-4CD6-8107-DAEBA6ACA9FC}"/>
    <cellStyle name="Comma 5 3 2 2 3 3 5" xfId="13510" xr:uid="{101E14D8-B47D-4451-9D68-80F8B57B4F83}"/>
    <cellStyle name="Comma 5 3 2 2 3 3 5 2" xfId="37774" xr:uid="{DB2D2652-4E3F-4DE5-BA4F-5E21E87BF44A}"/>
    <cellStyle name="Comma 5 3 2 2 3 3 6" xfId="25642" xr:uid="{6E32DE75-0B38-4FEF-9338-4C305848A544}"/>
    <cellStyle name="Comma 5 3 2 2 3 4" xfId="2389" xr:uid="{4D53F29A-9C1F-455A-B875-822D8F35F701}"/>
    <cellStyle name="Comma 5 3 2 2 3 4 2" xfId="6433" xr:uid="{2E76F13F-B95B-4AFB-B591-782F46CA9A1C}"/>
    <cellStyle name="Comma 5 3 2 2 3 4 2 2" xfId="18565" xr:uid="{24E31A91-1E1D-4F7C-A4AA-1B7996E3F793}"/>
    <cellStyle name="Comma 5 3 2 2 3 4 2 2 2" xfId="42829" xr:uid="{7A791A91-CB9E-4B0B-98E6-A5236F3D52C2}"/>
    <cellStyle name="Comma 5 3 2 2 3 4 2 3" xfId="30697" xr:uid="{971127D9-7A75-4906-B27E-D0BEFDAE7B22}"/>
    <cellStyle name="Comma 5 3 2 2 3 4 3" xfId="10477" xr:uid="{B6B65C5F-59B7-40E5-AEB2-655F77675E04}"/>
    <cellStyle name="Comma 5 3 2 2 3 4 3 2" xfId="22609" xr:uid="{6938DADF-9EAD-4677-A37D-539200384199}"/>
    <cellStyle name="Comma 5 3 2 2 3 4 3 2 2" xfId="46873" xr:uid="{E3BC1992-5304-4D9D-8E60-2A4D97755875}"/>
    <cellStyle name="Comma 5 3 2 2 3 4 3 3" xfId="34741" xr:uid="{0FE9629C-3190-49EB-9F1F-F00F185160C1}"/>
    <cellStyle name="Comma 5 3 2 2 3 4 4" xfId="14521" xr:uid="{83B48D6A-5BF9-4D1B-845D-2AFD0D6086FC}"/>
    <cellStyle name="Comma 5 3 2 2 3 4 4 2" xfId="38785" xr:uid="{142729B3-FCC6-4034-8080-01552046D282}"/>
    <cellStyle name="Comma 5 3 2 2 3 4 5" xfId="26653" xr:uid="{D3755E1D-A5A2-4FDB-9229-A95B25DA1504}"/>
    <cellStyle name="Comma 5 3 2 2 3 5" xfId="4411" xr:uid="{75620BF1-8653-4191-B6B0-C4B06CF95776}"/>
    <cellStyle name="Comma 5 3 2 2 3 5 2" xfId="16543" xr:uid="{2090B145-25AE-48AB-9ECD-9C4A4887CCBE}"/>
    <cellStyle name="Comma 5 3 2 2 3 5 2 2" xfId="40807" xr:uid="{8B7B202A-7ACE-45AE-8FEF-0E1F1F16AE8E}"/>
    <cellStyle name="Comma 5 3 2 2 3 5 3" xfId="28675" xr:uid="{32BFEEB4-63C0-45D9-AEAF-67B898208427}"/>
    <cellStyle name="Comma 5 3 2 2 3 6" xfId="8455" xr:uid="{1A751C07-BF16-4AC0-844C-D5C648FA48C9}"/>
    <cellStyle name="Comma 5 3 2 2 3 6 2" xfId="20587" xr:uid="{6FB58CC8-1FFF-453C-8B8B-E1DADAE41CEF}"/>
    <cellStyle name="Comma 5 3 2 2 3 6 2 2" xfId="44851" xr:uid="{DA360175-0AF5-4997-A6EB-C9752726EEDB}"/>
    <cellStyle name="Comma 5 3 2 2 3 6 3" xfId="32719" xr:uid="{E51A8DDB-D5B4-490E-8494-C89AFDA4A80E}"/>
    <cellStyle name="Comma 5 3 2 2 3 7" xfId="12499" xr:uid="{0741350E-4C06-42AD-A965-48A6EC98C569}"/>
    <cellStyle name="Comma 5 3 2 2 3 7 2" xfId="36763" xr:uid="{98D02BE8-67AF-494A-BECF-DC0DFD8184A8}"/>
    <cellStyle name="Comma 5 3 2 2 3 8" xfId="24631" xr:uid="{1CDAFE72-CBE9-4BE2-926E-68733536CE2F}"/>
    <cellStyle name="Comma 5 3 2 2 4" xfId="619" xr:uid="{B2970AC7-0D1E-48CE-9759-B642193CE882}"/>
    <cellStyle name="Comma 5 3 2 2 4 2" xfId="1630" xr:uid="{70F5414C-7878-424F-86CD-4CA733A0AF22}"/>
    <cellStyle name="Comma 5 3 2 2 4 2 2" xfId="3652" xr:uid="{DAEB4F0A-AB10-4D0C-8429-D283BFB997B7}"/>
    <cellStyle name="Comma 5 3 2 2 4 2 2 2" xfId="7696" xr:uid="{23A86BF9-FAF2-4054-910E-F4C9CE3A6303}"/>
    <cellStyle name="Comma 5 3 2 2 4 2 2 2 2" xfId="19828" xr:uid="{E39FFD8D-1411-4561-A40C-2EEA235BE500}"/>
    <cellStyle name="Comma 5 3 2 2 4 2 2 2 2 2" xfId="44092" xr:uid="{8098651E-AC3F-4647-B75F-270F9BDB4386}"/>
    <cellStyle name="Comma 5 3 2 2 4 2 2 2 3" xfId="31960" xr:uid="{24078EBF-3D81-4356-B4D5-A6726CA199C1}"/>
    <cellStyle name="Comma 5 3 2 2 4 2 2 3" xfId="11740" xr:uid="{2A922129-06EF-4905-831B-6897B709BE52}"/>
    <cellStyle name="Comma 5 3 2 2 4 2 2 3 2" xfId="23872" xr:uid="{805D976E-FC93-4631-AFB9-43B5AFFDAE0A}"/>
    <cellStyle name="Comma 5 3 2 2 4 2 2 3 2 2" xfId="48136" xr:uid="{53BDC9C8-1CDF-4013-98F2-FFCB4BEB1E52}"/>
    <cellStyle name="Comma 5 3 2 2 4 2 2 3 3" xfId="36004" xr:uid="{37690AD8-049B-4CB5-B217-1E397C434E0D}"/>
    <cellStyle name="Comma 5 3 2 2 4 2 2 4" xfId="15784" xr:uid="{FB51DF09-01A4-4E23-90A5-F937567D9475}"/>
    <cellStyle name="Comma 5 3 2 2 4 2 2 4 2" xfId="40048" xr:uid="{30C99453-22BA-42FD-8E3F-9CE86C0DCFA1}"/>
    <cellStyle name="Comma 5 3 2 2 4 2 2 5" xfId="27916" xr:uid="{CDD2F457-41A4-4659-A410-07E153554437}"/>
    <cellStyle name="Comma 5 3 2 2 4 2 3" xfId="5674" xr:uid="{351780E6-B058-4A7F-8ADA-E742EBF4ACEE}"/>
    <cellStyle name="Comma 5 3 2 2 4 2 3 2" xfId="17806" xr:uid="{5A961E16-F2E1-4D3D-8A6D-98F9FE19B1DA}"/>
    <cellStyle name="Comma 5 3 2 2 4 2 3 2 2" xfId="42070" xr:uid="{BADA8037-65C8-44AD-95B4-6F976A519830}"/>
    <cellStyle name="Comma 5 3 2 2 4 2 3 3" xfId="29938" xr:uid="{2CB87207-D2EF-46C5-81DD-E1B5439D38D0}"/>
    <cellStyle name="Comma 5 3 2 2 4 2 4" xfId="9718" xr:uid="{F0C79531-6B66-436D-AED2-8BD9EE66B64A}"/>
    <cellStyle name="Comma 5 3 2 2 4 2 4 2" xfId="21850" xr:uid="{59CCF824-D059-4F13-93B4-46CBA91267F5}"/>
    <cellStyle name="Comma 5 3 2 2 4 2 4 2 2" xfId="46114" xr:uid="{85146D8A-41A8-4ACB-A114-95A4DA66FD37}"/>
    <cellStyle name="Comma 5 3 2 2 4 2 4 3" xfId="33982" xr:uid="{234CF6D0-9A66-4709-9F5A-2A08321C2904}"/>
    <cellStyle name="Comma 5 3 2 2 4 2 5" xfId="13762" xr:uid="{75814F4A-D9FD-4900-9BFE-E8601982AB8C}"/>
    <cellStyle name="Comma 5 3 2 2 4 2 5 2" xfId="38026" xr:uid="{9CC91C4B-488F-4393-9154-7DA4DAAE6486}"/>
    <cellStyle name="Comma 5 3 2 2 4 2 6" xfId="25894" xr:uid="{24288F74-4D23-412A-B79F-2EABD129FD6F}"/>
    <cellStyle name="Comma 5 3 2 2 4 3" xfId="2641" xr:uid="{459881B4-4A86-479C-863B-4A6623E44221}"/>
    <cellStyle name="Comma 5 3 2 2 4 3 2" xfId="6685" xr:uid="{279A4A39-4BAA-44A4-ABDA-C9F723A9710E}"/>
    <cellStyle name="Comma 5 3 2 2 4 3 2 2" xfId="18817" xr:uid="{AA1AA580-BAF5-4CA2-A9E4-B804CCEC6658}"/>
    <cellStyle name="Comma 5 3 2 2 4 3 2 2 2" xfId="43081" xr:uid="{894D1CC6-2DDD-4BE4-B0E5-DC2AF059AB49}"/>
    <cellStyle name="Comma 5 3 2 2 4 3 2 3" xfId="30949" xr:uid="{DDB00AF3-8DEE-44F7-99FC-9AD4060E88A6}"/>
    <cellStyle name="Comma 5 3 2 2 4 3 3" xfId="10729" xr:uid="{5677C17C-0477-4DD9-A628-3E97707C73D7}"/>
    <cellStyle name="Comma 5 3 2 2 4 3 3 2" xfId="22861" xr:uid="{1822FC65-BBF4-4798-B5D8-E9F5D774FB21}"/>
    <cellStyle name="Comma 5 3 2 2 4 3 3 2 2" xfId="47125" xr:uid="{2F07B64E-B124-46CE-892E-95520D04D0E0}"/>
    <cellStyle name="Comma 5 3 2 2 4 3 3 3" xfId="34993" xr:uid="{0C16CBBC-5648-4703-BA58-F002D51D0072}"/>
    <cellStyle name="Comma 5 3 2 2 4 3 4" xfId="14773" xr:uid="{5F7CC599-FEC6-4005-90BF-0D8141524B91}"/>
    <cellStyle name="Comma 5 3 2 2 4 3 4 2" xfId="39037" xr:uid="{EB645795-B9EB-4D6A-94D6-09B98C3799C9}"/>
    <cellStyle name="Comma 5 3 2 2 4 3 5" xfId="26905" xr:uid="{1BFAEEE8-8C99-4A98-8DFB-F59BE907C2BA}"/>
    <cellStyle name="Comma 5 3 2 2 4 4" xfId="4663" xr:uid="{12DA9686-39B6-4546-AF85-80D011E41FF0}"/>
    <cellStyle name="Comma 5 3 2 2 4 4 2" xfId="16795" xr:uid="{A53E021F-44FA-487F-9673-8D4509070BF8}"/>
    <cellStyle name="Comma 5 3 2 2 4 4 2 2" xfId="41059" xr:uid="{80FF0C94-A93C-4748-A588-0DEB2586FD9A}"/>
    <cellStyle name="Comma 5 3 2 2 4 4 3" xfId="28927" xr:uid="{B727EA8D-C5F4-4787-A3C5-15ABDC3E84E9}"/>
    <cellStyle name="Comma 5 3 2 2 4 5" xfId="8707" xr:uid="{A5E3E0CF-7F80-4E3B-A6BA-655EDD45E1FB}"/>
    <cellStyle name="Comma 5 3 2 2 4 5 2" xfId="20839" xr:uid="{6B539A9C-F16F-4F2C-B20F-8508D383566E}"/>
    <cellStyle name="Comma 5 3 2 2 4 5 2 2" xfId="45103" xr:uid="{E212BE66-EF3C-45BF-814D-367D6CC3EFDF}"/>
    <cellStyle name="Comma 5 3 2 2 4 5 3" xfId="32971" xr:uid="{36DE768C-339F-4BD0-B2D4-26135B6B3BC8}"/>
    <cellStyle name="Comma 5 3 2 2 4 6" xfId="12751" xr:uid="{416AF92A-DDB2-489E-9AD4-812E6C14CD83}"/>
    <cellStyle name="Comma 5 3 2 2 4 6 2" xfId="37015" xr:uid="{5CB34D4E-5CF1-4C92-A646-062987DB3167}"/>
    <cellStyle name="Comma 5 3 2 2 4 7" xfId="24883" xr:uid="{88E974D9-06CC-4093-9334-886BA15CF38B}"/>
    <cellStyle name="Comma 5 3 2 2 5" xfId="1125" xr:uid="{6D20655E-11F7-4589-A454-2EAAD53D9B31}"/>
    <cellStyle name="Comma 5 3 2 2 5 2" xfId="3147" xr:uid="{CB39606D-7C95-465D-B057-7F853FFA4F6E}"/>
    <cellStyle name="Comma 5 3 2 2 5 2 2" xfId="7191" xr:uid="{D6144831-069D-4F2B-8ADD-1DCC706057CD}"/>
    <cellStyle name="Comma 5 3 2 2 5 2 2 2" xfId="19323" xr:uid="{69AB562E-89FA-4EDB-82EF-D4852EF2EF91}"/>
    <cellStyle name="Comma 5 3 2 2 5 2 2 2 2" xfId="43587" xr:uid="{05F6ACFE-BC26-46C3-9464-1607CD65C62F}"/>
    <cellStyle name="Comma 5 3 2 2 5 2 2 3" xfId="31455" xr:uid="{3CCEDD6F-816D-4027-A65A-6889D5D3B161}"/>
    <cellStyle name="Comma 5 3 2 2 5 2 3" xfId="11235" xr:uid="{BFDDF2B7-18DC-4CCD-B287-7204EACF9753}"/>
    <cellStyle name="Comma 5 3 2 2 5 2 3 2" xfId="23367" xr:uid="{C5B643E7-2A17-4B7F-B791-BDAA3B8CEF9D}"/>
    <cellStyle name="Comma 5 3 2 2 5 2 3 2 2" xfId="47631" xr:uid="{BBB83F73-29A8-4F27-B1CC-919C235A1A2E}"/>
    <cellStyle name="Comma 5 3 2 2 5 2 3 3" xfId="35499" xr:uid="{9EC7DED0-1416-43E8-BF1D-CF0F4CF57AC6}"/>
    <cellStyle name="Comma 5 3 2 2 5 2 4" xfId="15279" xr:uid="{B9C2FFEF-0A8B-45BF-92C2-B5BCBEC76106}"/>
    <cellStyle name="Comma 5 3 2 2 5 2 4 2" xfId="39543" xr:uid="{0F0E2AE0-0DC1-44C6-A8DF-6BC891FA7578}"/>
    <cellStyle name="Comma 5 3 2 2 5 2 5" xfId="27411" xr:uid="{2EC88837-D526-4FC1-AF90-9B29D94AEE07}"/>
    <cellStyle name="Comma 5 3 2 2 5 3" xfId="5169" xr:uid="{58BF7D38-3B1C-405B-99C3-06F41BFB4E49}"/>
    <cellStyle name="Comma 5 3 2 2 5 3 2" xfId="17301" xr:uid="{7F2FFEF8-28C3-477B-B5C1-C2D1A400D3FE}"/>
    <cellStyle name="Comma 5 3 2 2 5 3 2 2" xfId="41565" xr:uid="{C4AAFEA2-9346-422D-8EA8-17F7C13310E6}"/>
    <cellStyle name="Comma 5 3 2 2 5 3 3" xfId="29433" xr:uid="{6BB8A42D-22B1-43F2-9319-09F3999DD891}"/>
    <cellStyle name="Comma 5 3 2 2 5 4" xfId="9213" xr:uid="{469F6732-9A2A-4AF5-931B-85024EFB1C5F}"/>
    <cellStyle name="Comma 5 3 2 2 5 4 2" xfId="21345" xr:uid="{62F51E8F-A1BC-4F73-BB15-754B73261EAF}"/>
    <cellStyle name="Comma 5 3 2 2 5 4 2 2" xfId="45609" xr:uid="{28E93E6F-1C1E-4666-8FE8-E6D389C2B314}"/>
    <cellStyle name="Comma 5 3 2 2 5 4 3" xfId="33477" xr:uid="{B8BC209C-4675-4A57-9EC7-4C2ACE1CACAC}"/>
    <cellStyle name="Comma 5 3 2 2 5 5" xfId="13257" xr:uid="{759D838F-1C77-4BEA-B982-AFC84C785F61}"/>
    <cellStyle name="Comma 5 3 2 2 5 5 2" xfId="37521" xr:uid="{58199D6E-5E25-4563-AD27-0A85964E340A}"/>
    <cellStyle name="Comma 5 3 2 2 5 6" xfId="25389" xr:uid="{B6E82973-8500-4650-9651-AE3C07028ECC}"/>
    <cellStyle name="Comma 5 3 2 2 6" xfId="2136" xr:uid="{1FBCC776-5DBE-479D-8623-15B2DE145889}"/>
    <cellStyle name="Comma 5 3 2 2 6 2" xfId="6180" xr:uid="{D7B6E288-0D7C-4698-85BD-001E884F15A5}"/>
    <cellStyle name="Comma 5 3 2 2 6 2 2" xfId="18312" xr:uid="{44E6630B-845F-4681-ADB9-FC44D874AA61}"/>
    <cellStyle name="Comma 5 3 2 2 6 2 2 2" xfId="42576" xr:uid="{149149AB-DE3E-4274-A10A-03B7377C384C}"/>
    <cellStyle name="Comma 5 3 2 2 6 2 3" xfId="30444" xr:uid="{C2B2DBE6-CE43-488F-848F-41A5ACD2BC28}"/>
    <cellStyle name="Comma 5 3 2 2 6 3" xfId="10224" xr:uid="{0F06A1F9-9A2A-4515-862C-B9D0D9BEF617}"/>
    <cellStyle name="Comma 5 3 2 2 6 3 2" xfId="22356" xr:uid="{3AA55994-9310-4A96-AEEA-57DE63366B91}"/>
    <cellStyle name="Comma 5 3 2 2 6 3 2 2" xfId="46620" xr:uid="{202484D5-2261-44EC-9165-B5D580B05FD9}"/>
    <cellStyle name="Comma 5 3 2 2 6 3 3" xfId="34488" xr:uid="{03886B2C-644A-4F61-8071-9E5B2B350DFF}"/>
    <cellStyle name="Comma 5 3 2 2 6 4" xfId="14268" xr:uid="{D4C80EBF-D4B9-403B-A97A-CA914321B214}"/>
    <cellStyle name="Comma 5 3 2 2 6 4 2" xfId="38532" xr:uid="{8838E017-5D12-445F-8C01-21968919DDD8}"/>
    <cellStyle name="Comma 5 3 2 2 6 5" xfId="26400" xr:uid="{B5C19185-013E-484A-8899-6650177F4735}"/>
    <cellStyle name="Comma 5 3 2 2 7" xfId="4158" xr:uid="{B7C3D870-D4C0-47D3-9E55-065D71E55D4D}"/>
    <cellStyle name="Comma 5 3 2 2 7 2" xfId="16290" xr:uid="{916F3CF4-5BBB-42AD-AEB8-3B7BD3FC5E66}"/>
    <cellStyle name="Comma 5 3 2 2 7 2 2" xfId="40554" xr:uid="{D8068C35-5E62-45C5-A58B-FA118F6E7C5C}"/>
    <cellStyle name="Comma 5 3 2 2 7 3" xfId="28422" xr:uid="{7406105C-0206-4304-B1E0-FC85EA88E9AD}"/>
    <cellStyle name="Comma 5 3 2 2 8" xfId="8202" xr:uid="{B5C2B061-9CEF-441D-846D-67C2BE2B4537}"/>
    <cellStyle name="Comma 5 3 2 2 8 2" xfId="20334" xr:uid="{06FAB605-8047-4D05-8229-58DBA0F810DF}"/>
    <cellStyle name="Comma 5 3 2 2 8 2 2" xfId="44598" xr:uid="{5E50C17B-C6A8-493B-A189-43E1059D5056}"/>
    <cellStyle name="Comma 5 3 2 2 8 3" xfId="32466" xr:uid="{E8415B12-5A18-42B5-BD39-29D46A3EDE4A}"/>
    <cellStyle name="Comma 5 3 2 2 9" xfId="12246" xr:uid="{B136D3FE-061B-4EF8-A448-09E20F3E7A9F}"/>
    <cellStyle name="Comma 5 3 2 2 9 2" xfId="36510" xr:uid="{D8FEE598-2E5D-434F-9824-9A1F15C51206}"/>
    <cellStyle name="Comma 5 3 2 3" xfId="177" xr:uid="{F61A0C8E-F354-4E15-8B48-56641CB40CC0}"/>
    <cellStyle name="Comma 5 3 2 3 2" xfId="430" xr:uid="{297EB6F4-EC62-4D1B-844A-5DF8481676A2}"/>
    <cellStyle name="Comma 5 3 2 3 2 2" xfId="935" xr:uid="{9ED3DEC1-BA6D-4A36-B7A7-6D135BB0FB2C}"/>
    <cellStyle name="Comma 5 3 2 3 2 2 2" xfId="1946" xr:uid="{0E8142FE-99DF-4AFF-85DA-E93942FB791D}"/>
    <cellStyle name="Comma 5 3 2 3 2 2 2 2" xfId="3968" xr:uid="{5355ED08-9147-4093-93C0-31B358BC58DF}"/>
    <cellStyle name="Comma 5 3 2 3 2 2 2 2 2" xfId="8012" xr:uid="{BE36B9D4-F055-4408-AAAA-6DE9BFCE5714}"/>
    <cellStyle name="Comma 5 3 2 3 2 2 2 2 2 2" xfId="20144" xr:uid="{259FC62C-086A-4EFE-B169-2398F9082D75}"/>
    <cellStyle name="Comma 5 3 2 3 2 2 2 2 2 2 2" xfId="44408" xr:uid="{5F4AD787-12B8-439B-8671-E90A473BC40F}"/>
    <cellStyle name="Comma 5 3 2 3 2 2 2 2 2 3" xfId="32276" xr:uid="{FEA8FBEF-BC97-46E9-9A15-5245EB9779CA}"/>
    <cellStyle name="Comma 5 3 2 3 2 2 2 2 3" xfId="12056" xr:uid="{AAB522CE-28F1-4899-BDEE-20AC57F93975}"/>
    <cellStyle name="Comma 5 3 2 3 2 2 2 2 3 2" xfId="24188" xr:uid="{7BBAC2AC-E6FA-4C78-9968-B6050312094C}"/>
    <cellStyle name="Comma 5 3 2 3 2 2 2 2 3 2 2" xfId="48452" xr:uid="{2F4657C6-8DE8-441E-8004-4DA04B4AD8D4}"/>
    <cellStyle name="Comma 5 3 2 3 2 2 2 2 3 3" xfId="36320" xr:uid="{4BA8123B-F33C-4543-BC1D-C4CED9FCE8FF}"/>
    <cellStyle name="Comma 5 3 2 3 2 2 2 2 4" xfId="16100" xr:uid="{9D414814-984E-4998-AAB2-34D4384B5DB3}"/>
    <cellStyle name="Comma 5 3 2 3 2 2 2 2 4 2" xfId="40364" xr:uid="{430388F8-3A4E-4F78-AB2E-FF68FAE8FDCF}"/>
    <cellStyle name="Comma 5 3 2 3 2 2 2 2 5" xfId="28232" xr:uid="{E604F0AF-95E6-4474-ABEE-76757C987F5A}"/>
    <cellStyle name="Comma 5 3 2 3 2 2 2 3" xfId="5990" xr:uid="{8D595E50-66E6-4162-88C7-EE343E7E9E9C}"/>
    <cellStyle name="Comma 5 3 2 3 2 2 2 3 2" xfId="18122" xr:uid="{E404F401-0B7B-4F43-BDF3-DBF2EF7CBCE5}"/>
    <cellStyle name="Comma 5 3 2 3 2 2 2 3 2 2" xfId="42386" xr:uid="{31BF8265-B81A-4801-B139-46989F4CD101}"/>
    <cellStyle name="Comma 5 3 2 3 2 2 2 3 3" xfId="30254" xr:uid="{382CD0E3-4CA5-4AFC-BC3C-D7F9845C8A3F}"/>
    <cellStyle name="Comma 5 3 2 3 2 2 2 4" xfId="10034" xr:uid="{9ADBB080-9B9E-408B-A030-8AD9639CB82E}"/>
    <cellStyle name="Comma 5 3 2 3 2 2 2 4 2" xfId="22166" xr:uid="{64DB6D0E-50CD-42F8-A22E-2CA08DAF3E10}"/>
    <cellStyle name="Comma 5 3 2 3 2 2 2 4 2 2" xfId="46430" xr:uid="{3844B135-61B6-4578-8DBF-F880FACC5097}"/>
    <cellStyle name="Comma 5 3 2 3 2 2 2 4 3" xfId="34298" xr:uid="{2DCDAFCF-BE0A-4B2D-BEB9-7D9389127D50}"/>
    <cellStyle name="Comma 5 3 2 3 2 2 2 5" xfId="14078" xr:uid="{329A9D50-3E6F-4E85-BFD5-EE9B37B1E178}"/>
    <cellStyle name="Comma 5 3 2 3 2 2 2 5 2" xfId="38342" xr:uid="{5A84CA59-23F5-425B-8328-B9D252E2280E}"/>
    <cellStyle name="Comma 5 3 2 3 2 2 2 6" xfId="26210" xr:uid="{8314BBB8-531C-4C76-AF77-AA81CE512CDC}"/>
    <cellStyle name="Comma 5 3 2 3 2 2 3" xfId="2957" xr:uid="{13E5FB7D-4041-449F-8BC5-D15B37BC4DA6}"/>
    <cellStyle name="Comma 5 3 2 3 2 2 3 2" xfId="7001" xr:uid="{990B0D84-B168-45BC-B2AC-DE781C4D21E9}"/>
    <cellStyle name="Comma 5 3 2 3 2 2 3 2 2" xfId="19133" xr:uid="{269BBC67-BFE3-456F-BA88-EB3CB84408A1}"/>
    <cellStyle name="Comma 5 3 2 3 2 2 3 2 2 2" xfId="43397" xr:uid="{4F49D2CA-12D3-419B-8D01-96CF1C4B8143}"/>
    <cellStyle name="Comma 5 3 2 3 2 2 3 2 3" xfId="31265" xr:uid="{96D2D39E-EBB3-4173-BD18-0A781DECCADA}"/>
    <cellStyle name="Comma 5 3 2 3 2 2 3 3" xfId="11045" xr:uid="{18457F67-D07D-41DC-A9B4-C6FF138511C2}"/>
    <cellStyle name="Comma 5 3 2 3 2 2 3 3 2" xfId="23177" xr:uid="{74B33A7D-A975-49C8-B0DB-B2CEEC8C6E0E}"/>
    <cellStyle name="Comma 5 3 2 3 2 2 3 3 2 2" xfId="47441" xr:uid="{B3473693-4704-4B4C-A9DC-8E76E44B82EB}"/>
    <cellStyle name="Comma 5 3 2 3 2 2 3 3 3" xfId="35309" xr:uid="{99CA96AA-D81F-46D0-9FE8-7AEC7BB3E269}"/>
    <cellStyle name="Comma 5 3 2 3 2 2 3 4" xfId="15089" xr:uid="{A4EFB0C5-A45A-4D43-A7D9-B3AD5D7AAC33}"/>
    <cellStyle name="Comma 5 3 2 3 2 2 3 4 2" xfId="39353" xr:uid="{4B5FB3AE-D0F3-44ED-824C-EBC9E9599EF6}"/>
    <cellStyle name="Comma 5 3 2 3 2 2 3 5" xfId="27221" xr:uid="{7579740B-7325-48D5-AFC2-EA7684962F66}"/>
    <cellStyle name="Comma 5 3 2 3 2 2 4" xfId="4979" xr:uid="{3DB451D3-065C-4E26-98BD-C3E86925F3D3}"/>
    <cellStyle name="Comma 5 3 2 3 2 2 4 2" xfId="17111" xr:uid="{7BAAB036-7BBA-47EC-92DC-5E64D4B6280E}"/>
    <cellStyle name="Comma 5 3 2 3 2 2 4 2 2" xfId="41375" xr:uid="{3844CCAF-14A7-4D77-9270-CDE2F44D28BD}"/>
    <cellStyle name="Comma 5 3 2 3 2 2 4 3" xfId="29243" xr:uid="{2F481CF0-E0D0-41DB-8589-73BD61DC0547}"/>
    <cellStyle name="Comma 5 3 2 3 2 2 5" xfId="9023" xr:uid="{A2415C31-2F52-4FD8-BD16-8F912271748C}"/>
    <cellStyle name="Comma 5 3 2 3 2 2 5 2" xfId="21155" xr:uid="{0D0C35B2-DB99-487E-B716-97CE07B67BFF}"/>
    <cellStyle name="Comma 5 3 2 3 2 2 5 2 2" xfId="45419" xr:uid="{9125555E-21BC-44E0-B06B-77021139EA47}"/>
    <cellStyle name="Comma 5 3 2 3 2 2 5 3" xfId="33287" xr:uid="{0EDE5862-2823-4E7C-A101-21D2385A1522}"/>
    <cellStyle name="Comma 5 3 2 3 2 2 6" xfId="13067" xr:uid="{446D5E52-3230-48D1-AD91-829F0E15DA97}"/>
    <cellStyle name="Comma 5 3 2 3 2 2 6 2" xfId="37331" xr:uid="{3CC738DB-702F-4C30-875A-7A0FCF5CC6B8}"/>
    <cellStyle name="Comma 5 3 2 3 2 2 7" xfId="25199" xr:uid="{EF76CCCA-6653-4847-99B2-B4BF2B5FAC84}"/>
    <cellStyle name="Comma 5 3 2 3 2 3" xfId="1441" xr:uid="{8A8C248D-4CA8-4AD3-88AE-4D2FCEBFE2DA}"/>
    <cellStyle name="Comma 5 3 2 3 2 3 2" xfId="3463" xr:uid="{A5C87402-26A1-4C22-8830-3661FE777DC7}"/>
    <cellStyle name="Comma 5 3 2 3 2 3 2 2" xfId="7507" xr:uid="{C0A5F0EC-DCD3-4ACA-86F7-8B9DD2916A9A}"/>
    <cellStyle name="Comma 5 3 2 3 2 3 2 2 2" xfId="19639" xr:uid="{732546D4-CFA9-4B50-B557-B9F280454A8B}"/>
    <cellStyle name="Comma 5 3 2 3 2 3 2 2 2 2" xfId="43903" xr:uid="{62398B2C-BD45-48AC-BE91-71E8000776CF}"/>
    <cellStyle name="Comma 5 3 2 3 2 3 2 2 3" xfId="31771" xr:uid="{83372273-0F50-435E-ADFA-622C7B804299}"/>
    <cellStyle name="Comma 5 3 2 3 2 3 2 3" xfId="11551" xr:uid="{B7D1313B-7E63-451B-9EF2-9A39B829F699}"/>
    <cellStyle name="Comma 5 3 2 3 2 3 2 3 2" xfId="23683" xr:uid="{8CEF760C-8A0F-4D74-955F-6E427014FCE3}"/>
    <cellStyle name="Comma 5 3 2 3 2 3 2 3 2 2" xfId="47947" xr:uid="{459A25D6-560B-4ECB-9BB4-21C5F5744B4E}"/>
    <cellStyle name="Comma 5 3 2 3 2 3 2 3 3" xfId="35815" xr:uid="{E7B28CBC-15DD-4667-BA92-B07EDADE3E4B}"/>
    <cellStyle name="Comma 5 3 2 3 2 3 2 4" xfId="15595" xr:uid="{A32A7589-A81A-493F-9919-F9ABD1E4D278}"/>
    <cellStyle name="Comma 5 3 2 3 2 3 2 4 2" xfId="39859" xr:uid="{1F095F6E-E2E4-424D-91EA-72FDC701CA72}"/>
    <cellStyle name="Comma 5 3 2 3 2 3 2 5" xfId="27727" xr:uid="{59C834C0-CCC1-49B9-B0C5-2D850A8846E4}"/>
    <cellStyle name="Comma 5 3 2 3 2 3 3" xfId="5485" xr:uid="{7F62B337-1D81-4A7D-BFCF-281CC43601AD}"/>
    <cellStyle name="Comma 5 3 2 3 2 3 3 2" xfId="17617" xr:uid="{87F8BC54-EF74-4B89-84C3-3C04F43D5EC7}"/>
    <cellStyle name="Comma 5 3 2 3 2 3 3 2 2" xfId="41881" xr:uid="{5EE6B785-EF8B-4324-9B3A-F37DF36B336F}"/>
    <cellStyle name="Comma 5 3 2 3 2 3 3 3" xfId="29749" xr:uid="{2E3B9181-D815-4943-93A6-C1F3FC018116}"/>
    <cellStyle name="Comma 5 3 2 3 2 3 4" xfId="9529" xr:uid="{CC92625F-1279-4935-A395-60EE7D36D6FC}"/>
    <cellStyle name="Comma 5 3 2 3 2 3 4 2" xfId="21661" xr:uid="{3E4D9F84-91CE-4EF9-963A-06C7C69E195F}"/>
    <cellStyle name="Comma 5 3 2 3 2 3 4 2 2" xfId="45925" xr:uid="{FD29A41D-8DF1-4B09-8985-3C4BE18FE5DA}"/>
    <cellStyle name="Comma 5 3 2 3 2 3 4 3" xfId="33793" xr:uid="{1B540E3C-3E80-43DB-B055-1416CE3EE544}"/>
    <cellStyle name="Comma 5 3 2 3 2 3 5" xfId="13573" xr:uid="{FE3010B3-1319-4980-A22C-498D46D75D7D}"/>
    <cellStyle name="Comma 5 3 2 3 2 3 5 2" xfId="37837" xr:uid="{F8199D89-2B98-4C7E-8451-D3100E2BCAAE}"/>
    <cellStyle name="Comma 5 3 2 3 2 3 6" xfId="25705" xr:uid="{D3A7E439-9BD8-43FC-A325-1D5BCEC8EC38}"/>
    <cellStyle name="Comma 5 3 2 3 2 4" xfId="2452" xr:uid="{CF939DBF-05A6-4DF6-A716-90267B1374C2}"/>
    <cellStyle name="Comma 5 3 2 3 2 4 2" xfId="6496" xr:uid="{52098EE4-C346-47D6-93A6-0617B05FCAF4}"/>
    <cellStyle name="Comma 5 3 2 3 2 4 2 2" xfId="18628" xr:uid="{E1D45DC2-4E32-44D0-B6B8-03AA5C29E536}"/>
    <cellStyle name="Comma 5 3 2 3 2 4 2 2 2" xfId="42892" xr:uid="{7CC2AC83-A341-4278-8D8E-7A49902BB8FB}"/>
    <cellStyle name="Comma 5 3 2 3 2 4 2 3" xfId="30760" xr:uid="{CE990D4C-CC1A-44BE-ACAB-D2EDEDECCF48}"/>
    <cellStyle name="Comma 5 3 2 3 2 4 3" xfId="10540" xr:uid="{39DE8269-D359-4BC6-B9C6-7DC57EE7904F}"/>
    <cellStyle name="Comma 5 3 2 3 2 4 3 2" xfId="22672" xr:uid="{9F43FD95-9D09-44EF-8536-31A274DE341E}"/>
    <cellStyle name="Comma 5 3 2 3 2 4 3 2 2" xfId="46936" xr:uid="{6FB7A404-169D-4312-905E-2C93EF2E6F20}"/>
    <cellStyle name="Comma 5 3 2 3 2 4 3 3" xfId="34804" xr:uid="{736CB23A-32D4-48C9-BF79-B8B77DDAF5D4}"/>
    <cellStyle name="Comma 5 3 2 3 2 4 4" xfId="14584" xr:uid="{936A2AB9-6617-4CB8-91D4-64B60568B3FE}"/>
    <cellStyle name="Comma 5 3 2 3 2 4 4 2" xfId="38848" xr:uid="{7CB4CA38-7E41-41CF-9686-8DFDFD86FA6B}"/>
    <cellStyle name="Comma 5 3 2 3 2 4 5" xfId="26716" xr:uid="{982996C5-457A-47EC-9431-1298EF28FA5D}"/>
    <cellStyle name="Comma 5 3 2 3 2 5" xfId="4474" xr:uid="{9683351A-B47C-4B07-9182-12F65D3BF9AB}"/>
    <cellStyle name="Comma 5 3 2 3 2 5 2" xfId="16606" xr:uid="{0FDFCA87-F7C2-4A5B-84F6-385118BBAE44}"/>
    <cellStyle name="Comma 5 3 2 3 2 5 2 2" xfId="40870" xr:uid="{F9F46E14-6EFF-4B1E-9156-CF5CC07215F0}"/>
    <cellStyle name="Comma 5 3 2 3 2 5 3" xfId="28738" xr:uid="{9CD39498-4B7D-4E31-B893-96C2615EB63E}"/>
    <cellStyle name="Comma 5 3 2 3 2 6" xfId="8518" xr:uid="{39F1740B-66B4-455C-B9DA-566E224550C1}"/>
    <cellStyle name="Comma 5 3 2 3 2 6 2" xfId="20650" xr:uid="{6B23D90F-309C-46D2-A073-4FBA9CC7DE82}"/>
    <cellStyle name="Comma 5 3 2 3 2 6 2 2" xfId="44914" xr:uid="{A0C74C57-6685-481C-8739-C84EF50D5AA4}"/>
    <cellStyle name="Comma 5 3 2 3 2 6 3" xfId="32782" xr:uid="{D61BFF28-0E77-4FA6-A614-B2CAFF9620BE}"/>
    <cellStyle name="Comma 5 3 2 3 2 7" xfId="12562" xr:uid="{253C3C27-4052-4ED8-983C-9A64A52DB4B7}"/>
    <cellStyle name="Comma 5 3 2 3 2 7 2" xfId="36826" xr:uid="{7A262E9A-39C6-4DEE-A921-EFC7CB1EAB55}"/>
    <cellStyle name="Comma 5 3 2 3 2 8" xfId="24694" xr:uid="{E2D05F85-EA60-4FEE-B3F3-A58AD56504DF}"/>
    <cellStyle name="Comma 5 3 2 3 3" xfId="682" xr:uid="{CB24E884-C615-4C1F-B119-B416FD6E84A2}"/>
    <cellStyle name="Comma 5 3 2 3 3 2" xfId="1693" xr:uid="{FDC5D2B3-3163-415F-8D6F-2C3B3D412513}"/>
    <cellStyle name="Comma 5 3 2 3 3 2 2" xfId="3715" xr:uid="{0192ABA6-C4CB-4A9A-9072-79EAA290685A}"/>
    <cellStyle name="Comma 5 3 2 3 3 2 2 2" xfId="7759" xr:uid="{D6936900-C0AA-41D6-A180-C4A5B56C0940}"/>
    <cellStyle name="Comma 5 3 2 3 3 2 2 2 2" xfId="19891" xr:uid="{0C083A5A-91C9-460B-9A27-312A601CC5CD}"/>
    <cellStyle name="Comma 5 3 2 3 3 2 2 2 2 2" xfId="44155" xr:uid="{5EB2F3CE-7017-455F-9B98-AFDF0AD7648E}"/>
    <cellStyle name="Comma 5 3 2 3 3 2 2 2 3" xfId="32023" xr:uid="{802F9B5E-48EA-4B60-A664-D3E47E22B191}"/>
    <cellStyle name="Comma 5 3 2 3 3 2 2 3" xfId="11803" xr:uid="{4C735171-8130-4723-B9FB-8DB07B5B72BF}"/>
    <cellStyle name="Comma 5 3 2 3 3 2 2 3 2" xfId="23935" xr:uid="{CF803C37-8CA1-4A3B-BFE3-033E3D1FA39B}"/>
    <cellStyle name="Comma 5 3 2 3 3 2 2 3 2 2" xfId="48199" xr:uid="{12580DAD-BCBA-4B71-A946-00EBB1C330B9}"/>
    <cellStyle name="Comma 5 3 2 3 3 2 2 3 3" xfId="36067" xr:uid="{5F37157D-3327-46DD-A463-84AF98E25266}"/>
    <cellStyle name="Comma 5 3 2 3 3 2 2 4" xfId="15847" xr:uid="{95F1933C-3ECB-4F32-9081-6CA3CCFCAE73}"/>
    <cellStyle name="Comma 5 3 2 3 3 2 2 4 2" xfId="40111" xr:uid="{F26CC66E-039D-4E01-929D-CF527CCBF5D0}"/>
    <cellStyle name="Comma 5 3 2 3 3 2 2 5" xfId="27979" xr:uid="{BF72D580-3675-494E-B28C-8448E4B9B845}"/>
    <cellStyle name="Comma 5 3 2 3 3 2 3" xfId="5737" xr:uid="{E50A853E-9D3A-4F5E-9704-E0E54DB78175}"/>
    <cellStyle name="Comma 5 3 2 3 3 2 3 2" xfId="17869" xr:uid="{0FED4793-A8FD-4B74-A83C-52DD7337E118}"/>
    <cellStyle name="Comma 5 3 2 3 3 2 3 2 2" xfId="42133" xr:uid="{E981CC9E-4CC3-4A2B-A5DC-70600DA17222}"/>
    <cellStyle name="Comma 5 3 2 3 3 2 3 3" xfId="30001" xr:uid="{3746B78B-D9B0-4556-B44D-C47D3CBB4767}"/>
    <cellStyle name="Comma 5 3 2 3 3 2 4" xfId="9781" xr:uid="{5C1B0B88-CA33-46CB-B472-7FBBC3D9C208}"/>
    <cellStyle name="Comma 5 3 2 3 3 2 4 2" xfId="21913" xr:uid="{4E5C2363-BD01-4367-BB87-A374556590D7}"/>
    <cellStyle name="Comma 5 3 2 3 3 2 4 2 2" xfId="46177" xr:uid="{42CD813C-9DCD-4461-B1FF-C4E9410E7BAC}"/>
    <cellStyle name="Comma 5 3 2 3 3 2 4 3" xfId="34045" xr:uid="{0CE9A6A9-18D4-4D43-97B7-A9AF7F8F729C}"/>
    <cellStyle name="Comma 5 3 2 3 3 2 5" xfId="13825" xr:uid="{731DEB77-C627-4805-A045-EB3EEF7BC1B0}"/>
    <cellStyle name="Comma 5 3 2 3 3 2 5 2" xfId="38089" xr:uid="{F2FCD036-AC02-4460-A583-5464A7900F8D}"/>
    <cellStyle name="Comma 5 3 2 3 3 2 6" xfId="25957" xr:uid="{512268EE-4205-4E78-BC77-8F7E68D87DCD}"/>
    <cellStyle name="Comma 5 3 2 3 3 3" xfId="2704" xr:uid="{FC8EA1A9-D9EC-4857-8253-13BBA7088EDB}"/>
    <cellStyle name="Comma 5 3 2 3 3 3 2" xfId="6748" xr:uid="{5BAB55AB-F8F1-4478-B897-BBA22EE2DCF8}"/>
    <cellStyle name="Comma 5 3 2 3 3 3 2 2" xfId="18880" xr:uid="{5B69277B-6A2B-441B-98CE-9E8A61376603}"/>
    <cellStyle name="Comma 5 3 2 3 3 3 2 2 2" xfId="43144" xr:uid="{2E9B0D30-FB36-478F-B0FF-9D8BA764BB17}"/>
    <cellStyle name="Comma 5 3 2 3 3 3 2 3" xfId="31012" xr:uid="{2727BB80-E82F-4CD0-B8F4-5C5D998A8F83}"/>
    <cellStyle name="Comma 5 3 2 3 3 3 3" xfId="10792" xr:uid="{A12A5A7F-F312-4520-95BB-B87A7585629D}"/>
    <cellStyle name="Comma 5 3 2 3 3 3 3 2" xfId="22924" xr:uid="{44BD939A-14E4-412E-A3BF-BE8B64A2CBCE}"/>
    <cellStyle name="Comma 5 3 2 3 3 3 3 2 2" xfId="47188" xr:uid="{824CB245-4136-45BD-B74E-285706B7723B}"/>
    <cellStyle name="Comma 5 3 2 3 3 3 3 3" xfId="35056" xr:uid="{A45587CF-5470-4696-9BCE-0E343F2D5BC9}"/>
    <cellStyle name="Comma 5 3 2 3 3 3 4" xfId="14836" xr:uid="{079CAC4B-260A-4389-8953-C5DB311F72CF}"/>
    <cellStyle name="Comma 5 3 2 3 3 3 4 2" xfId="39100" xr:uid="{8E31B1FB-1A4C-4FF1-A9AC-26D15750154A}"/>
    <cellStyle name="Comma 5 3 2 3 3 3 5" xfId="26968" xr:uid="{06A5B5AD-9AF1-41CE-879D-76B5BF6D176A}"/>
    <cellStyle name="Comma 5 3 2 3 3 4" xfId="4726" xr:uid="{265CCCD7-0C6E-4B43-964F-B5B07B34E0BC}"/>
    <cellStyle name="Comma 5 3 2 3 3 4 2" xfId="16858" xr:uid="{2335AB6D-D76B-4AA3-A2C9-E9514B3A815A}"/>
    <cellStyle name="Comma 5 3 2 3 3 4 2 2" xfId="41122" xr:uid="{3C02277D-68B9-464A-B1EB-3F3DEC3EADB6}"/>
    <cellStyle name="Comma 5 3 2 3 3 4 3" xfId="28990" xr:uid="{85BDDF7C-C764-4DB2-8B15-F15F05825906}"/>
    <cellStyle name="Comma 5 3 2 3 3 5" xfId="8770" xr:uid="{BB66E7EE-E2D6-4D37-9CE6-F5C85741E3C1}"/>
    <cellStyle name="Comma 5 3 2 3 3 5 2" xfId="20902" xr:uid="{19DC85C5-F9C8-494A-9FA5-79C5FCA79F04}"/>
    <cellStyle name="Comma 5 3 2 3 3 5 2 2" xfId="45166" xr:uid="{8BA505B1-C8FA-42D0-AECA-7ACAD5AD2CB6}"/>
    <cellStyle name="Comma 5 3 2 3 3 5 3" xfId="33034" xr:uid="{84C9698F-1537-405B-A8D8-5E3860B16C26}"/>
    <cellStyle name="Comma 5 3 2 3 3 6" xfId="12814" xr:uid="{F9FA4188-5CAC-464C-9909-9BB0358659D5}"/>
    <cellStyle name="Comma 5 3 2 3 3 6 2" xfId="37078" xr:uid="{544AC483-C557-443F-8E7F-059226516F34}"/>
    <cellStyle name="Comma 5 3 2 3 3 7" xfId="24946" xr:uid="{997F55DE-4358-48D5-B7AD-C7B6E3D77538}"/>
    <cellStyle name="Comma 5 3 2 3 4" xfId="1188" xr:uid="{9603D7F1-3E78-488F-933E-3ABA7D0ACB66}"/>
    <cellStyle name="Comma 5 3 2 3 4 2" xfId="3210" xr:uid="{D8476DE6-D0A0-4E88-9581-D84CB373567A}"/>
    <cellStyle name="Comma 5 3 2 3 4 2 2" xfId="7254" xr:uid="{BCFC1DC7-5CE8-4AE0-AE5F-D3BCADF0A6D1}"/>
    <cellStyle name="Comma 5 3 2 3 4 2 2 2" xfId="19386" xr:uid="{75C97272-8B22-47B8-87B0-5E4F53DA45D6}"/>
    <cellStyle name="Comma 5 3 2 3 4 2 2 2 2" xfId="43650" xr:uid="{23C42CDD-603B-4781-93C8-35B14E86E530}"/>
    <cellStyle name="Comma 5 3 2 3 4 2 2 3" xfId="31518" xr:uid="{8BE5A056-B0B8-498B-9971-E8B26EDD3D17}"/>
    <cellStyle name="Comma 5 3 2 3 4 2 3" xfId="11298" xr:uid="{D7E9C845-73B5-4A51-9232-A614873B5434}"/>
    <cellStyle name="Comma 5 3 2 3 4 2 3 2" xfId="23430" xr:uid="{D67D5A79-0C23-40CB-AD4E-7245F0030273}"/>
    <cellStyle name="Comma 5 3 2 3 4 2 3 2 2" xfId="47694" xr:uid="{9E597818-6518-41A4-AA96-706C89E848A6}"/>
    <cellStyle name="Comma 5 3 2 3 4 2 3 3" xfId="35562" xr:uid="{4819C18F-97EA-4221-9A5D-3A80D614F57F}"/>
    <cellStyle name="Comma 5 3 2 3 4 2 4" xfId="15342" xr:uid="{A203C246-CFBA-4B80-8A1F-C1A98A16D462}"/>
    <cellStyle name="Comma 5 3 2 3 4 2 4 2" xfId="39606" xr:uid="{32717F75-1292-4DB9-8E01-7D1BC9635CDB}"/>
    <cellStyle name="Comma 5 3 2 3 4 2 5" xfId="27474" xr:uid="{9C67B04F-8A52-4D31-ACA9-B6CA8F6B5065}"/>
    <cellStyle name="Comma 5 3 2 3 4 3" xfId="5232" xr:uid="{041279C3-3858-4C23-AD04-0A214FF6E409}"/>
    <cellStyle name="Comma 5 3 2 3 4 3 2" xfId="17364" xr:uid="{CF55F38A-CF81-4A42-BD4E-F921B1170768}"/>
    <cellStyle name="Comma 5 3 2 3 4 3 2 2" xfId="41628" xr:uid="{F144CBC7-565D-4CC3-B0F6-2F837AA40977}"/>
    <cellStyle name="Comma 5 3 2 3 4 3 3" xfId="29496" xr:uid="{75561AB7-81AE-4456-B55D-0109D27F50BB}"/>
    <cellStyle name="Comma 5 3 2 3 4 4" xfId="9276" xr:uid="{6AD9481D-3F50-4453-B43F-8B3C563A6ADE}"/>
    <cellStyle name="Comma 5 3 2 3 4 4 2" xfId="21408" xr:uid="{4A577914-CDD5-45ED-B26F-85E95FA69F2F}"/>
    <cellStyle name="Comma 5 3 2 3 4 4 2 2" xfId="45672" xr:uid="{82EC58AB-FE33-490D-8792-D3357D3533B8}"/>
    <cellStyle name="Comma 5 3 2 3 4 4 3" xfId="33540" xr:uid="{92BB9643-2AF5-43B7-8C18-EFB4B471CA94}"/>
    <cellStyle name="Comma 5 3 2 3 4 5" xfId="13320" xr:uid="{8D7F2F58-4F17-415A-BD51-F553A9190397}"/>
    <cellStyle name="Comma 5 3 2 3 4 5 2" xfId="37584" xr:uid="{03057FD6-10F3-424F-B312-D238F33B7356}"/>
    <cellStyle name="Comma 5 3 2 3 4 6" xfId="25452" xr:uid="{E46C4B32-6A0C-4B97-B517-B0F98271C14B}"/>
    <cellStyle name="Comma 5 3 2 3 5" xfId="2199" xr:uid="{5B7A6075-5CE4-48FF-AD8E-06C369A5B95C}"/>
    <cellStyle name="Comma 5 3 2 3 5 2" xfId="6243" xr:uid="{BBE83EE1-8114-45FA-A8F8-6F7405CFA9E4}"/>
    <cellStyle name="Comma 5 3 2 3 5 2 2" xfId="18375" xr:uid="{E9ADCAD6-F467-4477-90A1-6AB9AE2BC5FB}"/>
    <cellStyle name="Comma 5 3 2 3 5 2 2 2" xfId="42639" xr:uid="{027CE81B-7988-4ACF-8C03-CC3961513264}"/>
    <cellStyle name="Comma 5 3 2 3 5 2 3" xfId="30507" xr:uid="{33E62B7A-F8DE-45A6-8396-7C3952C790B9}"/>
    <cellStyle name="Comma 5 3 2 3 5 3" xfId="10287" xr:uid="{63D91B52-8867-404C-B5C9-1A24F57BFE30}"/>
    <cellStyle name="Comma 5 3 2 3 5 3 2" xfId="22419" xr:uid="{B32DCC34-372E-420E-85A8-17A174F595B9}"/>
    <cellStyle name="Comma 5 3 2 3 5 3 2 2" xfId="46683" xr:uid="{2C3093A2-A08B-4D6B-8629-8325C9AA7158}"/>
    <cellStyle name="Comma 5 3 2 3 5 3 3" xfId="34551" xr:uid="{A7EC73B4-CF95-4F1A-ACEA-26BF90F44A33}"/>
    <cellStyle name="Comma 5 3 2 3 5 4" xfId="14331" xr:uid="{A5140A26-C17B-44D0-AF46-3B4F3344663F}"/>
    <cellStyle name="Comma 5 3 2 3 5 4 2" xfId="38595" xr:uid="{C5C44DE8-6067-4BF7-82B2-7D31B6B1FD21}"/>
    <cellStyle name="Comma 5 3 2 3 5 5" xfId="26463" xr:uid="{2B79648E-67DC-4913-89A0-DC1FD476742A}"/>
    <cellStyle name="Comma 5 3 2 3 6" xfId="4221" xr:uid="{A7F08E63-200E-4E39-A811-04143B68DA21}"/>
    <cellStyle name="Comma 5 3 2 3 6 2" xfId="16353" xr:uid="{BA0804E8-09F7-4C19-82F0-B2657B803611}"/>
    <cellStyle name="Comma 5 3 2 3 6 2 2" xfId="40617" xr:uid="{4FDDE9D5-15D4-4352-ACC7-2EF0FBB7C7A6}"/>
    <cellStyle name="Comma 5 3 2 3 6 3" xfId="28485" xr:uid="{95251DEA-8E9F-48E9-805D-6E9B917DB858}"/>
    <cellStyle name="Comma 5 3 2 3 7" xfId="8265" xr:uid="{0C4A42BA-F61E-4966-9E9D-1656DC3BB840}"/>
    <cellStyle name="Comma 5 3 2 3 7 2" xfId="20397" xr:uid="{410FCFCF-A1C8-4985-BBB5-112762C118E0}"/>
    <cellStyle name="Comma 5 3 2 3 7 2 2" xfId="44661" xr:uid="{6EAE2E73-C9A3-4DEB-B4A4-809611BA0959}"/>
    <cellStyle name="Comma 5 3 2 3 7 3" xfId="32529" xr:uid="{49BBA27B-0DA9-4257-8F2A-FFA63D6417FE}"/>
    <cellStyle name="Comma 5 3 2 3 8" xfId="12309" xr:uid="{C18E726D-1BD0-4AEE-B131-9E3961B99E9C}"/>
    <cellStyle name="Comma 5 3 2 3 8 2" xfId="36573" xr:uid="{EA5D8745-766A-4988-A315-04DBA4EE69AB}"/>
    <cellStyle name="Comma 5 3 2 3 9" xfId="24441" xr:uid="{95174416-702C-436F-8D1D-91AF69677C8E}"/>
    <cellStyle name="Comma 5 3 2 4" xfId="304" xr:uid="{0D8A3DEE-76D5-46F3-9774-50D71582182C}"/>
    <cellStyle name="Comma 5 3 2 4 2" xfId="809" xr:uid="{AD14C756-1CCE-49CC-9378-C55302359F32}"/>
    <cellStyle name="Comma 5 3 2 4 2 2" xfId="1820" xr:uid="{2CA926CE-AF41-41E3-A107-D7EFF55D4D61}"/>
    <cellStyle name="Comma 5 3 2 4 2 2 2" xfId="3842" xr:uid="{E7FECB0D-3ADE-4E60-8458-BB185D8E6FDD}"/>
    <cellStyle name="Comma 5 3 2 4 2 2 2 2" xfId="7886" xr:uid="{92CDBA3F-BF68-4116-A114-86A9B2F6C54A}"/>
    <cellStyle name="Comma 5 3 2 4 2 2 2 2 2" xfId="20018" xr:uid="{B959F780-DB81-4019-9284-A4DEDC33669A}"/>
    <cellStyle name="Comma 5 3 2 4 2 2 2 2 2 2" xfId="44282" xr:uid="{010E5B20-F2FC-4C9D-92BF-7D063330E87A}"/>
    <cellStyle name="Comma 5 3 2 4 2 2 2 2 3" xfId="32150" xr:uid="{A7384FAB-977C-41D1-98EB-E81AD1FF80BC}"/>
    <cellStyle name="Comma 5 3 2 4 2 2 2 3" xfId="11930" xr:uid="{5FB915DF-F2F1-41F9-8D12-0844450D2708}"/>
    <cellStyle name="Comma 5 3 2 4 2 2 2 3 2" xfId="24062" xr:uid="{724E21E0-F747-40C5-97F4-87C922984E71}"/>
    <cellStyle name="Comma 5 3 2 4 2 2 2 3 2 2" xfId="48326" xr:uid="{F6B8940E-A056-4E2A-83DE-D89DEA3105F8}"/>
    <cellStyle name="Comma 5 3 2 4 2 2 2 3 3" xfId="36194" xr:uid="{8C73F0F0-C356-462D-B410-7EAE958C1441}"/>
    <cellStyle name="Comma 5 3 2 4 2 2 2 4" xfId="15974" xr:uid="{278E32D2-31DF-4803-B2EE-C8A35A1E1642}"/>
    <cellStyle name="Comma 5 3 2 4 2 2 2 4 2" xfId="40238" xr:uid="{CF4DF375-7F34-438A-AC52-CCDF5CB18F4F}"/>
    <cellStyle name="Comma 5 3 2 4 2 2 2 5" xfId="28106" xr:uid="{4462972D-AEB1-4D62-AD01-6392DC071EE3}"/>
    <cellStyle name="Comma 5 3 2 4 2 2 3" xfId="5864" xr:uid="{0AC58AD1-705B-4E07-9833-ED9F2DBE894D}"/>
    <cellStyle name="Comma 5 3 2 4 2 2 3 2" xfId="17996" xr:uid="{DDB5BCBB-863F-44BE-9AD1-A6C4E10102E7}"/>
    <cellStyle name="Comma 5 3 2 4 2 2 3 2 2" xfId="42260" xr:uid="{348C2B7B-79C4-4909-B0E4-E3880E2377C6}"/>
    <cellStyle name="Comma 5 3 2 4 2 2 3 3" xfId="30128" xr:uid="{A2D27BA4-D4AA-435F-8809-BC1AE137AFAC}"/>
    <cellStyle name="Comma 5 3 2 4 2 2 4" xfId="9908" xr:uid="{3457F7BA-5DA5-4A34-B192-A6534CBC7F96}"/>
    <cellStyle name="Comma 5 3 2 4 2 2 4 2" xfId="22040" xr:uid="{3810926B-53C1-4F83-9459-DF0229C26B9E}"/>
    <cellStyle name="Comma 5 3 2 4 2 2 4 2 2" xfId="46304" xr:uid="{B64DCE80-55F1-45D9-BFCE-9AA11D5BEAE6}"/>
    <cellStyle name="Comma 5 3 2 4 2 2 4 3" xfId="34172" xr:uid="{19C514F6-1DBF-4C0F-B628-DE4C09D5A01B}"/>
    <cellStyle name="Comma 5 3 2 4 2 2 5" xfId="13952" xr:uid="{1FAF2D26-03AE-4C21-BF5D-35277C021DC3}"/>
    <cellStyle name="Comma 5 3 2 4 2 2 5 2" xfId="38216" xr:uid="{B7868210-66AA-4693-AC29-00BE8FAA708C}"/>
    <cellStyle name="Comma 5 3 2 4 2 2 6" xfId="26084" xr:uid="{5F6B8B40-8E02-47CB-83B8-4DC1E2C4CE19}"/>
    <cellStyle name="Comma 5 3 2 4 2 3" xfId="2831" xr:uid="{B726EA44-8B4C-4D2D-A80A-6D4418690C9F}"/>
    <cellStyle name="Comma 5 3 2 4 2 3 2" xfId="6875" xr:uid="{1E46A325-0EDF-421D-AC94-467E2A434B87}"/>
    <cellStyle name="Comma 5 3 2 4 2 3 2 2" xfId="19007" xr:uid="{F076DE71-36B4-4C74-A20F-5C108742A959}"/>
    <cellStyle name="Comma 5 3 2 4 2 3 2 2 2" xfId="43271" xr:uid="{084B552E-6BF4-40C6-A35F-074FCFB0D94D}"/>
    <cellStyle name="Comma 5 3 2 4 2 3 2 3" xfId="31139" xr:uid="{709300D4-14C4-478C-9859-00AB2AC046B4}"/>
    <cellStyle name="Comma 5 3 2 4 2 3 3" xfId="10919" xr:uid="{FF7D31A2-8ABA-439E-93F2-A3F430CCC102}"/>
    <cellStyle name="Comma 5 3 2 4 2 3 3 2" xfId="23051" xr:uid="{28DE9D37-2972-4997-8EB6-76669559E037}"/>
    <cellStyle name="Comma 5 3 2 4 2 3 3 2 2" xfId="47315" xr:uid="{B36F367C-AA68-48A9-9E84-81DC3C295795}"/>
    <cellStyle name="Comma 5 3 2 4 2 3 3 3" xfId="35183" xr:uid="{DECF0B1D-278B-4988-ABEE-D591FF70897F}"/>
    <cellStyle name="Comma 5 3 2 4 2 3 4" xfId="14963" xr:uid="{A44E7B15-D2B1-45AB-BAD6-FF19413CE894}"/>
    <cellStyle name="Comma 5 3 2 4 2 3 4 2" xfId="39227" xr:uid="{9333445C-EE32-4BDD-8411-14BCDDBE3BCF}"/>
    <cellStyle name="Comma 5 3 2 4 2 3 5" xfId="27095" xr:uid="{35B46D52-9849-40B1-9A72-DA892C34193F}"/>
    <cellStyle name="Comma 5 3 2 4 2 4" xfId="4853" xr:uid="{65E41F80-1487-41E9-8F16-F54F2ADDFA4C}"/>
    <cellStyle name="Comma 5 3 2 4 2 4 2" xfId="16985" xr:uid="{3D40534B-C0EA-46BB-B089-979B6B7C7930}"/>
    <cellStyle name="Comma 5 3 2 4 2 4 2 2" xfId="41249" xr:uid="{107456D1-EE38-4BC8-8655-C9C681C354AC}"/>
    <cellStyle name="Comma 5 3 2 4 2 4 3" xfId="29117" xr:uid="{E57FA472-D295-4E60-BDEB-6E5D5E6295F6}"/>
    <cellStyle name="Comma 5 3 2 4 2 5" xfId="8897" xr:uid="{D68586ED-C017-490E-910B-8CA3B2ADD82C}"/>
    <cellStyle name="Comma 5 3 2 4 2 5 2" xfId="21029" xr:uid="{2078782F-1432-4009-8423-87C228FE4AD6}"/>
    <cellStyle name="Comma 5 3 2 4 2 5 2 2" xfId="45293" xr:uid="{0EEFE4AD-11AE-4C6B-B92B-33C804E03809}"/>
    <cellStyle name="Comma 5 3 2 4 2 5 3" xfId="33161" xr:uid="{16E69B5D-AACE-4990-998C-5AC4AC97747E}"/>
    <cellStyle name="Comma 5 3 2 4 2 6" xfId="12941" xr:uid="{45D3631B-0712-4CE7-9980-25B8CCD52936}"/>
    <cellStyle name="Comma 5 3 2 4 2 6 2" xfId="37205" xr:uid="{D1097BE4-6590-47FA-A12F-99B38A956185}"/>
    <cellStyle name="Comma 5 3 2 4 2 7" xfId="25073" xr:uid="{73C19B72-CBF6-4336-9591-F769C8C34267}"/>
    <cellStyle name="Comma 5 3 2 4 3" xfId="1315" xr:uid="{003AC4CF-74D4-4405-9A1A-392FB4310D68}"/>
    <cellStyle name="Comma 5 3 2 4 3 2" xfId="3337" xr:uid="{352B35EC-4151-4682-AC4B-B7B16D443B36}"/>
    <cellStyle name="Comma 5 3 2 4 3 2 2" xfId="7381" xr:uid="{93F70798-C366-4FF3-B26F-648333A143D6}"/>
    <cellStyle name="Comma 5 3 2 4 3 2 2 2" xfId="19513" xr:uid="{307013A8-DBE5-4A53-B0E0-C057D329B295}"/>
    <cellStyle name="Comma 5 3 2 4 3 2 2 2 2" xfId="43777" xr:uid="{F031FB2E-E646-45EE-A9D7-845FD4014F1E}"/>
    <cellStyle name="Comma 5 3 2 4 3 2 2 3" xfId="31645" xr:uid="{3B317A82-7C89-467C-AFD2-6335FFC8917F}"/>
    <cellStyle name="Comma 5 3 2 4 3 2 3" xfId="11425" xr:uid="{5197BD71-2BFB-4CAC-BA91-785363030F6C}"/>
    <cellStyle name="Comma 5 3 2 4 3 2 3 2" xfId="23557" xr:uid="{BBEC04A7-0C55-4B5D-8595-17367C1EB28F}"/>
    <cellStyle name="Comma 5 3 2 4 3 2 3 2 2" xfId="47821" xr:uid="{7E772602-6825-410A-BB79-1DEF0C7E53D3}"/>
    <cellStyle name="Comma 5 3 2 4 3 2 3 3" xfId="35689" xr:uid="{FAB6941D-5E35-4F0B-BA3A-9D82165BC68D}"/>
    <cellStyle name="Comma 5 3 2 4 3 2 4" xfId="15469" xr:uid="{EB9E1E1C-824A-48DD-88BF-FE2AE7412C6C}"/>
    <cellStyle name="Comma 5 3 2 4 3 2 4 2" xfId="39733" xr:uid="{3A56DB18-BBFA-478B-8663-9AB303EAABAA}"/>
    <cellStyle name="Comma 5 3 2 4 3 2 5" xfId="27601" xr:uid="{F8B5AAD7-633F-49B8-A4ED-0D072EDE6B37}"/>
    <cellStyle name="Comma 5 3 2 4 3 3" xfId="5359" xr:uid="{6022B09B-9709-48CF-8695-86185AA5C84D}"/>
    <cellStyle name="Comma 5 3 2 4 3 3 2" xfId="17491" xr:uid="{EF18590B-25F3-462C-87C1-5D18A222B7F0}"/>
    <cellStyle name="Comma 5 3 2 4 3 3 2 2" xfId="41755" xr:uid="{0E90A2C8-9C94-46E5-8C59-257B851F9D97}"/>
    <cellStyle name="Comma 5 3 2 4 3 3 3" xfId="29623" xr:uid="{C216FDF2-340C-4761-9362-F557A3152AF7}"/>
    <cellStyle name="Comma 5 3 2 4 3 4" xfId="9403" xr:uid="{A8B3630C-225E-4322-ACE2-30DC8EB9B132}"/>
    <cellStyle name="Comma 5 3 2 4 3 4 2" xfId="21535" xr:uid="{F4BED088-2BF2-4AFD-9158-B38EABF0591F}"/>
    <cellStyle name="Comma 5 3 2 4 3 4 2 2" xfId="45799" xr:uid="{753B29FE-272D-480C-8336-EB02EE739DAE}"/>
    <cellStyle name="Comma 5 3 2 4 3 4 3" xfId="33667" xr:uid="{2E4B052A-4971-4CCE-927A-9BFF98BDF336}"/>
    <cellStyle name="Comma 5 3 2 4 3 5" xfId="13447" xr:uid="{4D419D65-0B3E-4236-BC07-3A2A75DC2684}"/>
    <cellStyle name="Comma 5 3 2 4 3 5 2" xfId="37711" xr:uid="{1D10AF9A-83CD-4292-8C5B-D4E35068F020}"/>
    <cellStyle name="Comma 5 3 2 4 3 6" xfId="25579" xr:uid="{36171F1D-EEFC-44B9-B8F2-9A3D221CEE43}"/>
    <cellStyle name="Comma 5 3 2 4 4" xfId="2326" xr:uid="{6D65BD36-F562-4DF8-B23F-76BFF430041A}"/>
    <cellStyle name="Comma 5 3 2 4 4 2" xfId="6370" xr:uid="{2221FE9D-3824-4FBF-A84D-5AD5F09B2D71}"/>
    <cellStyle name="Comma 5 3 2 4 4 2 2" xfId="18502" xr:uid="{5A8AEADD-1E7E-4E7B-896F-AD15BE9E63A6}"/>
    <cellStyle name="Comma 5 3 2 4 4 2 2 2" xfId="42766" xr:uid="{E57EA9B2-D7E0-4FBA-9A16-04D7DA862911}"/>
    <cellStyle name="Comma 5 3 2 4 4 2 3" xfId="30634" xr:uid="{4031FB4B-BEF9-429F-8D36-DA012C0F29F0}"/>
    <cellStyle name="Comma 5 3 2 4 4 3" xfId="10414" xr:uid="{BE7EA092-B11D-4BCD-9B71-163FED06B3B9}"/>
    <cellStyle name="Comma 5 3 2 4 4 3 2" xfId="22546" xr:uid="{BAB1C668-A5FE-4979-B01C-C5F696A1397D}"/>
    <cellStyle name="Comma 5 3 2 4 4 3 2 2" xfId="46810" xr:uid="{A4BA9A66-8503-4835-BC08-20166F1CC9A5}"/>
    <cellStyle name="Comma 5 3 2 4 4 3 3" xfId="34678" xr:uid="{B6BEC49B-AFCD-478E-BBFF-B0AC3C3D8F0F}"/>
    <cellStyle name="Comma 5 3 2 4 4 4" xfId="14458" xr:uid="{47E9F929-A6CD-4E26-8364-6653227DF00A}"/>
    <cellStyle name="Comma 5 3 2 4 4 4 2" xfId="38722" xr:uid="{93A6C038-7709-41BB-AEA2-6C25BFF340A1}"/>
    <cellStyle name="Comma 5 3 2 4 4 5" xfId="26590" xr:uid="{EA35DC18-4B74-43DA-925D-B9D97424D471}"/>
    <cellStyle name="Comma 5 3 2 4 5" xfId="4348" xr:uid="{4179CB66-8182-4204-8B3C-5426FBAF52DA}"/>
    <cellStyle name="Comma 5 3 2 4 5 2" xfId="16480" xr:uid="{B777CE09-A820-4D12-8F8C-065C26A1FF59}"/>
    <cellStyle name="Comma 5 3 2 4 5 2 2" xfId="40744" xr:uid="{A603A15A-14D8-4782-9A7E-12590B9292CE}"/>
    <cellStyle name="Comma 5 3 2 4 5 3" xfId="28612" xr:uid="{9014BF6F-1050-46E3-AE1F-1BA27F6CCD60}"/>
    <cellStyle name="Comma 5 3 2 4 6" xfId="8392" xr:uid="{FEDAA3D5-4260-4957-8A74-E979D7EE267D}"/>
    <cellStyle name="Comma 5 3 2 4 6 2" xfId="20524" xr:uid="{FFF2A242-394C-483D-BC4A-2DBAE2DBC00E}"/>
    <cellStyle name="Comma 5 3 2 4 6 2 2" xfId="44788" xr:uid="{8BCBD19D-D661-4809-95B6-AAE3F7CE3664}"/>
    <cellStyle name="Comma 5 3 2 4 6 3" xfId="32656" xr:uid="{0F7FD279-E792-46F0-AEC2-91CEA225350B}"/>
    <cellStyle name="Comma 5 3 2 4 7" xfId="12436" xr:uid="{911C305D-B915-49E2-AEA7-13182C66B497}"/>
    <cellStyle name="Comma 5 3 2 4 7 2" xfId="36700" xr:uid="{381E4277-BA7F-4CC1-BDE7-64B5FEA9B2D7}"/>
    <cellStyle name="Comma 5 3 2 4 8" xfId="24568" xr:uid="{C1ED9F3C-0F90-4F21-B596-9D30DAE95632}"/>
    <cellStyle name="Comma 5 3 2 5" xfId="556" xr:uid="{289AA856-76B0-44FA-B08C-B51ABC9D692E}"/>
    <cellStyle name="Comma 5 3 2 5 2" xfId="1567" xr:uid="{99F459BE-7458-469D-B52F-8B848ABBAD59}"/>
    <cellStyle name="Comma 5 3 2 5 2 2" xfId="3589" xr:uid="{E639971D-EFD6-43FF-9F4F-4D6180FF0938}"/>
    <cellStyle name="Comma 5 3 2 5 2 2 2" xfId="7633" xr:uid="{9D2682A5-768A-4B2C-B68B-CA9ADA19033B}"/>
    <cellStyle name="Comma 5 3 2 5 2 2 2 2" xfId="19765" xr:uid="{18A526F1-62AD-4CC5-B2F1-30CAF13C0688}"/>
    <cellStyle name="Comma 5 3 2 5 2 2 2 2 2" xfId="44029" xr:uid="{0D278A54-CFE8-4F47-8404-9A2C0C62A439}"/>
    <cellStyle name="Comma 5 3 2 5 2 2 2 3" xfId="31897" xr:uid="{360E3EEA-6110-40C8-B114-C261651F613D}"/>
    <cellStyle name="Comma 5 3 2 5 2 2 3" xfId="11677" xr:uid="{CBB6405A-D91B-4D56-B71C-A40F4E950D3E}"/>
    <cellStyle name="Comma 5 3 2 5 2 2 3 2" xfId="23809" xr:uid="{18865D0A-8D88-4E77-9C2E-1CC3B2673001}"/>
    <cellStyle name="Comma 5 3 2 5 2 2 3 2 2" xfId="48073" xr:uid="{49F9D738-E88C-459A-9541-760E18766BC7}"/>
    <cellStyle name="Comma 5 3 2 5 2 2 3 3" xfId="35941" xr:uid="{0BD29FC9-136C-4510-86B0-6DB971F413D9}"/>
    <cellStyle name="Comma 5 3 2 5 2 2 4" xfId="15721" xr:uid="{D7BA5DED-F4EB-4C29-BBD9-6957D3397F08}"/>
    <cellStyle name="Comma 5 3 2 5 2 2 4 2" xfId="39985" xr:uid="{7281D3F0-A05D-4098-B3D9-3C03675FDA49}"/>
    <cellStyle name="Comma 5 3 2 5 2 2 5" xfId="27853" xr:uid="{25786983-C8A5-4D21-A93A-611EF079B0DF}"/>
    <cellStyle name="Comma 5 3 2 5 2 3" xfId="5611" xr:uid="{443F4E58-1AFC-439F-B0C2-64A66ED44681}"/>
    <cellStyle name="Comma 5 3 2 5 2 3 2" xfId="17743" xr:uid="{469C091B-1514-4395-9B31-54BF5B8833C1}"/>
    <cellStyle name="Comma 5 3 2 5 2 3 2 2" xfId="42007" xr:uid="{0EE5D93F-0ED3-4F54-BBF7-1BCF72C7DE29}"/>
    <cellStyle name="Comma 5 3 2 5 2 3 3" xfId="29875" xr:uid="{E7B6A7BD-0114-40A7-AE2A-1F030C7F88AD}"/>
    <cellStyle name="Comma 5 3 2 5 2 4" xfId="9655" xr:uid="{4D1273A8-3DDB-4DA8-B9C1-1457A95BB5E3}"/>
    <cellStyle name="Comma 5 3 2 5 2 4 2" xfId="21787" xr:uid="{5EEDBD40-C16F-4518-BDB2-CB665E84627E}"/>
    <cellStyle name="Comma 5 3 2 5 2 4 2 2" xfId="46051" xr:uid="{DF005688-ACAA-47B5-BB31-3D298AE2EA40}"/>
    <cellStyle name="Comma 5 3 2 5 2 4 3" xfId="33919" xr:uid="{BAA2241C-7EB5-44D6-BC9A-1A456F1A8E94}"/>
    <cellStyle name="Comma 5 3 2 5 2 5" xfId="13699" xr:uid="{AA920589-F350-4770-809E-C21B57B6FA92}"/>
    <cellStyle name="Comma 5 3 2 5 2 5 2" xfId="37963" xr:uid="{C7271ED5-1806-465D-A868-6F0522E36C68}"/>
    <cellStyle name="Comma 5 3 2 5 2 6" xfId="25831" xr:uid="{3B3F1ECF-F0C9-4235-B216-313C382B4D07}"/>
    <cellStyle name="Comma 5 3 2 5 3" xfId="2578" xr:uid="{D2CAD0E9-6E0C-4F4E-96F8-F8E8D9F866DF}"/>
    <cellStyle name="Comma 5 3 2 5 3 2" xfId="6622" xr:uid="{811CCF6E-A070-4332-BC4E-D486822D5B1D}"/>
    <cellStyle name="Comma 5 3 2 5 3 2 2" xfId="18754" xr:uid="{77C1C397-844E-4E72-AC2E-963CFAD73EF8}"/>
    <cellStyle name="Comma 5 3 2 5 3 2 2 2" xfId="43018" xr:uid="{D9BFB2D2-E78D-4BED-AEA1-8C40CF689A2C}"/>
    <cellStyle name="Comma 5 3 2 5 3 2 3" xfId="30886" xr:uid="{FCE17C31-3291-4E6E-93E5-1EAA9CCFA68D}"/>
    <cellStyle name="Comma 5 3 2 5 3 3" xfId="10666" xr:uid="{4421BA87-6282-4462-B37A-424213E9325E}"/>
    <cellStyle name="Comma 5 3 2 5 3 3 2" xfId="22798" xr:uid="{C54C1226-9D3B-4AED-82B6-0F157EE9CE5D}"/>
    <cellStyle name="Comma 5 3 2 5 3 3 2 2" xfId="47062" xr:uid="{EE50A8A0-8478-4419-9758-E88B413309F7}"/>
    <cellStyle name="Comma 5 3 2 5 3 3 3" xfId="34930" xr:uid="{3A3FE96D-3381-44BB-AA43-622105F8A248}"/>
    <cellStyle name="Comma 5 3 2 5 3 4" xfId="14710" xr:uid="{AEE0DDD7-EC3D-4164-A1CE-7F4579640E45}"/>
    <cellStyle name="Comma 5 3 2 5 3 4 2" xfId="38974" xr:uid="{B9FF9FEB-4B4E-426E-92A7-573F23C32417}"/>
    <cellStyle name="Comma 5 3 2 5 3 5" xfId="26842" xr:uid="{919E6C25-A91F-4908-9729-CE05BC5BAF0A}"/>
    <cellStyle name="Comma 5 3 2 5 4" xfId="4600" xr:uid="{17C21DA3-6821-440B-AA89-6937EE4D39F9}"/>
    <cellStyle name="Comma 5 3 2 5 4 2" xfId="16732" xr:uid="{17FE2962-FAC9-4BD3-BC0B-F3D8D34A5A6D}"/>
    <cellStyle name="Comma 5 3 2 5 4 2 2" xfId="40996" xr:uid="{5924D7DC-182E-42F9-A54B-8B9295D24423}"/>
    <cellStyle name="Comma 5 3 2 5 4 3" xfId="28864" xr:uid="{6E128FFA-118A-4C44-B9C3-176BBD091F5F}"/>
    <cellStyle name="Comma 5 3 2 5 5" xfId="8644" xr:uid="{D1F39673-6EA7-467A-B8DA-29A0BD7DBF96}"/>
    <cellStyle name="Comma 5 3 2 5 5 2" xfId="20776" xr:uid="{09224666-4D2E-4E22-86EE-12CB292A7F57}"/>
    <cellStyle name="Comma 5 3 2 5 5 2 2" xfId="45040" xr:uid="{6682D889-9351-4CFC-9AF7-CEB432BA2284}"/>
    <cellStyle name="Comma 5 3 2 5 5 3" xfId="32908" xr:uid="{EBA0D56D-B13D-4A68-935F-3343F0F18207}"/>
    <cellStyle name="Comma 5 3 2 5 6" xfId="12688" xr:uid="{1CA152BD-5C8B-43A8-9E27-4D02DE5E5041}"/>
    <cellStyle name="Comma 5 3 2 5 6 2" xfId="36952" xr:uid="{C3278C8F-FDA3-4C02-8CB0-117712F0AECF}"/>
    <cellStyle name="Comma 5 3 2 5 7" xfId="24820" xr:uid="{2C211589-2459-45DA-8D74-BDDDAB36A1C1}"/>
    <cellStyle name="Comma 5 3 2 6" xfId="1062" xr:uid="{3012F216-DC1B-4532-8642-B8240704D8BB}"/>
    <cellStyle name="Comma 5 3 2 6 2" xfId="3084" xr:uid="{39737554-6331-4EEC-80E8-CF427B0D4033}"/>
    <cellStyle name="Comma 5 3 2 6 2 2" xfId="7128" xr:uid="{D4240C49-527D-4807-A6DB-9CC0AC81AC3A}"/>
    <cellStyle name="Comma 5 3 2 6 2 2 2" xfId="19260" xr:uid="{41973082-A21E-49E6-8899-D5E10F12599C}"/>
    <cellStyle name="Comma 5 3 2 6 2 2 2 2" xfId="43524" xr:uid="{E8CAA8D0-8CC4-4096-9B82-28E52010DB4D}"/>
    <cellStyle name="Comma 5 3 2 6 2 2 3" xfId="31392" xr:uid="{12A55B88-CD21-48EE-B1E5-F605B7CC7E2A}"/>
    <cellStyle name="Comma 5 3 2 6 2 3" xfId="11172" xr:uid="{75628332-38A5-4472-BE10-0AE74AA455CE}"/>
    <cellStyle name="Comma 5 3 2 6 2 3 2" xfId="23304" xr:uid="{16D0828E-36E2-4867-B90E-0CB1BDF08EA7}"/>
    <cellStyle name="Comma 5 3 2 6 2 3 2 2" xfId="47568" xr:uid="{C07279ED-7949-4FE9-900E-2078EB84EE78}"/>
    <cellStyle name="Comma 5 3 2 6 2 3 3" xfId="35436" xr:uid="{399C16A2-BD4E-4495-835B-D000FD133747}"/>
    <cellStyle name="Comma 5 3 2 6 2 4" xfId="15216" xr:uid="{2ED13CE6-9943-4C4D-858B-328BBBC54DE9}"/>
    <cellStyle name="Comma 5 3 2 6 2 4 2" xfId="39480" xr:uid="{7429EF86-20BB-480A-8503-BE7AC8113D5E}"/>
    <cellStyle name="Comma 5 3 2 6 2 5" xfId="27348" xr:uid="{FCEE2137-D891-4799-9CB0-D9627B48ABB2}"/>
    <cellStyle name="Comma 5 3 2 6 3" xfId="5106" xr:uid="{FC35B309-CDCE-4639-A0C2-9F75ED22800B}"/>
    <cellStyle name="Comma 5 3 2 6 3 2" xfId="17238" xr:uid="{84F4A5DE-6C43-4A86-902E-879367C29F94}"/>
    <cellStyle name="Comma 5 3 2 6 3 2 2" xfId="41502" xr:uid="{FF89940F-45B1-402E-B8EB-2452A0C75EB6}"/>
    <cellStyle name="Comma 5 3 2 6 3 3" xfId="29370" xr:uid="{DA536EA7-77DC-4ADD-8AAF-0D3ADA663A47}"/>
    <cellStyle name="Comma 5 3 2 6 4" xfId="9150" xr:uid="{985637C3-E958-4C91-9B39-B48E662B5A1C}"/>
    <cellStyle name="Comma 5 3 2 6 4 2" xfId="21282" xr:uid="{58209B1E-499D-490E-9C88-272ECD6AAE30}"/>
    <cellStyle name="Comma 5 3 2 6 4 2 2" xfId="45546" xr:uid="{997C018F-B68B-4B36-AB14-235355F41F24}"/>
    <cellStyle name="Comma 5 3 2 6 4 3" xfId="33414" xr:uid="{E82D258F-DF9F-42AF-AE0F-4733CDED3A0C}"/>
    <cellStyle name="Comma 5 3 2 6 5" xfId="13194" xr:uid="{456B565D-FEE6-4FCA-BE32-7C56001D013D}"/>
    <cellStyle name="Comma 5 3 2 6 5 2" xfId="37458" xr:uid="{9E9D116F-FA36-4226-B5C8-E514AA7EC2B5}"/>
    <cellStyle name="Comma 5 3 2 6 6" xfId="25326" xr:uid="{413BF77C-17DB-46DF-A07A-91DFC0A00DAC}"/>
    <cellStyle name="Comma 5 3 2 7" xfId="2073" xr:uid="{4D41206A-9146-4EE9-858F-849907A23DF1}"/>
    <cellStyle name="Comma 5 3 2 7 2" xfId="6117" xr:uid="{C2631786-98BD-4F21-9178-03C036227C0A}"/>
    <cellStyle name="Comma 5 3 2 7 2 2" xfId="18249" xr:uid="{C7E9D282-FD3D-4DDD-89C6-6C66DECD2AD6}"/>
    <cellStyle name="Comma 5 3 2 7 2 2 2" xfId="42513" xr:uid="{F2E1D52C-3C19-4EFD-A2F1-D00D71C60F84}"/>
    <cellStyle name="Comma 5 3 2 7 2 3" xfId="30381" xr:uid="{4EF8917F-26AD-432D-868D-E777CCBF1EE9}"/>
    <cellStyle name="Comma 5 3 2 7 3" xfId="10161" xr:uid="{01C3DA11-0125-4C9D-AC36-DA70B5FD4C87}"/>
    <cellStyle name="Comma 5 3 2 7 3 2" xfId="22293" xr:uid="{02386BF7-54E8-40E2-8E69-77D24BC07D50}"/>
    <cellStyle name="Comma 5 3 2 7 3 2 2" xfId="46557" xr:uid="{5C855413-250E-42D1-AB28-03E44FF107E7}"/>
    <cellStyle name="Comma 5 3 2 7 3 3" xfId="34425" xr:uid="{0C1426BB-0B42-44E0-AE15-9B16F0850537}"/>
    <cellStyle name="Comma 5 3 2 7 4" xfId="14205" xr:uid="{28FECBD4-8D86-4F45-B45F-C472F29E1744}"/>
    <cellStyle name="Comma 5 3 2 7 4 2" xfId="38469" xr:uid="{8BC1B195-0FA2-4E36-AD7F-8A00D7722745}"/>
    <cellStyle name="Comma 5 3 2 7 5" xfId="26337" xr:uid="{73172365-7463-467B-9455-1CD25114A654}"/>
    <cellStyle name="Comma 5 3 2 8" xfId="4095" xr:uid="{A4D227B5-156A-40CE-BDD3-1916DB06F866}"/>
    <cellStyle name="Comma 5 3 2 8 2" xfId="16227" xr:uid="{244052DD-EB5C-4BA9-8F52-529BC2FCDF93}"/>
    <cellStyle name="Comma 5 3 2 8 2 2" xfId="40491" xr:uid="{B0B7AFCA-CA21-4A95-AFDD-B6E8864880CD}"/>
    <cellStyle name="Comma 5 3 2 8 3" xfId="28359" xr:uid="{7C54CFCD-71BA-41ED-B972-0E96B36B2613}"/>
    <cellStyle name="Comma 5 3 2 9" xfId="8139" xr:uid="{C467B7A8-400E-41F8-ADDA-4103151AE80E}"/>
    <cellStyle name="Comma 5 3 2 9 2" xfId="20271" xr:uid="{60C08B31-1A2B-4731-8F8C-6F40E412CF94}"/>
    <cellStyle name="Comma 5 3 2 9 2 2" xfId="44535" xr:uid="{72C94DC7-E21F-4354-AA12-0DD2DA5611AC}"/>
    <cellStyle name="Comma 5 3 2 9 3" xfId="32403" xr:uid="{D8048D99-8A36-46E3-9667-90D8DE5BF177}"/>
    <cellStyle name="Comma 5 3 3" xfId="72" xr:uid="{883FB7CC-EDB5-44DF-B773-2E192A012DE7}"/>
    <cellStyle name="Comma 5 3 3 10" xfId="12204" xr:uid="{A79A28EA-E5E8-4D59-9546-2DBDE28B7F6F}"/>
    <cellStyle name="Comma 5 3 3 10 2" xfId="36468" xr:uid="{AD29A418-088F-4680-8046-A2B9E4B473B5}"/>
    <cellStyle name="Comma 5 3 3 11" xfId="24336" xr:uid="{BCA33938-2A4B-4E39-8729-E4D59E300141}"/>
    <cellStyle name="Comma 5 3 3 2" xfId="135" xr:uid="{27870D7D-5E98-4E39-B456-2822B4F462E7}"/>
    <cellStyle name="Comma 5 3 3 2 10" xfId="24399" xr:uid="{A59263B0-76FC-47E3-B63F-C932E0ED1AFC}"/>
    <cellStyle name="Comma 5 3 3 2 2" xfId="261" xr:uid="{5767EB00-C1CA-4A8C-B85D-A505DC65CD24}"/>
    <cellStyle name="Comma 5 3 3 2 2 2" xfId="514" xr:uid="{974AE03C-D458-46EE-9692-DD6BE7FC386B}"/>
    <cellStyle name="Comma 5 3 3 2 2 2 2" xfId="1019" xr:uid="{3734B30B-D98B-43E2-8883-89FC1A608E12}"/>
    <cellStyle name="Comma 5 3 3 2 2 2 2 2" xfId="2030" xr:uid="{92DB596C-9F32-484C-BB1E-654142E5EFCD}"/>
    <cellStyle name="Comma 5 3 3 2 2 2 2 2 2" xfId="4052" xr:uid="{44D774D5-21B6-4A67-8BC6-5CCABC655763}"/>
    <cellStyle name="Comma 5 3 3 2 2 2 2 2 2 2" xfId="8096" xr:uid="{EBD61DC6-8609-418A-8454-FABE5FFAAF2B}"/>
    <cellStyle name="Comma 5 3 3 2 2 2 2 2 2 2 2" xfId="20228" xr:uid="{2F9C1E73-8147-438B-9BBD-2F2EF73F01C6}"/>
    <cellStyle name="Comma 5 3 3 2 2 2 2 2 2 2 2 2" xfId="44492" xr:uid="{74BE780B-DC2C-4B05-9D46-FCB6B71B9925}"/>
    <cellStyle name="Comma 5 3 3 2 2 2 2 2 2 2 3" xfId="32360" xr:uid="{A993661E-180C-448D-B21F-0D865CA50E54}"/>
    <cellStyle name="Comma 5 3 3 2 2 2 2 2 2 3" xfId="12140" xr:uid="{4004E6DF-4886-4690-A471-F5A47B66AF23}"/>
    <cellStyle name="Comma 5 3 3 2 2 2 2 2 2 3 2" xfId="24272" xr:uid="{ECED0A4F-8271-42A2-8A40-D3C9A856C296}"/>
    <cellStyle name="Comma 5 3 3 2 2 2 2 2 2 3 2 2" xfId="48536" xr:uid="{959FA8AA-9DD8-4865-A544-BD50F3EBF585}"/>
    <cellStyle name="Comma 5 3 3 2 2 2 2 2 2 3 3" xfId="36404" xr:uid="{3D43A246-59A4-439D-AEBC-91C4D15FF8C8}"/>
    <cellStyle name="Comma 5 3 3 2 2 2 2 2 2 4" xfId="16184" xr:uid="{E984E8B2-87C8-4C7B-A429-F6AA4BA927DB}"/>
    <cellStyle name="Comma 5 3 3 2 2 2 2 2 2 4 2" xfId="40448" xr:uid="{20FC93DB-3E7C-4825-B37B-20EAECA6A845}"/>
    <cellStyle name="Comma 5 3 3 2 2 2 2 2 2 5" xfId="28316" xr:uid="{C07CC03D-F2AA-459C-8BD5-CD8A60535263}"/>
    <cellStyle name="Comma 5 3 3 2 2 2 2 2 3" xfId="6074" xr:uid="{D27C4D2A-0A05-460E-8ED2-FDABCFE00898}"/>
    <cellStyle name="Comma 5 3 3 2 2 2 2 2 3 2" xfId="18206" xr:uid="{327B40B1-85B1-4A00-8F4F-DEF2B53024EB}"/>
    <cellStyle name="Comma 5 3 3 2 2 2 2 2 3 2 2" xfId="42470" xr:uid="{DF2A2936-23C6-4744-A83B-5D27D6091CEF}"/>
    <cellStyle name="Comma 5 3 3 2 2 2 2 2 3 3" xfId="30338" xr:uid="{A426CF2F-A283-4275-A45E-3CF49DA40CC0}"/>
    <cellStyle name="Comma 5 3 3 2 2 2 2 2 4" xfId="10118" xr:uid="{E2866F32-4214-48F9-91AC-0DB382969F30}"/>
    <cellStyle name="Comma 5 3 3 2 2 2 2 2 4 2" xfId="22250" xr:uid="{7ED6159E-6015-4FE7-9307-451EDE62CABA}"/>
    <cellStyle name="Comma 5 3 3 2 2 2 2 2 4 2 2" xfId="46514" xr:uid="{A90A75FA-6AAF-49EF-B330-6AD35DA418C9}"/>
    <cellStyle name="Comma 5 3 3 2 2 2 2 2 4 3" xfId="34382" xr:uid="{336A8EA4-431B-41AC-8E33-7EB5B77019D3}"/>
    <cellStyle name="Comma 5 3 3 2 2 2 2 2 5" xfId="14162" xr:uid="{6E9D4FAF-42DE-48BF-B05D-92FB88965628}"/>
    <cellStyle name="Comma 5 3 3 2 2 2 2 2 5 2" xfId="38426" xr:uid="{77A6CF8A-3E6A-481F-ABCF-1ED270E9F6C7}"/>
    <cellStyle name="Comma 5 3 3 2 2 2 2 2 6" xfId="26294" xr:uid="{CE6709EE-E99B-41C8-AF45-6232CEC7B031}"/>
    <cellStyle name="Comma 5 3 3 2 2 2 2 3" xfId="3041" xr:uid="{4745B3EC-4AD0-4E88-8F75-2EA564187020}"/>
    <cellStyle name="Comma 5 3 3 2 2 2 2 3 2" xfId="7085" xr:uid="{6A506B35-045C-49E3-B56F-1F2DAA43FC16}"/>
    <cellStyle name="Comma 5 3 3 2 2 2 2 3 2 2" xfId="19217" xr:uid="{7BEE2092-A215-4A89-99D2-A5AC9AECFFCA}"/>
    <cellStyle name="Comma 5 3 3 2 2 2 2 3 2 2 2" xfId="43481" xr:uid="{7B6B17FD-DF34-45D1-95D6-03DFD5E84525}"/>
    <cellStyle name="Comma 5 3 3 2 2 2 2 3 2 3" xfId="31349" xr:uid="{9B445B4A-FE2F-4339-A69B-D0A43F4583E7}"/>
    <cellStyle name="Comma 5 3 3 2 2 2 2 3 3" xfId="11129" xr:uid="{AFDD4A4E-433A-4C5B-A4B8-09309736FD74}"/>
    <cellStyle name="Comma 5 3 3 2 2 2 2 3 3 2" xfId="23261" xr:uid="{9542D9B3-340D-4EB0-A38D-6F0856571F3F}"/>
    <cellStyle name="Comma 5 3 3 2 2 2 2 3 3 2 2" xfId="47525" xr:uid="{31D5EA21-813A-4E10-9139-7D2E7EAEEBB7}"/>
    <cellStyle name="Comma 5 3 3 2 2 2 2 3 3 3" xfId="35393" xr:uid="{5077418F-463C-4DD5-A213-1F52071234B4}"/>
    <cellStyle name="Comma 5 3 3 2 2 2 2 3 4" xfId="15173" xr:uid="{2F96880F-F541-4E7E-91FF-F0412BF343BE}"/>
    <cellStyle name="Comma 5 3 3 2 2 2 2 3 4 2" xfId="39437" xr:uid="{55881582-FB8A-4CD5-AB14-8CB36646676A}"/>
    <cellStyle name="Comma 5 3 3 2 2 2 2 3 5" xfId="27305" xr:uid="{6EFD66B8-AA24-4B7A-A137-1F32AE28014E}"/>
    <cellStyle name="Comma 5 3 3 2 2 2 2 4" xfId="5063" xr:uid="{381CD8F2-DF48-4CF9-87B4-1FDA08401832}"/>
    <cellStyle name="Comma 5 3 3 2 2 2 2 4 2" xfId="17195" xr:uid="{4E9B713C-8700-4A3E-B8CD-342CF30C7512}"/>
    <cellStyle name="Comma 5 3 3 2 2 2 2 4 2 2" xfId="41459" xr:uid="{CE40EEC2-1F17-4543-AFD1-94A014D4933B}"/>
    <cellStyle name="Comma 5 3 3 2 2 2 2 4 3" xfId="29327" xr:uid="{3C9568B8-2079-4360-A70D-96BFBD117BA1}"/>
    <cellStyle name="Comma 5 3 3 2 2 2 2 5" xfId="9107" xr:uid="{7DAF6E8C-4F2B-445F-8806-BC45BC3F8255}"/>
    <cellStyle name="Comma 5 3 3 2 2 2 2 5 2" xfId="21239" xr:uid="{B820C340-A221-42A3-AA9F-45E76EE04E71}"/>
    <cellStyle name="Comma 5 3 3 2 2 2 2 5 2 2" xfId="45503" xr:uid="{E873DE7C-9140-4371-920A-4D4D4A50C726}"/>
    <cellStyle name="Comma 5 3 3 2 2 2 2 5 3" xfId="33371" xr:uid="{3A2A4677-E75F-4A21-B71A-99CE5C7750A9}"/>
    <cellStyle name="Comma 5 3 3 2 2 2 2 6" xfId="13151" xr:uid="{3DB8214B-6AEE-46DF-93CA-B384D4ADF6FF}"/>
    <cellStyle name="Comma 5 3 3 2 2 2 2 6 2" xfId="37415" xr:uid="{005248EB-8106-4456-8E4F-1A2D3ECC75F9}"/>
    <cellStyle name="Comma 5 3 3 2 2 2 2 7" xfId="25283" xr:uid="{B83997ED-D0E0-44D4-972F-4F42FE2AA6E9}"/>
    <cellStyle name="Comma 5 3 3 2 2 2 3" xfId="1525" xr:uid="{5E87F49A-0136-4AD4-90D2-FE53C2EAB558}"/>
    <cellStyle name="Comma 5 3 3 2 2 2 3 2" xfId="3547" xr:uid="{D426204B-55DA-49DF-8146-BBE20D2057E9}"/>
    <cellStyle name="Comma 5 3 3 2 2 2 3 2 2" xfId="7591" xr:uid="{B3B43F51-56C8-4458-852F-DF7FBADE66EC}"/>
    <cellStyle name="Comma 5 3 3 2 2 2 3 2 2 2" xfId="19723" xr:uid="{9EAD6404-7864-4559-9727-6FAB6EFDD81F}"/>
    <cellStyle name="Comma 5 3 3 2 2 2 3 2 2 2 2" xfId="43987" xr:uid="{73C12CC3-D458-4C2E-B9BB-2732A38CD265}"/>
    <cellStyle name="Comma 5 3 3 2 2 2 3 2 2 3" xfId="31855" xr:uid="{549774F3-861A-46B9-B656-7B09E19EF7B0}"/>
    <cellStyle name="Comma 5 3 3 2 2 2 3 2 3" xfId="11635" xr:uid="{49182004-C6D0-46B3-B708-EB9AB268DB3A}"/>
    <cellStyle name="Comma 5 3 3 2 2 2 3 2 3 2" xfId="23767" xr:uid="{05F761D5-21C8-4E17-B90E-40814BF49ACA}"/>
    <cellStyle name="Comma 5 3 3 2 2 2 3 2 3 2 2" xfId="48031" xr:uid="{13223190-BFE1-451B-8207-DEB63EF71428}"/>
    <cellStyle name="Comma 5 3 3 2 2 2 3 2 3 3" xfId="35899" xr:uid="{801D9320-4401-4063-9417-12BE47B3554B}"/>
    <cellStyle name="Comma 5 3 3 2 2 2 3 2 4" xfId="15679" xr:uid="{145D7B3D-9334-4F0C-AA3D-48EC0D9C3BE0}"/>
    <cellStyle name="Comma 5 3 3 2 2 2 3 2 4 2" xfId="39943" xr:uid="{9572C134-1E0E-40F6-B07E-16D200A8E8DB}"/>
    <cellStyle name="Comma 5 3 3 2 2 2 3 2 5" xfId="27811" xr:uid="{5F1321A2-5855-4AF6-863A-4CB6950C9927}"/>
    <cellStyle name="Comma 5 3 3 2 2 2 3 3" xfId="5569" xr:uid="{81125E7F-3EE0-49CB-87F2-427F1C7BE92F}"/>
    <cellStyle name="Comma 5 3 3 2 2 2 3 3 2" xfId="17701" xr:uid="{ED4D41FA-987C-4804-A642-88C252DB27E7}"/>
    <cellStyle name="Comma 5 3 3 2 2 2 3 3 2 2" xfId="41965" xr:uid="{3DDFF24F-C914-4843-885E-F984939BD809}"/>
    <cellStyle name="Comma 5 3 3 2 2 2 3 3 3" xfId="29833" xr:uid="{EA89AF37-9456-4649-BE8A-17F15FC6C81D}"/>
    <cellStyle name="Comma 5 3 3 2 2 2 3 4" xfId="9613" xr:uid="{69B6FEA4-E6AF-4CB3-940B-BC4B0B403125}"/>
    <cellStyle name="Comma 5 3 3 2 2 2 3 4 2" xfId="21745" xr:uid="{BB0B232F-EC54-4D28-9527-BA20A20661E5}"/>
    <cellStyle name="Comma 5 3 3 2 2 2 3 4 2 2" xfId="46009" xr:uid="{46263BCF-36D8-4AA7-9A79-158601CB0891}"/>
    <cellStyle name="Comma 5 3 3 2 2 2 3 4 3" xfId="33877" xr:uid="{F4714523-F859-4B4C-864C-BFD60D3E2F79}"/>
    <cellStyle name="Comma 5 3 3 2 2 2 3 5" xfId="13657" xr:uid="{B5239A23-E28B-4CA9-AFE0-8D0B30791013}"/>
    <cellStyle name="Comma 5 3 3 2 2 2 3 5 2" xfId="37921" xr:uid="{15641A79-2702-4461-86D8-DF1580379D8B}"/>
    <cellStyle name="Comma 5 3 3 2 2 2 3 6" xfId="25789" xr:uid="{B6FB8625-97D7-4499-A622-95C3D61605C2}"/>
    <cellStyle name="Comma 5 3 3 2 2 2 4" xfId="2536" xr:uid="{95F67445-CA32-4824-95B6-509414AD4A7E}"/>
    <cellStyle name="Comma 5 3 3 2 2 2 4 2" xfId="6580" xr:uid="{51F4C631-F50B-46C7-A573-6E194EDD6DBF}"/>
    <cellStyle name="Comma 5 3 3 2 2 2 4 2 2" xfId="18712" xr:uid="{5043A4D9-2D91-4689-AA1C-583E0140772D}"/>
    <cellStyle name="Comma 5 3 3 2 2 2 4 2 2 2" xfId="42976" xr:uid="{40CAB7FB-B0B6-4022-97CF-E63DA39D2B6C}"/>
    <cellStyle name="Comma 5 3 3 2 2 2 4 2 3" xfId="30844" xr:uid="{F5C87543-DE6B-44C1-A101-D1591557042C}"/>
    <cellStyle name="Comma 5 3 3 2 2 2 4 3" xfId="10624" xr:uid="{D3F68703-D50C-4DB2-9E6A-F33196DAB8A7}"/>
    <cellStyle name="Comma 5 3 3 2 2 2 4 3 2" xfId="22756" xr:uid="{002266E9-39D0-441C-89F1-49A970ECFD54}"/>
    <cellStyle name="Comma 5 3 3 2 2 2 4 3 2 2" xfId="47020" xr:uid="{69B9587F-A913-4E09-81B4-97E8F8255FE6}"/>
    <cellStyle name="Comma 5 3 3 2 2 2 4 3 3" xfId="34888" xr:uid="{B53DDAF3-DA06-45D8-B4E2-EDF3464FBA6C}"/>
    <cellStyle name="Comma 5 3 3 2 2 2 4 4" xfId="14668" xr:uid="{E31B542C-C28D-4BE9-8936-D035042164EA}"/>
    <cellStyle name="Comma 5 3 3 2 2 2 4 4 2" xfId="38932" xr:uid="{0FBACB7D-65CA-4EF6-99AA-FCCC4085EC95}"/>
    <cellStyle name="Comma 5 3 3 2 2 2 4 5" xfId="26800" xr:uid="{490FA813-4FE5-4A5B-9F40-6F8F8A605B6E}"/>
    <cellStyle name="Comma 5 3 3 2 2 2 5" xfId="4558" xr:uid="{7A5533A3-4720-4AD2-B3CC-01E6CD612FC7}"/>
    <cellStyle name="Comma 5 3 3 2 2 2 5 2" xfId="16690" xr:uid="{0E37B073-3D17-4F88-A501-6A69FF94CA08}"/>
    <cellStyle name="Comma 5 3 3 2 2 2 5 2 2" xfId="40954" xr:uid="{8BCE34C1-7BA2-4F6D-B9DD-26042E19AC01}"/>
    <cellStyle name="Comma 5 3 3 2 2 2 5 3" xfId="28822" xr:uid="{95DF6D9F-5B17-4EF0-8052-39E77619FC19}"/>
    <cellStyle name="Comma 5 3 3 2 2 2 6" xfId="8602" xr:uid="{396A6EE9-30F0-4903-B1EA-1249FFA777A5}"/>
    <cellStyle name="Comma 5 3 3 2 2 2 6 2" xfId="20734" xr:uid="{B2BF7362-8247-4705-9CFB-7F01312C8AA7}"/>
    <cellStyle name="Comma 5 3 3 2 2 2 6 2 2" xfId="44998" xr:uid="{46334D52-CBB6-4EA4-9E58-47FF7D659A72}"/>
    <cellStyle name="Comma 5 3 3 2 2 2 6 3" xfId="32866" xr:uid="{7F9B9B63-E47C-4A08-9BB4-3A144688C401}"/>
    <cellStyle name="Comma 5 3 3 2 2 2 7" xfId="12646" xr:uid="{C8D3B8EB-5E65-4B0D-8DC3-D2DDE08B31F1}"/>
    <cellStyle name="Comma 5 3 3 2 2 2 7 2" xfId="36910" xr:uid="{DD2811F2-F48C-4EF6-8FE7-D93C374F637B}"/>
    <cellStyle name="Comma 5 3 3 2 2 2 8" xfId="24778" xr:uid="{82449C49-EE6A-48F6-9746-E4C2CB7D8731}"/>
    <cellStyle name="Comma 5 3 3 2 2 3" xfId="766" xr:uid="{10CE647C-5B05-452F-AABE-A1720FEF932E}"/>
    <cellStyle name="Comma 5 3 3 2 2 3 2" xfId="1777" xr:uid="{BDA92CD4-E482-4D38-B2CD-05CD48EAA9FB}"/>
    <cellStyle name="Comma 5 3 3 2 2 3 2 2" xfId="3799" xr:uid="{060A0484-F72D-4092-9DCF-87D7C1AC5F6D}"/>
    <cellStyle name="Comma 5 3 3 2 2 3 2 2 2" xfId="7843" xr:uid="{8CF37FE6-E234-496B-AB90-974E7990E68F}"/>
    <cellStyle name="Comma 5 3 3 2 2 3 2 2 2 2" xfId="19975" xr:uid="{E518C29A-23F7-4C87-A02E-967D5612CA0C}"/>
    <cellStyle name="Comma 5 3 3 2 2 3 2 2 2 2 2" xfId="44239" xr:uid="{810A278A-E973-4C9B-AC91-7241E8FE4665}"/>
    <cellStyle name="Comma 5 3 3 2 2 3 2 2 2 3" xfId="32107" xr:uid="{C85B6494-A8B8-4C10-832D-68DA338BCA0D}"/>
    <cellStyle name="Comma 5 3 3 2 2 3 2 2 3" xfId="11887" xr:uid="{77D1A596-6E85-4394-BA81-05595BC7BB99}"/>
    <cellStyle name="Comma 5 3 3 2 2 3 2 2 3 2" xfId="24019" xr:uid="{1A834F35-389E-44D4-93C5-F50693AEA66A}"/>
    <cellStyle name="Comma 5 3 3 2 2 3 2 2 3 2 2" xfId="48283" xr:uid="{B026D91D-7AA4-4520-86DB-FEA0EDA92E08}"/>
    <cellStyle name="Comma 5 3 3 2 2 3 2 2 3 3" xfId="36151" xr:uid="{ED9BDABB-01A5-44F6-876C-CC79C4C76927}"/>
    <cellStyle name="Comma 5 3 3 2 2 3 2 2 4" xfId="15931" xr:uid="{D7FC4A8D-7267-4627-9A10-8C23EB91CDC4}"/>
    <cellStyle name="Comma 5 3 3 2 2 3 2 2 4 2" xfId="40195" xr:uid="{0D906A37-A98F-4820-A84D-DAF073CD30A3}"/>
    <cellStyle name="Comma 5 3 3 2 2 3 2 2 5" xfId="28063" xr:uid="{8DAB49D4-C327-44AD-BA23-DB042906D30D}"/>
    <cellStyle name="Comma 5 3 3 2 2 3 2 3" xfId="5821" xr:uid="{186922E2-A394-43A6-A4FF-6DFCC4EAA015}"/>
    <cellStyle name="Comma 5 3 3 2 2 3 2 3 2" xfId="17953" xr:uid="{7BFFF0A0-757C-41CB-8F8D-DE370C648FFC}"/>
    <cellStyle name="Comma 5 3 3 2 2 3 2 3 2 2" xfId="42217" xr:uid="{FFDE5B6B-8BF6-440C-9AB7-9F70D5AA7B8A}"/>
    <cellStyle name="Comma 5 3 3 2 2 3 2 3 3" xfId="30085" xr:uid="{6B6EBE41-C82A-4B06-9F0F-43E716B42796}"/>
    <cellStyle name="Comma 5 3 3 2 2 3 2 4" xfId="9865" xr:uid="{0E5FD95F-EA24-4A4D-A116-6DEFFFF70108}"/>
    <cellStyle name="Comma 5 3 3 2 2 3 2 4 2" xfId="21997" xr:uid="{11507895-F981-483A-9960-8CCC056A8C67}"/>
    <cellStyle name="Comma 5 3 3 2 2 3 2 4 2 2" xfId="46261" xr:uid="{9C6AAFF7-0AF4-4CEE-8953-48A64068BFA5}"/>
    <cellStyle name="Comma 5 3 3 2 2 3 2 4 3" xfId="34129" xr:uid="{98D77181-B352-4409-A28E-DC0AC7463043}"/>
    <cellStyle name="Comma 5 3 3 2 2 3 2 5" xfId="13909" xr:uid="{44E811DE-ADA2-4049-90B1-F82F3E44F269}"/>
    <cellStyle name="Comma 5 3 3 2 2 3 2 5 2" xfId="38173" xr:uid="{AFD4378E-5264-4811-BE75-E91B076D90F3}"/>
    <cellStyle name="Comma 5 3 3 2 2 3 2 6" xfId="26041" xr:uid="{FDA4D09F-EB4A-4B69-B3DC-A218611A390B}"/>
    <cellStyle name="Comma 5 3 3 2 2 3 3" xfId="2788" xr:uid="{2DA30B83-CF20-410D-AF5E-248CDA02504E}"/>
    <cellStyle name="Comma 5 3 3 2 2 3 3 2" xfId="6832" xr:uid="{0F8A9CB1-CB3B-450F-81C6-651CA36EA10C}"/>
    <cellStyle name="Comma 5 3 3 2 2 3 3 2 2" xfId="18964" xr:uid="{0FF70185-E490-4168-8F8E-70D9343FBA67}"/>
    <cellStyle name="Comma 5 3 3 2 2 3 3 2 2 2" xfId="43228" xr:uid="{F289E833-0B92-4DD4-AB23-08E574D24E49}"/>
    <cellStyle name="Comma 5 3 3 2 2 3 3 2 3" xfId="31096" xr:uid="{B43A396A-8D47-4BE9-B659-EAC32A815020}"/>
    <cellStyle name="Comma 5 3 3 2 2 3 3 3" xfId="10876" xr:uid="{C3F03ACD-E9B4-445B-A575-302FD954D74F}"/>
    <cellStyle name="Comma 5 3 3 2 2 3 3 3 2" xfId="23008" xr:uid="{D219C88D-FAC1-48C9-AC1A-8672F7DE2803}"/>
    <cellStyle name="Comma 5 3 3 2 2 3 3 3 2 2" xfId="47272" xr:uid="{8246484B-F4FB-452F-8C69-B0FAC844721D}"/>
    <cellStyle name="Comma 5 3 3 2 2 3 3 3 3" xfId="35140" xr:uid="{10ECD85B-B0E6-4CEF-A3D3-6B69DF1E37F1}"/>
    <cellStyle name="Comma 5 3 3 2 2 3 3 4" xfId="14920" xr:uid="{75D82CA9-D28D-40A0-B670-739C08D86A1F}"/>
    <cellStyle name="Comma 5 3 3 2 2 3 3 4 2" xfId="39184" xr:uid="{E49576B6-C4C5-4428-A0D4-9C93A8655E43}"/>
    <cellStyle name="Comma 5 3 3 2 2 3 3 5" xfId="27052" xr:uid="{9DD08455-93E2-4C35-AF32-93C3087C68E1}"/>
    <cellStyle name="Comma 5 3 3 2 2 3 4" xfId="4810" xr:uid="{2F63B8F5-3EF1-4F9D-AF60-C4B66FB992B3}"/>
    <cellStyle name="Comma 5 3 3 2 2 3 4 2" xfId="16942" xr:uid="{C4DFA29B-A0EC-462D-840D-7D747567897E}"/>
    <cellStyle name="Comma 5 3 3 2 2 3 4 2 2" xfId="41206" xr:uid="{0ACB90AC-5D69-4282-9532-E31D5F66AE90}"/>
    <cellStyle name="Comma 5 3 3 2 2 3 4 3" xfId="29074" xr:uid="{93F87DA0-4DDD-4587-80BC-869225CBF85C}"/>
    <cellStyle name="Comma 5 3 3 2 2 3 5" xfId="8854" xr:uid="{A9F518C4-CFDA-4B56-B91C-6B50C18E1ADB}"/>
    <cellStyle name="Comma 5 3 3 2 2 3 5 2" xfId="20986" xr:uid="{090069AB-A74B-4257-9994-87C84441B312}"/>
    <cellStyle name="Comma 5 3 3 2 2 3 5 2 2" xfId="45250" xr:uid="{86D72D17-8409-4B52-ADE2-E9E5D023D66F}"/>
    <cellStyle name="Comma 5 3 3 2 2 3 5 3" xfId="33118" xr:uid="{5FB880F3-8005-46C4-96EF-AB5CF35C6B64}"/>
    <cellStyle name="Comma 5 3 3 2 2 3 6" xfId="12898" xr:uid="{F3FD7DD4-C142-4BB0-8A4B-724807B2AA13}"/>
    <cellStyle name="Comma 5 3 3 2 2 3 6 2" xfId="37162" xr:uid="{E22EFF39-239A-4C9C-BD0D-9E4C48942E4A}"/>
    <cellStyle name="Comma 5 3 3 2 2 3 7" xfId="25030" xr:uid="{824A52AC-CE5D-4324-88BB-844037F92EE5}"/>
    <cellStyle name="Comma 5 3 3 2 2 4" xfId="1272" xr:uid="{2FC7E093-2C86-479A-943D-23281C4D7591}"/>
    <cellStyle name="Comma 5 3 3 2 2 4 2" xfId="3294" xr:uid="{629C5CCE-7E79-4687-9066-2765ED2609E7}"/>
    <cellStyle name="Comma 5 3 3 2 2 4 2 2" xfId="7338" xr:uid="{CC2CA118-7653-4759-814B-F859F47D4302}"/>
    <cellStyle name="Comma 5 3 3 2 2 4 2 2 2" xfId="19470" xr:uid="{2230CB57-EB67-4FDA-81E8-EBD90E589C2A}"/>
    <cellStyle name="Comma 5 3 3 2 2 4 2 2 2 2" xfId="43734" xr:uid="{2721E0C1-CC9F-4513-A31B-436271BE77FE}"/>
    <cellStyle name="Comma 5 3 3 2 2 4 2 2 3" xfId="31602" xr:uid="{5395A3EB-595C-4238-945A-727B9BCA88AC}"/>
    <cellStyle name="Comma 5 3 3 2 2 4 2 3" xfId="11382" xr:uid="{F5345EA3-9E89-4D79-B3D7-887E581A9697}"/>
    <cellStyle name="Comma 5 3 3 2 2 4 2 3 2" xfId="23514" xr:uid="{3854AD46-0AC4-4574-9D09-86CD23C07D24}"/>
    <cellStyle name="Comma 5 3 3 2 2 4 2 3 2 2" xfId="47778" xr:uid="{391027DC-CA87-4550-8CD6-B022D2500C99}"/>
    <cellStyle name="Comma 5 3 3 2 2 4 2 3 3" xfId="35646" xr:uid="{81CE02E0-21BE-423F-ADC5-A2149329140E}"/>
    <cellStyle name="Comma 5 3 3 2 2 4 2 4" xfId="15426" xr:uid="{EA645EF8-4D9F-4AD3-BCDC-FD41A5055929}"/>
    <cellStyle name="Comma 5 3 3 2 2 4 2 4 2" xfId="39690" xr:uid="{8F8EE62A-70B1-4CC8-B912-165F16CB3846}"/>
    <cellStyle name="Comma 5 3 3 2 2 4 2 5" xfId="27558" xr:uid="{E27B68CB-7F2D-4BF4-938D-9320ED1E5283}"/>
    <cellStyle name="Comma 5 3 3 2 2 4 3" xfId="5316" xr:uid="{68D89592-E2B4-48C9-8541-EBB4ABD16508}"/>
    <cellStyle name="Comma 5 3 3 2 2 4 3 2" xfId="17448" xr:uid="{53017D5E-5210-47BD-97EA-92FCA483EF55}"/>
    <cellStyle name="Comma 5 3 3 2 2 4 3 2 2" xfId="41712" xr:uid="{342C9E22-B82F-4FD2-8D3C-A36E866FD2E4}"/>
    <cellStyle name="Comma 5 3 3 2 2 4 3 3" xfId="29580" xr:uid="{46706EE1-DD1C-4274-B972-D55A640D44E3}"/>
    <cellStyle name="Comma 5 3 3 2 2 4 4" xfId="9360" xr:uid="{86E32DDF-C136-4267-BF8E-F49CF11B651E}"/>
    <cellStyle name="Comma 5 3 3 2 2 4 4 2" xfId="21492" xr:uid="{8A6CF774-64F1-4FC9-BF63-3AB697E387EF}"/>
    <cellStyle name="Comma 5 3 3 2 2 4 4 2 2" xfId="45756" xr:uid="{6D8C1F36-482A-4E84-87EE-808661AF8C50}"/>
    <cellStyle name="Comma 5 3 3 2 2 4 4 3" xfId="33624" xr:uid="{50AAB0C3-0CCD-4876-9936-415716B9F1E4}"/>
    <cellStyle name="Comma 5 3 3 2 2 4 5" xfId="13404" xr:uid="{50E0E49F-1C83-41CD-B7EA-E42D78ECE86C}"/>
    <cellStyle name="Comma 5 3 3 2 2 4 5 2" xfId="37668" xr:uid="{C579E99A-37FE-4EB4-AB9B-3FB74A1003BA}"/>
    <cellStyle name="Comma 5 3 3 2 2 4 6" xfId="25536" xr:uid="{9C3A9664-D241-45D2-9C77-8729CD27E67C}"/>
    <cellStyle name="Comma 5 3 3 2 2 5" xfId="2283" xr:uid="{FCB5E805-F82C-448E-972B-4E92E3425F13}"/>
    <cellStyle name="Comma 5 3 3 2 2 5 2" xfId="6327" xr:uid="{95E4DC2C-609D-4950-BF18-BE4E493AEFC8}"/>
    <cellStyle name="Comma 5 3 3 2 2 5 2 2" xfId="18459" xr:uid="{FF330FC0-815F-4C97-991A-6021007002A7}"/>
    <cellStyle name="Comma 5 3 3 2 2 5 2 2 2" xfId="42723" xr:uid="{3D0F36FB-3234-4A26-A941-B3452AD04C05}"/>
    <cellStyle name="Comma 5 3 3 2 2 5 2 3" xfId="30591" xr:uid="{B55A38BD-7734-4AA8-8A37-9B2C2389970E}"/>
    <cellStyle name="Comma 5 3 3 2 2 5 3" xfId="10371" xr:uid="{AEE4F64C-078B-465F-92E7-2519C921300A}"/>
    <cellStyle name="Comma 5 3 3 2 2 5 3 2" xfId="22503" xr:uid="{F48A2D18-BC7C-49BD-9AF6-C61F3EEC31CF}"/>
    <cellStyle name="Comma 5 3 3 2 2 5 3 2 2" xfId="46767" xr:uid="{69B48DF1-286C-4F0E-8263-B55BFBC27144}"/>
    <cellStyle name="Comma 5 3 3 2 2 5 3 3" xfId="34635" xr:uid="{158C54EA-A405-4F1E-994B-519FDF39B61A}"/>
    <cellStyle name="Comma 5 3 3 2 2 5 4" xfId="14415" xr:uid="{5E39B7A5-D4A1-413D-823C-7A937E7634F3}"/>
    <cellStyle name="Comma 5 3 3 2 2 5 4 2" xfId="38679" xr:uid="{FC4FFC78-F0AD-48BD-A723-BDD4257B5AB2}"/>
    <cellStyle name="Comma 5 3 3 2 2 5 5" xfId="26547" xr:uid="{9611EEE0-7C18-49C2-B9C8-22CED6998AEB}"/>
    <cellStyle name="Comma 5 3 3 2 2 6" xfId="4305" xr:uid="{93C7FC4B-20E2-4A5A-BB35-D8164EA5315F}"/>
    <cellStyle name="Comma 5 3 3 2 2 6 2" xfId="16437" xr:uid="{18BE732D-F0C6-4628-BB0A-250670FD7665}"/>
    <cellStyle name="Comma 5 3 3 2 2 6 2 2" xfId="40701" xr:uid="{3918B69B-2478-4EF7-9545-9F49C3951BAC}"/>
    <cellStyle name="Comma 5 3 3 2 2 6 3" xfId="28569" xr:uid="{1CCD3CFC-B1F7-4828-8ABF-3E8A8C2677C2}"/>
    <cellStyle name="Comma 5 3 3 2 2 7" xfId="8349" xr:uid="{ABE8E8F3-8CB2-4F30-AF96-E66072485675}"/>
    <cellStyle name="Comma 5 3 3 2 2 7 2" xfId="20481" xr:uid="{31BE5630-A844-4BFA-8C96-0CAD1988FFDB}"/>
    <cellStyle name="Comma 5 3 3 2 2 7 2 2" xfId="44745" xr:uid="{6B68ABB8-3F9E-43BE-855A-2980C5356C4F}"/>
    <cellStyle name="Comma 5 3 3 2 2 7 3" xfId="32613" xr:uid="{811CBE6C-E9CB-48F5-9ED9-A54433837C85}"/>
    <cellStyle name="Comma 5 3 3 2 2 8" xfId="12393" xr:uid="{7D6F3F7B-CA0A-4733-8728-6791A65CBE0A}"/>
    <cellStyle name="Comma 5 3 3 2 2 8 2" xfId="36657" xr:uid="{D70B4BE0-9B46-48F8-A274-1BEBA1A84C44}"/>
    <cellStyle name="Comma 5 3 3 2 2 9" xfId="24525" xr:uid="{8BD682F8-633E-4AEA-8511-C7D62D098C4F}"/>
    <cellStyle name="Comma 5 3 3 2 3" xfId="388" xr:uid="{5210AF14-0603-4383-9890-7240D88E8DB2}"/>
    <cellStyle name="Comma 5 3 3 2 3 2" xfId="893" xr:uid="{F2283529-5205-4322-A397-2F9E712C43FC}"/>
    <cellStyle name="Comma 5 3 3 2 3 2 2" xfId="1904" xr:uid="{59DAFC83-008E-461F-9198-267499607AA3}"/>
    <cellStyle name="Comma 5 3 3 2 3 2 2 2" xfId="3926" xr:uid="{77B627F4-2402-400C-B2D2-F527D517D55A}"/>
    <cellStyle name="Comma 5 3 3 2 3 2 2 2 2" xfId="7970" xr:uid="{C9F2821B-74E9-4C91-80A6-E224B48A7597}"/>
    <cellStyle name="Comma 5 3 3 2 3 2 2 2 2 2" xfId="20102" xr:uid="{C90715CF-0765-4DE1-8B82-1CF9D2CDD831}"/>
    <cellStyle name="Comma 5 3 3 2 3 2 2 2 2 2 2" xfId="44366" xr:uid="{B0C49C57-AA08-41DA-9100-07EECA3BDEF5}"/>
    <cellStyle name="Comma 5 3 3 2 3 2 2 2 2 3" xfId="32234" xr:uid="{3634B468-F020-41D2-9F17-8FEB2121181C}"/>
    <cellStyle name="Comma 5 3 3 2 3 2 2 2 3" xfId="12014" xr:uid="{24D7BB6E-B368-402C-92DE-4F7B25734740}"/>
    <cellStyle name="Comma 5 3 3 2 3 2 2 2 3 2" xfId="24146" xr:uid="{5164F705-0A3F-4509-8537-A0CD4C4B9D32}"/>
    <cellStyle name="Comma 5 3 3 2 3 2 2 2 3 2 2" xfId="48410" xr:uid="{DDD2F1AE-D89D-45F0-9B6B-8AC524A4B583}"/>
    <cellStyle name="Comma 5 3 3 2 3 2 2 2 3 3" xfId="36278" xr:uid="{275523CD-D40A-4D67-98CC-7CFAAD1A1B1E}"/>
    <cellStyle name="Comma 5 3 3 2 3 2 2 2 4" xfId="16058" xr:uid="{E2A77043-599E-4DBC-BEB5-6DE421B9FADF}"/>
    <cellStyle name="Comma 5 3 3 2 3 2 2 2 4 2" xfId="40322" xr:uid="{3DF9C087-9556-4326-B4B2-C23C8AAAC308}"/>
    <cellStyle name="Comma 5 3 3 2 3 2 2 2 5" xfId="28190" xr:uid="{053BFE5F-EC0E-41D8-9AD5-5FB450FD7AE8}"/>
    <cellStyle name="Comma 5 3 3 2 3 2 2 3" xfId="5948" xr:uid="{04CCBAB6-9AFA-4A69-954B-C31F548B34E7}"/>
    <cellStyle name="Comma 5 3 3 2 3 2 2 3 2" xfId="18080" xr:uid="{CBEA15CA-8C36-44E3-8D91-49879241F65E}"/>
    <cellStyle name="Comma 5 3 3 2 3 2 2 3 2 2" xfId="42344" xr:uid="{C330CCF2-8837-41CA-ADA2-6BBD9218EA4C}"/>
    <cellStyle name="Comma 5 3 3 2 3 2 2 3 3" xfId="30212" xr:uid="{DFB45172-FF62-4B05-996F-C383208F39DD}"/>
    <cellStyle name="Comma 5 3 3 2 3 2 2 4" xfId="9992" xr:uid="{059F91AD-CF0E-49F3-9D34-FC436B8748C9}"/>
    <cellStyle name="Comma 5 3 3 2 3 2 2 4 2" xfId="22124" xr:uid="{CE01AD19-F709-4531-9A4D-11126B1C2348}"/>
    <cellStyle name="Comma 5 3 3 2 3 2 2 4 2 2" xfId="46388" xr:uid="{8CADBE02-2CD9-49B0-9152-A0ADD11956E9}"/>
    <cellStyle name="Comma 5 3 3 2 3 2 2 4 3" xfId="34256" xr:uid="{E046138F-0CB2-401E-BB1C-1978D3F2B271}"/>
    <cellStyle name="Comma 5 3 3 2 3 2 2 5" xfId="14036" xr:uid="{F3EE2089-64DB-4360-8489-46AD3C0ED45E}"/>
    <cellStyle name="Comma 5 3 3 2 3 2 2 5 2" xfId="38300" xr:uid="{450C3A4A-26A5-4242-8D88-D0AE7033DC76}"/>
    <cellStyle name="Comma 5 3 3 2 3 2 2 6" xfId="26168" xr:uid="{FAC76BE9-BC42-4E68-AB89-EEF825132988}"/>
    <cellStyle name="Comma 5 3 3 2 3 2 3" xfId="2915" xr:uid="{810D4B37-85B6-494E-896F-5C0F7B570C8D}"/>
    <cellStyle name="Comma 5 3 3 2 3 2 3 2" xfId="6959" xr:uid="{5A6E872A-5480-48BF-A27C-30900624640C}"/>
    <cellStyle name="Comma 5 3 3 2 3 2 3 2 2" xfId="19091" xr:uid="{AEECE5EF-F8E6-4448-8F06-D048B2E09F4F}"/>
    <cellStyle name="Comma 5 3 3 2 3 2 3 2 2 2" xfId="43355" xr:uid="{1565D0A4-A6E5-4C6A-B4BE-8B9F08376177}"/>
    <cellStyle name="Comma 5 3 3 2 3 2 3 2 3" xfId="31223" xr:uid="{ECA71D93-DA59-485F-9EC9-8261323772EB}"/>
    <cellStyle name="Comma 5 3 3 2 3 2 3 3" xfId="11003" xr:uid="{DA3A97B7-D037-4566-81BC-1C01FAB816AC}"/>
    <cellStyle name="Comma 5 3 3 2 3 2 3 3 2" xfId="23135" xr:uid="{74EC0517-F879-45D6-80EF-6AE1439529C8}"/>
    <cellStyle name="Comma 5 3 3 2 3 2 3 3 2 2" xfId="47399" xr:uid="{9BF0A60E-E128-4EC4-B7E0-6A8538885010}"/>
    <cellStyle name="Comma 5 3 3 2 3 2 3 3 3" xfId="35267" xr:uid="{4854F599-F366-4F9E-B375-A52007FB3CDF}"/>
    <cellStyle name="Comma 5 3 3 2 3 2 3 4" xfId="15047" xr:uid="{3516E7C6-58A9-45D1-8B91-50737C5533B6}"/>
    <cellStyle name="Comma 5 3 3 2 3 2 3 4 2" xfId="39311" xr:uid="{81424973-776B-49B6-AC31-293A2D7EF1FA}"/>
    <cellStyle name="Comma 5 3 3 2 3 2 3 5" xfId="27179" xr:uid="{204C52CF-1C4A-4762-B6EC-0801648D9E32}"/>
    <cellStyle name="Comma 5 3 3 2 3 2 4" xfId="4937" xr:uid="{97069A67-185D-4472-9846-F489BBB12D66}"/>
    <cellStyle name="Comma 5 3 3 2 3 2 4 2" xfId="17069" xr:uid="{26F64ED9-F442-4096-95DA-C527F4C10C78}"/>
    <cellStyle name="Comma 5 3 3 2 3 2 4 2 2" xfId="41333" xr:uid="{8E0BE57E-BB01-4BE5-9191-5B16348B10D2}"/>
    <cellStyle name="Comma 5 3 3 2 3 2 4 3" xfId="29201" xr:uid="{236A9D79-545F-49FF-A821-11C854F6D45A}"/>
    <cellStyle name="Comma 5 3 3 2 3 2 5" xfId="8981" xr:uid="{792B9715-DACE-4E07-9DC2-391AD07301F5}"/>
    <cellStyle name="Comma 5 3 3 2 3 2 5 2" xfId="21113" xr:uid="{495A0E12-42DF-46F6-A434-C47F33BE097E}"/>
    <cellStyle name="Comma 5 3 3 2 3 2 5 2 2" xfId="45377" xr:uid="{399615FA-6488-45A0-B471-DE9802B2D9FF}"/>
    <cellStyle name="Comma 5 3 3 2 3 2 5 3" xfId="33245" xr:uid="{B6C3E177-DEF3-4DA1-92BE-9CC10CA0DB05}"/>
    <cellStyle name="Comma 5 3 3 2 3 2 6" xfId="13025" xr:uid="{84E989E4-8AD6-45C8-8969-39B9A2B6DC19}"/>
    <cellStyle name="Comma 5 3 3 2 3 2 6 2" xfId="37289" xr:uid="{31704FCD-4673-4A1F-B34E-86DA126C32ED}"/>
    <cellStyle name="Comma 5 3 3 2 3 2 7" xfId="25157" xr:uid="{73D0984F-5B01-4D4D-A72B-C74395A08A1E}"/>
    <cellStyle name="Comma 5 3 3 2 3 3" xfId="1399" xr:uid="{AEAE5843-FA22-401F-8F68-B44F029AF1D6}"/>
    <cellStyle name="Comma 5 3 3 2 3 3 2" xfId="3421" xr:uid="{2A715252-35F0-49B7-AD52-FC8FB221FB52}"/>
    <cellStyle name="Comma 5 3 3 2 3 3 2 2" xfId="7465" xr:uid="{8BE8A91D-A382-49E6-9898-2861DE275635}"/>
    <cellStyle name="Comma 5 3 3 2 3 3 2 2 2" xfId="19597" xr:uid="{F49C1107-8B04-4BC8-9705-D8BF5595AC38}"/>
    <cellStyle name="Comma 5 3 3 2 3 3 2 2 2 2" xfId="43861" xr:uid="{1C8BE906-74F0-4856-BD8F-94C968751827}"/>
    <cellStyle name="Comma 5 3 3 2 3 3 2 2 3" xfId="31729" xr:uid="{286E80BD-DCAE-4B8B-92A9-7019B250A969}"/>
    <cellStyle name="Comma 5 3 3 2 3 3 2 3" xfId="11509" xr:uid="{6E23CCFC-71D4-433B-B007-EEF46A2580F0}"/>
    <cellStyle name="Comma 5 3 3 2 3 3 2 3 2" xfId="23641" xr:uid="{922755F9-8B21-4FD9-8871-EB93EE68EE8C}"/>
    <cellStyle name="Comma 5 3 3 2 3 3 2 3 2 2" xfId="47905" xr:uid="{A8312753-582B-4DBE-A9D7-A4FF9689DCD8}"/>
    <cellStyle name="Comma 5 3 3 2 3 3 2 3 3" xfId="35773" xr:uid="{1C78F4B6-C39B-4EEA-8D67-C1719C8502E0}"/>
    <cellStyle name="Comma 5 3 3 2 3 3 2 4" xfId="15553" xr:uid="{AA13F068-8230-4BC7-8A5B-0FAB4653A351}"/>
    <cellStyle name="Comma 5 3 3 2 3 3 2 4 2" xfId="39817" xr:uid="{C0B822BC-3FD7-4B37-999D-C9EC567223FF}"/>
    <cellStyle name="Comma 5 3 3 2 3 3 2 5" xfId="27685" xr:uid="{382A6C76-16A3-4FC4-852C-7868BE2C3AE6}"/>
    <cellStyle name="Comma 5 3 3 2 3 3 3" xfId="5443" xr:uid="{67BD9521-8CB1-4C59-8F12-5275289DCD44}"/>
    <cellStyle name="Comma 5 3 3 2 3 3 3 2" xfId="17575" xr:uid="{5E97893F-5889-4BD6-8381-2344F55BC37D}"/>
    <cellStyle name="Comma 5 3 3 2 3 3 3 2 2" xfId="41839" xr:uid="{9F24093B-C7C4-4EA8-BFA7-FD3F53E2CD3E}"/>
    <cellStyle name="Comma 5 3 3 2 3 3 3 3" xfId="29707" xr:uid="{E108783E-5F94-4C41-9E7D-B5AC449F0515}"/>
    <cellStyle name="Comma 5 3 3 2 3 3 4" xfId="9487" xr:uid="{C57AAD50-E42E-4788-A1D2-1D9E560DDF8E}"/>
    <cellStyle name="Comma 5 3 3 2 3 3 4 2" xfId="21619" xr:uid="{F0BEC4F5-6809-4588-9BDF-6C9A15F1AD88}"/>
    <cellStyle name="Comma 5 3 3 2 3 3 4 2 2" xfId="45883" xr:uid="{E528EEB2-0F39-4973-B338-AFF9BC5FCBC1}"/>
    <cellStyle name="Comma 5 3 3 2 3 3 4 3" xfId="33751" xr:uid="{12177979-D6EC-485E-9052-EDEF321719A9}"/>
    <cellStyle name="Comma 5 3 3 2 3 3 5" xfId="13531" xr:uid="{6BA6311D-7A4E-4CA1-9ABD-C072DA2BEC94}"/>
    <cellStyle name="Comma 5 3 3 2 3 3 5 2" xfId="37795" xr:uid="{A99B6480-FA5B-4567-8346-3A7CB959C1F4}"/>
    <cellStyle name="Comma 5 3 3 2 3 3 6" xfId="25663" xr:uid="{9AC2A9B0-0850-4511-B298-FCF06A05D94C}"/>
    <cellStyle name="Comma 5 3 3 2 3 4" xfId="2410" xr:uid="{9E29E83D-57A2-4CEC-B1DD-DD908B014152}"/>
    <cellStyle name="Comma 5 3 3 2 3 4 2" xfId="6454" xr:uid="{EE9735E4-9AB7-4A57-AF49-C44F4E339D93}"/>
    <cellStyle name="Comma 5 3 3 2 3 4 2 2" xfId="18586" xr:uid="{953092E1-9D0E-4568-B1A3-08AE8F387860}"/>
    <cellStyle name="Comma 5 3 3 2 3 4 2 2 2" xfId="42850" xr:uid="{D6180D3F-A23B-44F9-8240-75E7359CB7DF}"/>
    <cellStyle name="Comma 5 3 3 2 3 4 2 3" xfId="30718" xr:uid="{9DD9CC93-DC74-47B8-8665-5322E1533112}"/>
    <cellStyle name="Comma 5 3 3 2 3 4 3" xfId="10498" xr:uid="{6DEAE551-A414-45FD-9731-1DCC49651D25}"/>
    <cellStyle name="Comma 5 3 3 2 3 4 3 2" xfId="22630" xr:uid="{B9D760C2-0F47-445C-9655-5AF904E2CCD9}"/>
    <cellStyle name="Comma 5 3 3 2 3 4 3 2 2" xfId="46894" xr:uid="{AF8FEE4A-DB77-44B6-8B6F-EC3F0C3C0146}"/>
    <cellStyle name="Comma 5 3 3 2 3 4 3 3" xfId="34762" xr:uid="{34CB2F6D-FC87-4D04-825D-86ABE7C87553}"/>
    <cellStyle name="Comma 5 3 3 2 3 4 4" xfId="14542" xr:uid="{1BA0816D-DC29-4457-A8D3-F622786F52A6}"/>
    <cellStyle name="Comma 5 3 3 2 3 4 4 2" xfId="38806" xr:uid="{7572B1C0-ACDF-4520-97AF-0769287D6266}"/>
    <cellStyle name="Comma 5 3 3 2 3 4 5" xfId="26674" xr:uid="{6B8EE0A8-BB0F-4B06-A4D0-47E642A0BF24}"/>
    <cellStyle name="Comma 5 3 3 2 3 5" xfId="4432" xr:uid="{7C668700-0885-4002-8C2B-A0634F6DDC4B}"/>
    <cellStyle name="Comma 5 3 3 2 3 5 2" xfId="16564" xr:uid="{D475D56D-E7A6-40DC-9408-EB775DFB4398}"/>
    <cellStyle name="Comma 5 3 3 2 3 5 2 2" xfId="40828" xr:uid="{CDDEE7A3-7321-4355-81EE-6F546D1AF128}"/>
    <cellStyle name="Comma 5 3 3 2 3 5 3" xfId="28696" xr:uid="{6D9BAE8B-E945-47BE-A1B3-1824D5EC9CFA}"/>
    <cellStyle name="Comma 5 3 3 2 3 6" xfId="8476" xr:uid="{AF9C91E0-5C0E-46D3-8968-0B1D6C378DC6}"/>
    <cellStyle name="Comma 5 3 3 2 3 6 2" xfId="20608" xr:uid="{EBDCA8B9-E61B-4200-8C07-7B29580EF83E}"/>
    <cellStyle name="Comma 5 3 3 2 3 6 2 2" xfId="44872" xr:uid="{060F77EF-9F34-4099-80B5-76E1186770A6}"/>
    <cellStyle name="Comma 5 3 3 2 3 6 3" xfId="32740" xr:uid="{67545582-0F03-4148-85D6-9C0D4A09B8F2}"/>
    <cellStyle name="Comma 5 3 3 2 3 7" xfId="12520" xr:uid="{7FA6370B-D5C7-41B5-B552-BEB5653D4AC9}"/>
    <cellStyle name="Comma 5 3 3 2 3 7 2" xfId="36784" xr:uid="{29C51B73-0410-41D5-84A9-B9D115412406}"/>
    <cellStyle name="Comma 5 3 3 2 3 8" xfId="24652" xr:uid="{1D5990AD-F8B5-452B-8CAD-B906388C8FB8}"/>
    <cellStyle name="Comma 5 3 3 2 4" xfId="640" xr:uid="{1FD411C5-0DF2-4B1E-85DE-823B279D4759}"/>
    <cellStyle name="Comma 5 3 3 2 4 2" xfId="1651" xr:uid="{CB5FD639-AC56-434B-8E0A-9C72B4789EE6}"/>
    <cellStyle name="Comma 5 3 3 2 4 2 2" xfId="3673" xr:uid="{9950EFBC-77C8-4DBB-89CF-1116F663819D}"/>
    <cellStyle name="Comma 5 3 3 2 4 2 2 2" xfId="7717" xr:uid="{16B97BDA-8840-491F-B8A5-6064078A96FE}"/>
    <cellStyle name="Comma 5 3 3 2 4 2 2 2 2" xfId="19849" xr:uid="{9B803A29-9D7F-4C08-8F17-B3997F42CCD8}"/>
    <cellStyle name="Comma 5 3 3 2 4 2 2 2 2 2" xfId="44113" xr:uid="{7C76772D-1ED7-4247-AF39-2BEAE1AB7E13}"/>
    <cellStyle name="Comma 5 3 3 2 4 2 2 2 3" xfId="31981" xr:uid="{85CD653B-27A0-4348-ABD1-4FBC883FF3E0}"/>
    <cellStyle name="Comma 5 3 3 2 4 2 2 3" xfId="11761" xr:uid="{8238756C-3009-45C7-8F20-5B66641732CD}"/>
    <cellStyle name="Comma 5 3 3 2 4 2 2 3 2" xfId="23893" xr:uid="{E380A9AB-947E-44E1-80BC-EB48CE05BCEF}"/>
    <cellStyle name="Comma 5 3 3 2 4 2 2 3 2 2" xfId="48157" xr:uid="{3080CC17-3386-4DA3-A4D2-A68556C48D69}"/>
    <cellStyle name="Comma 5 3 3 2 4 2 2 3 3" xfId="36025" xr:uid="{A252FC3E-8EB0-4E23-9E96-6BEC64E90C77}"/>
    <cellStyle name="Comma 5 3 3 2 4 2 2 4" xfId="15805" xr:uid="{C53D21C9-97F8-438B-BBEF-2CCFEA4199B8}"/>
    <cellStyle name="Comma 5 3 3 2 4 2 2 4 2" xfId="40069" xr:uid="{C97C9894-9E47-4161-88D6-AEA2EA645824}"/>
    <cellStyle name="Comma 5 3 3 2 4 2 2 5" xfId="27937" xr:uid="{C95CC2CC-5194-4371-9D94-DF52EB61DF76}"/>
    <cellStyle name="Comma 5 3 3 2 4 2 3" xfId="5695" xr:uid="{4D8B6F61-EE48-487D-A3F5-9A7D5A6BD00F}"/>
    <cellStyle name="Comma 5 3 3 2 4 2 3 2" xfId="17827" xr:uid="{7B667E2A-3517-4154-AF93-E5C8ED917D4D}"/>
    <cellStyle name="Comma 5 3 3 2 4 2 3 2 2" xfId="42091" xr:uid="{73C475E0-ED3B-4ACE-83FC-2A7AAEFC71F7}"/>
    <cellStyle name="Comma 5 3 3 2 4 2 3 3" xfId="29959" xr:uid="{EC46F1EC-99A8-48F9-B2B1-85AB338D2229}"/>
    <cellStyle name="Comma 5 3 3 2 4 2 4" xfId="9739" xr:uid="{99401D9D-2462-48AC-91D2-5D92AE7C09B0}"/>
    <cellStyle name="Comma 5 3 3 2 4 2 4 2" xfId="21871" xr:uid="{AC3D1D01-AE89-46D7-A68B-6F0BA841ADFB}"/>
    <cellStyle name="Comma 5 3 3 2 4 2 4 2 2" xfId="46135" xr:uid="{3F482128-B214-486C-8D7B-CC268D8A0461}"/>
    <cellStyle name="Comma 5 3 3 2 4 2 4 3" xfId="34003" xr:uid="{841D2EF8-63B7-4609-B5F8-2BAF6642282C}"/>
    <cellStyle name="Comma 5 3 3 2 4 2 5" xfId="13783" xr:uid="{29BC3918-04F2-42DA-BF2C-4DC2A78A1233}"/>
    <cellStyle name="Comma 5 3 3 2 4 2 5 2" xfId="38047" xr:uid="{72FCBF9D-92B2-4462-93D0-12602FC2A0C5}"/>
    <cellStyle name="Comma 5 3 3 2 4 2 6" xfId="25915" xr:uid="{6E4EF4FE-AA6A-40C5-A246-EC352F8E98A1}"/>
    <cellStyle name="Comma 5 3 3 2 4 3" xfId="2662" xr:uid="{89074EAC-A6D4-47DC-89C5-66D9311D0CB9}"/>
    <cellStyle name="Comma 5 3 3 2 4 3 2" xfId="6706" xr:uid="{ECAF79E6-5FD2-48D2-AC10-CF505A712E47}"/>
    <cellStyle name="Comma 5 3 3 2 4 3 2 2" xfId="18838" xr:uid="{B7E45292-7F23-4ED2-8989-1CD56AEE4925}"/>
    <cellStyle name="Comma 5 3 3 2 4 3 2 2 2" xfId="43102" xr:uid="{35D0C340-98E5-4017-B11C-BA5BA6DE0E37}"/>
    <cellStyle name="Comma 5 3 3 2 4 3 2 3" xfId="30970" xr:uid="{3D63AFDC-0F5A-4547-8BC7-30FCFCDFF515}"/>
    <cellStyle name="Comma 5 3 3 2 4 3 3" xfId="10750" xr:uid="{7E77C96D-C62D-47DE-AFCE-02D4C754D828}"/>
    <cellStyle name="Comma 5 3 3 2 4 3 3 2" xfId="22882" xr:uid="{96A0A64E-893D-4982-B719-D80F2690F2B7}"/>
    <cellStyle name="Comma 5 3 3 2 4 3 3 2 2" xfId="47146" xr:uid="{998BAF0C-5486-488E-B3C3-40CFC8DA0CD8}"/>
    <cellStyle name="Comma 5 3 3 2 4 3 3 3" xfId="35014" xr:uid="{1468BCCB-EE01-494D-9E02-A190D38CEC1D}"/>
    <cellStyle name="Comma 5 3 3 2 4 3 4" xfId="14794" xr:uid="{FC004C74-0747-4F35-B375-8527D53125F6}"/>
    <cellStyle name="Comma 5 3 3 2 4 3 4 2" xfId="39058" xr:uid="{F5617BE1-451C-4F8C-9657-7A14FC8E2399}"/>
    <cellStyle name="Comma 5 3 3 2 4 3 5" xfId="26926" xr:uid="{68C0842B-FD17-4207-83FA-139CF77744D0}"/>
    <cellStyle name="Comma 5 3 3 2 4 4" xfId="4684" xr:uid="{6B486203-0395-47C6-AE63-B0A9D3BB4D89}"/>
    <cellStyle name="Comma 5 3 3 2 4 4 2" xfId="16816" xr:uid="{21897CB3-0836-439B-A001-4315C3ABBCD8}"/>
    <cellStyle name="Comma 5 3 3 2 4 4 2 2" xfId="41080" xr:uid="{F69B569B-064F-43AA-8B93-FB23FBAF2A27}"/>
    <cellStyle name="Comma 5 3 3 2 4 4 3" xfId="28948" xr:uid="{5F2CA0EF-F7D2-4FC4-B75D-543BA36629F7}"/>
    <cellStyle name="Comma 5 3 3 2 4 5" xfId="8728" xr:uid="{4C8ABD8E-34D4-470B-BEB4-1583CC3C60EA}"/>
    <cellStyle name="Comma 5 3 3 2 4 5 2" xfId="20860" xr:uid="{26C423A5-0EE6-43E0-870C-63E33349B88D}"/>
    <cellStyle name="Comma 5 3 3 2 4 5 2 2" xfId="45124" xr:uid="{DBA3F655-32E7-4468-93EF-A0EE7A96BE8C}"/>
    <cellStyle name="Comma 5 3 3 2 4 5 3" xfId="32992" xr:uid="{39359827-931E-4234-A924-016D34096244}"/>
    <cellStyle name="Comma 5 3 3 2 4 6" xfId="12772" xr:uid="{CF1A4EDE-C2F3-4F55-B9DC-E5B415B37629}"/>
    <cellStyle name="Comma 5 3 3 2 4 6 2" xfId="37036" xr:uid="{75BF9E6A-7171-4A28-ADC7-850C23FFAA67}"/>
    <cellStyle name="Comma 5 3 3 2 4 7" xfId="24904" xr:uid="{9DD74F55-0F29-421D-B846-5B449F708171}"/>
    <cellStyle name="Comma 5 3 3 2 5" xfId="1146" xr:uid="{91228320-329A-4D76-93EF-FA902269B540}"/>
    <cellStyle name="Comma 5 3 3 2 5 2" xfId="3168" xr:uid="{1940E3D3-2494-4E64-BE1C-13E709DC19CF}"/>
    <cellStyle name="Comma 5 3 3 2 5 2 2" xfId="7212" xr:uid="{E3E4B4B8-F6BD-4A09-A5D7-592D4C8128D6}"/>
    <cellStyle name="Comma 5 3 3 2 5 2 2 2" xfId="19344" xr:uid="{A15B384A-6300-443F-8AEA-8B539067D74D}"/>
    <cellStyle name="Comma 5 3 3 2 5 2 2 2 2" xfId="43608" xr:uid="{60C17E59-C353-4AAA-939C-ABEA5C2CA024}"/>
    <cellStyle name="Comma 5 3 3 2 5 2 2 3" xfId="31476" xr:uid="{0BD6D2AA-7A9E-4323-B69E-68BFA35595CB}"/>
    <cellStyle name="Comma 5 3 3 2 5 2 3" xfId="11256" xr:uid="{5D519AC7-4B23-44C5-83E0-1CEF5B5A58D4}"/>
    <cellStyle name="Comma 5 3 3 2 5 2 3 2" xfId="23388" xr:uid="{B36E98F9-03C0-4218-ACDE-6322E2B326B6}"/>
    <cellStyle name="Comma 5 3 3 2 5 2 3 2 2" xfId="47652" xr:uid="{3FF47728-F5B1-448E-925D-CF03AEC6ABB9}"/>
    <cellStyle name="Comma 5 3 3 2 5 2 3 3" xfId="35520" xr:uid="{2337991B-4F6E-4BF9-B048-F8B1B75FEAEA}"/>
    <cellStyle name="Comma 5 3 3 2 5 2 4" xfId="15300" xr:uid="{CE326E89-F92D-4CB5-B2AE-C7924F0AE1B4}"/>
    <cellStyle name="Comma 5 3 3 2 5 2 4 2" xfId="39564" xr:uid="{16E9FE47-6ADA-4FF4-9181-A1FEDD7325B9}"/>
    <cellStyle name="Comma 5 3 3 2 5 2 5" xfId="27432" xr:uid="{EC43B787-E8A1-44F5-A149-651AEA60C17C}"/>
    <cellStyle name="Comma 5 3 3 2 5 3" xfId="5190" xr:uid="{FF0646E9-CB50-470C-8844-F43BDE20351C}"/>
    <cellStyle name="Comma 5 3 3 2 5 3 2" xfId="17322" xr:uid="{757D1B88-9E00-4CB8-AE8C-BE7AE75C3554}"/>
    <cellStyle name="Comma 5 3 3 2 5 3 2 2" xfId="41586" xr:uid="{098F741E-2AD9-4A84-ACCA-4113CBB1D049}"/>
    <cellStyle name="Comma 5 3 3 2 5 3 3" xfId="29454" xr:uid="{E36297DF-E883-47DF-9D9E-48835A9B96D9}"/>
    <cellStyle name="Comma 5 3 3 2 5 4" xfId="9234" xr:uid="{6B63A063-C4C8-4DA2-8C77-476FFF5B6D9A}"/>
    <cellStyle name="Comma 5 3 3 2 5 4 2" xfId="21366" xr:uid="{310F27A4-58F0-4AF3-82B0-90BFBDD20ACD}"/>
    <cellStyle name="Comma 5 3 3 2 5 4 2 2" xfId="45630" xr:uid="{A497A547-7BA8-4F69-9780-7BB7936B6349}"/>
    <cellStyle name="Comma 5 3 3 2 5 4 3" xfId="33498" xr:uid="{1294F638-D7DC-4CA4-BD30-8744B4EDB3B1}"/>
    <cellStyle name="Comma 5 3 3 2 5 5" xfId="13278" xr:uid="{4C317ECE-B4A4-46BF-B965-D4C66DF3B0C1}"/>
    <cellStyle name="Comma 5 3 3 2 5 5 2" xfId="37542" xr:uid="{3F2A1FEA-3DBB-4D76-80F9-C14B283FC5A4}"/>
    <cellStyle name="Comma 5 3 3 2 5 6" xfId="25410" xr:uid="{329C0C48-9A28-4227-A25D-CE603F2858E9}"/>
    <cellStyle name="Comma 5 3 3 2 6" xfId="2157" xr:uid="{C43DA26F-9C7B-4E38-B2EE-6E2F75C91A31}"/>
    <cellStyle name="Comma 5 3 3 2 6 2" xfId="6201" xr:uid="{D2AF1A59-7B26-4304-B926-E755247B3195}"/>
    <cellStyle name="Comma 5 3 3 2 6 2 2" xfId="18333" xr:uid="{D7957C94-8714-40D9-A962-FCEDE8A90C9C}"/>
    <cellStyle name="Comma 5 3 3 2 6 2 2 2" xfId="42597" xr:uid="{000E8B3D-6DCD-4EBA-9FA7-5A5C2D7BD952}"/>
    <cellStyle name="Comma 5 3 3 2 6 2 3" xfId="30465" xr:uid="{86EA22B9-37B8-48FD-B49B-FEFF1149FA48}"/>
    <cellStyle name="Comma 5 3 3 2 6 3" xfId="10245" xr:uid="{785FE854-511A-4C99-87C9-5E96ED543D76}"/>
    <cellStyle name="Comma 5 3 3 2 6 3 2" xfId="22377" xr:uid="{FB6CB122-A178-45C0-816B-7E8A809475D9}"/>
    <cellStyle name="Comma 5 3 3 2 6 3 2 2" xfId="46641" xr:uid="{CAA8C4A7-3AAA-4731-AE32-A28B84265D37}"/>
    <cellStyle name="Comma 5 3 3 2 6 3 3" xfId="34509" xr:uid="{6393AE98-1997-43A9-AE7C-DC828D48507F}"/>
    <cellStyle name="Comma 5 3 3 2 6 4" xfId="14289" xr:uid="{599AD62C-A921-4DCB-B961-A10FE31F759D}"/>
    <cellStyle name="Comma 5 3 3 2 6 4 2" xfId="38553" xr:uid="{7FC9A9B0-5AAF-434C-99A9-1666DE4AE015}"/>
    <cellStyle name="Comma 5 3 3 2 6 5" xfId="26421" xr:uid="{6F60FB07-EF4D-4F85-9E93-B2BF8B3584EC}"/>
    <cellStyle name="Comma 5 3 3 2 7" xfId="4179" xr:uid="{D2525A47-D250-48D5-A38C-090BEED3C9D2}"/>
    <cellStyle name="Comma 5 3 3 2 7 2" xfId="16311" xr:uid="{C89E2ABE-54CD-4E7B-B249-1E3B178AEF53}"/>
    <cellStyle name="Comma 5 3 3 2 7 2 2" xfId="40575" xr:uid="{DAE26196-201F-4B83-99BF-DB4926FCF15D}"/>
    <cellStyle name="Comma 5 3 3 2 7 3" xfId="28443" xr:uid="{073447C4-F0D8-4993-9900-32F4B49ADEDC}"/>
    <cellStyle name="Comma 5 3 3 2 8" xfId="8223" xr:uid="{54810018-DFDC-45A1-966E-391A5A8C9455}"/>
    <cellStyle name="Comma 5 3 3 2 8 2" xfId="20355" xr:uid="{16353F6B-55F2-44C2-B2BC-32B1C55D0011}"/>
    <cellStyle name="Comma 5 3 3 2 8 2 2" xfId="44619" xr:uid="{851DA2E5-17EC-4FC6-AB11-4781664F86A2}"/>
    <cellStyle name="Comma 5 3 3 2 8 3" xfId="32487" xr:uid="{C77CDAD5-6D03-4E67-AFB2-1D9D3216BE83}"/>
    <cellStyle name="Comma 5 3 3 2 9" xfId="12267" xr:uid="{86050284-1B0C-4BAB-8439-272B7D4741BD}"/>
    <cellStyle name="Comma 5 3 3 2 9 2" xfId="36531" xr:uid="{FDD6968B-2F65-4EFA-A98D-A23EC1062793}"/>
    <cellStyle name="Comma 5 3 3 3" xfId="198" xr:uid="{B66BD00D-E41F-47D1-B3EF-AE4A6194366D}"/>
    <cellStyle name="Comma 5 3 3 3 2" xfId="451" xr:uid="{259949D4-4145-4678-9F8B-A906B3FC096B}"/>
    <cellStyle name="Comma 5 3 3 3 2 2" xfId="956" xr:uid="{6627EF6F-B138-4A05-A8C4-62016C0C8FEA}"/>
    <cellStyle name="Comma 5 3 3 3 2 2 2" xfId="1967" xr:uid="{7ADDA142-ACDE-4B9F-BAB3-DEB730098304}"/>
    <cellStyle name="Comma 5 3 3 3 2 2 2 2" xfId="3989" xr:uid="{993E5DC6-39B5-4EED-A5F4-266BD65D641E}"/>
    <cellStyle name="Comma 5 3 3 3 2 2 2 2 2" xfId="8033" xr:uid="{96C47B1B-A243-427F-84CF-CF19713483F6}"/>
    <cellStyle name="Comma 5 3 3 3 2 2 2 2 2 2" xfId="20165" xr:uid="{3A9B8DB8-0FCA-401E-B6F1-4D02AC9F56C0}"/>
    <cellStyle name="Comma 5 3 3 3 2 2 2 2 2 2 2" xfId="44429" xr:uid="{947A97BB-910C-4792-A486-885D63A77E65}"/>
    <cellStyle name="Comma 5 3 3 3 2 2 2 2 2 3" xfId="32297" xr:uid="{4F741AFF-05BC-4F98-A9A0-B62141587804}"/>
    <cellStyle name="Comma 5 3 3 3 2 2 2 2 3" xfId="12077" xr:uid="{A68640AF-02AF-4571-97A4-A6C1C256E87C}"/>
    <cellStyle name="Comma 5 3 3 3 2 2 2 2 3 2" xfId="24209" xr:uid="{647C57E2-E899-4D18-9466-EDA1E3A02104}"/>
    <cellStyle name="Comma 5 3 3 3 2 2 2 2 3 2 2" xfId="48473" xr:uid="{E831BA98-27CC-41AE-8D43-03CFD4B00E5A}"/>
    <cellStyle name="Comma 5 3 3 3 2 2 2 2 3 3" xfId="36341" xr:uid="{C4AA5B40-0B5E-4C3C-B7A8-3EB09522C20F}"/>
    <cellStyle name="Comma 5 3 3 3 2 2 2 2 4" xfId="16121" xr:uid="{39A34D27-59C3-4300-B3FD-221B9A50D2A8}"/>
    <cellStyle name="Comma 5 3 3 3 2 2 2 2 4 2" xfId="40385" xr:uid="{C26F1FEC-17B5-4C63-9302-93DA0EF14317}"/>
    <cellStyle name="Comma 5 3 3 3 2 2 2 2 5" xfId="28253" xr:uid="{1CCE5CB4-C74D-4372-8DE4-A99C6FF4FBCA}"/>
    <cellStyle name="Comma 5 3 3 3 2 2 2 3" xfId="6011" xr:uid="{EBEAC8B7-E8D0-4170-8C1D-7C8BD508164C}"/>
    <cellStyle name="Comma 5 3 3 3 2 2 2 3 2" xfId="18143" xr:uid="{7CF14361-6BE7-4793-BEB5-2B58DE0F5884}"/>
    <cellStyle name="Comma 5 3 3 3 2 2 2 3 2 2" xfId="42407" xr:uid="{A29BCC51-3D65-4FEC-A436-57CB31D5EA9A}"/>
    <cellStyle name="Comma 5 3 3 3 2 2 2 3 3" xfId="30275" xr:uid="{207C9ACB-74BC-4612-9751-BF4053026D92}"/>
    <cellStyle name="Comma 5 3 3 3 2 2 2 4" xfId="10055" xr:uid="{D29178C3-50F9-4CB9-A235-37C9AFD5BC14}"/>
    <cellStyle name="Comma 5 3 3 3 2 2 2 4 2" xfId="22187" xr:uid="{3DDA199D-9E5B-478C-9880-259F7B30248D}"/>
    <cellStyle name="Comma 5 3 3 3 2 2 2 4 2 2" xfId="46451" xr:uid="{4E9C07A8-B9C5-49E1-8078-D8A9C872095A}"/>
    <cellStyle name="Comma 5 3 3 3 2 2 2 4 3" xfId="34319" xr:uid="{4491C073-C931-4093-ABD7-8026BD5711E8}"/>
    <cellStyle name="Comma 5 3 3 3 2 2 2 5" xfId="14099" xr:uid="{7085EDB5-3724-463B-BD74-12DD407BA45F}"/>
    <cellStyle name="Comma 5 3 3 3 2 2 2 5 2" xfId="38363" xr:uid="{7EFC13E7-4513-42FB-BF0A-D1279D1EF3AD}"/>
    <cellStyle name="Comma 5 3 3 3 2 2 2 6" xfId="26231" xr:uid="{E62F4AFB-EFD8-4B04-AD81-BE860969E838}"/>
    <cellStyle name="Comma 5 3 3 3 2 2 3" xfId="2978" xr:uid="{3D854402-B664-441D-B68D-60F03473FFFA}"/>
    <cellStyle name="Comma 5 3 3 3 2 2 3 2" xfId="7022" xr:uid="{4A0FC9C9-1624-47C3-AA4B-8AB9B070349F}"/>
    <cellStyle name="Comma 5 3 3 3 2 2 3 2 2" xfId="19154" xr:uid="{4840D99F-328C-45F7-8194-8E5BB6C1C4F2}"/>
    <cellStyle name="Comma 5 3 3 3 2 2 3 2 2 2" xfId="43418" xr:uid="{4B02E5A4-DAA7-4481-9A36-C557BACCAB8A}"/>
    <cellStyle name="Comma 5 3 3 3 2 2 3 2 3" xfId="31286" xr:uid="{ACAE17D5-1296-4D01-9B2A-9A6F7038610B}"/>
    <cellStyle name="Comma 5 3 3 3 2 2 3 3" xfId="11066" xr:uid="{5427861E-4ECC-43F0-848F-1656D60B10E2}"/>
    <cellStyle name="Comma 5 3 3 3 2 2 3 3 2" xfId="23198" xr:uid="{618FA43D-8F92-42CA-A575-65EDE4C1300B}"/>
    <cellStyle name="Comma 5 3 3 3 2 2 3 3 2 2" xfId="47462" xr:uid="{67FE5E4D-DE90-4277-87E2-1CE123336FC2}"/>
    <cellStyle name="Comma 5 3 3 3 2 2 3 3 3" xfId="35330" xr:uid="{1B64080D-8558-4872-8EA7-AE428C96682E}"/>
    <cellStyle name="Comma 5 3 3 3 2 2 3 4" xfId="15110" xr:uid="{30D987B8-DA2B-4E64-A62D-C8D9406C9C45}"/>
    <cellStyle name="Comma 5 3 3 3 2 2 3 4 2" xfId="39374" xr:uid="{BF5F1EC1-72DB-4A13-A4AF-970427266B8B}"/>
    <cellStyle name="Comma 5 3 3 3 2 2 3 5" xfId="27242" xr:uid="{1C31C078-A71F-4CE0-8169-C51C6D2699E7}"/>
    <cellStyle name="Comma 5 3 3 3 2 2 4" xfId="5000" xr:uid="{54A118C4-FB2F-46DB-A676-C4FEA7D58A68}"/>
    <cellStyle name="Comma 5 3 3 3 2 2 4 2" xfId="17132" xr:uid="{245D7C7B-7863-4F5F-BC32-05DD965E5F53}"/>
    <cellStyle name="Comma 5 3 3 3 2 2 4 2 2" xfId="41396" xr:uid="{1ED98427-889C-4160-A6E6-715BD9DDA868}"/>
    <cellStyle name="Comma 5 3 3 3 2 2 4 3" xfId="29264" xr:uid="{14C6344A-C84D-4503-AA41-A0C7F337BCED}"/>
    <cellStyle name="Comma 5 3 3 3 2 2 5" xfId="9044" xr:uid="{4E6C0F79-2D28-4F52-86E1-B0B28374E43F}"/>
    <cellStyle name="Comma 5 3 3 3 2 2 5 2" xfId="21176" xr:uid="{23F102E6-B949-4468-BB47-8653E8C578AF}"/>
    <cellStyle name="Comma 5 3 3 3 2 2 5 2 2" xfId="45440" xr:uid="{DD19CD92-AC45-4B23-84D4-8A19A10CCA39}"/>
    <cellStyle name="Comma 5 3 3 3 2 2 5 3" xfId="33308" xr:uid="{9CC15F98-F952-40AF-B25A-3DBA3695DD09}"/>
    <cellStyle name="Comma 5 3 3 3 2 2 6" xfId="13088" xr:uid="{92993B4A-6F47-4D66-9791-81EEEA85BB62}"/>
    <cellStyle name="Comma 5 3 3 3 2 2 6 2" xfId="37352" xr:uid="{9960C3CE-DAF7-411A-843E-977F175EB845}"/>
    <cellStyle name="Comma 5 3 3 3 2 2 7" xfId="25220" xr:uid="{0FADF814-D841-455F-9564-8EA40AF2E2F1}"/>
    <cellStyle name="Comma 5 3 3 3 2 3" xfId="1462" xr:uid="{24D5CE60-D8AF-4BC5-9F7E-33D2D16BA80F}"/>
    <cellStyle name="Comma 5 3 3 3 2 3 2" xfId="3484" xr:uid="{1B89A01C-6ED1-4833-9222-00E7F3F393BA}"/>
    <cellStyle name="Comma 5 3 3 3 2 3 2 2" xfId="7528" xr:uid="{0D5C0549-54AF-485B-9685-6ADED2F898C9}"/>
    <cellStyle name="Comma 5 3 3 3 2 3 2 2 2" xfId="19660" xr:uid="{0D153A77-4D58-458C-AB6C-61E051929514}"/>
    <cellStyle name="Comma 5 3 3 3 2 3 2 2 2 2" xfId="43924" xr:uid="{ECC8BB52-F1F0-480A-A40F-5FC6CB8ABC2A}"/>
    <cellStyle name="Comma 5 3 3 3 2 3 2 2 3" xfId="31792" xr:uid="{DE870AEA-98E5-4BA6-839B-5381252DD30C}"/>
    <cellStyle name="Comma 5 3 3 3 2 3 2 3" xfId="11572" xr:uid="{FE280724-EC82-4C16-8B6F-A8437351DBB4}"/>
    <cellStyle name="Comma 5 3 3 3 2 3 2 3 2" xfId="23704" xr:uid="{84EDFAEF-D702-44A9-A540-2E201D596F5B}"/>
    <cellStyle name="Comma 5 3 3 3 2 3 2 3 2 2" xfId="47968" xr:uid="{9EA83DFE-B8BD-47FC-A44F-9CF1425A8B60}"/>
    <cellStyle name="Comma 5 3 3 3 2 3 2 3 3" xfId="35836" xr:uid="{C936EB95-BA0A-4389-AD65-80C582CD40C3}"/>
    <cellStyle name="Comma 5 3 3 3 2 3 2 4" xfId="15616" xr:uid="{87BD265D-5FD4-4277-BED9-7D4E1D9C020A}"/>
    <cellStyle name="Comma 5 3 3 3 2 3 2 4 2" xfId="39880" xr:uid="{81E24CD6-496A-4B4D-BE01-3E9855E40302}"/>
    <cellStyle name="Comma 5 3 3 3 2 3 2 5" xfId="27748" xr:uid="{4D1BC1AA-5E8A-4406-A430-4E6A4F8AF53E}"/>
    <cellStyle name="Comma 5 3 3 3 2 3 3" xfId="5506" xr:uid="{E1DA86CD-F9F9-40B8-9DEA-3BE88E049FD6}"/>
    <cellStyle name="Comma 5 3 3 3 2 3 3 2" xfId="17638" xr:uid="{A2FD81FF-48CF-44BD-9E51-76465C1EED32}"/>
    <cellStyle name="Comma 5 3 3 3 2 3 3 2 2" xfId="41902" xr:uid="{A9AC9424-2A87-433C-A994-113737AA7284}"/>
    <cellStyle name="Comma 5 3 3 3 2 3 3 3" xfId="29770" xr:uid="{B89DFE72-4C43-4702-9586-224ACC8D0C3C}"/>
    <cellStyle name="Comma 5 3 3 3 2 3 4" xfId="9550" xr:uid="{09F79D14-050B-4AF4-9794-4A69642A7F2C}"/>
    <cellStyle name="Comma 5 3 3 3 2 3 4 2" xfId="21682" xr:uid="{010D9219-A704-4029-A75E-7FACEA300A2B}"/>
    <cellStyle name="Comma 5 3 3 3 2 3 4 2 2" xfId="45946" xr:uid="{FFCCEA68-2F4A-4327-9466-2567FBCFBEAA}"/>
    <cellStyle name="Comma 5 3 3 3 2 3 4 3" xfId="33814" xr:uid="{C081BA1B-2146-4754-A5BC-2A47FB867316}"/>
    <cellStyle name="Comma 5 3 3 3 2 3 5" xfId="13594" xr:uid="{03F1F207-28CB-4EC7-8923-AA8E3855F133}"/>
    <cellStyle name="Comma 5 3 3 3 2 3 5 2" xfId="37858" xr:uid="{5EBA43EA-8802-4FF1-AAA7-C359022047C2}"/>
    <cellStyle name="Comma 5 3 3 3 2 3 6" xfId="25726" xr:uid="{636675FF-D6F9-4A10-A007-146234363DA8}"/>
    <cellStyle name="Comma 5 3 3 3 2 4" xfId="2473" xr:uid="{48C6853E-4279-4CDC-8224-DE7528926502}"/>
    <cellStyle name="Comma 5 3 3 3 2 4 2" xfId="6517" xr:uid="{8B694C7F-24D3-415D-8E5B-313F1C81C240}"/>
    <cellStyle name="Comma 5 3 3 3 2 4 2 2" xfId="18649" xr:uid="{29FD2BAE-9718-4A25-9AD1-F75D462963D0}"/>
    <cellStyle name="Comma 5 3 3 3 2 4 2 2 2" xfId="42913" xr:uid="{735F6E2A-0AC2-47A8-8D23-E6EE6DB46C33}"/>
    <cellStyle name="Comma 5 3 3 3 2 4 2 3" xfId="30781" xr:uid="{CEBCFEE6-A62F-487C-9D11-951A27F61048}"/>
    <cellStyle name="Comma 5 3 3 3 2 4 3" xfId="10561" xr:uid="{9D381C9F-47A0-42CD-9AA0-941E33950EA1}"/>
    <cellStyle name="Comma 5 3 3 3 2 4 3 2" xfId="22693" xr:uid="{48EB198D-72B3-4BB4-AF2C-46DB2451FFCC}"/>
    <cellStyle name="Comma 5 3 3 3 2 4 3 2 2" xfId="46957" xr:uid="{690ACC8A-92EB-480F-9C72-42F1196ACCF4}"/>
    <cellStyle name="Comma 5 3 3 3 2 4 3 3" xfId="34825" xr:uid="{B94059A5-7956-4548-92A5-E57057A52A50}"/>
    <cellStyle name="Comma 5 3 3 3 2 4 4" xfId="14605" xr:uid="{A15529C6-4BC0-4F37-94F8-1EBCF4C9AFCA}"/>
    <cellStyle name="Comma 5 3 3 3 2 4 4 2" xfId="38869" xr:uid="{0A290715-BCEA-4E9B-A78A-0235D65B0BD7}"/>
    <cellStyle name="Comma 5 3 3 3 2 4 5" xfId="26737" xr:uid="{D375225C-BF07-4620-9ACD-C80D647F2B7A}"/>
    <cellStyle name="Comma 5 3 3 3 2 5" xfId="4495" xr:uid="{1D3EE0EB-9C7D-485F-8625-109DBFC5DA6F}"/>
    <cellStyle name="Comma 5 3 3 3 2 5 2" xfId="16627" xr:uid="{97AF9F75-1B2B-4913-B378-3359A2E8BAC6}"/>
    <cellStyle name="Comma 5 3 3 3 2 5 2 2" xfId="40891" xr:uid="{05FE8CB9-87D2-4C0E-83A3-FF54526A3677}"/>
    <cellStyle name="Comma 5 3 3 3 2 5 3" xfId="28759" xr:uid="{FD491B2D-F854-4BE1-A35A-345EF929234F}"/>
    <cellStyle name="Comma 5 3 3 3 2 6" xfId="8539" xr:uid="{3E4FB6E9-64EB-4BC8-AF4A-A35096AF2801}"/>
    <cellStyle name="Comma 5 3 3 3 2 6 2" xfId="20671" xr:uid="{82E5F45F-237A-4804-8D19-2C028F99E4CD}"/>
    <cellStyle name="Comma 5 3 3 3 2 6 2 2" xfId="44935" xr:uid="{A0D782F7-7AF3-4E8F-8552-42830E617398}"/>
    <cellStyle name="Comma 5 3 3 3 2 6 3" xfId="32803" xr:uid="{6F355ACE-02B8-42F3-84FB-CF057F6F7794}"/>
    <cellStyle name="Comma 5 3 3 3 2 7" xfId="12583" xr:uid="{553E8AFF-A084-434E-BA69-562F1023C8F9}"/>
    <cellStyle name="Comma 5 3 3 3 2 7 2" xfId="36847" xr:uid="{B76703BE-BF07-45DC-B2D6-905AACF48BED}"/>
    <cellStyle name="Comma 5 3 3 3 2 8" xfId="24715" xr:uid="{92D7D579-FBCE-453A-B117-72C8BE840EA6}"/>
    <cellStyle name="Comma 5 3 3 3 3" xfId="703" xr:uid="{16B8BBB6-1D95-49B9-821A-13C152A14642}"/>
    <cellStyle name="Comma 5 3 3 3 3 2" xfId="1714" xr:uid="{71357B45-53FF-46E8-8DA2-1B12B4C63F25}"/>
    <cellStyle name="Comma 5 3 3 3 3 2 2" xfId="3736" xr:uid="{6810C931-0106-4347-947A-A56F1C04DE8B}"/>
    <cellStyle name="Comma 5 3 3 3 3 2 2 2" xfId="7780" xr:uid="{55616C6E-CB49-4A66-BC94-FC678D5295CF}"/>
    <cellStyle name="Comma 5 3 3 3 3 2 2 2 2" xfId="19912" xr:uid="{21D90FEC-EA8D-4F9C-88BF-3426567C2EED}"/>
    <cellStyle name="Comma 5 3 3 3 3 2 2 2 2 2" xfId="44176" xr:uid="{1A8F4908-A13B-4628-962A-3995351B677A}"/>
    <cellStyle name="Comma 5 3 3 3 3 2 2 2 3" xfId="32044" xr:uid="{E0A04379-0F26-42E0-9442-16FCE987A49E}"/>
    <cellStyle name="Comma 5 3 3 3 3 2 2 3" xfId="11824" xr:uid="{11A8CF91-2033-46DD-96CA-FFFACAA825A7}"/>
    <cellStyle name="Comma 5 3 3 3 3 2 2 3 2" xfId="23956" xr:uid="{30BF4612-416D-4890-A8EC-6A9DD730627A}"/>
    <cellStyle name="Comma 5 3 3 3 3 2 2 3 2 2" xfId="48220" xr:uid="{D6119EE8-6881-4153-B480-B074549BF180}"/>
    <cellStyle name="Comma 5 3 3 3 3 2 2 3 3" xfId="36088" xr:uid="{2FCC1733-67B5-44F5-B06B-3E31D93143C6}"/>
    <cellStyle name="Comma 5 3 3 3 3 2 2 4" xfId="15868" xr:uid="{08B56D21-E9F3-4D2E-AF65-3197AE654CE0}"/>
    <cellStyle name="Comma 5 3 3 3 3 2 2 4 2" xfId="40132" xr:uid="{D38ED3F5-4C46-4066-A511-9991C7363866}"/>
    <cellStyle name="Comma 5 3 3 3 3 2 2 5" xfId="28000" xr:uid="{232DFE6B-82C1-4CFE-8A8C-EEED16B62312}"/>
    <cellStyle name="Comma 5 3 3 3 3 2 3" xfId="5758" xr:uid="{1DF22FA4-A073-48DE-A354-3C8F95FC4302}"/>
    <cellStyle name="Comma 5 3 3 3 3 2 3 2" xfId="17890" xr:uid="{7EDDC92D-3E3F-43F4-911C-A843D5000FD3}"/>
    <cellStyle name="Comma 5 3 3 3 3 2 3 2 2" xfId="42154" xr:uid="{93C084C9-59D5-41DE-95E3-857E2D560F0C}"/>
    <cellStyle name="Comma 5 3 3 3 3 2 3 3" xfId="30022" xr:uid="{ABB2FB83-6778-4584-A570-8A15F5E91573}"/>
    <cellStyle name="Comma 5 3 3 3 3 2 4" xfId="9802" xr:uid="{F796E289-310B-495A-BB58-EEAD2F51A9D4}"/>
    <cellStyle name="Comma 5 3 3 3 3 2 4 2" xfId="21934" xr:uid="{F01E093F-19DD-4200-A5AA-B0905B9C079F}"/>
    <cellStyle name="Comma 5 3 3 3 3 2 4 2 2" xfId="46198" xr:uid="{8B4D82BE-65C1-4F95-AC70-E1554AD15474}"/>
    <cellStyle name="Comma 5 3 3 3 3 2 4 3" xfId="34066" xr:uid="{3364BBAA-3EC1-4106-A1AF-47B1FE40D986}"/>
    <cellStyle name="Comma 5 3 3 3 3 2 5" xfId="13846" xr:uid="{9FC371BD-7844-45F0-9411-AC7084DA41FE}"/>
    <cellStyle name="Comma 5 3 3 3 3 2 5 2" xfId="38110" xr:uid="{C0E3ECE6-7A1F-4CD6-BBFB-A6592AB692E2}"/>
    <cellStyle name="Comma 5 3 3 3 3 2 6" xfId="25978" xr:uid="{FCE39F9C-0663-492E-9F56-4DBFC5ACDBC6}"/>
    <cellStyle name="Comma 5 3 3 3 3 3" xfId="2725" xr:uid="{921B57E8-0CB7-4ED8-B2CF-015A75D63DAA}"/>
    <cellStyle name="Comma 5 3 3 3 3 3 2" xfId="6769" xr:uid="{9B0FAAC6-4DBC-4DA1-9AFC-202B18F1B99E}"/>
    <cellStyle name="Comma 5 3 3 3 3 3 2 2" xfId="18901" xr:uid="{8FB6660C-7D29-4CF3-8538-A60CFC6E889D}"/>
    <cellStyle name="Comma 5 3 3 3 3 3 2 2 2" xfId="43165" xr:uid="{5EC0C65E-67A5-4A9C-8B2E-8633F27D6569}"/>
    <cellStyle name="Comma 5 3 3 3 3 3 2 3" xfId="31033" xr:uid="{914B7A1C-7387-4D46-B53B-A3AB448C6AE1}"/>
    <cellStyle name="Comma 5 3 3 3 3 3 3" xfId="10813" xr:uid="{C42B6DC4-C792-47DB-BE78-E851FAC1CE90}"/>
    <cellStyle name="Comma 5 3 3 3 3 3 3 2" xfId="22945" xr:uid="{182A7818-38CA-43BE-89FC-1D41132925F9}"/>
    <cellStyle name="Comma 5 3 3 3 3 3 3 2 2" xfId="47209" xr:uid="{0301EB79-B7A0-4465-B5A4-294EAAC3FCE6}"/>
    <cellStyle name="Comma 5 3 3 3 3 3 3 3" xfId="35077" xr:uid="{4172599C-4DFC-46B6-9CBF-B4D6A4799CE2}"/>
    <cellStyle name="Comma 5 3 3 3 3 3 4" xfId="14857" xr:uid="{2A2AA49B-2777-4E8D-986A-F063C512FB51}"/>
    <cellStyle name="Comma 5 3 3 3 3 3 4 2" xfId="39121" xr:uid="{88AB3CF5-A828-4C7E-ADD0-D25046F6D3B8}"/>
    <cellStyle name="Comma 5 3 3 3 3 3 5" xfId="26989" xr:uid="{B2DAB3E8-58F0-4410-980D-E73DCD63AC7B}"/>
    <cellStyle name="Comma 5 3 3 3 3 4" xfId="4747" xr:uid="{71DE35D9-74DA-492C-AB0D-C1990D1977BE}"/>
    <cellStyle name="Comma 5 3 3 3 3 4 2" xfId="16879" xr:uid="{90C0A06A-3C06-4A88-B949-D09683706A9C}"/>
    <cellStyle name="Comma 5 3 3 3 3 4 2 2" xfId="41143" xr:uid="{3D2BA5B8-F56D-48ED-8241-0A927F089AF3}"/>
    <cellStyle name="Comma 5 3 3 3 3 4 3" xfId="29011" xr:uid="{13BF64E7-2D1A-4F82-8642-E6F1D0DA55BA}"/>
    <cellStyle name="Comma 5 3 3 3 3 5" xfId="8791" xr:uid="{EAECE0E2-A780-4136-AE11-1C4E01741447}"/>
    <cellStyle name="Comma 5 3 3 3 3 5 2" xfId="20923" xr:uid="{4CF510E7-17D4-4241-9B68-533422F1C37B}"/>
    <cellStyle name="Comma 5 3 3 3 3 5 2 2" xfId="45187" xr:uid="{7FE23A00-DD67-4FE6-BD4C-931678624435}"/>
    <cellStyle name="Comma 5 3 3 3 3 5 3" xfId="33055" xr:uid="{301BEA87-41C7-4C29-A3B5-7896D4CE5C94}"/>
    <cellStyle name="Comma 5 3 3 3 3 6" xfId="12835" xr:uid="{DF6F0567-207E-4612-86DB-69DA44F2889B}"/>
    <cellStyle name="Comma 5 3 3 3 3 6 2" xfId="37099" xr:uid="{063DAA5D-DA82-4E69-AF94-E0D3FD1D1272}"/>
    <cellStyle name="Comma 5 3 3 3 3 7" xfId="24967" xr:uid="{98FA60F3-18D7-43FE-BE23-C9265F2B7D30}"/>
    <cellStyle name="Comma 5 3 3 3 4" xfId="1209" xr:uid="{B7671C03-AC4F-453B-BBE1-787D8CB68AA0}"/>
    <cellStyle name="Comma 5 3 3 3 4 2" xfId="3231" xr:uid="{5D3CCF55-15E0-478F-8936-F71AA0E97C60}"/>
    <cellStyle name="Comma 5 3 3 3 4 2 2" xfId="7275" xr:uid="{02D40955-7AA4-4BA0-9FAF-9F5576B8183E}"/>
    <cellStyle name="Comma 5 3 3 3 4 2 2 2" xfId="19407" xr:uid="{0D7C1A6D-5A0F-4351-BFC0-94F9749FDC1F}"/>
    <cellStyle name="Comma 5 3 3 3 4 2 2 2 2" xfId="43671" xr:uid="{FCDDAF5C-1144-4509-BE3E-61DD136F31F2}"/>
    <cellStyle name="Comma 5 3 3 3 4 2 2 3" xfId="31539" xr:uid="{CFEB5BE4-2B48-4873-800C-23C18419E3B3}"/>
    <cellStyle name="Comma 5 3 3 3 4 2 3" xfId="11319" xr:uid="{C45CE033-2F13-4707-BAA5-95FDB127DFCB}"/>
    <cellStyle name="Comma 5 3 3 3 4 2 3 2" xfId="23451" xr:uid="{CF4EFB4E-A646-4983-A50E-B6FA12F1F4BF}"/>
    <cellStyle name="Comma 5 3 3 3 4 2 3 2 2" xfId="47715" xr:uid="{75C23B8F-5CC3-4378-A1EE-706B89A248A5}"/>
    <cellStyle name="Comma 5 3 3 3 4 2 3 3" xfId="35583" xr:uid="{FB919D1A-31E9-4821-ABB0-72BE754F6BB9}"/>
    <cellStyle name="Comma 5 3 3 3 4 2 4" xfId="15363" xr:uid="{55D4D2CB-B849-465F-BFAF-3B1ACCE569BD}"/>
    <cellStyle name="Comma 5 3 3 3 4 2 4 2" xfId="39627" xr:uid="{7DF6BA3D-D1D6-40D2-AB22-EDAC8F697910}"/>
    <cellStyle name="Comma 5 3 3 3 4 2 5" xfId="27495" xr:uid="{CA23D23B-6F8F-42FF-A77D-02092E57EC7B}"/>
    <cellStyle name="Comma 5 3 3 3 4 3" xfId="5253" xr:uid="{49EE7604-B2E0-4ABE-B6AE-9E17343DC29C}"/>
    <cellStyle name="Comma 5 3 3 3 4 3 2" xfId="17385" xr:uid="{A32472E7-6EEA-405A-AC18-AB15FF9AF3E6}"/>
    <cellStyle name="Comma 5 3 3 3 4 3 2 2" xfId="41649" xr:uid="{849A32AC-0631-4BFD-8491-E2F26634311C}"/>
    <cellStyle name="Comma 5 3 3 3 4 3 3" xfId="29517" xr:uid="{3BAD6ECB-88A6-40EA-80CB-2C119F7D894A}"/>
    <cellStyle name="Comma 5 3 3 3 4 4" xfId="9297" xr:uid="{E7016A46-11FB-4118-A1D8-C8FAC64FA158}"/>
    <cellStyle name="Comma 5 3 3 3 4 4 2" xfId="21429" xr:uid="{101701F7-193E-4BE6-8A25-6F616C370CB7}"/>
    <cellStyle name="Comma 5 3 3 3 4 4 2 2" xfId="45693" xr:uid="{02C462C4-A7DF-4A2E-ADC7-258AEE7040C3}"/>
    <cellStyle name="Comma 5 3 3 3 4 4 3" xfId="33561" xr:uid="{B2EFC397-C1FF-4EFA-9AB9-A671ADD0DCC4}"/>
    <cellStyle name="Comma 5 3 3 3 4 5" xfId="13341" xr:uid="{1720DFD9-56C1-45A3-8D12-DB0DF6CA7D93}"/>
    <cellStyle name="Comma 5 3 3 3 4 5 2" xfId="37605" xr:uid="{CF5060F2-8BF2-4E15-A0C7-BC963539DBEB}"/>
    <cellStyle name="Comma 5 3 3 3 4 6" xfId="25473" xr:uid="{796526DC-01A8-4D84-A207-56BEEB609949}"/>
    <cellStyle name="Comma 5 3 3 3 5" xfId="2220" xr:uid="{E2E03502-F314-4B22-B2EB-B5E2EA9F690F}"/>
    <cellStyle name="Comma 5 3 3 3 5 2" xfId="6264" xr:uid="{085C4745-8688-467C-8F2D-44C205900CBE}"/>
    <cellStyle name="Comma 5 3 3 3 5 2 2" xfId="18396" xr:uid="{E1FDDAED-3613-4844-A958-E4125E06C7ED}"/>
    <cellStyle name="Comma 5 3 3 3 5 2 2 2" xfId="42660" xr:uid="{2E315E3B-FE33-4E48-A2AB-E54F1201F272}"/>
    <cellStyle name="Comma 5 3 3 3 5 2 3" xfId="30528" xr:uid="{5ACBD03B-FE6A-4F67-94ED-F95BDE954A3C}"/>
    <cellStyle name="Comma 5 3 3 3 5 3" xfId="10308" xr:uid="{FB875251-6E81-4F07-B0CE-A29EEF2274F6}"/>
    <cellStyle name="Comma 5 3 3 3 5 3 2" xfId="22440" xr:uid="{DAD1AC1D-AE38-4CFA-B36E-8F583B2A7F42}"/>
    <cellStyle name="Comma 5 3 3 3 5 3 2 2" xfId="46704" xr:uid="{0B0EB7B9-21D2-4031-BF07-0BAF67E6AC55}"/>
    <cellStyle name="Comma 5 3 3 3 5 3 3" xfId="34572" xr:uid="{1D790BCB-6C57-464E-8F46-79A049A62B6F}"/>
    <cellStyle name="Comma 5 3 3 3 5 4" xfId="14352" xr:uid="{282DD9C8-24A8-40C0-86FE-D57C9AAA81A2}"/>
    <cellStyle name="Comma 5 3 3 3 5 4 2" xfId="38616" xr:uid="{87A627A0-7427-4E65-8F76-CDD88134F313}"/>
    <cellStyle name="Comma 5 3 3 3 5 5" xfId="26484" xr:uid="{8C907A17-641F-46D9-83E3-8737B4AF6EA1}"/>
    <cellStyle name="Comma 5 3 3 3 6" xfId="4242" xr:uid="{AC599E0F-CC05-48B3-9FB5-96D8475CC5E4}"/>
    <cellStyle name="Comma 5 3 3 3 6 2" xfId="16374" xr:uid="{A7CA6DA5-7C8E-4DA3-BA53-CCCD3DE8CBDE}"/>
    <cellStyle name="Comma 5 3 3 3 6 2 2" xfId="40638" xr:uid="{AFD30EC1-597D-43C3-B3AA-57A6FA411B78}"/>
    <cellStyle name="Comma 5 3 3 3 6 3" xfId="28506" xr:uid="{A71E03E8-EB02-43D9-882A-28D2B44E0A62}"/>
    <cellStyle name="Comma 5 3 3 3 7" xfId="8286" xr:uid="{4937BB99-5637-42F8-B7AE-FE0554B333E5}"/>
    <cellStyle name="Comma 5 3 3 3 7 2" xfId="20418" xr:uid="{B508EE02-9590-4007-8120-4B468FCB0B55}"/>
    <cellStyle name="Comma 5 3 3 3 7 2 2" xfId="44682" xr:uid="{D5C3E5AE-BBFA-4DB4-88D2-87F8D33DCDA3}"/>
    <cellStyle name="Comma 5 3 3 3 7 3" xfId="32550" xr:uid="{A52FCB16-CF62-4CED-9C51-03FFF5AB4A96}"/>
    <cellStyle name="Comma 5 3 3 3 8" xfId="12330" xr:uid="{4DE6EFC7-0462-4634-9048-F51463401296}"/>
    <cellStyle name="Comma 5 3 3 3 8 2" xfId="36594" xr:uid="{FCDCD265-0A8A-452C-817E-634A20B76133}"/>
    <cellStyle name="Comma 5 3 3 3 9" xfId="24462" xr:uid="{03F53147-91C7-4E55-A969-CEB449DE72CB}"/>
    <cellStyle name="Comma 5 3 3 4" xfId="325" xr:uid="{C23E2362-4C3C-4C41-98C9-455B78C23A2D}"/>
    <cellStyle name="Comma 5 3 3 4 2" xfId="830" xr:uid="{CF4134AA-7AE8-4B5B-8891-A697B5A02ACD}"/>
    <cellStyle name="Comma 5 3 3 4 2 2" xfId="1841" xr:uid="{E0665997-0C14-475F-A44F-7D06399C54CD}"/>
    <cellStyle name="Comma 5 3 3 4 2 2 2" xfId="3863" xr:uid="{EA6E3107-EA6D-4354-BB05-A2DF58F94015}"/>
    <cellStyle name="Comma 5 3 3 4 2 2 2 2" xfId="7907" xr:uid="{1265B1D7-056A-45A1-A58D-D0E26E22A653}"/>
    <cellStyle name="Comma 5 3 3 4 2 2 2 2 2" xfId="20039" xr:uid="{2A432AF7-8F7F-4D79-B05E-25574397DD80}"/>
    <cellStyle name="Comma 5 3 3 4 2 2 2 2 2 2" xfId="44303" xr:uid="{C7949217-7A5A-422F-A796-33988F2A2849}"/>
    <cellStyle name="Comma 5 3 3 4 2 2 2 2 3" xfId="32171" xr:uid="{EBD79BA3-AB08-48D9-B21B-F74A3CD6E4A9}"/>
    <cellStyle name="Comma 5 3 3 4 2 2 2 3" xfId="11951" xr:uid="{8ED07480-1DE7-4553-9FF5-F50CAB2B2D72}"/>
    <cellStyle name="Comma 5 3 3 4 2 2 2 3 2" xfId="24083" xr:uid="{2F9CC160-AD29-409F-80D8-9A058C78A066}"/>
    <cellStyle name="Comma 5 3 3 4 2 2 2 3 2 2" xfId="48347" xr:uid="{E50FCA97-479B-486B-AFFA-46D73C7E83EE}"/>
    <cellStyle name="Comma 5 3 3 4 2 2 2 3 3" xfId="36215" xr:uid="{770C02F7-9D7F-4C9C-ACA1-52F4337E2442}"/>
    <cellStyle name="Comma 5 3 3 4 2 2 2 4" xfId="15995" xr:uid="{C2EF73BD-7671-4793-AAE3-251028F1288F}"/>
    <cellStyle name="Comma 5 3 3 4 2 2 2 4 2" xfId="40259" xr:uid="{069CE986-DF92-43AD-8EF5-16E0EDBF8AE4}"/>
    <cellStyle name="Comma 5 3 3 4 2 2 2 5" xfId="28127" xr:uid="{8FC03B17-E52F-4F8A-9152-DF4213089357}"/>
    <cellStyle name="Comma 5 3 3 4 2 2 3" xfId="5885" xr:uid="{B25E4AE4-3C5E-4465-B854-ADBAD84190D7}"/>
    <cellStyle name="Comma 5 3 3 4 2 2 3 2" xfId="18017" xr:uid="{8331047A-EDDA-4F9D-A8E4-F77BEA5B3A3B}"/>
    <cellStyle name="Comma 5 3 3 4 2 2 3 2 2" xfId="42281" xr:uid="{44D9D52F-2FAD-4600-93A5-A01BD780474E}"/>
    <cellStyle name="Comma 5 3 3 4 2 2 3 3" xfId="30149" xr:uid="{30BF0668-90DB-4992-B33E-C92470724FEA}"/>
    <cellStyle name="Comma 5 3 3 4 2 2 4" xfId="9929" xr:uid="{56B55056-9980-4069-8693-E845C9F3119E}"/>
    <cellStyle name="Comma 5 3 3 4 2 2 4 2" xfId="22061" xr:uid="{562B5FFC-A701-4058-8830-4A1F0195DD24}"/>
    <cellStyle name="Comma 5 3 3 4 2 2 4 2 2" xfId="46325" xr:uid="{73F60C1A-8593-4240-BFB3-0487B0655A4D}"/>
    <cellStyle name="Comma 5 3 3 4 2 2 4 3" xfId="34193" xr:uid="{C65BE382-550F-497F-A513-60F306C5A45A}"/>
    <cellStyle name="Comma 5 3 3 4 2 2 5" xfId="13973" xr:uid="{442008D0-278F-4974-9FDF-A17F37117B14}"/>
    <cellStyle name="Comma 5 3 3 4 2 2 5 2" xfId="38237" xr:uid="{5DE7B88C-9A61-4825-B69E-FFFA6604DE19}"/>
    <cellStyle name="Comma 5 3 3 4 2 2 6" xfId="26105" xr:uid="{440EF1F0-E114-4D7C-943A-0121537175CC}"/>
    <cellStyle name="Comma 5 3 3 4 2 3" xfId="2852" xr:uid="{90BFC9FA-C9AF-4E08-AA63-4AAD60089FBD}"/>
    <cellStyle name="Comma 5 3 3 4 2 3 2" xfId="6896" xr:uid="{54121B02-33E5-4815-819D-6ED557FA0E67}"/>
    <cellStyle name="Comma 5 3 3 4 2 3 2 2" xfId="19028" xr:uid="{F5A72B95-5846-4A7D-BFC9-1563A1550970}"/>
    <cellStyle name="Comma 5 3 3 4 2 3 2 2 2" xfId="43292" xr:uid="{C43CA5DE-AC1D-4607-BEC2-0F71E354F4DD}"/>
    <cellStyle name="Comma 5 3 3 4 2 3 2 3" xfId="31160" xr:uid="{E56FDDBA-B53B-42FC-AB65-06D29192EB2D}"/>
    <cellStyle name="Comma 5 3 3 4 2 3 3" xfId="10940" xr:uid="{C599A3F2-3364-4459-AE69-5898EE293B54}"/>
    <cellStyle name="Comma 5 3 3 4 2 3 3 2" xfId="23072" xr:uid="{BF2B3F93-293B-4474-89C7-97FD2C03CC69}"/>
    <cellStyle name="Comma 5 3 3 4 2 3 3 2 2" xfId="47336" xr:uid="{B58EE11A-685A-4CE4-A1A1-CA163C11B836}"/>
    <cellStyle name="Comma 5 3 3 4 2 3 3 3" xfId="35204" xr:uid="{A5AA2391-12E7-4AF0-A17C-2CD95B045766}"/>
    <cellStyle name="Comma 5 3 3 4 2 3 4" xfId="14984" xr:uid="{04C09E29-CDBC-4405-A49A-02D26D2C8C89}"/>
    <cellStyle name="Comma 5 3 3 4 2 3 4 2" xfId="39248" xr:uid="{8307BA56-51D1-4E3B-BCD1-0A37F5467471}"/>
    <cellStyle name="Comma 5 3 3 4 2 3 5" xfId="27116" xr:uid="{5A807C02-CAE7-496F-8E08-B02611204810}"/>
    <cellStyle name="Comma 5 3 3 4 2 4" xfId="4874" xr:uid="{1E37D81B-F3BC-4E44-9400-47BE3225A17A}"/>
    <cellStyle name="Comma 5 3 3 4 2 4 2" xfId="17006" xr:uid="{C635AC43-B649-4F37-90B9-294A9E236A35}"/>
    <cellStyle name="Comma 5 3 3 4 2 4 2 2" xfId="41270" xr:uid="{3767E8F1-D1BC-4FDE-BFC9-D6D434CA4DCD}"/>
    <cellStyle name="Comma 5 3 3 4 2 4 3" xfId="29138" xr:uid="{93539C1F-04D1-4049-BD84-FFF119FEA8ED}"/>
    <cellStyle name="Comma 5 3 3 4 2 5" xfId="8918" xr:uid="{07AC75C0-6ED7-4B65-9408-D1108A372D1A}"/>
    <cellStyle name="Comma 5 3 3 4 2 5 2" xfId="21050" xr:uid="{EFCF32FF-E2C1-4ED1-8258-8F7BE77E3AF2}"/>
    <cellStyle name="Comma 5 3 3 4 2 5 2 2" xfId="45314" xr:uid="{4062EF8E-2927-46D8-9EE8-CF388225EB89}"/>
    <cellStyle name="Comma 5 3 3 4 2 5 3" xfId="33182" xr:uid="{7478B160-9143-44C3-B23C-3F2C0ACCE2A5}"/>
    <cellStyle name="Comma 5 3 3 4 2 6" xfId="12962" xr:uid="{68E314B7-3918-4729-850B-2A60B3DEEE7C}"/>
    <cellStyle name="Comma 5 3 3 4 2 6 2" xfId="37226" xr:uid="{0E21A587-7C2D-4E2B-9A93-57C1747D7072}"/>
    <cellStyle name="Comma 5 3 3 4 2 7" xfId="25094" xr:uid="{8B604609-1BAE-48BA-8299-11C70524440F}"/>
    <cellStyle name="Comma 5 3 3 4 3" xfId="1336" xr:uid="{199D5D80-1832-4EC5-9DD1-5B6320689AC4}"/>
    <cellStyle name="Comma 5 3 3 4 3 2" xfId="3358" xr:uid="{E46C9531-2935-4870-B117-ED0BB0DE8150}"/>
    <cellStyle name="Comma 5 3 3 4 3 2 2" xfId="7402" xr:uid="{1EFBD1FB-7D38-461E-9D29-2751CE09C356}"/>
    <cellStyle name="Comma 5 3 3 4 3 2 2 2" xfId="19534" xr:uid="{EB84392E-F7FD-448A-AA35-C4CB8E2C6D52}"/>
    <cellStyle name="Comma 5 3 3 4 3 2 2 2 2" xfId="43798" xr:uid="{45894CC3-97E4-4C50-8C7F-4B3F14AF250D}"/>
    <cellStyle name="Comma 5 3 3 4 3 2 2 3" xfId="31666" xr:uid="{8F6A3B36-322E-4657-BF26-EFC5120CB45D}"/>
    <cellStyle name="Comma 5 3 3 4 3 2 3" xfId="11446" xr:uid="{98D6F6F9-2139-4A97-8592-C7290496F2F6}"/>
    <cellStyle name="Comma 5 3 3 4 3 2 3 2" xfId="23578" xr:uid="{251956E8-ADD1-499D-A4CD-7A988718B021}"/>
    <cellStyle name="Comma 5 3 3 4 3 2 3 2 2" xfId="47842" xr:uid="{33E5A456-7435-4BD1-9995-76A0863887E8}"/>
    <cellStyle name="Comma 5 3 3 4 3 2 3 3" xfId="35710" xr:uid="{382AEABD-824A-4FE1-A2B7-8C30EA4B17BB}"/>
    <cellStyle name="Comma 5 3 3 4 3 2 4" xfId="15490" xr:uid="{29EC6CB7-2AAC-4514-8030-139767B4CA5F}"/>
    <cellStyle name="Comma 5 3 3 4 3 2 4 2" xfId="39754" xr:uid="{3690E379-AE21-4330-83AC-6606FB741AB1}"/>
    <cellStyle name="Comma 5 3 3 4 3 2 5" xfId="27622" xr:uid="{A836A349-C272-4035-A0B7-BEA4CE2666E5}"/>
    <cellStyle name="Comma 5 3 3 4 3 3" xfId="5380" xr:uid="{6696786E-ACD4-4ABC-B65A-E51FAA21886C}"/>
    <cellStyle name="Comma 5 3 3 4 3 3 2" xfId="17512" xr:uid="{55AFBB7B-1527-4CC2-828D-C7641C59F2EC}"/>
    <cellStyle name="Comma 5 3 3 4 3 3 2 2" xfId="41776" xr:uid="{A96F21DA-1897-44BC-9C5A-38613D0BD33E}"/>
    <cellStyle name="Comma 5 3 3 4 3 3 3" xfId="29644" xr:uid="{788F9B9D-3A1F-418A-9E6C-F7AC774E69B5}"/>
    <cellStyle name="Comma 5 3 3 4 3 4" xfId="9424" xr:uid="{10927172-C8B1-4E18-97D3-B30EC47509AD}"/>
    <cellStyle name="Comma 5 3 3 4 3 4 2" xfId="21556" xr:uid="{4AAC7F68-5FDC-4A7B-8EC7-6C543D4AE4E3}"/>
    <cellStyle name="Comma 5 3 3 4 3 4 2 2" xfId="45820" xr:uid="{5AA4AEE4-75CB-435B-8633-2B7F6C313110}"/>
    <cellStyle name="Comma 5 3 3 4 3 4 3" xfId="33688" xr:uid="{48BF196F-0CA0-4A20-B95E-D5A8A568B8C9}"/>
    <cellStyle name="Comma 5 3 3 4 3 5" xfId="13468" xr:uid="{266759C7-7F99-46CB-85AB-A61E5CC2EC13}"/>
    <cellStyle name="Comma 5 3 3 4 3 5 2" xfId="37732" xr:uid="{E22A28DB-62C3-4C5E-84A7-37F1C53A4AFE}"/>
    <cellStyle name="Comma 5 3 3 4 3 6" xfId="25600" xr:uid="{629A377B-3F05-496A-A791-E86FCA9A7FBE}"/>
    <cellStyle name="Comma 5 3 3 4 4" xfId="2347" xr:uid="{DEF1ADAF-C120-4411-87F0-93235E4FC5A4}"/>
    <cellStyle name="Comma 5 3 3 4 4 2" xfId="6391" xr:uid="{E2343616-B27A-44B2-AD0E-37B1E9234B89}"/>
    <cellStyle name="Comma 5 3 3 4 4 2 2" xfId="18523" xr:uid="{BAE4EC77-359A-4FF3-9FF7-71BECF02C88C}"/>
    <cellStyle name="Comma 5 3 3 4 4 2 2 2" xfId="42787" xr:uid="{FBE3383D-69BB-405D-BA42-231150A94CE7}"/>
    <cellStyle name="Comma 5 3 3 4 4 2 3" xfId="30655" xr:uid="{1D480B90-3FE7-48E8-AA2F-C730A67EE498}"/>
    <cellStyle name="Comma 5 3 3 4 4 3" xfId="10435" xr:uid="{93B53461-B10B-4F1C-9DB5-8AEB0F9ACD04}"/>
    <cellStyle name="Comma 5 3 3 4 4 3 2" xfId="22567" xr:uid="{45693384-C965-422D-8FAE-3A6E5A56A4AA}"/>
    <cellStyle name="Comma 5 3 3 4 4 3 2 2" xfId="46831" xr:uid="{FB30A191-DC45-481C-8E10-E5DA648AA185}"/>
    <cellStyle name="Comma 5 3 3 4 4 3 3" xfId="34699" xr:uid="{01FC32DE-EA45-4399-87CA-AEE003620D6B}"/>
    <cellStyle name="Comma 5 3 3 4 4 4" xfId="14479" xr:uid="{4307617C-DF76-4DED-BA0D-BF24C3728FB0}"/>
    <cellStyle name="Comma 5 3 3 4 4 4 2" xfId="38743" xr:uid="{8483CE1C-AC32-434D-A156-374EC055279C}"/>
    <cellStyle name="Comma 5 3 3 4 4 5" xfId="26611" xr:uid="{7FFC45B1-AF06-4864-BFAC-6BE81BCD7F70}"/>
    <cellStyle name="Comma 5 3 3 4 5" xfId="4369" xr:uid="{7C4EC147-3706-44A4-A9C4-05F4E7D3FF0C}"/>
    <cellStyle name="Comma 5 3 3 4 5 2" xfId="16501" xr:uid="{69547595-AACF-4D94-90F1-A44F7648A640}"/>
    <cellStyle name="Comma 5 3 3 4 5 2 2" xfId="40765" xr:uid="{5847A74F-68E5-4A26-8B46-68A9203B6EEA}"/>
    <cellStyle name="Comma 5 3 3 4 5 3" xfId="28633" xr:uid="{C4C0D4D6-2257-4D68-96B6-13530FF19F24}"/>
    <cellStyle name="Comma 5 3 3 4 6" xfId="8413" xr:uid="{8445E4A4-7BE3-4044-9572-5265D7E26D76}"/>
    <cellStyle name="Comma 5 3 3 4 6 2" xfId="20545" xr:uid="{36E6D216-AB7F-43A1-9635-CD6410E796E1}"/>
    <cellStyle name="Comma 5 3 3 4 6 2 2" xfId="44809" xr:uid="{0F7E8FA8-FB7C-4A03-A9DB-44AD70FF196F}"/>
    <cellStyle name="Comma 5 3 3 4 6 3" xfId="32677" xr:uid="{01FBA756-57AB-42E6-825D-669E8D33EC50}"/>
    <cellStyle name="Comma 5 3 3 4 7" xfId="12457" xr:uid="{3C4BEAAB-7C88-4F19-B6DB-89E948F87E43}"/>
    <cellStyle name="Comma 5 3 3 4 7 2" xfId="36721" xr:uid="{37F7C102-0C10-457A-864A-C32B46B664CF}"/>
    <cellStyle name="Comma 5 3 3 4 8" xfId="24589" xr:uid="{EB89A44B-B05E-48CB-8AA4-0D5F2CF53121}"/>
    <cellStyle name="Comma 5 3 3 5" xfId="577" xr:uid="{225A8A4B-12CC-449A-8A7A-5E21FE9F5526}"/>
    <cellStyle name="Comma 5 3 3 5 2" xfId="1588" xr:uid="{3F105593-1F87-4FFF-8D76-6083596D191D}"/>
    <cellStyle name="Comma 5 3 3 5 2 2" xfId="3610" xr:uid="{513273C1-6B88-40DF-AD03-5EADC701A37B}"/>
    <cellStyle name="Comma 5 3 3 5 2 2 2" xfId="7654" xr:uid="{D058B0CF-1027-402C-AB83-7B2F7BA265E7}"/>
    <cellStyle name="Comma 5 3 3 5 2 2 2 2" xfId="19786" xr:uid="{620BB74A-A048-4EF5-9FD2-1C7A2914B357}"/>
    <cellStyle name="Comma 5 3 3 5 2 2 2 2 2" xfId="44050" xr:uid="{B7C7F334-B15F-498B-80D4-6882255FFE64}"/>
    <cellStyle name="Comma 5 3 3 5 2 2 2 3" xfId="31918" xr:uid="{A171F4F6-AC77-47FF-80DF-4AFB42C9EEAB}"/>
    <cellStyle name="Comma 5 3 3 5 2 2 3" xfId="11698" xr:uid="{44C6C999-533A-496C-A192-28279EE6DA6E}"/>
    <cellStyle name="Comma 5 3 3 5 2 2 3 2" xfId="23830" xr:uid="{16A25F32-FAA8-4DF1-B841-61D4669DC7BF}"/>
    <cellStyle name="Comma 5 3 3 5 2 2 3 2 2" xfId="48094" xr:uid="{469831A8-C3C5-43BD-9B1B-A4ECE63416DC}"/>
    <cellStyle name="Comma 5 3 3 5 2 2 3 3" xfId="35962" xr:uid="{7701F05B-B54F-4D9E-B962-509A90CE1557}"/>
    <cellStyle name="Comma 5 3 3 5 2 2 4" xfId="15742" xr:uid="{4E4E0CBC-EEDC-4A6C-8999-CFCA6E20F540}"/>
    <cellStyle name="Comma 5 3 3 5 2 2 4 2" xfId="40006" xr:uid="{506E4CBF-BA2F-4485-8C2F-95D93B2D69C7}"/>
    <cellStyle name="Comma 5 3 3 5 2 2 5" xfId="27874" xr:uid="{433517B6-8F36-4ED4-99DE-FD4ADB737D36}"/>
    <cellStyle name="Comma 5 3 3 5 2 3" xfId="5632" xr:uid="{8B4AE18C-3073-4687-BBB4-A509E10B46CA}"/>
    <cellStyle name="Comma 5 3 3 5 2 3 2" xfId="17764" xr:uid="{D71B4829-1E25-490F-83B3-970E167E91E2}"/>
    <cellStyle name="Comma 5 3 3 5 2 3 2 2" xfId="42028" xr:uid="{18482029-33DE-4315-A9E6-B1384331F70C}"/>
    <cellStyle name="Comma 5 3 3 5 2 3 3" xfId="29896" xr:uid="{90F62ADE-E518-4FFB-B986-1364DD5CB7C6}"/>
    <cellStyle name="Comma 5 3 3 5 2 4" xfId="9676" xr:uid="{970FDEE2-B805-4998-94C0-1E99581C775D}"/>
    <cellStyle name="Comma 5 3 3 5 2 4 2" xfId="21808" xr:uid="{404E0205-5F0D-40A2-8ABA-6E8612983EE5}"/>
    <cellStyle name="Comma 5 3 3 5 2 4 2 2" xfId="46072" xr:uid="{2C5A6F29-24C5-403A-A183-C7F4CBB514C7}"/>
    <cellStyle name="Comma 5 3 3 5 2 4 3" xfId="33940" xr:uid="{E3086135-0CC5-4D9D-9D50-259C2BA198AA}"/>
    <cellStyle name="Comma 5 3 3 5 2 5" xfId="13720" xr:uid="{DAB7DA17-708F-4149-BC68-4FE9442B460F}"/>
    <cellStyle name="Comma 5 3 3 5 2 5 2" xfId="37984" xr:uid="{432FD247-0A79-4958-9E2C-90FF78225309}"/>
    <cellStyle name="Comma 5 3 3 5 2 6" xfId="25852" xr:uid="{C030537E-ECAE-4904-84B1-943A385FB1D3}"/>
    <cellStyle name="Comma 5 3 3 5 3" xfId="2599" xr:uid="{AD0101DD-1309-4C65-B04E-1DDE96FB544D}"/>
    <cellStyle name="Comma 5 3 3 5 3 2" xfId="6643" xr:uid="{D29CD21A-E88E-4FA2-9069-D26787AB33E1}"/>
    <cellStyle name="Comma 5 3 3 5 3 2 2" xfId="18775" xr:uid="{CBBE93F8-B9BF-4FEC-B931-064E47861666}"/>
    <cellStyle name="Comma 5 3 3 5 3 2 2 2" xfId="43039" xr:uid="{B89A8110-6311-47A4-A6DB-8BE73727304C}"/>
    <cellStyle name="Comma 5 3 3 5 3 2 3" xfId="30907" xr:uid="{C741BE6A-7707-4A18-B7DB-586C7C577607}"/>
    <cellStyle name="Comma 5 3 3 5 3 3" xfId="10687" xr:uid="{81825473-E425-45A3-8B2D-ACE0C299F66C}"/>
    <cellStyle name="Comma 5 3 3 5 3 3 2" xfId="22819" xr:uid="{B76F6DBA-4922-4A39-9B6F-27968012353B}"/>
    <cellStyle name="Comma 5 3 3 5 3 3 2 2" xfId="47083" xr:uid="{E3C5EDFD-64C7-4B11-B553-92222EB7CCFC}"/>
    <cellStyle name="Comma 5 3 3 5 3 3 3" xfId="34951" xr:uid="{B02368B0-09FB-4BFC-86BA-405F8381B587}"/>
    <cellStyle name="Comma 5 3 3 5 3 4" xfId="14731" xr:uid="{4255D2E5-4445-4D21-85EE-2C9E4FEDE54B}"/>
    <cellStyle name="Comma 5 3 3 5 3 4 2" xfId="38995" xr:uid="{341544C6-60FA-4E96-B74D-8E13B8511A21}"/>
    <cellStyle name="Comma 5 3 3 5 3 5" xfId="26863" xr:uid="{D6C666CA-02CC-4596-874D-4F6C52562DE9}"/>
    <cellStyle name="Comma 5 3 3 5 4" xfId="4621" xr:uid="{A842CE8E-0BA2-4309-936A-768BC5E4CF12}"/>
    <cellStyle name="Comma 5 3 3 5 4 2" xfId="16753" xr:uid="{00C2EF30-1E66-4A99-9BD2-9CF8C6A05481}"/>
    <cellStyle name="Comma 5 3 3 5 4 2 2" xfId="41017" xr:uid="{56B4EF59-21FC-4983-B571-13F8B094519B}"/>
    <cellStyle name="Comma 5 3 3 5 4 3" xfId="28885" xr:uid="{3D549BCF-7247-4B29-9F57-1CB992FBD722}"/>
    <cellStyle name="Comma 5 3 3 5 5" xfId="8665" xr:uid="{3E107843-8F59-4948-A8F0-4B58A99F3EC3}"/>
    <cellStyle name="Comma 5 3 3 5 5 2" xfId="20797" xr:uid="{AAEEAF89-3900-4D4C-9BC9-72ED558133F4}"/>
    <cellStyle name="Comma 5 3 3 5 5 2 2" xfId="45061" xr:uid="{A68EEDDB-D3B0-49B4-B1BA-74BAA7E4897E}"/>
    <cellStyle name="Comma 5 3 3 5 5 3" xfId="32929" xr:uid="{D127089E-C0FD-4903-8E47-33533D0E9ABF}"/>
    <cellStyle name="Comma 5 3 3 5 6" xfId="12709" xr:uid="{BDD8528C-CB57-4F56-8C84-387D3ADCB3A0}"/>
    <cellStyle name="Comma 5 3 3 5 6 2" xfId="36973" xr:uid="{6023B1F5-A516-446A-B201-8A496C26482A}"/>
    <cellStyle name="Comma 5 3 3 5 7" xfId="24841" xr:uid="{39CA5E80-2930-4241-99FA-F5F1C2AC3987}"/>
    <cellStyle name="Comma 5 3 3 6" xfId="1083" xr:uid="{3E4A5140-73CC-4B5D-8BED-BB47444BDA09}"/>
    <cellStyle name="Comma 5 3 3 6 2" xfId="3105" xr:uid="{5ACD377C-2121-494C-8DEC-483F7C4A21DF}"/>
    <cellStyle name="Comma 5 3 3 6 2 2" xfId="7149" xr:uid="{4C2A113B-E981-4CB4-A48C-3B4EC666EE81}"/>
    <cellStyle name="Comma 5 3 3 6 2 2 2" xfId="19281" xr:uid="{73D40A4F-0671-4D7A-BAE1-5F77ACFEEB66}"/>
    <cellStyle name="Comma 5 3 3 6 2 2 2 2" xfId="43545" xr:uid="{5BA24621-674A-41DA-B3DF-C8FC3FD3DE00}"/>
    <cellStyle name="Comma 5 3 3 6 2 2 3" xfId="31413" xr:uid="{228287F3-A77E-4F24-98A3-F2942B9111D1}"/>
    <cellStyle name="Comma 5 3 3 6 2 3" xfId="11193" xr:uid="{99B483AF-E5EA-4213-BEF1-2BAC4CABB9D5}"/>
    <cellStyle name="Comma 5 3 3 6 2 3 2" xfId="23325" xr:uid="{EC10C7F0-81C1-4DEC-AD8E-967BB50733BF}"/>
    <cellStyle name="Comma 5 3 3 6 2 3 2 2" xfId="47589" xr:uid="{9B799BB5-9643-429B-93E0-A7FBFAC5550C}"/>
    <cellStyle name="Comma 5 3 3 6 2 3 3" xfId="35457" xr:uid="{2ABC110D-1E98-46FB-BE10-97453088B7CA}"/>
    <cellStyle name="Comma 5 3 3 6 2 4" xfId="15237" xr:uid="{B143D404-2AC1-41C3-A955-1B93E8E0DDB1}"/>
    <cellStyle name="Comma 5 3 3 6 2 4 2" xfId="39501" xr:uid="{DFDBCF1F-03FE-4579-AA65-225741E9517F}"/>
    <cellStyle name="Comma 5 3 3 6 2 5" xfId="27369" xr:uid="{55E9CDC0-E494-4944-9BCE-2193F7E541E3}"/>
    <cellStyle name="Comma 5 3 3 6 3" xfId="5127" xr:uid="{B660EA05-A548-47C4-B9FE-7A29883A83AB}"/>
    <cellStyle name="Comma 5 3 3 6 3 2" xfId="17259" xr:uid="{3335EFB0-5953-4BB6-ADF4-E4B54B340D8B}"/>
    <cellStyle name="Comma 5 3 3 6 3 2 2" xfId="41523" xr:uid="{0B750039-F49D-4AE9-971A-522BE8B10D5A}"/>
    <cellStyle name="Comma 5 3 3 6 3 3" xfId="29391" xr:uid="{91178C2B-9328-4DD3-A6AC-E87F9E25E22E}"/>
    <cellStyle name="Comma 5 3 3 6 4" xfId="9171" xr:uid="{5530D4A6-68AD-49DA-932D-05A46CA97D41}"/>
    <cellStyle name="Comma 5 3 3 6 4 2" xfId="21303" xr:uid="{405255C4-CE0C-41DB-B9FC-13E107A3F917}"/>
    <cellStyle name="Comma 5 3 3 6 4 2 2" xfId="45567" xr:uid="{EE22F4A4-79AC-4AC6-9AE1-90F6FF830285}"/>
    <cellStyle name="Comma 5 3 3 6 4 3" xfId="33435" xr:uid="{E51BA12D-ABBC-49B0-A184-2D2B4C44FC30}"/>
    <cellStyle name="Comma 5 3 3 6 5" xfId="13215" xr:uid="{9EA49E05-74E1-4817-A0D7-22BD28622732}"/>
    <cellStyle name="Comma 5 3 3 6 5 2" xfId="37479" xr:uid="{40379C4C-A999-44A4-A968-23E455FCB2F9}"/>
    <cellStyle name="Comma 5 3 3 6 6" xfId="25347" xr:uid="{9A5F9093-CB8A-4791-AC0C-9138AEEB4504}"/>
    <cellStyle name="Comma 5 3 3 7" xfId="2094" xr:uid="{0F9DE320-1D81-4B15-B0BD-A9590CEF21BB}"/>
    <cellStyle name="Comma 5 3 3 7 2" xfId="6138" xr:uid="{835C4D62-68B0-4324-BA61-5B73AFC899A1}"/>
    <cellStyle name="Comma 5 3 3 7 2 2" xfId="18270" xr:uid="{88951B59-70AC-46FE-AD74-1D1939EAEB9C}"/>
    <cellStyle name="Comma 5 3 3 7 2 2 2" xfId="42534" xr:uid="{454DEE21-046E-4D41-89A2-BF286085600F}"/>
    <cellStyle name="Comma 5 3 3 7 2 3" xfId="30402" xr:uid="{4797F339-F9B0-4D77-9B26-41D96DC36EAD}"/>
    <cellStyle name="Comma 5 3 3 7 3" xfId="10182" xr:uid="{318338D0-6F3F-4CD9-A2D8-3A5AEAB5D44C}"/>
    <cellStyle name="Comma 5 3 3 7 3 2" xfId="22314" xr:uid="{3D1BA2F7-3C27-42E4-8F88-8F5C8F971909}"/>
    <cellStyle name="Comma 5 3 3 7 3 2 2" xfId="46578" xr:uid="{BDEC5E5E-C16C-4E5B-9016-ACDF9A253322}"/>
    <cellStyle name="Comma 5 3 3 7 3 3" xfId="34446" xr:uid="{C2763978-FC1F-4C3D-92D9-65C94A37E094}"/>
    <cellStyle name="Comma 5 3 3 7 4" xfId="14226" xr:uid="{D78E4A2A-9781-47FF-850D-D7563C3B28E4}"/>
    <cellStyle name="Comma 5 3 3 7 4 2" xfId="38490" xr:uid="{958E028C-567A-4731-8812-9B29A1B4E5EB}"/>
    <cellStyle name="Comma 5 3 3 7 5" xfId="26358" xr:uid="{45158888-4242-4DC4-889E-881B31EA18A3}"/>
    <cellStyle name="Comma 5 3 3 8" xfId="4116" xr:uid="{12BB5FD6-2BBD-4000-9752-1D773601F5DF}"/>
    <cellStyle name="Comma 5 3 3 8 2" xfId="16248" xr:uid="{1F0FF1E3-8136-4911-861D-F8CF9CF67697}"/>
    <cellStyle name="Comma 5 3 3 8 2 2" xfId="40512" xr:uid="{BF417552-BFA8-48F9-9AC5-418006106C28}"/>
    <cellStyle name="Comma 5 3 3 8 3" xfId="28380" xr:uid="{CC4700C1-64CD-451E-B318-FA60345F1724}"/>
    <cellStyle name="Comma 5 3 3 9" xfId="8160" xr:uid="{B14EBE10-7985-4218-BF63-6F13DECDD36F}"/>
    <cellStyle name="Comma 5 3 3 9 2" xfId="20292" xr:uid="{DE92B55D-8C4A-4C86-838E-331F7ECFED0D}"/>
    <cellStyle name="Comma 5 3 3 9 2 2" xfId="44556" xr:uid="{EF054A73-A750-4AC4-B8F3-DA7A350F8C6B}"/>
    <cellStyle name="Comma 5 3 3 9 3" xfId="32424" xr:uid="{B1C09DB7-501B-4B24-B216-231C928DF98A}"/>
    <cellStyle name="Comma 5 3 4" xfId="93" xr:uid="{EAD4FC67-D498-48AF-8B64-1739D7AD09A2}"/>
    <cellStyle name="Comma 5 3 4 10" xfId="24357" xr:uid="{5D6B8BED-D59D-4D4B-82DA-8AC747D5B4F7}"/>
    <cellStyle name="Comma 5 3 4 2" xfId="219" xr:uid="{A0461DF3-5274-4B99-A1A2-D2F4FE1362EB}"/>
    <cellStyle name="Comma 5 3 4 2 2" xfId="472" xr:uid="{CD410100-B3D0-4F17-AA14-10929A5F4921}"/>
    <cellStyle name="Comma 5 3 4 2 2 2" xfId="977" xr:uid="{C4F7D841-D446-44D8-94EB-80F8CF1130A6}"/>
    <cellStyle name="Comma 5 3 4 2 2 2 2" xfId="1988" xr:uid="{AC418A56-773C-4FD3-B27F-FBE7DBBE0F5A}"/>
    <cellStyle name="Comma 5 3 4 2 2 2 2 2" xfId="4010" xr:uid="{37B423BC-B93D-4318-999F-F3A34ABE6122}"/>
    <cellStyle name="Comma 5 3 4 2 2 2 2 2 2" xfId="8054" xr:uid="{363EF6FE-EFB1-472E-A04F-C53D5B816DE7}"/>
    <cellStyle name="Comma 5 3 4 2 2 2 2 2 2 2" xfId="20186" xr:uid="{6A91C121-6020-4810-81C8-870C11BBA9B4}"/>
    <cellStyle name="Comma 5 3 4 2 2 2 2 2 2 2 2" xfId="44450" xr:uid="{9AC7AF9A-C719-47AF-9E4E-CE4C17FAAB7D}"/>
    <cellStyle name="Comma 5 3 4 2 2 2 2 2 2 3" xfId="32318" xr:uid="{47C1C354-672E-4F5A-9C0A-5FFF52346F62}"/>
    <cellStyle name="Comma 5 3 4 2 2 2 2 2 3" xfId="12098" xr:uid="{F9E07146-028A-4B69-AE19-E00DDE9DCC3A}"/>
    <cellStyle name="Comma 5 3 4 2 2 2 2 2 3 2" xfId="24230" xr:uid="{B44E8598-BDDA-4C8C-90E6-0D33151E60A6}"/>
    <cellStyle name="Comma 5 3 4 2 2 2 2 2 3 2 2" xfId="48494" xr:uid="{C6A300CE-BB33-45E7-8DC9-079D756D9209}"/>
    <cellStyle name="Comma 5 3 4 2 2 2 2 2 3 3" xfId="36362" xr:uid="{ECF42A1A-877F-4D71-BDDC-B131158AF695}"/>
    <cellStyle name="Comma 5 3 4 2 2 2 2 2 4" xfId="16142" xr:uid="{89CF30A3-E336-46B9-954B-782907094ED5}"/>
    <cellStyle name="Comma 5 3 4 2 2 2 2 2 4 2" xfId="40406" xr:uid="{912EFE70-C57F-45CF-9FC7-0FD7CE3BE786}"/>
    <cellStyle name="Comma 5 3 4 2 2 2 2 2 5" xfId="28274" xr:uid="{656D9E89-E829-4FBB-A5B7-B64AF4927321}"/>
    <cellStyle name="Comma 5 3 4 2 2 2 2 3" xfId="6032" xr:uid="{BD502DE3-3008-47B2-B4A2-7541980012A7}"/>
    <cellStyle name="Comma 5 3 4 2 2 2 2 3 2" xfId="18164" xr:uid="{FC3D0627-CCDA-44C7-9E78-9AD5B8692B53}"/>
    <cellStyle name="Comma 5 3 4 2 2 2 2 3 2 2" xfId="42428" xr:uid="{A6B3E22E-69E9-4A6D-B149-B3E9F3DA8F8E}"/>
    <cellStyle name="Comma 5 3 4 2 2 2 2 3 3" xfId="30296" xr:uid="{9801CD5C-392A-4EF0-865A-D2102183A3A9}"/>
    <cellStyle name="Comma 5 3 4 2 2 2 2 4" xfId="10076" xr:uid="{5D929BC9-C3BA-43C3-9B56-3B6E6BBECEA5}"/>
    <cellStyle name="Comma 5 3 4 2 2 2 2 4 2" xfId="22208" xr:uid="{62C1D66B-BBB2-4F2A-98E8-0F472F1AE45F}"/>
    <cellStyle name="Comma 5 3 4 2 2 2 2 4 2 2" xfId="46472" xr:uid="{6566CCB9-64F7-4595-A855-2FD1D90BDD6E}"/>
    <cellStyle name="Comma 5 3 4 2 2 2 2 4 3" xfId="34340" xr:uid="{8F8EB36B-AFD6-4D69-B038-0960B4A2B232}"/>
    <cellStyle name="Comma 5 3 4 2 2 2 2 5" xfId="14120" xr:uid="{B68097E7-BA26-4AE9-A920-9D76B0C1253B}"/>
    <cellStyle name="Comma 5 3 4 2 2 2 2 5 2" xfId="38384" xr:uid="{F3A98A0D-2900-456E-A9AD-80D653DE7C67}"/>
    <cellStyle name="Comma 5 3 4 2 2 2 2 6" xfId="26252" xr:uid="{D5A75D8F-ED77-4492-9F27-D32BB0AD6E07}"/>
    <cellStyle name="Comma 5 3 4 2 2 2 3" xfId="2999" xr:uid="{7DFB46F6-34B4-46CE-BA14-44A7BECF6153}"/>
    <cellStyle name="Comma 5 3 4 2 2 2 3 2" xfId="7043" xr:uid="{719E4A0D-6367-4764-A748-489E91D65D88}"/>
    <cellStyle name="Comma 5 3 4 2 2 2 3 2 2" xfId="19175" xr:uid="{4B434ED2-8573-473E-A485-C494304C9039}"/>
    <cellStyle name="Comma 5 3 4 2 2 2 3 2 2 2" xfId="43439" xr:uid="{76AA774B-7F1D-4A74-A10B-4FB6D2252AB2}"/>
    <cellStyle name="Comma 5 3 4 2 2 2 3 2 3" xfId="31307" xr:uid="{0D9500F6-DA9A-429C-BCD4-C61D1CADF7BC}"/>
    <cellStyle name="Comma 5 3 4 2 2 2 3 3" xfId="11087" xr:uid="{F206BEDB-E4D0-4E9A-85F2-63BC982E2882}"/>
    <cellStyle name="Comma 5 3 4 2 2 2 3 3 2" xfId="23219" xr:uid="{D483697A-0049-49FA-B934-BDAA569DD99F}"/>
    <cellStyle name="Comma 5 3 4 2 2 2 3 3 2 2" xfId="47483" xr:uid="{FDC68611-6EA4-4E97-91B4-48DDD29FA82F}"/>
    <cellStyle name="Comma 5 3 4 2 2 2 3 3 3" xfId="35351" xr:uid="{1353B703-F6C2-4B77-AD09-1E907C24D87E}"/>
    <cellStyle name="Comma 5 3 4 2 2 2 3 4" xfId="15131" xr:uid="{FB1130BF-D2EA-4353-A96E-1EA1ACC72384}"/>
    <cellStyle name="Comma 5 3 4 2 2 2 3 4 2" xfId="39395" xr:uid="{D20D6167-EF4D-43BC-80C2-2BE76D35F2B2}"/>
    <cellStyle name="Comma 5 3 4 2 2 2 3 5" xfId="27263" xr:uid="{2F7D3596-F0D0-4F3B-B136-C2A43A641E8B}"/>
    <cellStyle name="Comma 5 3 4 2 2 2 4" xfId="5021" xr:uid="{DE4DA515-9C7A-49B8-B01E-CE778CB188B5}"/>
    <cellStyle name="Comma 5 3 4 2 2 2 4 2" xfId="17153" xr:uid="{254D7F7C-B709-42AE-8B13-5170BD26B867}"/>
    <cellStyle name="Comma 5 3 4 2 2 2 4 2 2" xfId="41417" xr:uid="{440058F6-D76E-477A-B769-B943A1B7AA78}"/>
    <cellStyle name="Comma 5 3 4 2 2 2 4 3" xfId="29285" xr:uid="{90BD08D2-13B6-4008-8318-A146EEE43896}"/>
    <cellStyle name="Comma 5 3 4 2 2 2 5" xfId="9065" xr:uid="{591864A6-7B2B-4019-A43C-C8DF617A9893}"/>
    <cellStyle name="Comma 5 3 4 2 2 2 5 2" xfId="21197" xr:uid="{67D8B779-0F32-4804-AFD4-9C8F04CD0500}"/>
    <cellStyle name="Comma 5 3 4 2 2 2 5 2 2" xfId="45461" xr:uid="{650807DB-99D8-41DD-A451-27D26AAA2A3F}"/>
    <cellStyle name="Comma 5 3 4 2 2 2 5 3" xfId="33329" xr:uid="{3491AEB1-830E-4547-8C98-47CD9F803A71}"/>
    <cellStyle name="Comma 5 3 4 2 2 2 6" xfId="13109" xr:uid="{1C22CBE4-B633-4509-9EFF-7ADC97BE8460}"/>
    <cellStyle name="Comma 5 3 4 2 2 2 6 2" xfId="37373" xr:uid="{7A01E2FF-EE70-408A-9296-3927DEE59C46}"/>
    <cellStyle name="Comma 5 3 4 2 2 2 7" xfId="25241" xr:uid="{D1B2E9CE-92EE-4996-A76E-53F6F1C02565}"/>
    <cellStyle name="Comma 5 3 4 2 2 3" xfId="1483" xr:uid="{84E1884E-EF7B-4261-B521-FE073DEE8C58}"/>
    <cellStyle name="Comma 5 3 4 2 2 3 2" xfId="3505" xr:uid="{A2CD7C70-490D-4178-B38B-3A7B0FA1F872}"/>
    <cellStyle name="Comma 5 3 4 2 2 3 2 2" xfId="7549" xr:uid="{AE00EA72-7A0F-4A47-B44C-0B4107604D73}"/>
    <cellStyle name="Comma 5 3 4 2 2 3 2 2 2" xfId="19681" xr:uid="{FC15CA70-6742-4E8A-B3DB-04EE8F319558}"/>
    <cellStyle name="Comma 5 3 4 2 2 3 2 2 2 2" xfId="43945" xr:uid="{CE3E0933-969F-42DE-B892-647205AE177B}"/>
    <cellStyle name="Comma 5 3 4 2 2 3 2 2 3" xfId="31813" xr:uid="{C6266202-087D-49F1-AD4C-EA0CE49050E6}"/>
    <cellStyle name="Comma 5 3 4 2 2 3 2 3" xfId="11593" xr:uid="{53EB985F-61E6-4A51-85E4-459E6B252213}"/>
    <cellStyle name="Comma 5 3 4 2 2 3 2 3 2" xfId="23725" xr:uid="{DF0D0197-706E-41E8-80E5-26A430E53B17}"/>
    <cellStyle name="Comma 5 3 4 2 2 3 2 3 2 2" xfId="47989" xr:uid="{1235B7F7-4D58-444E-AAED-0867059F8E42}"/>
    <cellStyle name="Comma 5 3 4 2 2 3 2 3 3" xfId="35857" xr:uid="{49468A48-8E84-4F3C-ACD7-8AACA066CB0F}"/>
    <cellStyle name="Comma 5 3 4 2 2 3 2 4" xfId="15637" xr:uid="{95F88355-3E71-4023-84A5-7ECF5277C069}"/>
    <cellStyle name="Comma 5 3 4 2 2 3 2 4 2" xfId="39901" xr:uid="{4E5398EA-F7A5-4430-8891-C732691751DB}"/>
    <cellStyle name="Comma 5 3 4 2 2 3 2 5" xfId="27769" xr:uid="{01023B98-B77D-473C-A00F-2133C981E586}"/>
    <cellStyle name="Comma 5 3 4 2 2 3 3" xfId="5527" xr:uid="{2C50FA30-B4E7-48BC-9432-10E33E684044}"/>
    <cellStyle name="Comma 5 3 4 2 2 3 3 2" xfId="17659" xr:uid="{35142A95-DB31-4963-8EA2-261190406316}"/>
    <cellStyle name="Comma 5 3 4 2 2 3 3 2 2" xfId="41923" xr:uid="{DF5E21C9-0D41-4D48-BAC2-D51EBC82AC94}"/>
    <cellStyle name="Comma 5 3 4 2 2 3 3 3" xfId="29791" xr:uid="{6C067A38-4D55-4891-AA19-840F653E1A4C}"/>
    <cellStyle name="Comma 5 3 4 2 2 3 4" xfId="9571" xr:uid="{7D58FDC8-8221-49E4-A56A-65CE5A5FF857}"/>
    <cellStyle name="Comma 5 3 4 2 2 3 4 2" xfId="21703" xr:uid="{88E696B7-FF53-44E4-A098-676E7EBEEEA4}"/>
    <cellStyle name="Comma 5 3 4 2 2 3 4 2 2" xfId="45967" xr:uid="{0EF7294B-DC64-4135-807C-99A7D4DBDA64}"/>
    <cellStyle name="Comma 5 3 4 2 2 3 4 3" xfId="33835" xr:uid="{DBE1237D-D233-4234-AA23-40990447F592}"/>
    <cellStyle name="Comma 5 3 4 2 2 3 5" xfId="13615" xr:uid="{0761E849-4B36-4CB5-A814-7592FCB81E95}"/>
    <cellStyle name="Comma 5 3 4 2 2 3 5 2" xfId="37879" xr:uid="{3D747DB1-2E4E-4038-89D6-03BEC4D4D633}"/>
    <cellStyle name="Comma 5 3 4 2 2 3 6" xfId="25747" xr:uid="{4C5149A7-C70E-4D6E-A882-5ED2E9BD9958}"/>
    <cellStyle name="Comma 5 3 4 2 2 4" xfId="2494" xr:uid="{8ED05685-0E5B-4BA0-B669-CFE354830A68}"/>
    <cellStyle name="Comma 5 3 4 2 2 4 2" xfId="6538" xr:uid="{128F4DF6-BBCD-44A0-9095-4A7F7482B7E0}"/>
    <cellStyle name="Comma 5 3 4 2 2 4 2 2" xfId="18670" xr:uid="{A4D66666-992D-4B9C-A80E-1CF071FA5E9D}"/>
    <cellStyle name="Comma 5 3 4 2 2 4 2 2 2" xfId="42934" xr:uid="{0F7AF7AB-1971-45C2-9317-DD56BE976E7A}"/>
    <cellStyle name="Comma 5 3 4 2 2 4 2 3" xfId="30802" xr:uid="{83E094DB-6B8A-4DB3-B412-F5184C4104A3}"/>
    <cellStyle name="Comma 5 3 4 2 2 4 3" xfId="10582" xr:uid="{7C155628-BA9B-4201-94F8-4339C426587E}"/>
    <cellStyle name="Comma 5 3 4 2 2 4 3 2" xfId="22714" xr:uid="{362B2345-75BB-4ED6-9A8D-3DD735449EE2}"/>
    <cellStyle name="Comma 5 3 4 2 2 4 3 2 2" xfId="46978" xr:uid="{755E0ED3-E4DF-4A8E-A941-996D92D0BB68}"/>
    <cellStyle name="Comma 5 3 4 2 2 4 3 3" xfId="34846" xr:uid="{48DAC9D9-8A72-4499-81B7-07D8C0385CAC}"/>
    <cellStyle name="Comma 5 3 4 2 2 4 4" xfId="14626" xr:uid="{233489BA-E7A7-4EA4-B9AD-3E4DE98498EA}"/>
    <cellStyle name="Comma 5 3 4 2 2 4 4 2" xfId="38890" xr:uid="{14158DFE-6D2E-4B72-BABA-D268D536DFC5}"/>
    <cellStyle name="Comma 5 3 4 2 2 4 5" xfId="26758" xr:uid="{AF6F7537-92A0-4EF8-A8E0-7B28FC5D0ADD}"/>
    <cellStyle name="Comma 5 3 4 2 2 5" xfId="4516" xr:uid="{58D1AE5D-BC4D-4FFB-8011-3EE2F72FA64E}"/>
    <cellStyle name="Comma 5 3 4 2 2 5 2" xfId="16648" xr:uid="{8F73645D-8B06-4676-A3C1-76220F475857}"/>
    <cellStyle name="Comma 5 3 4 2 2 5 2 2" xfId="40912" xr:uid="{5973B033-D949-4CA2-9649-D202768FE947}"/>
    <cellStyle name="Comma 5 3 4 2 2 5 3" xfId="28780" xr:uid="{41580C14-698B-404A-B354-B257BB54AC7E}"/>
    <cellStyle name="Comma 5 3 4 2 2 6" xfId="8560" xr:uid="{04DA9129-88FA-44D6-B48A-86235BB20E4A}"/>
    <cellStyle name="Comma 5 3 4 2 2 6 2" xfId="20692" xr:uid="{262C450C-037A-432B-B169-9DB2A21798F9}"/>
    <cellStyle name="Comma 5 3 4 2 2 6 2 2" xfId="44956" xr:uid="{EBB5AF79-E8A4-4788-9F19-6EEE017C997B}"/>
    <cellStyle name="Comma 5 3 4 2 2 6 3" xfId="32824" xr:uid="{6A197148-B4C3-4E0A-BF95-347F6389E0BC}"/>
    <cellStyle name="Comma 5 3 4 2 2 7" xfId="12604" xr:uid="{377F8DEE-36D3-4F72-934F-7C2D3EC3134F}"/>
    <cellStyle name="Comma 5 3 4 2 2 7 2" xfId="36868" xr:uid="{E93395B0-29A1-48DC-B910-9D2E7E3E9C6A}"/>
    <cellStyle name="Comma 5 3 4 2 2 8" xfId="24736" xr:uid="{CC4CFC4F-003B-4940-913D-A2EE04889AF1}"/>
    <cellStyle name="Comma 5 3 4 2 3" xfId="724" xr:uid="{706E895A-D402-457A-8420-6D13E555C183}"/>
    <cellStyle name="Comma 5 3 4 2 3 2" xfId="1735" xr:uid="{0B79129D-0418-461D-AFCF-B3B6760C76E4}"/>
    <cellStyle name="Comma 5 3 4 2 3 2 2" xfId="3757" xr:uid="{1B609015-4976-4B84-85CB-399AC62454F4}"/>
    <cellStyle name="Comma 5 3 4 2 3 2 2 2" xfId="7801" xr:uid="{DC790372-40FE-420A-BF57-933D1EED027E}"/>
    <cellStyle name="Comma 5 3 4 2 3 2 2 2 2" xfId="19933" xr:uid="{F681DB7A-A819-4292-A1A3-56D21B9657FD}"/>
    <cellStyle name="Comma 5 3 4 2 3 2 2 2 2 2" xfId="44197" xr:uid="{B3FA92B0-3FE3-4A2A-9205-5D35383D7FA1}"/>
    <cellStyle name="Comma 5 3 4 2 3 2 2 2 3" xfId="32065" xr:uid="{E97D9506-7EA2-4D17-841C-13C9EB10BF43}"/>
    <cellStyle name="Comma 5 3 4 2 3 2 2 3" xfId="11845" xr:uid="{FD8F9B54-02CE-4252-B712-475A87683F49}"/>
    <cellStyle name="Comma 5 3 4 2 3 2 2 3 2" xfId="23977" xr:uid="{4BDBC976-1EB1-412C-9D08-524F7D10558A}"/>
    <cellStyle name="Comma 5 3 4 2 3 2 2 3 2 2" xfId="48241" xr:uid="{9D123941-A3FB-4AA3-8D26-D6F78E8BA722}"/>
    <cellStyle name="Comma 5 3 4 2 3 2 2 3 3" xfId="36109" xr:uid="{53F65773-A61C-4A76-8756-37D946EDBE39}"/>
    <cellStyle name="Comma 5 3 4 2 3 2 2 4" xfId="15889" xr:uid="{549437FA-A700-4B6E-BD77-F606227BE103}"/>
    <cellStyle name="Comma 5 3 4 2 3 2 2 4 2" xfId="40153" xr:uid="{73823B8E-A64F-49BA-91D6-CA381424CA08}"/>
    <cellStyle name="Comma 5 3 4 2 3 2 2 5" xfId="28021" xr:uid="{33BBDCFB-04DF-4170-AFB2-88BDA35401EA}"/>
    <cellStyle name="Comma 5 3 4 2 3 2 3" xfId="5779" xr:uid="{2695B84A-D288-49D1-8C83-C18F725DDDC1}"/>
    <cellStyle name="Comma 5 3 4 2 3 2 3 2" xfId="17911" xr:uid="{DE8AFD3E-EA2C-4092-AE2C-62EA825AB647}"/>
    <cellStyle name="Comma 5 3 4 2 3 2 3 2 2" xfId="42175" xr:uid="{6F857946-2342-4AAF-B19D-AC4532446324}"/>
    <cellStyle name="Comma 5 3 4 2 3 2 3 3" xfId="30043" xr:uid="{6CAA0EA8-FC6A-4987-8CBB-065501E42FC9}"/>
    <cellStyle name="Comma 5 3 4 2 3 2 4" xfId="9823" xr:uid="{BB401B35-DCC5-43C1-BA58-CC2143903EF6}"/>
    <cellStyle name="Comma 5 3 4 2 3 2 4 2" xfId="21955" xr:uid="{40B9765C-8018-40AF-92D5-4BDEDF84506E}"/>
    <cellStyle name="Comma 5 3 4 2 3 2 4 2 2" xfId="46219" xr:uid="{7A262D95-7CFB-46D7-9379-1197FE938259}"/>
    <cellStyle name="Comma 5 3 4 2 3 2 4 3" xfId="34087" xr:uid="{EDCD51D8-F54A-48F0-85FF-BF1D34D610A2}"/>
    <cellStyle name="Comma 5 3 4 2 3 2 5" xfId="13867" xr:uid="{29BF183D-70F9-4509-919F-26F19C6D48BD}"/>
    <cellStyle name="Comma 5 3 4 2 3 2 5 2" xfId="38131" xr:uid="{A280C327-3B75-4E7E-94E2-584306A357C8}"/>
    <cellStyle name="Comma 5 3 4 2 3 2 6" xfId="25999" xr:uid="{CC5035A7-24C8-4AE0-A0C3-08AA41188AAF}"/>
    <cellStyle name="Comma 5 3 4 2 3 3" xfId="2746" xr:uid="{931C094D-0C91-4835-A3EC-48259C29B49F}"/>
    <cellStyle name="Comma 5 3 4 2 3 3 2" xfId="6790" xr:uid="{94933B7D-DC8C-40E8-A70F-A9A91C6063DD}"/>
    <cellStyle name="Comma 5 3 4 2 3 3 2 2" xfId="18922" xr:uid="{C1800F1F-2E0F-4764-B8BB-ADA2C46625A3}"/>
    <cellStyle name="Comma 5 3 4 2 3 3 2 2 2" xfId="43186" xr:uid="{3B2E9E63-9722-45F8-94B9-6F585D0FDE14}"/>
    <cellStyle name="Comma 5 3 4 2 3 3 2 3" xfId="31054" xr:uid="{DD0697B9-4AC5-4EEF-8029-1F437A01E0A0}"/>
    <cellStyle name="Comma 5 3 4 2 3 3 3" xfId="10834" xr:uid="{1803EEA9-8F6C-4706-938F-F1ED74242CB0}"/>
    <cellStyle name="Comma 5 3 4 2 3 3 3 2" xfId="22966" xr:uid="{8629D687-9F56-466B-A2EE-E73E1DCE17FF}"/>
    <cellStyle name="Comma 5 3 4 2 3 3 3 2 2" xfId="47230" xr:uid="{5F819AC5-FCAD-45BC-8038-0626C090BA2C}"/>
    <cellStyle name="Comma 5 3 4 2 3 3 3 3" xfId="35098" xr:uid="{4B7CF0A0-3A56-443C-80C3-D7C30BB32AD3}"/>
    <cellStyle name="Comma 5 3 4 2 3 3 4" xfId="14878" xr:uid="{67329D06-7AA9-4B96-AE07-D9B796A1BB88}"/>
    <cellStyle name="Comma 5 3 4 2 3 3 4 2" xfId="39142" xr:uid="{ECCABD35-C56A-40EB-B6DF-7FED84F581F9}"/>
    <cellStyle name="Comma 5 3 4 2 3 3 5" xfId="27010" xr:uid="{FDAF7FB0-F2D7-4D4D-8DB9-1F8CEB3A03A2}"/>
    <cellStyle name="Comma 5 3 4 2 3 4" xfId="4768" xr:uid="{DDB28D29-EECE-4A10-ADF9-280673E51F37}"/>
    <cellStyle name="Comma 5 3 4 2 3 4 2" xfId="16900" xr:uid="{09764E6B-DCBC-46BA-8F57-271DB8472EF6}"/>
    <cellStyle name="Comma 5 3 4 2 3 4 2 2" xfId="41164" xr:uid="{9AC078D2-335E-442F-B6D0-00E2B8661BCC}"/>
    <cellStyle name="Comma 5 3 4 2 3 4 3" xfId="29032" xr:uid="{BFBEBB04-1F6F-4076-B239-33D7556EF2DA}"/>
    <cellStyle name="Comma 5 3 4 2 3 5" xfId="8812" xr:uid="{A1C5C408-3E58-4EC6-898F-534267D27993}"/>
    <cellStyle name="Comma 5 3 4 2 3 5 2" xfId="20944" xr:uid="{E118F20C-AB3A-41AD-AE08-352BBEEF6630}"/>
    <cellStyle name="Comma 5 3 4 2 3 5 2 2" xfId="45208" xr:uid="{B8E37E4A-D64C-42BC-A7CF-251CED5EB122}"/>
    <cellStyle name="Comma 5 3 4 2 3 5 3" xfId="33076" xr:uid="{0DF0AADB-29C7-432B-BB78-ACA0CFC8083D}"/>
    <cellStyle name="Comma 5 3 4 2 3 6" xfId="12856" xr:uid="{D22B4BD4-3677-4605-92CF-3CE3F551CFD5}"/>
    <cellStyle name="Comma 5 3 4 2 3 6 2" xfId="37120" xr:uid="{1F5466AF-9747-4176-8D33-42CC1BF1BB08}"/>
    <cellStyle name="Comma 5 3 4 2 3 7" xfId="24988" xr:uid="{FBB37DF7-BB45-444E-852E-B02A679D7B58}"/>
    <cellStyle name="Comma 5 3 4 2 4" xfId="1230" xr:uid="{B53F7BE4-BA12-4500-AEE5-5F8FA3B11D96}"/>
    <cellStyle name="Comma 5 3 4 2 4 2" xfId="3252" xr:uid="{E5CE7999-B556-4B92-A996-3097FF6CFC10}"/>
    <cellStyle name="Comma 5 3 4 2 4 2 2" xfId="7296" xr:uid="{72BE979E-0A55-4A19-A640-6D4C9162ECEE}"/>
    <cellStyle name="Comma 5 3 4 2 4 2 2 2" xfId="19428" xr:uid="{2FE616C7-C873-46B8-8277-F9CFDED455C8}"/>
    <cellStyle name="Comma 5 3 4 2 4 2 2 2 2" xfId="43692" xr:uid="{E94F54A6-F94B-4AB4-A5EF-2039B78DA108}"/>
    <cellStyle name="Comma 5 3 4 2 4 2 2 3" xfId="31560" xr:uid="{4F399F5A-A42B-449F-94BA-EA0DB4394E9C}"/>
    <cellStyle name="Comma 5 3 4 2 4 2 3" xfId="11340" xr:uid="{AA5CCDE7-8F90-488F-9E8D-75681CCF943A}"/>
    <cellStyle name="Comma 5 3 4 2 4 2 3 2" xfId="23472" xr:uid="{50AB701C-1A43-4DF9-8833-7D4000C92775}"/>
    <cellStyle name="Comma 5 3 4 2 4 2 3 2 2" xfId="47736" xr:uid="{24EC35B1-74E8-41B5-9BEC-35AFA999DDBF}"/>
    <cellStyle name="Comma 5 3 4 2 4 2 3 3" xfId="35604" xr:uid="{C3F2B1CE-2575-4D8A-9799-14FF93C3B9BD}"/>
    <cellStyle name="Comma 5 3 4 2 4 2 4" xfId="15384" xr:uid="{79BF0DCB-3BD3-4201-9A66-776064D4E4B1}"/>
    <cellStyle name="Comma 5 3 4 2 4 2 4 2" xfId="39648" xr:uid="{57149A9E-6675-474C-B6B8-F41C2C66F235}"/>
    <cellStyle name="Comma 5 3 4 2 4 2 5" xfId="27516" xr:uid="{AFE93F29-91FF-4671-BB65-F32C78DFF4FB}"/>
    <cellStyle name="Comma 5 3 4 2 4 3" xfId="5274" xr:uid="{AF6E8CA9-3642-4AC7-860C-070D611A2DAD}"/>
    <cellStyle name="Comma 5 3 4 2 4 3 2" xfId="17406" xr:uid="{6CD6F5B2-1E48-4E6F-8316-A56FC62221FA}"/>
    <cellStyle name="Comma 5 3 4 2 4 3 2 2" xfId="41670" xr:uid="{AE733A13-5190-4EB1-8BFA-46A9CFDF9C16}"/>
    <cellStyle name="Comma 5 3 4 2 4 3 3" xfId="29538" xr:uid="{32FE22D1-135C-4FDF-9555-9A8FE468F9B2}"/>
    <cellStyle name="Comma 5 3 4 2 4 4" xfId="9318" xr:uid="{B9C4F884-58A9-46D5-A38D-427D020EB7A7}"/>
    <cellStyle name="Comma 5 3 4 2 4 4 2" xfId="21450" xr:uid="{00B2A85F-7BBA-4E1E-A005-59EEECABEDEB}"/>
    <cellStyle name="Comma 5 3 4 2 4 4 2 2" xfId="45714" xr:uid="{9EA60531-F7DE-40A4-A3B8-124DDE79FD67}"/>
    <cellStyle name="Comma 5 3 4 2 4 4 3" xfId="33582" xr:uid="{B9FFE834-2499-4382-A59E-068A3ECC1B1C}"/>
    <cellStyle name="Comma 5 3 4 2 4 5" xfId="13362" xr:uid="{B59A289F-EDDD-4C44-8440-D6E5F8E621C3}"/>
    <cellStyle name="Comma 5 3 4 2 4 5 2" xfId="37626" xr:uid="{C2898724-280A-4C65-80C9-B80EA88BC2BE}"/>
    <cellStyle name="Comma 5 3 4 2 4 6" xfId="25494" xr:uid="{F332DDEC-FF62-4E1C-8782-0A96E85FDF6A}"/>
    <cellStyle name="Comma 5 3 4 2 5" xfId="2241" xr:uid="{91088C5C-C4DF-4756-AC04-A1E839020472}"/>
    <cellStyle name="Comma 5 3 4 2 5 2" xfId="6285" xr:uid="{A1CCE7E7-E08F-4DE6-9389-09AFB263CECF}"/>
    <cellStyle name="Comma 5 3 4 2 5 2 2" xfId="18417" xr:uid="{A10C672E-533E-407E-8DB1-4F9B01A86B9F}"/>
    <cellStyle name="Comma 5 3 4 2 5 2 2 2" xfId="42681" xr:uid="{0D830233-D9A6-40B6-90C6-3E82F2F780B7}"/>
    <cellStyle name="Comma 5 3 4 2 5 2 3" xfId="30549" xr:uid="{56BDC6D5-E6C1-4438-AED7-C053B3A66113}"/>
    <cellStyle name="Comma 5 3 4 2 5 3" xfId="10329" xr:uid="{18B4673A-51FC-465F-997E-B611B96F7441}"/>
    <cellStyle name="Comma 5 3 4 2 5 3 2" xfId="22461" xr:uid="{266A96F6-73B6-4FE0-B76E-DF37C1F32858}"/>
    <cellStyle name="Comma 5 3 4 2 5 3 2 2" xfId="46725" xr:uid="{EF35B278-0D3D-4EC8-8C90-3869BA441FF0}"/>
    <cellStyle name="Comma 5 3 4 2 5 3 3" xfId="34593" xr:uid="{4939A2C3-7EDE-4C85-9277-D41DBB03094C}"/>
    <cellStyle name="Comma 5 3 4 2 5 4" xfId="14373" xr:uid="{3AC3E066-B58C-460C-9127-F16E9833BB25}"/>
    <cellStyle name="Comma 5 3 4 2 5 4 2" xfId="38637" xr:uid="{CBDF66C9-14F3-4912-8F82-1D93B2B83917}"/>
    <cellStyle name="Comma 5 3 4 2 5 5" xfId="26505" xr:uid="{25832AD1-202D-4894-AF0E-218F1215B56E}"/>
    <cellStyle name="Comma 5 3 4 2 6" xfId="4263" xr:uid="{D659A2E8-E337-40AE-BD77-96F9318B7586}"/>
    <cellStyle name="Comma 5 3 4 2 6 2" xfId="16395" xr:uid="{66CFD6F2-EAFF-4685-A3E7-B75BC74C1B78}"/>
    <cellStyle name="Comma 5 3 4 2 6 2 2" xfId="40659" xr:uid="{E8877021-34EF-4392-8388-01EB9C53F07D}"/>
    <cellStyle name="Comma 5 3 4 2 6 3" xfId="28527" xr:uid="{70DDE88C-7C07-42AC-AF61-626C83513760}"/>
    <cellStyle name="Comma 5 3 4 2 7" xfId="8307" xr:uid="{EDB284D7-FAA9-4F42-849F-4842147AB020}"/>
    <cellStyle name="Comma 5 3 4 2 7 2" xfId="20439" xr:uid="{E0F1CD4E-E4E6-4031-949A-7D13B2355AC7}"/>
    <cellStyle name="Comma 5 3 4 2 7 2 2" xfId="44703" xr:uid="{30B2F61F-35B7-4D69-9CB3-FF8F1FA52B92}"/>
    <cellStyle name="Comma 5 3 4 2 7 3" xfId="32571" xr:uid="{8C16E13C-5730-4BB1-B840-78AE78875F0F}"/>
    <cellStyle name="Comma 5 3 4 2 8" xfId="12351" xr:uid="{1751DDB8-C01D-4C33-839D-A4A552E4C77A}"/>
    <cellStyle name="Comma 5 3 4 2 8 2" xfId="36615" xr:uid="{5D186BE2-7F9B-4E75-9486-9D42392CAA60}"/>
    <cellStyle name="Comma 5 3 4 2 9" xfId="24483" xr:uid="{B8518D8D-ACE3-4B1E-BCF2-A786C566F6E9}"/>
    <cellStyle name="Comma 5 3 4 3" xfId="346" xr:uid="{19057712-161C-44D6-855A-5825F548EDD0}"/>
    <cellStyle name="Comma 5 3 4 3 2" xfId="851" xr:uid="{02733082-D390-4B99-AC60-4B0039FD2A72}"/>
    <cellStyle name="Comma 5 3 4 3 2 2" xfId="1862" xr:uid="{2F2B6C34-841D-4528-BC90-FD1A4910025F}"/>
    <cellStyle name="Comma 5 3 4 3 2 2 2" xfId="3884" xr:uid="{C91DACE3-651B-4286-BF3E-AB4F394DB73D}"/>
    <cellStyle name="Comma 5 3 4 3 2 2 2 2" xfId="7928" xr:uid="{5D877497-2A8A-4524-A614-44DA82195969}"/>
    <cellStyle name="Comma 5 3 4 3 2 2 2 2 2" xfId="20060" xr:uid="{CC9BDE09-D522-4280-BF35-7761B8B91244}"/>
    <cellStyle name="Comma 5 3 4 3 2 2 2 2 2 2" xfId="44324" xr:uid="{C3779374-5D72-4702-9778-CA2EB76B1D99}"/>
    <cellStyle name="Comma 5 3 4 3 2 2 2 2 3" xfId="32192" xr:uid="{6EB77DCF-8C31-4981-AB4A-5FB42750E47A}"/>
    <cellStyle name="Comma 5 3 4 3 2 2 2 3" xfId="11972" xr:uid="{E68D6077-3DFF-4A77-A03A-5C7055616B2C}"/>
    <cellStyle name="Comma 5 3 4 3 2 2 2 3 2" xfId="24104" xr:uid="{DAA98737-6CFC-4000-BE51-23A42DA43A6E}"/>
    <cellStyle name="Comma 5 3 4 3 2 2 2 3 2 2" xfId="48368" xr:uid="{4AA1B228-0763-4339-8F0E-066C378C39F2}"/>
    <cellStyle name="Comma 5 3 4 3 2 2 2 3 3" xfId="36236" xr:uid="{FFBF53F4-4DD0-4EE0-9299-62E50446B439}"/>
    <cellStyle name="Comma 5 3 4 3 2 2 2 4" xfId="16016" xr:uid="{60329887-A9BF-4D91-917D-47DF317E5A80}"/>
    <cellStyle name="Comma 5 3 4 3 2 2 2 4 2" xfId="40280" xr:uid="{EF652735-DA74-4910-A92D-5A171D9732D2}"/>
    <cellStyle name="Comma 5 3 4 3 2 2 2 5" xfId="28148" xr:uid="{DB6C2CF4-FEB8-41A7-91EB-57D4C6E33664}"/>
    <cellStyle name="Comma 5 3 4 3 2 2 3" xfId="5906" xr:uid="{ADB964B6-1177-448F-8645-A698F190764D}"/>
    <cellStyle name="Comma 5 3 4 3 2 2 3 2" xfId="18038" xr:uid="{3C8AD74F-F0D7-408C-83A1-D9406FB9F214}"/>
    <cellStyle name="Comma 5 3 4 3 2 2 3 2 2" xfId="42302" xr:uid="{5C2339F4-3B54-45F7-B964-37B97FF5FF70}"/>
    <cellStyle name="Comma 5 3 4 3 2 2 3 3" xfId="30170" xr:uid="{AACB9299-A12B-47E0-BD1F-01260D961A1B}"/>
    <cellStyle name="Comma 5 3 4 3 2 2 4" xfId="9950" xr:uid="{26DF6F8C-AC32-40D9-8C61-7EA643E9CAC8}"/>
    <cellStyle name="Comma 5 3 4 3 2 2 4 2" xfId="22082" xr:uid="{4C858E99-53E6-4CFA-9FF2-6CFCBB3FEFC7}"/>
    <cellStyle name="Comma 5 3 4 3 2 2 4 2 2" xfId="46346" xr:uid="{6516265B-2887-4EDB-98D5-8D98912508AB}"/>
    <cellStyle name="Comma 5 3 4 3 2 2 4 3" xfId="34214" xr:uid="{DE163CE7-7B0C-4117-9057-02FA2AD9A8AC}"/>
    <cellStyle name="Comma 5 3 4 3 2 2 5" xfId="13994" xr:uid="{21BABACC-07ED-4177-9F7D-26C9B37BF9E7}"/>
    <cellStyle name="Comma 5 3 4 3 2 2 5 2" xfId="38258" xr:uid="{636EB205-5FD0-46C6-A1FE-448749AF5CA1}"/>
    <cellStyle name="Comma 5 3 4 3 2 2 6" xfId="26126" xr:uid="{077AF000-4C49-4FE7-A3CC-8A2178CBC8F6}"/>
    <cellStyle name="Comma 5 3 4 3 2 3" xfId="2873" xr:uid="{C7C5A7B2-E638-41A9-800C-341C5ABE7844}"/>
    <cellStyle name="Comma 5 3 4 3 2 3 2" xfId="6917" xr:uid="{3905EBC3-B8A7-454D-8C28-EF02CB8FFE0C}"/>
    <cellStyle name="Comma 5 3 4 3 2 3 2 2" xfId="19049" xr:uid="{F4FF842C-A10B-457C-909F-3CAED88BC9CE}"/>
    <cellStyle name="Comma 5 3 4 3 2 3 2 2 2" xfId="43313" xr:uid="{90869B7F-36E8-40BB-857C-2879A19975B4}"/>
    <cellStyle name="Comma 5 3 4 3 2 3 2 3" xfId="31181" xr:uid="{65B12076-80D1-4758-9D19-FAF814CE6A1B}"/>
    <cellStyle name="Comma 5 3 4 3 2 3 3" xfId="10961" xr:uid="{C4E552F9-FCBB-4BC9-8440-148EE161398C}"/>
    <cellStyle name="Comma 5 3 4 3 2 3 3 2" xfId="23093" xr:uid="{0CF54BE6-02E3-49B5-9BE0-E86E7D0D4C5B}"/>
    <cellStyle name="Comma 5 3 4 3 2 3 3 2 2" xfId="47357" xr:uid="{8907172E-C43C-45D1-880C-0C11A2A308F4}"/>
    <cellStyle name="Comma 5 3 4 3 2 3 3 3" xfId="35225" xr:uid="{B4226643-78E8-483A-9BAD-6D10DDDCC272}"/>
    <cellStyle name="Comma 5 3 4 3 2 3 4" xfId="15005" xr:uid="{7805DBCA-5BC1-4DA8-B9C2-E9B15BE7D071}"/>
    <cellStyle name="Comma 5 3 4 3 2 3 4 2" xfId="39269" xr:uid="{C440FE02-F790-439F-A491-E92401BE3006}"/>
    <cellStyle name="Comma 5 3 4 3 2 3 5" xfId="27137" xr:uid="{35AFB0AF-A600-4F46-9E26-5D34E455B78B}"/>
    <cellStyle name="Comma 5 3 4 3 2 4" xfId="4895" xr:uid="{C45144C2-0F32-4CA4-8D37-E2B929857C3D}"/>
    <cellStyle name="Comma 5 3 4 3 2 4 2" xfId="17027" xr:uid="{9F6281B7-DFF3-4ABA-8673-027CEDDE6FC8}"/>
    <cellStyle name="Comma 5 3 4 3 2 4 2 2" xfId="41291" xr:uid="{908F15BD-590D-4F91-9BCC-9661F2A9ABBF}"/>
    <cellStyle name="Comma 5 3 4 3 2 4 3" xfId="29159" xr:uid="{D0676C7D-C166-419C-BFFD-23548E598ED9}"/>
    <cellStyle name="Comma 5 3 4 3 2 5" xfId="8939" xr:uid="{9534449F-A519-4F51-8003-7E848C65E09C}"/>
    <cellStyle name="Comma 5 3 4 3 2 5 2" xfId="21071" xr:uid="{030432B2-D199-4BA5-B2DA-8778121EB716}"/>
    <cellStyle name="Comma 5 3 4 3 2 5 2 2" xfId="45335" xr:uid="{0096897F-9E62-4006-9ECB-A47A0CD56477}"/>
    <cellStyle name="Comma 5 3 4 3 2 5 3" xfId="33203" xr:uid="{F5D0FC30-5CF1-435D-8C04-E59676D7CFB7}"/>
    <cellStyle name="Comma 5 3 4 3 2 6" xfId="12983" xr:uid="{7EAD7D35-92CF-4D6E-9C39-D481205ACE1B}"/>
    <cellStyle name="Comma 5 3 4 3 2 6 2" xfId="37247" xr:uid="{491B2A0D-ECAF-483B-B94D-CBA16B3999FB}"/>
    <cellStyle name="Comma 5 3 4 3 2 7" xfId="25115" xr:uid="{FB0991DB-2832-4C27-83DC-9FC29EEFE8A2}"/>
    <cellStyle name="Comma 5 3 4 3 3" xfId="1357" xr:uid="{2CD2A1AA-D14C-480B-A95D-9B36B3FA0EAC}"/>
    <cellStyle name="Comma 5 3 4 3 3 2" xfId="3379" xr:uid="{9517B78D-E9E8-4F3B-B7C7-1DB790C74152}"/>
    <cellStyle name="Comma 5 3 4 3 3 2 2" xfId="7423" xr:uid="{56F30464-B25C-4CE7-8032-7E8C38B2833C}"/>
    <cellStyle name="Comma 5 3 4 3 3 2 2 2" xfId="19555" xr:uid="{A8452650-4C74-4D12-B1EB-62F5952CF7B0}"/>
    <cellStyle name="Comma 5 3 4 3 3 2 2 2 2" xfId="43819" xr:uid="{D217CC0A-9D04-475D-9C94-751DFAD1B5F0}"/>
    <cellStyle name="Comma 5 3 4 3 3 2 2 3" xfId="31687" xr:uid="{477EF49D-C257-4A05-9523-CBA6CEB2360F}"/>
    <cellStyle name="Comma 5 3 4 3 3 2 3" xfId="11467" xr:uid="{67C08A3A-97BD-47F0-B663-F1F28420852B}"/>
    <cellStyle name="Comma 5 3 4 3 3 2 3 2" xfId="23599" xr:uid="{B24C0467-5CF2-4F9D-A48E-48E985D48C56}"/>
    <cellStyle name="Comma 5 3 4 3 3 2 3 2 2" xfId="47863" xr:uid="{E73B7A3A-2980-4BE1-99FF-D80A46651437}"/>
    <cellStyle name="Comma 5 3 4 3 3 2 3 3" xfId="35731" xr:uid="{1B98B313-9DED-495B-86F5-9056EB6193F6}"/>
    <cellStyle name="Comma 5 3 4 3 3 2 4" xfId="15511" xr:uid="{916CC10A-B6CF-4862-A156-83819679877D}"/>
    <cellStyle name="Comma 5 3 4 3 3 2 4 2" xfId="39775" xr:uid="{1F3872B8-C6B6-4496-8650-BA08ED8AD7B3}"/>
    <cellStyle name="Comma 5 3 4 3 3 2 5" xfId="27643" xr:uid="{92890720-C8E5-4DA9-BF6B-D635BCF5E43C}"/>
    <cellStyle name="Comma 5 3 4 3 3 3" xfId="5401" xr:uid="{7FDAEC40-942A-4779-A93D-B68DD32615A7}"/>
    <cellStyle name="Comma 5 3 4 3 3 3 2" xfId="17533" xr:uid="{3697633F-D224-4644-9B6E-D4A0FE659C4A}"/>
    <cellStyle name="Comma 5 3 4 3 3 3 2 2" xfId="41797" xr:uid="{71D22D56-8D23-4EB7-A40E-956C3202FE83}"/>
    <cellStyle name="Comma 5 3 4 3 3 3 3" xfId="29665" xr:uid="{DBC3B3EB-BAE3-4CB0-9165-E4C05EF1EA16}"/>
    <cellStyle name="Comma 5 3 4 3 3 4" xfId="9445" xr:uid="{6D3D1BFD-8A5A-424A-86BE-852C375149A4}"/>
    <cellStyle name="Comma 5 3 4 3 3 4 2" xfId="21577" xr:uid="{9F211F3F-777E-4041-A9A1-E674844B0AF4}"/>
    <cellStyle name="Comma 5 3 4 3 3 4 2 2" xfId="45841" xr:uid="{3F58F26A-75E2-4610-8026-B438BA7F9F37}"/>
    <cellStyle name="Comma 5 3 4 3 3 4 3" xfId="33709" xr:uid="{EB31884C-D15D-4347-99F4-013862B0AEA1}"/>
    <cellStyle name="Comma 5 3 4 3 3 5" xfId="13489" xr:uid="{4EB11CFF-40A7-40DA-A6A7-E3E83BD8D9E7}"/>
    <cellStyle name="Comma 5 3 4 3 3 5 2" xfId="37753" xr:uid="{A21F630A-6074-4B63-824C-FA0754646CB4}"/>
    <cellStyle name="Comma 5 3 4 3 3 6" xfId="25621" xr:uid="{230856CE-B1F8-4D96-9181-C51685E98E33}"/>
    <cellStyle name="Comma 5 3 4 3 4" xfId="2368" xr:uid="{F2929D89-2F96-41EA-BA81-C1DE0DE25191}"/>
    <cellStyle name="Comma 5 3 4 3 4 2" xfId="6412" xr:uid="{F74A255A-19A6-4620-997D-44B9FB2FCD92}"/>
    <cellStyle name="Comma 5 3 4 3 4 2 2" xfId="18544" xr:uid="{AA6D5A2C-E23C-4B99-8A4F-1BC3D2185857}"/>
    <cellStyle name="Comma 5 3 4 3 4 2 2 2" xfId="42808" xr:uid="{30BC7214-1864-42A6-90A9-B90FAA766CE6}"/>
    <cellStyle name="Comma 5 3 4 3 4 2 3" xfId="30676" xr:uid="{5A91BD68-7A7D-43DE-AAD8-FE9F097223AA}"/>
    <cellStyle name="Comma 5 3 4 3 4 3" xfId="10456" xr:uid="{F8F0AA21-D656-4171-A2F1-42F7A6981E57}"/>
    <cellStyle name="Comma 5 3 4 3 4 3 2" xfId="22588" xr:uid="{08619669-FB1E-4374-A922-2DCA3C5D0162}"/>
    <cellStyle name="Comma 5 3 4 3 4 3 2 2" xfId="46852" xr:uid="{0E2CB809-67A7-4FD7-BC70-DF15F978F698}"/>
    <cellStyle name="Comma 5 3 4 3 4 3 3" xfId="34720" xr:uid="{46781BE7-1CE3-42EB-B39F-BA7F6D8A39A8}"/>
    <cellStyle name="Comma 5 3 4 3 4 4" xfId="14500" xr:uid="{FAC95479-4310-4B6D-97F6-6AE1C3E29D2E}"/>
    <cellStyle name="Comma 5 3 4 3 4 4 2" xfId="38764" xr:uid="{DA4DBD33-CC6E-4BC2-A34F-81E2AEC85999}"/>
    <cellStyle name="Comma 5 3 4 3 4 5" xfId="26632" xr:uid="{E865C44B-1793-466D-B1D6-2E74085E20C0}"/>
    <cellStyle name="Comma 5 3 4 3 5" xfId="4390" xr:uid="{F56D8663-C105-43E1-9491-F03A930E3023}"/>
    <cellStyle name="Comma 5 3 4 3 5 2" xfId="16522" xr:uid="{B01C33DE-2551-481F-A582-7156E6395ED1}"/>
    <cellStyle name="Comma 5 3 4 3 5 2 2" xfId="40786" xr:uid="{71094054-A6C8-49CF-A3E1-E76D7F1ED3D3}"/>
    <cellStyle name="Comma 5 3 4 3 5 3" xfId="28654" xr:uid="{C4B01368-3F8A-4489-8453-860928CE90E8}"/>
    <cellStyle name="Comma 5 3 4 3 6" xfId="8434" xr:uid="{A3CBC60D-4800-4C2B-85BC-FDC8A87C388E}"/>
    <cellStyle name="Comma 5 3 4 3 6 2" xfId="20566" xr:uid="{EA42F551-769D-4287-B284-4A03DC4BADF7}"/>
    <cellStyle name="Comma 5 3 4 3 6 2 2" xfId="44830" xr:uid="{8458BF50-6E2F-4F26-9D94-EC509FA0E006}"/>
    <cellStyle name="Comma 5 3 4 3 6 3" xfId="32698" xr:uid="{C03FED63-A766-4F8D-9FC2-410D6964175A}"/>
    <cellStyle name="Comma 5 3 4 3 7" xfId="12478" xr:uid="{9D9BCCDF-56DE-4812-B0C2-162F9AB647CE}"/>
    <cellStyle name="Comma 5 3 4 3 7 2" xfId="36742" xr:uid="{4F1547F6-FD0A-4024-8B13-B91689FF2A74}"/>
    <cellStyle name="Comma 5 3 4 3 8" xfId="24610" xr:uid="{DCFD53AF-F267-404B-B187-9FBFF21007DC}"/>
    <cellStyle name="Comma 5 3 4 4" xfId="598" xr:uid="{43B8DDF1-87E2-48F9-9479-F6064A0FA74A}"/>
    <cellStyle name="Comma 5 3 4 4 2" xfId="1609" xr:uid="{7C356D2A-04D5-4D53-AAEC-AA4718E4ED72}"/>
    <cellStyle name="Comma 5 3 4 4 2 2" xfId="3631" xr:uid="{7CC5D4E3-3345-4DA4-B805-758732E38AD5}"/>
    <cellStyle name="Comma 5 3 4 4 2 2 2" xfId="7675" xr:uid="{004E032D-5935-4851-B006-DF570862E033}"/>
    <cellStyle name="Comma 5 3 4 4 2 2 2 2" xfId="19807" xr:uid="{D07EE34D-7E69-4994-9C76-CCF138DF48BF}"/>
    <cellStyle name="Comma 5 3 4 4 2 2 2 2 2" xfId="44071" xr:uid="{E8E5B05A-269F-4B60-AC1A-0DB37BEFD0A1}"/>
    <cellStyle name="Comma 5 3 4 4 2 2 2 3" xfId="31939" xr:uid="{2294B35B-1448-433A-BF00-459B48EA9011}"/>
    <cellStyle name="Comma 5 3 4 4 2 2 3" xfId="11719" xr:uid="{29DA00A1-51FA-49C7-8C80-265241224B38}"/>
    <cellStyle name="Comma 5 3 4 4 2 2 3 2" xfId="23851" xr:uid="{3AFB0EC9-3FC8-4DED-A2E3-749752DAC987}"/>
    <cellStyle name="Comma 5 3 4 4 2 2 3 2 2" xfId="48115" xr:uid="{8EEE370E-D10C-4590-A8A2-1F4AF5884D8D}"/>
    <cellStyle name="Comma 5 3 4 4 2 2 3 3" xfId="35983" xr:uid="{9349F969-DF3E-4E31-8910-56039D0B0E8E}"/>
    <cellStyle name="Comma 5 3 4 4 2 2 4" xfId="15763" xr:uid="{138E61CE-EF2F-4941-8666-51EE9E0C0812}"/>
    <cellStyle name="Comma 5 3 4 4 2 2 4 2" xfId="40027" xr:uid="{CFBF4E95-22AC-41EB-BBC5-CBFF0F424E43}"/>
    <cellStyle name="Comma 5 3 4 4 2 2 5" xfId="27895" xr:uid="{A423AAA0-AA2B-4AB7-B201-3F1C2C6C3E5C}"/>
    <cellStyle name="Comma 5 3 4 4 2 3" xfId="5653" xr:uid="{30DD6EEC-9CB6-494B-AA7D-56197114DD11}"/>
    <cellStyle name="Comma 5 3 4 4 2 3 2" xfId="17785" xr:uid="{0AE1586E-6F36-42D4-85F3-B17B5E6DA164}"/>
    <cellStyle name="Comma 5 3 4 4 2 3 2 2" xfId="42049" xr:uid="{8C82DE4E-EE8A-496D-AB6B-EF978BB32E18}"/>
    <cellStyle name="Comma 5 3 4 4 2 3 3" xfId="29917" xr:uid="{D874F9AD-C7D5-41F8-8BAC-D53745C1A98F}"/>
    <cellStyle name="Comma 5 3 4 4 2 4" xfId="9697" xr:uid="{4DA36E6F-2E4B-4D2B-A5FB-B6F6FC564AEA}"/>
    <cellStyle name="Comma 5 3 4 4 2 4 2" xfId="21829" xr:uid="{477BB22E-4DF3-4600-B84F-1400522FA960}"/>
    <cellStyle name="Comma 5 3 4 4 2 4 2 2" xfId="46093" xr:uid="{CDB90892-8587-441D-98FB-4F0435512222}"/>
    <cellStyle name="Comma 5 3 4 4 2 4 3" xfId="33961" xr:uid="{0331A330-9599-4425-97C6-38E51AA9067A}"/>
    <cellStyle name="Comma 5 3 4 4 2 5" xfId="13741" xr:uid="{E8D2883C-054E-4091-9CCA-B01D4E266423}"/>
    <cellStyle name="Comma 5 3 4 4 2 5 2" xfId="38005" xr:uid="{0A09397F-7FFC-418B-B2E5-DBE84C592C4F}"/>
    <cellStyle name="Comma 5 3 4 4 2 6" xfId="25873" xr:uid="{48BD7056-2B98-4CEB-BBD3-4A298221541C}"/>
    <cellStyle name="Comma 5 3 4 4 3" xfId="2620" xr:uid="{BA003F14-F5C6-434E-96E8-3E11E6426A2C}"/>
    <cellStyle name="Comma 5 3 4 4 3 2" xfId="6664" xr:uid="{DB1EF0A1-B92C-413C-8C11-AC5C52A0D871}"/>
    <cellStyle name="Comma 5 3 4 4 3 2 2" xfId="18796" xr:uid="{41289F17-98A3-4DE0-869E-15EAFB73225B}"/>
    <cellStyle name="Comma 5 3 4 4 3 2 2 2" xfId="43060" xr:uid="{46E81673-C317-4452-A0CC-184DF1695AD5}"/>
    <cellStyle name="Comma 5 3 4 4 3 2 3" xfId="30928" xr:uid="{3D8D7CD4-BA25-4C68-BACD-A2281C348423}"/>
    <cellStyle name="Comma 5 3 4 4 3 3" xfId="10708" xr:uid="{1D17AAAB-6515-4FC2-A89A-831DB24C4432}"/>
    <cellStyle name="Comma 5 3 4 4 3 3 2" xfId="22840" xr:uid="{47C8DD82-7342-45F6-B704-20CF9B7BB290}"/>
    <cellStyle name="Comma 5 3 4 4 3 3 2 2" xfId="47104" xr:uid="{8F4099B7-A0E2-4FBF-A603-7010E5421A06}"/>
    <cellStyle name="Comma 5 3 4 4 3 3 3" xfId="34972" xr:uid="{99908F73-FA65-4476-AA16-866DE287962D}"/>
    <cellStyle name="Comma 5 3 4 4 3 4" xfId="14752" xr:uid="{EF773331-374F-4C54-8E4A-6755BAEF7F47}"/>
    <cellStyle name="Comma 5 3 4 4 3 4 2" xfId="39016" xr:uid="{D60747B8-AA2C-4DF4-94B3-D4FF807C6B99}"/>
    <cellStyle name="Comma 5 3 4 4 3 5" xfId="26884" xr:uid="{D2474794-2B71-447F-B9C7-87A99BB30C04}"/>
    <cellStyle name="Comma 5 3 4 4 4" xfId="4642" xr:uid="{82147BEC-C91A-487B-AFA3-A0D9C64051DE}"/>
    <cellStyle name="Comma 5 3 4 4 4 2" xfId="16774" xr:uid="{C91503AB-FA03-4722-BBF3-4F8055B99A23}"/>
    <cellStyle name="Comma 5 3 4 4 4 2 2" xfId="41038" xr:uid="{B6E6E568-FDB8-4CBA-AB0B-B42477204302}"/>
    <cellStyle name="Comma 5 3 4 4 4 3" xfId="28906" xr:uid="{504E87D0-51CF-44E5-9252-90FC394ED137}"/>
    <cellStyle name="Comma 5 3 4 4 5" xfId="8686" xr:uid="{0ABBE324-2678-4AE4-9E60-31D45D93CC2D}"/>
    <cellStyle name="Comma 5 3 4 4 5 2" xfId="20818" xr:uid="{7A52508D-A9E4-4CEB-B3F0-27C5D30F06BA}"/>
    <cellStyle name="Comma 5 3 4 4 5 2 2" xfId="45082" xr:uid="{8893FC42-65C3-414E-B9DB-227BEF55C95B}"/>
    <cellStyle name="Comma 5 3 4 4 5 3" xfId="32950" xr:uid="{CD9E9F4F-A4E9-497C-979F-266EB46F2494}"/>
    <cellStyle name="Comma 5 3 4 4 6" xfId="12730" xr:uid="{207CA439-9637-4777-B006-82E86A12E324}"/>
    <cellStyle name="Comma 5 3 4 4 6 2" xfId="36994" xr:uid="{9E7D7402-E6F2-4372-AF4B-5F1696B5EAD4}"/>
    <cellStyle name="Comma 5 3 4 4 7" xfId="24862" xr:uid="{D82E4D3E-152D-4DFF-8785-99DAE392C5F6}"/>
    <cellStyle name="Comma 5 3 4 5" xfId="1104" xr:uid="{99E431D2-0E96-45BE-B6E0-3B1D2192BD75}"/>
    <cellStyle name="Comma 5 3 4 5 2" xfId="3126" xr:uid="{1AD9FE9A-C6E4-4619-91C9-4ED619B8B3BC}"/>
    <cellStyle name="Comma 5 3 4 5 2 2" xfId="7170" xr:uid="{895AB579-DDBD-4C3C-A033-68B8988E8C45}"/>
    <cellStyle name="Comma 5 3 4 5 2 2 2" xfId="19302" xr:uid="{F2DC2A5B-98C9-418E-ACBB-ED7BAF6447F2}"/>
    <cellStyle name="Comma 5 3 4 5 2 2 2 2" xfId="43566" xr:uid="{E0BF5045-E955-4CB9-A8AD-9C43C6661A42}"/>
    <cellStyle name="Comma 5 3 4 5 2 2 3" xfId="31434" xr:uid="{CE18213D-DA7F-439E-9BF7-41E01376EB51}"/>
    <cellStyle name="Comma 5 3 4 5 2 3" xfId="11214" xr:uid="{2075F143-7936-449C-899C-5B090201ADBC}"/>
    <cellStyle name="Comma 5 3 4 5 2 3 2" xfId="23346" xr:uid="{BDD08B19-42E6-4DEF-B648-129AD9A92EFB}"/>
    <cellStyle name="Comma 5 3 4 5 2 3 2 2" xfId="47610" xr:uid="{2AA95EC5-E5BA-4213-9E59-22CFB258D6D9}"/>
    <cellStyle name="Comma 5 3 4 5 2 3 3" xfId="35478" xr:uid="{E52BD89B-C2B7-4D3A-A896-C7E001AF2389}"/>
    <cellStyle name="Comma 5 3 4 5 2 4" xfId="15258" xr:uid="{66391C2E-5DF3-479A-B289-9046A9A8C541}"/>
    <cellStyle name="Comma 5 3 4 5 2 4 2" xfId="39522" xr:uid="{DBE05431-AFCF-4718-A9D2-02F05655A6CC}"/>
    <cellStyle name="Comma 5 3 4 5 2 5" xfId="27390" xr:uid="{EA34C144-7771-471A-ACD9-9BE8D515B72C}"/>
    <cellStyle name="Comma 5 3 4 5 3" xfId="5148" xr:uid="{87BE3D29-FA15-4B60-8C14-6CE58B9B3E53}"/>
    <cellStyle name="Comma 5 3 4 5 3 2" xfId="17280" xr:uid="{6D825C74-7DED-4FD1-8D43-F11FBA081039}"/>
    <cellStyle name="Comma 5 3 4 5 3 2 2" xfId="41544" xr:uid="{1DCDF190-96D1-4F72-BB54-531A461577DC}"/>
    <cellStyle name="Comma 5 3 4 5 3 3" xfId="29412" xr:uid="{AD071E5D-C126-4D19-BEC3-6326EFF84663}"/>
    <cellStyle name="Comma 5 3 4 5 4" xfId="9192" xr:uid="{600E7589-5940-454E-A735-D1A2A2E28A89}"/>
    <cellStyle name="Comma 5 3 4 5 4 2" xfId="21324" xr:uid="{875B42DF-3F6F-4A84-9DFC-65847BF6A4C7}"/>
    <cellStyle name="Comma 5 3 4 5 4 2 2" xfId="45588" xr:uid="{27074841-1C60-4B0E-AEC8-9BA5A7A2015C}"/>
    <cellStyle name="Comma 5 3 4 5 4 3" xfId="33456" xr:uid="{E7E8D4DC-9850-41A8-8BE3-0F4E7ED015BE}"/>
    <cellStyle name="Comma 5 3 4 5 5" xfId="13236" xr:uid="{220BAFF2-4595-49F0-B9FD-E8599DE099D8}"/>
    <cellStyle name="Comma 5 3 4 5 5 2" xfId="37500" xr:uid="{3AEC71F6-C680-4C20-AECE-783198C51290}"/>
    <cellStyle name="Comma 5 3 4 5 6" xfId="25368" xr:uid="{EA54BA53-4DB1-4B3D-9697-20B45D7955A4}"/>
    <cellStyle name="Comma 5 3 4 6" xfId="2115" xr:uid="{D06EA6B3-543A-4E94-814A-F9D4900A58F6}"/>
    <cellStyle name="Comma 5 3 4 6 2" xfId="6159" xr:uid="{15EDCAFE-6ACE-45CE-A611-6513A1D6127C}"/>
    <cellStyle name="Comma 5 3 4 6 2 2" xfId="18291" xr:uid="{538FA572-23B1-4BAE-A726-6D35EBD7A16A}"/>
    <cellStyle name="Comma 5 3 4 6 2 2 2" xfId="42555" xr:uid="{BC44D434-59E2-4824-BAC9-64A6A48B7D24}"/>
    <cellStyle name="Comma 5 3 4 6 2 3" xfId="30423" xr:uid="{DCF61585-6B1D-4DEE-91F8-6A8B3AF0038A}"/>
    <cellStyle name="Comma 5 3 4 6 3" xfId="10203" xr:uid="{A152366D-11DE-4BA0-A095-844B92B17FBA}"/>
    <cellStyle name="Comma 5 3 4 6 3 2" xfId="22335" xr:uid="{1E81E45F-7932-4860-9B9F-07B78C5EAF25}"/>
    <cellStyle name="Comma 5 3 4 6 3 2 2" xfId="46599" xr:uid="{C1636658-0EE6-4597-9ED1-B1BDA9475FB3}"/>
    <cellStyle name="Comma 5 3 4 6 3 3" xfId="34467" xr:uid="{CED19DEA-7124-4F1B-80D6-D0BC1AF7BAC0}"/>
    <cellStyle name="Comma 5 3 4 6 4" xfId="14247" xr:uid="{0EB5C1BF-2FFC-497D-BF07-D97A32CE204E}"/>
    <cellStyle name="Comma 5 3 4 6 4 2" xfId="38511" xr:uid="{B018EF01-9D35-4B96-A2C8-654A830D885C}"/>
    <cellStyle name="Comma 5 3 4 6 5" xfId="26379" xr:uid="{B96778C2-6984-41DB-AF48-ECFF310FB3E7}"/>
    <cellStyle name="Comma 5 3 4 7" xfId="4137" xr:uid="{EFC2B2FE-61E5-4F01-B79C-C604651DCB4C}"/>
    <cellStyle name="Comma 5 3 4 7 2" xfId="16269" xr:uid="{E411F499-ABDD-4532-A518-A8453184C642}"/>
    <cellStyle name="Comma 5 3 4 7 2 2" xfId="40533" xr:uid="{658B6FF1-4907-4D92-8502-CC0BA738BECC}"/>
    <cellStyle name="Comma 5 3 4 7 3" xfId="28401" xr:uid="{71107760-EAD9-47D4-8654-EF76A1A6AA4F}"/>
    <cellStyle name="Comma 5 3 4 8" xfId="8181" xr:uid="{0297DB9B-AA19-445F-8CC3-46A345578035}"/>
    <cellStyle name="Comma 5 3 4 8 2" xfId="20313" xr:uid="{B8A6B51E-3C71-4887-B66E-3B220298103B}"/>
    <cellStyle name="Comma 5 3 4 8 2 2" xfId="44577" xr:uid="{B9E18444-DAD4-4860-ABCC-2E053B072145}"/>
    <cellStyle name="Comma 5 3 4 8 3" xfId="32445" xr:uid="{28636A97-10C2-4FAA-B267-51B3CF5D7F25}"/>
    <cellStyle name="Comma 5 3 4 9" xfId="12225" xr:uid="{0E9F7635-218A-48F8-904C-79720FEF769A}"/>
    <cellStyle name="Comma 5 3 4 9 2" xfId="36489" xr:uid="{8CC4BA3C-2022-44AF-A53D-6ACF4C72B287}"/>
    <cellStyle name="Comma 5 3 5" xfId="156" xr:uid="{A5E8D9DD-108C-4C4E-A724-A17A92E4C301}"/>
    <cellStyle name="Comma 5 3 5 2" xfId="409" xr:uid="{5BDD90B6-4B9A-460D-A3F4-11AA57817ACE}"/>
    <cellStyle name="Comma 5 3 5 2 2" xfId="914" xr:uid="{3B9E4C2C-A255-4FB4-975B-1F1DB382C0A5}"/>
    <cellStyle name="Comma 5 3 5 2 2 2" xfId="1925" xr:uid="{4A2A671B-975C-48EB-BF95-F8AE0DC41D4E}"/>
    <cellStyle name="Comma 5 3 5 2 2 2 2" xfId="3947" xr:uid="{EFDF17FA-43C4-418C-BF27-0F700A46AE15}"/>
    <cellStyle name="Comma 5 3 5 2 2 2 2 2" xfId="7991" xr:uid="{E0E80BCA-0802-4079-A24E-4B214344C380}"/>
    <cellStyle name="Comma 5 3 5 2 2 2 2 2 2" xfId="20123" xr:uid="{325FA48C-9555-4B18-8E7D-AA2555C3D032}"/>
    <cellStyle name="Comma 5 3 5 2 2 2 2 2 2 2" xfId="44387" xr:uid="{BB546E19-46FA-401A-AEC0-7BA548B80BCC}"/>
    <cellStyle name="Comma 5 3 5 2 2 2 2 2 3" xfId="32255" xr:uid="{B2BCB5C3-13C3-4C3A-8C89-9914DAABB9D0}"/>
    <cellStyle name="Comma 5 3 5 2 2 2 2 3" xfId="12035" xr:uid="{7FD94375-C29B-4896-8CCE-2F6BF3763737}"/>
    <cellStyle name="Comma 5 3 5 2 2 2 2 3 2" xfId="24167" xr:uid="{90F87D62-97A6-40FF-A716-3C386172D5BB}"/>
    <cellStyle name="Comma 5 3 5 2 2 2 2 3 2 2" xfId="48431" xr:uid="{604123BB-F80F-4ADA-A613-4A75AA678E83}"/>
    <cellStyle name="Comma 5 3 5 2 2 2 2 3 3" xfId="36299" xr:uid="{0EE080FA-AE0C-450F-A203-694E374B290F}"/>
    <cellStyle name="Comma 5 3 5 2 2 2 2 4" xfId="16079" xr:uid="{9AA2FF7A-5110-4724-80F6-9BAF71AEDF17}"/>
    <cellStyle name="Comma 5 3 5 2 2 2 2 4 2" xfId="40343" xr:uid="{9AE8858B-45F2-4A93-B9C4-0767CE466E2C}"/>
    <cellStyle name="Comma 5 3 5 2 2 2 2 5" xfId="28211" xr:uid="{99C7E3E6-B7A1-40F5-8400-89855BD19ABF}"/>
    <cellStyle name="Comma 5 3 5 2 2 2 3" xfId="5969" xr:uid="{70F80052-5619-4F8D-A0EF-339024652027}"/>
    <cellStyle name="Comma 5 3 5 2 2 2 3 2" xfId="18101" xr:uid="{7AA3078A-E4E7-488E-B273-89310C954A9F}"/>
    <cellStyle name="Comma 5 3 5 2 2 2 3 2 2" xfId="42365" xr:uid="{EE6F26D7-7D6F-408B-BD15-AD827FEF5E3F}"/>
    <cellStyle name="Comma 5 3 5 2 2 2 3 3" xfId="30233" xr:uid="{2DA3DD35-893D-4C00-A247-9202BFBA3A75}"/>
    <cellStyle name="Comma 5 3 5 2 2 2 4" xfId="10013" xr:uid="{64C75CE9-4D42-43E7-9C9B-DEE57EC22A4F}"/>
    <cellStyle name="Comma 5 3 5 2 2 2 4 2" xfId="22145" xr:uid="{B0054603-CAD1-4ABE-8635-B974097F43A0}"/>
    <cellStyle name="Comma 5 3 5 2 2 2 4 2 2" xfId="46409" xr:uid="{A5FE2C3B-922D-4A14-894D-C2D394A32340}"/>
    <cellStyle name="Comma 5 3 5 2 2 2 4 3" xfId="34277" xr:uid="{F4325617-EEFC-440A-9B73-B65E401BE8AA}"/>
    <cellStyle name="Comma 5 3 5 2 2 2 5" xfId="14057" xr:uid="{8B7888B2-68F3-48AE-A964-61B5F67A9870}"/>
    <cellStyle name="Comma 5 3 5 2 2 2 5 2" xfId="38321" xr:uid="{96BE95A6-6126-43B9-968F-536AD6FD4E80}"/>
    <cellStyle name="Comma 5 3 5 2 2 2 6" xfId="26189" xr:uid="{E1CDA569-6ED3-42DF-8BE3-21963FF898B0}"/>
    <cellStyle name="Comma 5 3 5 2 2 3" xfId="2936" xr:uid="{74CA3086-5A55-4E6F-8B7F-926E46773C37}"/>
    <cellStyle name="Comma 5 3 5 2 2 3 2" xfId="6980" xr:uid="{2493AE45-770D-421B-9BAA-2305F4CE26B8}"/>
    <cellStyle name="Comma 5 3 5 2 2 3 2 2" xfId="19112" xr:uid="{FEEC9789-8487-413F-BE86-6375F5BBB9F8}"/>
    <cellStyle name="Comma 5 3 5 2 2 3 2 2 2" xfId="43376" xr:uid="{57E65D58-8A4E-47FC-8DF7-DC66BA7AA079}"/>
    <cellStyle name="Comma 5 3 5 2 2 3 2 3" xfId="31244" xr:uid="{1B5D9321-043B-49E1-9EE2-E71A08FD2485}"/>
    <cellStyle name="Comma 5 3 5 2 2 3 3" xfId="11024" xr:uid="{8ABD4473-A8B8-45A7-AE8A-34E42E99EDAF}"/>
    <cellStyle name="Comma 5 3 5 2 2 3 3 2" xfId="23156" xr:uid="{8913B49A-4857-4DC7-8B24-4A6D7EF966A4}"/>
    <cellStyle name="Comma 5 3 5 2 2 3 3 2 2" xfId="47420" xr:uid="{D06EC73F-657F-493E-87DF-A943B3340625}"/>
    <cellStyle name="Comma 5 3 5 2 2 3 3 3" xfId="35288" xr:uid="{0EB95067-6DF1-4C79-A966-2B7C22050708}"/>
    <cellStyle name="Comma 5 3 5 2 2 3 4" xfId="15068" xr:uid="{BA9232AA-A895-4ECA-8AB5-04FDB8479443}"/>
    <cellStyle name="Comma 5 3 5 2 2 3 4 2" xfId="39332" xr:uid="{69A693CD-222C-42E9-A28F-67A90B76579B}"/>
    <cellStyle name="Comma 5 3 5 2 2 3 5" xfId="27200" xr:uid="{0E1AFEAA-40F5-4186-ADF6-F6F3B0CA1B4B}"/>
    <cellStyle name="Comma 5 3 5 2 2 4" xfId="4958" xr:uid="{B6BBB96D-127B-4669-9FF9-D99319760CDA}"/>
    <cellStyle name="Comma 5 3 5 2 2 4 2" xfId="17090" xr:uid="{B6C13134-F8BB-4B40-B21F-381B98093CB6}"/>
    <cellStyle name="Comma 5 3 5 2 2 4 2 2" xfId="41354" xr:uid="{3C6A9F9F-A46E-4A84-97E3-DA8F25641BD7}"/>
    <cellStyle name="Comma 5 3 5 2 2 4 3" xfId="29222" xr:uid="{086735EE-A922-4B83-A687-1C3C943A45F6}"/>
    <cellStyle name="Comma 5 3 5 2 2 5" xfId="9002" xr:uid="{1B0417E0-039A-4C7F-B2A9-D646FB4C511B}"/>
    <cellStyle name="Comma 5 3 5 2 2 5 2" xfId="21134" xr:uid="{D3C8C083-9C1D-432B-838B-FF8DF90E6382}"/>
    <cellStyle name="Comma 5 3 5 2 2 5 2 2" xfId="45398" xr:uid="{84EDB76C-5B99-4A88-AF40-4AE23930A86C}"/>
    <cellStyle name="Comma 5 3 5 2 2 5 3" xfId="33266" xr:uid="{7C9C6420-215D-469E-96AF-988DF8C0B97E}"/>
    <cellStyle name="Comma 5 3 5 2 2 6" xfId="13046" xr:uid="{04A63E41-4E61-4FE6-BE92-5421F34BACF5}"/>
    <cellStyle name="Comma 5 3 5 2 2 6 2" xfId="37310" xr:uid="{D93364E2-69BA-4EC0-BED9-B73419D61EA5}"/>
    <cellStyle name="Comma 5 3 5 2 2 7" xfId="25178" xr:uid="{A2ED71D8-91E1-46DB-B06B-03695CB790E1}"/>
    <cellStyle name="Comma 5 3 5 2 3" xfId="1420" xr:uid="{2ED93127-1E58-4573-82FA-B6618272118E}"/>
    <cellStyle name="Comma 5 3 5 2 3 2" xfId="3442" xr:uid="{113B3F29-90A8-4B94-BA74-81635177A6F5}"/>
    <cellStyle name="Comma 5 3 5 2 3 2 2" xfId="7486" xr:uid="{1136C51F-47D4-41AE-A119-DCBE8A87F8CF}"/>
    <cellStyle name="Comma 5 3 5 2 3 2 2 2" xfId="19618" xr:uid="{E9E2FB75-130A-4620-8635-B35A4782730C}"/>
    <cellStyle name="Comma 5 3 5 2 3 2 2 2 2" xfId="43882" xr:uid="{6E8A7C24-84E4-430F-ABB4-F9BD22D2264B}"/>
    <cellStyle name="Comma 5 3 5 2 3 2 2 3" xfId="31750" xr:uid="{5BD10AB7-8209-4491-8DE1-5F13345E46D4}"/>
    <cellStyle name="Comma 5 3 5 2 3 2 3" xfId="11530" xr:uid="{6081E5F3-D0F3-4B1D-9028-4A2D9D297C7E}"/>
    <cellStyle name="Comma 5 3 5 2 3 2 3 2" xfId="23662" xr:uid="{1663A684-351E-46F0-804F-C6D51DB265D3}"/>
    <cellStyle name="Comma 5 3 5 2 3 2 3 2 2" xfId="47926" xr:uid="{28C5B93D-83C6-485F-8E76-BF19A9979344}"/>
    <cellStyle name="Comma 5 3 5 2 3 2 3 3" xfId="35794" xr:uid="{ABF2D545-A4E5-46B9-88B0-0D84BC167621}"/>
    <cellStyle name="Comma 5 3 5 2 3 2 4" xfId="15574" xr:uid="{87CBAA0A-6CAC-40DB-83AA-E3827D9A6DBA}"/>
    <cellStyle name="Comma 5 3 5 2 3 2 4 2" xfId="39838" xr:uid="{9EC96047-2799-4160-B20F-F8597383CE9C}"/>
    <cellStyle name="Comma 5 3 5 2 3 2 5" xfId="27706" xr:uid="{7DEECAA8-E71E-4452-B324-7EC5776559A9}"/>
    <cellStyle name="Comma 5 3 5 2 3 3" xfId="5464" xr:uid="{A1132078-BF24-4C78-B289-11475C468598}"/>
    <cellStyle name="Comma 5 3 5 2 3 3 2" xfId="17596" xr:uid="{CD988FB4-77F8-4F58-B101-E7E7B4D85A4D}"/>
    <cellStyle name="Comma 5 3 5 2 3 3 2 2" xfId="41860" xr:uid="{C1B8FBA9-04E5-49C9-B6AA-B51607D3F9FF}"/>
    <cellStyle name="Comma 5 3 5 2 3 3 3" xfId="29728" xr:uid="{9DA16E20-5C31-4FC9-BFC1-7C7F10CAEC15}"/>
    <cellStyle name="Comma 5 3 5 2 3 4" xfId="9508" xr:uid="{B9779DC1-FB84-47B9-904A-352FEB7D75ED}"/>
    <cellStyle name="Comma 5 3 5 2 3 4 2" xfId="21640" xr:uid="{4D70521C-A85F-4C1F-919B-AA4585DC3EC2}"/>
    <cellStyle name="Comma 5 3 5 2 3 4 2 2" xfId="45904" xr:uid="{274FAEA1-4252-4876-9D3B-570F7CB5728C}"/>
    <cellStyle name="Comma 5 3 5 2 3 4 3" xfId="33772" xr:uid="{B8F396D4-0A3A-4C9C-8EFC-5D65CB77DD5D}"/>
    <cellStyle name="Comma 5 3 5 2 3 5" xfId="13552" xr:uid="{C1ACB874-A3AE-4F84-880D-7EE60CEE2B49}"/>
    <cellStyle name="Comma 5 3 5 2 3 5 2" xfId="37816" xr:uid="{5161532C-F34B-44B2-A74E-C19A57AD523E}"/>
    <cellStyle name="Comma 5 3 5 2 3 6" xfId="25684" xr:uid="{6E712A7E-C607-4BF8-96FF-C709672C6849}"/>
    <cellStyle name="Comma 5 3 5 2 4" xfId="2431" xr:uid="{EA270E4D-C5F1-453C-84B4-7B2E152DD8E3}"/>
    <cellStyle name="Comma 5 3 5 2 4 2" xfId="6475" xr:uid="{9A0AA306-6EF2-490F-A1F6-B7BCD6FD04BD}"/>
    <cellStyle name="Comma 5 3 5 2 4 2 2" xfId="18607" xr:uid="{A10F6E43-A826-4FAD-8068-C7D16E95AC38}"/>
    <cellStyle name="Comma 5 3 5 2 4 2 2 2" xfId="42871" xr:uid="{2D28F8B4-4921-4715-B0B3-2CC9A360031F}"/>
    <cellStyle name="Comma 5 3 5 2 4 2 3" xfId="30739" xr:uid="{EB12E460-220E-4845-9DAE-9AC58DFF337B}"/>
    <cellStyle name="Comma 5 3 5 2 4 3" xfId="10519" xr:uid="{CAEE9EA4-BC44-4458-9766-1A04A2C2BE5E}"/>
    <cellStyle name="Comma 5 3 5 2 4 3 2" xfId="22651" xr:uid="{BAE41E32-6EB1-4FB3-9A38-76533312503C}"/>
    <cellStyle name="Comma 5 3 5 2 4 3 2 2" xfId="46915" xr:uid="{56F8B047-85D4-4685-B3EB-2F81C4B93D42}"/>
    <cellStyle name="Comma 5 3 5 2 4 3 3" xfId="34783" xr:uid="{9FA196DF-F5A2-4A28-8347-160C79167DF0}"/>
    <cellStyle name="Comma 5 3 5 2 4 4" xfId="14563" xr:uid="{9E76E713-F67C-435A-A387-0DDB5E8E03C3}"/>
    <cellStyle name="Comma 5 3 5 2 4 4 2" xfId="38827" xr:uid="{0C2BDD99-8460-43D3-9953-AE9EC45B8922}"/>
    <cellStyle name="Comma 5 3 5 2 4 5" xfId="26695" xr:uid="{4F303A02-BCDB-4836-827A-BAC276AD7659}"/>
    <cellStyle name="Comma 5 3 5 2 5" xfId="4453" xr:uid="{BEA449C8-1364-4FC4-87DE-64343416CBAC}"/>
    <cellStyle name="Comma 5 3 5 2 5 2" xfId="16585" xr:uid="{A6A3F50A-5BED-46C1-A1E9-7B70E2A229A9}"/>
    <cellStyle name="Comma 5 3 5 2 5 2 2" xfId="40849" xr:uid="{4B1CD9BC-1DB4-4871-B71F-67F0BEE4880A}"/>
    <cellStyle name="Comma 5 3 5 2 5 3" xfId="28717" xr:uid="{E1567E8E-D8DB-4B33-82E5-17DCB5C42D61}"/>
    <cellStyle name="Comma 5 3 5 2 6" xfId="8497" xr:uid="{AA2A2CA0-DF6E-4831-AB01-1E3343AB5625}"/>
    <cellStyle name="Comma 5 3 5 2 6 2" xfId="20629" xr:uid="{E8F67336-0B16-4A5C-A3D4-7E10963B82F0}"/>
    <cellStyle name="Comma 5 3 5 2 6 2 2" xfId="44893" xr:uid="{31795260-939B-4653-9894-70CD9C934678}"/>
    <cellStyle name="Comma 5 3 5 2 6 3" xfId="32761" xr:uid="{8C28E662-FB79-46CB-A082-C57111EBE15D}"/>
    <cellStyle name="Comma 5 3 5 2 7" xfId="12541" xr:uid="{4D76F1D5-A830-4A4E-B129-010EACCBE3F3}"/>
    <cellStyle name="Comma 5 3 5 2 7 2" xfId="36805" xr:uid="{D333BFB5-5C6A-46ED-A329-1F2378649E2A}"/>
    <cellStyle name="Comma 5 3 5 2 8" xfId="24673" xr:uid="{C7C5B65A-B792-4482-A06E-B2DB6F474D8F}"/>
    <cellStyle name="Comma 5 3 5 3" xfId="661" xr:uid="{A393D86B-E14E-41B7-A3E1-42FA44A70B45}"/>
    <cellStyle name="Comma 5 3 5 3 2" xfId="1672" xr:uid="{B4F76B62-5A0B-449F-B3BF-B862251B4434}"/>
    <cellStyle name="Comma 5 3 5 3 2 2" xfId="3694" xr:uid="{9DD013B7-4456-4C0F-A071-443C29DBB4CF}"/>
    <cellStyle name="Comma 5 3 5 3 2 2 2" xfId="7738" xr:uid="{A3C46FB2-545F-4464-BD82-E5262F6E51B1}"/>
    <cellStyle name="Comma 5 3 5 3 2 2 2 2" xfId="19870" xr:uid="{D9167717-5230-4966-9724-4C99DDF83211}"/>
    <cellStyle name="Comma 5 3 5 3 2 2 2 2 2" xfId="44134" xr:uid="{144B537D-0B01-4384-AD51-9188EB948BF8}"/>
    <cellStyle name="Comma 5 3 5 3 2 2 2 3" xfId="32002" xr:uid="{FB82E321-BF6C-4BEB-9655-DD5B40CC4E46}"/>
    <cellStyle name="Comma 5 3 5 3 2 2 3" xfId="11782" xr:uid="{3503DC1C-D21E-489B-82A1-E6FF57FEC906}"/>
    <cellStyle name="Comma 5 3 5 3 2 2 3 2" xfId="23914" xr:uid="{E2AD06F7-F8DE-4093-88F1-CECF79C3CEB1}"/>
    <cellStyle name="Comma 5 3 5 3 2 2 3 2 2" xfId="48178" xr:uid="{7D380E61-F187-4C7C-9DB8-A779CDB6EDF8}"/>
    <cellStyle name="Comma 5 3 5 3 2 2 3 3" xfId="36046" xr:uid="{F5288ADC-B874-457D-8706-6F30FC1BFCB3}"/>
    <cellStyle name="Comma 5 3 5 3 2 2 4" xfId="15826" xr:uid="{C55A4C25-6B46-4300-A323-7622C1579CC6}"/>
    <cellStyle name="Comma 5 3 5 3 2 2 4 2" xfId="40090" xr:uid="{49B29543-63D7-46D9-B56A-4601CDF7DE43}"/>
    <cellStyle name="Comma 5 3 5 3 2 2 5" xfId="27958" xr:uid="{5FDCDAB5-8E18-4D04-A1F1-E37AF923AF66}"/>
    <cellStyle name="Comma 5 3 5 3 2 3" xfId="5716" xr:uid="{E07DFB36-0425-4368-B9E0-F8450B9D59AB}"/>
    <cellStyle name="Comma 5 3 5 3 2 3 2" xfId="17848" xr:uid="{0D28B429-82CE-4A3F-9A63-4B39A23569C9}"/>
    <cellStyle name="Comma 5 3 5 3 2 3 2 2" xfId="42112" xr:uid="{ADECBE55-ADCE-4930-8FDE-43CED1D6E0A5}"/>
    <cellStyle name="Comma 5 3 5 3 2 3 3" xfId="29980" xr:uid="{D1398D84-BE45-40C0-9145-829026D61F5C}"/>
    <cellStyle name="Comma 5 3 5 3 2 4" xfId="9760" xr:uid="{8077469F-052A-466E-A063-3E5815346158}"/>
    <cellStyle name="Comma 5 3 5 3 2 4 2" xfId="21892" xr:uid="{9DBF4238-6ADF-4BF0-B202-BDD7B7E783D0}"/>
    <cellStyle name="Comma 5 3 5 3 2 4 2 2" xfId="46156" xr:uid="{0842B554-3EC7-4C96-B0BE-A80989DC4934}"/>
    <cellStyle name="Comma 5 3 5 3 2 4 3" xfId="34024" xr:uid="{9A5EDA69-0A60-4728-8B1E-906023524E30}"/>
    <cellStyle name="Comma 5 3 5 3 2 5" xfId="13804" xr:uid="{E9EBAE55-EE9E-4698-9134-AEAFDEE4704D}"/>
    <cellStyle name="Comma 5 3 5 3 2 5 2" xfId="38068" xr:uid="{56DEF508-2017-43AB-AD5B-FAA167A492EE}"/>
    <cellStyle name="Comma 5 3 5 3 2 6" xfId="25936" xr:uid="{34A37E52-7CA1-4E7F-8E9B-4ECC815FBB5F}"/>
    <cellStyle name="Comma 5 3 5 3 3" xfId="2683" xr:uid="{0763E02B-7451-444B-907D-6C420A9DE387}"/>
    <cellStyle name="Comma 5 3 5 3 3 2" xfId="6727" xr:uid="{11EBC010-378B-44A2-BD4A-817C76F3A304}"/>
    <cellStyle name="Comma 5 3 5 3 3 2 2" xfId="18859" xr:uid="{6CFAB090-1E74-4E43-B477-C7905DEBBA71}"/>
    <cellStyle name="Comma 5 3 5 3 3 2 2 2" xfId="43123" xr:uid="{AC16CCF6-56A0-455D-8C37-6DAA3D4301BB}"/>
    <cellStyle name="Comma 5 3 5 3 3 2 3" xfId="30991" xr:uid="{DC164E12-F811-4D0D-A31B-A7DFB6697205}"/>
    <cellStyle name="Comma 5 3 5 3 3 3" xfId="10771" xr:uid="{D7BA8517-85B2-4D50-87A0-5C6A5921EB9E}"/>
    <cellStyle name="Comma 5 3 5 3 3 3 2" xfId="22903" xr:uid="{7D93DEE7-12E0-40FC-90A3-831C275EE2D9}"/>
    <cellStyle name="Comma 5 3 5 3 3 3 2 2" xfId="47167" xr:uid="{4341C4DC-1AF6-4E8B-B9AE-8B94F1C8F4D6}"/>
    <cellStyle name="Comma 5 3 5 3 3 3 3" xfId="35035" xr:uid="{F8C8FD0C-8854-415D-A562-02E7719E69CC}"/>
    <cellStyle name="Comma 5 3 5 3 3 4" xfId="14815" xr:uid="{79A7CC7E-7B61-4815-9E84-0A72ED11083E}"/>
    <cellStyle name="Comma 5 3 5 3 3 4 2" xfId="39079" xr:uid="{D34F0554-BDD2-4A36-9304-5994B5CD6EC2}"/>
    <cellStyle name="Comma 5 3 5 3 3 5" xfId="26947" xr:uid="{67DA84DA-2180-405C-A004-8B338C42186E}"/>
    <cellStyle name="Comma 5 3 5 3 4" xfId="4705" xr:uid="{7F856902-4210-45AC-A79B-E01B389788FF}"/>
    <cellStyle name="Comma 5 3 5 3 4 2" xfId="16837" xr:uid="{91349F2E-C53D-4C94-BCB1-3AD2AC23C96C}"/>
    <cellStyle name="Comma 5 3 5 3 4 2 2" xfId="41101" xr:uid="{DF400708-B856-4545-99D4-3ED17FAA51E2}"/>
    <cellStyle name="Comma 5 3 5 3 4 3" xfId="28969" xr:uid="{425AEB0B-2479-4CC8-8EC1-43C480454435}"/>
    <cellStyle name="Comma 5 3 5 3 5" xfId="8749" xr:uid="{7B19A125-B81F-40DA-9386-F9C64A3E92BB}"/>
    <cellStyle name="Comma 5 3 5 3 5 2" xfId="20881" xr:uid="{D917856F-C82F-4020-B2D9-D44EC50C72E6}"/>
    <cellStyle name="Comma 5 3 5 3 5 2 2" xfId="45145" xr:uid="{71BC5F70-FFE6-4705-9B0E-3C77E6F39B93}"/>
    <cellStyle name="Comma 5 3 5 3 5 3" xfId="33013" xr:uid="{DE1C03D4-961A-48F3-81CF-753C62115233}"/>
    <cellStyle name="Comma 5 3 5 3 6" xfId="12793" xr:uid="{9EBD9039-9591-4405-8F8E-832ACEA475D9}"/>
    <cellStyle name="Comma 5 3 5 3 6 2" xfId="37057" xr:uid="{364EC915-FD5F-461B-8CB2-D7E930B249E6}"/>
    <cellStyle name="Comma 5 3 5 3 7" xfId="24925" xr:uid="{8B3E2E0F-FBAC-4394-AD50-C4AFC414AFD0}"/>
    <cellStyle name="Comma 5 3 5 4" xfId="1167" xr:uid="{FCA78BC4-618C-46A7-925D-77F8F42420CC}"/>
    <cellStyle name="Comma 5 3 5 4 2" xfId="3189" xr:uid="{F2CF878C-BD8D-4596-B9FA-785D9DB60FA1}"/>
    <cellStyle name="Comma 5 3 5 4 2 2" xfId="7233" xr:uid="{1236F804-535A-4F9B-95B8-9E578F6AD9A4}"/>
    <cellStyle name="Comma 5 3 5 4 2 2 2" xfId="19365" xr:uid="{55AA445E-610A-4FD5-A871-2A3BB8E9F41E}"/>
    <cellStyle name="Comma 5 3 5 4 2 2 2 2" xfId="43629" xr:uid="{26688E90-5007-4A06-B9E8-3E467EE3DBD8}"/>
    <cellStyle name="Comma 5 3 5 4 2 2 3" xfId="31497" xr:uid="{6A60C04D-FCEB-48CB-BEDA-D1D788610434}"/>
    <cellStyle name="Comma 5 3 5 4 2 3" xfId="11277" xr:uid="{5EF2C2A7-1B23-4675-BB28-864FE6900DE9}"/>
    <cellStyle name="Comma 5 3 5 4 2 3 2" xfId="23409" xr:uid="{3D928F99-679D-4CA4-8CEC-14BF2D1DF004}"/>
    <cellStyle name="Comma 5 3 5 4 2 3 2 2" xfId="47673" xr:uid="{C59E8A5A-3A44-4701-9E86-EC2A7921A4E8}"/>
    <cellStyle name="Comma 5 3 5 4 2 3 3" xfId="35541" xr:uid="{ABC26697-28AD-4F9B-85DB-7963EC225477}"/>
    <cellStyle name="Comma 5 3 5 4 2 4" xfId="15321" xr:uid="{5DEFB29C-CAC4-4959-B5EB-19EB148009CF}"/>
    <cellStyle name="Comma 5 3 5 4 2 4 2" xfId="39585" xr:uid="{8B86CA3A-7F79-4373-91AD-9278F3211048}"/>
    <cellStyle name="Comma 5 3 5 4 2 5" xfId="27453" xr:uid="{AF5044E9-E9B6-4BE2-82E8-A5E745210B9C}"/>
    <cellStyle name="Comma 5 3 5 4 3" xfId="5211" xr:uid="{D7710B93-734B-4BCB-A111-349F9F0FF5C1}"/>
    <cellStyle name="Comma 5 3 5 4 3 2" xfId="17343" xr:uid="{3FC70E45-4C4F-4B2D-8BFD-584AFA844DDD}"/>
    <cellStyle name="Comma 5 3 5 4 3 2 2" xfId="41607" xr:uid="{127B2C89-E813-419C-8E5C-1292E87D9DC1}"/>
    <cellStyle name="Comma 5 3 5 4 3 3" xfId="29475" xr:uid="{DF13EB98-E3FC-43B7-BE7E-CDB6A78AC799}"/>
    <cellStyle name="Comma 5 3 5 4 4" xfId="9255" xr:uid="{14A87942-601A-40FB-BF77-197B6F5E7A5F}"/>
    <cellStyle name="Comma 5 3 5 4 4 2" xfId="21387" xr:uid="{C8D0A226-BDAF-488A-8EF9-AB3CA38E0DCF}"/>
    <cellStyle name="Comma 5 3 5 4 4 2 2" xfId="45651" xr:uid="{C91D4784-3CB4-47A9-87CE-AB30403209E9}"/>
    <cellStyle name="Comma 5 3 5 4 4 3" xfId="33519" xr:uid="{9978FBE8-34CD-4E4C-AD4F-C65A3AB77ADB}"/>
    <cellStyle name="Comma 5 3 5 4 5" xfId="13299" xr:uid="{FB823878-6626-4AC9-9666-E4E4F1472B42}"/>
    <cellStyle name="Comma 5 3 5 4 5 2" xfId="37563" xr:uid="{94DED154-D457-40FB-BF41-D8B9424898A6}"/>
    <cellStyle name="Comma 5 3 5 4 6" xfId="25431" xr:uid="{37EE5A43-22E5-4B0C-AD83-91EC62C72A14}"/>
    <cellStyle name="Comma 5 3 5 5" xfId="2178" xr:uid="{9CCF4CC6-2C0E-42D4-AF31-96D82373FCFC}"/>
    <cellStyle name="Comma 5 3 5 5 2" xfId="6222" xr:uid="{B30912B2-2C80-4075-8AD7-774AEC8B0213}"/>
    <cellStyle name="Comma 5 3 5 5 2 2" xfId="18354" xr:uid="{3DA58185-25F8-430C-9C68-EC68250FA174}"/>
    <cellStyle name="Comma 5 3 5 5 2 2 2" xfId="42618" xr:uid="{07402206-B0DA-4967-9D47-D149D26901FE}"/>
    <cellStyle name="Comma 5 3 5 5 2 3" xfId="30486" xr:uid="{B49F7FC2-8C7C-4A4E-80E9-5E1D8CE29A81}"/>
    <cellStyle name="Comma 5 3 5 5 3" xfId="10266" xr:uid="{7613D39A-5657-43DD-B67B-611B07CE226F}"/>
    <cellStyle name="Comma 5 3 5 5 3 2" xfId="22398" xr:uid="{16628CEB-C491-4B54-9864-677CC7FFE9D6}"/>
    <cellStyle name="Comma 5 3 5 5 3 2 2" xfId="46662" xr:uid="{A3B5E40A-3A03-418B-87ED-2D05635B9384}"/>
    <cellStyle name="Comma 5 3 5 5 3 3" xfId="34530" xr:uid="{A826B470-B72B-4044-BFB2-A3B107790B57}"/>
    <cellStyle name="Comma 5 3 5 5 4" xfId="14310" xr:uid="{DE82E64E-E0FC-44CF-8D90-E4D04773AA7C}"/>
    <cellStyle name="Comma 5 3 5 5 4 2" xfId="38574" xr:uid="{546362A8-0561-4C20-8142-56A82F48F18D}"/>
    <cellStyle name="Comma 5 3 5 5 5" xfId="26442" xr:uid="{C1EEB677-8385-4646-96D4-BCE76263FDEE}"/>
    <cellStyle name="Comma 5 3 5 6" xfId="4200" xr:uid="{C469D9D1-F9E6-42E4-A42F-E5005F9F7491}"/>
    <cellStyle name="Comma 5 3 5 6 2" xfId="16332" xr:uid="{14415E58-7DD6-47D8-8119-45640224E02C}"/>
    <cellStyle name="Comma 5 3 5 6 2 2" xfId="40596" xr:uid="{9911571D-2FFD-4216-AC70-EAD6A77E7745}"/>
    <cellStyle name="Comma 5 3 5 6 3" xfId="28464" xr:uid="{2BEF9081-F92F-4AA3-91F6-592890013BB1}"/>
    <cellStyle name="Comma 5 3 5 7" xfId="8244" xr:uid="{3AA2CB8B-0EFA-4590-A018-14E7DD5BA600}"/>
    <cellStyle name="Comma 5 3 5 7 2" xfId="20376" xr:uid="{C51FBAC3-0221-4130-8102-3C425FEBFF67}"/>
    <cellStyle name="Comma 5 3 5 7 2 2" xfId="44640" xr:uid="{75CB5165-47F2-4BB9-BE1F-89D1F7F9DC2E}"/>
    <cellStyle name="Comma 5 3 5 7 3" xfId="32508" xr:uid="{333AE828-D11D-4A31-BBCF-065486B2F002}"/>
    <cellStyle name="Comma 5 3 5 8" xfId="12288" xr:uid="{30568351-77B7-4149-9CA2-2614E85C6462}"/>
    <cellStyle name="Comma 5 3 5 8 2" xfId="36552" xr:uid="{DED1B96C-BA7C-48F3-9791-C2FC46B7B925}"/>
    <cellStyle name="Comma 5 3 5 9" xfId="24420" xr:uid="{BD0A506F-5E96-4A95-85DF-06E80D7BF635}"/>
    <cellStyle name="Comma 5 3 6" xfId="283" xr:uid="{E9F39DB0-1FEE-45A2-9B35-1BF5271D5C51}"/>
    <cellStyle name="Comma 5 3 6 2" xfId="788" xr:uid="{25A3E05A-2150-4767-88FA-C573DEECA492}"/>
    <cellStyle name="Comma 5 3 6 2 2" xfId="1799" xr:uid="{B0B907E2-2134-4C86-8AA3-9F21872038D4}"/>
    <cellStyle name="Comma 5 3 6 2 2 2" xfId="3821" xr:uid="{36E5625F-A9F5-483E-B1EC-5859D13CBFCE}"/>
    <cellStyle name="Comma 5 3 6 2 2 2 2" xfId="7865" xr:uid="{6910D384-80F9-47B8-94AB-8214B97980AD}"/>
    <cellStyle name="Comma 5 3 6 2 2 2 2 2" xfId="19997" xr:uid="{947849DE-6AE6-4304-B5C6-01F8111FD448}"/>
    <cellStyle name="Comma 5 3 6 2 2 2 2 2 2" xfId="44261" xr:uid="{725C45C6-0859-4D58-A17B-5E8DF1ED0B9E}"/>
    <cellStyle name="Comma 5 3 6 2 2 2 2 3" xfId="32129" xr:uid="{E03A6F31-652E-4CD5-B44B-B63A2B93323B}"/>
    <cellStyle name="Comma 5 3 6 2 2 2 3" xfId="11909" xr:uid="{18C37C9E-2816-48A3-BDD3-00145478F188}"/>
    <cellStyle name="Comma 5 3 6 2 2 2 3 2" xfId="24041" xr:uid="{B527FBB2-C28C-48BE-B4CA-A74468BAE302}"/>
    <cellStyle name="Comma 5 3 6 2 2 2 3 2 2" xfId="48305" xr:uid="{311B3CD5-8307-44F5-8952-F78851F57273}"/>
    <cellStyle name="Comma 5 3 6 2 2 2 3 3" xfId="36173" xr:uid="{30F66332-3404-4B1B-8EBE-9CF9FB09BDD2}"/>
    <cellStyle name="Comma 5 3 6 2 2 2 4" xfId="15953" xr:uid="{520281BF-4AB4-49B7-AB54-99B193A70D93}"/>
    <cellStyle name="Comma 5 3 6 2 2 2 4 2" xfId="40217" xr:uid="{B77A525C-52A3-4AD1-A688-484A8038F826}"/>
    <cellStyle name="Comma 5 3 6 2 2 2 5" xfId="28085" xr:uid="{AA7F6B75-CFF8-420F-A30D-F8A6AC6FAE45}"/>
    <cellStyle name="Comma 5 3 6 2 2 3" xfId="5843" xr:uid="{1D784BF1-C709-4862-9BBB-831436AE7146}"/>
    <cellStyle name="Comma 5 3 6 2 2 3 2" xfId="17975" xr:uid="{913FFD4B-0340-47F7-8FBB-5C7B6520C826}"/>
    <cellStyle name="Comma 5 3 6 2 2 3 2 2" xfId="42239" xr:uid="{B48AF3BB-A8D7-4B7F-BD59-8D40DB62A5A4}"/>
    <cellStyle name="Comma 5 3 6 2 2 3 3" xfId="30107" xr:uid="{53BC7C0B-6FF7-4EE1-856C-597E3D79842C}"/>
    <cellStyle name="Comma 5 3 6 2 2 4" xfId="9887" xr:uid="{E2F4C9AA-2F5E-4387-84DE-F617EDAC03D2}"/>
    <cellStyle name="Comma 5 3 6 2 2 4 2" xfId="22019" xr:uid="{66FAD870-CE35-4AC6-836C-A0F7B5F91977}"/>
    <cellStyle name="Comma 5 3 6 2 2 4 2 2" xfId="46283" xr:uid="{562DF2CD-BB78-4147-96E7-AFFCDAC723FB}"/>
    <cellStyle name="Comma 5 3 6 2 2 4 3" xfId="34151" xr:uid="{BD889648-83A0-46B5-B79C-FDB03864EBE0}"/>
    <cellStyle name="Comma 5 3 6 2 2 5" xfId="13931" xr:uid="{F3161C82-3673-46C0-AA88-10BCBE7C888C}"/>
    <cellStyle name="Comma 5 3 6 2 2 5 2" xfId="38195" xr:uid="{B7403004-6003-49A4-A397-B9D26535C5A4}"/>
    <cellStyle name="Comma 5 3 6 2 2 6" xfId="26063" xr:uid="{28A8B6B6-AFF5-4C06-A9D2-0D65CE8D9F51}"/>
    <cellStyle name="Comma 5 3 6 2 3" xfId="2810" xr:uid="{4D792AF6-29D9-4C89-85BA-C9512DCCB92D}"/>
    <cellStyle name="Comma 5 3 6 2 3 2" xfId="6854" xr:uid="{B70087A9-9D11-421B-A710-4A5A3437918F}"/>
    <cellStyle name="Comma 5 3 6 2 3 2 2" xfId="18986" xr:uid="{3092E02E-5640-4DB1-B5A2-7F4EBA77090B}"/>
    <cellStyle name="Comma 5 3 6 2 3 2 2 2" xfId="43250" xr:uid="{940D6E60-C27B-4860-8941-6B59AAA78B9F}"/>
    <cellStyle name="Comma 5 3 6 2 3 2 3" xfId="31118" xr:uid="{C3BE9778-CC1E-414F-84FC-667A8F5C5674}"/>
    <cellStyle name="Comma 5 3 6 2 3 3" xfId="10898" xr:uid="{E0E5E0F6-A897-447B-90A3-93220DEDD9F1}"/>
    <cellStyle name="Comma 5 3 6 2 3 3 2" xfId="23030" xr:uid="{F5F3183B-1FB7-4C9E-BD2B-43A666F07C9F}"/>
    <cellStyle name="Comma 5 3 6 2 3 3 2 2" xfId="47294" xr:uid="{80FEA655-CD36-4992-ACBF-E716A12CCCBA}"/>
    <cellStyle name="Comma 5 3 6 2 3 3 3" xfId="35162" xr:uid="{3A1452B6-AB3B-49EB-A194-158A4896F243}"/>
    <cellStyle name="Comma 5 3 6 2 3 4" xfId="14942" xr:uid="{A45C087B-4FC5-42A1-B22C-676ADF79D8AC}"/>
    <cellStyle name="Comma 5 3 6 2 3 4 2" xfId="39206" xr:uid="{E5FB4FE8-99EB-404C-801B-8D3768655EC0}"/>
    <cellStyle name="Comma 5 3 6 2 3 5" xfId="27074" xr:uid="{5E610C4F-8B36-4364-83BD-B7E6BC494AF1}"/>
    <cellStyle name="Comma 5 3 6 2 4" xfId="4832" xr:uid="{D9ADF636-6D1A-47E8-A7A3-F81D996367D9}"/>
    <cellStyle name="Comma 5 3 6 2 4 2" xfId="16964" xr:uid="{C2221BEE-9F3C-4B45-96A4-E3B247DD2D6A}"/>
    <cellStyle name="Comma 5 3 6 2 4 2 2" xfId="41228" xr:uid="{5F1DA1A9-5178-405B-AC23-FD5F362A0517}"/>
    <cellStyle name="Comma 5 3 6 2 4 3" xfId="29096" xr:uid="{605041C7-420A-48BF-909F-D93759511702}"/>
    <cellStyle name="Comma 5 3 6 2 5" xfId="8876" xr:uid="{4D88BFFA-9853-401F-83A4-FA40CD63F2F3}"/>
    <cellStyle name="Comma 5 3 6 2 5 2" xfId="21008" xr:uid="{4E96377A-E8B1-4CA0-A2AF-0BA7F3C4C07F}"/>
    <cellStyle name="Comma 5 3 6 2 5 2 2" xfId="45272" xr:uid="{DDE8C6BE-3C53-4A7C-8B69-20227ECAF5D5}"/>
    <cellStyle name="Comma 5 3 6 2 5 3" xfId="33140" xr:uid="{8CBD7B4C-BEE1-4C4F-A5DF-22C3CAB2B4E6}"/>
    <cellStyle name="Comma 5 3 6 2 6" xfId="12920" xr:uid="{EF684602-CEBA-4DC2-97AF-447A338BA03F}"/>
    <cellStyle name="Comma 5 3 6 2 6 2" xfId="37184" xr:uid="{1D56A2E4-BB8F-4A16-AE66-98F82CFEEFE1}"/>
    <cellStyle name="Comma 5 3 6 2 7" xfId="25052" xr:uid="{F9FE6F81-168C-46E2-AABA-953666EDFF52}"/>
    <cellStyle name="Comma 5 3 6 3" xfId="1294" xr:uid="{8274C2E1-8060-4340-8C45-7DFA27A32ABC}"/>
    <cellStyle name="Comma 5 3 6 3 2" xfId="3316" xr:uid="{3D2C1B86-8A96-4CCF-B5FC-EE8474E57BF1}"/>
    <cellStyle name="Comma 5 3 6 3 2 2" xfId="7360" xr:uid="{738618D0-CA82-473B-BE34-F3C2EA239040}"/>
    <cellStyle name="Comma 5 3 6 3 2 2 2" xfId="19492" xr:uid="{4E9F0023-6598-4188-A6ED-893B02F94ED6}"/>
    <cellStyle name="Comma 5 3 6 3 2 2 2 2" xfId="43756" xr:uid="{FE98A9CB-FAE5-48EC-9B38-F97A1DC6B016}"/>
    <cellStyle name="Comma 5 3 6 3 2 2 3" xfId="31624" xr:uid="{246A5ECA-0136-4953-81D7-DE1F6EB302DA}"/>
    <cellStyle name="Comma 5 3 6 3 2 3" xfId="11404" xr:uid="{1FF78779-95B6-4DE7-A3C0-D3FEDE4F2D8A}"/>
    <cellStyle name="Comma 5 3 6 3 2 3 2" xfId="23536" xr:uid="{FF0AF1F8-497A-4BD2-8120-B0DEE9A6F4B0}"/>
    <cellStyle name="Comma 5 3 6 3 2 3 2 2" xfId="47800" xr:uid="{33B23562-D9D1-463C-81BE-FB02CB00B5B4}"/>
    <cellStyle name="Comma 5 3 6 3 2 3 3" xfId="35668" xr:uid="{9392886B-BA89-4EDB-A1BC-40017C7424AB}"/>
    <cellStyle name="Comma 5 3 6 3 2 4" xfId="15448" xr:uid="{506B0AB3-E646-4C92-AB06-B54D4C9764B1}"/>
    <cellStyle name="Comma 5 3 6 3 2 4 2" xfId="39712" xr:uid="{0E19D349-DB73-40E7-86E1-E7464B512D17}"/>
    <cellStyle name="Comma 5 3 6 3 2 5" xfId="27580" xr:uid="{C9DA271E-8E05-4538-8685-4030CA48238E}"/>
    <cellStyle name="Comma 5 3 6 3 3" xfId="5338" xr:uid="{F488EE4B-B3FB-4EDA-BBF9-A78602B9FB9E}"/>
    <cellStyle name="Comma 5 3 6 3 3 2" xfId="17470" xr:uid="{B818CA2E-0247-41C1-850F-0398735ECFD9}"/>
    <cellStyle name="Comma 5 3 6 3 3 2 2" xfId="41734" xr:uid="{98355B67-9D86-4209-8032-8546E8FC3175}"/>
    <cellStyle name="Comma 5 3 6 3 3 3" xfId="29602" xr:uid="{7B629ACB-3C4C-4208-85AB-6C469E20D88D}"/>
    <cellStyle name="Comma 5 3 6 3 4" xfId="9382" xr:uid="{EC62B4C6-EF58-42DC-A234-E9F333FB4181}"/>
    <cellStyle name="Comma 5 3 6 3 4 2" xfId="21514" xr:uid="{753DAD88-F803-48E8-A66A-8B1979849D61}"/>
    <cellStyle name="Comma 5 3 6 3 4 2 2" xfId="45778" xr:uid="{05AB75CA-8453-4D34-BE06-1731B24C92B9}"/>
    <cellStyle name="Comma 5 3 6 3 4 3" xfId="33646" xr:uid="{181D1549-CFB5-47D4-A884-C9E3C31A4C53}"/>
    <cellStyle name="Comma 5 3 6 3 5" xfId="13426" xr:uid="{A12F7CF4-A5D9-42A5-B28A-7152C868D905}"/>
    <cellStyle name="Comma 5 3 6 3 5 2" xfId="37690" xr:uid="{15A479AF-90C0-4717-B673-8A472B51FA7F}"/>
    <cellStyle name="Comma 5 3 6 3 6" xfId="25558" xr:uid="{F6EE1383-3C75-410D-9877-DC6F74ABC71E}"/>
    <cellStyle name="Comma 5 3 6 4" xfId="2305" xr:uid="{E60B2677-6C5B-4734-A4BE-925CE02ACD82}"/>
    <cellStyle name="Comma 5 3 6 4 2" xfId="6349" xr:uid="{D6B1ED0A-F6EB-4A41-BBFA-DAC2474F2ED7}"/>
    <cellStyle name="Comma 5 3 6 4 2 2" xfId="18481" xr:uid="{547B2B40-38D8-42B9-B213-99034EDDF6B9}"/>
    <cellStyle name="Comma 5 3 6 4 2 2 2" xfId="42745" xr:uid="{71037812-6FED-44B7-A8DE-5EF21597B87B}"/>
    <cellStyle name="Comma 5 3 6 4 2 3" xfId="30613" xr:uid="{DEA584A3-A417-4E8E-87BD-A2ECF8EF98DA}"/>
    <cellStyle name="Comma 5 3 6 4 3" xfId="10393" xr:uid="{F6114EB1-8972-4A96-917E-70529163B1C0}"/>
    <cellStyle name="Comma 5 3 6 4 3 2" xfId="22525" xr:uid="{F49BBDE7-7D1F-4284-BEF0-868A34B88D17}"/>
    <cellStyle name="Comma 5 3 6 4 3 2 2" xfId="46789" xr:uid="{5BE6B691-F5BD-4593-AD5B-F4AA455D4A3A}"/>
    <cellStyle name="Comma 5 3 6 4 3 3" xfId="34657" xr:uid="{83C33AA2-1015-49D1-BB60-BC0996D711D8}"/>
    <cellStyle name="Comma 5 3 6 4 4" xfId="14437" xr:uid="{7B768A82-0881-4164-822B-7F562BB9E09C}"/>
    <cellStyle name="Comma 5 3 6 4 4 2" xfId="38701" xr:uid="{C8F29A8D-1645-4F2E-87DE-C959C0CF4DFB}"/>
    <cellStyle name="Comma 5 3 6 4 5" xfId="26569" xr:uid="{67D61B49-559E-45B9-83D2-243D034E2BAC}"/>
    <cellStyle name="Comma 5 3 6 5" xfId="4327" xr:uid="{33E95B24-7ED5-4519-B378-4CBA24C58DF6}"/>
    <cellStyle name="Comma 5 3 6 5 2" xfId="16459" xr:uid="{32B52404-C734-4A57-9DEB-2EDE3B051BC4}"/>
    <cellStyle name="Comma 5 3 6 5 2 2" xfId="40723" xr:uid="{170BA4F6-CA65-4545-BEB3-8F34F67B6152}"/>
    <cellStyle name="Comma 5 3 6 5 3" xfId="28591" xr:uid="{B0C85ED5-0787-4C45-AA9E-20B9369228E2}"/>
    <cellStyle name="Comma 5 3 6 6" xfId="8371" xr:uid="{F84298D2-BB2C-4DFA-8EDA-8D6670A05D82}"/>
    <cellStyle name="Comma 5 3 6 6 2" xfId="20503" xr:uid="{A24BE8A5-DC87-45F0-87FB-BDEA36B1F786}"/>
    <cellStyle name="Comma 5 3 6 6 2 2" xfId="44767" xr:uid="{FB5484A8-3FE3-4040-B619-2B67AD60F58A}"/>
    <cellStyle name="Comma 5 3 6 6 3" xfId="32635" xr:uid="{4485281C-481F-475F-BAF1-07B0F6DE47EF}"/>
    <cellStyle name="Comma 5 3 6 7" xfId="12415" xr:uid="{C37DB8A5-E453-4907-B107-4BCD8E871F1D}"/>
    <cellStyle name="Comma 5 3 6 7 2" xfId="36679" xr:uid="{83EE4A79-1DC8-4EA9-B9E0-A5449E0630E0}"/>
    <cellStyle name="Comma 5 3 6 8" xfId="24547" xr:uid="{FCCFE07A-6996-4D75-82DE-1042D06EAFC3}"/>
    <cellStyle name="Comma 5 3 7" xfId="535" xr:uid="{8BFBC2C1-F3D9-4B63-89C2-7F8596DE2E0B}"/>
    <cellStyle name="Comma 5 3 7 2" xfId="1546" xr:uid="{4BAC40EB-2D37-4C49-AFBB-878ABB0939D3}"/>
    <cellStyle name="Comma 5 3 7 2 2" xfId="3568" xr:uid="{DBB71AC1-814E-400C-B7D1-A73B86822184}"/>
    <cellStyle name="Comma 5 3 7 2 2 2" xfId="7612" xr:uid="{0FDCDA1C-0912-466D-BE0E-F65B14FF7F3F}"/>
    <cellStyle name="Comma 5 3 7 2 2 2 2" xfId="19744" xr:uid="{67227963-51FA-4639-8EAE-B883F0393A21}"/>
    <cellStyle name="Comma 5 3 7 2 2 2 2 2" xfId="44008" xr:uid="{8E9F9DB6-3974-4EEF-84A0-48FAFB15E16B}"/>
    <cellStyle name="Comma 5 3 7 2 2 2 3" xfId="31876" xr:uid="{F1646EA3-6AA0-4DB3-858B-BD705BB6677F}"/>
    <cellStyle name="Comma 5 3 7 2 2 3" xfId="11656" xr:uid="{0555F6CD-D3C8-46E8-8D6D-F12CFAA88B3E}"/>
    <cellStyle name="Comma 5 3 7 2 2 3 2" xfId="23788" xr:uid="{67F2DC16-5678-4E7C-B67B-ECE7A3A8631F}"/>
    <cellStyle name="Comma 5 3 7 2 2 3 2 2" xfId="48052" xr:uid="{9CCCAC5B-FE36-498E-8754-5E87FE797C9A}"/>
    <cellStyle name="Comma 5 3 7 2 2 3 3" xfId="35920" xr:uid="{9049E06F-0ADC-4DDB-98CA-ACAB4BBC6B2B}"/>
    <cellStyle name="Comma 5 3 7 2 2 4" xfId="15700" xr:uid="{C792CAF7-B9CE-46AA-B88E-0C7A4DBA48AB}"/>
    <cellStyle name="Comma 5 3 7 2 2 4 2" xfId="39964" xr:uid="{B57A20A7-CAB9-46E1-9FF5-418AE85B3B02}"/>
    <cellStyle name="Comma 5 3 7 2 2 5" xfId="27832" xr:uid="{92D3EFD5-E21C-4324-8CDC-A08F4E75CB57}"/>
    <cellStyle name="Comma 5 3 7 2 3" xfId="5590" xr:uid="{8555D87A-CA54-497A-B48E-74E21EED403C}"/>
    <cellStyle name="Comma 5 3 7 2 3 2" xfId="17722" xr:uid="{2CF2F2F5-82F3-4254-A52C-2B0306EE0228}"/>
    <cellStyle name="Comma 5 3 7 2 3 2 2" xfId="41986" xr:uid="{15E1FAE6-D75E-4262-BBDB-E9BA65588D69}"/>
    <cellStyle name="Comma 5 3 7 2 3 3" xfId="29854" xr:uid="{8B09CA28-F75E-42B4-93F7-8B541F7FD66D}"/>
    <cellStyle name="Comma 5 3 7 2 4" xfId="9634" xr:uid="{988BDE46-9EE1-438A-A883-FEB16E61DD25}"/>
    <cellStyle name="Comma 5 3 7 2 4 2" xfId="21766" xr:uid="{B5E26B82-1492-400B-AE55-2334DE55FF80}"/>
    <cellStyle name="Comma 5 3 7 2 4 2 2" xfId="46030" xr:uid="{7B810873-625C-4B65-9D37-F214889D09CA}"/>
    <cellStyle name="Comma 5 3 7 2 4 3" xfId="33898" xr:uid="{86A7F322-0CED-47CD-8E63-3A00A353200C}"/>
    <cellStyle name="Comma 5 3 7 2 5" xfId="13678" xr:uid="{61E00AA9-EB2E-4B26-BDCB-E03F9930E702}"/>
    <cellStyle name="Comma 5 3 7 2 5 2" xfId="37942" xr:uid="{30874E46-D565-40DF-B5FC-0A6ECCE15D96}"/>
    <cellStyle name="Comma 5 3 7 2 6" xfId="25810" xr:uid="{C4C3E0C1-4758-4160-8D8C-404BC3D43585}"/>
    <cellStyle name="Comma 5 3 7 3" xfId="2557" xr:uid="{8D3F93E4-66D1-4D79-B373-916E389E387E}"/>
    <cellStyle name="Comma 5 3 7 3 2" xfId="6601" xr:uid="{9F6DCCD4-DBBA-471B-B782-B95662B8B2B1}"/>
    <cellStyle name="Comma 5 3 7 3 2 2" xfId="18733" xr:uid="{63CD839D-5324-4131-A237-E328A977F84D}"/>
    <cellStyle name="Comma 5 3 7 3 2 2 2" xfId="42997" xr:uid="{215F5888-9A4F-4276-A8B2-3988F4745B50}"/>
    <cellStyle name="Comma 5 3 7 3 2 3" xfId="30865" xr:uid="{E8AAA8B5-EE9C-4A3E-8A33-395EF023DEFF}"/>
    <cellStyle name="Comma 5 3 7 3 3" xfId="10645" xr:uid="{15F80045-6703-4735-908F-2D19FB1A6702}"/>
    <cellStyle name="Comma 5 3 7 3 3 2" xfId="22777" xr:uid="{8DAC6CC8-6CCE-452C-8F5D-F3782BE6DFEE}"/>
    <cellStyle name="Comma 5 3 7 3 3 2 2" xfId="47041" xr:uid="{1468A5BF-7074-481D-A814-3260AF784ED1}"/>
    <cellStyle name="Comma 5 3 7 3 3 3" xfId="34909" xr:uid="{561948F5-3E46-427C-AFA4-866C1439A760}"/>
    <cellStyle name="Comma 5 3 7 3 4" xfId="14689" xr:uid="{A12AD2AC-A55A-47AD-92A5-8307E6AEEB95}"/>
    <cellStyle name="Comma 5 3 7 3 4 2" xfId="38953" xr:uid="{67E5A8BB-E0E0-4BDF-9F3D-96586BC082DC}"/>
    <cellStyle name="Comma 5 3 7 3 5" xfId="26821" xr:uid="{9B29905C-E10B-4EBB-98FD-83AFBB64B5F2}"/>
    <cellStyle name="Comma 5 3 7 4" xfId="4579" xr:uid="{FCAFF6D8-E902-4012-9891-E57385D80F92}"/>
    <cellStyle name="Comma 5 3 7 4 2" xfId="16711" xr:uid="{84621AD9-3B56-4BB1-9365-33128CAFC752}"/>
    <cellStyle name="Comma 5 3 7 4 2 2" xfId="40975" xr:uid="{C226656D-9112-482D-AE27-2C61FF9F7686}"/>
    <cellStyle name="Comma 5 3 7 4 3" xfId="28843" xr:uid="{4AD9DC6D-8706-4510-AD30-DDDA85717550}"/>
    <cellStyle name="Comma 5 3 7 5" xfId="8623" xr:uid="{8CAB05EE-E747-4D93-9BB0-E31D499EF64F}"/>
    <cellStyle name="Comma 5 3 7 5 2" xfId="20755" xr:uid="{8F9B2234-FB73-412B-AE8E-59D8E4E876C9}"/>
    <cellStyle name="Comma 5 3 7 5 2 2" xfId="45019" xr:uid="{12F07422-01ED-4D44-AB1D-6B2305A53407}"/>
    <cellStyle name="Comma 5 3 7 5 3" xfId="32887" xr:uid="{0445999C-A911-4E2B-BC0A-EFBEF0BD5B5B}"/>
    <cellStyle name="Comma 5 3 7 6" xfId="12667" xr:uid="{0192C0D8-CA99-425F-9614-9E8609868682}"/>
    <cellStyle name="Comma 5 3 7 6 2" xfId="36931" xr:uid="{CB619DD7-30DE-4BCA-8C52-15651B9495EA}"/>
    <cellStyle name="Comma 5 3 7 7" xfId="24799" xr:uid="{2D42AA2C-681B-4A6F-8A0E-9D49ED31EB24}"/>
    <cellStyle name="Comma 5 3 8" xfId="1041" xr:uid="{8AE84A62-BBE1-4638-814A-E80C8D8E0D3E}"/>
    <cellStyle name="Comma 5 3 8 2" xfId="3063" xr:uid="{751982B4-AD58-44FA-847B-3A9CA40B1523}"/>
    <cellStyle name="Comma 5 3 8 2 2" xfId="7107" xr:uid="{FC211746-3CFA-47D0-9AEF-170A45BFA9ED}"/>
    <cellStyle name="Comma 5 3 8 2 2 2" xfId="19239" xr:uid="{9BB6B6DE-17BA-41B9-946F-2EBDF7FDEB58}"/>
    <cellStyle name="Comma 5 3 8 2 2 2 2" xfId="43503" xr:uid="{9627C218-9744-4C3B-B72C-7418F7FB0F64}"/>
    <cellStyle name="Comma 5 3 8 2 2 3" xfId="31371" xr:uid="{E9E1C1CA-7136-4478-80E5-3409C13EFA13}"/>
    <cellStyle name="Comma 5 3 8 2 3" xfId="11151" xr:uid="{3D320E24-B465-40E8-8544-59211B7F1264}"/>
    <cellStyle name="Comma 5 3 8 2 3 2" xfId="23283" xr:uid="{F164DC66-3383-48B3-9AFD-FC8E36EA1F3E}"/>
    <cellStyle name="Comma 5 3 8 2 3 2 2" xfId="47547" xr:uid="{0C42A73F-5993-48CF-A6BE-E3769294E8E9}"/>
    <cellStyle name="Comma 5 3 8 2 3 3" xfId="35415" xr:uid="{B2BF00C0-7B4A-473D-AAAF-E7C20F9E3595}"/>
    <cellStyle name="Comma 5 3 8 2 4" xfId="15195" xr:uid="{DDF45BA0-E3E3-437B-803D-050C9BA577F3}"/>
    <cellStyle name="Comma 5 3 8 2 4 2" xfId="39459" xr:uid="{55EED1E6-7481-4E94-A25C-2AAC9F2BD27C}"/>
    <cellStyle name="Comma 5 3 8 2 5" xfId="27327" xr:uid="{5DF38BD6-4AD8-4E8E-997D-09AB2AFEA6D1}"/>
    <cellStyle name="Comma 5 3 8 3" xfId="5085" xr:uid="{6C228772-3007-4018-8FB1-62B9E7A1FF38}"/>
    <cellStyle name="Comma 5 3 8 3 2" xfId="17217" xr:uid="{8EDE24C5-F0A9-478B-8A78-385A9B34E765}"/>
    <cellStyle name="Comma 5 3 8 3 2 2" xfId="41481" xr:uid="{80EE14EF-7AC9-4526-925B-76C0662A094B}"/>
    <cellStyle name="Comma 5 3 8 3 3" xfId="29349" xr:uid="{F5F6EA86-164A-4044-A9E7-66D3909D8FEA}"/>
    <cellStyle name="Comma 5 3 8 4" xfId="9129" xr:uid="{5DB22FF8-C3FC-428B-AC1F-FB74BD2BE838}"/>
    <cellStyle name="Comma 5 3 8 4 2" xfId="21261" xr:uid="{EF2EBB36-FAFC-4E78-AB41-861A520F71D5}"/>
    <cellStyle name="Comma 5 3 8 4 2 2" xfId="45525" xr:uid="{7AF9FB63-945B-4158-A637-57BE4FB589E6}"/>
    <cellStyle name="Comma 5 3 8 4 3" xfId="33393" xr:uid="{60B5A70D-550A-4061-82D6-C1828354B4C9}"/>
    <cellStyle name="Comma 5 3 8 5" xfId="13173" xr:uid="{4DF56FE4-52E4-43FE-9AD0-DB25937CD601}"/>
    <cellStyle name="Comma 5 3 8 5 2" xfId="37437" xr:uid="{382983BD-611C-4FDC-829A-EFFA5514DB6E}"/>
    <cellStyle name="Comma 5 3 8 6" xfId="25305" xr:uid="{D7AC4795-4F26-4FAB-B19A-F9CC531CED4A}"/>
    <cellStyle name="Comma 5 3 9" xfId="2052" xr:uid="{DADBD3E7-35D7-41B7-83DD-093EDD462DD9}"/>
    <cellStyle name="Comma 5 3 9 2" xfId="6096" xr:uid="{65935861-DD87-474A-978E-054C0338BD73}"/>
    <cellStyle name="Comma 5 3 9 2 2" xfId="18228" xr:uid="{E119478A-F7A8-4A0F-A4D1-C525BE7994D3}"/>
    <cellStyle name="Comma 5 3 9 2 2 2" xfId="42492" xr:uid="{548B5AE0-5D1A-4066-85F5-DF54C83397FB}"/>
    <cellStyle name="Comma 5 3 9 2 3" xfId="30360" xr:uid="{39C0C9BF-BD63-430F-A0CA-A613B2A4BCF3}"/>
    <cellStyle name="Comma 5 3 9 3" xfId="10140" xr:uid="{E0BC6BFE-94D0-4CEE-B645-EE8806BF6781}"/>
    <cellStyle name="Comma 5 3 9 3 2" xfId="22272" xr:uid="{EC78668A-7B62-4819-9E51-BD5C08703FA0}"/>
    <cellStyle name="Comma 5 3 9 3 2 2" xfId="46536" xr:uid="{7EB8E21E-73C5-4C5B-9415-E8CDA9D1AA88}"/>
    <cellStyle name="Comma 5 3 9 3 3" xfId="34404" xr:uid="{29EFAEE8-C80D-4B22-975D-9723EA80336B}"/>
    <cellStyle name="Comma 5 3 9 4" xfId="14184" xr:uid="{4AFAE583-5B04-40B5-8277-C0008BC0038C}"/>
    <cellStyle name="Comma 5 3 9 4 2" xfId="38448" xr:uid="{95D5C976-05AB-4B92-BC36-B7206AB2C428}"/>
    <cellStyle name="Comma 5 3 9 5" xfId="26316" xr:uid="{9A980747-CB90-4283-868B-616BC71C82EF}"/>
    <cellStyle name="Comma 6" xfId="21" xr:uid="{6E5F7F8B-5A10-436E-90F0-D5697BA9B152}"/>
    <cellStyle name="Comma 6 10" xfId="1033" xr:uid="{5BFD3820-BC24-4721-93F7-A7506EA065BD}"/>
    <cellStyle name="Comma 6 10 2" xfId="3055" xr:uid="{AEA62E39-FF01-4E91-B813-38DD1A415A4A}"/>
    <cellStyle name="Comma 6 10 2 2" xfId="7099" xr:uid="{6C61BB4C-B50C-4736-B9DB-5DA3F34474DB}"/>
    <cellStyle name="Comma 6 10 2 2 2" xfId="19231" xr:uid="{E2157220-C838-483A-A596-B6BDB046B9DF}"/>
    <cellStyle name="Comma 6 10 2 2 2 2" xfId="43495" xr:uid="{FD2C0243-CBDD-4744-8CEE-3D09BC9F4193}"/>
    <cellStyle name="Comma 6 10 2 2 3" xfId="31363" xr:uid="{4B75F8CA-4EF4-4047-B399-22F399A4B4DE}"/>
    <cellStyle name="Comma 6 10 2 3" xfId="11143" xr:uid="{DEE78CBF-EF73-443C-9051-2397F9D07C7D}"/>
    <cellStyle name="Comma 6 10 2 3 2" xfId="23275" xr:uid="{938EBA78-28D2-4017-8A2A-57B519A5DD59}"/>
    <cellStyle name="Comma 6 10 2 3 2 2" xfId="47539" xr:uid="{AA1C156B-BEAF-411E-A052-1B4320784D05}"/>
    <cellStyle name="Comma 6 10 2 3 3" xfId="35407" xr:uid="{1C439252-6511-4D1F-85D8-331238C85651}"/>
    <cellStyle name="Comma 6 10 2 4" xfId="15187" xr:uid="{A9F3FBC9-5978-4AF9-9AE0-87467925D46B}"/>
    <cellStyle name="Comma 6 10 2 4 2" xfId="39451" xr:uid="{FCFAAB0E-1082-4689-AA34-2C5026C95944}"/>
    <cellStyle name="Comma 6 10 2 5" xfId="27319" xr:uid="{3BB471EC-3F3F-4847-82BF-FB5145DAF36B}"/>
    <cellStyle name="Comma 6 10 3" xfId="5077" xr:uid="{2DE15B78-BE6E-467C-9E99-85B58F8681CD}"/>
    <cellStyle name="Comma 6 10 3 2" xfId="17209" xr:uid="{E1420A2B-65E0-407C-B66B-1399D0BC5A30}"/>
    <cellStyle name="Comma 6 10 3 2 2" xfId="41473" xr:uid="{F9AA4C03-56D4-489B-B249-72CE045B6449}"/>
    <cellStyle name="Comma 6 10 3 3" xfId="29341" xr:uid="{0327BDA5-27B6-4D3C-AA80-C6A4E1F2BB41}"/>
    <cellStyle name="Comma 6 10 4" xfId="9121" xr:uid="{5097E6A1-66FD-4FA3-91D4-06C1EE7710D0}"/>
    <cellStyle name="Comma 6 10 4 2" xfId="21253" xr:uid="{C68369D1-6F06-417A-A7BB-F24112686E51}"/>
    <cellStyle name="Comma 6 10 4 2 2" xfId="45517" xr:uid="{90276A80-5CE1-404C-9F46-93A26D0FA21C}"/>
    <cellStyle name="Comma 6 10 4 3" xfId="33385" xr:uid="{D8A4F35D-B65C-41C2-B15D-97C99C335F12}"/>
    <cellStyle name="Comma 6 10 5" xfId="13165" xr:uid="{9B0C645C-A0D1-43B0-A77B-CADDF83549F5}"/>
    <cellStyle name="Comma 6 10 5 2" xfId="37429" xr:uid="{35D4E736-0D12-413C-A3CF-D3FBE794890A}"/>
    <cellStyle name="Comma 6 10 6" xfId="25297" xr:uid="{DCA66811-DA92-47BE-B44E-B971E65A708D}"/>
    <cellStyle name="Comma 6 11" xfId="2044" xr:uid="{D4725509-58E4-4380-A3CA-F0117DD1F033}"/>
    <cellStyle name="Comma 6 11 2" xfId="6088" xr:uid="{96539ED8-9F69-40C6-BF4C-EC86B8E37ED8}"/>
    <cellStyle name="Comma 6 11 2 2" xfId="18220" xr:uid="{CA93E671-1FEE-4688-BF04-C87655AF3CC1}"/>
    <cellStyle name="Comma 6 11 2 2 2" xfId="42484" xr:uid="{6C216D21-AD5F-4825-BA64-F45BEBB6A245}"/>
    <cellStyle name="Comma 6 11 2 3" xfId="30352" xr:uid="{DCA4B9F2-8905-40D2-87A9-064FDD259213}"/>
    <cellStyle name="Comma 6 11 3" xfId="10132" xr:uid="{1D1DDBFE-0F7C-4550-86CD-BBC70877E115}"/>
    <cellStyle name="Comma 6 11 3 2" xfId="22264" xr:uid="{E1A93417-0EB3-4F55-8481-49867B547683}"/>
    <cellStyle name="Comma 6 11 3 2 2" xfId="46528" xr:uid="{8A12EF18-FBEF-439E-A95F-2108DC518EB8}"/>
    <cellStyle name="Comma 6 11 3 3" xfId="34396" xr:uid="{F5FF0FCB-A938-42B7-AB76-A314F676216C}"/>
    <cellStyle name="Comma 6 11 4" xfId="14176" xr:uid="{918C368C-F51B-4014-9EB1-0C4ABF8C7598}"/>
    <cellStyle name="Comma 6 11 4 2" xfId="38440" xr:uid="{34CA485E-CC34-44B1-8256-BF786960A615}"/>
    <cellStyle name="Comma 6 11 5" xfId="26308" xr:uid="{F8FAB0AE-1FEE-41AE-81D8-53D44A454900}"/>
    <cellStyle name="Comma 6 12" xfId="4066" xr:uid="{68A05808-13DD-4698-A13C-65FBF7677D2B}"/>
    <cellStyle name="Comma 6 12 2" xfId="16198" xr:uid="{9EC0FA29-BCC7-4A75-AF90-B43F33038715}"/>
    <cellStyle name="Comma 6 12 2 2" xfId="40462" xr:uid="{9BB474B8-5956-4E06-AD16-8B7E9554BD5B}"/>
    <cellStyle name="Comma 6 12 3" xfId="28330" xr:uid="{E612DC76-19E4-4349-89D7-4B8D58C2C340}"/>
    <cellStyle name="Comma 6 13" xfId="8110" xr:uid="{071A2F89-9944-4976-9B89-2686996CEC0A}"/>
    <cellStyle name="Comma 6 13 2" xfId="20242" xr:uid="{EFDC038E-3E32-4AF0-A70F-77612D3A8684}"/>
    <cellStyle name="Comma 6 13 2 2" xfId="44506" xr:uid="{E43AED94-F6F5-4E47-A325-E63B2DBC7515}"/>
    <cellStyle name="Comma 6 13 3" xfId="32374" xr:uid="{7B55D9C1-55E0-419D-8402-B12D4CC4F599}"/>
    <cellStyle name="Comma 6 14" xfId="12154" xr:uid="{3BBFC617-6B70-45A8-8DE9-CA6D6A8891AD}"/>
    <cellStyle name="Comma 6 14 2" xfId="36418" xr:uid="{C979A7C0-45E5-4EAE-85E1-65283412C635}"/>
    <cellStyle name="Comma 6 15" xfId="24286" xr:uid="{65798F30-A952-43F0-9B5A-BC3ACD40EFDA}"/>
    <cellStyle name="Comma 6 2" xfId="26" xr:uid="{FA17E31C-2E57-45A6-BAD0-6EB88DC72898}"/>
    <cellStyle name="Comma 6 2 10" xfId="2049" xr:uid="{C6926B9D-6DE0-4F14-B54A-C682CB5B5B2A}"/>
    <cellStyle name="Comma 6 2 10 2" xfId="6093" xr:uid="{5C04DC56-C051-4E3D-A41F-7DC75EE760E5}"/>
    <cellStyle name="Comma 6 2 10 2 2" xfId="18225" xr:uid="{566B3FAF-4A17-4AEB-A436-C6F43FC66A00}"/>
    <cellStyle name="Comma 6 2 10 2 2 2" xfId="42489" xr:uid="{4DEB333B-3215-4DC2-84C3-61A22723D1B3}"/>
    <cellStyle name="Comma 6 2 10 2 3" xfId="30357" xr:uid="{69050604-89A5-485C-A653-607625139A53}"/>
    <cellStyle name="Comma 6 2 10 3" xfId="10137" xr:uid="{0C90D5CB-DE2A-4BBF-9E2F-100EF7C97912}"/>
    <cellStyle name="Comma 6 2 10 3 2" xfId="22269" xr:uid="{EB71C2AD-E1CD-4D9F-B280-0C9F31DFD9A7}"/>
    <cellStyle name="Comma 6 2 10 3 2 2" xfId="46533" xr:uid="{9098074D-EC63-48C5-B980-7C9F74C58581}"/>
    <cellStyle name="Comma 6 2 10 3 3" xfId="34401" xr:uid="{1D040BA2-E505-45CB-8F23-3538AFF9E8EF}"/>
    <cellStyle name="Comma 6 2 10 4" xfId="14181" xr:uid="{B57FF1AA-225C-46EE-BEA8-336DE2DC3110}"/>
    <cellStyle name="Comma 6 2 10 4 2" xfId="38445" xr:uid="{C0CB3987-7E4F-467B-9D8B-6AAF836B13F1}"/>
    <cellStyle name="Comma 6 2 10 5" xfId="26313" xr:uid="{99542A2B-5421-4A42-AF32-91C2DED64F80}"/>
    <cellStyle name="Comma 6 2 11" xfId="4071" xr:uid="{F70A2973-B734-40D0-BC56-3BC2D7D437D1}"/>
    <cellStyle name="Comma 6 2 11 2" xfId="16203" xr:uid="{4FE8CED3-4BD2-4D47-B618-BBC702494822}"/>
    <cellStyle name="Comma 6 2 11 2 2" xfId="40467" xr:uid="{B73F94C3-A2AA-4C2C-918E-0C82641C6614}"/>
    <cellStyle name="Comma 6 2 11 3" xfId="28335" xr:uid="{C0A43FC1-545D-43E7-A3AA-BF06F4398CA4}"/>
    <cellStyle name="Comma 6 2 12" xfId="8115" xr:uid="{2BADEA11-7D7B-4FD7-A327-E868C6267BFF}"/>
    <cellStyle name="Comma 6 2 12 2" xfId="20247" xr:uid="{4F7038A8-D2D6-489C-8730-ECE501FC2087}"/>
    <cellStyle name="Comma 6 2 12 2 2" xfId="44511" xr:uid="{04306FCF-B4C8-4F17-998B-EEE4F32405F9}"/>
    <cellStyle name="Comma 6 2 12 3" xfId="32379" xr:uid="{9B7D1B13-6DC4-4818-874B-22A068C872BA}"/>
    <cellStyle name="Comma 6 2 13" xfId="12159" xr:uid="{EC2B08B8-6BDC-4784-B734-0A7C96DD3E49}"/>
    <cellStyle name="Comma 6 2 13 2" xfId="36423" xr:uid="{56984772-BC73-4BA5-A393-F4770571254A}"/>
    <cellStyle name="Comma 6 2 14" xfId="24291" xr:uid="{68C3C151-710D-4203-AB96-D0CB5814A98C}"/>
    <cellStyle name="Comma 6 2 2" xfId="38" xr:uid="{26AFA7C9-9F1B-4D8D-AEAB-14167B72B340}"/>
    <cellStyle name="Comma 6 2 2 10" xfId="4082" xr:uid="{6A3C608C-B0E1-4BBB-BA56-717BEE276CA3}"/>
    <cellStyle name="Comma 6 2 2 10 2" xfId="16214" xr:uid="{F3E2012A-CF5D-449C-8D2E-B5FC55813FE5}"/>
    <cellStyle name="Comma 6 2 2 10 2 2" xfId="40478" xr:uid="{FCB07F2D-984C-43D7-9D05-94E1E0C52C39}"/>
    <cellStyle name="Comma 6 2 2 10 3" xfId="28346" xr:uid="{0772CDB1-91FE-4348-B320-D6D479442007}"/>
    <cellStyle name="Comma 6 2 2 11" xfId="8126" xr:uid="{B46ACC21-BD9B-4B74-A37C-B9E0200D49DA}"/>
    <cellStyle name="Comma 6 2 2 11 2" xfId="20258" xr:uid="{10192E93-550C-46A6-83F0-CF6E4DAE5DC2}"/>
    <cellStyle name="Comma 6 2 2 11 2 2" xfId="44522" xr:uid="{56588F37-2925-490F-B514-9924A56810F5}"/>
    <cellStyle name="Comma 6 2 2 11 3" xfId="32390" xr:uid="{E0DBB1A1-3C82-424A-B321-7CC410FA64E6}"/>
    <cellStyle name="Comma 6 2 2 12" xfId="12170" xr:uid="{0F901319-A3DD-4CA8-93D3-CA42E471473E}"/>
    <cellStyle name="Comma 6 2 2 12 2" xfId="36434" xr:uid="{EC376111-50A4-4662-B3FB-F79B4AABC18A}"/>
    <cellStyle name="Comma 6 2 2 13" xfId="24302" xr:uid="{331A0019-F607-470E-AFC6-E46D32A985C7}"/>
    <cellStyle name="Comma 6 2 2 2" xfId="59" xr:uid="{775014CE-06C1-4EEC-9AD5-0553CC78F256}"/>
    <cellStyle name="Comma 6 2 2 2 10" xfId="12191" xr:uid="{9B40B891-BFD1-42F8-A177-A537F14542A5}"/>
    <cellStyle name="Comma 6 2 2 2 10 2" xfId="36455" xr:uid="{A008E6E8-43F2-43B3-AFAF-92D24BDDE064}"/>
    <cellStyle name="Comma 6 2 2 2 11" xfId="24323" xr:uid="{341CD44F-35AA-442E-BEFC-DBF63B7A0D22}"/>
    <cellStyle name="Comma 6 2 2 2 2" xfId="122" xr:uid="{858C2423-8EE8-4D0A-98C8-82ECC07AA9B7}"/>
    <cellStyle name="Comma 6 2 2 2 2 10" xfId="24386" xr:uid="{A3D61677-CF5E-4FE5-88ED-EF19339616BF}"/>
    <cellStyle name="Comma 6 2 2 2 2 2" xfId="248" xr:uid="{C1ED86F0-4A55-4AC8-AF43-56FD396A4C8F}"/>
    <cellStyle name="Comma 6 2 2 2 2 2 2" xfId="501" xr:uid="{AD912DF9-FB61-4F02-A565-435556992986}"/>
    <cellStyle name="Comma 6 2 2 2 2 2 2 2" xfId="1006" xr:uid="{83843AF8-83B6-42C2-BB1C-9CCAA541B4F4}"/>
    <cellStyle name="Comma 6 2 2 2 2 2 2 2 2" xfId="2017" xr:uid="{6316627F-F2E8-4774-AE72-B5D29209EA44}"/>
    <cellStyle name="Comma 6 2 2 2 2 2 2 2 2 2" xfId="4039" xr:uid="{A0E2409C-10B2-4DA6-8A6A-E549333CC621}"/>
    <cellStyle name="Comma 6 2 2 2 2 2 2 2 2 2 2" xfId="8083" xr:uid="{9F1B8503-A4B5-448E-9D4D-E3E6247D44E1}"/>
    <cellStyle name="Comma 6 2 2 2 2 2 2 2 2 2 2 2" xfId="20215" xr:uid="{01E8209D-9CA7-4574-93B8-BB21BFFC0EA9}"/>
    <cellStyle name="Comma 6 2 2 2 2 2 2 2 2 2 2 2 2" xfId="44479" xr:uid="{3E76521B-0EEB-499A-9A97-B665578ED81E}"/>
    <cellStyle name="Comma 6 2 2 2 2 2 2 2 2 2 2 3" xfId="32347" xr:uid="{483A338A-738F-45EA-A19D-403E97FB56B8}"/>
    <cellStyle name="Comma 6 2 2 2 2 2 2 2 2 2 3" xfId="12127" xr:uid="{8998D5C6-2E35-4433-A437-3293755D7D4C}"/>
    <cellStyle name="Comma 6 2 2 2 2 2 2 2 2 2 3 2" xfId="24259" xr:uid="{8F33EDB5-D8EC-412C-9B21-7429830D5852}"/>
    <cellStyle name="Comma 6 2 2 2 2 2 2 2 2 2 3 2 2" xfId="48523" xr:uid="{96193F04-667A-42E9-9A5A-D6B3B98CD203}"/>
    <cellStyle name="Comma 6 2 2 2 2 2 2 2 2 2 3 3" xfId="36391" xr:uid="{B7125C4F-E26B-41C6-B200-02AF959967FE}"/>
    <cellStyle name="Comma 6 2 2 2 2 2 2 2 2 2 4" xfId="16171" xr:uid="{22E3B32D-B4CF-4B0A-9F9D-1060AFF3A949}"/>
    <cellStyle name="Comma 6 2 2 2 2 2 2 2 2 2 4 2" xfId="40435" xr:uid="{F92B2857-E911-4D81-A838-BB61D74BAE39}"/>
    <cellStyle name="Comma 6 2 2 2 2 2 2 2 2 2 5" xfId="28303" xr:uid="{9F858FBE-D025-42E2-B2B7-C828184E2C7F}"/>
    <cellStyle name="Comma 6 2 2 2 2 2 2 2 2 3" xfId="6061" xr:uid="{F160792B-EA24-4381-B994-70290CD7C34F}"/>
    <cellStyle name="Comma 6 2 2 2 2 2 2 2 2 3 2" xfId="18193" xr:uid="{9135F885-E5F0-4A56-986A-8B4772479122}"/>
    <cellStyle name="Comma 6 2 2 2 2 2 2 2 2 3 2 2" xfId="42457" xr:uid="{6B4EBF3C-26F8-443A-B84A-4E32BAC19FD7}"/>
    <cellStyle name="Comma 6 2 2 2 2 2 2 2 2 3 3" xfId="30325" xr:uid="{D5E075B9-E9DF-44E5-B02C-F5C83AB92E79}"/>
    <cellStyle name="Comma 6 2 2 2 2 2 2 2 2 4" xfId="10105" xr:uid="{11B6FC9B-3797-44CC-88CA-2EE98D864A62}"/>
    <cellStyle name="Comma 6 2 2 2 2 2 2 2 2 4 2" xfId="22237" xr:uid="{B811DC49-985C-4866-B727-343C00D44CB7}"/>
    <cellStyle name="Comma 6 2 2 2 2 2 2 2 2 4 2 2" xfId="46501" xr:uid="{87C97A98-6C1E-4C21-A6C9-8419FDE3AF29}"/>
    <cellStyle name="Comma 6 2 2 2 2 2 2 2 2 4 3" xfId="34369" xr:uid="{2F73537E-3B56-4E93-854E-F7A6E6830859}"/>
    <cellStyle name="Comma 6 2 2 2 2 2 2 2 2 5" xfId="14149" xr:uid="{3B2FF8AD-FA7A-49A6-988F-7A0E7AC2B2F1}"/>
    <cellStyle name="Comma 6 2 2 2 2 2 2 2 2 5 2" xfId="38413" xr:uid="{DC05BF94-724B-49A1-B65C-84FBCD492F3D}"/>
    <cellStyle name="Comma 6 2 2 2 2 2 2 2 2 6" xfId="26281" xr:uid="{1ADCFE39-B831-4D27-87C9-E2D21B83EBB5}"/>
    <cellStyle name="Comma 6 2 2 2 2 2 2 2 3" xfId="3028" xr:uid="{C7E5949E-CC32-4090-9AA8-2C2B6374C146}"/>
    <cellStyle name="Comma 6 2 2 2 2 2 2 2 3 2" xfId="7072" xr:uid="{7975ED46-889D-4E22-A710-13694C2F91D0}"/>
    <cellStyle name="Comma 6 2 2 2 2 2 2 2 3 2 2" xfId="19204" xr:uid="{15CBF1AD-2F44-42C1-8F69-04003455F8E3}"/>
    <cellStyle name="Comma 6 2 2 2 2 2 2 2 3 2 2 2" xfId="43468" xr:uid="{214D0819-C1F1-4F20-A8FA-9FB702933CC0}"/>
    <cellStyle name="Comma 6 2 2 2 2 2 2 2 3 2 3" xfId="31336" xr:uid="{B310D45B-B2E0-499F-8C27-6E6C43359558}"/>
    <cellStyle name="Comma 6 2 2 2 2 2 2 2 3 3" xfId="11116" xr:uid="{25F5D6FC-8541-4D14-A3C1-3041E0C5BCE1}"/>
    <cellStyle name="Comma 6 2 2 2 2 2 2 2 3 3 2" xfId="23248" xr:uid="{8BD287FD-7F37-40E1-812C-3A4118337A9C}"/>
    <cellStyle name="Comma 6 2 2 2 2 2 2 2 3 3 2 2" xfId="47512" xr:uid="{4AD3EE22-EABF-4C2D-8E24-E036B273E55B}"/>
    <cellStyle name="Comma 6 2 2 2 2 2 2 2 3 3 3" xfId="35380" xr:uid="{909187AF-22CE-4E4C-93CD-2FF877D6FEC4}"/>
    <cellStyle name="Comma 6 2 2 2 2 2 2 2 3 4" xfId="15160" xr:uid="{7420749E-9DFE-4EEF-9C00-1AE29509460A}"/>
    <cellStyle name="Comma 6 2 2 2 2 2 2 2 3 4 2" xfId="39424" xr:uid="{B08451E2-F0A3-4BE0-80E4-529CFB0B32C6}"/>
    <cellStyle name="Comma 6 2 2 2 2 2 2 2 3 5" xfId="27292" xr:uid="{BAB14074-908D-4F2A-9649-7060127569CE}"/>
    <cellStyle name="Comma 6 2 2 2 2 2 2 2 4" xfId="5050" xr:uid="{73927D0C-0869-447F-9C45-D273B7999B43}"/>
    <cellStyle name="Comma 6 2 2 2 2 2 2 2 4 2" xfId="17182" xr:uid="{F6D34CFA-C875-4CD7-B225-C86A89D3EDCE}"/>
    <cellStyle name="Comma 6 2 2 2 2 2 2 2 4 2 2" xfId="41446" xr:uid="{6DA74F06-C658-4787-B409-1610F151F619}"/>
    <cellStyle name="Comma 6 2 2 2 2 2 2 2 4 3" xfId="29314" xr:uid="{ABB25CEB-6335-495C-A421-83C3AFE7ED69}"/>
    <cellStyle name="Comma 6 2 2 2 2 2 2 2 5" xfId="9094" xr:uid="{0AE3E8AB-6C86-4F64-B89D-EBD42828B07E}"/>
    <cellStyle name="Comma 6 2 2 2 2 2 2 2 5 2" xfId="21226" xr:uid="{5731FDA2-15C7-46C4-AC39-719E781F8E41}"/>
    <cellStyle name="Comma 6 2 2 2 2 2 2 2 5 2 2" xfId="45490" xr:uid="{00A781E2-A76F-4724-A63D-4B145140E220}"/>
    <cellStyle name="Comma 6 2 2 2 2 2 2 2 5 3" xfId="33358" xr:uid="{28ABBAD1-24F9-4694-BA0A-2324AAD2FB80}"/>
    <cellStyle name="Comma 6 2 2 2 2 2 2 2 6" xfId="13138" xr:uid="{59A2B527-DEE9-4B2A-B4A8-8006F8E3D73F}"/>
    <cellStyle name="Comma 6 2 2 2 2 2 2 2 6 2" xfId="37402" xr:uid="{1BDE6F16-4674-4E28-93A7-5773028B2798}"/>
    <cellStyle name="Comma 6 2 2 2 2 2 2 2 7" xfId="25270" xr:uid="{B5239A84-8825-404B-819D-A96294F9F9C6}"/>
    <cellStyle name="Comma 6 2 2 2 2 2 2 3" xfId="1512" xr:uid="{6DF5B660-6E75-467D-BD63-4A22A05D06B8}"/>
    <cellStyle name="Comma 6 2 2 2 2 2 2 3 2" xfId="3534" xr:uid="{A011A368-3B05-40FB-B359-5AB555F0636D}"/>
    <cellStyle name="Comma 6 2 2 2 2 2 2 3 2 2" xfId="7578" xr:uid="{F9FE8D76-BA22-4603-925F-80F7D06B6214}"/>
    <cellStyle name="Comma 6 2 2 2 2 2 2 3 2 2 2" xfId="19710" xr:uid="{3524E964-397C-463E-83D6-7C0AD29B3D43}"/>
    <cellStyle name="Comma 6 2 2 2 2 2 2 3 2 2 2 2" xfId="43974" xr:uid="{A09BB0E4-7374-43FC-8A0B-F1186B7F9534}"/>
    <cellStyle name="Comma 6 2 2 2 2 2 2 3 2 2 3" xfId="31842" xr:uid="{73547EA7-CD28-4255-A341-7FCD06407C1E}"/>
    <cellStyle name="Comma 6 2 2 2 2 2 2 3 2 3" xfId="11622" xr:uid="{3B82E8B6-1AB8-4624-B72D-6F80B22BC9E7}"/>
    <cellStyle name="Comma 6 2 2 2 2 2 2 3 2 3 2" xfId="23754" xr:uid="{1801CD85-8DBE-48D3-BABB-E63752B7F9A5}"/>
    <cellStyle name="Comma 6 2 2 2 2 2 2 3 2 3 2 2" xfId="48018" xr:uid="{DFA98B66-78B6-42C6-A652-023D895E22B9}"/>
    <cellStyle name="Comma 6 2 2 2 2 2 2 3 2 3 3" xfId="35886" xr:uid="{E81070B6-22A6-46C5-81DD-2EDF4C6A77C8}"/>
    <cellStyle name="Comma 6 2 2 2 2 2 2 3 2 4" xfId="15666" xr:uid="{E01FB9BD-47D5-4FEC-9475-4D26F520C465}"/>
    <cellStyle name="Comma 6 2 2 2 2 2 2 3 2 4 2" xfId="39930" xr:uid="{87F2A07D-BA8A-4954-A9D3-BA7912CADB34}"/>
    <cellStyle name="Comma 6 2 2 2 2 2 2 3 2 5" xfId="27798" xr:uid="{33B6FA4A-1E9A-4E51-B0F2-30BC3172A78D}"/>
    <cellStyle name="Comma 6 2 2 2 2 2 2 3 3" xfId="5556" xr:uid="{1CE31ED1-ED8F-48AB-8FD5-56AF7C959480}"/>
    <cellStyle name="Comma 6 2 2 2 2 2 2 3 3 2" xfId="17688" xr:uid="{ADF3AD02-2AC7-466F-A6BE-A2AD81D104E9}"/>
    <cellStyle name="Comma 6 2 2 2 2 2 2 3 3 2 2" xfId="41952" xr:uid="{0B79C20F-76A9-4532-8614-A97DF33E7C6E}"/>
    <cellStyle name="Comma 6 2 2 2 2 2 2 3 3 3" xfId="29820" xr:uid="{3D0384AE-1EFA-4475-A739-D27DC6EE5C2E}"/>
    <cellStyle name="Comma 6 2 2 2 2 2 2 3 4" xfId="9600" xr:uid="{E5E759BB-E0FC-4A44-8A8E-35F9545438CA}"/>
    <cellStyle name="Comma 6 2 2 2 2 2 2 3 4 2" xfId="21732" xr:uid="{2B43E26D-8D54-4792-90B2-2C17004C5F8C}"/>
    <cellStyle name="Comma 6 2 2 2 2 2 2 3 4 2 2" xfId="45996" xr:uid="{3B0C4192-18D6-4277-BBE9-031B578EBF5A}"/>
    <cellStyle name="Comma 6 2 2 2 2 2 2 3 4 3" xfId="33864" xr:uid="{36938D64-1A29-4E8E-BD9F-0B66494972D2}"/>
    <cellStyle name="Comma 6 2 2 2 2 2 2 3 5" xfId="13644" xr:uid="{763BE116-DC84-4B0C-A5BF-707CAF66F0DB}"/>
    <cellStyle name="Comma 6 2 2 2 2 2 2 3 5 2" xfId="37908" xr:uid="{7A6EA06D-D65E-4293-BB25-FE928F5E15BB}"/>
    <cellStyle name="Comma 6 2 2 2 2 2 2 3 6" xfId="25776" xr:uid="{9D2DDFC5-FB12-4824-BA69-5AEB46E45585}"/>
    <cellStyle name="Comma 6 2 2 2 2 2 2 4" xfId="2523" xr:uid="{728B1067-CE76-40A5-AE31-79341EA6B9BC}"/>
    <cellStyle name="Comma 6 2 2 2 2 2 2 4 2" xfId="6567" xr:uid="{4DB364D0-A6D2-4514-9971-BE8A4879E45F}"/>
    <cellStyle name="Comma 6 2 2 2 2 2 2 4 2 2" xfId="18699" xr:uid="{8B4C987E-5E21-48D2-8CAB-836FF296EA50}"/>
    <cellStyle name="Comma 6 2 2 2 2 2 2 4 2 2 2" xfId="42963" xr:uid="{F9AA2D14-E16D-4519-9524-9C8C94DA880E}"/>
    <cellStyle name="Comma 6 2 2 2 2 2 2 4 2 3" xfId="30831" xr:uid="{EAB386B6-B445-4F5B-ADF8-C81973AC2E09}"/>
    <cellStyle name="Comma 6 2 2 2 2 2 2 4 3" xfId="10611" xr:uid="{2C866A0D-8D87-4EF1-B402-B3608C47F6F5}"/>
    <cellStyle name="Comma 6 2 2 2 2 2 2 4 3 2" xfId="22743" xr:uid="{097584BD-4B7E-4EB4-A917-315BECFDE99A}"/>
    <cellStyle name="Comma 6 2 2 2 2 2 2 4 3 2 2" xfId="47007" xr:uid="{1C22D5DB-7C5D-4181-8273-FD1A0F1D029A}"/>
    <cellStyle name="Comma 6 2 2 2 2 2 2 4 3 3" xfId="34875" xr:uid="{E34DE187-4A14-4317-917D-42253B1D43A8}"/>
    <cellStyle name="Comma 6 2 2 2 2 2 2 4 4" xfId="14655" xr:uid="{A31AED63-D6DA-4A7B-9FBC-751692F144B0}"/>
    <cellStyle name="Comma 6 2 2 2 2 2 2 4 4 2" xfId="38919" xr:uid="{88364559-B386-418C-92D7-3989390763E0}"/>
    <cellStyle name="Comma 6 2 2 2 2 2 2 4 5" xfId="26787" xr:uid="{8F49DFF9-A766-415B-812E-FF9487E79E4C}"/>
    <cellStyle name="Comma 6 2 2 2 2 2 2 5" xfId="4545" xr:uid="{E61D1C09-E702-431E-B8A4-83C1010A726E}"/>
    <cellStyle name="Comma 6 2 2 2 2 2 2 5 2" xfId="16677" xr:uid="{1B6604FD-9B6C-4FD0-9B9E-2386A4A9A639}"/>
    <cellStyle name="Comma 6 2 2 2 2 2 2 5 2 2" xfId="40941" xr:uid="{77021BD7-A30C-408E-A24F-791AF90683EE}"/>
    <cellStyle name="Comma 6 2 2 2 2 2 2 5 3" xfId="28809" xr:uid="{73D72AFE-8C79-46AC-B3A7-DB6342C64054}"/>
    <cellStyle name="Comma 6 2 2 2 2 2 2 6" xfId="8589" xr:uid="{11B7B1F8-8B1D-46B8-9C9D-26D2E65B15D6}"/>
    <cellStyle name="Comma 6 2 2 2 2 2 2 6 2" xfId="20721" xr:uid="{9BEBF04A-C93B-41B8-B888-58BF7F3FC8CF}"/>
    <cellStyle name="Comma 6 2 2 2 2 2 2 6 2 2" xfId="44985" xr:uid="{50B0472B-B4DF-4D9D-874E-D25FDAB1D005}"/>
    <cellStyle name="Comma 6 2 2 2 2 2 2 6 3" xfId="32853" xr:uid="{FC019447-DEED-4E6D-8902-0793DF7B505A}"/>
    <cellStyle name="Comma 6 2 2 2 2 2 2 7" xfId="12633" xr:uid="{27366C56-945E-4528-9792-75E3D8354C37}"/>
    <cellStyle name="Comma 6 2 2 2 2 2 2 7 2" xfId="36897" xr:uid="{FCE79331-7CFE-4864-BB8D-AAD734F0321F}"/>
    <cellStyle name="Comma 6 2 2 2 2 2 2 8" xfId="24765" xr:uid="{159A40F4-7CDC-4896-9517-E586B31637B2}"/>
    <cellStyle name="Comma 6 2 2 2 2 2 3" xfId="753" xr:uid="{E55F36E8-F370-45A6-8618-54048D48A78C}"/>
    <cellStyle name="Comma 6 2 2 2 2 2 3 2" xfId="1764" xr:uid="{7A5D611D-7CF7-46BF-A60D-EDA3FFA28594}"/>
    <cellStyle name="Comma 6 2 2 2 2 2 3 2 2" xfId="3786" xr:uid="{84121E22-1F08-491F-AF6A-B09ABB95431D}"/>
    <cellStyle name="Comma 6 2 2 2 2 2 3 2 2 2" xfId="7830" xr:uid="{9BDAB819-1F01-4622-B7E1-86C8D51B71E5}"/>
    <cellStyle name="Comma 6 2 2 2 2 2 3 2 2 2 2" xfId="19962" xr:uid="{8B057378-0D5F-4B89-880B-366FB611A215}"/>
    <cellStyle name="Comma 6 2 2 2 2 2 3 2 2 2 2 2" xfId="44226" xr:uid="{113BBC4E-7185-45AC-A415-68B6512DB7C0}"/>
    <cellStyle name="Comma 6 2 2 2 2 2 3 2 2 2 3" xfId="32094" xr:uid="{27784FB5-6BBC-4B04-A09C-1415D4971401}"/>
    <cellStyle name="Comma 6 2 2 2 2 2 3 2 2 3" xfId="11874" xr:uid="{9C75D287-DBB5-4760-BA2B-DC92343FFA97}"/>
    <cellStyle name="Comma 6 2 2 2 2 2 3 2 2 3 2" xfId="24006" xr:uid="{91797670-552F-4BD4-8C62-F7439EBE120C}"/>
    <cellStyle name="Comma 6 2 2 2 2 2 3 2 2 3 2 2" xfId="48270" xr:uid="{C4E61B67-FFF9-40F9-877C-B3C1FAEE2EB1}"/>
    <cellStyle name="Comma 6 2 2 2 2 2 3 2 2 3 3" xfId="36138" xr:uid="{0734E673-85C6-4ACB-A0EB-7AD7D698F127}"/>
    <cellStyle name="Comma 6 2 2 2 2 2 3 2 2 4" xfId="15918" xr:uid="{BFA84813-2361-4379-80E5-52AA8B995766}"/>
    <cellStyle name="Comma 6 2 2 2 2 2 3 2 2 4 2" xfId="40182" xr:uid="{2793B728-D724-4CB6-8BBF-74F650906803}"/>
    <cellStyle name="Comma 6 2 2 2 2 2 3 2 2 5" xfId="28050" xr:uid="{7A4CC0AE-53C7-4F99-85B9-DFEA08FFF24F}"/>
    <cellStyle name="Comma 6 2 2 2 2 2 3 2 3" xfId="5808" xr:uid="{BAD9518C-DCF0-4771-851E-F0C091E515FB}"/>
    <cellStyle name="Comma 6 2 2 2 2 2 3 2 3 2" xfId="17940" xr:uid="{DD7AC666-F233-44B9-ACB7-ABD314BA74CA}"/>
    <cellStyle name="Comma 6 2 2 2 2 2 3 2 3 2 2" xfId="42204" xr:uid="{57BE9CA3-9D6A-4A13-9C82-5E3B4AD88D0F}"/>
    <cellStyle name="Comma 6 2 2 2 2 2 3 2 3 3" xfId="30072" xr:uid="{F4F58AEA-F786-4663-AE13-0A13DA103C4A}"/>
    <cellStyle name="Comma 6 2 2 2 2 2 3 2 4" xfId="9852" xr:uid="{F6A90E98-E410-4EBA-9A7E-7819715556DC}"/>
    <cellStyle name="Comma 6 2 2 2 2 2 3 2 4 2" xfId="21984" xr:uid="{5FD6A2C5-0DC7-4E43-9A74-B7E834B47A52}"/>
    <cellStyle name="Comma 6 2 2 2 2 2 3 2 4 2 2" xfId="46248" xr:uid="{6AE735FF-1507-4F1C-B38C-1D64EA51754D}"/>
    <cellStyle name="Comma 6 2 2 2 2 2 3 2 4 3" xfId="34116" xr:uid="{03E5F8F5-A255-475B-9D40-9F83118E4046}"/>
    <cellStyle name="Comma 6 2 2 2 2 2 3 2 5" xfId="13896" xr:uid="{C73AB3C9-8379-463E-8E95-8B3E7157E530}"/>
    <cellStyle name="Comma 6 2 2 2 2 2 3 2 5 2" xfId="38160" xr:uid="{6E90618A-7ED8-4506-85D4-9CA7F95426DC}"/>
    <cellStyle name="Comma 6 2 2 2 2 2 3 2 6" xfId="26028" xr:uid="{E8B2059F-8EED-4228-B208-C7447C1B5B99}"/>
    <cellStyle name="Comma 6 2 2 2 2 2 3 3" xfId="2775" xr:uid="{C02FE4AE-F171-40D1-B912-7A1D62024232}"/>
    <cellStyle name="Comma 6 2 2 2 2 2 3 3 2" xfId="6819" xr:uid="{D54C40E3-4750-473C-B55B-B85E8C16716C}"/>
    <cellStyle name="Comma 6 2 2 2 2 2 3 3 2 2" xfId="18951" xr:uid="{AE0B359F-5EED-4B5B-BFB1-CD0F42FACFA0}"/>
    <cellStyle name="Comma 6 2 2 2 2 2 3 3 2 2 2" xfId="43215" xr:uid="{30F609AA-D5BB-48ED-B970-292814EDA2A4}"/>
    <cellStyle name="Comma 6 2 2 2 2 2 3 3 2 3" xfId="31083" xr:uid="{5DA42E52-3A78-4222-9CD2-EA7B2DCCB6A6}"/>
    <cellStyle name="Comma 6 2 2 2 2 2 3 3 3" xfId="10863" xr:uid="{459B23D9-2D1F-4C50-ABE5-17EFD6527F4A}"/>
    <cellStyle name="Comma 6 2 2 2 2 2 3 3 3 2" xfId="22995" xr:uid="{1967E910-CBC2-42B0-9BC1-55298F7039B7}"/>
    <cellStyle name="Comma 6 2 2 2 2 2 3 3 3 2 2" xfId="47259" xr:uid="{7DF35D58-E451-486B-B53D-9898DB55AD13}"/>
    <cellStyle name="Comma 6 2 2 2 2 2 3 3 3 3" xfId="35127" xr:uid="{5E17A7C5-E87C-4E6A-AF2A-A35C6079293B}"/>
    <cellStyle name="Comma 6 2 2 2 2 2 3 3 4" xfId="14907" xr:uid="{CE824FB6-32C8-4B7A-97AC-CC6F28926F27}"/>
    <cellStyle name="Comma 6 2 2 2 2 2 3 3 4 2" xfId="39171" xr:uid="{CCFB5416-8BAC-4525-A183-2EB1DB78E68D}"/>
    <cellStyle name="Comma 6 2 2 2 2 2 3 3 5" xfId="27039" xr:uid="{4629DB76-3D81-4FCC-9140-80FB4BF8A1CE}"/>
    <cellStyle name="Comma 6 2 2 2 2 2 3 4" xfId="4797" xr:uid="{B02F41B1-0386-45B7-AF54-2EAAB608005D}"/>
    <cellStyle name="Comma 6 2 2 2 2 2 3 4 2" xfId="16929" xr:uid="{F43CE753-8436-4616-A5C7-A0E223E71790}"/>
    <cellStyle name="Comma 6 2 2 2 2 2 3 4 2 2" xfId="41193" xr:uid="{B751325B-0E57-47F2-94E2-A1BE10D4B46D}"/>
    <cellStyle name="Comma 6 2 2 2 2 2 3 4 3" xfId="29061" xr:uid="{46362277-895D-4DE2-990A-4B097E854366}"/>
    <cellStyle name="Comma 6 2 2 2 2 2 3 5" xfId="8841" xr:uid="{753F1BB8-2F66-4FB7-9843-738F67CAEEAD}"/>
    <cellStyle name="Comma 6 2 2 2 2 2 3 5 2" xfId="20973" xr:uid="{06D967D7-1984-4873-8A24-B5C6B74D6652}"/>
    <cellStyle name="Comma 6 2 2 2 2 2 3 5 2 2" xfId="45237" xr:uid="{B254D1D4-63CC-4101-B4BC-F94E3225626D}"/>
    <cellStyle name="Comma 6 2 2 2 2 2 3 5 3" xfId="33105" xr:uid="{0AA2A63C-A151-4691-A007-E54D3FE51576}"/>
    <cellStyle name="Comma 6 2 2 2 2 2 3 6" xfId="12885" xr:uid="{F130DA27-0C52-42C5-9991-EC5951EF4702}"/>
    <cellStyle name="Comma 6 2 2 2 2 2 3 6 2" xfId="37149" xr:uid="{992A2CDA-9DDF-4673-9DF7-A8AEE6390424}"/>
    <cellStyle name="Comma 6 2 2 2 2 2 3 7" xfId="25017" xr:uid="{418A6D60-43C8-42FB-A38C-C5B1ED7024B2}"/>
    <cellStyle name="Comma 6 2 2 2 2 2 4" xfId="1259" xr:uid="{336CFBB2-D145-45E2-A309-2B59D7342283}"/>
    <cellStyle name="Comma 6 2 2 2 2 2 4 2" xfId="3281" xr:uid="{FD6475C7-95E7-45E8-BEBF-8D639C181FEC}"/>
    <cellStyle name="Comma 6 2 2 2 2 2 4 2 2" xfId="7325" xr:uid="{92A0EF10-3E80-465E-8025-1FD24396EC84}"/>
    <cellStyle name="Comma 6 2 2 2 2 2 4 2 2 2" xfId="19457" xr:uid="{877AE0CA-AF8B-4143-B374-9FBFF1FCE2E5}"/>
    <cellStyle name="Comma 6 2 2 2 2 2 4 2 2 2 2" xfId="43721" xr:uid="{D2AD97E0-4938-474C-9786-89D3AA5F9A16}"/>
    <cellStyle name="Comma 6 2 2 2 2 2 4 2 2 3" xfId="31589" xr:uid="{E60A470B-0470-4952-9CB4-4751DF61664D}"/>
    <cellStyle name="Comma 6 2 2 2 2 2 4 2 3" xfId="11369" xr:uid="{FDFCEFE1-B13E-4087-AB10-02E201615777}"/>
    <cellStyle name="Comma 6 2 2 2 2 2 4 2 3 2" xfId="23501" xr:uid="{150783D6-E19D-42C7-9744-76AF7D46F3BC}"/>
    <cellStyle name="Comma 6 2 2 2 2 2 4 2 3 2 2" xfId="47765" xr:uid="{E55DBB26-8DC4-4AEB-92FE-16F7D64E35F0}"/>
    <cellStyle name="Comma 6 2 2 2 2 2 4 2 3 3" xfId="35633" xr:uid="{E5D96764-0FB3-47DD-8DA3-0F4B8AE79060}"/>
    <cellStyle name="Comma 6 2 2 2 2 2 4 2 4" xfId="15413" xr:uid="{862CE16E-FD39-4B93-938E-3146542D0216}"/>
    <cellStyle name="Comma 6 2 2 2 2 2 4 2 4 2" xfId="39677" xr:uid="{B7A80C6B-0F08-4D88-8554-103DA115F057}"/>
    <cellStyle name="Comma 6 2 2 2 2 2 4 2 5" xfId="27545" xr:uid="{783D8B2D-A6D2-40C6-AF53-F59BED93444F}"/>
    <cellStyle name="Comma 6 2 2 2 2 2 4 3" xfId="5303" xr:uid="{05A05F15-20E2-4F46-9950-A6EB93D87E58}"/>
    <cellStyle name="Comma 6 2 2 2 2 2 4 3 2" xfId="17435" xr:uid="{2692B407-8975-4FB4-B054-5BDC3579BDB6}"/>
    <cellStyle name="Comma 6 2 2 2 2 2 4 3 2 2" xfId="41699" xr:uid="{2D8E1862-E988-4510-A2DE-5DBDCCA02443}"/>
    <cellStyle name="Comma 6 2 2 2 2 2 4 3 3" xfId="29567" xr:uid="{8E85D336-C61B-411C-8E1E-741F88619141}"/>
    <cellStyle name="Comma 6 2 2 2 2 2 4 4" xfId="9347" xr:uid="{4682B854-408E-4DDF-8804-EEFF92872380}"/>
    <cellStyle name="Comma 6 2 2 2 2 2 4 4 2" xfId="21479" xr:uid="{9ED3BD24-0D4A-4E62-9CCC-F6F9C974887B}"/>
    <cellStyle name="Comma 6 2 2 2 2 2 4 4 2 2" xfId="45743" xr:uid="{24EFFAB3-A7C1-4551-8C7C-8C1F02F9BDC1}"/>
    <cellStyle name="Comma 6 2 2 2 2 2 4 4 3" xfId="33611" xr:uid="{A6151B61-3357-4D5F-BC39-027BE56711FA}"/>
    <cellStyle name="Comma 6 2 2 2 2 2 4 5" xfId="13391" xr:uid="{BCBDA500-D723-4E40-9943-B7B456E7F1AB}"/>
    <cellStyle name="Comma 6 2 2 2 2 2 4 5 2" xfId="37655" xr:uid="{503B1B7E-EC9B-4AAF-8265-97F85E2ED82B}"/>
    <cellStyle name="Comma 6 2 2 2 2 2 4 6" xfId="25523" xr:uid="{A8688C6C-B3C3-4875-8CB9-55B799040498}"/>
    <cellStyle name="Comma 6 2 2 2 2 2 5" xfId="2270" xr:uid="{7BEE2611-FA57-4481-B17C-C3ACA97C026C}"/>
    <cellStyle name="Comma 6 2 2 2 2 2 5 2" xfId="6314" xr:uid="{27CEDF48-75B7-47EE-8D14-00FAF71A2657}"/>
    <cellStyle name="Comma 6 2 2 2 2 2 5 2 2" xfId="18446" xr:uid="{77EE246E-3299-4624-8D3F-FFA1BB15951C}"/>
    <cellStyle name="Comma 6 2 2 2 2 2 5 2 2 2" xfId="42710" xr:uid="{1B27D312-80E2-42D3-948B-F04D3B75CF11}"/>
    <cellStyle name="Comma 6 2 2 2 2 2 5 2 3" xfId="30578" xr:uid="{EAA42622-03CD-49F0-91EB-BEBA9ABC5824}"/>
    <cellStyle name="Comma 6 2 2 2 2 2 5 3" xfId="10358" xr:uid="{4764610F-B5E3-4A94-A666-0EFE4094866C}"/>
    <cellStyle name="Comma 6 2 2 2 2 2 5 3 2" xfId="22490" xr:uid="{8C54A0EC-F09C-4105-B539-ACFE10E7B39A}"/>
    <cellStyle name="Comma 6 2 2 2 2 2 5 3 2 2" xfId="46754" xr:uid="{BB09E84C-3D0D-4FB2-9C1E-8D6705A3BC60}"/>
    <cellStyle name="Comma 6 2 2 2 2 2 5 3 3" xfId="34622" xr:uid="{1435CB8C-5362-4496-ABB4-0F9FA346D7F7}"/>
    <cellStyle name="Comma 6 2 2 2 2 2 5 4" xfId="14402" xr:uid="{5EA7F31E-2C93-4965-B601-2FF851AB8B2C}"/>
    <cellStyle name="Comma 6 2 2 2 2 2 5 4 2" xfId="38666" xr:uid="{9ECB0B4D-C166-45F9-BC12-4E4572F10376}"/>
    <cellStyle name="Comma 6 2 2 2 2 2 5 5" xfId="26534" xr:uid="{E3BCC3B5-2FF9-4383-8C67-2B756E31A407}"/>
    <cellStyle name="Comma 6 2 2 2 2 2 6" xfId="4292" xr:uid="{E8B784D6-710B-432C-B62F-F55CFF8BA424}"/>
    <cellStyle name="Comma 6 2 2 2 2 2 6 2" xfId="16424" xr:uid="{064484CA-AE8D-494E-A33C-9926DEA9CCDD}"/>
    <cellStyle name="Comma 6 2 2 2 2 2 6 2 2" xfId="40688" xr:uid="{B2733214-D808-4627-B0A9-4F30BF02AE14}"/>
    <cellStyle name="Comma 6 2 2 2 2 2 6 3" xfId="28556" xr:uid="{32114A31-8E9C-4D3F-BC0E-84C9BDE6C6CE}"/>
    <cellStyle name="Comma 6 2 2 2 2 2 7" xfId="8336" xr:uid="{E1032DCA-A209-4ABC-A004-4AB7B7B6C24A}"/>
    <cellStyle name="Comma 6 2 2 2 2 2 7 2" xfId="20468" xr:uid="{242B22A4-2674-4833-B611-548F667875D4}"/>
    <cellStyle name="Comma 6 2 2 2 2 2 7 2 2" xfId="44732" xr:uid="{3A74212A-E43A-4A23-B349-EED3980BBE5B}"/>
    <cellStyle name="Comma 6 2 2 2 2 2 7 3" xfId="32600" xr:uid="{C4104B64-CC93-4323-A4F1-641349177803}"/>
    <cellStyle name="Comma 6 2 2 2 2 2 8" xfId="12380" xr:uid="{162C70FE-1265-4E14-A8DF-36C1BDF868A5}"/>
    <cellStyle name="Comma 6 2 2 2 2 2 8 2" xfId="36644" xr:uid="{9A9716C9-A2CC-4BDF-B6FE-51A04B8E8D84}"/>
    <cellStyle name="Comma 6 2 2 2 2 2 9" xfId="24512" xr:uid="{D16319DE-D181-4845-AAFE-434F9175184E}"/>
    <cellStyle name="Comma 6 2 2 2 2 3" xfId="375" xr:uid="{0046FBDC-5FCE-42E0-910A-C67B4BFB877F}"/>
    <cellStyle name="Comma 6 2 2 2 2 3 2" xfId="880" xr:uid="{3010380F-4A05-41C8-BD34-F7E82CF24C41}"/>
    <cellStyle name="Comma 6 2 2 2 2 3 2 2" xfId="1891" xr:uid="{BA06C688-AFC6-4A0F-B97B-3D3246A1076A}"/>
    <cellStyle name="Comma 6 2 2 2 2 3 2 2 2" xfId="3913" xr:uid="{70B12CA8-6E31-44F8-AA4C-42408E5A71C3}"/>
    <cellStyle name="Comma 6 2 2 2 2 3 2 2 2 2" xfId="7957" xr:uid="{1559C3C7-512F-44B2-B53C-AF88AA965D9F}"/>
    <cellStyle name="Comma 6 2 2 2 2 3 2 2 2 2 2" xfId="20089" xr:uid="{B60F4803-0531-46FC-B084-2010F9DB2AD9}"/>
    <cellStyle name="Comma 6 2 2 2 2 3 2 2 2 2 2 2" xfId="44353" xr:uid="{E3DFC1E2-542F-486E-A6B3-B79882A78FC8}"/>
    <cellStyle name="Comma 6 2 2 2 2 3 2 2 2 2 3" xfId="32221" xr:uid="{E326E421-0C96-4E44-97F8-C15A393A258A}"/>
    <cellStyle name="Comma 6 2 2 2 2 3 2 2 2 3" xfId="12001" xr:uid="{3048F3DF-A4A5-4D08-A691-05E3DAE8AC2E}"/>
    <cellStyle name="Comma 6 2 2 2 2 3 2 2 2 3 2" xfId="24133" xr:uid="{7E8E5A0E-9604-432F-BE8F-49304E22B1B1}"/>
    <cellStyle name="Comma 6 2 2 2 2 3 2 2 2 3 2 2" xfId="48397" xr:uid="{A59A19F0-C1AF-45CA-9425-772E399F1D89}"/>
    <cellStyle name="Comma 6 2 2 2 2 3 2 2 2 3 3" xfId="36265" xr:uid="{824C4968-44A8-40C9-90E6-395892FCCF78}"/>
    <cellStyle name="Comma 6 2 2 2 2 3 2 2 2 4" xfId="16045" xr:uid="{1B7B8874-C483-485D-B661-632BEDE029F3}"/>
    <cellStyle name="Comma 6 2 2 2 2 3 2 2 2 4 2" xfId="40309" xr:uid="{26CCC3E0-5F07-47D4-92D7-85D41B0F5161}"/>
    <cellStyle name="Comma 6 2 2 2 2 3 2 2 2 5" xfId="28177" xr:uid="{DB364932-2FAC-4219-A64E-AF7FD397BE9A}"/>
    <cellStyle name="Comma 6 2 2 2 2 3 2 2 3" xfId="5935" xr:uid="{91790292-D9F9-4F88-98E9-86492049F7F3}"/>
    <cellStyle name="Comma 6 2 2 2 2 3 2 2 3 2" xfId="18067" xr:uid="{62052F1E-D0DE-4BDA-9385-BE231EEDA70F}"/>
    <cellStyle name="Comma 6 2 2 2 2 3 2 2 3 2 2" xfId="42331" xr:uid="{E31C2CA0-D4AD-48CF-808E-88CE276212BB}"/>
    <cellStyle name="Comma 6 2 2 2 2 3 2 2 3 3" xfId="30199" xr:uid="{D89DAF64-26BA-4EEC-92D3-7ADC87C263CD}"/>
    <cellStyle name="Comma 6 2 2 2 2 3 2 2 4" xfId="9979" xr:uid="{77F8537D-DDCA-4C0D-92A4-0D735DC40939}"/>
    <cellStyle name="Comma 6 2 2 2 2 3 2 2 4 2" xfId="22111" xr:uid="{C89F49D5-1278-48EC-ADF6-4E6751703F29}"/>
    <cellStyle name="Comma 6 2 2 2 2 3 2 2 4 2 2" xfId="46375" xr:uid="{CC009894-8B33-462F-ABE1-B9B066501CFB}"/>
    <cellStyle name="Comma 6 2 2 2 2 3 2 2 4 3" xfId="34243" xr:uid="{E2400028-8140-4700-BF05-55BB1B731B76}"/>
    <cellStyle name="Comma 6 2 2 2 2 3 2 2 5" xfId="14023" xr:uid="{830D1F87-52A5-42B1-9A05-A5FFBA157EDF}"/>
    <cellStyle name="Comma 6 2 2 2 2 3 2 2 5 2" xfId="38287" xr:uid="{416105B9-DC30-4BC9-A412-311CB89629B5}"/>
    <cellStyle name="Comma 6 2 2 2 2 3 2 2 6" xfId="26155" xr:uid="{1B5AE7FA-7901-4298-9DB5-3E005DAFFED3}"/>
    <cellStyle name="Comma 6 2 2 2 2 3 2 3" xfId="2902" xr:uid="{EE144109-2FE1-4BBD-949A-729177F7B567}"/>
    <cellStyle name="Comma 6 2 2 2 2 3 2 3 2" xfId="6946" xr:uid="{F58C56A6-46F9-48EB-9977-8320A93469ED}"/>
    <cellStyle name="Comma 6 2 2 2 2 3 2 3 2 2" xfId="19078" xr:uid="{6636147B-2B2F-471B-A014-58E5FEF380A6}"/>
    <cellStyle name="Comma 6 2 2 2 2 3 2 3 2 2 2" xfId="43342" xr:uid="{B316A866-7947-400A-86CE-7B7F07ABB15C}"/>
    <cellStyle name="Comma 6 2 2 2 2 3 2 3 2 3" xfId="31210" xr:uid="{0B545C64-EFB9-4683-A279-412408BCDBE9}"/>
    <cellStyle name="Comma 6 2 2 2 2 3 2 3 3" xfId="10990" xr:uid="{A984966B-9679-4485-9B24-66F165FEC8CB}"/>
    <cellStyle name="Comma 6 2 2 2 2 3 2 3 3 2" xfId="23122" xr:uid="{C42EC01A-F948-4C38-ABE7-8BAF07E0A31D}"/>
    <cellStyle name="Comma 6 2 2 2 2 3 2 3 3 2 2" xfId="47386" xr:uid="{93910860-D7C4-4EE3-9D3B-F6A60E2F8AF2}"/>
    <cellStyle name="Comma 6 2 2 2 2 3 2 3 3 3" xfId="35254" xr:uid="{B569E22C-9E8B-434B-B94F-EC01502B609D}"/>
    <cellStyle name="Comma 6 2 2 2 2 3 2 3 4" xfId="15034" xr:uid="{91EE06BF-731D-4612-9C3F-E5755C73749D}"/>
    <cellStyle name="Comma 6 2 2 2 2 3 2 3 4 2" xfId="39298" xr:uid="{50B7DF69-CDB1-4300-8A61-856792C26B0E}"/>
    <cellStyle name="Comma 6 2 2 2 2 3 2 3 5" xfId="27166" xr:uid="{C1BEBFE8-5A36-46AD-B14C-F9695A4FF63B}"/>
    <cellStyle name="Comma 6 2 2 2 2 3 2 4" xfId="4924" xr:uid="{82E8947A-628D-4A7D-8383-5B1304E0E354}"/>
    <cellStyle name="Comma 6 2 2 2 2 3 2 4 2" xfId="17056" xr:uid="{64C71641-49CB-4426-AD27-10C4200F9A36}"/>
    <cellStyle name="Comma 6 2 2 2 2 3 2 4 2 2" xfId="41320" xr:uid="{16CFA77F-AD81-4A3D-8E19-4F488F141956}"/>
    <cellStyle name="Comma 6 2 2 2 2 3 2 4 3" xfId="29188" xr:uid="{F1FFA18C-FF85-4A0A-B28F-6183FCB273F3}"/>
    <cellStyle name="Comma 6 2 2 2 2 3 2 5" xfId="8968" xr:uid="{5CF34064-57CA-452A-B91A-EC6325BA361C}"/>
    <cellStyle name="Comma 6 2 2 2 2 3 2 5 2" xfId="21100" xr:uid="{E8B32B6B-F70D-4F40-A291-4AEB12F0E526}"/>
    <cellStyle name="Comma 6 2 2 2 2 3 2 5 2 2" xfId="45364" xr:uid="{5BB8BAEB-E70D-41EF-A092-BF58979EA04F}"/>
    <cellStyle name="Comma 6 2 2 2 2 3 2 5 3" xfId="33232" xr:uid="{A8545F5E-1BBF-46B0-930B-3E7B6F64D9C5}"/>
    <cellStyle name="Comma 6 2 2 2 2 3 2 6" xfId="13012" xr:uid="{6C50C237-68F3-4CCA-9F97-F67C4F43587A}"/>
    <cellStyle name="Comma 6 2 2 2 2 3 2 6 2" xfId="37276" xr:uid="{022FEAED-38D2-43DE-B1F7-A2D37DF90532}"/>
    <cellStyle name="Comma 6 2 2 2 2 3 2 7" xfId="25144" xr:uid="{C6D5FC5B-2D88-415A-AFDE-E43CC4ADCD9A}"/>
    <cellStyle name="Comma 6 2 2 2 2 3 3" xfId="1386" xr:uid="{8152D9E7-E6B4-4971-98B6-1BD60DD01E59}"/>
    <cellStyle name="Comma 6 2 2 2 2 3 3 2" xfId="3408" xr:uid="{379EF443-B085-47F9-9147-F0F30D3BF090}"/>
    <cellStyle name="Comma 6 2 2 2 2 3 3 2 2" xfId="7452" xr:uid="{2FE824DD-38E5-4525-A20F-C15BC5C63B76}"/>
    <cellStyle name="Comma 6 2 2 2 2 3 3 2 2 2" xfId="19584" xr:uid="{AF839425-E338-4F86-86D9-8676002D9463}"/>
    <cellStyle name="Comma 6 2 2 2 2 3 3 2 2 2 2" xfId="43848" xr:uid="{C1D43C31-D561-4B9F-9FF7-5A38CDF913D7}"/>
    <cellStyle name="Comma 6 2 2 2 2 3 3 2 2 3" xfId="31716" xr:uid="{B6C28616-97EA-4868-8F47-5C38951C1290}"/>
    <cellStyle name="Comma 6 2 2 2 2 3 3 2 3" xfId="11496" xr:uid="{0F790FF4-BA2D-4645-9D4D-E3156A7063D8}"/>
    <cellStyle name="Comma 6 2 2 2 2 3 3 2 3 2" xfId="23628" xr:uid="{AC949EF2-898D-49F8-AC42-A265A509C53F}"/>
    <cellStyle name="Comma 6 2 2 2 2 3 3 2 3 2 2" xfId="47892" xr:uid="{9817E7D6-B020-4E90-A0AF-C1013515844E}"/>
    <cellStyle name="Comma 6 2 2 2 2 3 3 2 3 3" xfId="35760" xr:uid="{744C89A1-76E7-469C-B49A-522C21206C78}"/>
    <cellStyle name="Comma 6 2 2 2 2 3 3 2 4" xfId="15540" xr:uid="{74378534-7D17-4613-BFD3-75CF7D9DF762}"/>
    <cellStyle name="Comma 6 2 2 2 2 3 3 2 4 2" xfId="39804" xr:uid="{FEAC1844-303C-4003-9EB2-4AA5C9B85626}"/>
    <cellStyle name="Comma 6 2 2 2 2 3 3 2 5" xfId="27672" xr:uid="{0EF2B92B-8D8E-44D1-AC02-F35658D37314}"/>
    <cellStyle name="Comma 6 2 2 2 2 3 3 3" xfId="5430" xr:uid="{5479F416-0B48-4579-B16B-DC337B7B3C8D}"/>
    <cellStyle name="Comma 6 2 2 2 2 3 3 3 2" xfId="17562" xr:uid="{4A52A128-E213-4827-A477-B146A22FE18F}"/>
    <cellStyle name="Comma 6 2 2 2 2 3 3 3 2 2" xfId="41826" xr:uid="{07CF7401-383C-4173-B231-A20BB7D4C0E0}"/>
    <cellStyle name="Comma 6 2 2 2 2 3 3 3 3" xfId="29694" xr:uid="{5673D32D-1113-4521-B7E2-5AAC98A88DE2}"/>
    <cellStyle name="Comma 6 2 2 2 2 3 3 4" xfId="9474" xr:uid="{462E842D-9FDA-4C38-8F04-5EEE3A3C2630}"/>
    <cellStyle name="Comma 6 2 2 2 2 3 3 4 2" xfId="21606" xr:uid="{4D31C2EB-E6F6-4E52-8D74-EA54732BD71D}"/>
    <cellStyle name="Comma 6 2 2 2 2 3 3 4 2 2" xfId="45870" xr:uid="{41B47736-0C13-4AED-A1DD-3F8A1166E87B}"/>
    <cellStyle name="Comma 6 2 2 2 2 3 3 4 3" xfId="33738" xr:uid="{4948D742-1D2C-4449-AD7F-728E3E54EA6C}"/>
    <cellStyle name="Comma 6 2 2 2 2 3 3 5" xfId="13518" xr:uid="{1F1D23D5-E8D5-4615-9C26-9A23BDA37E03}"/>
    <cellStyle name="Comma 6 2 2 2 2 3 3 5 2" xfId="37782" xr:uid="{ED78779D-DFE9-4284-864F-7946891D0F51}"/>
    <cellStyle name="Comma 6 2 2 2 2 3 3 6" xfId="25650" xr:uid="{87A88D34-8DB5-4297-A3A8-F5333BD7DDB1}"/>
    <cellStyle name="Comma 6 2 2 2 2 3 4" xfId="2397" xr:uid="{CAF1EEF8-DB32-4328-8E39-6B73D94A4E86}"/>
    <cellStyle name="Comma 6 2 2 2 2 3 4 2" xfId="6441" xr:uid="{CCE935FC-4CE4-4806-92AA-84495F8B40D4}"/>
    <cellStyle name="Comma 6 2 2 2 2 3 4 2 2" xfId="18573" xr:uid="{1582DA21-DFFB-4A19-A1EA-F356070AD412}"/>
    <cellStyle name="Comma 6 2 2 2 2 3 4 2 2 2" xfId="42837" xr:uid="{D3575806-FEB3-4AFD-BC48-3A425C811DBB}"/>
    <cellStyle name="Comma 6 2 2 2 2 3 4 2 3" xfId="30705" xr:uid="{018A793B-1DB4-4611-B020-F41FF629C694}"/>
    <cellStyle name="Comma 6 2 2 2 2 3 4 3" xfId="10485" xr:uid="{93AD659B-9179-4B06-A63B-F4ACBBC0AEAB}"/>
    <cellStyle name="Comma 6 2 2 2 2 3 4 3 2" xfId="22617" xr:uid="{79DD3EBF-A71F-4C1D-9CE1-7D0EEA3A9869}"/>
    <cellStyle name="Comma 6 2 2 2 2 3 4 3 2 2" xfId="46881" xr:uid="{686BFAA2-F5AC-4791-8AD4-D8A55502E6ED}"/>
    <cellStyle name="Comma 6 2 2 2 2 3 4 3 3" xfId="34749" xr:uid="{A4A92FCB-CB83-4552-A764-5BD9F6C27993}"/>
    <cellStyle name="Comma 6 2 2 2 2 3 4 4" xfId="14529" xr:uid="{10F06B66-CD8D-4E11-B63E-D38BCCA84D3A}"/>
    <cellStyle name="Comma 6 2 2 2 2 3 4 4 2" xfId="38793" xr:uid="{4136AAF4-2349-4448-8753-574D6C34A77B}"/>
    <cellStyle name="Comma 6 2 2 2 2 3 4 5" xfId="26661" xr:uid="{0EDCB9C6-2BD0-480B-A512-958E495AB4D2}"/>
    <cellStyle name="Comma 6 2 2 2 2 3 5" xfId="4419" xr:uid="{1E2E7839-6DB0-4FAE-B7C1-F150DE86410A}"/>
    <cellStyle name="Comma 6 2 2 2 2 3 5 2" xfId="16551" xr:uid="{B98AFBD9-DA07-4027-B3AA-820C5B9F0CE0}"/>
    <cellStyle name="Comma 6 2 2 2 2 3 5 2 2" xfId="40815" xr:uid="{D73A0643-1D8C-43D8-B663-7F18C81B73EB}"/>
    <cellStyle name="Comma 6 2 2 2 2 3 5 3" xfId="28683" xr:uid="{7061F8E5-EEF5-4C42-9466-261352E69E76}"/>
    <cellStyle name="Comma 6 2 2 2 2 3 6" xfId="8463" xr:uid="{7FF6260F-DDA7-4C11-84EA-98F1EFA7027B}"/>
    <cellStyle name="Comma 6 2 2 2 2 3 6 2" xfId="20595" xr:uid="{23656256-ABAD-4CB1-A675-0DF49D0FC0D2}"/>
    <cellStyle name="Comma 6 2 2 2 2 3 6 2 2" xfId="44859" xr:uid="{EB0D3118-04A1-45A1-87CE-EAADD0D74152}"/>
    <cellStyle name="Comma 6 2 2 2 2 3 6 3" xfId="32727" xr:uid="{BA8021BC-44D9-410D-988D-58CBFEED6271}"/>
    <cellStyle name="Comma 6 2 2 2 2 3 7" xfId="12507" xr:uid="{E19C390F-0E0B-493F-A397-2DB7BA158D58}"/>
    <cellStyle name="Comma 6 2 2 2 2 3 7 2" xfId="36771" xr:uid="{205FB2B0-160E-4D02-AFE8-F09C8E6F0AE5}"/>
    <cellStyle name="Comma 6 2 2 2 2 3 8" xfId="24639" xr:uid="{529D0B70-120E-4970-BE44-E98C0137A455}"/>
    <cellStyle name="Comma 6 2 2 2 2 4" xfId="627" xr:uid="{7D5B3965-9A99-4038-A100-0019FBC2F2C6}"/>
    <cellStyle name="Comma 6 2 2 2 2 4 2" xfId="1638" xr:uid="{11B3D85A-D2C0-417D-A863-8A5920AD2A0C}"/>
    <cellStyle name="Comma 6 2 2 2 2 4 2 2" xfId="3660" xr:uid="{5DD592A9-0546-439A-A165-A6BFC3C670F2}"/>
    <cellStyle name="Comma 6 2 2 2 2 4 2 2 2" xfId="7704" xr:uid="{C6150B9B-18A3-469E-86F7-B1B9525F4E90}"/>
    <cellStyle name="Comma 6 2 2 2 2 4 2 2 2 2" xfId="19836" xr:uid="{55A4544A-0277-41E9-AC67-BB6B6019B4E0}"/>
    <cellStyle name="Comma 6 2 2 2 2 4 2 2 2 2 2" xfId="44100" xr:uid="{0CA9E666-A0A8-4FDB-B7C2-D4AC4CE5570E}"/>
    <cellStyle name="Comma 6 2 2 2 2 4 2 2 2 3" xfId="31968" xr:uid="{157BFEF1-EAD5-4E7E-BC0A-194B06ADB193}"/>
    <cellStyle name="Comma 6 2 2 2 2 4 2 2 3" xfId="11748" xr:uid="{874F7B6A-979D-45B4-8DC3-2AE6FA4EC7CA}"/>
    <cellStyle name="Comma 6 2 2 2 2 4 2 2 3 2" xfId="23880" xr:uid="{6529D487-B69B-4971-B5C1-E9457E71ECB7}"/>
    <cellStyle name="Comma 6 2 2 2 2 4 2 2 3 2 2" xfId="48144" xr:uid="{8785123D-FE84-4B2C-9D24-85E582D37C44}"/>
    <cellStyle name="Comma 6 2 2 2 2 4 2 2 3 3" xfId="36012" xr:uid="{618E545E-D62E-4A1D-A226-8033133E53F4}"/>
    <cellStyle name="Comma 6 2 2 2 2 4 2 2 4" xfId="15792" xr:uid="{009EE0C9-23C8-4289-A64E-A8240F52ADB9}"/>
    <cellStyle name="Comma 6 2 2 2 2 4 2 2 4 2" xfId="40056" xr:uid="{D65613E5-5FE7-4DB9-8079-26804FE424CC}"/>
    <cellStyle name="Comma 6 2 2 2 2 4 2 2 5" xfId="27924" xr:uid="{87457824-60A6-4615-A81A-A62B7926CB59}"/>
    <cellStyle name="Comma 6 2 2 2 2 4 2 3" xfId="5682" xr:uid="{CBA16768-1B68-466A-BA56-4356C3903044}"/>
    <cellStyle name="Comma 6 2 2 2 2 4 2 3 2" xfId="17814" xr:uid="{8B07AE52-A5D9-4A67-BCB7-5785701F4CF4}"/>
    <cellStyle name="Comma 6 2 2 2 2 4 2 3 2 2" xfId="42078" xr:uid="{71C1A50D-7385-47CE-A1A8-46D6C572B63F}"/>
    <cellStyle name="Comma 6 2 2 2 2 4 2 3 3" xfId="29946" xr:uid="{80910ABB-4F0E-4AE6-8E7F-ED40A9DBE6E1}"/>
    <cellStyle name="Comma 6 2 2 2 2 4 2 4" xfId="9726" xr:uid="{55AB4CD3-F71B-46C5-84B8-8223F198CD48}"/>
    <cellStyle name="Comma 6 2 2 2 2 4 2 4 2" xfId="21858" xr:uid="{24474436-08D5-4CE0-AA1E-2376788D52F0}"/>
    <cellStyle name="Comma 6 2 2 2 2 4 2 4 2 2" xfId="46122" xr:uid="{E270FE01-D91E-48D3-B827-542CEB0FD277}"/>
    <cellStyle name="Comma 6 2 2 2 2 4 2 4 3" xfId="33990" xr:uid="{0743B9DE-3377-4307-88D1-07C9A61D1DAA}"/>
    <cellStyle name="Comma 6 2 2 2 2 4 2 5" xfId="13770" xr:uid="{51EDD844-FF66-42F1-A0B2-233CB0CE646F}"/>
    <cellStyle name="Comma 6 2 2 2 2 4 2 5 2" xfId="38034" xr:uid="{79E827DB-E508-4A24-8444-F8027B9D3E2F}"/>
    <cellStyle name="Comma 6 2 2 2 2 4 2 6" xfId="25902" xr:uid="{6EA48F4D-FFB1-4440-8493-F306B0E1E69B}"/>
    <cellStyle name="Comma 6 2 2 2 2 4 3" xfId="2649" xr:uid="{125C2F97-0E8F-41E3-899D-825638578358}"/>
    <cellStyle name="Comma 6 2 2 2 2 4 3 2" xfId="6693" xr:uid="{185C062A-8BCE-4CFC-892F-A0B2BF103CB6}"/>
    <cellStyle name="Comma 6 2 2 2 2 4 3 2 2" xfId="18825" xr:uid="{11C60125-4E5B-43E9-9574-C4EA20E85617}"/>
    <cellStyle name="Comma 6 2 2 2 2 4 3 2 2 2" xfId="43089" xr:uid="{D1E58B2F-FF24-4F94-95A4-21849548A579}"/>
    <cellStyle name="Comma 6 2 2 2 2 4 3 2 3" xfId="30957" xr:uid="{5B753B7F-1982-4FC7-A532-85EBD89AC6F5}"/>
    <cellStyle name="Comma 6 2 2 2 2 4 3 3" xfId="10737" xr:uid="{69635B40-AF6D-4201-930F-246F779FFB5D}"/>
    <cellStyle name="Comma 6 2 2 2 2 4 3 3 2" xfId="22869" xr:uid="{6C27F81A-5DC5-413A-8A96-0B518E33ACC5}"/>
    <cellStyle name="Comma 6 2 2 2 2 4 3 3 2 2" xfId="47133" xr:uid="{AFA663B7-D756-4FBD-8A9B-545CE464F342}"/>
    <cellStyle name="Comma 6 2 2 2 2 4 3 3 3" xfId="35001" xr:uid="{612951AF-6BA5-49C8-B31F-60A56A918A36}"/>
    <cellStyle name="Comma 6 2 2 2 2 4 3 4" xfId="14781" xr:uid="{73806797-6A36-4FF8-877F-D2F67E06EA70}"/>
    <cellStyle name="Comma 6 2 2 2 2 4 3 4 2" xfId="39045" xr:uid="{22E479B5-EA96-472F-8454-196F53BBF87B}"/>
    <cellStyle name="Comma 6 2 2 2 2 4 3 5" xfId="26913" xr:uid="{92CC6DC8-A08C-4A47-90ED-2FE0A379D621}"/>
    <cellStyle name="Comma 6 2 2 2 2 4 4" xfId="4671" xr:uid="{04A7F80D-A734-4B98-BD1F-5D2535E20839}"/>
    <cellStyle name="Comma 6 2 2 2 2 4 4 2" xfId="16803" xr:uid="{98668100-5ADF-4F97-B607-957FBCE30B27}"/>
    <cellStyle name="Comma 6 2 2 2 2 4 4 2 2" xfId="41067" xr:uid="{31CE82BE-7F09-4497-BD42-98E54AAA92B6}"/>
    <cellStyle name="Comma 6 2 2 2 2 4 4 3" xfId="28935" xr:uid="{28E871C1-608E-422B-9811-181323CFECFA}"/>
    <cellStyle name="Comma 6 2 2 2 2 4 5" xfId="8715" xr:uid="{206624A9-6057-4F29-9DE7-2C15E3FA6BD5}"/>
    <cellStyle name="Comma 6 2 2 2 2 4 5 2" xfId="20847" xr:uid="{5C37F8C4-E5EB-4507-8796-745FD79C5FE9}"/>
    <cellStyle name="Comma 6 2 2 2 2 4 5 2 2" xfId="45111" xr:uid="{D0B067AF-34D5-4D18-8D76-6FFEBA8A50B2}"/>
    <cellStyle name="Comma 6 2 2 2 2 4 5 3" xfId="32979" xr:uid="{D43DBFEF-8CCA-4E9C-93B7-AC13BEBF4CE1}"/>
    <cellStyle name="Comma 6 2 2 2 2 4 6" xfId="12759" xr:uid="{074A12ED-F24C-4B98-B4B7-52112793B108}"/>
    <cellStyle name="Comma 6 2 2 2 2 4 6 2" xfId="37023" xr:uid="{BC1CA337-032C-4EB5-861A-E51F7E6E7E47}"/>
    <cellStyle name="Comma 6 2 2 2 2 4 7" xfId="24891" xr:uid="{910589F6-E265-42FC-8E1D-C13BA967DC7B}"/>
    <cellStyle name="Comma 6 2 2 2 2 5" xfId="1133" xr:uid="{E12080E2-EF52-44F9-AA96-2E3393C273BC}"/>
    <cellStyle name="Comma 6 2 2 2 2 5 2" xfId="3155" xr:uid="{EE50F4B6-A3C7-472E-9B7D-A184E1B51D31}"/>
    <cellStyle name="Comma 6 2 2 2 2 5 2 2" xfId="7199" xr:uid="{5CEEA4DE-462B-49EB-A0C6-CE533CB0F99B}"/>
    <cellStyle name="Comma 6 2 2 2 2 5 2 2 2" xfId="19331" xr:uid="{16A9344D-7B91-4698-8204-ADECE81706BD}"/>
    <cellStyle name="Comma 6 2 2 2 2 5 2 2 2 2" xfId="43595" xr:uid="{2B3B175B-5507-4C45-86AF-8A73985D2D09}"/>
    <cellStyle name="Comma 6 2 2 2 2 5 2 2 3" xfId="31463" xr:uid="{A7A5D243-457F-489A-92DF-9D9197E998B1}"/>
    <cellStyle name="Comma 6 2 2 2 2 5 2 3" xfId="11243" xr:uid="{0C1B4CC0-8F8F-4B8A-ADBA-1AF72EBB8E99}"/>
    <cellStyle name="Comma 6 2 2 2 2 5 2 3 2" xfId="23375" xr:uid="{A37CB562-6C0D-4F7F-B250-F68C2CC98F7B}"/>
    <cellStyle name="Comma 6 2 2 2 2 5 2 3 2 2" xfId="47639" xr:uid="{007CC878-8EC2-44E7-A5EF-D53BF16DE447}"/>
    <cellStyle name="Comma 6 2 2 2 2 5 2 3 3" xfId="35507" xr:uid="{E8CF9ECE-BDB0-4669-A3A4-7D06CF4EB5EC}"/>
    <cellStyle name="Comma 6 2 2 2 2 5 2 4" xfId="15287" xr:uid="{1C240069-00B6-4486-B1CE-8B60C2B529FA}"/>
    <cellStyle name="Comma 6 2 2 2 2 5 2 4 2" xfId="39551" xr:uid="{2C2F4761-F67C-40C8-8AF6-5B795E853A5E}"/>
    <cellStyle name="Comma 6 2 2 2 2 5 2 5" xfId="27419" xr:uid="{44956382-19E5-4070-9A99-E2348D62AE37}"/>
    <cellStyle name="Comma 6 2 2 2 2 5 3" xfId="5177" xr:uid="{3823BA72-E142-4CB7-AAC6-C3E91F9D69DA}"/>
    <cellStyle name="Comma 6 2 2 2 2 5 3 2" xfId="17309" xr:uid="{1E96D376-A8BC-4D12-87BB-7A5105AB60AA}"/>
    <cellStyle name="Comma 6 2 2 2 2 5 3 2 2" xfId="41573" xr:uid="{07919C8B-77F6-4225-836F-753883425763}"/>
    <cellStyle name="Comma 6 2 2 2 2 5 3 3" xfId="29441" xr:uid="{BBF25BCE-2CF1-40EE-8BCC-C9D5C592B1F5}"/>
    <cellStyle name="Comma 6 2 2 2 2 5 4" xfId="9221" xr:uid="{099362A6-D792-4EA6-B153-89F216B7E865}"/>
    <cellStyle name="Comma 6 2 2 2 2 5 4 2" xfId="21353" xr:uid="{47494A53-69D2-43BF-B97B-47E37F989B2A}"/>
    <cellStyle name="Comma 6 2 2 2 2 5 4 2 2" xfId="45617" xr:uid="{ACDBFF51-B1B6-415D-8613-DF695D85E0A6}"/>
    <cellStyle name="Comma 6 2 2 2 2 5 4 3" xfId="33485" xr:uid="{71E8E75C-EF04-4D9F-92C5-8CC316B72404}"/>
    <cellStyle name="Comma 6 2 2 2 2 5 5" xfId="13265" xr:uid="{67C11F56-B526-4ABF-85CC-60D3DB5CFC43}"/>
    <cellStyle name="Comma 6 2 2 2 2 5 5 2" xfId="37529" xr:uid="{C38F22C5-0EA8-4C14-810A-9CD75DF8A80E}"/>
    <cellStyle name="Comma 6 2 2 2 2 5 6" xfId="25397" xr:uid="{92193AFB-5DD3-4638-BA16-B84D07042E61}"/>
    <cellStyle name="Comma 6 2 2 2 2 6" xfId="2144" xr:uid="{EBA38EED-165B-4181-B21C-EF6E2A27964E}"/>
    <cellStyle name="Comma 6 2 2 2 2 6 2" xfId="6188" xr:uid="{A2E0866F-9543-431A-A95D-E5B2B9E51E2C}"/>
    <cellStyle name="Comma 6 2 2 2 2 6 2 2" xfId="18320" xr:uid="{D5699C63-714D-4017-B511-0858F6815019}"/>
    <cellStyle name="Comma 6 2 2 2 2 6 2 2 2" xfId="42584" xr:uid="{9001053C-16B1-483C-AB36-F251B004BF94}"/>
    <cellStyle name="Comma 6 2 2 2 2 6 2 3" xfId="30452" xr:uid="{173CC409-835B-4ABB-95CD-557ECE6D1E2F}"/>
    <cellStyle name="Comma 6 2 2 2 2 6 3" xfId="10232" xr:uid="{1DCBEAC0-3759-4C8C-9BEA-E48376C8243F}"/>
    <cellStyle name="Comma 6 2 2 2 2 6 3 2" xfId="22364" xr:uid="{72889F0B-8433-4ACD-83D5-734C44952E83}"/>
    <cellStyle name="Comma 6 2 2 2 2 6 3 2 2" xfId="46628" xr:uid="{73A531B5-968D-42E6-88D3-B6F74842B0A9}"/>
    <cellStyle name="Comma 6 2 2 2 2 6 3 3" xfId="34496" xr:uid="{D80E5A68-1423-405D-A3DC-95B4BE4B36CA}"/>
    <cellStyle name="Comma 6 2 2 2 2 6 4" xfId="14276" xr:uid="{82DA848D-2284-4A2E-91CC-65DA83B03D84}"/>
    <cellStyle name="Comma 6 2 2 2 2 6 4 2" xfId="38540" xr:uid="{A3F28F7E-B6A2-40E5-87A9-FD4F89B3D61C}"/>
    <cellStyle name="Comma 6 2 2 2 2 6 5" xfId="26408" xr:uid="{E24EBEDB-6575-4CCD-8032-6DEFDF5C480D}"/>
    <cellStyle name="Comma 6 2 2 2 2 7" xfId="4166" xr:uid="{4A3FB917-2440-4509-8F57-F760C2D96515}"/>
    <cellStyle name="Comma 6 2 2 2 2 7 2" xfId="16298" xr:uid="{44CC3406-5333-4453-8A29-00D4ECF37CDC}"/>
    <cellStyle name="Comma 6 2 2 2 2 7 2 2" xfId="40562" xr:uid="{FAEB2AF3-5792-4CF0-A885-08027E6E03B8}"/>
    <cellStyle name="Comma 6 2 2 2 2 7 3" xfId="28430" xr:uid="{F5A3EE80-FB13-477C-876C-4FBD40793029}"/>
    <cellStyle name="Comma 6 2 2 2 2 8" xfId="8210" xr:uid="{798F8E43-8AE5-4C39-B8A4-42C187AAC72C}"/>
    <cellStyle name="Comma 6 2 2 2 2 8 2" xfId="20342" xr:uid="{4023ECBE-6EBD-4D3D-ACA4-0B1B9E1A82C0}"/>
    <cellStyle name="Comma 6 2 2 2 2 8 2 2" xfId="44606" xr:uid="{8FE1C75B-BE5A-465F-976B-0C21CB2CDAC1}"/>
    <cellStyle name="Comma 6 2 2 2 2 8 3" xfId="32474" xr:uid="{AC0EC86F-8DE8-41A7-AEB0-45376340DB72}"/>
    <cellStyle name="Comma 6 2 2 2 2 9" xfId="12254" xr:uid="{8953DB77-8B30-4FFC-ABA0-457F09DD06DB}"/>
    <cellStyle name="Comma 6 2 2 2 2 9 2" xfId="36518" xr:uid="{4A1D718A-3929-4ADA-AA61-F3A754532322}"/>
    <cellStyle name="Comma 6 2 2 2 3" xfId="185" xr:uid="{5F0ADF57-C415-4DC4-A9A6-C0B89DB447A9}"/>
    <cellStyle name="Comma 6 2 2 2 3 2" xfId="438" xr:uid="{BED86802-9B5C-4820-BB63-3EED796A43B3}"/>
    <cellStyle name="Comma 6 2 2 2 3 2 2" xfId="943" xr:uid="{2BC173DD-D9BA-4846-A9C6-A33AF002553E}"/>
    <cellStyle name="Comma 6 2 2 2 3 2 2 2" xfId="1954" xr:uid="{986A0C3D-8BED-46BF-B8AD-EF3AA66563D8}"/>
    <cellStyle name="Comma 6 2 2 2 3 2 2 2 2" xfId="3976" xr:uid="{151DA3C1-E0FE-4AAC-89C8-06D50826C700}"/>
    <cellStyle name="Comma 6 2 2 2 3 2 2 2 2 2" xfId="8020" xr:uid="{E5C50578-8EC0-4DE1-8A17-78E861D63D91}"/>
    <cellStyle name="Comma 6 2 2 2 3 2 2 2 2 2 2" xfId="20152" xr:uid="{FF708C82-3C9B-4579-8E85-101EEC6B9ECC}"/>
    <cellStyle name="Comma 6 2 2 2 3 2 2 2 2 2 2 2" xfId="44416" xr:uid="{1503BAF8-A894-42CF-9162-A6F3D521E9C8}"/>
    <cellStyle name="Comma 6 2 2 2 3 2 2 2 2 2 3" xfId="32284" xr:uid="{F573ACC7-BEA3-44BC-9D79-92D463820AB9}"/>
    <cellStyle name="Comma 6 2 2 2 3 2 2 2 2 3" xfId="12064" xr:uid="{E83793D0-E2D5-4ABD-900E-22D769F56667}"/>
    <cellStyle name="Comma 6 2 2 2 3 2 2 2 2 3 2" xfId="24196" xr:uid="{BCAE6BF4-30D0-47CC-8582-2E3BC02459D2}"/>
    <cellStyle name="Comma 6 2 2 2 3 2 2 2 2 3 2 2" xfId="48460" xr:uid="{D8E5A51A-0A5F-475D-BDB9-E8FB45005301}"/>
    <cellStyle name="Comma 6 2 2 2 3 2 2 2 2 3 3" xfId="36328" xr:uid="{165F12EF-B973-46C9-BDB6-1A10A9B9A42B}"/>
    <cellStyle name="Comma 6 2 2 2 3 2 2 2 2 4" xfId="16108" xr:uid="{EF887BDA-9093-48D8-9FEC-500D91B2DDB9}"/>
    <cellStyle name="Comma 6 2 2 2 3 2 2 2 2 4 2" xfId="40372" xr:uid="{3D7A60F4-40B1-4693-BD6F-7F031F640991}"/>
    <cellStyle name="Comma 6 2 2 2 3 2 2 2 2 5" xfId="28240" xr:uid="{B7FEE7B1-3C20-48B2-91A1-41CA4943CF70}"/>
    <cellStyle name="Comma 6 2 2 2 3 2 2 2 3" xfId="5998" xr:uid="{26A362DB-9F54-4718-A570-B5C4C183B9FA}"/>
    <cellStyle name="Comma 6 2 2 2 3 2 2 2 3 2" xfId="18130" xr:uid="{9C03587E-D445-4778-A1BF-0EEAFCFC5836}"/>
    <cellStyle name="Comma 6 2 2 2 3 2 2 2 3 2 2" xfId="42394" xr:uid="{9B287DD5-C10D-4117-95A2-393FDC2247AD}"/>
    <cellStyle name="Comma 6 2 2 2 3 2 2 2 3 3" xfId="30262" xr:uid="{1E8AE589-25A0-4812-AFC9-2ECA69724916}"/>
    <cellStyle name="Comma 6 2 2 2 3 2 2 2 4" xfId="10042" xr:uid="{6F776129-C7A2-46E3-8D1C-3020C568C370}"/>
    <cellStyle name="Comma 6 2 2 2 3 2 2 2 4 2" xfId="22174" xr:uid="{3D22C7CA-5F67-48A5-A356-DA68E6DEC5E4}"/>
    <cellStyle name="Comma 6 2 2 2 3 2 2 2 4 2 2" xfId="46438" xr:uid="{3B137F99-7D1D-4F8C-8AEB-1C7C749567B3}"/>
    <cellStyle name="Comma 6 2 2 2 3 2 2 2 4 3" xfId="34306" xr:uid="{C7A81F1E-6C9C-498B-8F15-0E5744C922D9}"/>
    <cellStyle name="Comma 6 2 2 2 3 2 2 2 5" xfId="14086" xr:uid="{7C69FC61-2BA3-4775-9B59-53CCF0A76FC9}"/>
    <cellStyle name="Comma 6 2 2 2 3 2 2 2 5 2" xfId="38350" xr:uid="{364ED821-5275-4821-98B2-A1DEFB7BE129}"/>
    <cellStyle name="Comma 6 2 2 2 3 2 2 2 6" xfId="26218" xr:uid="{4A44E6AA-AFA9-48BF-8E20-87F7873CFB1E}"/>
    <cellStyle name="Comma 6 2 2 2 3 2 2 3" xfId="2965" xr:uid="{ECFF1F90-5676-4C0E-BD70-B5CBBB25969B}"/>
    <cellStyle name="Comma 6 2 2 2 3 2 2 3 2" xfId="7009" xr:uid="{F4D7C2D3-42FD-421E-B75E-7AE3CD022264}"/>
    <cellStyle name="Comma 6 2 2 2 3 2 2 3 2 2" xfId="19141" xr:uid="{905C64DA-6FE5-4ED2-894D-4527373AAF24}"/>
    <cellStyle name="Comma 6 2 2 2 3 2 2 3 2 2 2" xfId="43405" xr:uid="{F1B51A4B-2608-44E8-9600-453AB77CF1F2}"/>
    <cellStyle name="Comma 6 2 2 2 3 2 2 3 2 3" xfId="31273" xr:uid="{EDC40381-98EC-445F-B6BC-4BB45DFA25DB}"/>
    <cellStyle name="Comma 6 2 2 2 3 2 2 3 3" xfId="11053" xr:uid="{D071976C-2CAB-44D2-9F72-B76EC6216534}"/>
    <cellStyle name="Comma 6 2 2 2 3 2 2 3 3 2" xfId="23185" xr:uid="{6641859A-0D7C-4A7F-95A3-2DC5DFB2734D}"/>
    <cellStyle name="Comma 6 2 2 2 3 2 2 3 3 2 2" xfId="47449" xr:uid="{B0A3B59A-25AC-4134-8301-F572F62562E6}"/>
    <cellStyle name="Comma 6 2 2 2 3 2 2 3 3 3" xfId="35317" xr:uid="{C1040843-5069-4906-BCA7-205FA31CB14C}"/>
    <cellStyle name="Comma 6 2 2 2 3 2 2 3 4" xfId="15097" xr:uid="{5F8ACC13-54FA-43D7-B462-89A5C219DADA}"/>
    <cellStyle name="Comma 6 2 2 2 3 2 2 3 4 2" xfId="39361" xr:uid="{1A0D7EC9-4C6D-4E12-969C-70F550C49D24}"/>
    <cellStyle name="Comma 6 2 2 2 3 2 2 3 5" xfId="27229" xr:uid="{E449DF7C-35A5-4941-A26C-F0FC7A759472}"/>
    <cellStyle name="Comma 6 2 2 2 3 2 2 4" xfId="4987" xr:uid="{DAC82721-D978-4CB8-9707-1831BD38D6F3}"/>
    <cellStyle name="Comma 6 2 2 2 3 2 2 4 2" xfId="17119" xr:uid="{C1D23836-C913-4BA5-ABB0-79BAB8D727AD}"/>
    <cellStyle name="Comma 6 2 2 2 3 2 2 4 2 2" xfId="41383" xr:uid="{C64E3641-BD2E-4D2B-ADA0-3FAD932C9204}"/>
    <cellStyle name="Comma 6 2 2 2 3 2 2 4 3" xfId="29251" xr:uid="{5FFAC4AE-D758-4C27-923A-EA0DE17A8553}"/>
    <cellStyle name="Comma 6 2 2 2 3 2 2 5" xfId="9031" xr:uid="{BBA9EAEA-FCC8-4198-83F7-58A6DB401A14}"/>
    <cellStyle name="Comma 6 2 2 2 3 2 2 5 2" xfId="21163" xr:uid="{0F14F1A1-C5B4-46ED-96DE-9C906C54DCE7}"/>
    <cellStyle name="Comma 6 2 2 2 3 2 2 5 2 2" xfId="45427" xr:uid="{B0083353-F6C4-4C9D-B4D0-349609008FC2}"/>
    <cellStyle name="Comma 6 2 2 2 3 2 2 5 3" xfId="33295" xr:uid="{3FC1A7BC-E85A-4294-B768-45FE5098F87F}"/>
    <cellStyle name="Comma 6 2 2 2 3 2 2 6" xfId="13075" xr:uid="{CCA34307-7F5D-45FD-8862-9A5CA0EB46DA}"/>
    <cellStyle name="Comma 6 2 2 2 3 2 2 6 2" xfId="37339" xr:uid="{2B6003D9-CCA1-433A-9C06-E4881D0D7873}"/>
    <cellStyle name="Comma 6 2 2 2 3 2 2 7" xfId="25207" xr:uid="{FE617170-CADA-4847-A89E-7DBD23CBDE9D}"/>
    <cellStyle name="Comma 6 2 2 2 3 2 3" xfId="1449" xr:uid="{CF872A8C-7261-4335-9DD2-6F84DC0007DA}"/>
    <cellStyle name="Comma 6 2 2 2 3 2 3 2" xfId="3471" xr:uid="{35D29888-60BA-4D1A-B0B5-6A9992A4AC48}"/>
    <cellStyle name="Comma 6 2 2 2 3 2 3 2 2" xfId="7515" xr:uid="{423BFAD8-B240-4861-B880-60ADC0430090}"/>
    <cellStyle name="Comma 6 2 2 2 3 2 3 2 2 2" xfId="19647" xr:uid="{A8DD0D93-AE7A-44A6-8F14-EFF71347846F}"/>
    <cellStyle name="Comma 6 2 2 2 3 2 3 2 2 2 2" xfId="43911" xr:uid="{8EDEB975-5692-4663-AB68-0589A1AF37A5}"/>
    <cellStyle name="Comma 6 2 2 2 3 2 3 2 2 3" xfId="31779" xr:uid="{3E3B87B8-F8D4-4AA4-9BDC-67C8866D2E8A}"/>
    <cellStyle name="Comma 6 2 2 2 3 2 3 2 3" xfId="11559" xr:uid="{AB3CAE2A-F101-4515-90BA-C1B43506BD12}"/>
    <cellStyle name="Comma 6 2 2 2 3 2 3 2 3 2" xfId="23691" xr:uid="{7E78F507-3E32-409B-89D4-65DE64EA9C2C}"/>
    <cellStyle name="Comma 6 2 2 2 3 2 3 2 3 2 2" xfId="47955" xr:uid="{1AF737D0-21D0-4A36-B469-44A1AC4266FD}"/>
    <cellStyle name="Comma 6 2 2 2 3 2 3 2 3 3" xfId="35823" xr:uid="{6C9C4056-7753-4E31-98B0-CFB7DB09DAF2}"/>
    <cellStyle name="Comma 6 2 2 2 3 2 3 2 4" xfId="15603" xr:uid="{BE57B279-3BAA-4A65-A6C5-6E09E4D97F7E}"/>
    <cellStyle name="Comma 6 2 2 2 3 2 3 2 4 2" xfId="39867" xr:uid="{54420A0D-1A4B-4427-9A0B-93BD6674F8D2}"/>
    <cellStyle name="Comma 6 2 2 2 3 2 3 2 5" xfId="27735" xr:uid="{AD077E77-12EB-4163-8F74-411CC129FE05}"/>
    <cellStyle name="Comma 6 2 2 2 3 2 3 3" xfId="5493" xr:uid="{A93A162E-AAF0-4E57-BD3E-46E7FD0A87A7}"/>
    <cellStyle name="Comma 6 2 2 2 3 2 3 3 2" xfId="17625" xr:uid="{02B3B748-5936-4C7C-8B40-D4765A87D70E}"/>
    <cellStyle name="Comma 6 2 2 2 3 2 3 3 2 2" xfId="41889" xr:uid="{1345DDC9-0A4A-41FE-BA18-13EA37EB6221}"/>
    <cellStyle name="Comma 6 2 2 2 3 2 3 3 3" xfId="29757" xr:uid="{393D06A8-2FA9-43EE-B7C7-989176C1A008}"/>
    <cellStyle name="Comma 6 2 2 2 3 2 3 4" xfId="9537" xr:uid="{D1BC4106-F278-4A70-8430-0C74815B1D1E}"/>
    <cellStyle name="Comma 6 2 2 2 3 2 3 4 2" xfId="21669" xr:uid="{7FD0C906-5FA9-406A-B8C4-0D2BC35B79E7}"/>
    <cellStyle name="Comma 6 2 2 2 3 2 3 4 2 2" xfId="45933" xr:uid="{9E00976C-9AE4-4646-A745-FA1770344B27}"/>
    <cellStyle name="Comma 6 2 2 2 3 2 3 4 3" xfId="33801" xr:uid="{03421DC6-0ECF-4B82-94B5-A2EC10820582}"/>
    <cellStyle name="Comma 6 2 2 2 3 2 3 5" xfId="13581" xr:uid="{5623C6F8-1DE5-4F91-B48D-8A312E36BEE4}"/>
    <cellStyle name="Comma 6 2 2 2 3 2 3 5 2" xfId="37845" xr:uid="{6F700BDC-EAF0-4BC7-92AC-11ED415BD32A}"/>
    <cellStyle name="Comma 6 2 2 2 3 2 3 6" xfId="25713" xr:uid="{0000915C-7EFB-4F06-9B15-DA075B74F1F3}"/>
    <cellStyle name="Comma 6 2 2 2 3 2 4" xfId="2460" xr:uid="{B4F64DFC-5699-418F-A6AE-F9DEB32D2EFB}"/>
    <cellStyle name="Comma 6 2 2 2 3 2 4 2" xfId="6504" xr:uid="{4DE33ACE-B66F-4547-AA76-AE20988333AC}"/>
    <cellStyle name="Comma 6 2 2 2 3 2 4 2 2" xfId="18636" xr:uid="{A8131B45-94BC-41B9-8C2B-DA1DB2090504}"/>
    <cellStyle name="Comma 6 2 2 2 3 2 4 2 2 2" xfId="42900" xr:uid="{E9DE0F0C-5FBD-494B-B7C1-61B05E0F7396}"/>
    <cellStyle name="Comma 6 2 2 2 3 2 4 2 3" xfId="30768" xr:uid="{D3DB148D-91B7-4055-9DC5-F4C1011C0F36}"/>
    <cellStyle name="Comma 6 2 2 2 3 2 4 3" xfId="10548" xr:uid="{0BF3894B-C0A7-4DD6-A7FF-0AB39286ABEA}"/>
    <cellStyle name="Comma 6 2 2 2 3 2 4 3 2" xfId="22680" xr:uid="{FB89E845-9F36-4B2D-88DD-2A0B259C8926}"/>
    <cellStyle name="Comma 6 2 2 2 3 2 4 3 2 2" xfId="46944" xr:uid="{1A3FC498-49D7-4872-BD5C-807A0141EE6F}"/>
    <cellStyle name="Comma 6 2 2 2 3 2 4 3 3" xfId="34812" xr:uid="{DCF99304-EF75-4C65-BE4B-9AC6E9470AA7}"/>
    <cellStyle name="Comma 6 2 2 2 3 2 4 4" xfId="14592" xr:uid="{C4885E1D-8749-477F-9B3C-21F79E4D970B}"/>
    <cellStyle name="Comma 6 2 2 2 3 2 4 4 2" xfId="38856" xr:uid="{C54CE669-19C8-4F8B-A2D5-266F4DAD1A0A}"/>
    <cellStyle name="Comma 6 2 2 2 3 2 4 5" xfId="26724" xr:uid="{4B580E00-42A2-44D3-9E4E-AE43A79469E4}"/>
    <cellStyle name="Comma 6 2 2 2 3 2 5" xfId="4482" xr:uid="{10B410AA-FB5D-46BF-9456-DED830D66A73}"/>
    <cellStyle name="Comma 6 2 2 2 3 2 5 2" xfId="16614" xr:uid="{AF036431-320A-4B79-B780-D2E70E326848}"/>
    <cellStyle name="Comma 6 2 2 2 3 2 5 2 2" xfId="40878" xr:uid="{EF5D7E9D-887F-4D2D-9DBA-D2CC2B28B36A}"/>
    <cellStyle name="Comma 6 2 2 2 3 2 5 3" xfId="28746" xr:uid="{DF58668C-B968-4AEA-8223-4B5B8FFA48CA}"/>
    <cellStyle name="Comma 6 2 2 2 3 2 6" xfId="8526" xr:uid="{436830CD-88DB-4F59-960C-A602B17507E8}"/>
    <cellStyle name="Comma 6 2 2 2 3 2 6 2" xfId="20658" xr:uid="{249FDE7C-C69F-4B13-9D61-6702E62FCE86}"/>
    <cellStyle name="Comma 6 2 2 2 3 2 6 2 2" xfId="44922" xr:uid="{778B4EC6-72D4-4A7C-89F5-B5E6F98741B7}"/>
    <cellStyle name="Comma 6 2 2 2 3 2 6 3" xfId="32790" xr:uid="{FD13BFFC-E8D2-4F73-9D6F-C83B1AAB43F0}"/>
    <cellStyle name="Comma 6 2 2 2 3 2 7" xfId="12570" xr:uid="{D0CBDE14-A323-41BE-8419-2159792FA65C}"/>
    <cellStyle name="Comma 6 2 2 2 3 2 7 2" xfId="36834" xr:uid="{8229E024-1DC9-4A0F-A5F0-F786D5E0E2A8}"/>
    <cellStyle name="Comma 6 2 2 2 3 2 8" xfId="24702" xr:uid="{D64B1E34-CF37-4D41-9120-552CA67A6807}"/>
    <cellStyle name="Comma 6 2 2 2 3 3" xfId="690" xr:uid="{A35029F6-443A-404C-9A99-E46B993F7DE3}"/>
    <cellStyle name="Comma 6 2 2 2 3 3 2" xfId="1701" xr:uid="{B4056F79-599C-40F0-AD7B-DB33F7D095FB}"/>
    <cellStyle name="Comma 6 2 2 2 3 3 2 2" xfId="3723" xr:uid="{6833625A-4861-4F2B-BB1E-5FA2244B88E7}"/>
    <cellStyle name="Comma 6 2 2 2 3 3 2 2 2" xfId="7767" xr:uid="{20A1E86B-3726-4624-BE36-4DB1DE2F73DD}"/>
    <cellStyle name="Comma 6 2 2 2 3 3 2 2 2 2" xfId="19899" xr:uid="{3BBB58E2-82B5-48DD-B77C-DE27863ED049}"/>
    <cellStyle name="Comma 6 2 2 2 3 3 2 2 2 2 2" xfId="44163" xr:uid="{7C94AEFE-72D1-4089-B666-B50FE51CC156}"/>
    <cellStyle name="Comma 6 2 2 2 3 3 2 2 2 3" xfId="32031" xr:uid="{22D49D95-6C0D-42DD-BA62-E6E695178296}"/>
    <cellStyle name="Comma 6 2 2 2 3 3 2 2 3" xfId="11811" xr:uid="{EA0939C3-9AB4-4386-8F5F-3FEFDC28E5F8}"/>
    <cellStyle name="Comma 6 2 2 2 3 3 2 2 3 2" xfId="23943" xr:uid="{07DA8010-06C3-49CF-BBEF-2AFFCA458F91}"/>
    <cellStyle name="Comma 6 2 2 2 3 3 2 2 3 2 2" xfId="48207" xr:uid="{DF2AF5B0-9E91-46AC-BE63-734873454180}"/>
    <cellStyle name="Comma 6 2 2 2 3 3 2 2 3 3" xfId="36075" xr:uid="{A383C211-C17F-44E8-B80D-668283884E6E}"/>
    <cellStyle name="Comma 6 2 2 2 3 3 2 2 4" xfId="15855" xr:uid="{1FC44459-B286-4D70-AF5A-B29028974902}"/>
    <cellStyle name="Comma 6 2 2 2 3 3 2 2 4 2" xfId="40119" xr:uid="{CD07CA3C-031E-4ECC-B7D2-7DD83F4DA86D}"/>
    <cellStyle name="Comma 6 2 2 2 3 3 2 2 5" xfId="27987" xr:uid="{1968BD91-1D2C-4BCD-84E3-249E25A20FD2}"/>
    <cellStyle name="Comma 6 2 2 2 3 3 2 3" xfId="5745" xr:uid="{0A0E108F-1E2C-4A6B-A5F4-1DD38B040DF9}"/>
    <cellStyle name="Comma 6 2 2 2 3 3 2 3 2" xfId="17877" xr:uid="{5893C198-B3DB-4FAA-A2D7-E8383985E054}"/>
    <cellStyle name="Comma 6 2 2 2 3 3 2 3 2 2" xfId="42141" xr:uid="{880A9DE8-D2C0-455D-BF73-E084F856F7CD}"/>
    <cellStyle name="Comma 6 2 2 2 3 3 2 3 3" xfId="30009" xr:uid="{7B6E36A5-88D3-46EE-BF59-1E64BB9B741B}"/>
    <cellStyle name="Comma 6 2 2 2 3 3 2 4" xfId="9789" xr:uid="{62FDCA49-4480-4EEE-9CE0-F572F3E3DA94}"/>
    <cellStyle name="Comma 6 2 2 2 3 3 2 4 2" xfId="21921" xr:uid="{218B2731-0E49-4762-B52F-6C649DDD4086}"/>
    <cellStyle name="Comma 6 2 2 2 3 3 2 4 2 2" xfId="46185" xr:uid="{5E4CBC3C-75F0-4EB9-BA0A-D8BF7E2F4665}"/>
    <cellStyle name="Comma 6 2 2 2 3 3 2 4 3" xfId="34053" xr:uid="{0386C89F-F686-4E2A-8C89-701D924E59C0}"/>
    <cellStyle name="Comma 6 2 2 2 3 3 2 5" xfId="13833" xr:uid="{4B0DF569-4066-4F5C-9E78-A74EC7E1C5B2}"/>
    <cellStyle name="Comma 6 2 2 2 3 3 2 5 2" xfId="38097" xr:uid="{B887769A-DD5C-4CA1-9C59-CB019CE0B770}"/>
    <cellStyle name="Comma 6 2 2 2 3 3 2 6" xfId="25965" xr:uid="{81710798-7AB2-4C1E-948B-C53F7C254057}"/>
    <cellStyle name="Comma 6 2 2 2 3 3 3" xfId="2712" xr:uid="{D2A5248E-0780-483B-AD67-890682B4DB67}"/>
    <cellStyle name="Comma 6 2 2 2 3 3 3 2" xfId="6756" xr:uid="{11F11590-9BAD-4B1A-9F13-0ED034774B36}"/>
    <cellStyle name="Comma 6 2 2 2 3 3 3 2 2" xfId="18888" xr:uid="{0E9B2378-1EA3-490C-8FA7-C4E86921E59B}"/>
    <cellStyle name="Comma 6 2 2 2 3 3 3 2 2 2" xfId="43152" xr:uid="{15B1D36D-9C77-4480-925F-8B8D7E3B8882}"/>
    <cellStyle name="Comma 6 2 2 2 3 3 3 2 3" xfId="31020" xr:uid="{160071D2-DD62-4C57-86B2-A7422084328C}"/>
    <cellStyle name="Comma 6 2 2 2 3 3 3 3" xfId="10800" xr:uid="{B885EC03-B2FF-45AE-A86B-9643FB437765}"/>
    <cellStyle name="Comma 6 2 2 2 3 3 3 3 2" xfId="22932" xr:uid="{4532E5E7-A9CF-4D40-AF5A-E6354E623C45}"/>
    <cellStyle name="Comma 6 2 2 2 3 3 3 3 2 2" xfId="47196" xr:uid="{DA95FFD1-8941-4CB7-829D-D4B6C71CEA58}"/>
    <cellStyle name="Comma 6 2 2 2 3 3 3 3 3" xfId="35064" xr:uid="{16D8C5F0-A2D4-4E51-B399-C3541D26D256}"/>
    <cellStyle name="Comma 6 2 2 2 3 3 3 4" xfId="14844" xr:uid="{19AF7C7D-5ED2-4C57-B58A-E9D6371C2C60}"/>
    <cellStyle name="Comma 6 2 2 2 3 3 3 4 2" xfId="39108" xr:uid="{812970A6-7197-4344-9FB1-EA0BB376AFE9}"/>
    <cellStyle name="Comma 6 2 2 2 3 3 3 5" xfId="26976" xr:uid="{93BCEDAC-4157-47DC-9D89-696E1A025C76}"/>
    <cellStyle name="Comma 6 2 2 2 3 3 4" xfId="4734" xr:uid="{66D8835F-CC32-4A04-803E-7C438EE2029F}"/>
    <cellStyle name="Comma 6 2 2 2 3 3 4 2" xfId="16866" xr:uid="{C3E30B1D-EE11-4A58-A027-EAF7ECEB29B3}"/>
    <cellStyle name="Comma 6 2 2 2 3 3 4 2 2" xfId="41130" xr:uid="{7C63DE40-D8D4-458C-8254-2D2E4A931507}"/>
    <cellStyle name="Comma 6 2 2 2 3 3 4 3" xfId="28998" xr:uid="{5917A9B5-9565-452C-9413-983CC6F743AD}"/>
    <cellStyle name="Comma 6 2 2 2 3 3 5" xfId="8778" xr:uid="{AC8DE1F2-3378-4465-B738-4AA3FF14D655}"/>
    <cellStyle name="Comma 6 2 2 2 3 3 5 2" xfId="20910" xr:uid="{72E2CA29-CA3E-47BF-8B11-6726D5EDC942}"/>
    <cellStyle name="Comma 6 2 2 2 3 3 5 2 2" xfId="45174" xr:uid="{27A45E31-FE24-40B5-98F4-F2D757B29680}"/>
    <cellStyle name="Comma 6 2 2 2 3 3 5 3" xfId="33042" xr:uid="{3F047C0D-B743-44D3-8EE2-BF237CAA7548}"/>
    <cellStyle name="Comma 6 2 2 2 3 3 6" xfId="12822" xr:uid="{935D3250-D3B6-4AFC-B57B-D798034D1E13}"/>
    <cellStyle name="Comma 6 2 2 2 3 3 6 2" xfId="37086" xr:uid="{E9B5AFF0-1BCC-4B9F-A3DE-52613B8D2FD8}"/>
    <cellStyle name="Comma 6 2 2 2 3 3 7" xfId="24954" xr:uid="{8ED5DBF2-81A6-4AE1-8019-5A3449884F1C}"/>
    <cellStyle name="Comma 6 2 2 2 3 4" xfId="1196" xr:uid="{ABDF80F4-AAB6-4F55-B979-A99971996E7B}"/>
    <cellStyle name="Comma 6 2 2 2 3 4 2" xfId="3218" xr:uid="{A3749346-175D-4220-A9B7-CE7E1933D42B}"/>
    <cellStyle name="Comma 6 2 2 2 3 4 2 2" xfId="7262" xr:uid="{1107B917-291B-4E38-B1A3-4A6E347BAD57}"/>
    <cellStyle name="Comma 6 2 2 2 3 4 2 2 2" xfId="19394" xr:uid="{C673E4E8-DF03-4EB8-ADF1-C37E5CE4ED82}"/>
    <cellStyle name="Comma 6 2 2 2 3 4 2 2 2 2" xfId="43658" xr:uid="{BEA4E73A-8B62-485A-BC2C-7A3FC2758003}"/>
    <cellStyle name="Comma 6 2 2 2 3 4 2 2 3" xfId="31526" xr:uid="{749AE152-ECC5-41C3-BBAB-F5C841196E24}"/>
    <cellStyle name="Comma 6 2 2 2 3 4 2 3" xfId="11306" xr:uid="{162CF8F2-A259-41F5-BF1F-85A9B0F94EBF}"/>
    <cellStyle name="Comma 6 2 2 2 3 4 2 3 2" xfId="23438" xr:uid="{2A294B18-920D-4794-B26D-A02D9DDB14F6}"/>
    <cellStyle name="Comma 6 2 2 2 3 4 2 3 2 2" xfId="47702" xr:uid="{34043EE0-1E20-4056-92ED-F2E2F5A82157}"/>
    <cellStyle name="Comma 6 2 2 2 3 4 2 3 3" xfId="35570" xr:uid="{7B9D5A52-CDC5-4BC1-9B3A-04C0B416C0E9}"/>
    <cellStyle name="Comma 6 2 2 2 3 4 2 4" xfId="15350" xr:uid="{F84DF08E-6E36-4D57-AD5D-49E68393DB22}"/>
    <cellStyle name="Comma 6 2 2 2 3 4 2 4 2" xfId="39614" xr:uid="{CB6D870A-65A2-4897-B33E-233F7ACE48F3}"/>
    <cellStyle name="Comma 6 2 2 2 3 4 2 5" xfId="27482" xr:uid="{E9DC5D2D-2D27-4AAA-87AC-6F97441A637B}"/>
    <cellStyle name="Comma 6 2 2 2 3 4 3" xfId="5240" xr:uid="{0DAB99CA-3544-4D49-ACF5-B65937F3B6C6}"/>
    <cellStyle name="Comma 6 2 2 2 3 4 3 2" xfId="17372" xr:uid="{85175CEC-857A-44C1-979E-1F832E2EEE62}"/>
    <cellStyle name="Comma 6 2 2 2 3 4 3 2 2" xfId="41636" xr:uid="{4F772354-0473-418B-A02F-42BDBD25A0FE}"/>
    <cellStyle name="Comma 6 2 2 2 3 4 3 3" xfId="29504" xr:uid="{3BEC48FB-1AD6-415E-94AA-009A0FB0E211}"/>
    <cellStyle name="Comma 6 2 2 2 3 4 4" xfId="9284" xr:uid="{E21D2B8F-5D67-4F25-99D6-06086577FD94}"/>
    <cellStyle name="Comma 6 2 2 2 3 4 4 2" xfId="21416" xr:uid="{C9E42616-F8CD-431A-B1C9-6B4DD77B1A09}"/>
    <cellStyle name="Comma 6 2 2 2 3 4 4 2 2" xfId="45680" xr:uid="{77612724-076A-49A0-980D-14F8E445A0D4}"/>
    <cellStyle name="Comma 6 2 2 2 3 4 4 3" xfId="33548" xr:uid="{BC3AA987-D8E8-4CD6-90C6-32D2BD304CBA}"/>
    <cellStyle name="Comma 6 2 2 2 3 4 5" xfId="13328" xr:uid="{1DC923B1-7834-4494-971F-98AF49F31552}"/>
    <cellStyle name="Comma 6 2 2 2 3 4 5 2" xfId="37592" xr:uid="{23C12C8D-5473-41FC-A301-A870F9C73FCF}"/>
    <cellStyle name="Comma 6 2 2 2 3 4 6" xfId="25460" xr:uid="{92F0F9B7-A0B4-4DC0-A9B0-6C98D3D3A397}"/>
    <cellStyle name="Comma 6 2 2 2 3 5" xfId="2207" xr:uid="{2AC36381-DBBE-4E0C-B59A-A76795AFD869}"/>
    <cellStyle name="Comma 6 2 2 2 3 5 2" xfId="6251" xr:uid="{B70518F9-561A-4657-9BE9-CE8F32173DDD}"/>
    <cellStyle name="Comma 6 2 2 2 3 5 2 2" xfId="18383" xr:uid="{65550A18-4E5A-4EB3-BEB4-53D04BE1C436}"/>
    <cellStyle name="Comma 6 2 2 2 3 5 2 2 2" xfId="42647" xr:uid="{93E5F98B-764E-42EB-B62F-7F1A07F72BC2}"/>
    <cellStyle name="Comma 6 2 2 2 3 5 2 3" xfId="30515" xr:uid="{CC6EA703-B1F8-4D58-ACC0-63ABB96966D0}"/>
    <cellStyle name="Comma 6 2 2 2 3 5 3" xfId="10295" xr:uid="{26055E11-7439-4EAF-A952-69650451C168}"/>
    <cellStyle name="Comma 6 2 2 2 3 5 3 2" xfId="22427" xr:uid="{8E0BCDB3-2BA9-4863-B03F-53EEE8F92AA8}"/>
    <cellStyle name="Comma 6 2 2 2 3 5 3 2 2" xfId="46691" xr:uid="{9B32DC3E-5242-4F4C-B1DD-79E56682C630}"/>
    <cellStyle name="Comma 6 2 2 2 3 5 3 3" xfId="34559" xr:uid="{F788E466-AE21-4173-882A-D73E1654613E}"/>
    <cellStyle name="Comma 6 2 2 2 3 5 4" xfId="14339" xr:uid="{34093DDD-A95D-4516-9B6B-FA865DD05EFA}"/>
    <cellStyle name="Comma 6 2 2 2 3 5 4 2" xfId="38603" xr:uid="{6E082C0C-49BD-4C35-803F-2BC02F7DE8DE}"/>
    <cellStyle name="Comma 6 2 2 2 3 5 5" xfId="26471" xr:uid="{6F3F79D6-B26F-4341-87AF-4D097BEBF904}"/>
    <cellStyle name="Comma 6 2 2 2 3 6" xfId="4229" xr:uid="{5662CBAA-37DE-4569-B518-BCDA46C5C5A9}"/>
    <cellStyle name="Comma 6 2 2 2 3 6 2" xfId="16361" xr:uid="{8DEEE108-D444-418B-951E-53AE0BA04F2A}"/>
    <cellStyle name="Comma 6 2 2 2 3 6 2 2" xfId="40625" xr:uid="{76A4DEA6-5AD3-4E4F-8138-FE299D30B541}"/>
    <cellStyle name="Comma 6 2 2 2 3 6 3" xfId="28493" xr:uid="{265CE8B5-0054-438A-9E98-176D78E03F1A}"/>
    <cellStyle name="Comma 6 2 2 2 3 7" xfId="8273" xr:uid="{AE42BEA8-ED39-4C1B-B3E9-6A186FF7265E}"/>
    <cellStyle name="Comma 6 2 2 2 3 7 2" xfId="20405" xr:uid="{20692A44-5BF0-4E9F-92EC-65936B88C86A}"/>
    <cellStyle name="Comma 6 2 2 2 3 7 2 2" xfId="44669" xr:uid="{9FD5841A-E963-4D27-B9D1-5C6E10FE1CD1}"/>
    <cellStyle name="Comma 6 2 2 2 3 7 3" xfId="32537" xr:uid="{D147E917-DDDC-44D2-9F23-4B1C7EB7F8E6}"/>
    <cellStyle name="Comma 6 2 2 2 3 8" xfId="12317" xr:uid="{C7F0449A-590C-425A-9321-C9C42CFDA520}"/>
    <cellStyle name="Comma 6 2 2 2 3 8 2" xfId="36581" xr:uid="{33C79725-18C0-44CA-AA69-A76295D0DDBF}"/>
    <cellStyle name="Comma 6 2 2 2 3 9" xfId="24449" xr:uid="{A3645977-CE74-4198-829B-05A4444BDBCD}"/>
    <cellStyle name="Comma 6 2 2 2 4" xfId="312" xr:uid="{46C7A0CF-4759-4A6E-9E94-A808E366CAB8}"/>
    <cellStyle name="Comma 6 2 2 2 4 2" xfId="817" xr:uid="{93CBA917-1CDE-47CC-B583-FEFBCDA40E1C}"/>
    <cellStyle name="Comma 6 2 2 2 4 2 2" xfId="1828" xr:uid="{ED50004F-0EE5-4982-A734-58E5DC7ABEBF}"/>
    <cellStyle name="Comma 6 2 2 2 4 2 2 2" xfId="3850" xr:uid="{0D834D9D-16AF-4589-A55E-AAD3171067BB}"/>
    <cellStyle name="Comma 6 2 2 2 4 2 2 2 2" xfId="7894" xr:uid="{89A378F2-1C8F-4B6A-A293-F952079B260B}"/>
    <cellStyle name="Comma 6 2 2 2 4 2 2 2 2 2" xfId="20026" xr:uid="{1B2B2415-46BC-4659-9DAA-30129049712E}"/>
    <cellStyle name="Comma 6 2 2 2 4 2 2 2 2 2 2" xfId="44290" xr:uid="{1B8B693D-48D1-4E82-BEDE-62AAFB9D04A2}"/>
    <cellStyle name="Comma 6 2 2 2 4 2 2 2 2 3" xfId="32158" xr:uid="{D7F18C17-33AF-4FCF-B892-E1D34B66A1A5}"/>
    <cellStyle name="Comma 6 2 2 2 4 2 2 2 3" xfId="11938" xr:uid="{3D248617-B2C0-419E-8496-2EE8728ADA87}"/>
    <cellStyle name="Comma 6 2 2 2 4 2 2 2 3 2" xfId="24070" xr:uid="{17759077-EBE5-48F4-B4E4-E388B11AABB3}"/>
    <cellStyle name="Comma 6 2 2 2 4 2 2 2 3 2 2" xfId="48334" xr:uid="{620768F4-F427-46E7-A7D4-5D33B02F08A1}"/>
    <cellStyle name="Comma 6 2 2 2 4 2 2 2 3 3" xfId="36202" xr:uid="{041CB3FA-C9E7-45CC-9793-5094CE2340A3}"/>
    <cellStyle name="Comma 6 2 2 2 4 2 2 2 4" xfId="15982" xr:uid="{4B857207-7654-48B4-A2E0-620B88256638}"/>
    <cellStyle name="Comma 6 2 2 2 4 2 2 2 4 2" xfId="40246" xr:uid="{BD5CFAD5-A7E3-40A0-A025-5692CD31C645}"/>
    <cellStyle name="Comma 6 2 2 2 4 2 2 2 5" xfId="28114" xr:uid="{8EDA35E5-BC74-4E0C-B08A-CD2FF2A27758}"/>
    <cellStyle name="Comma 6 2 2 2 4 2 2 3" xfId="5872" xr:uid="{7AF5F53E-6350-4FBE-A6E6-3D49E32D61B6}"/>
    <cellStyle name="Comma 6 2 2 2 4 2 2 3 2" xfId="18004" xr:uid="{284AEA04-7326-47E2-8AF8-309B67B6B467}"/>
    <cellStyle name="Comma 6 2 2 2 4 2 2 3 2 2" xfId="42268" xr:uid="{B2D96FAF-48CC-449A-ACB1-63580501E6E8}"/>
    <cellStyle name="Comma 6 2 2 2 4 2 2 3 3" xfId="30136" xr:uid="{9EEB937C-DA20-4417-9B6E-8767F07F753F}"/>
    <cellStyle name="Comma 6 2 2 2 4 2 2 4" xfId="9916" xr:uid="{3E860F33-FD2D-4456-9D80-AAA73F99B5C2}"/>
    <cellStyle name="Comma 6 2 2 2 4 2 2 4 2" xfId="22048" xr:uid="{F679AD6D-413D-48E3-B10B-9A8E6570037C}"/>
    <cellStyle name="Comma 6 2 2 2 4 2 2 4 2 2" xfId="46312" xr:uid="{20E0D47C-A0D9-4ACD-988A-D439BA11F512}"/>
    <cellStyle name="Comma 6 2 2 2 4 2 2 4 3" xfId="34180" xr:uid="{340335C9-1B7B-4416-909A-DFC2BF537D16}"/>
    <cellStyle name="Comma 6 2 2 2 4 2 2 5" xfId="13960" xr:uid="{78F6CC43-906E-4FD3-9AD7-933BF47AA656}"/>
    <cellStyle name="Comma 6 2 2 2 4 2 2 5 2" xfId="38224" xr:uid="{B14225B5-80A7-4EF2-8134-BDA468998674}"/>
    <cellStyle name="Comma 6 2 2 2 4 2 2 6" xfId="26092" xr:uid="{86A51F67-03F0-441C-8A12-268DF3C2B334}"/>
    <cellStyle name="Comma 6 2 2 2 4 2 3" xfId="2839" xr:uid="{CDF336E0-B126-4163-A8E4-4705C32D06F1}"/>
    <cellStyle name="Comma 6 2 2 2 4 2 3 2" xfId="6883" xr:uid="{33CEC1E2-3134-4E91-9BED-C0F896713CA5}"/>
    <cellStyle name="Comma 6 2 2 2 4 2 3 2 2" xfId="19015" xr:uid="{ABCE8491-4B9D-4C81-9EA4-8F2834E25E16}"/>
    <cellStyle name="Comma 6 2 2 2 4 2 3 2 2 2" xfId="43279" xr:uid="{94F59FBD-7044-4E44-AE0E-68E56673D59C}"/>
    <cellStyle name="Comma 6 2 2 2 4 2 3 2 3" xfId="31147" xr:uid="{983DA6B2-1F92-4BCE-82A4-B82198C5028A}"/>
    <cellStyle name="Comma 6 2 2 2 4 2 3 3" xfId="10927" xr:uid="{11B174E6-5116-4B46-9B0C-F570CE331972}"/>
    <cellStyle name="Comma 6 2 2 2 4 2 3 3 2" xfId="23059" xr:uid="{EE3EEF48-7FE5-47A3-A3FC-BFE37CDCBC18}"/>
    <cellStyle name="Comma 6 2 2 2 4 2 3 3 2 2" xfId="47323" xr:uid="{6EADF3A0-6E56-4F6C-AEED-C0EC7522E681}"/>
    <cellStyle name="Comma 6 2 2 2 4 2 3 3 3" xfId="35191" xr:uid="{634EC945-A92E-48C7-817D-3FDE0408D3A3}"/>
    <cellStyle name="Comma 6 2 2 2 4 2 3 4" xfId="14971" xr:uid="{22A2F1D5-338D-4919-A545-26BAD3F2E6BE}"/>
    <cellStyle name="Comma 6 2 2 2 4 2 3 4 2" xfId="39235" xr:uid="{B8134EFD-C57F-40A0-851D-E32659BFC2CC}"/>
    <cellStyle name="Comma 6 2 2 2 4 2 3 5" xfId="27103" xr:uid="{0D5E1C6C-10BA-4A52-8ED7-609C33932BE1}"/>
    <cellStyle name="Comma 6 2 2 2 4 2 4" xfId="4861" xr:uid="{480B27B8-62D7-4CB4-9BA5-B8276A22463D}"/>
    <cellStyle name="Comma 6 2 2 2 4 2 4 2" xfId="16993" xr:uid="{68B35494-8D89-4EF5-933E-04745A853DA3}"/>
    <cellStyle name="Comma 6 2 2 2 4 2 4 2 2" xfId="41257" xr:uid="{A08CE724-720A-4425-8630-6102F34A1E6C}"/>
    <cellStyle name="Comma 6 2 2 2 4 2 4 3" xfId="29125" xr:uid="{9428EDEF-CE72-4987-AFE9-765F8FE923D6}"/>
    <cellStyle name="Comma 6 2 2 2 4 2 5" xfId="8905" xr:uid="{8032EBF5-3981-4BB1-B9D4-AD3BE3529D46}"/>
    <cellStyle name="Comma 6 2 2 2 4 2 5 2" xfId="21037" xr:uid="{23DF78A3-36AD-4663-B93E-5FB4D1CEC48D}"/>
    <cellStyle name="Comma 6 2 2 2 4 2 5 2 2" xfId="45301" xr:uid="{A8CFC4E8-4AE6-4A9E-BE39-E488C0F8C913}"/>
    <cellStyle name="Comma 6 2 2 2 4 2 5 3" xfId="33169" xr:uid="{0F30FE96-8187-4793-880B-3A1FA3B8BA2D}"/>
    <cellStyle name="Comma 6 2 2 2 4 2 6" xfId="12949" xr:uid="{342BF6CF-DC18-4C66-893E-D4CDFA55C24D}"/>
    <cellStyle name="Comma 6 2 2 2 4 2 6 2" xfId="37213" xr:uid="{F271B7F6-9E82-415D-B448-015F2D3CE563}"/>
    <cellStyle name="Comma 6 2 2 2 4 2 7" xfId="25081" xr:uid="{37A086FA-0473-4E7B-B5BD-002077CA5700}"/>
    <cellStyle name="Comma 6 2 2 2 4 3" xfId="1323" xr:uid="{150E0D99-617B-4DCD-8EA2-F3BF823903E2}"/>
    <cellStyle name="Comma 6 2 2 2 4 3 2" xfId="3345" xr:uid="{A2C207D6-B824-404D-AFD0-4940BE098B26}"/>
    <cellStyle name="Comma 6 2 2 2 4 3 2 2" xfId="7389" xr:uid="{976CB08B-6ED8-468C-90B0-AD6D77DD836A}"/>
    <cellStyle name="Comma 6 2 2 2 4 3 2 2 2" xfId="19521" xr:uid="{CDD7318F-F6FC-442E-B1D1-A5ED7F384EB3}"/>
    <cellStyle name="Comma 6 2 2 2 4 3 2 2 2 2" xfId="43785" xr:uid="{8ADDAF19-999B-4B93-90A8-67F1747852B3}"/>
    <cellStyle name="Comma 6 2 2 2 4 3 2 2 3" xfId="31653" xr:uid="{3AC33C46-1A29-4135-B5B4-1DEA7B871E84}"/>
    <cellStyle name="Comma 6 2 2 2 4 3 2 3" xfId="11433" xr:uid="{07FE9A7C-5A3E-4210-BF95-44DCB743D666}"/>
    <cellStyle name="Comma 6 2 2 2 4 3 2 3 2" xfId="23565" xr:uid="{EF8E184D-BBD7-46E7-882C-D03A0E2D8EE0}"/>
    <cellStyle name="Comma 6 2 2 2 4 3 2 3 2 2" xfId="47829" xr:uid="{01C4DEEE-FE65-4C99-9D31-93D03F002190}"/>
    <cellStyle name="Comma 6 2 2 2 4 3 2 3 3" xfId="35697" xr:uid="{95F86583-37F5-4FA4-A6F0-3B35CC130A37}"/>
    <cellStyle name="Comma 6 2 2 2 4 3 2 4" xfId="15477" xr:uid="{912DCE50-2E9B-4172-9755-DF4A8FBB5F35}"/>
    <cellStyle name="Comma 6 2 2 2 4 3 2 4 2" xfId="39741" xr:uid="{2B355016-8394-4B14-8C1A-1BAC445633DE}"/>
    <cellStyle name="Comma 6 2 2 2 4 3 2 5" xfId="27609" xr:uid="{FCDCE861-3965-4CF2-BC68-CE4E472AED03}"/>
    <cellStyle name="Comma 6 2 2 2 4 3 3" xfId="5367" xr:uid="{2BAC900B-7F46-4DBE-975F-98E9593F3F73}"/>
    <cellStyle name="Comma 6 2 2 2 4 3 3 2" xfId="17499" xr:uid="{D61B4DE6-A392-44D6-A487-17D28BCA402D}"/>
    <cellStyle name="Comma 6 2 2 2 4 3 3 2 2" xfId="41763" xr:uid="{01B9C488-D4CF-40A5-9246-770ABC36D402}"/>
    <cellStyle name="Comma 6 2 2 2 4 3 3 3" xfId="29631" xr:uid="{64F13424-1012-4BEB-A348-126A047866A8}"/>
    <cellStyle name="Comma 6 2 2 2 4 3 4" xfId="9411" xr:uid="{A11E2A3F-26A6-47B2-A420-50E82FA79D9F}"/>
    <cellStyle name="Comma 6 2 2 2 4 3 4 2" xfId="21543" xr:uid="{9F8B3451-2865-4116-8837-FC8A37F7DD2B}"/>
    <cellStyle name="Comma 6 2 2 2 4 3 4 2 2" xfId="45807" xr:uid="{59ABB187-53AD-4424-913A-43DABEDBC4DE}"/>
    <cellStyle name="Comma 6 2 2 2 4 3 4 3" xfId="33675" xr:uid="{297F3E14-17EC-4506-8752-22ED65234BBA}"/>
    <cellStyle name="Comma 6 2 2 2 4 3 5" xfId="13455" xr:uid="{CA6687EA-2D6A-437D-88AA-35F35B531A6E}"/>
    <cellStyle name="Comma 6 2 2 2 4 3 5 2" xfId="37719" xr:uid="{B7DBD8ED-DF6E-4450-BB20-05065E34A325}"/>
    <cellStyle name="Comma 6 2 2 2 4 3 6" xfId="25587" xr:uid="{644A9B58-576C-484D-9606-FB61F65848BE}"/>
    <cellStyle name="Comma 6 2 2 2 4 4" xfId="2334" xr:uid="{2D2140B3-ACB8-4749-A894-091ED3A003C3}"/>
    <cellStyle name="Comma 6 2 2 2 4 4 2" xfId="6378" xr:uid="{8F157851-2877-4C29-A658-9BE0CBCACA2E}"/>
    <cellStyle name="Comma 6 2 2 2 4 4 2 2" xfId="18510" xr:uid="{9C31DBDE-9063-4C65-AFB6-7CBD6C224A0D}"/>
    <cellStyle name="Comma 6 2 2 2 4 4 2 2 2" xfId="42774" xr:uid="{D31982D3-6EA4-4E02-8A90-59D16CF98180}"/>
    <cellStyle name="Comma 6 2 2 2 4 4 2 3" xfId="30642" xr:uid="{9F8576CC-9C6D-491B-8033-B365EB3F4D8E}"/>
    <cellStyle name="Comma 6 2 2 2 4 4 3" xfId="10422" xr:uid="{6657BC78-2DD2-4230-8C36-CEEE9E553A99}"/>
    <cellStyle name="Comma 6 2 2 2 4 4 3 2" xfId="22554" xr:uid="{5078E9FB-DEE4-40CD-80DE-88E65E212F17}"/>
    <cellStyle name="Comma 6 2 2 2 4 4 3 2 2" xfId="46818" xr:uid="{21E556F1-EBF2-4F15-A49E-6345F1BC52EF}"/>
    <cellStyle name="Comma 6 2 2 2 4 4 3 3" xfId="34686" xr:uid="{5550D347-EA4F-416B-8390-242B17C87DB4}"/>
    <cellStyle name="Comma 6 2 2 2 4 4 4" xfId="14466" xr:uid="{C88FE0B5-5CA1-4512-A854-66D2AF880218}"/>
    <cellStyle name="Comma 6 2 2 2 4 4 4 2" xfId="38730" xr:uid="{09C32FC9-6284-4084-92BA-5DE775369D4E}"/>
    <cellStyle name="Comma 6 2 2 2 4 4 5" xfId="26598" xr:uid="{88D951EA-C8D3-4016-8FF4-B20D1C7D1629}"/>
    <cellStyle name="Comma 6 2 2 2 4 5" xfId="4356" xr:uid="{0969F347-D8BB-4F01-B5F9-823D67C72206}"/>
    <cellStyle name="Comma 6 2 2 2 4 5 2" xfId="16488" xr:uid="{55372B32-78B4-4A54-9F92-0D091E415E3F}"/>
    <cellStyle name="Comma 6 2 2 2 4 5 2 2" xfId="40752" xr:uid="{724161CA-64DB-4343-B7CA-AD998D622E24}"/>
    <cellStyle name="Comma 6 2 2 2 4 5 3" xfId="28620" xr:uid="{D010747F-969A-4EFA-A210-2D75C48021D2}"/>
    <cellStyle name="Comma 6 2 2 2 4 6" xfId="8400" xr:uid="{B1D53C4A-9BDF-4F7F-B77E-2E37596E7992}"/>
    <cellStyle name="Comma 6 2 2 2 4 6 2" xfId="20532" xr:uid="{F7057BD4-B2E9-4C04-9608-693ACD80A3EB}"/>
    <cellStyle name="Comma 6 2 2 2 4 6 2 2" xfId="44796" xr:uid="{E60C1D85-A29D-4941-93A9-044EF0E7B106}"/>
    <cellStyle name="Comma 6 2 2 2 4 6 3" xfId="32664" xr:uid="{98C372B0-EE5C-4094-982B-DB767A95CD5D}"/>
    <cellStyle name="Comma 6 2 2 2 4 7" xfId="12444" xr:uid="{919CC574-4F86-428C-9D24-909BC2DAD660}"/>
    <cellStyle name="Comma 6 2 2 2 4 7 2" xfId="36708" xr:uid="{26F23D53-5332-42B0-8A66-2D43EB6A3F14}"/>
    <cellStyle name="Comma 6 2 2 2 4 8" xfId="24576" xr:uid="{F9720F98-4203-445E-8B80-8BE264673E5D}"/>
    <cellStyle name="Comma 6 2 2 2 5" xfId="564" xr:uid="{92400679-3F96-4CC5-B89F-292CF8178399}"/>
    <cellStyle name="Comma 6 2 2 2 5 2" xfId="1575" xr:uid="{22E47B4B-8AD4-4FE8-89D0-0E5801B11190}"/>
    <cellStyle name="Comma 6 2 2 2 5 2 2" xfId="3597" xr:uid="{D7C9FE08-4F0B-497F-A16E-B382BA4697C1}"/>
    <cellStyle name="Comma 6 2 2 2 5 2 2 2" xfId="7641" xr:uid="{456863C6-4AA4-46DC-8110-2844583D9B31}"/>
    <cellStyle name="Comma 6 2 2 2 5 2 2 2 2" xfId="19773" xr:uid="{3872B248-3CF5-49C8-AD41-D7951A3D2FEC}"/>
    <cellStyle name="Comma 6 2 2 2 5 2 2 2 2 2" xfId="44037" xr:uid="{4726A323-6DB1-4F3B-8623-CE649D8D0178}"/>
    <cellStyle name="Comma 6 2 2 2 5 2 2 2 3" xfId="31905" xr:uid="{A80F8CDB-6ACA-45D5-8866-C9A2A582BCA6}"/>
    <cellStyle name="Comma 6 2 2 2 5 2 2 3" xfId="11685" xr:uid="{35BC0BC1-6996-4A55-A4C5-AA5B81303E3A}"/>
    <cellStyle name="Comma 6 2 2 2 5 2 2 3 2" xfId="23817" xr:uid="{958FAF3A-FF23-4554-BF65-A5827CA8D9AB}"/>
    <cellStyle name="Comma 6 2 2 2 5 2 2 3 2 2" xfId="48081" xr:uid="{C3755A8A-2E69-43C9-8158-F4C5A2710D39}"/>
    <cellStyle name="Comma 6 2 2 2 5 2 2 3 3" xfId="35949" xr:uid="{DFF359C5-CD1D-403D-BA1A-524D8A4B7FED}"/>
    <cellStyle name="Comma 6 2 2 2 5 2 2 4" xfId="15729" xr:uid="{212FA212-2EE9-4F8B-9E79-5DF324B11311}"/>
    <cellStyle name="Comma 6 2 2 2 5 2 2 4 2" xfId="39993" xr:uid="{2F205B88-4CD8-4AE6-A874-B11E7FCFA5EF}"/>
    <cellStyle name="Comma 6 2 2 2 5 2 2 5" xfId="27861" xr:uid="{46F3C672-492F-4215-91D7-2EB9BD2AD92E}"/>
    <cellStyle name="Comma 6 2 2 2 5 2 3" xfId="5619" xr:uid="{6B0848B6-430D-4903-94BB-B0E13881B7E3}"/>
    <cellStyle name="Comma 6 2 2 2 5 2 3 2" xfId="17751" xr:uid="{A33F4439-D502-47F0-B847-34B860C5515A}"/>
    <cellStyle name="Comma 6 2 2 2 5 2 3 2 2" xfId="42015" xr:uid="{4D221E11-FDD0-4A59-A86D-1127032046E9}"/>
    <cellStyle name="Comma 6 2 2 2 5 2 3 3" xfId="29883" xr:uid="{D958C279-D250-4CE4-8524-2967F870208E}"/>
    <cellStyle name="Comma 6 2 2 2 5 2 4" xfId="9663" xr:uid="{6A94AAE2-4750-46B6-B614-8B3BCDD04CD9}"/>
    <cellStyle name="Comma 6 2 2 2 5 2 4 2" xfId="21795" xr:uid="{CDFB7FA4-4104-45CC-8DA2-F1FEB1A148E7}"/>
    <cellStyle name="Comma 6 2 2 2 5 2 4 2 2" xfId="46059" xr:uid="{B189C22B-FC0D-4EF3-AB1B-40F9FD10127A}"/>
    <cellStyle name="Comma 6 2 2 2 5 2 4 3" xfId="33927" xr:uid="{592EBB9A-9835-42E9-AA98-8BABAA977067}"/>
    <cellStyle name="Comma 6 2 2 2 5 2 5" xfId="13707" xr:uid="{182069FD-D971-4B99-92A2-F7B90A6BFF1C}"/>
    <cellStyle name="Comma 6 2 2 2 5 2 5 2" xfId="37971" xr:uid="{4BDE2D04-35D5-4AF7-AB54-4664C489F287}"/>
    <cellStyle name="Comma 6 2 2 2 5 2 6" xfId="25839" xr:uid="{CFD9526B-426F-46D3-8DEC-300ACA4A1886}"/>
    <cellStyle name="Comma 6 2 2 2 5 3" xfId="2586" xr:uid="{D5FC7C91-77FC-4990-8FBA-D0EC242771D0}"/>
    <cellStyle name="Comma 6 2 2 2 5 3 2" xfId="6630" xr:uid="{A432869D-BB2B-4F46-9FD3-288D713B647C}"/>
    <cellStyle name="Comma 6 2 2 2 5 3 2 2" xfId="18762" xr:uid="{2472EF26-697C-47CB-8281-C7B21165E511}"/>
    <cellStyle name="Comma 6 2 2 2 5 3 2 2 2" xfId="43026" xr:uid="{BA4905AE-3D76-48A6-9154-82408CA23293}"/>
    <cellStyle name="Comma 6 2 2 2 5 3 2 3" xfId="30894" xr:uid="{F714A641-4FCE-470A-A497-824DAE841421}"/>
    <cellStyle name="Comma 6 2 2 2 5 3 3" xfId="10674" xr:uid="{F3C88640-5715-4EA2-ADA8-791B63973879}"/>
    <cellStyle name="Comma 6 2 2 2 5 3 3 2" xfId="22806" xr:uid="{642EE2A2-1E38-4AF0-B5F4-8DECB2163425}"/>
    <cellStyle name="Comma 6 2 2 2 5 3 3 2 2" xfId="47070" xr:uid="{DA763882-4837-4601-8903-F199805FFCBE}"/>
    <cellStyle name="Comma 6 2 2 2 5 3 3 3" xfId="34938" xr:uid="{6A99349E-7FC0-427A-9598-8E6B7FC453FB}"/>
    <cellStyle name="Comma 6 2 2 2 5 3 4" xfId="14718" xr:uid="{D5C437FA-D10B-43D9-82AB-CF56B564A1DF}"/>
    <cellStyle name="Comma 6 2 2 2 5 3 4 2" xfId="38982" xr:uid="{979BC6D6-80DA-4DF2-8672-14810ACD1342}"/>
    <cellStyle name="Comma 6 2 2 2 5 3 5" xfId="26850" xr:uid="{C1B77297-B8C5-479A-A57B-73A83FC1367B}"/>
    <cellStyle name="Comma 6 2 2 2 5 4" xfId="4608" xr:uid="{A188FE74-8F3D-487E-BA78-C166F789EF44}"/>
    <cellStyle name="Comma 6 2 2 2 5 4 2" xfId="16740" xr:uid="{5D1CB8EC-7339-469C-B617-08288FC3178A}"/>
    <cellStyle name="Comma 6 2 2 2 5 4 2 2" xfId="41004" xr:uid="{64B40C64-6402-44CB-A0AC-358DB6997718}"/>
    <cellStyle name="Comma 6 2 2 2 5 4 3" xfId="28872" xr:uid="{C9C7C479-1857-4816-A6A0-5E36A23F50BB}"/>
    <cellStyle name="Comma 6 2 2 2 5 5" xfId="8652" xr:uid="{CDD74968-B3C4-4269-975F-5E15EA987E70}"/>
    <cellStyle name="Comma 6 2 2 2 5 5 2" xfId="20784" xr:uid="{FEC25289-9C73-49F9-B86A-E4D692263900}"/>
    <cellStyle name="Comma 6 2 2 2 5 5 2 2" xfId="45048" xr:uid="{5214D1A0-ABCF-47AD-B5D4-DB4407A13057}"/>
    <cellStyle name="Comma 6 2 2 2 5 5 3" xfId="32916" xr:uid="{A878D412-DC6F-42C6-A5E9-596BB877DFF2}"/>
    <cellStyle name="Comma 6 2 2 2 5 6" xfId="12696" xr:uid="{90613058-57F0-45F9-9F3E-FCFD2A2420B5}"/>
    <cellStyle name="Comma 6 2 2 2 5 6 2" xfId="36960" xr:uid="{9EEA8E5D-AC7D-4807-ABD4-596B9E15E2A9}"/>
    <cellStyle name="Comma 6 2 2 2 5 7" xfId="24828" xr:uid="{BA252021-208D-4F97-B357-FAB15330A235}"/>
    <cellStyle name="Comma 6 2 2 2 6" xfId="1070" xr:uid="{381D2A0F-0FF0-4994-BAC3-2BC9332BC474}"/>
    <cellStyle name="Comma 6 2 2 2 6 2" xfId="3092" xr:uid="{1D27C032-660E-474E-ABB4-0428241D4340}"/>
    <cellStyle name="Comma 6 2 2 2 6 2 2" xfId="7136" xr:uid="{5613E3B9-5701-41D6-93C4-0781B37DA4EE}"/>
    <cellStyle name="Comma 6 2 2 2 6 2 2 2" xfId="19268" xr:uid="{68507E7F-EC7D-4978-963E-518FA4168968}"/>
    <cellStyle name="Comma 6 2 2 2 6 2 2 2 2" xfId="43532" xr:uid="{5326D210-AC9A-4DDC-9E7D-56FF9625ED24}"/>
    <cellStyle name="Comma 6 2 2 2 6 2 2 3" xfId="31400" xr:uid="{D2F17216-F5EE-4B04-A1F7-CDFA3A0A50DC}"/>
    <cellStyle name="Comma 6 2 2 2 6 2 3" xfId="11180" xr:uid="{D5894B3E-EBBC-4FDC-BFB5-5E37D96A7373}"/>
    <cellStyle name="Comma 6 2 2 2 6 2 3 2" xfId="23312" xr:uid="{8049DB5E-2710-4EDA-A8EA-C55591F8CF24}"/>
    <cellStyle name="Comma 6 2 2 2 6 2 3 2 2" xfId="47576" xr:uid="{26506957-5AA8-4AE6-84D9-E2606414C626}"/>
    <cellStyle name="Comma 6 2 2 2 6 2 3 3" xfId="35444" xr:uid="{4156359B-B1BE-4FB3-9EDC-BFC1D4D054C0}"/>
    <cellStyle name="Comma 6 2 2 2 6 2 4" xfId="15224" xr:uid="{535A05C6-F60F-48B5-87E9-F6FCF2213CB8}"/>
    <cellStyle name="Comma 6 2 2 2 6 2 4 2" xfId="39488" xr:uid="{2EF9B730-8A9C-4D50-9EBD-EFBC024170E0}"/>
    <cellStyle name="Comma 6 2 2 2 6 2 5" xfId="27356" xr:uid="{0A03C5E2-CED8-4165-B056-7792B80A9FDC}"/>
    <cellStyle name="Comma 6 2 2 2 6 3" xfId="5114" xr:uid="{4BACC1D6-15F6-43AE-8403-5A296099D043}"/>
    <cellStyle name="Comma 6 2 2 2 6 3 2" xfId="17246" xr:uid="{019CD076-FCF4-40D5-A2C4-C2FAABA930DE}"/>
    <cellStyle name="Comma 6 2 2 2 6 3 2 2" xfId="41510" xr:uid="{68678F9A-F4E5-4BDC-8CDC-9D88A062D87D}"/>
    <cellStyle name="Comma 6 2 2 2 6 3 3" xfId="29378" xr:uid="{05CB0868-88DB-4D83-8FFC-7455DA2117CD}"/>
    <cellStyle name="Comma 6 2 2 2 6 4" xfId="9158" xr:uid="{4F05F56E-CC33-4F35-90F3-DF99D5143D75}"/>
    <cellStyle name="Comma 6 2 2 2 6 4 2" xfId="21290" xr:uid="{BC37A84B-326E-4961-A7FF-FFFB41631539}"/>
    <cellStyle name="Comma 6 2 2 2 6 4 2 2" xfId="45554" xr:uid="{DDF102E9-5535-4281-9C47-0EEDC7E7093F}"/>
    <cellStyle name="Comma 6 2 2 2 6 4 3" xfId="33422" xr:uid="{E3EE7D32-209E-46D3-A384-2EBA810D6767}"/>
    <cellStyle name="Comma 6 2 2 2 6 5" xfId="13202" xr:uid="{F2EDFC79-3EE8-4223-985A-1C891F407B3B}"/>
    <cellStyle name="Comma 6 2 2 2 6 5 2" xfId="37466" xr:uid="{BDF8BDBD-C66B-4947-A302-9CCB67333161}"/>
    <cellStyle name="Comma 6 2 2 2 6 6" xfId="25334" xr:uid="{370EDEEF-8D4D-4191-B66C-90DC38ABB982}"/>
    <cellStyle name="Comma 6 2 2 2 7" xfId="2081" xr:uid="{15EEF7EA-F01A-4E2A-BEFC-41C50A6B3C1D}"/>
    <cellStyle name="Comma 6 2 2 2 7 2" xfId="6125" xr:uid="{77137C98-FA24-4F48-9CAA-A425B6BAA1A4}"/>
    <cellStyle name="Comma 6 2 2 2 7 2 2" xfId="18257" xr:uid="{EF48D7BE-5703-4B81-946F-44DF3836AB4D}"/>
    <cellStyle name="Comma 6 2 2 2 7 2 2 2" xfId="42521" xr:uid="{32CCFA76-F17A-4434-9AA6-F7480C3BFDE0}"/>
    <cellStyle name="Comma 6 2 2 2 7 2 3" xfId="30389" xr:uid="{7FFE1018-191F-4FAC-BF05-1A0B6ECCCD69}"/>
    <cellStyle name="Comma 6 2 2 2 7 3" xfId="10169" xr:uid="{863D7615-D786-4355-9D81-8FD94B910A34}"/>
    <cellStyle name="Comma 6 2 2 2 7 3 2" xfId="22301" xr:uid="{BA73D031-CD62-4845-A80D-D85269B6B403}"/>
    <cellStyle name="Comma 6 2 2 2 7 3 2 2" xfId="46565" xr:uid="{13E0714C-4565-4EAE-BB51-E230781395E7}"/>
    <cellStyle name="Comma 6 2 2 2 7 3 3" xfId="34433" xr:uid="{6C560014-5E96-4710-8898-10DD7A10DC80}"/>
    <cellStyle name="Comma 6 2 2 2 7 4" xfId="14213" xr:uid="{5B40FF48-44EF-4359-812D-A6191AFE635B}"/>
    <cellStyle name="Comma 6 2 2 2 7 4 2" xfId="38477" xr:uid="{36AE6B63-958C-43ED-B68B-A139D2406CF9}"/>
    <cellStyle name="Comma 6 2 2 2 7 5" xfId="26345" xr:uid="{01180747-AEB4-483A-A36F-07A0569FA1D3}"/>
    <cellStyle name="Comma 6 2 2 2 8" xfId="4103" xr:uid="{D90111B4-693F-4F07-A244-6914438C5160}"/>
    <cellStyle name="Comma 6 2 2 2 8 2" xfId="16235" xr:uid="{774C86EE-1A7A-4315-B6F0-675D23A7DD4E}"/>
    <cellStyle name="Comma 6 2 2 2 8 2 2" xfId="40499" xr:uid="{CA79D9B1-8C5E-478F-B2FF-D6F66F165B7E}"/>
    <cellStyle name="Comma 6 2 2 2 8 3" xfId="28367" xr:uid="{590D9BD2-3720-4EB9-918B-BCB1A740172C}"/>
    <cellStyle name="Comma 6 2 2 2 9" xfId="8147" xr:uid="{9E3959A0-8491-4BE3-95F9-091F4D06F21C}"/>
    <cellStyle name="Comma 6 2 2 2 9 2" xfId="20279" xr:uid="{76C7D9A6-F49B-40B2-B3F1-929B28F380E1}"/>
    <cellStyle name="Comma 6 2 2 2 9 2 2" xfId="44543" xr:uid="{8ABA72EE-B9D3-433D-95DC-318C1251AE69}"/>
    <cellStyle name="Comma 6 2 2 2 9 3" xfId="32411" xr:uid="{F391823D-CE2B-455C-84C5-F75FD82D1071}"/>
    <cellStyle name="Comma 6 2 2 3" xfId="80" xr:uid="{C555486E-402B-4D6E-BFBA-D6450DD9F8CC}"/>
    <cellStyle name="Comma 6 2 2 3 10" xfId="12212" xr:uid="{A9C23B0B-176A-462A-A7C8-F860296271A6}"/>
    <cellStyle name="Comma 6 2 2 3 10 2" xfId="36476" xr:uid="{13CE7161-1F94-41FD-BF20-E6BA841FEA1F}"/>
    <cellStyle name="Comma 6 2 2 3 11" xfId="24344" xr:uid="{C7770E82-6F4F-4C5C-970F-467DAB78AB9E}"/>
    <cellStyle name="Comma 6 2 2 3 2" xfId="143" xr:uid="{0CAEC60F-2CC8-488B-A9B4-93E22F60AD70}"/>
    <cellStyle name="Comma 6 2 2 3 2 10" xfId="24407" xr:uid="{E5D12328-0E3C-4FB7-801F-EB028A8ABDEC}"/>
    <cellStyle name="Comma 6 2 2 3 2 2" xfId="269" xr:uid="{16ACC0DB-8515-4E7A-B3AB-C8684C0D3B22}"/>
    <cellStyle name="Comma 6 2 2 3 2 2 2" xfId="522" xr:uid="{83C26DF5-28D9-4C1F-88E6-DEA890052353}"/>
    <cellStyle name="Comma 6 2 2 3 2 2 2 2" xfId="1027" xr:uid="{E028C3E0-9040-4C23-8E91-B88ECC6885B1}"/>
    <cellStyle name="Comma 6 2 2 3 2 2 2 2 2" xfId="2038" xr:uid="{90EA6702-1A02-4EA7-8890-F9B879FCDA42}"/>
    <cellStyle name="Comma 6 2 2 3 2 2 2 2 2 2" xfId="4060" xr:uid="{4663E0F9-9D75-4958-A7FE-D8BBD5C53EDE}"/>
    <cellStyle name="Comma 6 2 2 3 2 2 2 2 2 2 2" xfId="8104" xr:uid="{7FB9CF18-58C1-4227-906C-CEF6A0B5C890}"/>
    <cellStyle name="Comma 6 2 2 3 2 2 2 2 2 2 2 2" xfId="20236" xr:uid="{78B68555-8535-4723-8810-FF3D3CA532FE}"/>
    <cellStyle name="Comma 6 2 2 3 2 2 2 2 2 2 2 2 2" xfId="44500" xr:uid="{C41A5D1B-44B0-493B-9A58-FD02B09EC15D}"/>
    <cellStyle name="Comma 6 2 2 3 2 2 2 2 2 2 2 3" xfId="32368" xr:uid="{93CFD3A3-5E83-48D3-93CF-E8567D741C9D}"/>
    <cellStyle name="Comma 6 2 2 3 2 2 2 2 2 2 3" xfId="12148" xr:uid="{AC0B7A31-F9FA-458F-89AC-B4E1DF622E49}"/>
    <cellStyle name="Comma 6 2 2 3 2 2 2 2 2 2 3 2" xfId="24280" xr:uid="{049FFF1E-7A63-4507-A165-E7ABEEAED0EA}"/>
    <cellStyle name="Comma 6 2 2 3 2 2 2 2 2 2 3 2 2" xfId="48544" xr:uid="{DCA41942-1D53-4A29-9EC3-D74C36AECBF1}"/>
    <cellStyle name="Comma 6 2 2 3 2 2 2 2 2 2 3 3" xfId="36412" xr:uid="{5CEEF262-D9D2-4796-8A12-21FC61D5D34E}"/>
    <cellStyle name="Comma 6 2 2 3 2 2 2 2 2 2 4" xfId="16192" xr:uid="{3AE7BCC8-3564-453B-AE82-306452EAC0DE}"/>
    <cellStyle name="Comma 6 2 2 3 2 2 2 2 2 2 4 2" xfId="40456" xr:uid="{7A221AF9-7C29-4B21-9985-0EB35A89B5EF}"/>
    <cellStyle name="Comma 6 2 2 3 2 2 2 2 2 2 5" xfId="28324" xr:uid="{B138E850-BBC7-44E6-893D-236151BA8601}"/>
    <cellStyle name="Comma 6 2 2 3 2 2 2 2 2 3" xfId="6082" xr:uid="{4B2B53D1-616C-4F3B-9D12-5E6F13A6FAF9}"/>
    <cellStyle name="Comma 6 2 2 3 2 2 2 2 2 3 2" xfId="18214" xr:uid="{EEB76224-50F5-4855-86E6-F3BCD6230CFF}"/>
    <cellStyle name="Comma 6 2 2 3 2 2 2 2 2 3 2 2" xfId="42478" xr:uid="{B5C0F76B-F814-48E4-92AD-FB4DC8845BFA}"/>
    <cellStyle name="Comma 6 2 2 3 2 2 2 2 2 3 3" xfId="30346" xr:uid="{02C37BEC-8155-49DF-A53A-D07E4AB1822E}"/>
    <cellStyle name="Comma 6 2 2 3 2 2 2 2 2 4" xfId="10126" xr:uid="{13EF1D80-98E0-4140-8B22-2F25DCFCA1F3}"/>
    <cellStyle name="Comma 6 2 2 3 2 2 2 2 2 4 2" xfId="22258" xr:uid="{5A3A0A13-775F-4E8B-9D5A-36B324F84879}"/>
    <cellStyle name="Comma 6 2 2 3 2 2 2 2 2 4 2 2" xfId="46522" xr:uid="{4D7E8F9E-0BC8-4710-B0DC-5DDED0A268A7}"/>
    <cellStyle name="Comma 6 2 2 3 2 2 2 2 2 4 3" xfId="34390" xr:uid="{4DC25935-3CA6-4964-ACAD-716E1CA6FD21}"/>
    <cellStyle name="Comma 6 2 2 3 2 2 2 2 2 5" xfId="14170" xr:uid="{B4F5838B-2649-430E-A38F-1B2447AAD4D0}"/>
    <cellStyle name="Comma 6 2 2 3 2 2 2 2 2 5 2" xfId="38434" xr:uid="{8536E06B-9A2B-4B0F-8C0A-13FE1FC80CC6}"/>
    <cellStyle name="Comma 6 2 2 3 2 2 2 2 2 6" xfId="26302" xr:uid="{BADFFE85-7C9D-4657-9B7E-2047562AEA2E}"/>
    <cellStyle name="Comma 6 2 2 3 2 2 2 2 3" xfId="3049" xr:uid="{06EF09D2-F420-4151-B14A-356624F17789}"/>
    <cellStyle name="Comma 6 2 2 3 2 2 2 2 3 2" xfId="7093" xr:uid="{37149EE4-8D75-4717-9CB9-63CFE7EA9D6C}"/>
    <cellStyle name="Comma 6 2 2 3 2 2 2 2 3 2 2" xfId="19225" xr:uid="{B5F58A94-BE4F-47A3-BA05-8A3AD4CA7C1B}"/>
    <cellStyle name="Comma 6 2 2 3 2 2 2 2 3 2 2 2" xfId="43489" xr:uid="{41D8EE48-3308-4F25-9BA1-A6AD85F1B7F4}"/>
    <cellStyle name="Comma 6 2 2 3 2 2 2 2 3 2 3" xfId="31357" xr:uid="{2F58ED69-F69E-4B17-99DC-46F087A0269B}"/>
    <cellStyle name="Comma 6 2 2 3 2 2 2 2 3 3" xfId="11137" xr:uid="{198FC952-D4B2-4289-878A-5C01A41DAA60}"/>
    <cellStyle name="Comma 6 2 2 3 2 2 2 2 3 3 2" xfId="23269" xr:uid="{569EDB65-77A9-4AE2-9EB6-F4F460F14291}"/>
    <cellStyle name="Comma 6 2 2 3 2 2 2 2 3 3 2 2" xfId="47533" xr:uid="{0C4919E5-729C-434D-96B0-1ACF76569164}"/>
    <cellStyle name="Comma 6 2 2 3 2 2 2 2 3 3 3" xfId="35401" xr:uid="{E56347C4-5000-4B2E-8D37-7A2E2813A251}"/>
    <cellStyle name="Comma 6 2 2 3 2 2 2 2 3 4" xfId="15181" xr:uid="{B8157134-B973-4026-9E54-C6FC9D5A73D1}"/>
    <cellStyle name="Comma 6 2 2 3 2 2 2 2 3 4 2" xfId="39445" xr:uid="{319AEC5D-00B9-42D3-BFC1-A2660D48C246}"/>
    <cellStyle name="Comma 6 2 2 3 2 2 2 2 3 5" xfId="27313" xr:uid="{5A2F7187-E4B0-4B9D-A3CE-6881DCCCE603}"/>
    <cellStyle name="Comma 6 2 2 3 2 2 2 2 4" xfId="5071" xr:uid="{638B2BF8-86C4-4813-A080-8125EA9BD774}"/>
    <cellStyle name="Comma 6 2 2 3 2 2 2 2 4 2" xfId="17203" xr:uid="{C5086450-FCEA-4B60-8BD7-B516239FAF96}"/>
    <cellStyle name="Comma 6 2 2 3 2 2 2 2 4 2 2" xfId="41467" xr:uid="{157A5721-9A88-454A-9570-36745A394657}"/>
    <cellStyle name="Comma 6 2 2 3 2 2 2 2 4 3" xfId="29335" xr:uid="{ECAAFC3E-6E19-4471-903E-4F2C7CDC1B01}"/>
    <cellStyle name="Comma 6 2 2 3 2 2 2 2 5" xfId="9115" xr:uid="{E3745F76-3E33-40F1-AE99-FBFC539073FF}"/>
    <cellStyle name="Comma 6 2 2 3 2 2 2 2 5 2" xfId="21247" xr:uid="{B37B9F19-6B00-401C-97F2-5D05BCA39BC2}"/>
    <cellStyle name="Comma 6 2 2 3 2 2 2 2 5 2 2" xfId="45511" xr:uid="{ACA08F1F-9D04-4CC4-B72C-7108AFF82D33}"/>
    <cellStyle name="Comma 6 2 2 3 2 2 2 2 5 3" xfId="33379" xr:uid="{1FA5B785-400A-41FB-8606-E7F454784389}"/>
    <cellStyle name="Comma 6 2 2 3 2 2 2 2 6" xfId="13159" xr:uid="{8F6778D6-EDA1-4272-BDA0-28F0F9C664E8}"/>
    <cellStyle name="Comma 6 2 2 3 2 2 2 2 6 2" xfId="37423" xr:uid="{0BC75C80-37E3-441A-B875-6CC9A4A1478F}"/>
    <cellStyle name="Comma 6 2 2 3 2 2 2 2 7" xfId="25291" xr:uid="{CF7C5B9B-637D-48C6-A270-24BDFE2E7E53}"/>
    <cellStyle name="Comma 6 2 2 3 2 2 2 3" xfId="1533" xr:uid="{E7AAEAE3-1C16-4626-B13F-725B9BEA693C}"/>
    <cellStyle name="Comma 6 2 2 3 2 2 2 3 2" xfId="3555" xr:uid="{C75194D3-352E-4684-9B4E-E0B19A54DAB7}"/>
    <cellStyle name="Comma 6 2 2 3 2 2 2 3 2 2" xfId="7599" xr:uid="{E8F6B291-4148-45B5-84A3-8159E7C353E2}"/>
    <cellStyle name="Comma 6 2 2 3 2 2 2 3 2 2 2" xfId="19731" xr:uid="{80F13221-5AE9-4869-92DE-67EE7D3C0A0B}"/>
    <cellStyle name="Comma 6 2 2 3 2 2 2 3 2 2 2 2" xfId="43995" xr:uid="{9D0E68B1-4FCC-456E-8DF9-700C0755C25C}"/>
    <cellStyle name="Comma 6 2 2 3 2 2 2 3 2 2 3" xfId="31863" xr:uid="{65472B6D-6319-46FA-AD6F-936CB82A1A5E}"/>
    <cellStyle name="Comma 6 2 2 3 2 2 2 3 2 3" xfId="11643" xr:uid="{79FA17AD-9D43-4C25-A034-940712787F9A}"/>
    <cellStyle name="Comma 6 2 2 3 2 2 2 3 2 3 2" xfId="23775" xr:uid="{4884C7FE-DAFF-4102-A60F-687D92BBE508}"/>
    <cellStyle name="Comma 6 2 2 3 2 2 2 3 2 3 2 2" xfId="48039" xr:uid="{E708E50D-8998-44AA-BAD0-873845AAFFF1}"/>
    <cellStyle name="Comma 6 2 2 3 2 2 2 3 2 3 3" xfId="35907" xr:uid="{EF1DC11B-D827-4A56-8590-08F178C77E93}"/>
    <cellStyle name="Comma 6 2 2 3 2 2 2 3 2 4" xfId="15687" xr:uid="{968D3D37-0DA0-48EF-AED0-B484EFF39465}"/>
    <cellStyle name="Comma 6 2 2 3 2 2 2 3 2 4 2" xfId="39951" xr:uid="{6954E637-A1B9-48AC-BF8E-FF33970B9DE8}"/>
    <cellStyle name="Comma 6 2 2 3 2 2 2 3 2 5" xfId="27819" xr:uid="{C0370DDC-4EA9-49E4-8A87-3098FDEFB82C}"/>
    <cellStyle name="Comma 6 2 2 3 2 2 2 3 3" xfId="5577" xr:uid="{AF1BBECB-1548-4CA0-B31B-CC4A2D0A9696}"/>
    <cellStyle name="Comma 6 2 2 3 2 2 2 3 3 2" xfId="17709" xr:uid="{B6E6F476-4663-447E-BBF7-7B29CDA66AC3}"/>
    <cellStyle name="Comma 6 2 2 3 2 2 2 3 3 2 2" xfId="41973" xr:uid="{7F803E19-C366-457C-B93F-164DD8BDF813}"/>
    <cellStyle name="Comma 6 2 2 3 2 2 2 3 3 3" xfId="29841" xr:uid="{F8086F99-9F63-4585-93F4-F9566B5BFD80}"/>
    <cellStyle name="Comma 6 2 2 3 2 2 2 3 4" xfId="9621" xr:uid="{9FCC66D9-E332-4F6B-89F4-C3A5AD89FCB1}"/>
    <cellStyle name="Comma 6 2 2 3 2 2 2 3 4 2" xfId="21753" xr:uid="{A5F34E66-67FB-49FB-9C1D-722A74E15418}"/>
    <cellStyle name="Comma 6 2 2 3 2 2 2 3 4 2 2" xfId="46017" xr:uid="{AFA6340A-4DC0-4097-B59E-B77870A66FCF}"/>
    <cellStyle name="Comma 6 2 2 3 2 2 2 3 4 3" xfId="33885" xr:uid="{CC300710-9F5D-4718-802C-72F643033596}"/>
    <cellStyle name="Comma 6 2 2 3 2 2 2 3 5" xfId="13665" xr:uid="{CBCBF095-8974-4FA1-87AE-08E6818FE3B3}"/>
    <cellStyle name="Comma 6 2 2 3 2 2 2 3 5 2" xfId="37929" xr:uid="{B29EB623-3992-4BFC-A021-DE6643CEE62F}"/>
    <cellStyle name="Comma 6 2 2 3 2 2 2 3 6" xfId="25797" xr:uid="{D0EA625D-E624-4E16-8470-EEACDD9BCCFF}"/>
    <cellStyle name="Comma 6 2 2 3 2 2 2 4" xfId="2544" xr:uid="{CD82C0FF-429B-426B-830C-04206E3021BC}"/>
    <cellStyle name="Comma 6 2 2 3 2 2 2 4 2" xfId="6588" xr:uid="{F9B03A3F-A57F-4A82-B55A-56C1599EBAB6}"/>
    <cellStyle name="Comma 6 2 2 3 2 2 2 4 2 2" xfId="18720" xr:uid="{B74AE8AB-02A9-464F-84EF-A723348B66F1}"/>
    <cellStyle name="Comma 6 2 2 3 2 2 2 4 2 2 2" xfId="42984" xr:uid="{A02056E8-0B8E-4C71-9E4E-76CE8888443A}"/>
    <cellStyle name="Comma 6 2 2 3 2 2 2 4 2 3" xfId="30852" xr:uid="{288E9734-E5C1-4976-8035-8DC74D6EB2EF}"/>
    <cellStyle name="Comma 6 2 2 3 2 2 2 4 3" xfId="10632" xr:uid="{31CA2E5D-A79F-4777-9135-85AF5E8C7A88}"/>
    <cellStyle name="Comma 6 2 2 3 2 2 2 4 3 2" xfId="22764" xr:uid="{31D601B2-4D9E-4786-B501-9A41BC1F968C}"/>
    <cellStyle name="Comma 6 2 2 3 2 2 2 4 3 2 2" xfId="47028" xr:uid="{7C3E641A-54E1-4FAC-A35C-E8BF45575018}"/>
    <cellStyle name="Comma 6 2 2 3 2 2 2 4 3 3" xfId="34896" xr:uid="{0AABF640-8967-4846-B48E-2C51F353D3AA}"/>
    <cellStyle name="Comma 6 2 2 3 2 2 2 4 4" xfId="14676" xr:uid="{96263ECD-4BC2-455B-9B79-73F32E68AC72}"/>
    <cellStyle name="Comma 6 2 2 3 2 2 2 4 4 2" xfId="38940" xr:uid="{74D013BC-404A-4EB6-B560-2B4445E4C5AA}"/>
    <cellStyle name="Comma 6 2 2 3 2 2 2 4 5" xfId="26808" xr:uid="{490F1B04-78C9-4F94-BCED-F0B7D4FAB761}"/>
    <cellStyle name="Comma 6 2 2 3 2 2 2 5" xfId="4566" xr:uid="{1D9F4D0F-DF4B-4EB4-8027-D216B05284DF}"/>
    <cellStyle name="Comma 6 2 2 3 2 2 2 5 2" xfId="16698" xr:uid="{2C96A823-B412-48CD-8627-346EA58DE4CD}"/>
    <cellStyle name="Comma 6 2 2 3 2 2 2 5 2 2" xfId="40962" xr:uid="{1589B692-FB25-4B75-A8EF-8B218035661B}"/>
    <cellStyle name="Comma 6 2 2 3 2 2 2 5 3" xfId="28830" xr:uid="{A198E1E6-3011-43F7-941D-65B2D87DA349}"/>
    <cellStyle name="Comma 6 2 2 3 2 2 2 6" xfId="8610" xr:uid="{3AFCE970-70BB-44DB-901F-074D19BCA7E1}"/>
    <cellStyle name="Comma 6 2 2 3 2 2 2 6 2" xfId="20742" xr:uid="{BA618092-1259-4EFE-84A0-594ABD113D7E}"/>
    <cellStyle name="Comma 6 2 2 3 2 2 2 6 2 2" xfId="45006" xr:uid="{2DCCCEE7-72F9-416E-A437-669CB2F73A0F}"/>
    <cellStyle name="Comma 6 2 2 3 2 2 2 6 3" xfId="32874" xr:uid="{DC16CDDC-1276-4298-A707-E578937FA99F}"/>
    <cellStyle name="Comma 6 2 2 3 2 2 2 7" xfId="12654" xr:uid="{06B63530-4457-433C-B60C-42EB6D26FAA2}"/>
    <cellStyle name="Comma 6 2 2 3 2 2 2 7 2" xfId="36918" xr:uid="{3FB15210-B5A4-4419-AFB4-5BDD015733C8}"/>
    <cellStyle name="Comma 6 2 2 3 2 2 2 8" xfId="24786" xr:uid="{387034C5-0EA7-4A32-8793-CF7C8853BDB7}"/>
    <cellStyle name="Comma 6 2 2 3 2 2 3" xfId="774" xr:uid="{C0B8ADEE-E849-47D7-AC9F-D7923FDEEB4A}"/>
    <cellStyle name="Comma 6 2 2 3 2 2 3 2" xfId="1785" xr:uid="{371F9AFA-0C3F-4400-BF00-49D2B736239F}"/>
    <cellStyle name="Comma 6 2 2 3 2 2 3 2 2" xfId="3807" xr:uid="{7B5A67EB-982E-4299-BF07-E9BDFF5267C1}"/>
    <cellStyle name="Comma 6 2 2 3 2 2 3 2 2 2" xfId="7851" xr:uid="{05A36EA8-0052-4EED-AAEF-339E3091EB8F}"/>
    <cellStyle name="Comma 6 2 2 3 2 2 3 2 2 2 2" xfId="19983" xr:uid="{859DD329-7C31-4B57-BC40-C9D84E6D3225}"/>
    <cellStyle name="Comma 6 2 2 3 2 2 3 2 2 2 2 2" xfId="44247" xr:uid="{D21FC9DF-66F2-4244-BA43-5905B2B7533A}"/>
    <cellStyle name="Comma 6 2 2 3 2 2 3 2 2 2 3" xfId="32115" xr:uid="{2E002C9F-AC0E-47E0-8F74-CB2E1638195E}"/>
    <cellStyle name="Comma 6 2 2 3 2 2 3 2 2 3" xfId="11895" xr:uid="{23AD4330-E0BA-40C2-9687-C795A23B698A}"/>
    <cellStyle name="Comma 6 2 2 3 2 2 3 2 2 3 2" xfId="24027" xr:uid="{B915DCD2-5845-471F-9AAE-71D1B0050F33}"/>
    <cellStyle name="Comma 6 2 2 3 2 2 3 2 2 3 2 2" xfId="48291" xr:uid="{89C9C62A-88CD-4DDB-AE9F-880F733222AC}"/>
    <cellStyle name="Comma 6 2 2 3 2 2 3 2 2 3 3" xfId="36159" xr:uid="{2704B966-B72A-45A6-B6D8-FFC5902CE4B2}"/>
    <cellStyle name="Comma 6 2 2 3 2 2 3 2 2 4" xfId="15939" xr:uid="{A2BE5EB4-2395-4982-B09D-C884920162A5}"/>
    <cellStyle name="Comma 6 2 2 3 2 2 3 2 2 4 2" xfId="40203" xr:uid="{B93A11D2-3E25-4A9D-8DA0-0F8FBB5478B0}"/>
    <cellStyle name="Comma 6 2 2 3 2 2 3 2 2 5" xfId="28071" xr:uid="{E4048052-48C8-48BB-A43B-5AFE10D013DA}"/>
    <cellStyle name="Comma 6 2 2 3 2 2 3 2 3" xfId="5829" xr:uid="{A5D798ED-2964-4B0F-8A28-7B7E1E5330A2}"/>
    <cellStyle name="Comma 6 2 2 3 2 2 3 2 3 2" xfId="17961" xr:uid="{A74227DC-FFBA-40D4-8A88-FA94377AD84C}"/>
    <cellStyle name="Comma 6 2 2 3 2 2 3 2 3 2 2" xfId="42225" xr:uid="{F5F82A59-04AE-4913-90DE-04ABD3E76650}"/>
    <cellStyle name="Comma 6 2 2 3 2 2 3 2 3 3" xfId="30093" xr:uid="{A9F55CD3-9B09-40DD-8844-D61188D4A9CE}"/>
    <cellStyle name="Comma 6 2 2 3 2 2 3 2 4" xfId="9873" xr:uid="{75D4D5DE-6C90-4EFE-9753-C52176CC092B}"/>
    <cellStyle name="Comma 6 2 2 3 2 2 3 2 4 2" xfId="22005" xr:uid="{80A76EBA-B1C4-4EA3-A9B4-85DDF0415B2A}"/>
    <cellStyle name="Comma 6 2 2 3 2 2 3 2 4 2 2" xfId="46269" xr:uid="{7425D0FF-7854-484B-9857-B6CE77159F9A}"/>
    <cellStyle name="Comma 6 2 2 3 2 2 3 2 4 3" xfId="34137" xr:uid="{C16BDA54-071C-444B-B2F4-E002F0E96E64}"/>
    <cellStyle name="Comma 6 2 2 3 2 2 3 2 5" xfId="13917" xr:uid="{D8C5992A-41AC-4B3A-B7B3-8592938911CB}"/>
    <cellStyle name="Comma 6 2 2 3 2 2 3 2 5 2" xfId="38181" xr:uid="{F4CE5A45-7985-435E-973A-F49A4B5A4349}"/>
    <cellStyle name="Comma 6 2 2 3 2 2 3 2 6" xfId="26049" xr:uid="{D75D9413-98B2-4BBF-B4B3-FA784476C4AE}"/>
    <cellStyle name="Comma 6 2 2 3 2 2 3 3" xfId="2796" xr:uid="{DD9EF365-757D-4DCF-9D0F-BA482043BB2D}"/>
    <cellStyle name="Comma 6 2 2 3 2 2 3 3 2" xfId="6840" xr:uid="{3E74161E-4E82-45CD-AEC7-F501A557E50C}"/>
    <cellStyle name="Comma 6 2 2 3 2 2 3 3 2 2" xfId="18972" xr:uid="{9FE418B8-C08E-4409-BE1D-7459A5B8EACC}"/>
    <cellStyle name="Comma 6 2 2 3 2 2 3 3 2 2 2" xfId="43236" xr:uid="{64161C22-00D0-450A-A1FE-6076D8A47B8E}"/>
    <cellStyle name="Comma 6 2 2 3 2 2 3 3 2 3" xfId="31104" xr:uid="{32EA5E69-45F1-4216-B9B9-BA53F491F289}"/>
    <cellStyle name="Comma 6 2 2 3 2 2 3 3 3" xfId="10884" xr:uid="{6D3A2ADC-9F22-410C-B489-CE79625A2490}"/>
    <cellStyle name="Comma 6 2 2 3 2 2 3 3 3 2" xfId="23016" xr:uid="{3983CA59-8858-4BE5-8174-ACBAC7371E50}"/>
    <cellStyle name="Comma 6 2 2 3 2 2 3 3 3 2 2" xfId="47280" xr:uid="{FEB75580-1C79-4328-86A8-6563DF902B4D}"/>
    <cellStyle name="Comma 6 2 2 3 2 2 3 3 3 3" xfId="35148" xr:uid="{4D46E966-F28A-4DE9-A082-26C9593C0ABB}"/>
    <cellStyle name="Comma 6 2 2 3 2 2 3 3 4" xfId="14928" xr:uid="{70A183DD-A688-43E8-A97D-148EC3745F34}"/>
    <cellStyle name="Comma 6 2 2 3 2 2 3 3 4 2" xfId="39192" xr:uid="{1CDBC090-1079-4CF7-99E8-BFD9054ED317}"/>
    <cellStyle name="Comma 6 2 2 3 2 2 3 3 5" xfId="27060" xr:uid="{D127C5D3-C988-48D8-91FC-F6DB1F5726E0}"/>
    <cellStyle name="Comma 6 2 2 3 2 2 3 4" xfId="4818" xr:uid="{867E8DE9-6CB4-46D8-A4D6-8DDB0E030A30}"/>
    <cellStyle name="Comma 6 2 2 3 2 2 3 4 2" xfId="16950" xr:uid="{66C94FFA-2977-4D5E-89E2-0FF7FA8FB527}"/>
    <cellStyle name="Comma 6 2 2 3 2 2 3 4 2 2" xfId="41214" xr:uid="{530B0D0A-67DB-4CE2-A3F7-A2646BC313AF}"/>
    <cellStyle name="Comma 6 2 2 3 2 2 3 4 3" xfId="29082" xr:uid="{B2CA7E7C-0EDE-4078-B556-D9C4BAD0FFE3}"/>
    <cellStyle name="Comma 6 2 2 3 2 2 3 5" xfId="8862" xr:uid="{488F47B1-0972-430D-8D57-E5999304704B}"/>
    <cellStyle name="Comma 6 2 2 3 2 2 3 5 2" xfId="20994" xr:uid="{8CD39C57-0896-4305-A582-881FE0BC7AAE}"/>
    <cellStyle name="Comma 6 2 2 3 2 2 3 5 2 2" xfId="45258" xr:uid="{B96E3BAB-2BE1-4F7E-9D0C-C59E642CE363}"/>
    <cellStyle name="Comma 6 2 2 3 2 2 3 5 3" xfId="33126" xr:uid="{200430E7-2C50-4D1B-9810-DAFB30AD9727}"/>
    <cellStyle name="Comma 6 2 2 3 2 2 3 6" xfId="12906" xr:uid="{13363EE5-9638-45B8-ADFF-2AFFCA690FE1}"/>
    <cellStyle name="Comma 6 2 2 3 2 2 3 6 2" xfId="37170" xr:uid="{A74711B4-3265-4E0F-BE82-98967282EAC6}"/>
    <cellStyle name="Comma 6 2 2 3 2 2 3 7" xfId="25038" xr:uid="{AD79B6EC-0454-4656-8CBC-07B41E8D4259}"/>
    <cellStyle name="Comma 6 2 2 3 2 2 4" xfId="1280" xr:uid="{64C4AFA0-0C68-4F07-80D6-E5766023F3CF}"/>
    <cellStyle name="Comma 6 2 2 3 2 2 4 2" xfId="3302" xr:uid="{1BDF9ACB-78CA-49F2-BFB9-B02AEAE90AE2}"/>
    <cellStyle name="Comma 6 2 2 3 2 2 4 2 2" xfId="7346" xr:uid="{16DE387C-4DA0-4D36-95B4-71BA1905B3BB}"/>
    <cellStyle name="Comma 6 2 2 3 2 2 4 2 2 2" xfId="19478" xr:uid="{C7924A99-F6C4-42B6-B4E0-D044F642D374}"/>
    <cellStyle name="Comma 6 2 2 3 2 2 4 2 2 2 2" xfId="43742" xr:uid="{0EFAE80D-FE6A-426A-BAB8-B4859A60A596}"/>
    <cellStyle name="Comma 6 2 2 3 2 2 4 2 2 3" xfId="31610" xr:uid="{50A18CD1-555F-4EF0-BF24-1FD6044E6AE7}"/>
    <cellStyle name="Comma 6 2 2 3 2 2 4 2 3" xfId="11390" xr:uid="{177CAE88-CD76-4984-A1A4-BB9C641386E0}"/>
    <cellStyle name="Comma 6 2 2 3 2 2 4 2 3 2" xfId="23522" xr:uid="{7221577C-931F-4989-BBD9-BFFC995E1F0F}"/>
    <cellStyle name="Comma 6 2 2 3 2 2 4 2 3 2 2" xfId="47786" xr:uid="{5777BD4E-4F08-4D6F-BCAD-EF32BC7B5C0D}"/>
    <cellStyle name="Comma 6 2 2 3 2 2 4 2 3 3" xfId="35654" xr:uid="{8AE5DED1-E3E7-4293-9BBF-E22368698D43}"/>
    <cellStyle name="Comma 6 2 2 3 2 2 4 2 4" xfId="15434" xr:uid="{E0A5DC75-F9ED-45F2-A30F-D30DCC6F1D1F}"/>
    <cellStyle name="Comma 6 2 2 3 2 2 4 2 4 2" xfId="39698" xr:uid="{E4140359-0CAE-48C1-BCD5-BB6554E20233}"/>
    <cellStyle name="Comma 6 2 2 3 2 2 4 2 5" xfId="27566" xr:uid="{CB620578-A41E-46ED-B64A-A1DEB2A5BFC0}"/>
    <cellStyle name="Comma 6 2 2 3 2 2 4 3" xfId="5324" xr:uid="{B819F4B8-DB84-4EC1-A4FD-A8EB333D7B1A}"/>
    <cellStyle name="Comma 6 2 2 3 2 2 4 3 2" xfId="17456" xr:uid="{B1F6E5BF-1000-44EF-858C-5D1EB7288BA0}"/>
    <cellStyle name="Comma 6 2 2 3 2 2 4 3 2 2" xfId="41720" xr:uid="{17A30ED2-6B93-4FAA-AA4D-73F772DC5005}"/>
    <cellStyle name="Comma 6 2 2 3 2 2 4 3 3" xfId="29588" xr:uid="{B5EDE6E3-67C4-48BB-9865-EEB3285A23FF}"/>
    <cellStyle name="Comma 6 2 2 3 2 2 4 4" xfId="9368" xr:uid="{5A5AC1E3-DFB7-425C-96B5-7A0D437CB1B5}"/>
    <cellStyle name="Comma 6 2 2 3 2 2 4 4 2" xfId="21500" xr:uid="{227AAE54-9C06-4B99-83C9-3E2FBF672CE6}"/>
    <cellStyle name="Comma 6 2 2 3 2 2 4 4 2 2" xfId="45764" xr:uid="{2F5A44ED-6B07-4B53-AA82-65726B5A535F}"/>
    <cellStyle name="Comma 6 2 2 3 2 2 4 4 3" xfId="33632" xr:uid="{A64D9B36-4911-4B34-AACB-026EE0777967}"/>
    <cellStyle name="Comma 6 2 2 3 2 2 4 5" xfId="13412" xr:uid="{190CB991-6863-47B8-9F76-8214C1CB28E6}"/>
    <cellStyle name="Comma 6 2 2 3 2 2 4 5 2" xfId="37676" xr:uid="{423FE196-C7DF-47C5-B987-7289B55C404B}"/>
    <cellStyle name="Comma 6 2 2 3 2 2 4 6" xfId="25544" xr:uid="{3871EFFE-C308-45C6-8A31-1FCA1961A62A}"/>
    <cellStyle name="Comma 6 2 2 3 2 2 5" xfId="2291" xr:uid="{4606B921-D6EE-40C2-974B-F521AB912E8B}"/>
    <cellStyle name="Comma 6 2 2 3 2 2 5 2" xfId="6335" xr:uid="{4667FACF-E9AB-4475-B802-08A0A9390EDC}"/>
    <cellStyle name="Comma 6 2 2 3 2 2 5 2 2" xfId="18467" xr:uid="{6FBF5D04-D960-4BBD-B668-FDDE11EA4D4F}"/>
    <cellStyle name="Comma 6 2 2 3 2 2 5 2 2 2" xfId="42731" xr:uid="{E5C27CD5-426D-4AAE-A481-F3B65B6E9F14}"/>
    <cellStyle name="Comma 6 2 2 3 2 2 5 2 3" xfId="30599" xr:uid="{F7D376B0-E53A-483B-8E75-D65119D93639}"/>
    <cellStyle name="Comma 6 2 2 3 2 2 5 3" xfId="10379" xr:uid="{0EDF8CCC-5BDE-4FF1-A57B-C132297C717F}"/>
    <cellStyle name="Comma 6 2 2 3 2 2 5 3 2" xfId="22511" xr:uid="{C7D62A3E-AE02-4CA9-A384-37A880FB2606}"/>
    <cellStyle name="Comma 6 2 2 3 2 2 5 3 2 2" xfId="46775" xr:uid="{67AD1C2D-62DA-4B77-9CB5-CA7F838B1ABF}"/>
    <cellStyle name="Comma 6 2 2 3 2 2 5 3 3" xfId="34643" xr:uid="{E6AF7875-505A-4959-A223-DA6477B61097}"/>
    <cellStyle name="Comma 6 2 2 3 2 2 5 4" xfId="14423" xr:uid="{6B24214B-F960-4706-86C3-C80108CBA40E}"/>
    <cellStyle name="Comma 6 2 2 3 2 2 5 4 2" xfId="38687" xr:uid="{092DD4A6-24E7-42F1-ADF9-5B23928B76CF}"/>
    <cellStyle name="Comma 6 2 2 3 2 2 5 5" xfId="26555" xr:uid="{588FB337-67E7-4066-A683-83C30CFE7509}"/>
    <cellStyle name="Comma 6 2 2 3 2 2 6" xfId="4313" xr:uid="{7C127105-F0A2-4C8A-9FF6-4F38B2FBFBF4}"/>
    <cellStyle name="Comma 6 2 2 3 2 2 6 2" xfId="16445" xr:uid="{67E95965-4CC6-4D10-93AF-4E2C57BD009B}"/>
    <cellStyle name="Comma 6 2 2 3 2 2 6 2 2" xfId="40709" xr:uid="{6D01919D-7573-485F-9936-436A8C501C49}"/>
    <cellStyle name="Comma 6 2 2 3 2 2 6 3" xfId="28577" xr:uid="{9887DF6A-2A2D-42D1-AE10-73988AFB4BD8}"/>
    <cellStyle name="Comma 6 2 2 3 2 2 7" xfId="8357" xr:uid="{650C4F8E-F6EC-4668-A94E-9BB0AF94A670}"/>
    <cellStyle name="Comma 6 2 2 3 2 2 7 2" xfId="20489" xr:uid="{824AD0AC-D822-4BCF-AA01-AE881FF7160E}"/>
    <cellStyle name="Comma 6 2 2 3 2 2 7 2 2" xfId="44753" xr:uid="{EE2C70BA-772B-4EB2-AB1C-6BAA31F1F073}"/>
    <cellStyle name="Comma 6 2 2 3 2 2 7 3" xfId="32621" xr:uid="{1F832B5F-F28A-4810-A566-A980139EB427}"/>
    <cellStyle name="Comma 6 2 2 3 2 2 8" xfId="12401" xr:uid="{30086CBB-A535-41C5-8ACC-6AE5D0762DE3}"/>
    <cellStyle name="Comma 6 2 2 3 2 2 8 2" xfId="36665" xr:uid="{60E89D8A-008B-4108-A2AB-B74530A62533}"/>
    <cellStyle name="Comma 6 2 2 3 2 2 9" xfId="24533" xr:uid="{082FA300-B7DB-4618-A7B1-173B762A8F6C}"/>
    <cellStyle name="Comma 6 2 2 3 2 3" xfId="396" xr:uid="{1277CE7A-9B51-4A97-A290-A4632AB13D5D}"/>
    <cellStyle name="Comma 6 2 2 3 2 3 2" xfId="901" xr:uid="{06CEEDFB-7CEE-4751-A8D2-D1B0BA2A6049}"/>
    <cellStyle name="Comma 6 2 2 3 2 3 2 2" xfId="1912" xr:uid="{4512582C-AB81-4DAC-B765-FCFCEE25E053}"/>
    <cellStyle name="Comma 6 2 2 3 2 3 2 2 2" xfId="3934" xr:uid="{1FC778A6-AA26-4D3C-8046-D1980C7B95DD}"/>
    <cellStyle name="Comma 6 2 2 3 2 3 2 2 2 2" xfId="7978" xr:uid="{26C8DAFA-9F8A-4B14-B0E0-522EEF2738A2}"/>
    <cellStyle name="Comma 6 2 2 3 2 3 2 2 2 2 2" xfId="20110" xr:uid="{3F7061C9-80B0-411A-AAE3-FE4D914BC304}"/>
    <cellStyle name="Comma 6 2 2 3 2 3 2 2 2 2 2 2" xfId="44374" xr:uid="{2B2156DC-8371-41E7-A151-D8A09C99C200}"/>
    <cellStyle name="Comma 6 2 2 3 2 3 2 2 2 2 3" xfId="32242" xr:uid="{E18E00F4-FA5A-42F6-904E-83AD3D2EA239}"/>
    <cellStyle name="Comma 6 2 2 3 2 3 2 2 2 3" xfId="12022" xr:uid="{3C78E474-631B-42A3-AF06-D70161C4BE2D}"/>
    <cellStyle name="Comma 6 2 2 3 2 3 2 2 2 3 2" xfId="24154" xr:uid="{B57FF248-838C-4054-AA82-3E0AAB4CEC12}"/>
    <cellStyle name="Comma 6 2 2 3 2 3 2 2 2 3 2 2" xfId="48418" xr:uid="{8FB1F570-FA80-4502-BB80-B5ED421406E4}"/>
    <cellStyle name="Comma 6 2 2 3 2 3 2 2 2 3 3" xfId="36286" xr:uid="{BDB6AD52-0535-43CE-91EE-5D9597046754}"/>
    <cellStyle name="Comma 6 2 2 3 2 3 2 2 2 4" xfId="16066" xr:uid="{E9B8140C-EBE7-409C-8D88-5A7AD4DBA09E}"/>
    <cellStyle name="Comma 6 2 2 3 2 3 2 2 2 4 2" xfId="40330" xr:uid="{882DCDC2-BD83-4E1D-B114-8237DCB3F465}"/>
    <cellStyle name="Comma 6 2 2 3 2 3 2 2 2 5" xfId="28198" xr:uid="{50463BC1-2A23-45EC-A542-AAED113B0A87}"/>
    <cellStyle name="Comma 6 2 2 3 2 3 2 2 3" xfId="5956" xr:uid="{C4BFE959-DF5B-454F-BB2E-E7D33741AA6F}"/>
    <cellStyle name="Comma 6 2 2 3 2 3 2 2 3 2" xfId="18088" xr:uid="{B24036F0-9EDD-4313-AB68-E5CD432CDB8E}"/>
    <cellStyle name="Comma 6 2 2 3 2 3 2 2 3 2 2" xfId="42352" xr:uid="{562673AE-D2E2-462D-BD16-29AEFAEE5A28}"/>
    <cellStyle name="Comma 6 2 2 3 2 3 2 2 3 3" xfId="30220" xr:uid="{EF238185-0401-4233-AF53-BEB9DDD77103}"/>
    <cellStyle name="Comma 6 2 2 3 2 3 2 2 4" xfId="10000" xr:uid="{7DEB8CCB-A217-4D71-A005-DAC692F98BB0}"/>
    <cellStyle name="Comma 6 2 2 3 2 3 2 2 4 2" xfId="22132" xr:uid="{BCCE5E74-59D5-40AC-BC16-967EA54685CC}"/>
    <cellStyle name="Comma 6 2 2 3 2 3 2 2 4 2 2" xfId="46396" xr:uid="{06F5DFE1-AB06-4A0E-87D5-DD9031AC4ACC}"/>
    <cellStyle name="Comma 6 2 2 3 2 3 2 2 4 3" xfId="34264" xr:uid="{606F4C57-3096-4366-BF56-9C72ABE9F930}"/>
    <cellStyle name="Comma 6 2 2 3 2 3 2 2 5" xfId="14044" xr:uid="{224E45C0-6629-4AFF-B91B-3C3EC330B7BF}"/>
    <cellStyle name="Comma 6 2 2 3 2 3 2 2 5 2" xfId="38308" xr:uid="{ED08604E-C05B-4C5C-8C2A-6C4A8C40E563}"/>
    <cellStyle name="Comma 6 2 2 3 2 3 2 2 6" xfId="26176" xr:uid="{4A63E184-CF72-4677-AF9E-D6982EA11662}"/>
    <cellStyle name="Comma 6 2 2 3 2 3 2 3" xfId="2923" xr:uid="{C5A7456A-F511-4A80-B6D8-0B97932EAE4A}"/>
    <cellStyle name="Comma 6 2 2 3 2 3 2 3 2" xfId="6967" xr:uid="{33F6F788-9096-4B0E-984B-C24ACDD0C7AD}"/>
    <cellStyle name="Comma 6 2 2 3 2 3 2 3 2 2" xfId="19099" xr:uid="{CF94D4F5-7096-42C7-B823-B59E1BB0A80C}"/>
    <cellStyle name="Comma 6 2 2 3 2 3 2 3 2 2 2" xfId="43363" xr:uid="{DB4F6DD5-3F0E-4E8C-9416-71A439892783}"/>
    <cellStyle name="Comma 6 2 2 3 2 3 2 3 2 3" xfId="31231" xr:uid="{6D105966-BBBD-44A7-9629-F0471962D6C8}"/>
    <cellStyle name="Comma 6 2 2 3 2 3 2 3 3" xfId="11011" xr:uid="{84D78D7F-6BCB-4CD1-BAE2-1346FF8AA08F}"/>
    <cellStyle name="Comma 6 2 2 3 2 3 2 3 3 2" xfId="23143" xr:uid="{4D5CDDFD-32F1-4CC6-8850-7890F2FE170C}"/>
    <cellStyle name="Comma 6 2 2 3 2 3 2 3 3 2 2" xfId="47407" xr:uid="{CE6F6615-2B47-447C-9D1C-AB57A87C7E6B}"/>
    <cellStyle name="Comma 6 2 2 3 2 3 2 3 3 3" xfId="35275" xr:uid="{2ECD49CA-133E-4E14-95AD-5A1D6B2D0224}"/>
    <cellStyle name="Comma 6 2 2 3 2 3 2 3 4" xfId="15055" xr:uid="{0D8D2BDC-D1BB-4843-BFFC-559E9B8EF883}"/>
    <cellStyle name="Comma 6 2 2 3 2 3 2 3 4 2" xfId="39319" xr:uid="{EADBC702-ACA9-42F1-9271-C2276734E064}"/>
    <cellStyle name="Comma 6 2 2 3 2 3 2 3 5" xfId="27187" xr:uid="{CBA2A7D0-F61D-4582-A8A7-F3687D0E20E8}"/>
    <cellStyle name="Comma 6 2 2 3 2 3 2 4" xfId="4945" xr:uid="{4B89FAD1-9AB7-4AFD-8818-5BCD9A94ACA7}"/>
    <cellStyle name="Comma 6 2 2 3 2 3 2 4 2" xfId="17077" xr:uid="{CF3E6D03-B77A-4DA9-AD07-AC7501751CC8}"/>
    <cellStyle name="Comma 6 2 2 3 2 3 2 4 2 2" xfId="41341" xr:uid="{D2697048-9861-4774-A383-D415FDEAB18A}"/>
    <cellStyle name="Comma 6 2 2 3 2 3 2 4 3" xfId="29209" xr:uid="{A74FA723-B3D1-4858-AB56-17F235C6970C}"/>
    <cellStyle name="Comma 6 2 2 3 2 3 2 5" xfId="8989" xr:uid="{7FE413FE-74F0-486E-8664-3393ACE63843}"/>
    <cellStyle name="Comma 6 2 2 3 2 3 2 5 2" xfId="21121" xr:uid="{3DB6DE6E-68D4-4BC0-94D1-C0B1DB170025}"/>
    <cellStyle name="Comma 6 2 2 3 2 3 2 5 2 2" xfId="45385" xr:uid="{015EF718-89E4-46F8-AE2A-4D5B9B1F1E0A}"/>
    <cellStyle name="Comma 6 2 2 3 2 3 2 5 3" xfId="33253" xr:uid="{B4D90F39-9D36-4806-B504-BD0D100D9E75}"/>
    <cellStyle name="Comma 6 2 2 3 2 3 2 6" xfId="13033" xr:uid="{E3768FA6-CB30-4C12-9E0A-74A746E1F848}"/>
    <cellStyle name="Comma 6 2 2 3 2 3 2 6 2" xfId="37297" xr:uid="{F8100D1D-2485-4A10-8790-0914CBCE2ED9}"/>
    <cellStyle name="Comma 6 2 2 3 2 3 2 7" xfId="25165" xr:uid="{D6AAA7D0-A7E8-4BBD-80A9-5709DE650D2A}"/>
    <cellStyle name="Comma 6 2 2 3 2 3 3" xfId="1407" xr:uid="{ADBC53C1-A6CD-4CE9-A870-E1737C81A3D0}"/>
    <cellStyle name="Comma 6 2 2 3 2 3 3 2" xfId="3429" xr:uid="{87567E72-928A-40FB-A41C-76F5176248F0}"/>
    <cellStyle name="Comma 6 2 2 3 2 3 3 2 2" xfId="7473" xr:uid="{1F6BB3EF-7BBA-424F-BA43-F175FB5003AA}"/>
    <cellStyle name="Comma 6 2 2 3 2 3 3 2 2 2" xfId="19605" xr:uid="{A93C4321-06A5-493C-B3DE-F87C9EADC967}"/>
    <cellStyle name="Comma 6 2 2 3 2 3 3 2 2 2 2" xfId="43869" xr:uid="{CE1F1671-5662-42C2-8723-2E325FB8B84A}"/>
    <cellStyle name="Comma 6 2 2 3 2 3 3 2 2 3" xfId="31737" xr:uid="{B8E9615E-45E7-45B9-988D-10F1A22D6FA0}"/>
    <cellStyle name="Comma 6 2 2 3 2 3 3 2 3" xfId="11517" xr:uid="{D6513216-10EE-40C8-A320-1E63A570BBA4}"/>
    <cellStyle name="Comma 6 2 2 3 2 3 3 2 3 2" xfId="23649" xr:uid="{C025EFA7-B8C7-4F97-8D5B-B9E4519F82E5}"/>
    <cellStyle name="Comma 6 2 2 3 2 3 3 2 3 2 2" xfId="47913" xr:uid="{5068798A-4852-4EF4-90CC-D2CD8D25EA71}"/>
    <cellStyle name="Comma 6 2 2 3 2 3 3 2 3 3" xfId="35781" xr:uid="{CD0B6F2F-6DA6-491C-AB80-1A1ED89C9CA8}"/>
    <cellStyle name="Comma 6 2 2 3 2 3 3 2 4" xfId="15561" xr:uid="{EE1DB360-3569-4D13-A373-C78A5A69974F}"/>
    <cellStyle name="Comma 6 2 2 3 2 3 3 2 4 2" xfId="39825" xr:uid="{5050CC52-9C79-4460-ADBA-409C5E3C093D}"/>
    <cellStyle name="Comma 6 2 2 3 2 3 3 2 5" xfId="27693" xr:uid="{78D526A9-1CD6-4AEF-A0A1-E36C5B6B6BF8}"/>
    <cellStyle name="Comma 6 2 2 3 2 3 3 3" xfId="5451" xr:uid="{949A0DBB-7B73-41BB-B536-7A3205FD14A7}"/>
    <cellStyle name="Comma 6 2 2 3 2 3 3 3 2" xfId="17583" xr:uid="{C43C811F-2596-4FD8-B582-769D47010449}"/>
    <cellStyle name="Comma 6 2 2 3 2 3 3 3 2 2" xfId="41847" xr:uid="{353CF85F-9B38-4B8D-A36B-C997515EC2FE}"/>
    <cellStyle name="Comma 6 2 2 3 2 3 3 3 3" xfId="29715" xr:uid="{94522D78-1924-40EE-ABBA-8E56674142F1}"/>
    <cellStyle name="Comma 6 2 2 3 2 3 3 4" xfId="9495" xr:uid="{B6117ADA-75FA-45C1-B6D8-FF0847BE636A}"/>
    <cellStyle name="Comma 6 2 2 3 2 3 3 4 2" xfId="21627" xr:uid="{F0336E45-6468-48A9-8A24-985BA98F9A5B}"/>
    <cellStyle name="Comma 6 2 2 3 2 3 3 4 2 2" xfId="45891" xr:uid="{146798A0-398F-4C22-8676-603EA43BFFF4}"/>
    <cellStyle name="Comma 6 2 2 3 2 3 3 4 3" xfId="33759" xr:uid="{6AB4CD4E-E01A-4A67-B0C2-59113EB7D184}"/>
    <cellStyle name="Comma 6 2 2 3 2 3 3 5" xfId="13539" xr:uid="{4B0623F5-6F01-4FE2-9717-78299CB4C2CE}"/>
    <cellStyle name="Comma 6 2 2 3 2 3 3 5 2" xfId="37803" xr:uid="{0C5A4508-BF3D-4A03-B275-95900EE94BEC}"/>
    <cellStyle name="Comma 6 2 2 3 2 3 3 6" xfId="25671" xr:uid="{EE67F25C-A57A-4043-B809-719D5A08D36E}"/>
    <cellStyle name="Comma 6 2 2 3 2 3 4" xfId="2418" xr:uid="{86CB01DB-FCC6-4FE4-9FA3-CFAEBD37E21A}"/>
    <cellStyle name="Comma 6 2 2 3 2 3 4 2" xfId="6462" xr:uid="{964EFABA-7D32-4F71-AD26-A6B93CA9723E}"/>
    <cellStyle name="Comma 6 2 2 3 2 3 4 2 2" xfId="18594" xr:uid="{9CA91A3F-F5AC-40EE-92D1-403FACA5D136}"/>
    <cellStyle name="Comma 6 2 2 3 2 3 4 2 2 2" xfId="42858" xr:uid="{8E34BC8E-73AA-4568-BF52-41E780ACECC4}"/>
    <cellStyle name="Comma 6 2 2 3 2 3 4 2 3" xfId="30726" xr:uid="{2277A1A2-DD6B-4183-97FF-B18A62A2C3C5}"/>
    <cellStyle name="Comma 6 2 2 3 2 3 4 3" xfId="10506" xr:uid="{5964F51A-C179-4C65-93DB-2329EF9E14CC}"/>
    <cellStyle name="Comma 6 2 2 3 2 3 4 3 2" xfId="22638" xr:uid="{F196333C-3581-47A4-910B-A9341487DC75}"/>
    <cellStyle name="Comma 6 2 2 3 2 3 4 3 2 2" xfId="46902" xr:uid="{29F8AB7C-47B7-4B94-A3BB-B1E82691AC91}"/>
    <cellStyle name="Comma 6 2 2 3 2 3 4 3 3" xfId="34770" xr:uid="{113F9B9C-7CA4-4434-B843-F4A7D28AA550}"/>
    <cellStyle name="Comma 6 2 2 3 2 3 4 4" xfId="14550" xr:uid="{86D6F892-BC36-4ED7-9C9C-3762286289C3}"/>
    <cellStyle name="Comma 6 2 2 3 2 3 4 4 2" xfId="38814" xr:uid="{58A2C2B0-F031-4C3B-A157-A97A900C32E4}"/>
    <cellStyle name="Comma 6 2 2 3 2 3 4 5" xfId="26682" xr:uid="{6C6FA963-3EBA-447D-97FE-F2E8FF0F8B7C}"/>
    <cellStyle name="Comma 6 2 2 3 2 3 5" xfId="4440" xr:uid="{124690E5-1711-430B-8BEB-594F910A6546}"/>
    <cellStyle name="Comma 6 2 2 3 2 3 5 2" xfId="16572" xr:uid="{20AC65F1-133D-41B6-B1C8-1BEDD8EF381E}"/>
    <cellStyle name="Comma 6 2 2 3 2 3 5 2 2" xfId="40836" xr:uid="{61EDE1CF-2F89-472A-9C97-9C62B7250386}"/>
    <cellStyle name="Comma 6 2 2 3 2 3 5 3" xfId="28704" xr:uid="{0530D226-5FF3-4ACF-8214-7162112FD013}"/>
    <cellStyle name="Comma 6 2 2 3 2 3 6" xfId="8484" xr:uid="{E401A801-F19F-4EDF-90DD-F27CAA19EA26}"/>
    <cellStyle name="Comma 6 2 2 3 2 3 6 2" xfId="20616" xr:uid="{7B54EEB9-2918-4BEF-8BC0-136B565C9D8F}"/>
    <cellStyle name="Comma 6 2 2 3 2 3 6 2 2" xfId="44880" xr:uid="{A03EAB11-B375-43B1-AC36-63EC19D619E1}"/>
    <cellStyle name="Comma 6 2 2 3 2 3 6 3" xfId="32748" xr:uid="{927F0CC5-62A4-4197-BC94-DEB0ED4BC28C}"/>
    <cellStyle name="Comma 6 2 2 3 2 3 7" xfId="12528" xr:uid="{39312CC9-869A-48D9-8B7D-12617A9539C0}"/>
    <cellStyle name="Comma 6 2 2 3 2 3 7 2" xfId="36792" xr:uid="{1507D481-3BB4-4C9E-B203-F9F4302BA7A7}"/>
    <cellStyle name="Comma 6 2 2 3 2 3 8" xfId="24660" xr:uid="{00636B97-D138-492F-BF78-7711E2503210}"/>
    <cellStyle name="Comma 6 2 2 3 2 4" xfId="648" xr:uid="{C44E2662-4EA3-4DA0-9B27-E9D534EDA679}"/>
    <cellStyle name="Comma 6 2 2 3 2 4 2" xfId="1659" xr:uid="{0F49F411-6E34-4C9C-B53E-677AFE7DE234}"/>
    <cellStyle name="Comma 6 2 2 3 2 4 2 2" xfId="3681" xr:uid="{D6350177-A8C7-44C7-9EB7-DAABAB04A5A9}"/>
    <cellStyle name="Comma 6 2 2 3 2 4 2 2 2" xfId="7725" xr:uid="{854E4E17-8147-4A85-9BD8-E1E7292A6E56}"/>
    <cellStyle name="Comma 6 2 2 3 2 4 2 2 2 2" xfId="19857" xr:uid="{04CAAD38-49D2-479D-836A-362E6F628058}"/>
    <cellStyle name="Comma 6 2 2 3 2 4 2 2 2 2 2" xfId="44121" xr:uid="{DB7BF7F8-C53D-4618-9967-4E6EBB6D100D}"/>
    <cellStyle name="Comma 6 2 2 3 2 4 2 2 2 3" xfId="31989" xr:uid="{3719452E-FBFF-4338-944B-0D89BE7F96F7}"/>
    <cellStyle name="Comma 6 2 2 3 2 4 2 2 3" xfId="11769" xr:uid="{AB47F7B0-4952-460A-8B3C-2BBA0C29280E}"/>
    <cellStyle name="Comma 6 2 2 3 2 4 2 2 3 2" xfId="23901" xr:uid="{4FB773DB-2E75-45CD-9E2E-D3448461C005}"/>
    <cellStyle name="Comma 6 2 2 3 2 4 2 2 3 2 2" xfId="48165" xr:uid="{9993975C-3DC6-4B21-B389-7AE1C831B78D}"/>
    <cellStyle name="Comma 6 2 2 3 2 4 2 2 3 3" xfId="36033" xr:uid="{989D042B-964D-45A4-9C12-C5BB4F6345CB}"/>
    <cellStyle name="Comma 6 2 2 3 2 4 2 2 4" xfId="15813" xr:uid="{670BD283-622E-4BAF-96C4-E66CF0130EA6}"/>
    <cellStyle name="Comma 6 2 2 3 2 4 2 2 4 2" xfId="40077" xr:uid="{DBB98ABB-6E67-4D00-A05E-961DA1F4C951}"/>
    <cellStyle name="Comma 6 2 2 3 2 4 2 2 5" xfId="27945" xr:uid="{2AB96EFB-60A7-4B2B-9291-65203C70D5D6}"/>
    <cellStyle name="Comma 6 2 2 3 2 4 2 3" xfId="5703" xr:uid="{957D49A6-A69A-46F2-B862-E5723161F952}"/>
    <cellStyle name="Comma 6 2 2 3 2 4 2 3 2" xfId="17835" xr:uid="{804C7568-F635-4257-B522-3FC5B1383EA8}"/>
    <cellStyle name="Comma 6 2 2 3 2 4 2 3 2 2" xfId="42099" xr:uid="{5FED7904-24FC-46E0-81E9-D940A9D81C2F}"/>
    <cellStyle name="Comma 6 2 2 3 2 4 2 3 3" xfId="29967" xr:uid="{13DA0C13-7577-4BEF-990B-D66F28AC6760}"/>
    <cellStyle name="Comma 6 2 2 3 2 4 2 4" xfId="9747" xr:uid="{344FC29B-0398-4BA5-954A-CE063641D9B6}"/>
    <cellStyle name="Comma 6 2 2 3 2 4 2 4 2" xfId="21879" xr:uid="{B994DA90-ED3C-448C-A96E-3CD3244C99CC}"/>
    <cellStyle name="Comma 6 2 2 3 2 4 2 4 2 2" xfId="46143" xr:uid="{8D4189C1-F826-4106-B899-F5AB72C5061B}"/>
    <cellStyle name="Comma 6 2 2 3 2 4 2 4 3" xfId="34011" xr:uid="{DC8D72C0-971F-4DF7-A21A-3DF61BB1830C}"/>
    <cellStyle name="Comma 6 2 2 3 2 4 2 5" xfId="13791" xr:uid="{AF9579FA-EDF5-48D1-8AF6-E7372F000BCF}"/>
    <cellStyle name="Comma 6 2 2 3 2 4 2 5 2" xfId="38055" xr:uid="{1652228D-20BF-4934-8C1A-2B070979CEF3}"/>
    <cellStyle name="Comma 6 2 2 3 2 4 2 6" xfId="25923" xr:uid="{9D8783BC-FDC1-4072-9C00-355CF47BE213}"/>
    <cellStyle name="Comma 6 2 2 3 2 4 3" xfId="2670" xr:uid="{F5518C99-6BC2-4725-968F-27C48C938C69}"/>
    <cellStyle name="Comma 6 2 2 3 2 4 3 2" xfId="6714" xr:uid="{C23362FE-4E57-4F3D-B159-3B01D365B980}"/>
    <cellStyle name="Comma 6 2 2 3 2 4 3 2 2" xfId="18846" xr:uid="{AE8F70B7-B6F0-4975-83EC-77EFB630D0B5}"/>
    <cellStyle name="Comma 6 2 2 3 2 4 3 2 2 2" xfId="43110" xr:uid="{8BA3F801-5D86-4B20-8D3F-D84E9B82771B}"/>
    <cellStyle name="Comma 6 2 2 3 2 4 3 2 3" xfId="30978" xr:uid="{1A3C1D99-0CEF-4DA7-BD48-83E3EC4F2771}"/>
    <cellStyle name="Comma 6 2 2 3 2 4 3 3" xfId="10758" xr:uid="{63A3E852-98E3-4916-882F-54AD553BB0A7}"/>
    <cellStyle name="Comma 6 2 2 3 2 4 3 3 2" xfId="22890" xr:uid="{0E6FF78F-FA49-4FB2-8CC7-430EA6EE7D0A}"/>
    <cellStyle name="Comma 6 2 2 3 2 4 3 3 2 2" xfId="47154" xr:uid="{489D0190-7C4B-41A1-84A7-A1C2D941FCA1}"/>
    <cellStyle name="Comma 6 2 2 3 2 4 3 3 3" xfId="35022" xr:uid="{511CB988-C657-4EF9-8533-AD7340D0F6AB}"/>
    <cellStyle name="Comma 6 2 2 3 2 4 3 4" xfId="14802" xr:uid="{1E11F2D7-81D5-48B1-9C9C-3CBC0214330D}"/>
    <cellStyle name="Comma 6 2 2 3 2 4 3 4 2" xfId="39066" xr:uid="{E41B1241-A3BC-4201-8171-69F0E205D3DA}"/>
    <cellStyle name="Comma 6 2 2 3 2 4 3 5" xfId="26934" xr:uid="{CC57E19B-9A3F-49B8-A98D-1E2DB9615A97}"/>
    <cellStyle name="Comma 6 2 2 3 2 4 4" xfId="4692" xr:uid="{CD081A19-F8DE-4102-A601-1C4C38423702}"/>
    <cellStyle name="Comma 6 2 2 3 2 4 4 2" xfId="16824" xr:uid="{FE1DD0A5-FC9E-4D5F-87AB-6B1ACF3EFABF}"/>
    <cellStyle name="Comma 6 2 2 3 2 4 4 2 2" xfId="41088" xr:uid="{3CB4FDCB-DE9A-4D9F-B235-53EA33797C9B}"/>
    <cellStyle name="Comma 6 2 2 3 2 4 4 3" xfId="28956" xr:uid="{5880374B-5325-430D-99A8-C815A9BBAE09}"/>
    <cellStyle name="Comma 6 2 2 3 2 4 5" xfId="8736" xr:uid="{B18D4D95-8C44-411A-971E-50FD7FB55AEB}"/>
    <cellStyle name="Comma 6 2 2 3 2 4 5 2" xfId="20868" xr:uid="{3D0489D2-625D-4BC8-8793-3C5B6C56CC79}"/>
    <cellStyle name="Comma 6 2 2 3 2 4 5 2 2" xfId="45132" xr:uid="{13D0CE3B-D529-4631-A14B-693B45881671}"/>
    <cellStyle name="Comma 6 2 2 3 2 4 5 3" xfId="33000" xr:uid="{FD9CC137-D6A8-43B2-B7EC-D35341E6AEE0}"/>
    <cellStyle name="Comma 6 2 2 3 2 4 6" xfId="12780" xr:uid="{37D605B9-42D3-4332-945A-808E37929D3B}"/>
    <cellStyle name="Comma 6 2 2 3 2 4 6 2" xfId="37044" xr:uid="{CB266793-3550-4931-87C4-42C1255904F4}"/>
    <cellStyle name="Comma 6 2 2 3 2 4 7" xfId="24912" xr:uid="{2072840F-837E-4A7F-9940-BD084522276F}"/>
    <cellStyle name="Comma 6 2 2 3 2 5" xfId="1154" xr:uid="{73604505-7316-4496-B56C-73C938F2BFF3}"/>
    <cellStyle name="Comma 6 2 2 3 2 5 2" xfId="3176" xr:uid="{8C712FCA-D483-45E3-A754-EC2BBDB7EFD7}"/>
    <cellStyle name="Comma 6 2 2 3 2 5 2 2" xfId="7220" xr:uid="{2ABC02F1-5E16-403E-98FD-134238F36BDB}"/>
    <cellStyle name="Comma 6 2 2 3 2 5 2 2 2" xfId="19352" xr:uid="{3F88D341-EA10-4E6A-81C4-480A4CCF9F08}"/>
    <cellStyle name="Comma 6 2 2 3 2 5 2 2 2 2" xfId="43616" xr:uid="{8356DF1D-A8CE-499C-AB45-8B2D2E000569}"/>
    <cellStyle name="Comma 6 2 2 3 2 5 2 2 3" xfId="31484" xr:uid="{7534FAF3-3CA2-4B45-8F0E-F4D7BDFF2DFF}"/>
    <cellStyle name="Comma 6 2 2 3 2 5 2 3" xfId="11264" xr:uid="{423EB9D4-E971-45C6-8CB8-A10573A4CEAC}"/>
    <cellStyle name="Comma 6 2 2 3 2 5 2 3 2" xfId="23396" xr:uid="{503AC36A-D94B-4939-9B51-242041A028B8}"/>
    <cellStyle name="Comma 6 2 2 3 2 5 2 3 2 2" xfId="47660" xr:uid="{02EECBD1-3645-47BE-8BC2-E6E557E13C5D}"/>
    <cellStyle name="Comma 6 2 2 3 2 5 2 3 3" xfId="35528" xr:uid="{118861ED-36C7-496E-8309-5D92D39D672A}"/>
    <cellStyle name="Comma 6 2 2 3 2 5 2 4" xfId="15308" xr:uid="{36E63E7E-AB8F-4A58-9AE7-9431FF3F6CF4}"/>
    <cellStyle name="Comma 6 2 2 3 2 5 2 4 2" xfId="39572" xr:uid="{857BEE45-1B92-4E6C-84C1-58D9F616C45D}"/>
    <cellStyle name="Comma 6 2 2 3 2 5 2 5" xfId="27440" xr:uid="{A03CDAB8-7D6C-4CA3-AA92-E0CA88326147}"/>
    <cellStyle name="Comma 6 2 2 3 2 5 3" xfId="5198" xr:uid="{45026527-31DA-46B1-907C-8CC4A2A4DCBA}"/>
    <cellStyle name="Comma 6 2 2 3 2 5 3 2" xfId="17330" xr:uid="{C91D0AED-336B-4E01-A8EB-DD000C969E7D}"/>
    <cellStyle name="Comma 6 2 2 3 2 5 3 2 2" xfId="41594" xr:uid="{47628D8A-9319-4532-BF94-BC72D2BD08C3}"/>
    <cellStyle name="Comma 6 2 2 3 2 5 3 3" xfId="29462" xr:uid="{FC155CA3-5A89-45F4-AD7B-0512198B7407}"/>
    <cellStyle name="Comma 6 2 2 3 2 5 4" xfId="9242" xr:uid="{E6712251-5432-4B80-819E-78DB0113B08E}"/>
    <cellStyle name="Comma 6 2 2 3 2 5 4 2" xfId="21374" xr:uid="{5E9AD9E0-2D2F-49DC-A8A3-BD2AA7B5803C}"/>
    <cellStyle name="Comma 6 2 2 3 2 5 4 2 2" xfId="45638" xr:uid="{2867B4C5-4310-428C-A8DC-5D8D49D893E4}"/>
    <cellStyle name="Comma 6 2 2 3 2 5 4 3" xfId="33506" xr:uid="{13AFC16B-50F1-4441-887B-CABA98C71944}"/>
    <cellStyle name="Comma 6 2 2 3 2 5 5" xfId="13286" xr:uid="{88D0EC56-638B-4E18-81A5-F823F4B60A5A}"/>
    <cellStyle name="Comma 6 2 2 3 2 5 5 2" xfId="37550" xr:uid="{20222448-7A44-4D53-AC07-341A38A8485D}"/>
    <cellStyle name="Comma 6 2 2 3 2 5 6" xfId="25418" xr:uid="{2F6D4322-B177-40A3-B0A5-A61D8950B917}"/>
    <cellStyle name="Comma 6 2 2 3 2 6" xfId="2165" xr:uid="{E84859C2-FD2A-453A-9AC1-048A59648F4C}"/>
    <cellStyle name="Comma 6 2 2 3 2 6 2" xfId="6209" xr:uid="{339AC52E-1850-42EF-B46C-254C7AB20045}"/>
    <cellStyle name="Comma 6 2 2 3 2 6 2 2" xfId="18341" xr:uid="{BFC0BF8E-078E-4454-82BE-4A119BF165D6}"/>
    <cellStyle name="Comma 6 2 2 3 2 6 2 2 2" xfId="42605" xr:uid="{1925BDF0-F046-4078-8FE9-6483E54A8D4C}"/>
    <cellStyle name="Comma 6 2 2 3 2 6 2 3" xfId="30473" xr:uid="{76B98487-C351-4F72-9EA1-6BBEABE367B9}"/>
    <cellStyle name="Comma 6 2 2 3 2 6 3" xfId="10253" xr:uid="{EC8A7866-F5CC-4091-9C93-C64698DBCDA0}"/>
    <cellStyle name="Comma 6 2 2 3 2 6 3 2" xfId="22385" xr:uid="{709D99DD-2FD9-4156-B419-10EFAB4B87FF}"/>
    <cellStyle name="Comma 6 2 2 3 2 6 3 2 2" xfId="46649" xr:uid="{8E2D18D7-E82F-49BE-9AE8-147F04F16901}"/>
    <cellStyle name="Comma 6 2 2 3 2 6 3 3" xfId="34517" xr:uid="{D80F49B2-995D-4411-A3B6-F6ABBFD4473D}"/>
    <cellStyle name="Comma 6 2 2 3 2 6 4" xfId="14297" xr:uid="{1688EDFE-1653-46B7-9853-F78B079DCB9D}"/>
    <cellStyle name="Comma 6 2 2 3 2 6 4 2" xfId="38561" xr:uid="{202947BE-71D1-457C-86B1-471EF723AEB3}"/>
    <cellStyle name="Comma 6 2 2 3 2 6 5" xfId="26429" xr:uid="{D70F05F8-93EC-4476-A372-121E0CDB9934}"/>
    <cellStyle name="Comma 6 2 2 3 2 7" xfId="4187" xr:uid="{F784304A-CB83-4228-A00B-89756FFC8136}"/>
    <cellStyle name="Comma 6 2 2 3 2 7 2" xfId="16319" xr:uid="{EA82B081-228D-4715-8C5E-D166362E3597}"/>
    <cellStyle name="Comma 6 2 2 3 2 7 2 2" xfId="40583" xr:uid="{D9203DA2-E828-4BEB-B644-9E9000A01795}"/>
    <cellStyle name="Comma 6 2 2 3 2 7 3" xfId="28451" xr:uid="{5604D185-A7CF-496F-9B87-7330874F3DD2}"/>
    <cellStyle name="Comma 6 2 2 3 2 8" xfId="8231" xr:uid="{B7C5C471-C7A3-479F-8D8B-F81F7767FD11}"/>
    <cellStyle name="Comma 6 2 2 3 2 8 2" xfId="20363" xr:uid="{4EF7D486-8220-4D26-9780-0DFEA2017E9F}"/>
    <cellStyle name="Comma 6 2 2 3 2 8 2 2" xfId="44627" xr:uid="{828D0977-589E-424E-82F4-B079038FFE30}"/>
    <cellStyle name="Comma 6 2 2 3 2 8 3" xfId="32495" xr:uid="{FE2D5FA8-0458-4469-AB83-B4051ADE4184}"/>
    <cellStyle name="Comma 6 2 2 3 2 9" xfId="12275" xr:uid="{C12C6A4C-5119-4FC5-9F2F-46153A6D1A20}"/>
    <cellStyle name="Comma 6 2 2 3 2 9 2" xfId="36539" xr:uid="{246DF855-7C4A-449F-ABA0-14D3CBB167B1}"/>
    <cellStyle name="Comma 6 2 2 3 3" xfId="206" xr:uid="{33CD4E01-0420-48DA-BF78-C896E36087DB}"/>
    <cellStyle name="Comma 6 2 2 3 3 2" xfId="459" xr:uid="{95409BD9-FE17-4060-B68B-D737E52AD4AD}"/>
    <cellStyle name="Comma 6 2 2 3 3 2 2" xfId="964" xr:uid="{2FFB49F5-E0B3-4996-A994-6303EC2DA8C5}"/>
    <cellStyle name="Comma 6 2 2 3 3 2 2 2" xfId="1975" xr:uid="{91FF3081-1371-453A-AAA6-EBCAFEA8E48E}"/>
    <cellStyle name="Comma 6 2 2 3 3 2 2 2 2" xfId="3997" xr:uid="{C7C6253F-866D-42F2-A096-7C5396022870}"/>
    <cellStyle name="Comma 6 2 2 3 3 2 2 2 2 2" xfId="8041" xr:uid="{2FC7358C-CA7F-498A-AAF7-D68668E65EFF}"/>
    <cellStyle name="Comma 6 2 2 3 3 2 2 2 2 2 2" xfId="20173" xr:uid="{1D2799BD-39DD-4A90-B4CD-1E25636C8CF1}"/>
    <cellStyle name="Comma 6 2 2 3 3 2 2 2 2 2 2 2" xfId="44437" xr:uid="{7EA9CA1E-21A2-4875-B93F-C6E06972D1CD}"/>
    <cellStyle name="Comma 6 2 2 3 3 2 2 2 2 2 3" xfId="32305" xr:uid="{1639ED8F-23B0-4E5E-9424-C3780673829C}"/>
    <cellStyle name="Comma 6 2 2 3 3 2 2 2 2 3" xfId="12085" xr:uid="{53921524-2537-433C-AF81-24626FDE4B7F}"/>
    <cellStyle name="Comma 6 2 2 3 3 2 2 2 2 3 2" xfId="24217" xr:uid="{5AC3DA16-AF11-40F0-9707-017545FD627B}"/>
    <cellStyle name="Comma 6 2 2 3 3 2 2 2 2 3 2 2" xfId="48481" xr:uid="{672122A9-7203-4B40-A7AA-EDDE37FF3EE7}"/>
    <cellStyle name="Comma 6 2 2 3 3 2 2 2 2 3 3" xfId="36349" xr:uid="{A8F3FB89-71E6-45F7-8CB3-B6FD26B181B3}"/>
    <cellStyle name="Comma 6 2 2 3 3 2 2 2 2 4" xfId="16129" xr:uid="{C8F8F748-0B4C-40E5-9528-3F12A4A2FD7E}"/>
    <cellStyle name="Comma 6 2 2 3 3 2 2 2 2 4 2" xfId="40393" xr:uid="{B73C0FB2-0D7A-42F8-BF38-649BAE7B1DEC}"/>
    <cellStyle name="Comma 6 2 2 3 3 2 2 2 2 5" xfId="28261" xr:uid="{D18FE87E-56E1-4407-87D7-01FC55B485E1}"/>
    <cellStyle name="Comma 6 2 2 3 3 2 2 2 3" xfId="6019" xr:uid="{C2958DEF-8AA6-484F-9DBC-A61E684F0201}"/>
    <cellStyle name="Comma 6 2 2 3 3 2 2 2 3 2" xfId="18151" xr:uid="{67474C2D-653C-47B1-A042-A372E7B95CF2}"/>
    <cellStyle name="Comma 6 2 2 3 3 2 2 2 3 2 2" xfId="42415" xr:uid="{6157935A-8264-4CF3-AE60-D95C0FE4AAE8}"/>
    <cellStyle name="Comma 6 2 2 3 3 2 2 2 3 3" xfId="30283" xr:uid="{08544237-8BE8-47EC-B657-33E401DFE36E}"/>
    <cellStyle name="Comma 6 2 2 3 3 2 2 2 4" xfId="10063" xr:uid="{30BC3618-8784-4BFE-A598-96D4E83CE0B7}"/>
    <cellStyle name="Comma 6 2 2 3 3 2 2 2 4 2" xfId="22195" xr:uid="{DC66C220-7257-4B70-ABEF-27D35FD42EE9}"/>
    <cellStyle name="Comma 6 2 2 3 3 2 2 2 4 2 2" xfId="46459" xr:uid="{D000DE9F-D4B4-4154-AFEF-C2ABC31C98C9}"/>
    <cellStyle name="Comma 6 2 2 3 3 2 2 2 4 3" xfId="34327" xr:uid="{8EFE5091-DF1A-4629-B9FE-0BEE1BF0EF29}"/>
    <cellStyle name="Comma 6 2 2 3 3 2 2 2 5" xfId="14107" xr:uid="{8F652DFF-3E04-4B79-A207-F4EFE97A3F96}"/>
    <cellStyle name="Comma 6 2 2 3 3 2 2 2 5 2" xfId="38371" xr:uid="{78604598-B072-4839-B00F-1330875B1750}"/>
    <cellStyle name="Comma 6 2 2 3 3 2 2 2 6" xfId="26239" xr:uid="{FEB27E06-7B07-447A-9E13-BC52FF195180}"/>
    <cellStyle name="Comma 6 2 2 3 3 2 2 3" xfId="2986" xr:uid="{A9926886-27F8-4857-8325-FD98FED37171}"/>
    <cellStyle name="Comma 6 2 2 3 3 2 2 3 2" xfId="7030" xr:uid="{BB406C9A-CA8A-4390-9DFC-DAFED268866A}"/>
    <cellStyle name="Comma 6 2 2 3 3 2 2 3 2 2" xfId="19162" xr:uid="{A9934BFA-3DE5-40D7-A2C0-320E7FAF38B3}"/>
    <cellStyle name="Comma 6 2 2 3 3 2 2 3 2 2 2" xfId="43426" xr:uid="{E65D06AA-7DD6-4BDB-AA48-3BF8C761336B}"/>
    <cellStyle name="Comma 6 2 2 3 3 2 2 3 2 3" xfId="31294" xr:uid="{61DE5D62-4301-4193-A4F7-0D611B96D7D2}"/>
    <cellStyle name="Comma 6 2 2 3 3 2 2 3 3" xfId="11074" xr:uid="{FBEF06A5-3477-4686-A5F4-211D2A6E7260}"/>
    <cellStyle name="Comma 6 2 2 3 3 2 2 3 3 2" xfId="23206" xr:uid="{40119F3C-5CAD-4FEB-8D90-EEBFF182DA83}"/>
    <cellStyle name="Comma 6 2 2 3 3 2 2 3 3 2 2" xfId="47470" xr:uid="{0998EBEA-3ADC-45A0-947E-CD7EBFD35C6A}"/>
    <cellStyle name="Comma 6 2 2 3 3 2 2 3 3 3" xfId="35338" xr:uid="{46E0D0A8-715A-4C7C-8655-69E38A3C39C0}"/>
    <cellStyle name="Comma 6 2 2 3 3 2 2 3 4" xfId="15118" xr:uid="{7E39FFCC-4270-4039-8759-5E41EF64B9DC}"/>
    <cellStyle name="Comma 6 2 2 3 3 2 2 3 4 2" xfId="39382" xr:uid="{AE9EDB2A-0049-4119-8C5D-1B3908760D38}"/>
    <cellStyle name="Comma 6 2 2 3 3 2 2 3 5" xfId="27250" xr:uid="{905C935D-7F0B-44E7-885B-6AF32DA001AE}"/>
    <cellStyle name="Comma 6 2 2 3 3 2 2 4" xfId="5008" xr:uid="{C588D0DC-E841-4649-B42A-0DD4D2DB7E0C}"/>
    <cellStyle name="Comma 6 2 2 3 3 2 2 4 2" xfId="17140" xr:uid="{E2220624-3DD6-44E6-9709-8C3A29BCAFD5}"/>
    <cellStyle name="Comma 6 2 2 3 3 2 2 4 2 2" xfId="41404" xr:uid="{6D3D596C-7A5C-4A6E-AF95-2ECF30A21E40}"/>
    <cellStyle name="Comma 6 2 2 3 3 2 2 4 3" xfId="29272" xr:uid="{BE628D98-F816-4F29-A720-32D5C8A2A742}"/>
    <cellStyle name="Comma 6 2 2 3 3 2 2 5" xfId="9052" xr:uid="{421C2027-D3E6-4DD8-A06F-0C45D2BD271E}"/>
    <cellStyle name="Comma 6 2 2 3 3 2 2 5 2" xfId="21184" xr:uid="{2ECA05A1-8F5F-469B-B9AC-94010C803AE1}"/>
    <cellStyle name="Comma 6 2 2 3 3 2 2 5 2 2" xfId="45448" xr:uid="{7CE754B0-41A7-4B00-8F04-AAE364DEB634}"/>
    <cellStyle name="Comma 6 2 2 3 3 2 2 5 3" xfId="33316" xr:uid="{C7FA201D-2D33-4BD7-825B-0DEEB348E9D4}"/>
    <cellStyle name="Comma 6 2 2 3 3 2 2 6" xfId="13096" xr:uid="{E264871B-A8BA-45C2-83AA-51BE51BA58AE}"/>
    <cellStyle name="Comma 6 2 2 3 3 2 2 6 2" xfId="37360" xr:uid="{5C96EDD1-DFAA-4784-9B0F-B26320197ADC}"/>
    <cellStyle name="Comma 6 2 2 3 3 2 2 7" xfId="25228" xr:uid="{249A4D92-A9CC-46E2-A5E5-15C236D8CE0B}"/>
    <cellStyle name="Comma 6 2 2 3 3 2 3" xfId="1470" xr:uid="{4412BF02-1561-4B8A-A32A-162506F02D83}"/>
    <cellStyle name="Comma 6 2 2 3 3 2 3 2" xfId="3492" xr:uid="{72C1D5D5-B792-4096-918B-7D856D7FC6C6}"/>
    <cellStyle name="Comma 6 2 2 3 3 2 3 2 2" xfId="7536" xr:uid="{3FC2666D-EFCD-4A59-A999-6F3108121104}"/>
    <cellStyle name="Comma 6 2 2 3 3 2 3 2 2 2" xfId="19668" xr:uid="{1D45C561-7F8F-4301-A89E-B86C895BB0DE}"/>
    <cellStyle name="Comma 6 2 2 3 3 2 3 2 2 2 2" xfId="43932" xr:uid="{EBEFCE79-BC9B-4CD7-BDAC-B9EFA6063F87}"/>
    <cellStyle name="Comma 6 2 2 3 3 2 3 2 2 3" xfId="31800" xr:uid="{3164696E-2979-455F-8584-EA301AA46ABB}"/>
    <cellStyle name="Comma 6 2 2 3 3 2 3 2 3" xfId="11580" xr:uid="{122ADE0A-8442-439E-8D02-06BAE4CC8EBD}"/>
    <cellStyle name="Comma 6 2 2 3 3 2 3 2 3 2" xfId="23712" xr:uid="{6638A16B-7784-4941-A4EB-82F3471DE0CF}"/>
    <cellStyle name="Comma 6 2 2 3 3 2 3 2 3 2 2" xfId="47976" xr:uid="{DA067EE4-3C81-43FD-8DB0-D45F6A898284}"/>
    <cellStyle name="Comma 6 2 2 3 3 2 3 2 3 3" xfId="35844" xr:uid="{BF283C62-C045-4AF4-BBC2-EADC482E6EF3}"/>
    <cellStyle name="Comma 6 2 2 3 3 2 3 2 4" xfId="15624" xr:uid="{594EE873-9BDD-49C0-AF8D-8C837CC0E06C}"/>
    <cellStyle name="Comma 6 2 2 3 3 2 3 2 4 2" xfId="39888" xr:uid="{9C4405BC-80B7-481B-9FEB-73627D322F94}"/>
    <cellStyle name="Comma 6 2 2 3 3 2 3 2 5" xfId="27756" xr:uid="{EB097F8A-8AE1-491F-B0B0-97A15CC642F0}"/>
    <cellStyle name="Comma 6 2 2 3 3 2 3 3" xfId="5514" xr:uid="{68AE8623-7C1A-4C62-AEFE-766D96DD817C}"/>
    <cellStyle name="Comma 6 2 2 3 3 2 3 3 2" xfId="17646" xr:uid="{A46E1B82-539F-43C5-A903-73506F85AAD9}"/>
    <cellStyle name="Comma 6 2 2 3 3 2 3 3 2 2" xfId="41910" xr:uid="{445B3B36-CE42-4BED-BE96-AB757D432438}"/>
    <cellStyle name="Comma 6 2 2 3 3 2 3 3 3" xfId="29778" xr:uid="{E7F47C59-5A39-496A-BC64-DA901E8978BF}"/>
    <cellStyle name="Comma 6 2 2 3 3 2 3 4" xfId="9558" xr:uid="{E00B5990-8E7A-4A1E-973E-CCD32A9A9513}"/>
    <cellStyle name="Comma 6 2 2 3 3 2 3 4 2" xfId="21690" xr:uid="{D6D5DC59-CBBC-4863-87AD-1787C0D6F8AF}"/>
    <cellStyle name="Comma 6 2 2 3 3 2 3 4 2 2" xfId="45954" xr:uid="{4D471E74-5B87-4BC3-AE83-550BBB15D002}"/>
    <cellStyle name="Comma 6 2 2 3 3 2 3 4 3" xfId="33822" xr:uid="{23558D15-FEAB-4499-8AED-0B7DCD68890A}"/>
    <cellStyle name="Comma 6 2 2 3 3 2 3 5" xfId="13602" xr:uid="{F7151683-168F-4A5D-AF66-0B7393B52F25}"/>
    <cellStyle name="Comma 6 2 2 3 3 2 3 5 2" xfId="37866" xr:uid="{B30B5EDA-7232-48CF-86C3-5E63B4B335B7}"/>
    <cellStyle name="Comma 6 2 2 3 3 2 3 6" xfId="25734" xr:uid="{FB42FDE2-4099-4D44-96DE-D8C54132107E}"/>
    <cellStyle name="Comma 6 2 2 3 3 2 4" xfId="2481" xr:uid="{4757BD6F-3AB7-46E1-AFBF-CD737E5D6CD5}"/>
    <cellStyle name="Comma 6 2 2 3 3 2 4 2" xfId="6525" xr:uid="{CE31F404-AFDF-460E-9471-92EBD8DBDEDA}"/>
    <cellStyle name="Comma 6 2 2 3 3 2 4 2 2" xfId="18657" xr:uid="{81EE4299-D4C3-4C08-BA80-0A2E1EE8117B}"/>
    <cellStyle name="Comma 6 2 2 3 3 2 4 2 2 2" xfId="42921" xr:uid="{4C385D19-C5C3-4C37-ADCB-174D99F6EB98}"/>
    <cellStyle name="Comma 6 2 2 3 3 2 4 2 3" xfId="30789" xr:uid="{F1A50788-4AC7-40DF-8FBD-36D5069636B5}"/>
    <cellStyle name="Comma 6 2 2 3 3 2 4 3" xfId="10569" xr:uid="{3E80680A-4A38-460F-9D6F-AF4193840FBE}"/>
    <cellStyle name="Comma 6 2 2 3 3 2 4 3 2" xfId="22701" xr:uid="{27AD32A1-AD2A-4AD4-AA2C-057AF0143CEB}"/>
    <cellStyle name="Comma 6 2 2 3 3 2 4 3 2 2" xfId="46965" xr:uid="{0B87C8CA-2A46-4F74-9A62-A851E3F1BB88}"/>
    <cellStyle name="Comma 6 2 2 3 3 2 4 3 3" xfId="34833" xr:uid="{18549C79-C1FC-4871-9816-9AE5992C3882}"/>
    <cellStyle name="Comma 6 2 2 3 3 2 4 4" xfId="14613" xr:uid="{32875A24-76CF-4178-80B0-C396FE4440FE}"/>
    <cellStyle name="Comma 6 2 2 3 3 2 4 4 2" xfId="38877" xr:uid="{358B7A3C-F3D0-40A5-BBCF-78E3FDCAA1E1}"/>
    <cellStyle name="Comma 6 2 2 3 3 2 4 5" xfId="26745" xr:uid="{FB2B3F3D-91F5-4AD2-8D12-AAF5FF11B82E}"/>
    <cellStyle name="Comma 6 2 2 3 3 2 5" xfId="4503" xr:uid="{E3D3AD2C-490D-49AF-9223-EEBCA7F896F8}"/>
    <cellStyle name="Comma 6 2 2 3 3 2 5 2" xfId="16635" xr:uid="{9E8D4F83-FF12-421C-ACC9-A78AFCD3B7CB}"/>
    <cellStyle name="Comma 6 2 2 3 3 2 5 2 2" xfId="40899" xr:uid="{AB19637A-86BB-4BCC-9CA2-E2E19A237D3B}"/>
    <cellStyle name="Comma 6 2 2 3 3 2 5 3" xfId="28767" xr:uid="{E97B02C5-88F1-4D67-A1FE-E9FC94A55AF2}"/>
    <cellStyle name="Comma 6 2 2 3 3 2 6" xfId="8547" xr:uid="{1FC27BF5-B0A3-4252-B63B-F94E197B83AF}"/>
    <cellStyle name="Comma 6 2 2 3 3 2 6 2" xfId="20679" xr:uid="{6A69D94C-9579-498F-8368-9CB622362919}"/>
    <cellStyle name="Comma 6 2 2 3 3 2 6 2 2" xfId="44943" xr:uid="{0DE26D42-54D5-45A0-A805-8EA46EDB89BA}"/>
    <cellStyle name="Comma 6 2 2 3 3 2 6 3" xfId="32811" xr:uid="{638344B4-67F4-4511-97FD-A44455F6A7C8}"/>
    <cellStyle name="Comma 6 2 2 3 3 2 7" xfId="12591" xr:uid="{6ED6D038-9186-469E-921E-4EE104CE9441}"/>
    <cellStyle name="Comma 6 2 2 3 3 2 7 2" xfId="36855" xr:uid="{6849E913-CB63-45F2-B11F-183206402845}"/>
    <cellStyle name="Comma 6 2 2 3 3 2 8" xfId="24723" xr:uid="{9385FF68-0513-49AA-84BE-39CD24226457}"/>
    <cellStyle name="Comma 6 2 2 3 3 3" xfId="711" xr:uid="{920CE476-D299-4248-A869-76708BB270B9}"/>
    <cellStyle name="Comma 6 2 2 3 3 3 2" xfId="1722" xr:uid="{78E112B2-32B6-463B-988C-AF832C3708DB}"/>
    <cellStyle name="Comma 6 2 2 3 3 3 2 2" xfId="3744" xr:uid="{2C0E75D6-CA26-4C7B-B419-B99A42085D9B}"/>
    <cellStyle name="Comma 6 2 2 3 3 3 2 2 2" xfId="7788" xr:uid="{C2F0F98E-B093-4542-AAB0-6CE8363D5AF0}"/>
    <cellStyle name="Comma 6 2 2 3 3 3 2 2 2 2" xfId="19920" xr:uid="{9C01FC44-8883-4697-9504-68C6CEB99092}"/>
    <cellStyle name="Comma 6 2 2 3 3 3 2 2 2 2 2" xfId="44184" xr:uid="{26D63C63-3084-4ABC-AE87-9C48E97C2141}"/>
    <cellStyle name="Comma 6 2 2 3 3 3 2 2 2 3" xfId="32052" xr:uid="{0F4206E3-701E-4B99-8EB9-42D27399A1A5}"/>
    <cellStyle name="Comma 6 2 2 3 3 3 2 2 3" xfId="11832" xr:uid="{70F2F66A-7154-46AB-AD69-A2185B679700}"/>
    <cellStyle name="Comma 6 2 2 3 3 3 2 2 3 2" xfId="23964" xr:uid="{39E2ADFF-E4A0-4813-8826-825B2AFFB2CC}"/>
    <cellStyle name="Comma 6 2 2 3 3 3 2 2 3 2 2" xfId="48228" xr:uid="{4EECA44E-98D4-4BE0-8817-46195D5D0686}"/>
    <cellStyle name="Comma 6 2 2 3 3 3 2 2 3 3" xfId="36096" xr:uid="{803158C6-11A2-435F-BE82-9EE708797031}"/>
    <cellStyle name="Comma 6 2 2 3 3 3 2 2 4" xfId="15876" xr:uid="{41DE176C-B3C8-4C9E-A1DB-0CA45420259E}"/>
    <cellStyle name="Comma 6 2 2 3 3 3 2 2 4 2" xfId="40140" xr:uid="{E2D1CAE7-ECDA-482B-BD1E-781D59ECC207}"/>
    <cellStyle name="Comma 6 2 2 3 3 3 2 2 5" xfId="28008" xr:uid="{42E01DBA-1E84-40E3-9ED8-1D034CCE690D}"/>
    <cellStyle name="Comma 6 2 2 3 3 3 2 3" xfId="5766" xr:uid="{38DBFB17-7E11-446C-B06F-3D9300D48D15}"/>
    <cellStyle name="Comma 6 2 2 3 3 3 2 3 2" xfId="17898" xr:uid="{30A97EA8-84EE-4769-9C16-EE5FE561C8AE}"/>
    <cellStyle name="Comma 6 2 2 3 3 3 2 3 2 2" xfId="42162" xr:uid="{4E12BC47-2D86-4B87-8A44-0E66C71C5DDB}"/>
    <cellStyle name="Comma 6 2 2 3 3 3 2 3 3" xfId="30030" xr:uid="{8550629B-4148-4214-8FD9-4B9A5DCCCCE2}"/>
    <cellStyle name="Comma 6 2 2 3 3 3 2 4" xfId="9810" xr:uid="{058C7A54-FB24-4510-AE6F-0B6343847314}"/>
    <cellStyle name="Comma 6 2 2 3 3 3 2 4 2" xfId="21942" xr:uid="{8EE563D1-AFD2-45B9-BB30-B6559ED8D5E6}"/>
    <cellStyle name="Comma 6 2 2 3 3 3 2 4 2 2" xfId="46206" xr:uid="{E4F4FF70-0215-48EB-A952-B783DB829537}"/>
    <cellStyle name="Comma 6 2 2 3 3 3 2 4 3" xfId="34074" xr:uid="{DE89DD8E-8D74-47A4-80A1-5EDCDED091A6}"/>
    <cellStyle name="Comma 6 2 2 3 3 3 2 5" xfId="13854" xr:uid="{2B6A9831-35F1-43CA-B431-4FAE09604275}"/>
    <cellStyle name="Comma 6 2 2 3 3 3 2 5 2" xfId="38118" xr:uid="{0461BDD8-D93E-4447-B2C3-2E76C4047E69}"/>
    <cellStyle name="Comma 6 2 2 3 3 3 2 6" xfId="25986" xr:uid="{21F34F9A-6892-4E31-B0BC-E2BE314F805B}"/>
    <cellStyle name="Comma 6 2 2 3 3 3 3" xfId="2733" xr:uid="{8D3E5C1D-B994-477C-BC8A-9954E59CCD8E}"/>
    <cellStyle name="Comma 6 2 2 3 3 3 3 2" xfId="6777" xr:uid="{427B026C-1618-4CEE-9F91-4243F02FED54}"/>
    <cellStyle name="Comma 6 2 2 3 3 3 3 2 2" xfId="18909" xr:uid="{35C0E903-920B-4071-AAFA-7BFABB36978A}"/>
    <cellStyle name="Comma 6 2 2 3 3 3 3 2 2 2" xfId="43173" xr:uid="{646500C0-0E93-4D09-85D7-7111FAB3C6FF}"/>
    <cellStyle name="Comma 6 2 2 3 3 3 3 2 3" xfId="31041" xr:uid="{CAB0F1C0-8EDD-4F3D-A04F-31CB8E058A96}"/>
    <cellStyle name="Comma 6 2 2 3 3 3 3 3" xfId="10821" xr:uid="{962C0BE3-6AEA-4217-9501-115E55756D8E}"/>
    <cellStyle name="Comma 6 2 2 3 3 3 3 3 2" xfId="22953" xr:uid="{571D13AE-8DDB-4A69-AF52-102ACAD4FEAB}"/>
    <cellStyle name="Comma 6 2 2 3 3 3 3 3 2 2" xfId="47217" xr:uid="{6E50BEDF-C26C-4DDD-B4EE-642B1D9772A6}"/>
    <cellStyle name="Comma 6 2 2 3 3 3 3 3 3" xfId="35085" xr:uid="{D2ADEEDD-9EEC-404C-B9CE-E44B54CFF88C}"/>
    <cellStyle name="Comma 6 2 2 3 3 3 3 4" xfId="14865" xr:uid="{70A169E2-4283-4071-A094-D8C031500600}"/>
    <cellStyle name="Comma 6 2 2 3 3 3 3 4 2" xfId="39129" xr:uid="{704C73C8-89B7-4143-BD25-3DED9861D53E}"/>
    <cellStyle name="Comma 6 2 2 3 3 3 3 5" xfId="26997" xr:uid="{6646B588-2A99-4C21-B1C0-F3E029B3B4DD}"/>
    <cellStyle name="Comma 6 2 2 3 3 3 4" xfId="4755" xr:uid="{B33192F6-54A0-4DFA-98FD-B0790D34110C}"/>
    <cellStyle name="Comma 6 2 2 3 3 3 4 2" xfId="16887" xr:uid="{D6D44589-2C6A-4489-AD0C-C5201C834AC4}"/>
    <cellStyle name="Comma 6 2 2 3 3 3 4 2 2" xfId="41151" xr:uid="{A6B4AE41-09AF-4086-A42F-385513BC0668}"/>
    <cellStyle name="Comma 6 2 2 3 3 3 4 3" xfId="29019" xr:uid="{41A2944C-B32E-4C6D-9FA0-F32C7E67C7B8}"/>
    <cellStyle name="Comma 6 2 2 3 3 3 5" xfId="8799" xr:uid="{54436246-61BD-41D9-8343-818A86DD9B8F}"/>
    <cellStyle name="Comma 6 2 2 3 3 3 5 2" xfId="20931" xr:uid="{34FBAED4-5E5F-4F31-80CB-99B051F3DF14}"/>
    <cellStyle name="Comma 6 2 2 3 3 3 5 2 2" xfId="45195" xr:uid="{F4D549CD-8670-4922-B3DC-E2FE657EA39B}"/>
    <cellStyle name="Comma 6 2 2 3 3 3 5 3" xfId="33063" xr:uid="{150577C0-2F1B-4B7A-AE35-8A47B6A0423E}"/>
    <cellStyle name="Comma 6 2 2 3 3 3 6" xfId="12843" xr:uid="{FA1E00D4-ED1B-4110-86FB-AC9DA19B8E11}"/>
    <cellStyle name="Comma 6 2 2 3 3 3 6 2" xfId="37107" xr:uid="{37CB391C-123E-49C6-AA78-23C0E8BC5EE2}"/>
    <cellStyle name="Comma 6 2 2 3 3 3 7" xfId="24975" xr:uid="{BF6A4D39-9F2E-44F3-B280-8438D5CB9224}"/>
    <cellStyle name="Comma 6 2 2 3 3 4" xfId="1217" xr:uid="{D4D026A6-1A1B-4F18-AD3D-56C96787DE4C}"/>
    <cellStyle name="Comma 6 2 2 3 3 4 2" xfId="3239" xr:uid="{049A75E9-954A-4C12-A5CA-C328CC08007A}"/>
    <cellStyle name="Comma 6 2 2 3 3 4 2 2" xfId="7283" xr:uid="{4A80750D-8840-466E-B0B5-9409F5009927}"/>
    <cellStyle name="Comma 6 2 2 3 3 4 2 2 2" xfId="19415" xr:uid="{1C7ED3DC-61E7-45BC-BA2C-202F43D4EF82}"/>
    <cellStyle name="Comma 6 2 2 3 3 4 2 2 2 2" xfId="43679" xr:uid="{4B14E840-A30B-4ACA-BADF-0B9B873647CF}"/>
    <cellStyle name="Comma 6 2 2 3 3 4 2 2 3" xfId="31547" xr:uid="{317635E2-5E40-44D1-B093-A21CAB601168}"/>
    <cellStyle name="Comma 6 2 2 3 3 4 2 3" xfId="11327" xr:uid="{7CDEF73A-CCFB-4E27-ACD7-1052C7660536}"/>
    <cellStyle name="Comma 6 2 2 3 3 4 2 3 2" xfId="23459" xr:uid="{28F8B46E-4886-4434-B830-F7FC267C4980}"/>
    <cellStyle name="Comma 6 2 2 3 3 4 2 3 2 2" xfId="47723" xr:uid="{720284E6-5F1C-4514-A5CC-827B84347B82}"/>
    <cellStyle name="Comma 6 2 2 3 3 4 2 3 3" xfId="35591" xr:uid="{57B0A513-DA2D-45D3-8A45-205202664513}"/>
    <cellStyle name="Comma 6 2 2 3 3 4 2 4" xfId="15371" xr:uid="{4A5B9F87-316A-49AF-BE7F-8D8D081A85D4}"/>
    <cellStyle name="Comma 6 2 2 3 3 4 2 4 2" xfId="39635" xr:uid="{D1AA98CA-A6AE-43ED-8E81-AEC82ABC5790}"/>
    <cellStyle name="Comma 6 2 2 3 3 4 2 5" xfId="27503" xr:uid="{1EF9BCCE-5FDF-49A1-A039-D33BA93D433F}"/>
    <cellStyle name="Comma 6 2 2 3 3 4 3" xfId="5261" xr:uid="{451D9137-1BE6-4B1C-96A9-88A3D026D92D}"/>
    <cellStyle name="Comma 6 2 2 3 3 4 3 2" xfId="17393" xr:uid="{C5B2009E-F0E0-4429-A7DF-7439CC331D0D}"/>
    <cellStyle name="Comma 6 2 2 3 3 4 3 2 2" xfId="41657" xr:uid="{725EA779-8E3A-4775-87F9-98AD1DF8903A}"/>
    <cellStyle name="Comma 6 2 2 3 3 4 3 3" xfId="29525" xr:uid="{F871B78D-EB73-4B5B-BA3D-D5C899335FB2}"/>
    <cellStyle name="Comma 6 2 2 3 3 4 4" xfId="9305" xr:uid="{77F45E41-E531-4F03-9C6D-1E5589118194}"/>
    <cellStyle name="Comma 6 2 2 3 3 4 4 2" xfId="21437" xr:uid="{08B92AB6-D509-4903-BE54-0361D5BF273C}"/>
    <cellStyle name="Comma 6 2 2 3 3 4 4 2 2" xfId="45701" xr:uid="{2AB16E2C-76E3-464E-898E-F266E366D5F6}"/>
    <cellStyle name="Comma 6 2 2 3 3 4 4 3" xfId="33569" xr:uid="{04E8E0AD-E391-4C61-9540-D69069B6DBDF}"/>
    <cellStyle name="Comma 6 2 2 3 3 4 5" xfId="13349" xr:uid="{6108628C-CBD0-405B-BE2D-A39518C727EA}"/>
    <cellStyle name="Comma 6 2 2 3 3 4 5 2" xfId="37613" xr:uid="{D1628C1D-C1D9-41AE-98C4-4143DF316A28}"/>
    <cellStyle name="Comma 6 2 2 3 3 4 6" xfId="25481" xr:uid="{419038E8-23B2-4905-BDA2-9533C486A04B}"/>
    <cellStyle name="Comma 6 2 2 3 3 5" xfId="2228" xr:uid="{189627C6-C3A2-49B4-857B-7AC618C2C9E7}"/>
    <cellStyle name="Comma 6 2 2 3 3 5 2" xfId="6272" xr:uid="{B0BF5023-1AB9-4B14-881D-9EEE850F4F89}"/>
    <cellStyle name="Comma 6 2 2 3 3 5 2 2" xfId="18404" xr:uid="{43C39814-2C1B-4D07-BD43-EBF554D3AADC}"/>
    <cellStyle name="Comma 6 2 2 3 3 5 2 2 2" xfId="42668" xr:uid="{6A355269-ADA7-41DE-93BD-FD3083BF5B49}"/>
    <cellStyle name="Comma 6 2 2 3 3 5 2 3" xfId="30536" xr:uid="{6C316A83-614F-4A20-8A76-89AC62290790}"/>
    <cellStyle name="Comma 6 2 2 3 3 5 3" xfId="10316" xr:uid="{5F9EEC17-F3D0-4374-9DE6-2E1D6C86582E}"/>
    <cellStyle name="Comma 6 2 2 3 3 5 3 2" xfId="22448" xr:uid="{2ABBAF4A-0460-4CF1-968C-9BB3D282B60C}"/>
    <cellStyle name="Comma 6 2 2 3 3 5 3 2 2" xfId="46712" xr:uid="{9A096C07-12F8-4DA1-A4A5-40DE6E4BCB82}"/>
    <cellStyle name="Comma 6 2 2 3 3 5 3 3" xfId="34580" xr:uid="{0CF450D3-B6A2-495F-BB55-EC81C39F373A}"/>
    <cellStyle name="Comma 6 2 2 3 3 5 4" xfId="14360" xr:uid="{DC9F62CE-8A48-43B3-A956-F8F3A253469A}"/>
    <cellStyle name="Comma 6 2 2 3 3 5 4 2" xfId="38624" xr:uid="{0D2822C1-7E14-4642-84E3-98E8D9103731}"/>
    <cellStyle name="Comma 6 2 2 3 3 5 5" xfId="26492" xr:uid="{92821D58-A595-4FC3-8855-CF04E125AEA1}"/>
    <cellStyle name="Comma 6 2 2 3 3 6" xfId="4250" xr:uid="{C8B3B1B7-3C72-49B6-9A08-EABAADDE0019}"/>
    <cellStyle name="Comma 6 2 2 3 3 6 2" xfId="16382" xr:uid="{F748FDC7-C403-43B2-95C4-7FD15315E337}"/>
    <cellStyle name="Comma 6 2 2 3 3 6 2 2" xfId="40646" xr:uid="{AC104F9F-9C1A-49CE-BBC3-11E7335816A2}"/>
    <cellStyle name="Comma 6 2 2 3 3 6 3" xfId="28514" xr:uid="{78EFE591-0DD2-4781-A2AF-50162B76729B}"/>
    <cellStyle name="Comma 6 2 2 3 3 7" xfId="8294" xr:uid="{3FBCE27A-C8CF-460B-A1F9-9039132EA264}"/>
    <cellStyle name="Comma 6 2 2 3 3 7 2" xfId="20426" xr:uid="{31EEBA15-AB07-4558-B0D1-83A32A045244}"/>
    <cellStyle name="Comma 6 2 2 3 3 7 2 2" xfId="44690" xr:uid="{458B00E7-F01E-41C5-A782-A74E71AC9185}"/>
    <cellStyle name="Comma 6 2 2 3 3 7 3" xfId="32558" xr:uid="{DB0CF71F-27D2-4EC9-9AFB-275557C623BB}"/>
    <cellStyle name="Comma 6 2 2 3 3 8" xfId="12338" xr:uid="{F5B61989-B256-4C28-9000-9E9C041D9192}"/>
    <cellStyle name="Comma 6 2 2 3 3 8 2" xfId="36602" xr:uid="{4E8E5608-4DD7-4C17-916D-D6C84B1BEFC2}"/>
    <cellStyle name="Comma 6 2 2 3 3 9" xfId="24470" xr:uid="{F1F64D8B-152C-4298-BDF7-C9B5D7064084}"/>
    <cellStyle name="Comma 6 2 2 3 4" xfId="333" xr:uid="{C3321A43-850F-4603-9A5A-A0AE2088AA74}"/>
    <cellStyle name="Comma 6 2 2 3 4 2" xfId="838" xr:uid="{28D73B3E-6681-4E10-B1A2-2100C1458D93}"/>
    <cellStyle name="Comma 6 2 2 3 4 2 2" xfId="1849" xr:uid="{AFC7ED11-9831-4494-B242-D93C4AD32076}"/>
    <cellStyle name="Comma 6 2 2 3 4 2 2 2" xfId="3871" xr:uid="{BFC64270-3E4A-4AA9-B3E3-BE72E6B85B76}"/>
    <cellStyle name="Comma 6 2 2 3 4 2 2 2 2" xfId="7915" xr:uid="{7656AB87-49A1-4D23-85B3-D8765848F006}"/>
    <cellStyle name="Comma 6 2 2 3 4 2 2 2 2 2" xfId="20047" xr:uid="{51C3795F-39B5-4C9F-B24B-6E6C9EA6621F}"/>
    <cellStyle name="Comma 6 2 2 3 4 2 2 2 2 2 2" xfId="44311" xr:uid="{BB1CC0FF-501A-4A8F-BEEA-96BE9104C2BC}"/>
    <cellStyle name="Comma 6 2 2 3 4 2 2 2 2 3" xfId="32179" xr:uid="{D2568E08-3D2D-4AC2-A0D5-DF95CE84D143}"/>
    <cellStyle name="Comma 6 2 2 3 4 2 2 2 3" xfId="11959" xr:uid="{F7257168-22F2-4A1C-8C3F-B1B8A13E9B7D}"/>
    <cellStyle name="Comma 6 2 2 3 4 2 2 2 3 2" xfId="24091" xr:uid="{65182CA1-3E41-4BFF-BDD4-8D69D34AB4BA}"/>
    <cellStyle name="Comma 6 2 2 3 4 2 2 2 3 2 2" xfId="48355" xr:uid="{307C53E6-615C-4927-9A05-5F3366D7403E}"/>
    <cellStyle name="Comma 6 2 2 3 4 2 2 2 3 3" xfId="36223" xr:uid="{13D5F2ED-6610-4464-B821-CF916E7E8E06}"/>
    <cellStyle name="Comma 6 2 2 3 4 2 2 2 4" xfId="16003" xr:uid="{518C9BF4-EBD9-433E-8C22-0472939D97D4}"/>
    <cellStyle name="Comma 6 2 2 3 4 2 2 2 4 2" xfId="40267" xr:uid="{C7FC8397-84FA-4D59-86E4-CD237027345B}"/>
    <cellStyle name="Comma 6 2 2 3 4 2 2 2 5" xfId="28135" xr:uid="{6CC858F6-41DF-403D-A5AB-A1FC035A4CD8}"/>
    <cellStyle name="Comma 6 2 2 3 4 2 2 3" xfId="5893" xr:uid="{BD28DE6B-48B2-4C06-813E-221220C4E5FC}"/>
    <cellStyle name="Comma 6 2 2 3 4 2 2 3 2" xfId="18025" xr:uid="{695F93BE-0822-407A-B79F-A87BC87E10B4}"/>
    <cellStyle name="Comma 6 2 2 3 4 2 2 3 2 2" xfId="42289" xr:uid="{87A0581A-DCDC-4E63-BD9F-BBCE95210891}"/>
    <cellStyle name="Comma 6 2 2 3 4 2 2 3 3" xfId="30157" xr:uid="{2C236F91-1C34-484F-BF84-B12889029317}"/>
    <cellStyle name="Comma 6 2 2 3 4 2 2 4" xfId="9937" xr:uid="{A23136C8-83FE-4019-9EC1-B226E15153CD}"/>
    <cellStyle name="Comma 6 2 2 3 4 2 2 4 2" xfId="22069" xr:uid="{573BE2D7-4A68-416D-A7D9-68FD19BA75CF}"/>
    <cellStyle name="Comma 6 2 2 3 4 2 2 4 2 2" xfId="46333" xr:uid="{465FFD1B-D47E-44FC-A5DA-0364C5FF9391}"/>
    <cellStyle name="Comma 6 2 2 3 4 2 2 4 3" xfId="34201" xr:uid="{77811E50-E73F-49B3-A3DB-394112658274}"/>
    <cellStyle name="Comma 6 2 2 3 4 2 2 5" xfId="13981" xr:uid="{B75F0EA4-4F2B-472A-8E8C-DBC57078027B}"/>
    <cellStyle name="Comma 6 2 2 3 4 2 2 5 2" xfId="38245" xr:uid="{2FD37AB8-4675-4C32-8D99-3F6EB8BF6675}"/>
    <cellStyle name="Comma 6 2 2 3 4 2 2 6" xfId="26113" xr:uid="{EDFC6FE4-116F-4C6F-B6E4-C33B5DD62329}"/>
    <cellStyle name="Comma 6 2 2 3 4 2 3" xfId="2860" xr:uid="{F3964A09-D802-4D80-BB6D-80B83CDAB360}"/>
    <cellStyle name="Comma 6 2 2 3 4 2 3 2" xfId="6904" xr:uid="{00DC5DE6-8BD7-4284-9C9E-447B16728FAF}"/>
    <cellStyle name="Comma 6 2 2 3 4 2 3 2 2" xfId="19036" xr:uid="{0BA272F1-12A4-4247-BAD3-D2C178810B8D}"/>
    <cellStyle name="Comma 6 2 2 3 4 2 3 2 2 2" xfId="43300" xr:uid="{5A258DB4-D059-4756-9887-22887AD5F2E0}"/>
    <cellStyle name="Comma 6 2 2 3 4 2 3 2 3" xfId="31168" xr:uid="{515BAA64-C568-4700-BA29-C6903CF8D8C9}"/>
    <cellStyle name="Comma 6 2 2 3 4 2 3 3" xfId="10948" xr:uid="{97EE2A3B-E2B0-4932-A40B-A2625B084BC7}"/>
    <cellStyle name="Comma 6 2 2 3 4 2 3 3 2" xfId="23080" xr:uid="{3FAD5B09-BCF8-49B3-9193-0A6D145CF98B}"/>
    <cellStyle name="Comma 6 2 2 3 4 2 3 3 2 2" xfId="47344" xr:uid="{2526FF37-905C-40FF-98DA-317F1A506360}"/>
    <cellStyle name="Comma 6 2 2 3 4 2 3 3 3" xfId="35212" xr:uid="{D0E5B50D-86FC-4D06-85C1-B7BECB6C1FB0}"/>
    <cellStyle name="Comma 6 2 2 3 4 2 3 4" xfId="14992" xr:uid="{BB86B11F-ED3C-48D2-8065-2D632999D670}"/>
    <cellStyle name="Comma 6 2 2 3 4 2 3 4 2" xfId="39256" xr:uid="{E2E183F6-2972-41EB-966F-4FE364B776BE}"/>
    <cellStyle name="Comma 6 2 2 3 4 2 3 5" xfId="27124" xr:uid="{A1FFAADD-5231-4E62-8D85-32B8CAE259E0}"/>
    <cellStyle name="Comma 6 2 2 3 4 2 4" xfId="4882" xr:uid="{D2D70380-E0AA-4E4C-8FD8-C1D6DBCAC184}"/>
    <cellStyle name="Comma 6 2 2 3 4 2 4 2" xfId="17014" xr:uid="{1E256157-D89B-46B7-B7AD-546E87A5F1F0}"/>
    <cellStyle name="Comma 6 2 2 3 4 2 4 2 2" xfId="41278" xr:uid="{272C4550-06A2-41F0-AEB7-4C9130097F9C}"/>
    <cellStyle name="Comma 6 2 2 3 4 2 4 3" xfId="29146" xr:uid="{5A68F52E-A963-4B73-9283-1763204AEB58}"/>
    <cellStyle name="Comma 6 2 2 3 4 2 5" xfId="8926" xr:uid="{1C1CBA26-3982-4B73-AB50-410A50CFEE93}"/>
    <cellStyle name="Comma 6 2 2 3 4 2 5 2" xfId="21058" xr:uid="{368DCF3C-9AEA-4E8E-9ABA-3E71B47DF9DA}"/>
    <cellStyle name="Comma 6 2 2 3 4 2 5 2 2" xfId="45322" xr:uid="{A0759CE5-044D-44DF-9E7F-066A050C2A32}"/>
    <cellStyle name="Comma 6 2 2 3 4 2 5 3" xfId="33190" xr:uid="{6615A01B-824B-4C1C-B97D-AAF21AF2D92B}"/>
    <cellStyle name="Comma 6 2 2 3 4 2 6" xfId="12970" xr:uid="{B9F5A42B-5797-4D36-B0D4-AF6B444577A4}"/>
    <cellStyle name="Comma 6 2 2 3 4 2 6 2" xfId="37234" xr:uid="{D00E7746-C0F0-40F2-9867-93AB505BCF8E}"/>
    <cellStyle name="Comma 6 2 2 3 4 2 7" xfId="25102" xr:uid="{23F68A8C-367D-4499-BCBD-E50F17A7A162}"/>
    <cellStyle name="Comma 6 2 2 3 4 3" xfId="1344" xr:uid="{1E11A90B-91CA-4B40-99E3-AE8E61A6A150}"/>
    <cellStyle name="Comma 6 2 2 3 4 3 2" xfId="3366" xr:uid="{B3AEA784-56E4-4CE4-A922-0398FFAD3DF3}"/>
    <cellStyle name="Comma 6 2 2 3 4 3 2 2" xfId="7410" xr:uid="{EFD83362-1F14-4541-82B1-6644D7ECC0FC}"/>
    <cellStyle name="Comma 6 2 2 3 4 3 2 2 2" xfId="19542" xr:uid="{8438EA08-6CE1-4597-867B-2FFA936576F4}"/>
    <cellStyle name="Comma 6 2 2 3 4 3 2 2 2 2" xfId="43806" xr:uid="{F48281F6-F9DE-4909-B3DF-871F833370EF}"/>
    <cellStyle name="Comma 6 2 2 3 4 3 2 2 3" xfId="31674" xr:uid="{51618A25-3C4A-4AD0-908A-04817A550C43}"/>
    <cellStyle name="Comma 6 2 2 3 4 3 2 3" xfId="11454" xr:uid="{D76708BD-91F5-45A0-A327-916E144039CE}"/>
    <cellStyle name="Comma 6 2 2 3 4 3 2 3 2" xfId="23586" xr:uid="{02B2E55E-DA77-4E6E-8F24-C5B15E257C12}"/>
    <cellStyle name="Comma 6 2 2 3 4 3 2 3 2 2" xfId="47850" xr:uid="{D09D5E56-3200-43A9-82C2-8AF768BFFF04}"/>
    <cellStyle name="Comma 6 2 2 3 4 3 2 3 3" xfId="35718" xr:uid="{077BB98D-72D5-4268-B0F2-047FC02E36E7}"/>
    <cellStyle name="Comma 6 2 2 3 4 3 2 4" xfId="15498" xr:uid="{A4C1ADED-BBDA-498B-8C1A-241BE4EDB51F}"/>
    <cellStyle name="Comma 6 2 2 3 4 3 2 4 2" xfId="39762" xr:uid="{0D068318-CF10-4CC2-8CD6-929285689208}"/>
    <cellStyle name="Comma 6 2 2 3 4 3 2 5" xfId="27630" xr:uid="{07FC7D18-0797-47ED-A5A8-ABBA3CA788EF}"/>
    <cellStyle name="Comma 6 2 2 3 4 3 3" xfId="5388" xr:uid="{DDFB30CC-2F3A-480B-8631-F8B778109BEB}"/>
    <cellStyle name="Comma 6 2 2 3 4 3 3 2" xfId="17520" xr:uid="{C819A170-1392-4FB1-8E38-0A2AE63CF2E4}"/>
    <cellStyle name="Comma 6 2 2 3 4 3 3 2 2" xfId="41784" xr:uid="{92C19140-FF4D-4A19-B5CD-FAC1535CE962}"/>
    <cellStyle name="Comma 6 2 2 3 4 3 3 3" xfId="29652" xr:uid="{D54EAF12-9D0F-40EA-B51A-D351B99D0966}"/>
    <cellStyle name="Comma 6 2 2 3 4 3 4" xfId="9432" xr:uid="{979F6CE4-26BC-484C-9FFC-F78FB002D7BC}"/>
    <cellStyle name="Comma 6 2 2 3 4 3 4 2" xfId="21564" xr:uid="{EAD7662A-D173-4635-8821-8BD64B6A2CF6}"/>
    <cellStyle name="Comma 6 2 2 3 4 3 4 2 2" xfId="45828" xr:uid="{9338C79B-7BDF-41EE-ABC0-9CB81C14B2A4}"/>
    <cellStyle name="Comma 6 2 2 3 4 3 4 3" xfId="33696" xr:uid="{80098F09-1AA2-42BA-922B-4A10E3C01FEC}"/>
    <cellStyle name="Comma 6 2 2 3 4 3 5" xfId="13476" xr:uid="{263E678F-C690-4649-8CB9-35EB9626C64C}"/>
    <cellStyle name="Comma 6 2 2 3 4 3 5 2" xfId="37740" xr:uid="{A91A5949-1533-41A9-87DC-6076E078C6BA}"/>
    <cellStyle name="Comma 6 2 2 3 4 3 6" xfId="25608" xr:uid="{B5BE97A7-A7BE-4E42-9CA8-15F4F3A4A49B}"/>
    <cellStyle name="Comma 6 2 2 3 4 4" xfId="2355" xr:uid="{C923A323-6F90-4ABA-A932-02D4549DE881}"/>
    <cellStyle name="Comma 6 2 2 3 4 4 2" xfId="6399" xr:uid="{6442B5A7-E0E8-4C5A-96B4-478367DAF2E9}"/>
    <cellStyle name="Comma 6 2 2 3 4 4 2 2" xfId="18531" xr:uid="{C6B2B314-9B14-4C1F-9EF6-6498CA725796}"/>
    <cellStyle name="Comma 6 2 2 3 4 4 2 2 2" xfId="42795" xr:uid="{B6572D1A-E649-4074-85FD-33D669951FD1}"/>
    <cellStyle name="Comma 6 2 2 3 4 4 2 3" xfId="30663" xr:uid="{708705CE-3C17-4756-8C7D-70661F38F612}"/>
    <cellStyle name="Comma 6 2 2 3 4 4 3" xfId="10443" xr:uid="{27A2BEB7-41B4-471F-952F-FFB0AFC1D0B9}"/>
    <cellStyle name="Comma 6 2 2 3 4 4 3 2" xfId="22575" xr:uid="{7BFA5862-68FE-425F-B1F1-6B794211B392}"/>
    <cellStyle name="Comma 6 2 2 3 4 4 3 2 2" xfId="46839" xr:uid="{8B4C2033-D5FC-4886-A49B-AD1CE9254125}"/>
    <cellStyle name="Comma 6 2 2 3 4 4 3 3" xfId="34707" xr:uid="{CD429385-D993-425F-A9C6-E0468D783659}"/>
    <cellStyle name="Comma 6 2 2 3 4 4 4" xfId="14487" xr:uid="{A01B389C-AA67-42D2-B85D-BC01BB16EA0E}"/>
    <cellStyle name="Comma 6 2 2 3 4 4 4 2" xfId="38751" xr:uid="{FB3B0B22-5BE0-438C-BD52-09F5C08BF680}"/>
    <cellStyle name="Comma 6 2 2 3 4 4 5" xfId="26619" xr:uid="{12F1A16F-FDBA-457B-A8F4-B588628B44EA}"/>
    <cellStyle name="Comma 6 2 2 3 4 5" xfId="4377" xr:uid="{5DE411F0-6207-4F9B-993B-FF92DF4E87F4}"/>
    <cellStyle name="Comma 6 2 2 3 4 5 2" xfId="16509" xr:uid="{A466EECC-B2F5-4126-BE24-EF76677ED87C}"/>
    <cellStyle name="Comma 6 2 2 3 4 5 2 2" xfId="40773" xr:uid="{0D767AEA-673A-4201-B5AA-DDAA3D5B949F}"/>
    <cellStyle name="Comma 6 2 2 3 4 5 3" xfId="28641" xr:uid="{B907DABF-EF96-4D98-987F-484D06D5CE13}"/>
    <cellStyle name="Comma 6 2 2 3 4 6" xfId="8421" xr:uid="{FAB735F2-2797-4395-976F-DE49A8C7C4BC}"/>
    <cellStyle name="Comma 6 2 2 3 4 6 2" xfId="20553" xr:uid="{EC165293-AE12-4758-B9F6-9272B32FE7E7}"/>
    <cellStyle name="Comma 6 2 2 3 4 6 2 2" xfId="44817" xr:uid="{E6244882-3260-49E0-AB58-52B1778725DA}"/>
    <cellStyle name="Comma 6 2 2 3 4 6 3" xfId="32685" xr:uid="{A45089AB-08D2-415E-A8EC-5C420A29BBC5}"/>
    <cellStyle name="Comma 6 2 2 3 4 7" xfId="12465" xr:uid="{B51FC44C-F4F0-4EB2-BEA2-B09AF9E881BF}"/>
    <cellStyle name="Comma 6 2 2 3 4 7 2" xfId="36729" xr:uid="{1BC65D16-96A3-4F72-96FF-54AC89299CC0}"/>
    <cellStyle name="Comma 6 2 2 3 4 8" xfId="24597" xr:uid="{9F37C93C-D76A-4C4F-A787-9C5B938E8E70}"/>
    <cellStyle name="Comma 6 2 2 3 5" xfId="585" xr:uid="{D75C6C1D-25BC-4AE2-B627-4E93E0759482}"/>
    <cellStyle name="Comma 6 2 2 3 5 2" xfId="1596" xr:uid="{FA130CAA-647F-45BD-BBCA-F348B22A2741}"/>
    <cellStyle name="Comma 6 2 2 3 5 2 2" xfId="3618" xr:uid="{752CE4C3-07CC-4895-8BAC-6CBA2C98A540}"/>
    <cellStyle name="Comma 6 2 2 3 5 2 2 2" xfId="7662" xr:uid="{C05FE48B-6B26-4EBA-91A2-F100E4FF7392}"/>
    <cellStyle name="Comma 6 2 2 3 5 2 2 2 2" xfId="19794" xr:uid="{F5C8442D-37FD-48FC-A32C-EF8BEBDE735F}"/>
    <cellStyle name="Comma 6 2 2 3 5 2 2 2 2 2" xfId="44058" xr:uid="{0B54AC17-7815-461A-BBFF-211141385E4C}"/>
    <cellStyle name="Comma 6 2 2 3 5 2 2 2 3" xfId="31926" xr:uid="{ED6EE8BB-3A1B-4AD8-813E-0776B088344E}"/>
    <cellStyle name="Comma 6 2 2 3 5 2 2 3" xfId="11706" xr:uid="{4FED8937-C62A-4FE4-AF3A-E091C7A0BC8E}"/>
    <cellStyle name="Comma 6 2 2 3 5 2 2 3 2" xfId="23838" xr:uid="{8977958F-2F40-43F0-A698-F032B91A50E3}"/>
    <cellStyle name="Comma 6 2 2 3 5 2 2 3 2 2" xfId="48102" xr:uid="{2DE02509-5FCD-4DC8-B06D-43FD1AA58010}"/>
    <cellStyle name="Comma 6 2 2 3 5 2 2 3 3" xfId="35970" xr:uid="{08E9DFD9-73A6-42BD-94CD-EA70BA9828A7}"/>
    <cellStyle name="Comma 6 2 2 3 5 2 2 4" xfId="15750" xr:uid="{73349C69-5A4F-4ED7-ABF3-00A45806BAF4}"/>
    <cellStyle name="Comma 6 2 2 3 5 2 2 4 2" xfId="40014" xr:uid="{DC86BFD5-5AAC-40BE-B8B7-B417726B4BCD}"/>
    <cellStyle name="Comma 6 2 2 3 5 2 2 5" xfId="27882" xr:uid="{7DC6F8EA-E9F0-4B3E-8F6A-514B93930E4D}"/>
    <cellStyle name="Comma 6 2 2 3 5 2 3" xfId="5640" xr:uid="{CE0A9A78-652A-4347-92E9-3D6E49633A6F}"/>
    <cellStyle name="Comma 6 2 2 3 5 2 3 2" xfId="17772" xr:uid="{786D3F33-CE26-4CFF-95D3-F066782ED9B8}"/>
    <cellStyle name="Comma 6 2 2 3 5 2 3 2 2" xfId="42036" xr:uid="{B21DE823-82F4-4846-B92F-8B4FBF7D0A30}"/>
    <cellStyle name="Comma 6 2 2 3 5 2 3 3" xfId="29904" xr:uid="{2CC9E1C2-88AA-4A80-A21F-A1B2465E75CA}"/>
    <cellStyle name="Comma 6 2 2 3 5 2 4" xfId="9684" xr:uid="{3DE5810E-975F-441F-AFDC-D2C3E3A2AA62}"/>
    <cellStyle name="Comma 6 2 2 3 5 2 4 2" xfId="21816" xr:uid="{2102CDB0-EE8C-444F-86EE-5708653F0BF3}"/>
    <cellStyle name="Comma 6 2 2 3 5 2 4 2 2" xfId="46080" xr:uid="{E1658D27-AB33-42F3-9862-055758D97CD3}"/>
    <cellStyle name="Comma 6 2 2 3 5 2 4 3" xfId="33948" xr:uid="{47CA70DF-D873-4817-B9C7-259663315CBF}"/>
    <cellStyle name="Comma 6 2 2 3 5 2 5" xfId="13728" xr:uid="{F828F90E-5EF4-43D8-987F-D1A06311F200}"/>
    <cellStyle name="Comma 6 2 2 3 5 2 5 2" xfId="37992" xr:uid="{B01CE86F-3147-4799-811F-87AF06B321DB}"/>
    <cellStyle name="Comma 6 2 2 3 5 2 6" xfId="25860" xr:uid="{A1B0A080-5B34-4A21-AE46-872925C0F556}"/>
    <cellStyle name="Comma 6 2 2 3 5 3" xfId="2607" xr:uid="{42BA08DE-9E60-4C38-B399-090152B85F25}"/>
    <cellStyle name="Comma 6 2 2 3 5 3 2" xfId="6651" xr:uid="{7B7E96D8-3CDC-488F-BE08-0FEE66B177AE}"/>
    <cellStyle name="Comma 6 2 2 3 5 3 2 2" xfId="18783" xr:uid="{616178D5-822B-407E-94E4-3C6CACE353B9}"/>
    <cellStyle name="Comma 6 2 2 3 5 3 2 2 2" xfId="43047" xr:uid="{B240AC2A-A614-47D3-8E2F-D3345BCF1D78}"/>
    <cellStyle name="Comma 6 2 2 3 5 3 2 3" xfId="30915" xr:uid="{306F26E5-9477-4FFE-9CEF-B9B29AE1EE20}"/>
    <cellStyle name="Comma 6 2 2 3 5 3 3" xfId="10695" xr:uid="{A0CC2BB1-C9C8-48BF-87D6-C0095BA1226A}"/>
    <cellStyle name="Comma 6 2 2 3 5 3 3 2" xfId="22827" xr:uid="{DFAB9896-D39D-4BAE-85BA-009739980182}"/>
    <cellStyle name="Comma 6 2 2 3 5 3 3 2 2" xfId="47091" xr:uid="{896FC1FC-443D-4DFD-91B4-9CBB98B5A472}"/>
    <cellStyle name="Comma 6 2 2 3 5 3 3 3" xfId="34959" xr:uid="{C2749447-C846-4C56-B3F2-47DAFC805B67}"/>
    <cellStyle name="Comma 6 2 2 3 5 3 4" xfId="14739" xr:uid="{B0D9141B-C847-4712-9C6C-6FB187608026}"/>
    <cellStyle name="Comma 6 2 2 3 5 3 4 2" xfId="39003" xr:uid="{9EFF97AF-8B32-42DC-8695-81D8D079AB4D}"/>
    <cellStyle name="Comma 6 2 2 3 5 3 5" xfId="26871" xr:uid="{B1D55774-A181-4D8D-BD80-2624C087724F}"/>
    <cellStyle name="Comma 6 2 2 3 5 4" xfId="4629" xr:uid="{8F18400D-477C-4847-86A8-31138CE85CFA}"/>
    <cellStyle name="Comma 6 2 2 3 5 4 2" xfId="16761" xr:uid="{10C53AC3-D4F2-4614-B732-B6574CBBB955}"/>
    <cellStyle name="Comma 6 2 2 3 5 4 2 2" xfId="41025" xr:uid="{32981CBC-F2E2-4955-BD2B-44D80462C69C}"/>
    <cellStyle name="Comma 6 2 2 3 5 4 3" xfId="28893" xr:uid="{F384349D-E864-4D05-8FAA-96DCB8267D17}"/>
    <cellStyle name="Comma 6 2 2 3 5 5" xfId="8673" xr:uid="{F6ADDF71-0D47-4DF0-B282-5B7E62D4C17D}"/>
    <cellStyle name="Comma 6 2 2 3 5 5 2" xfId="20805" xr:uid="{D907A8A4-7228-47D7-8893-47D1098C26A4}"/>
    <cellStyle name="Comma 6 2 2 3 5 5 2 2" xfId="45069" xr:uid="{B27BA6CC-28B1-4896-862C-544158B7B22C}"/>
    <cellStyle name="Comma 6 2 2 3 5 5 3" xfId="32937" xr:uid="{EE0EE127-6F31-40DA-9770-1A6FF381754D}"/>
    <cellStyle name="Comma 6 2 2 3 5 6" xfId="12717" xr:uid="{67941E4D-2EA9-4B02-8C37-D923C801C6A6}"/>
    <cellStyle name="Comma 6 2 2 3 5 6 2" xfId="36981" xr:uid="{680DAC2C-59D3-4C64-BDC1-F59E75AA1CCE}"/>
    <cellStyle name="Comma 6 2 2 3 5 7" xfId="24849" xr:uid="{F1754560-981F-4EB4-AFA4-456531D04B9E}"/>
    <cellStyle name="Comma 6 2 2 3 6" xfId="1091" xr:uid="{05DAE1E0-3C13-4987-A2AD-9B2C30D8C273}"/>
    <cellStyle name="Comma 6 2 2 3 6 2" xfId="3113" xr:uid="{FA55CBB4-4F55-4289-B188-B4551C0A0F5D}"/>
    <cellStyle name="Comma 6 2 2 3 6 2 2" xfId="7157" xr:uid="{7B6AAD51-A304-4253-A6BC-DBF8F406AB7D}"/>
    <cellStyle name="Comma 6 2 2 3 6 2 2 2" xfId="19289" xr:uid="{E2A4A769-AB30-4581-9924-2D93B5A699E7}"/>
    <cellStyle name="Comma 6 2 2 3 6 2 2 2 2" xfId="43553" xr:uid="{A3E58A05-8D53-47DA-B626-007B450F9790}"/>
    <cellStyle name="Comma 6 2 2 3 6 2 2 3" xfId="31421" xr:uid="{E097B695-7678-4B6C-A2C5-CDCA7A19F691}"/>
    <cellStyle name="Comma 6 2 2 3 6 2 3" xfId="11201" xr:uid="{DDD32B56-0A05-41D2-AD44-6C974F05C9CC}"/>
    <cellStyle name="Comma 6 2 2 3 6 2 3 2" xfId="23333" xr:uid="{3328294E-2584-4B69-A85C-3AB7994A52FA}"/>
    <cellStyle name="Comma 6 2 2 3 6 2 3 2 2" xfId="47597" xr:uid="{0B162AC0-96CE-4AB7-90D2-2A973A4760D2}"/>
    <cellStyle name="Comma 6 2 2 3 6 2 3 3" xfId="35465" xr:uid="{8B2B5CB3-AF46-45DB-BF60-966225707E6E}"/>
    <cellStyle name="Comma 6 2 2 3 6 2 4" xfId="15245" xr:uid="{5A80988E-F3A8-466A-AD26-529A7E836ADA}"/>
    <cellStyle name="Comma 6 2 2 3 6 2 4 2" xfId="39509" xr:uid="{44D85929-CC0C-453C-A25B-922E7173B94D}"/>
    <cellStyle name="Comma 6 2 2 3 6 2 5" xfId="27377" xr:uid="{1663533F-6C37-47E8-9650-86157F2C0120}"/>
    <cellStyle name="Comma 6 2 2 3 6 3" xfId="5135" xr:uid="{B807E750-C0F7-46C5-B8AE-8B68DC83B5BC}"/>
    <cellStyle name="Comma 6 2 2 3 6 3 2" xfId="17267" xr:uid="{32432CE1-6165-4220-B423-A801E68AAC18}"/>
    <cellStyle name="Comma 6 2 2 3 6 3 2 2" xfId="41531" xr:uid="{7B38DFAE-7C75-4690-9A9B-058354CC28C1}"/>
    <cellStyle name="Comma 6 2 2 3 6 3 3" xfId="29399" xr:uid="{CFA41339-2028-4270-815A-E5FFBACA9CEB}"/>
    <cellStyle name="Comma 6 2 2 3 6 4" xfId="9179" xr:uid="{752BF390-CCC2-480A-A6D1-9406FEBED3C5}"/>
    <cellStyle name="Comma 6 2 2 3 6 4 2" xfId="21311" xr:uid="{87A0CC98-A3DE-4454-8410-A32C47FE5138}"/>
    <cellStyle name="Comma 6 2 2 3 6 4 2 2" xfId="45575" xr:uid="{5B6636BE-A45E-440F-8720-0BEA54679DB8}"/>
    <cellStyle name="Comma 6 2 2 3 6 4 3" xfId="33443" xr:uid="{F54BC6DF-E533-4735-8522-CAFAEAA199C3}"/>
    <cellStyle name="Comma 6 2 2 3 6 5" xfId="13223" xr:uid="{0065CC40-1C54-422B-BC1F-EE95E822D0CB}"/>
    <cellStyle name="Comma 6 2 2 3 6 5 2" xfId="37487" xr:uid="{0764CFC3-21B2-4327-BBA3-82D831C22369}"/>
    <cellStyle name="Comma 6 2 2 3 6 6" xfId="25355" xr:uid="{E63B87C0-FAF7-4C03-89EB-5FA3446DC34B}"/>
    <cellStyle name="Comma 6 2 2 3 7" xfId="2102" xr:uid="{B14BFBF9-6244-4DE2-92B6-1A99E6BFF1C9}"/>
    <cellStyle name="Comma 6 2 2 3 7 2" xfId="6146" xr:uid="{1E842DF1-6274-4C4F-8D1C-5DB892BF19A9}"/>
    <cellStyle name="Comma 6 2 2 3 7 2 2" xfId="18278" xr:uid="{B565865A-A554-41D0-AF4E-6525554D0EED}"/>
    <cellStyle name="Comma 6 2 2 3 7 2 2 2" xfId="42542" xr:uid="{E2570A3F-5844-48F9-ACC8-EA56CF2BD1D0}"/>
    <cellStyle name="Comma 6 2 2 3 7 2 3" xfId="30410" xr:uid="{4D81BDB3-0268-49C4-89A8-F874038A0C1B}"/>
    <cellStyle name="Comma 6 2 2 3 7 3" xfId="10190" xr:uid="{CDB27C0B-CC00-4BD4-A2D9-77F077B3C946}"/>
    <cellStyle name="Comma 6 2 2 3 7 3 2" xfId="22322" xr:uid="{D6586B5E-5F61-4F1A-9053-F75937CF4B1B}"/>
    <cellStyle name="Comma 6 2 2 3 7 3 2 2" xfId="46586" xr:uid="{DFB23974-B274-4F07-8B12-F116474A038E}"/>
    <cellStyle name="Comma 6 2 2 3 7 3 3" xfId="34454" xr:uid="{EF0F9D48-BDF2-417C-8300-311F715638D1}"/>
    <cellStyle name="Comma 6 2 2 3 7 4" xfId="14234" xr:uid="{2F0B8C3C-2B84-4075-9170-EE61FDE83ECF}"/>
    <cellStyle name="Comma 6 2 2 3 7 4 2" xfId="38498" xr:uid="{BE5E96F9-F879-4221-81BD-901D71B96EFB}"/>
    <cellStyle name="Comma 6 2 2 3 7 5" xfId="26366" xr:uid="{E6BE27F9-43C9-445F-B2E9-0FC5061B8F99}"/>
    <cellStyle name="Comma 6 2 2 3 8" xfId="4124" xr:uid="{BAB339F6-DB86-4C79-A50E-7325ACD29100}"/>
    <cellStyle name="Comma 6 2 2 3 8 2" xfId="16256" xr:uid="{F6C930AC-6743-4124-841F-DA909A903601}"/>
    <cellStyle name="Comma 6 2 2 3 8 2 2" xfId="40520" xr:uid="{A3DAC61A-5124-4F3D-A1D5-E61F985D438A}"/>
    <cellStyle name="Comma 6 2 2 3 8 3" xfId="28388" xr:uid="{AA55377E-3C5F-4F1D-A5BD-15D3AEEAC871}"/>
    <cellStyle name="Comma 6 2 2 3 9" xfId="8168" xr:uid="{C3BB2C26-BA42-45A1-BB39-25B2E44C8671}"/>
    <cellStyle name="Comma 6 2 2 3 9 2" xfId="20300" xr:uid="{C09F18A5-1C06-4F2D-B258-ADA369BA10AF}"/>
    <cellStyle name="Comma 6 2 2 3 9 2 2" xfId="44564" xr:uid="{EE8DDFE0-DADE-48A4-B458-AF74B5DD335E}"/>
    <cellStyle name="Comma 6 2 2 3 9 3" xfId="32432" xr:uid="{1D454CEC-1F3E-4E69-896D-4E8551EAB632}"/>
    <cellStyle name="Comma 6 2 2 4" xfId="101" xr:uid="{E79D494A-9194-412F-8970-25A946D679B7}"/>
    <cellStyle name="Comma 6 2 2 4 10" xfId="24365" xr:uid="{32606156-63FB-4C77-AFA5-FDFD072E8218}"/>
    <cellStyle name="Comma 6 2 2 4 2" xfId="227" xr:uid="{ACE0A556-7AB3-46E5-A24C-61F3EA9DB556}"/>
    <cellStyle name="Comma 6 2 2 4 2 2" xfId="480" xr:uid="{F869BE57-B93D-42B5-A9D1-6095F1AAE40A}"/>
    <cellStyle name="Comma 6 2 2 4 2 2 2" xfId="985" xr:uid="{42B78AC9-D7CB-411A-BD50-D03952CD72C9}"/>
    <cellStyle name="Comma 6 2 2 4 2 2 2 2" xfId="1996" xr:uid="{EB437FD5-9F6B-470C-8AAB-5DD0246A03C7}"/>
    <cellStyle name="Comma 6 2 2 4 2 2 2 2 2" xfId="4018" xr:uid="{2FDAD5DD-123E-4866-B1BE-9B8BF3625EFB}"/>
    <cellStyle name="Comma 6 2 2 4 2 2 2 2 2 2" xfId="8062" xr:uid="{C163ADC3-8DF2-4131-AAEB-49332F36E5F9}"/>
    <cellStyle name="Comma 6 2 2 4 2 2 2 2 2 2 2" xfId="20194" xr:uid="{7DEB2B5B-5884-4862-8F17-A09E99B721E0}"/>
    <cellStyle name="Comma 6 2 2 4 2 2 2 2 2 2 2 2" xfId="44458" xr:uid="{6D56BA26-3836-4F0D-8ED8-4E1388EE71E5}"/>
    <cellStyle name="Comma 6 2 2 4 2 2 2 2 2 2 3" xfId="32326" xr:uid="{3F0459F4-EF69-4BC5-9151-C9F4C3D1BED0}"/>
    <cellStyle name="Comma 6 2 2 4 2 2 2 2 2 3" xfId="12106" xr:uid="{8A5755F1-4D4A-4E9B-B270-D9F1AA20B178}"/>
    <cellStyle name="Comma 6 2 2 4 2 2 2 2 2 3 2" xfId="24238" xr:uid="{9D30C271-CE55-426E-940E-D38D27283CF2}"/>
    <cellStyle name="Comma 6 2 2 4 2 2 2 2 2 3 2 2" xfId="48502" xr:uid="{9289BE5D-093F-44DE-8916-4680A057ED90}"/>
    <cellStyle name="Comma 6 2 2 4 2 2 2 2 2 3 3" xfId="36370" xr:uid="{96596484-8CD3-4AB3-B8A5-4646C76E37AC}"/>
    <cellStyle name="Comma 6 2 2 4 2 2 2 2 2 4" xfId="16150" xr:uid="{E192CA28-2448-4A39-8568-EF2073E8DF60}"/>
    <cellStyle name="Comma 6 2 2 4 2 2 2 2 2 4 2" xfId="40414" xr:uid="{833AD9B6-42A9-40B9-89E4-C3DE26ACC0D5}"/>
    <cellStyle name="Comma 6 2 2 4 2 2 2 2 2 5" xfId="28282" xr:uid="{37B6EBB5-386E-4870-900C-1462E55FC5A4}"/>
    <cellStyle name="Comma 6 2 2 4 2 2 2 2 3" xfId="6040" xr:uid="{2658F59C-45BC-4F82-A25F-D18DE90F4B19}"/>
    <cellStyle name="Comma 6 2 2 4 2 2 2 2 3 2" xfId="18172" xr:uid="{84EBE065-2DD9-4ED0-BAEA-EF94A9AF8E62}"/>
    <cellStyle name="Comma 6 2 2 4 2 2 2 2 3 2 2" xfId="42436" xr:uid="{38323034-31F2-446C-93CD-85AF40EF1B26}"/>
    <cellStyle name="Comma 6 2 2 4 2 2 2 2 3 3" xfId="30304" xr:uid="{384F91F5-428A-401A-AD67-7701D288AD24}"/>
    <cellStyle name="Comma 6 2 2 4 2 2 2 2 4" xfId="10084" xr:uid="{70C6E798-37BC-4184-9A3E-D2C04BD68A50}"/>
    <cellStyle name="Comma 6 2 2 4 2 2 2 2 4 2" xfId="22216" xr:uid="{1BCBB3A4-BF51-4F92-9CA9-692135245C89}"/>
    <cellStyle name="Comma 6 2 2 4 2 2 2 2 4 2 2" xfId="46480" xr:uid="{FFA7E930-D4B2-4AA8-8886-480D53271871}"/>
    <cellStyle name="Comma 6 2 2 4 2 2 2 2 4 3" xfId="34348" xr:uid="{A407B4CB-1AF3-4672-A1DC-B9F3D61FD377}"/>
    <cellStyle name="Comma 6 2 2 4 2 2 2 2 5" xfId="14128" xr:uid="{52312A7C-03E8-43A0-B5A8-A66CC47AABE1}"/>
    <cellStyle name="Comma 6 2 2 4 2 2 2 2 5 2" xfId="38392" xr:uid="{FB2CC756-5703-4EBC-8E26-1D348233E079}"/>
    <cellStyle name="Comma 6 2 2 4 2 2 2 2 6" xfId="26260" xr:uid="{04D7F4E5-F4E2-4140-93E4-8D15900995D8}"/>
    <cellStyle name="Comma 6 2 2 4 2 2 2 3" xfId="3007" xr:uid="{5D34FC53-8311-448C-89A3-672BD0682FA3}"/>
    <cellStyle name="Comma 6 2 2 4 2 2 2 3 2" xfId="7051" xr:uid="{1ED5261B-BA56-435F-84B1-F9E8D32AD413}"/>
    <cellStyle name="Comma 6 2 2 4 2 2 2 3 2 2" xfId="19183" xr:uid="{89B7F0B8-C7AA-44B8-83B8-4B44D679E91D}"/>
    <cellStyle name="Comma 6 2 2 4 2 2 2 3 2 2 2" xfId="43447" xr:uid="{FF6DFB46-C62B-4A9C-ABDC-7038E63122B2}"/>
    <cellStyle name="Comma 6 2 2 4 2 2 2 3 2 3" xfId="31315" xr:uid="{2D8D978B-D1B1-4E13-B5AC-BDC5A73A8516}"/>
    <cellStyle name="Comma 6 2 2 4 2 2 2 3 3" xfId="11095" xr:uid="{6B9A8D02-9D5F-42CE-B111-B09AC0172BF6}"/>
    <cellStyle name="Comma 6 2 2 4 2 2 2 3 3 2" xfId="23227" xr:uid="{609FAB3B-9A6B-46B1-A843-0B21D30853C5}"/>
    <cellStyle name="Comma 6 2 2 4 2 2 2 3 3 2 2" xfId="47491" xr:uid="{008666CE-6F45-44E9-B15A-23A91B5034EF}"/>
    <cellStyle name="Comma 6 2 2 4 2 2 2 3 3 3" xfId="35359" xr:uid="{673F1AA5-EA1C-40A4-BED0-8E3CCE69B2A9}"/>
    <cellStyle name="Comma 6 2 2 4 2 2 2 3 4" xfId="15139" xr:uid="{3190763A-33A5-47DC-9889-5F28800704E4}"/>
    <cellStyle name="Comma 6 2 2 4 2 2 2 3 4 2" xfId="39403" xr:uid="{09CF6D90-F5B4-4DB0-B2FA-D21B54608F76}"/>
    <cellStyle name="Comma 6 2 2 4 2 2 2 3 5" xfId="27271" xr:uid="{DD95596F-49F9-41A8-B527-02E8FEFEE98B}"/>
    <cellStyle name="Comma 6 2 2 4 2 2 2 4" xfId="5029" xr:uid="{44F1A668-4B0D-4BC6-9A53-2EC353FF64EE}"/>
    <cellStyle name="Comma 6 2 2 4 2 2 2 4 2" xfId="17161" xr:uid="{549EDE03-2760-4B9A-92DE-E04D2EB956A4}"/>
    <cellStyle name="Comma 6 2 2 4 2 2 2 4 2 2" xfId="41425" xr:uid="{0E968D7C-D432-41E1-8288-30E149C99C49}"/>
    <cellStyle name="Comma 6 2 2 4 2 2 2 4 3" xfId="29293" xr:uid="{D6A0503B-7DBB-45F7-A5ED-D6E4254714AD}"/>
    <cellStyle name="Comma 6 2 2 4 2 2 2 5" xfId="9073" xr:uid="{BFDB66EF-BD38-4E10-8580-2BA6FC26A1D9}"/>
    <cellStyle name="Comma 6 2 2 4 2 2 2 5 2" xfId="21205" xr:uid="{D9B694DD-0781-4A54-B11C-1C183E8D11F9}"/>
    <cellStyle name="Comma 6 2 2 4 2 2 2 5 2 2" xfId="45469" xr:uid="{05F1E1C2-4ED3-4DB1-8A45-76E8C4A3263B}"/>
    <cellStyle name="Comma 6 2 2 4 2 2 2 5 3" xfId="33337" xr:uid="{337DA805-C667-4670-A966-34F9F3E806C8}"/>
    <cellStyle name="Comma 6 2 2 4 2 2 2 6" xfId="13117" xr:uid="{307C547D-749B-4738-AC30-2B0089FCEDA2}"/>
    <cellStyle name="Comma 6 2 2 4 2 2 2 6 2" xfId="37381" xr:uid="{594A5D2A-29D2-4770-8946-856EB70936D5}"/>
    <cellStyle name="Comma 6 2 2 4 2 2 2 7" xfId="25249" xr:uid="{06B796E5-74ED-4D5C-915A-507288D26114}"/>
    <cellStyle name="Comma 6 2 2 4 2 2 3" xfId="1491" xr:uid="{5B647372-CF22-4337-BC76-8865ABF68D35}"/>
    <cellStyle name="Comma 6 2 2 4 2 2 3 2" xfId="3513" xr:uid="{136B57DA-F7DF-410D-9FD8-029E8A6644B7}"/>
    <cellStyle name="Comma 6 2 2 4 2 2 3 2 2" xfId="7557" xr:uid="{21FD63BC-9D49-43CA-B9B4-39CDCB73C382}"/>
    <cellStyle name="Comma 6 2 2 4 2 2 3 2 2 2" xfId="19689" xr:uid="{B8AF7E3E-545D-4E75-B8AE-4C69CEA1A813}"/>
    <cellStyle name="Comma 6 2 2 4 2 2 3 2 2 2 2" xfId="43953" xr:uid="{3857BD02-09F1-4853-9737-4B3AE2BAEE1E}"/>
    <cellStyle name="Comma 6 2 2 4 2 2 3 2 2 3" xfId="31821" xr:uid="{DE30ACED-F333-4480-86C0-743122247CD2}"/>
    <cellStyle name="Comma 6 2 2 4 2 2 3 2 3" xfId="11601" xr:uid="{0E72A50F-CF74-4EF7-8231-6483B35B4E60}"/>
    <cellStyle name="Comma 6 2 2 4 2 2 3 2 3 2" xfId="23733" xr:uid="{D3F48E04-0C36-4A7D-ADA8-B5B0DC32AF72}"/>
    <cellStyle name="Comma 6 2 2 4 2 2 3 2 3 2 2" xfId="47997" xr:uid="{7679A10F-9813-482A-9C87-C5E5ECA8D265}"/>
    <cellStyle name="Comma 6 2 2 4 2 2 3 2 3 3" xfId="35865" xr:uid="{FDA066FC-EB42-4C2A-8884-64983E1AD78B}"/>
    <cellStyle name="Comma 6 2 2 4 2 2 3 2 4" xfId="15645" xr:uid="{27D14ACB-6352-4B31-82A4-5E1F7B2F46F3}"/>
    <cellStyle name="Comma 6 2 2 4 2 2 3 2 4 2" xfId="39909" xr:uid="{C6D0FCD5-0D30-4E68-80B2-D23F53CD241A}"/>
    <cellStyle name="Comma 6 2 2 4 2 2 3 2 5" xfId="27777" xr:uid="{E314364E-BBF3-4D84-8EDF-FE6DAC07E7E0}"/>
    <cellStyle name="Comma 6 2 2 4 2 2 3 3" xfId="5535" xr:uid="{268202E5-C721-4C17-B954-323FEDA5D542}"/>
    <cellStyle name="Comma 6 2 2 4 2 2 3 3 2" xfId="17667" xr:uid="{528DEBEE-33A4-4935-9FF2-71C73920276D}"/>
    <cellStyle name="Comma 6 2 2 4 2 2 3 3 2 2" xfId="41931" xr:uid="{F9CCAD73-3EAF-4F82-9DF1-0D9660D85456}"/>
    <cellStyle name="Comma 6 2 2 4 2 2 3 3 3" xfId="29799" xr:uid="{72ED8945-182C-4B88-81F6-29ABADDF2F5E}"/>
    <cellStyle name="Comma 6 2 2 4 2 2 3 4" xfId="9579" xr:uid="{44C5E7FF-F0C2-44C1-981D-4020EC16326D}"/>
    <cellStyle name="Comma 6 2 2 4 2 2 3 4 2" xfId="21711" xr:uid="{14A93D00-C123-40E2-966D-817DE2DD2E91}"/>
    <cellStyle name="Comma 6 2 2 4 2 2 3 4 2 2" xfId="45975" xr:uid="{D1941889-8657-410B-B1F2-E728FF017E27}"/>
    <cellStyle name="Comma 6 2 2 4 2 2 3 4 3" xfId="33843" xr:uid="{0E39ECF1-5ADA-45F1-A325-D136C7A5F3A2}"/>
    <cellStyle name="Comma 6 2 2 4 2 2 3 5" xfId="13623" xr:uid="{D22A683A-5DD8-46BF-80C3-1B291F581C3D}"/>
    <cellStyle name="Comma 6 2 2 4 2 2 3 5 2" xfId="37887" xr:uid="{559ABC95-01D4-4A68-B322-76E7F69A0F05}"/>
    <cellStyle name="Comma 6 2 2 4 2 2 3 6" xfId="25755" xr:uid="{8EC82C22-02A7-497D-940C-95A8729153D9}"/>
    <cellStyle name="Comma 6 2 2 4 2 2 4" xfId="2502" xr:uid="{A9C962A8-EC29-4AF3-BBA5-BB21A7EEC5D9}"/>
    <cellStyle name="Comma 6 2 2 4 2 2 4 2" xfId="6546" xr:uid="{17B6CCE2-724E-456F-B72B-D630D808FEC6}"/>
    <cellStyle name="Comma 6 2 2 4 2 2 4 2 2" xfId="18678" xr:uid="{BFA3D5EA-7C14-4899-98F1-543D0A67C093}"/>
    <cellStyle name="Comma 6 2 2 4 2 2 4 2 2 2" xfId="42942" xr:uid="{20D4AC6A-E91D-41DF-80BF-080419B7C3CE}"/>
    <cellStyle name="Comma 6 2 2 4 2 2 4 2 3" xfId="30810" xr:uid="{50DB04C2-5C21-4F2A-B12E-73C99463CBF0}"/>
    <cellStyle name="Comma 6 2 2 4 2 2 4 3" xfId="10590" xr:uid="{D3CF770C-CA74-4C4C-AC09-5C6DF43C8CA5}"/>
    <cellStyle name="Comma 6 2 2 4 2 2 4 3 2" xfId="22722" xr:uid="{83B1E72B-F9E4-4EC7-9C2C-023B5D71A837}"/>
    <cellStyle name="Comma 6 2 2 4 2 2 4 3 2 2" xfId="46986" xr:uid="{47B06A03-04F2-4D8D-B860-63BCC0D1C3F3}"/>
    <cellStyle name="Comma 6 2 2 4 2 2 4 3 3" xfId="34854" xr:uid="{E5B3CDF8-3EB7-4FD8-97CB-C539407611E2}"/>
    <cellStyle name="Comma 6 2 2 4 2 2 4 4" xfId="14634" xr:uid="{9E64AB86-66FC-433C-81FC-5237B6834E1B}"/>
    <cellStyle name="Comma 6 2 2 4 2 2 4 4 2" xfId="38898" xr:uid="{EF5DBD33-BEC9-4954-B015-06053B6746C2}"/>
    <cellStyle name="Comma 6 2 2 4 2 2 4 5" xfId="26766" xr:uid="{E37BD626-C045-4069-8387-D511C58F6962}"/>
    <cellStyle name="Comma 6 2 2 4 2 2 5" xfId="4524" xr:uid="{5568A344-62E0-4B6D-9D8A-16D91887F31B}"/>
    <cellStyle name="Comma 6 2 2 4 2 2 5 2" xfId="16656" xr:uid="{FC6F80C1-3808-478B-A60D-2E39383183E9}"/>
    <cellStyle name="Comma 6 2 2 4 2 2 5 2 2" xfId="40920" xr:uid="{E8AA2F2A-A1A7-43F6-8C60-A1FBF2C31E4B}"/>
    <cellStyle name="Comma 6 2 2 4 2 2 5 3" xfId="28788" xr:uid="{A038F6E1-D10B-4C18-8C2F-F5760E448B8A}"/>
    <cellStyle name="Comma 6 2 2 4 2 2 6" xfId="8568" xr:uid="{6005FEBE-C875-4838-BA36-48BDD80AC97D}"/>
    <cellStyle name="Comma 6 2 2 4 2 2 6 2" xfId="20700" xr:uid="{A7E4BE78-0812-4F96-8983-D17DD7AC5604}"/>
    <cellStyle name="Comma 6 2 2 4 2 2 6 2 2" xfId="44964" xr:uid="{2B5A8B81-861F-43F4-8015-700F657542CA}"/>
    <cellStyle name="Comma 6 2 2 4 2 2 6 3" xfId="32832" xr:uid="{98A5B3D6-96CC-47C4-8CF6-3616E7174EDD}"/>
    <cellStyle name="Comma 6 2 2 4 2 2 7" xfId="12612" xr:uid="{EDAC3839-6100-420A-B77C-E7E7986213E9}"/>
    <cellStyle name="Comma 6 2 2 4 2 2 7 2" xfId="36876" xr:uid="{CE9150ED-BCF8-4DA6-83F1-355EC77F257C}"/>
    <cellStyle name="Comma 6 2 2 4 2 2 8" xfId="24744" xr:uid="{BAA37C1A-AE25-4B88-8F16-B5C7AAB14038}"/>
    <cellStyle name="Comma 6 2 2 4 2 3" xfId="732" xr:uid="{79C849A3-2A30-48A3-BD1F-646330740B92}"/>
    <cellStyle name="Comma 6 2 2 4 2 3 2" xfId="1743" xr:uid="{6E253432-7B5C-48FE-8B31-C257697D43F2}"/>
    <cellStyle name="Comma 6 2 2 4 2 3 2 2" xfId="3765" xr:uid="{DEB0F4C7-C7F9-4FDA-B519-C3D656BA99F3}"/>
    <cellStyle name="Comma 6 2 2 4 2 3 2 2 2" xfId="7809" xr:uid="{2271F89D-17FB-40DE-A9F3-10B2BCA0054B}"/>
    <cellStyle name="Comma 6 2 2 4 2 3 2 2 2 2" xfId="19941" xr:uid="{ED62F1A7-8886-4645-8E61-0E045384E8AF}"/>
    <cellStyle name="Comma 6 2 2 4 2 3 2 2 2 2 2" xfId="44205" xr:uid="{892DC27C-DEC2-4187-8213-DAA3E2EB1673}"/>
    <cellStyle name="Comma 6 2 2 4 2 3 2 2 2 3" xfId="32073" xr:uid="{0A49FEE1-25E4-4545-AB9F-A77E018BB6D3}"/>
    <cellStyle name="Comma 6 2 2 4 2 3 2 2 3" xfId="11853" xr:uid="{B88A7ABE-DD4C-4A59-BEF4-366F3919EF8B}"/>
    <cellStyle name="Comma 6 2 2 4 2 3 2 2 3 2" xfId="23985" xr:uid="{12F82823-4BE7-405C-9C29-1413A7C1A211}"/>
    <cellStyle name="Comma 6 2 2 4 2 3 2 2 3 2 2" xfId="48249" xr:uid="{4E803AF2-EAE9-4040-8FD5-ED53779C7DC8}"/>
    <cellStyle name="Comma 6 2 2 4 2 3 2 2 3 3" xfId="36117" xr:uid="{FDEC6357-9765-4AD5-A89A-6D78744700AF}"/>
    <cellStyle name="Comma 6 2 2 4 2 3 2 2 4" xfId="15897" xr:uid="{1B8058E8-34A9-4A27-B276-7911F07F9C53}"/>
    <cellStyle name="Comma 6 2 2 4 2 3 2 2 4 2" xfId="40161" xr:uid="{BBC6672B-B282-453B-B606-90B7D1CF634A}"/>
    <cellStyle name="Comma 6 2 2 4 2 3 2 2 5" xfId="28029" xr:uid="{869E3213-72C3-47AC-8DA5-DE73C4100122}"/>
    <cellStyle name="Comma 6 2 2 4 2 3 2 3" xfId="5787" xr:uid="{5D977D9C-1FA6-4E1A-9778-2C801BA655CA}"/>
    <cellStyle name="Comma 6 2 2 4 2 3 2 3 2" xfId="17919" xr:uid="{42B3F5E9-ECE2-4FF3-8000-E54714635F64}"/>
    <cellStyle name="Comma 6 2 2 4 2 3 2 3 2 2" xfId="42183" xr:uid="{02631878-5E32-4999-9B71-FD7AAA0E3C58}"/>
    <cellStyle name="Comma 6 2 2 4 2 3 2 3 3" xfId="30051" xr:uid="{8C471034-09CB-4FEE-88A3-87CF9E99AD1A}"/>
    <cellStyle name="Comma 6 2 2 4 2 3 2 4" xfId="9831" xr:uid="{38533AA9-765B-4E7A-B90D-0E75BBC4BFF3}"/>
    <cellStyle name="Comma 6 2 2 4 2 3 2 4 2" xfId="21963" xr:uid="{48E35AB3-0230-4B50-A482-B944ECE625E3}"/>
    <cellStyle name="Comma 6 2 2 4 2 3 2 4 2 2" xfId="46227" xr:uid="{258F2F78-9095-4FE3-BFD9-349236DEDC9D}"/>
    <cellStyle name="Comma 6 2 2 4 2 3 2 4 3" xfId="34095" xr:uid="{8BEB4516-9647-4555-8A62-FACFA4373173}"/>
    <cellStyle name="Comma 6 2 2 4 2 3 2 5" xfId="13875" xr:uid="{373F8FB2-4E09-48C2-8C3B-B079CD49E614}"/>
    <cellStyle name="Comma 6 2 2 4 2 3 2 5 2" xfId="38139" xr:uid="{3AFD51C4-CA78-452F-8721-4B8CBC43CC1E}"/>
    <cellStyle name="Comma 6 2 2 4 2 3 2 6" xfId="26007" xr:uid="{BF698EA7-69B8-41C0-A24B-5DF7FED89CD6}"/>
    <cellStyle name="Comma 6 2 2 4 2 3 3" xfId="2754" xr:uid="{07241A8F-39CC-4602-8322-781EF2ED0A0A}"/>
    <cellStyle name="Comma 6 2 2 4 2 3 3 2" xfId="6798" xr:uid="{00AD3168-591C-435A-8CA8-0E60863C1989}"/>
    <cellStyle name="Comma 6 2 2 4 2 3 3 2 2" xfId="18930" xr:uid="{99E02563-C43D-41D4-B5AD-F11B943D8B0C}"/>
    <cellStyle name="Comma 6 2 2 4 2 3 3 2 2 2" xfId="43194" xr:uid="{BC745BA5-B50E-458E-B91E-EFE78B9E86E1}"/>
    <cellStyle name="Comma 6 2 2 4 2 3 3 2 3" xfId="31062" xr:uid="{9E3E8BA2-877A-4CC4-B293-E92E4E01D3CE}"/>
    <cellStyle name="Comma 6 2 2 4 2 3 3 3" xfId="10842" xr:uid="{5C6F5C50-87B9-4420-ACE6-03BBBC71B772}"/>
    <cellStyle name="Comma 6 2 2 4 2 3 3 3 2" xfId="22974" xr:uid="{6609C04F-4574-43E7-846F-E94D785F3F58}"/>
    <cellStyle name="Comma 6 2 2 4 2 3 3 3 2 2" xfId="47238" xr:uid="{E0E50F9D-EB6B-4176-A95D-24D99EAE744D}"/>
    <cellStyle name="Comma 6 2 2 4 2 3 3 3 3" xfId="35106" xr:uid="{C3545C77-636E-4153-B6F1-22BE3F297449}"/>
    <cellStyle name="Comma 6 2 2 4 2 3 3 4" xfId="14886" xr:uid="{122A494C-E828-469D-B94C-B1DFE4E37299}"/>
    <cellStyle name="Comma 6 2 2 4 2 3 3 4 2" xfId="39150" xr:uid="{06A805E7-DB62-43A5-93C7-795F43F5A71B}"/>
    <cellStyle name="Comma 6 2 2 4 2 3 3 5" xfId="27018" xr:uid="{D037DDB5-A988-4D34-990B-5B6EF6E2CD81}"/>
    <cellStyle name="Comma 6 2 2 4 2 3 4" xfId="4776" xr:uid="{8B4D0A14-3903-455B-B13D-A7987D8BB862}"/>
    <cellStyle name="Comma 6 2 2 4 2 3 4 2" xfId="16908" xr:uid="{C09705DE-43C5-4284-8762-344ED940241F}"/>
    <cellStyle name="Comma 6 2 2 4 2 3 4 2 2" xfId="41172" xr:uid="{FE63A34F-CE71-4EE0-AF71-298D3D721FE0}"/>
    <cellStyle name="Comma 6 2 2 4 2 3 4 3" xfId="29040" xr:uid="{9D93A367-F400-4881-80A3-2FBC959F5AFB}"/>
    <cellStyle name="Comma 6 2 2 4 2 3 5" xfId="8820" xr:uid="{89A8EF42-4C9D-4A41-94D7-CCE681E4000E}"/>
    <cellStyle name="Comma 6 2 2 4 2 3 5 2" xfId="20952" xr:uid="{B1F898B4-2E95-4CF5-BE9E-AF6C6CB89149}"/>
    <cellStyle name="Comma 6 2 2 4 2 3 5 2 2" xfId="45216" xr:uid="{FC062C99-F17D-4587-9C1D-EB468DBDEAF1}"/>
    <cellStyle name="Comma 6 2 2 4 2 3 5 3" xfId="33084" xr:uid="{51CB2AB7-1E4E-4AF4-A2A0-F2D9E6016DD6}"/>
    <cellStyle name="Comma 6 2 2 4 2 3 6" xfId="12864" xr:uid="{56727CC5-7754-491A-8856-6161EB28B70C}"/>
    <cellStyle name="Comma 6 2 2 4 2 3 6 2" xfId="37128" xr:uid="{CAE9A15F-1196-434A-BBFB-05A73EF4C58A}"/>
    <cellStyle name="Comma 6 2 2 4 2 3 7" xfId="24996" xr:uid="{C9CE990C-8FE0-47FA-849B-C0EE56A97249}"/>
    <cellStyle name="Comma 6 2 2 4 2 4" xfId="1238" xr:uid="{B232D2BE-9F3E-4367-BB85-EE143B641642}"/>
    <cellStyle name="Comma 6 2 2 4 2 4 2" xfId="3260" xr:uid="{F2F3D85F-D499-4E10-8D95-ECE9A471453E}"/>
    <cellStyle name="Comma 6 2 2 4 2 4 2 2" xfId="7304" xr:uid="{308DA11E-98CE-4FFA-9612-B15D459EE53D}"/>
    <cellStyle name="Comma 6 2 2 4 2 4 2 2 2" xfId="19436" xr:uid="{0044A48B-920A-4D4D-AA20-33F46FFFD017}"/>
    <cellStyle name="Comma 6 2 2 4 2 4 2 2 2 2" xfId="43700" xr:uid="{25A98090-50AE-4A3B-BAA9-CC1824C889DA}"/>
    <cellStyle name="Comma 6 2 2 4 2 4 2 2 3" xfId="31568" xr:uid="{66499030-A60B-446D-B349-BCB44F244DBB}"/>
    <cellStyle name="Comma 6 2 2 4 2 4 2 3" xfId="11348" xr:uid="{5E2582CE-5FB6-4CEF-9277-5FDA3A382440}"/>
    <cellStyle name="Comma 6 2 2 4 2 4 2 3 2" xfId="23480" xr:uid="{16603B41-2FA6-4EBA-9AF8-E998569D6409}"/>
    <cellStyle name="Comma 6 2 2 4 2 4 2 3 2 2" xfId="47744" xr:uid="{70150076-3B41-41C2-9EF4-65BD178A7F17}"/>
    <cellStyle name="Comma 6 2 2 4 2 4 2 3 3" xfId="35612" xr:uid="{C4740744-C992-4D0C-993B-039EA7500E7E}"/>
    <cellStyle name="Comma 6 2 2 4 2 4 2 4" xfId="15392" xr:uid="{E9420D06-4B24-47DC-9734-E0D017D307E2}"/>
    <cellStyle name="Comma 6 2 2 4 2 4 2 4 2" xfId="39656" xr:uid="{07335983-F1E4-4A26-B01D-D958B1258E02}"/>
    <cellStyle name="Comma 6 2 2 4 2 4 2 5" xfId="27524" xr:uid="{9D0E9D82-2E81-4B84-9394-CA6BE7B433A7}"/>
    <cellStyle name="Comma 6 2 2 4 2 4 3" xfId="5282" xr:uid="{B5AC84A4-EE86-452B-87BE-683322D7A307}"/>
    <cellStyle name="Comma 6 2 2 4 2 4 3 2" xfId="17414" xr:uid="{6ADF88E7-D52E-419E-864D-0FAA85F0C4CF}"/>
    <cellStyle name="Comma 6 2 2 4 2 4 3 2 2" xfId="41678" xr:uid="{38095204-FA45-435C-A226-35D208C16EDE}"/>
    <cellStyle name="Comma 6 2 2 4 2 4 3 3" xfId="29546" xr:uid="{BBBB6C3B-7647-42C3-9FC3-7920C6D49ADC}"/>
    <cellStyle name="Comma 6 2 2 4 2 4 4" xfId="9326" xr:uid="{AA925569-DBC6-4301-95BC-3C869A73E3B6}"/>
    <cellStyle name="Comma 6 2 2 4 2 4 4 2" xfId="21458" xr:uid="{7F189476-44C3-4904-B7E1-61EDACF76C14}"/>
    <cellStyle name="Comma 6 2 2 4 2 4 4 2 2" xfId="45722" xr:uid="{85EF6A30-F48F-4CDC-BA5F-CD4E60B4EEDD}"/>
    <cellStyle name="Comma 6 2 2 4 2 4 4 3" xfId="33590" xr:uid="{9A33AC0D-68E9-4776-AB4A-A3DEB6DC6A5A}"/>
    <cellStyle name="Comma 6 2 2 4 2 4 5" xfId="13370" xr:uid="{588E4C50-493B-4E10-9D49-78FC918C9C9B}"/>
    <cellStyle name="Comma 6 2 2 4 2 4 5 2" xfId="37634" xr:uid="{AE31D20F-A128-49D6-88E1-6EF8A6C69BF2}"/>
    <cellStyle name="Comma 6 2 2 4 2 4 6" xfId="25502" xr:uid="{9DC91AC4-BFE8-4F92-9809-E0614F222F2A}"/>
    <cellStyle name="Comma 6 2 2 4 2 5" xfId="2249" xr:uid="{EF4FB094-E242-4C51-AC1F-75B5AA844C7D}"/>
    <cellStyle name="Comma 6 2 2 4 2 5 2" xfId="6293" xr:uid="{4E894FE8-F052-48F8-A525-F55C1B2B89D3}"/>
    <cellStyle name="Comma 6 2 2 4 2 5 2 2" xfId="18425" xr:uid="{F6CB28CC-8A33-44FC-AE2E-991D8FFA8519}"/>
    <cellStyle name="Comma 6 2 2 4 2 5 2 2 2" xfId="42689" xr:uid="{5AC6E7BB-72B8-45F3-A8B0-3DA2437C05A7}"/>
    <cellStyle name="Comma 6 2 2 4 2 5 2 3" xfId="30557" xr:uid="{C6507FC6-5F7C-420D-9A0B-4A8C625F94B1}"/>
    <cellStyle name="Comma 6 2 2 4 2 5 3" xfId="10337" xr:uid="{0A3F73E6-E25D-4FBC-A03B-04D3324E10D3}"/>
    <cellStyle name="Comma 6 2 2 4 2 5 3 2" xfId="22469" xr:uid="{F171E40A-E7A2-4363-AF2A-653AAFDBB06A}"/>
    <cellStyle name="Comma 6 2 2 4 2 5 3 2 2" xfId="46733" xr:uid="{09999F6F-9867-4322-9781-87463A913C3A}"/>
    <cellStyle name="Comma 6 2 2 4 2 5 3 3" xfId="34601" xr:uid="{79F0EAE1-537F-4D0B-BB54-630002B4CAFF}"/>
    <cellStyle name="Comma 6 2 2 4 2 5 4" xfId="14381" xr:uid="{C8420C2C-481B-45C3-9E98-5D7B46B00C9A}"/>
    <cellStyle name="Comma 6 2 2 4 2 5 4 2" xfId="38645" xr:uid="{65178D53-4583-410B-9E28-7378795A308E}"/>
    <cellStyle name="Comma 6 2 2 4 2 5 5" xfId="26513" xr:uid="{93280EEC-85FC-4885-890A-F3660F9EB4B0}"/>
    <cellStyle name="Comma 6 2 2 4 2 6" xfId="4271" xr:uid="{44423115-65F8-47BE-B359-33F2400161BE}"/>
    <cellStyle name="Comma 6 2 2 4 2 6 2" xfId="16403" xr:uid="{A514332F-E35F-4B82-8328-CF5FB6CDCCF7}"/>
    <cellStyle name="Comma 6 2 2 4 2 6 2 2" xfId="40667" xr:uid="{DC7799A6-7BFD-47FB-9375-AFCBF9A91F2D}"/>
    <cellStyle name="Comma 6 2 2 4 2 6 3" xfId="28535" xr:uid="{38536E3A-710A-4B5D-B1B7-E12D9D447CB7}"/>
    <cellStyle name="Comma 6 2 2 4 2 7" xfId="8315" xr:uid="{D6011505-8931-449F-9371-23727721E3FB}"/>
    <cellStyle name="Comma 6 2 2 4 2 7 2" xfId="20447" xr:uid="{0202D28B-7965-464C-9DA8-7F3B6339DF06}"/>
    <cellStyle name="Comma 6 2 2 4 2 7 2 2" xfId="44711" xr:uid="{E6D6BE2F-FED4-4087-B45E-43F6D65598EE}"/>
    <cellStyle name="Comma 6 2 2 4 2 7 3" xfId="32579" xr:uid="{76EA9427-4105-426B-820A-61723DF22DD4}"/>
    <cellStyle name="Comma 6 2 2 4 2 8" xfId="12359" xr:uid="{A17AA0D9-6134-4171-B638-DB3D35344CF1}"/>
    <cellStyle name="Comma 6 2 2 4 2 8 2" xfId="36623" xr:uid="{77962C1F-C333-478F-8FE7-88E745C066A3}"/>
    <cellStyle name="Comma 6 2 2 4 2 9" xfId="24491" xr:uid="{30E4E3E0-7E1B-46B2-9DA6-DAE8FDBCB5C8}"/>
    <cellStyle name="Comma 6 2 2 4 3" xfId="354" xr:uid="{018257EC-7BD6-4946-80F4-D40EEF00D0F1}"/>
    <cellStyle name="Comma 6 2 2 4 3 2" xfId="859" xr:uid="{72303E1F-2DD7-4485-B10F-7170FCC50464}"/>
    <cellStyle name="Comma 6 2 2 4 3 2 2" xfId="1870" xr:uid="{7B4309B2-F23E-494E-914A-7186D3DFFD83}"/>
    <cellStyle name="Comma 6 2 2 4 3 2 2 2" xfId="3892" xr:uid="{75B47A38-8C27-45F5-A5E5-B9B763BCA137}"/>
    <cellStyle name="Comma 6 2 2 4 3 2 2 2 2" xfId="7936" xr:uid="{0522FEF3-1AF1-439F-9656-37319F921BA5}"/>
    <cellStyle name="Comma 6 2 2 4 3 2 2 2 2 2" xfId="20068" xr:uid="{8C6306FD-640E-4C11-95C5-ECBD41FE5EF6}"/>
    <cellStyle name="Comma 6 2 2 4 3 2 2 2 2 2 2" xfId="44332" xr:uid="{BDA081AC-8654-4E9A-B7A0-8ADA2037EBFA}"/>
    <cellStyle name="Comma 6 2 2 4 3 2 2 2 2 3" xfId="32200" xr:uid="{24A751A4-8C1F-42CC-9208-0A4C164AAB3B}"/>
    <cellStyle name="Comma 6 2 2 4 3 2 2 2 3" xfId="11980" xr:uid="{3436E089-29B5-4D9A-84CA-9A139B2FC08A}"/>
    <cellStyle name="Comma 6 2 2 4 3 2 2 2 3 2" xfId="24112" xr:uid="{7FF183BA-8A65-406D-AD87-DF5F0A8C84F2}"/>
    <cellStyle name="Comma 6 2 2 4 3 2 2 2 3 2 2" xfId="48376" xr:uid="{53E92C6F-B1E3-48D7-8261-844ACAC1F9D9}"/>
    <cellStyle name="Comma 6 2 2 4 3 2 2 2 3 3" xfId="36244" xr:uid="{0B7972AA-6E9B-494C-9EA8-6B08C69B1A4E}"/>
    <cellStyle name="Comma 6 2 2 4 3 2 2 2 4" xfId="16024" xr:uid="{CBDAB9F5-A06F-4CFC-B742-B1E58DE4E952}"/>
    <cellStyle name="Comma 6 2 2 4 3 2 2 2 4 2" xfId="40288" xr:uid="{35FA31DB-62BF-4398-BB87-DEC3885D5115}"/>
    <cellStyle name="Comma 6 2 2 4 3 2 2 2 5" xfId="28156" xr:uid="{7F009C3D-96C4-44D1-80F4-E5B11D0C8EFC}"/>
    <cellStyle name="Comma 6 2 2 4 3 2 2 3" xfId="5914" xr:uid="{FC725180-BAA9-4274-AFB8-0396781DB9FA}"/>
    <cellStyle name="Comma 6 2 2 4 3 2 2 3 2" xfId="18046" xr:uid="{532DDB1A-D7DC-4652-BB52-64E842ABDCD9}"/>
    <cellStyle name="Comma 6 2 2 4 3 2 2 3 2 2" xfId="42310" xr:uid="{8E6294EE-7C95-4F2B-958B-F9CD03AF5FDB}"/>
    <cellStyle name="Comma 6 2 2 4 3 2 2 3 3" xfId="30178" xr:uid="{B7DA2469-4698-40BC-9E23-308852890962}"/>
    <cellStyle name="Comma 6 2 2 4 3 2 2 4" xfId="9958" xr:uid="{64E189BE-645D-4286-BEF0-A22A491448DD}"/>
    <cellStyle name="Comma 6 2 2 4 3 2 2 4 2" xfId="22090" xr:uid="{ACC303B9-7229-48C0-831A-5A91AF5C2C57}"/>
    <cellStyle name="Comma 6 2 2 4 3 2 2 4 2 2" xfId="46354" xr:uid="{2FFA6000-80FC-4BBA-945F-EA1222471541}"/>
    <cellStyle name="Comma 6 2 2 4 3 2 2 4 3" xfId="34222" xr:uid="{3FF80AB3-A70A-4D7B-9169-2CFD27FCAB9C}"/>
    <cellStyle name="Comma 6 2 2 4 3 2 2 5" xfId="14002" xr:uid="{22C9ADC5-A7E4-4959-8D85-0E4FD052A6A0}"/>
    <cellStyle name="Comma 6 2 2 4 3 2 2 5 2" xfId="38266" xr:uid="{136B179B-A996-4E31-B426-112AAB094C0A}"/>
    <cellStyle name="Comma 6 2 2 4 3 2 2 6" xfId="26134" xr:uid="{BCD84106-F47F-4116-AF3E-1D8317EE7CA4}"/>
    <cellStyle name="Comma 6 2 2 4 3 2 3" xfId="2881" xr:uid="{5DE82FB0-188B-4A1D-9E6F-FB517F56462F}"/>
    <cellStyle name="Comma 6 2 2 4 3 2 3 2" xfId="6925" xr:uid="{3AC0F0CB-24CF-4D28-BACF-E4C8B963C42F}"/>
    <cellStyle name="Comma 6 2 2 4 3 2 3 2 2" xfId="19057" xr:uid="{C2473CC4-8A13-4EA9-927F-BADF715CA31A}"/>
    <cellStyle name="Comma 6 2 2 4 3 2 3 2 2 2" xfId="43321" xr:uid="{FF7746EC-6634-4E05-990E-58BBAFAECBF2}"/>
    <cellStyle name="Comma 6 2 2 4 3 2 3 2 3" xfId="31189" xr:uid="{D7B15C4A-AD40-468D-A44C-1888FB886021}"/>
    <cellStyle name="Comma 6 2 2 4 3 2 3 3" xfId="10969" xr:uid="{64DF3945-C33A-4157-B675-73BAAF1C6304}"/>
    <cellStyle name="Comma 6 2 2 4 3 2 3 3 2" xfId="23101" xr:uid="{E3B27C65-56CE-4BE2-9139-74ACF99E4103}"/>
    <cellStyle name="Comma 6 2 2 4 3 2 3 3 2 2" xfId="47365" xr:uid="{468E16C1-86DA-4DC0-AA4D-E02B1A66B97E}"/>
    <cellStyle name="Comma 6 2 2 4 3 2 3 3 3" xfId="35233" xr:uid="{2E480939-47AA-485D-8AB7-5F283DF04249}"/>
    <cellStyle name="Comma 6 2 2 4 3 2 3 4" xfId="15013" xr:uid="{8B3D48B4-6CC6-4C90-BA6A-B6D599A1A751}"/>
    <cellStyle name="Comma 6 2 2 4 3 2 3 4 2" xfId="39277" xr:uid="{6E674AE0-E4E6-48CA-83D4-84690CA706FA}"/>
    <cellStyle name="Comma 6 2 2 4 3 2 3 5" xfId="27145" xr:uid="{FF8CA5AE-4BC5-41C6-9C05-75A56C6F14E1}"/>
    <cellStyle name="Comma 6 2 2 4 3 2 4" xfId="4903" xr:uid="{A138AE8E-48A4-4CBA-B8FF-9A1BAE0F455C}"/>
    <cellStyle name="Comma 6 2 2 4 3 2 4 2" xfId="17035" xr:uid="{7825ABE8-3961-4DED-BD86-615D839EB804}"/>
    <cellStyle name="Comma 6 2 2 4 3 2 4 2 2" xfId="41299" xr:uid="{2C3C4250-F8F3-492A-B30A-E39F3B962E4C}"/>
    <cellStyle name="Comma 6 2 2 4 3 2 4 3" xfId="29167" xr:uid="{9B27BB27-8B3D-445C-BD96-F70824E051AE}"/>
    <cellStyle name="Comma 6 2 2 4 3 2 5" xfId="8947" xr:uid="{06DB3F25-6D07-411D-8DB6-C187198F5384}"/>
    <cellStyle name="Comma 6 2 2 4 3 2 5 2" xfId="21079" xr:uid="{CE257F82-AEBA-4AF6-9B4B-C6843935D825}"/>
    <cellStyle name="Comma 6 2 2 4 3 2 5 2 2" xfId="45343" xr:uid="{80574A16-DD5F-45E8-AFA8-8E7EDAD8E046}"/>
    <cellStyle name="Comma 6 2 2 4 3 2 5 3" xfId="33211" xr:uid="{D431BC60-31F3-45A9-898D-671BCAEC2E11}"/>
    <cellStyle name="Comma 6 2 2 4 3 2 6" xfId="12991" xr:uid="{4EFC990B-4C7C-4375-9A94-562C95EF5A7F}"/>
    <cellStyle name="Comma 6 2 2 4 3 2 6 2" xfId="37255" xr:uid="{E21D0C5D-7352-4A54-9AA9-6118508CAFB4}"/>
    <cellStyle name="Comma 6 2 2 4 3 2 7" xfId="25123" xr:uid="{00DF52BF-8067-473A-922F-33489FB37F23}"/>
    <cellStyle name="Comma 6 2 2 4 3 3" xfId="1365" xr:uid="{314D091C-1BED-42B4-9973-2707B82D142F}"/>
    <cellStyle name="Comma 6 2 2 4 3 3 2" xfId="3387" xr:uid="{05128B0B-E358-468D-A686-ABB0C41DD49B}"/>
    <cellStyle name="Comma 6 2 2 4 3 3 2 2" xfId="7431" xr:uid="{6BF1A72C-A6BE-49AC-94F3-D9FCD54C3652}"/>
    <cellStyle name="Comma 6 2 2 4 3 3 2 2 2" xfId="19563" xr:uid="{4C337433-00B9-4E53-B3BA-5590003AEA2F}"/>
    <cellStyle name="Comma 6 2 2 4 3 3 2 2 2 2" xfId="43827" xr:uid="{C4377CC9-2D1E-477D-B0F4-28F23334266B}"/>
    <cellStyle name="Comma 6 2 2 4 3 3 2 2 3" xfId="31695" xr:uid="{4334128B-6640-49FC-A3EC-8499133F3737}"/>
    <cellStyle name="Comma 6 2 2 4 3 3 2 3" xfId="11475" xr:uid="{8DC5F63F-6CB2-4188-BF7D-E3630A7BFD10}"/>
    <cellStyle name="Comma 6 2 2 4 3 3 2 3 2" xfId="23607" xr:uid="{D00F1C67-B91D-4030-A001-3A78AED0DC9B}"/>
    <cellStyle name="Comma 6 2 2 4 3 3 2 3 2 2" xfId="47871" xr:uid="{F2DBEAF6-8427-4503-BD39-401B00F9D448}"/>
    <cellStyle name="Comma 6 2 2 4 3 3 2 3 3" xfId="35739" xr:uid="{D1F3ED84-6E71-4637-A5A3-E0DF7302B735}"/>
    <cellStyle name="Comma 6 2 2 4 3 3 2 4" xfId="15519" xr:uid="{4E15372B-E45C-4D64-B78E-F7DEDBEB4074}"/>
    <cellStyle name="Comma 6 2 2 4 3 3 2 4 2" xfId="39783" xr:uid="{20475849-CC57-4F0F-B225-6F19FCBCCEA7}"/>
    <cellStyle name="Comma 6 2 2 4 3 3 2 5" xfId="27651" xr:uid="{FF4923DC-A072-4967-83B2-F92E5683A617}"/>
    <cellStyle name="Comma 6 2 2 4 3 3 3" xfId="5409" xr:uid="{3E205C11-B149-4C6E-B4C2-23EB1BE7CC26}"/>
    <cellStyle name="Comma 6 2 2 4 3 3 3 2" xfId="17541" xr:uid="{0A62EA06-81CA-43AF-ADCF-EA56BB831C93}"/>
    <cellStyle name="Comma 6 2 2 4 3 3 3 2 2" xfId="41805" xr:uid="{C31B986A-4A00-41B0-A9A1-DCB90C79487D}"/>
    <cellStyle name="Comma 6 2 2 4 3 3 3 3" xfId="29673" xr:uid="{1AC85121-1A0D-412F-B027-3E14D1A26319}"/>
    <cellStyle name="Comma 6 2 2 4 3 3 4" xfId="9453" xr:uid="{F14F9899-8DD3-410B-A7AF-45C266F6C650}"/>
    <cellStyle name="Comma 6 2 2 4 3 3 4 2" xfId="21585" xr:uid="{BED51046-FF6D-4428-A0F2-E4CEFA331494}"/>
    <cellStyle name="Comma 6 2 2 4 3 3 4 2 2" xfId="45849" xr:uid="{E501C2DA-942C-41BB-8925-7337753BBD98}"/>
    <cellStyle name="Comma 6 2 2 4 3 3 4 3" xfId="33717" xr:uid="{BEF54A30-EC38-407F-8E87-4DC290F3FF5D}"/>
    <cellStyle name="Comma 6 2 2 4 3 3 5" xfId="13497" xr:uid="{4BB0C09F-2D2E-48D1-BC9D-E4E44ABC1858}"/>
    <cellStyle name="Comma 6 2 2 4 3 3 5 2" xfId="37761" xr:uid="{C81FD618-95F2-4E54-8A12-B9358B1D06F1}"/>
    <cellStyle name="Comma 6 2 2 4 3 3 6" xfId="25629" xr:uid="{E15BFC7D-1F0C-4C0D-AB68-D41F4CA6A5B6}"/>
    <cellStyle name="Comma 6 2 2 4 3 4" xfId="2376" xr:uid="{650722D7-31F4-4EEB-89E7-BB6AF629D714}"/>
    <cellStyle name="Comma 6 2 2 4 3 4 2" xfId="6420" xr:uid="{83B64A6D-FCF2-4E65-AE56-7DC270DBE047}"/>
    <cellStyle name="Comma 6 2 2 4 3 4 2 2" xfId="18552" xr:uid="{B1A4571D-8790-4C1F-B546-A9C8DC54C356}"/>
    <cellStyle name="Comma 6 2 2 4 3 4 2 2 2" xfId="42816" xr:uid="{A68C0ECC-2510-4E15-BBE0-6516D3AE991B}"/>
    <cellStyle name="Comma 6 2 2 4 3 4 2 3" xfId="30684" xr:uid="{8764EC65-7915-43F9-8BDA-82F43C575A0F}"/>
    <cellStyle name="Comma 6 2 2 4 3 4 3" xfId="10464" xr:uid="{2D6B30F3-FCE4-4091-ADA2-9676F6BEB04A}"/>
    <cellStyle name="Comma 6 2 2 4 3 4 3 2" xfId="22596" xr:uid="{8109A645-9CEB-402A-A9C9-57FD2926AD64}"/>
    <cellStyle name="Comma 6 2 2 4 3 4 3 2 2" xfId="46860" xr:uid="{48353FAB-9ECE-40CD-B3DE-2894EAC2A17C}"/>
    <cellStyle name="Comma 6 2 2 4 3 4 3 3" xfId="34728" xr:uid="{F841AD65-9BB9-46F7-B5E8-12DFFECB5D3D}"/>
    <cellStyle name="Comma 6 2 2 4 3 4 4" xfId="14508" xr:uid="{8215A16A-0AED-4184-9A30-F4345687A5B7}"/>
    <cellStyle name="Comma 6 2 2 4 3 4 4 2" xfId="38772" xr:uid="{C4B3D913-92D2-4546-AFF1-AFCA0DAEE538}"/>
    <cellStyle name="Comma 6 2 2 4 3 4 5" xfId="26640" xr:uid="{9978A91E-49E7-4B61-BB3F-28C9D065D73D}"/>
    <cellStyle name="Comma 6 2 2 4 3 5" xfId="4398" xr:uid="{FC6E7138-4447-4864-8144-68EF9C88011F}"/>
    <cellStyle name="Comma 6 2 2 4 3 5 2" xfId="16530" xr:uid="{0B6C0155-2D2B-4CBE-BBDF-F268765A005D}"/>
    <cellStyle name="Comma 6 2 2 4 3 5 2 2" xfId="40794" xr:uid="{5E9E08B4-4F6A-433C-B396-891E41CD1C38}"/>
    <cellStyle name="Comma 6 2 2 4 3 5 3" xfId="28662" xr:uid="{C65E557C-5AF6-44A1-B98C-DF96E2F6F0F4}"/>
    <cellStyle name="Comma 6 2 2 4 3 6" xfId="8442" xr:uid="{1299B428-4669-4F73-A650-509F8D6A1320}"/>
    <cellStyle name="Comma 6 2 2 4 3 6 2" xfId="20574" xr:uid="{F41C05D2-AD1D-46FF-810B-E992705E799B}"/>
    <cellStyle name="Comma 6 2 2 4 3 6 2 2" xfId="44838" xr:uid="{EAC76466-4EDF-4574-BB67-E38988FBBA1C}"/>
    <cellStyle name="Comma 6 2 2 4 3 6 3" xfId="32706" xr:uid="{3C625D0D-F5E1-4B63-9544-0293203ABE2F}"/>
    <cellStyle name="Comma 6 2 2 4 3 7" xfId="12486" xr:uid="{8F39C7D7-A762-4557-9683-EFE580E8881C}"/>
    <cellStyle name="Comma 6 2 2 4 3 7 2" xfId="36750" xr:uid="{617A1666-B26B-47DE-B1A0-6BC503D3A9CC}"/>
    <cellStyle name="Comma 6 2 2 4 3 8" xfId="24618" xr:uid="{6147A3B0-FD8B-43A5-8B9E-46E30079F49E}"/>
    <cellStyle name="Comma 6 2 2 4 4" xfId="606" xr:uid="{DE029E8D-9920-445C-B4D2-A1C90AAEA49D}"/>
    <cellStyle name="Comma 6 2 2 4 4 2" xfId="1617" xr:uid="{8476A81A-FB93-42CD-986B-C67973ABF0CE}"/>
    <cellStyle name="Comma 6 2 2 4 4 2 2" xfId="3639" xr:uid="{4CB048ED-9CF7-4E29-92E2-2C0A5D2EF51D}"/>
    <cellStyle name="Comma 6 2 2 4 4 2 2 2" xfId="7683" xr:uid="{028FFE06-FF9A-47FB-A3F7-38D9A0AC70A5}"/>
    <cellStyle name="Comma 6 2 2 4 4 2 2 2 2" xfId="19815" xr:uid="{BB1AEF66-3F03-432E-9EF3-D75FBFD05C8B}"/>
    <cellStyle name="Comma 6 2 2 4 4 2 2 2 2 2" xfId="44079" xr:uid="{E3F8F916-CE93-43D7-8347-32240C3A2310}"/>
    <cellStyle name="Comma 6 2 2 4 4 2 2 2 3" xfId="31947" xr:uid="{A819E066-3817-4BDB-B640-F3FB210A6DFB}"/>
    <cellStyle name="Comma 6 2 2 4 4 2 2 3" xfId="11727" xr:uid="{2C33BE52-6861-4D52-9411-7FDE8EB437AF}"/>
    <cellStyle name="Comma 6 2 2 4 4 2 2 3 2" xfId="23859" xr:uid="{136ED6FC-CD49-4AAC-881E-FCF95350D7A5}"/>
    <cellStyle name="Comma 6 2 2 4 4 2 2 3 2 2" xfId="48123" xr:uid="{910E1739-9781-494B-BBD9-AA5ADE96A199}"/>
    <cellStyle name="Comma 6 2 2 4 4 2 2 3 3" xfId="35991" xr:uid="{8BFF9C39-9E98-47E0-AD3B-65E76BF0C950}"/>
    <cellStyle name="Comma 6 2 2 4 4 2 2 4" xfId="15771" xr:uid="{2AD99529-C208-49B0-BE90-DE72A7E214CF}"/>
    <cellStyle name="Comma 6 2 2 4 4 2 2 4 2" xfId="40035" xr:uid="{B32F35E8-BA27-470D-B76E-E2E39962B856}"/>
    <cellStyle name="Comma 6 2 2 4 4 2 2 5" xfId="27903" xr:uid="{6B393BAC-7951-4E18-8A05-58198FAAEE78}"/>
    <cellStyle name="Comma 6 2 2 4 4 2 3" xfId="5661" xr:uid="{BE45C15C-A78A-4DBB-965B-F3D7CCB215F6}"/>
    <cellStyle name="Comma 6 2 2 4 4 2 3 2" xfId="17793" xr:uid="{02852619-8139-4048-8B89-1DD664327AA9}"/>
    <cellStyle name="Comma 6 2 2 4 4 2 3 2 2" xfId="42057" xr:uid="{B7FDB4A6-A401-4035-B07E-294794564AD1}"/>
    <cellStyle name="Comma 6 2 2 4 4 2 3 3" xfId="29925" xr:uid="{E9502BDC-A99B-4173-B1F5-3185A96C0998}"/>
    <cellStyle name="Comma 6 2 2 4 4 2 4" xfId="9705" xr:uid="{85F1D1FF-270D-46E4-B065-C31EFE614BB1}"/>
    <cellStyle name="Comma 6 2 2 4 4 2 4 2" xfId="21837" xr:uid="{937C7AD4-91CB-4200-B097-7F22BF0F3654}"/>
    <cellStyle name="Comma 6 2 2 4 4 2 4 2 2" xfId="46101" xr:uid="{4E8C596B-7C4E-423D-B24D-7665CEF2A190}"/>
    <cellStyle name="Comma 6 2 2 4 4 2 4 3" xfId="33969" xr:uid="{8D91D134-B9DF-4A47-8EDC-C2FEDB4106B4}"/>
    <cellStyle name="Comma 6 2 2 4 4 2 5" xfId="13749" xr:uid="{81292045-7F70-4908-9A4D-4F2E8A2891D2}"/>
    <cellStyle name="Comma 6 2 2 4 4 2 5 2" xfId="38013" xr:uid="{C810A53F-57A4-4CED-962B-33CBBF32D7F0}"/>
    <cellStyle name="Comma 6 2 2 4 4 2 6" xfId="25881" xr:uid="{7FFC6D33-6DC9-48C9-A81B-AE8DBB997180}"/>
    <cellStyle name="Comma 6 2 2 4 4 3" xfId="2628" xr:uid="{0DBAE870-337C-43FB-B020-5EF1B77CE121}"/>
    <cellStyle name="Comma 6 2 2 4 4 3 2" xfId="6672" xr:uid="{16B644D8-221F-4931-9077-42C4E9B898DC}"/>
    <cellStyle name="Comma 6 2 2 4 4 3 2 2" xfId="18804" xr:uid="{775C47BE-03D9-49EB-953D-81D2BB12BC89}"/>
    <cellStyle name="Comma 6 2 2 4 4 3 2 2 2" xfId="43068" xr:uid="{491D267E-9634-4C8C-A612-28BCCADB7D2F}"/>
    <cellStyle name="Comma 6 2 2 4 4 3 2 3" xfId="30936" xr:uid="{61DC55BC-F313-45C6-B633-5E4A9BCCD00F}"/>
    <cellStyle name="Comma 6 2 2 4 4 3 3" xfId="10716" xr:uid="{586CD7A1-4FAF-4080-8A29-774392AD9292}"/>
    <cellStyle name="Comma 6 2 2 4 4 3 3 2" xfId="22848" xr:uid="{F8D88D08-6646-4B96-942F-49A6BF3E8A60}"/>
    <cellStyle name="Comma 6 2 2 4 4 3 3 2 2" xfId="47112" xr:uid="{2F5B445C-4C47-48F3-82C1-32F20DD7B093}"/>
    <cellStyle name="Comma 6 2 2 4 4 3 3 3" xfId="34980" xr:uid="{6AF7B187-E213-4A41-951E-2C7236936A0E}"/>
    <cellStyle name="Comma 6 2 2 4 4 3 4" xfId="14760" xr:uid="{1EC4CDC1-6C89-49AF-81D2-533F72DAD408}"/>
    <cellStyle name="Comma 6 2 2 4 4 3 4 2" xfId="39024" xr:uid="{023714B2-F302-403F-B749-3682E91C7399}"/>
    <cellStyle name="Comma 6 2 2 4 4 3 5" xfId="26892" xr:uid="{2B0B9159-D4C7-4A46-8400-609DF952ACED}"/>
    <cellStyle name="Comma 6 2 2 4 4 4" xfId="4650" xr:uid="{06EAB36B-693C-4933-819D-8D188C967073}"/>
    <cellStyle name="Comma 6 2 2 4 4 4 2" xfId="16782" xr:uid="{846971A2-6210-4479-8906-BCA3A51960EB}"/>
    <cellStyle name="Comma 6 2 2 4 4 4 2 2" xfId="41046" xr:uid="{D07510F6-75A3-48F8-9E5C-E3A768FCF557}"/>
    <cellStyle name="Comma 6 2 2 4 4 4 3" xfId="28914" xr:uid="{8528B0FB-8E02-4D65-A0A2-D1E17014BB21}"/>
    <cellStyle name="Comma 6 2 2 4 4 5" xfId="8694" xr:uid="{D648F3CA-BD46-4716-B7CD-4273B3638A87}"/>
    <cellStyle name="Comma 6 2 2 4 4 5 2" xfId="20826" xr:uid="{E9BB29BB-FFB9-46DF-89CC-EAEDBDF62373}"/>
    <cellStyle name="Comma 6 2 2 4 4 5 2 2" xfId="45090" xr:uid="{98E1317F-8547-4E1B-B091-41955999E3FE}"/>
    <cellStyle name="Comma 6 2 2 4 4 5 3" xfId="32958" xr:uid="{954982CC-0DFA-4D3B-A373-5AA7B793F895}"/>
    <cellStyle name="Comma 6 2 2 4 4 6" xfId="12738" xr:uid="{7281797D-B084-4A7C-B054-CC2079CD7DD9}"/>
    <cellStyle name="Comma 6 2 2 4 4 6 2" xfId="37002" xr:uid="{59ACAA7B-8929-4233-AA27-E2D779A7540A}"/>
    <cellStyle name="Comma 6 2 2 4 4 7" xfId="24870" xr:uid="{6CD3C4B8-BA0F-4604-872A-781209E47613}"/>
    <cellStyle name="Comma 6 2 2 4 5" xfId="1112" xr:uid="{5CA3A064-680A-452E-951B-AE3B26F292F3}"/>
    <cellStyle name="Comma 6 2 2 4 5 2" xfId="3134" xr:uid="{DD58A498-2ECF-4819-9FC5-980F74AC5E5B}"/>
    <cellStyle name="Comma 6 2 2 4 5 2 2" xfId="7178" xr:uid="{F36AC403-4EB4-46A9-B0ED-A5047AC7CBA3}"/>
    <cellStyle name="Comma 6 2 2 4 5 2 2 2" xfId="19310" xr:uid="{77DC2EEF-F44C-4AD2-921E-A9A4CA88447D}"/>
    <cellStyle name="Comma 6 2 2 4 5 2 2 2 2" xfId="43574" xr:uid="{DA476842-2BEB-4AA0-883D-618030CA78C8}"/>
    <cellStyle name="Comma 6 2 2 4 5 2 2 3" xfId="31442" xr:uid="{D3C43EDA-D31B-491B-AAA3-E70E85877F72}"/>
    <cellStyle name="Comma 6 2 2 4 5 2 3" xfId="11222" xr:uid="{DFCF5F92-A852-4B95-B362-5C9D7D2980D9}"/>
    <cellStyle name="Comma 6 2 2 4 5 2 3 2" xfId="23354" xr:uid="{4AFD2C5D-1260-430B-9F9E-857A13AC73C4}"/>
    <cellStyle name="Comma 6 2 2 4 5 2 3 2 2" xfId="47618" xr:uid="{A8764157-C850-4513-8223-5FDA5EE186AB}"/>
    <cellStyle name="Comma 6 2 2 4 5 2 3 3" xfId="35486" xr:uid="{8DD578A8-AAFC-4C40-ADDD-38269A78F8E7}"/>
    <cellStyle name="Comma 6 2 2 4 5 2 4" xfId="15266" xr:uid="{FC036503-D39C-49C6-993E-04BC08FF3C60}"/>
    <cellStyle name="Comma 6 2 2 4 5 2 4 2" xfId="39530" xr:uid="{38AFE177-86FC-460A-BDE9-101CDF04A294}"/>
    <cellStyle name="Comma 6 2 2 4 5 2 5" xfId="27398" xr:uid="{09C58B2B-F685-493C-BEA0-F60BE2D1BBD2}"/>
    <cellStyle name="Comma 6 2 2 4 5 3" xfId="5156" xr:uid="{72A9AC97-9935-4899-B771-945495B316D3}"/>
    <cellStyle name="Comma 6 2 2 4 5 3 2" xfId="17288" xr:uid="{3A3341BC-6ABF-494B-9304-1659289FBB99}"/>
    <cellStyle name="Comma 6 2 2 4 5 3 2 2" xfId="41552" xr:uid="{A142C3E7-6572-4D35-8B56-DE5D2C45AD99}"/>
    <cellStyle name="Comma 6 2 2 4 5 3 3" xfId="29420" xr:uid="{5F23CC2C-632D-4D13-90BF-5B2CD2973FD8}"/>
    <cellStyle name="Comma 6 2 2 4 5 4" xfId="9200" xr:uid="{3AD6C54E-82A4-4DD8-BCB5-570418D520E6}"/>
    <cellStyle name="Comma 6 2 2 4 5 4 2" xfId="21332" xr:uid="{514372BF-9671-4D63-AE03-64B2A66E2C24}"/>
    <cellStyle name="Comma 6 2 2 4 5 4 2 2" xfId="45596" xr:uid="{12561A79-6150-4201-8B3C-6016A5C17069}"/>
    <cellStyle name="Comma 6 2 2 4 5 4 3" xfId="33464" xr:uid="{145788DB-0238-4057-B2F2-22203E56B6FB}"/>
    <cellStyle name="Comma 6 2 2 4 5 5" xfId="13244" xr:uid="{DCDB677E-857F-4B86-A4D8-6846D58A56CA}"/>
    <cellStyle name="Comma 6 2 2 4 5 5 2" xfId="37508" xr:uid="{F7EF2FFA-6F39-4F4F-9977-A06776187B75}"/>
    <cellStyle name="Comma 6 2 2 4 5 6" xfId="25376" xr:uid="{388AABE1-4BAD-4E53-B469-ECC43056761A}"/>
    <cellStyle name="Comma 6 2 2 4 6" xfId="2123" xr:uid="{1337899C-DB13-4579-9CC1-4AD55B085FD2}"/>
    <cellStyle name="Comma 6 2 2 4 6 2" xfId="6167" xr:uid="{39193B1A-793C-49FC-AE85-E9E66F90C6FC}"/>
    <cellStyle name="Comma 6 2 2 4 6 2 2" xfId="18299" xr:uid="{B1BB9574-49AF-407C-881C-7D5F5BAFC951}"/>
    <cellStyle name="Comma 6 2 2 4 6 2 2 2" xfId="42563" xr:uid="{25259D90-87D9-4B3B-B9C7-A3367E43C75A}"/>
    <cellStyle name="Comma 6 2 2 4 6 2 3" xfId="30431" xr:uid="{0C65E53B-5F0C-428D-B114-272EC8B6616A}"/>
    <cellStyle name="Comma 6 2 2 4 6 3" xfId="10211" xr:uid="{101AC28A-A084-4C90-A909-E1262678621F}"/>
    <cellStyle name="Comma 6 2 2 4 6 3 2" xfId="22343" xr:uid="{146E71BC-2FF6-42AF-AC5F-3AA227964DE1}"/>
    <cellStyle name="Comma 6 2 2 4 6 3 2 2" xfId="46607" xr:uid="{EFECDD7E-89E5-4731-91B9-48CF4186A653}"/>
    <cellStyle name="Comma 6 2 2 4 6 3 3" xfId="34475" xr:uid="{CBF1785C-AEA4-4A9B-8FE3-530F53B63863}"/>
    <cellStyle name="Comma 6 2 2 4 6 4" xfId="14255" xr:uid="{BA264565-F7D4-4CC9-9367-1A702AACD4F0}"/>
    <cellStyle name="Comma 6 2 2 4 6 4 2" xfId="38519" xr:uid="{ECCD97FE-7DC7-424F-BE43-DCA8391948B3}"/>
    <cellStyle name="Comma 6 2 2 4 6 5" xfId="26387" xr:uid="{30992404-E1B2-449B-AA76-5761D56235C3}"/>
    <cellStyle name="Comma 6 2 2 4 7" xfId="4145" xr:uid="{391A6D22-C2FD-4C61-9C5C-53D3EE0C36FA}"/>
    <cellStyle name="Comma 6 2 2 4 7 2" xfId="16277" xr:uid="{3FA0AC08-DC3D-4358-A166-5ADE2D30E817}"/>
    <cellStyle name="Comma 6 2 2 4 7 2 2" xfId="40541" xr:uid="{99FD6A2F-44D4-475D-8138-AC78C1FC4085}"/>
    <cellStyle name="Comma 6 2 2 4 7 3" xfId="28409" xr:uid="{8D9A2543-CE27-4497-8C7E-ECD452040BAE}"/>
    <cellStyle name="Comma 6 2 2 4 8" xfId="8189" xr:uid="{E377ABE8-75F4-45FF-A75F-6D45FD1D7B2C}"/>
    <cellStyle name="Comma 6 2 2 4 8 2" xfId="20321" xr:uid="{9B393C5C-E7B3-4323-80EC-7F2A3FDCD3F8}"/>
    <cellStyle name="Comma 6 2 2 4 8 2 2" xfId="44585" xr:uid="{BF43CB82-66BA-4BE6-B915-3F6F635FA7AA}"/>
    <cellStyle name="Comma 6 2 2 4 8 3" xfId="32453" xr:uid="{E92296DA-C713-46B8-AA97-574FC76AF1D3}"/>
    <cellStyle name="Comma 6 2 2 4 9" xfId="12233" xr:uid="{1669DA6F-5C4A-4E9B-BA90-F2B7B746326B}"/>
    <cellStyle name="Comma 6 2 2 4 9 2" xfId="36497" xr:uid="{F0F1E28B-5569-4E97-AB09-680E98B7224A}"/>
    <cellStyle name="Comma 6 2 2 5" xfId="164" xr:uid="{21F498AC-E7B3-41F4-AB23-E00CAA8456D0}"/>
    <cellStyle name="Comma 6 2 2 5 2" xfId="417" xr:uid="{838472FB-EAD1-4F40-A802-1BB314A9D01B}"/>
    <cellStyle name="Comma 6 2 2 5 2 2" xfId="922" xr:uid="{773C27BC-6E93-435B-908B-963B5A7A6774}"/>
    <cellStyle name="Comma 6 2 2 5 2 2 2" xfId="1933" xr:uid="{29C92CB5-A130-4E01-98B9-B042F793D1FC}"/>
    <cellStyle name="Comma 6 2 2 5 2 2 2 2" xfId="3955" xr:uid="{3495A897-61BA-4AD2-BA71-E987DBC6D0DC}"/>
    <cellStyle name="Comma 6 2 2 5 2 2 2 2 2" xfId="7999" xr:uid="{DA664A81-9A82-4DBE-817F-BC6DB5EA0141}"/>
    <cellStyle name="Comma 6 2 2 5 2 2 2 2 2 2" xfId="20131" xr:uid="{14399EF2-6EE3-4317-82CE-D38E507F3923}"/>
    <cellStyle name="Comma 6 2 2 5 2 2 2 2 2 2 2" xfId="44395" xr:uid="{7482B89B-2DD6-4466-B0D2-3BA09E808400}"/>
    <cellStyle name="Comma 6 2 2 5 2 2 2 2 2 3" xfId="32263" xr:uid="{669233E1-0ADA-49F5-843D-C66A8F52DAD9}"/>
    <cellStyle name="Comma 6 2 2 5 2 2 2 2 3" xfId="12043" xr:uid="{5CD6D9ED-6226-47E1-8CA6-F0E9A7C46EC7}"/>
    <cellStyle name="Comma 6 2 2 5 2 2 2 2 3 2" xfId="24175" xr:uid="{025B0561-DFDC-4274-85A8-1695E2A61D60}"/>
    <cellStyle name="Comma 6 2 2 5 2 2 2 2 3 2 2" xfId="48439" xr:uid="{80D9D7BD-9834-43F6-9003-A2EF03EC7A60}"/>
    <cellStyle name="Comma 6 2 2 5 2 2 2 2 3 3" xfId="36307" xr:uid="{19EEAF1D-90E0-4AC5-BFB5-1D3F65CF34B6}"/>
    <cellStyle name="Comma 6 2 2 5 2 2 2 2 4" xfId="16087" xr:uid="{1161BB94-7BE4-4E1E-B41E-CE51BB41B077}"/>
    <cellStyle name="Comma 6 2 2 5 2 2 2 2 4 2" xfId="40351" xr:uid="{8E0F7C42-3785-4907-984F-4B022C4D7C6C}"/>
    <cellStyle name="Comma 6 2 2 5 2 2 2 2 5" xfId="28219" xr:uid="{63B5154C-838E-44CD-A9D3-C1AFF0CD594B}"/>
    <cellStyle name="Comma 6 2 2 5 2 2 2 3" xfId="5977" xr:uid="{25848AC6-7C3B-4C24-BE72-A0E3701EB681}"/>
    <cellStyle name="Comma 6 2 2 5 2 2 2 3 2" xfId="18109" xr:uid="{BBB9179D-3DE1-4EDC-AE21-9FD101F44E7F}"/>
    <cellStyle name="Comma 6 2 2 5 2 2 2 3 2 2" xfId="42373" xr:uid="{41102FCA-30B7-4E0B-BE93-CC2E346F1444}"/>
    <cellStyle name="Comma 6 2 2 5 2 2 2 3 3" xfId="30241" xr:uid="{5D19BFC7-DDBC-4546-A9A2-88006D016665}"/>
    <cellStyle name="Comma 6 2 2 5 2 2 2 4" xfId="10021" xr:uid="{044869DD-5178-464C-AAF0-6AD74541D77C}"/>
    <cellStyle name="Comma 6 2 2 5 2 2 2 4 2" xfId="22153" xr:uid="{87FBFAA9-AF32-43AD-98FB-EAECB39BE431}"/>
    <cellStyle name="Comma 6 2 2 5 2 2 2 4 2 2" xfId="46417" xr:uid="{4AB0BAC4-2E71-4D83-9D79-950EFE93794C}"/>
    <cellStyle name="Comma 6 2 2 5 2 2 2 4 3" xfId="34285" xr:uid="{D103A56F-C172-4924-87B0-2D43452EB686}"/>
    <cellStyle name="Comma 6 2 2 5 2 2 2 5" xfId="14065" xr:uid="{537F9E68-2772-46EC-ACD5-8145B69A1850}"/>
    <cellStyle name="Comma 6 2 2 5 2 2 2 5 2" xfId="38329" xr:uid="{F0D2F526-EB1A-454E-9FCC-0FEF62DF2FDB}"/>
    <cellStyle name="Comma 6 2 2 5 2 2 2 6" xfId="26197" xr:uid="{9C5073D6-F789-45AB-86DC-9E59A7DE7510}"/>
    <cellStyle name="Comma 6 2 2 5 2 2 3" xfId="2944" xr:uid="{941FFCAD-A033-4913-8A03-77D2DCE23F07}"/>
    <cellStyle name="Comma 6 2 2 5 2 2 3 2" xfId="6988" xr:uid="{6E11244F-6EE4-47B0-9A52-1EAC8B55D44F}"/>
    <cellStyle name="Comma 6 2 2 5 2 2 3 2 2" xfId="19120" xr:uid="{3F7AD361-AE58-40D0-89BE-6FD2433206C0}"/>
    <cellStyle name="Comma 6 2 2 5 2 2 3 2 2 2" xfId="43384" xr:uid="{82DE5629-6F0D-449D-83A1-65BC920A2147}"/>
    <cellStyle name="Comma 6 2 2 5 2 2 3 2 3" xfId="31252" xr:uid="{CA6ADA90-3D94-4E71-A698-8E0E8435E6D7}"/>
    <cellStyle name="Comma 6 2 2 5 2 2 3 3" xfId="11032" xr:uid="{BD703B12-D0F8-4797-A829-3650BFFCC116}"/>
    <cellStyle name="Comma 6 2 2 5 2 2 3 3 2" xfId="23164" xr:uid="{C40CE836-1C19-4948-8F96-6404C8BC6724}"/>
    <cellStyle name="Comma 6 2 2 5 2 2 3 3 2 2" xfId="47428" xr:uid="{74F5A9C8-A515-484F-BFD4-82F2EF1F39A4}"/>
    <cellStyle name="Comma 6 2 2 5 2 2 3 3 3" xfId="35296" xr:uid="{ED621724-4CE0-4953-853E-2C108EA24D45}"/>
    <cellStyle name="Comma 6 2 2 5 2 2 3 4" xfId="15076" xr:uid="{81F22C4F-5404-4598-889D-9A937B328E72}"/>
    <cellStyle name="Comma 6 2 2 5 2 2 3 4 2" xfId="39340" xr:uid="{ADD490C3-6B81-4C4A-B0A1-3115CD14F228}"/>
    <cellStyle name="Comma 6 2 2 5 2 2 3 5" xfId="27208" xr:uid="{9DB050D2-9D39-49EB-8AFE-669A2EB043EE}"/>
    <cellStyle name="Comma 6 2 2 5 2 2 4" xfId="4966" xr:uid="{4752A822-8ED2-44F8-89CD-CCF593B67907}"/>
    <cellStyle name="Comma 6 2 2 5 2 2 4 2" xfId="17098" xr:uid="{2CC1A5D7-5ACE-416C-8BFC-0F8F1108A960}"/>
    <cellStyle name="Comma 6 2 2 5 2 2 4 2 2" xfId="41362" xr:uid="{78DFDCC0-967B-4C98-8898-C2FCB90A5C9A}"/>
    <cellStyle name="Comma 6 2 2 5 2 2 4 3" xfId="29230" xr:uid="{01850644-6AAF-463A-8674-7E1CBB0EA710}"/>
    <cellStyle name="Comma 6 2 2 5 2 2 5" xfId="9010" xr:uid="{4F05B9F2-D371-48C4-A510-C1B5F16C4DB7}"/>
    <cellStyle name="Comma 6 2 2 5 2 2 5 2" xfId="21142" xr:uid="{74B1253C-D624-46F7-94FB-54F90851C168}"/>
    <cellStyle name="Comma 6 2 2 5 2 2 5 2 2" xfId="45406" xr:uid="{B12E687F-58B2-43F0-A30A-5A133F3F9B45}"/>
    <cellStyle name="Comma 6 2 2 5 2 2 5 3" xfId="33274" xr:uid="{53F56E68-487D-4F90-934A-1BCFF36F98D4}"/>
    <cellStyle name="Comma 6 2 2 5 2 2 6" xfId="13054" xr:uid="{E3356C88-19F0-430E-836E-171974EB8840}"/>
    <cellStyle name="Comma 6 2 2 5 2 2 6 2" xfId="37318" xr:uid="{1958B4C9-461C-4DA9-8E52-282B15F8015A}"/>
    <cellStyle name="Comma 6 2 2 5 2 2 7" xfId="25186" xr:uid="{B2DC0E47-1B8F-44CA-ACCD-86768BE54BA8}"/>
    <cellStyle name="Comma 6 2 2 5 2 3" xfId="1428" xr:uid="{F956E15A-13CE-4823-9407-5D06E944CA6A}"/>
    <cellStyle name="Comma 6 2 2 5 2 3 2" xfId="3450" xr:uid="{22B3763D-4FB5-4906-878C-7BC2DE8472B0}"/>
    <cellStyle name="Comma 6 2 2 5 2 3 2 2" xfId="7494" xr:uid="{51ACE6FD-1DE3-46DE-A1B0-E1A839FAFF5D}"/>
    <cellStyle name="Comma 6 2 2 5 2 3 2 2 2" xfId="19626" xr:uid="{880E5325-C04A-46BF-9935-C5BE0C192EE5}"/>
    <cellStyle name="Comma 6 2 2 5 2 3 2 2 2 2" xfId="43890" xr:uid="{98B10D7B-B878-413D-8307-3F27F14207DE}"/>
    <cellStyle name="Comma 6 2 2 5 2 3 2 2 3" xfId="31758" xr:uid="{F8318DEB-3BEB-4C92-BA5D-754F7FC6E219}"/>
    <cellStyle name="Comma 6 2 2 5 2 3 2 3" xfId="11538" xr:uid="{4C790D41-9D60-4EC4-8A75-2AFAE2AC442F}"/>
    <cellStyle name="Comma 6 2 2 5 2 3 2 3 2" xfId="23670" xr:uid="{0D8589EA-E428-416F-9463-14EF2713A9F3}"/>
    <cellStyle name="Comma 6 2 2 5 2 3 2 3 2 2" xfId="47934" xr:uid="{B4673109-FED1-4599-8695-334E68C47DD8}"/>
    <cellStyle name="Comma 6 2 2 5 2 3 2 3 3" xfId="35802" xr:uid="{619EF70D-83B0-420D-A57B-FA6BFA9E961C}"/>
    <cellStyle name="Comma 6 2 2 5 2 3 2 4" xfId="15582" xr:uid="{9B331DCF-690D-44AD-98E2-004F9B19EAD7}"/>
    <cellStyle name="Comma 6 2 2 5 2 3 2 4 2" xfId="39846" xr:uid="{0B50D510-10EE-4B43-9136-B3AB83F711CE}"/>
    <cellStyle name="Comma 6 2 2 5 2 3 2 5" xfId="27714" xr:uid="{B3385E19-8482-4B13-A035-4080F6F89C54}"/>
    <cellStyle name="Comma 6 2 2 5 2 3 3" xfId="5472" xr:uid="{52E9A8CA-564E-4C7A-BE69-C34F57C55B36}"/>
    <cellStyle name="Comma 6 2 2 5 2 3 3 2" xfId="17604" xr:uid="{6752ECCE-F5B3-4D6D-8C8C-D961DF024473}"/>
    <cellStyle name="Comma 6 2 2 5 2 3 3 2 2" xfId="41868" xr:uid="{B2734982-A7E1-4CE9-A4FA-E9B14F7C7E5E}"/>
    <cellStyle name="Comma 6 2 2 5 2 3 3 3" xfId="29736" xr:uid="{0D4A25AA-B25D-45ED-A1A1-464120EDFA0D}"/>
    <cellStyle name="Comma 6 2 2 5 2 3 4" xfId="9516" xr:uid="{D1D0B971-BA91-4B1B-A085-AE1953B5897A}"/>
    <cellStyle name="Comma 6 2 2 5 2 3 4 2" xfId="21648" xr:uid="{7A1DDDDC-0188-4B05-A785-DE03F0E3C924}"/>
    <cellStyle name="Comma 6 2 2 5 2 3 4 2 2" xfId="45912" xr:uid="{57FBC262-1FC2-49C0-9DEF-8092F92B4BFF}"/>
    <cellStyle name="Comma 6 2 2 5 2 3 4 3" xfId="33780" xr:uid="{2AF93BF3-A86C-4A6F-A5E1-124CC1EDCB0B}"/>
    <cellStyle name="Comma 6 2 2 5 2 3 5" xfId="13560" xr:uid="{E99EF451-FB18-4387-8C1E-595BAB4848B9}"/>
    <cellStyle name="Comma 6 2 2 5 2 3 5 2" xfId="37824" xr:uid="{7EC7A75D-5A4E-4D63-9B28-649AA69C0952}"/>
    <cellStyle name="Comma 6 2 2 5 2 3 6" xfId="25692" xr:uid="{A0BE525B-CC2D-4B04-8F2F-DEF76E9B3226}"/>
    <cellStyle name="Comma 6 2 2 5 2 4" xfId="2439" xr:uid="{64F2BF82-187F-4FB5-9D01-D4CF9D8E21F5}"/>
    <cellStyle name="Comma 6 2 2 5 2 4 2" xfId="6483" xr:uid="{C87F38DA-E529-4515-A92F-190B546A9E6C}"/>
    <cellStyle name="Comma 6 2 2 5 2 4 2 2" xfId="18615" xr:uid="{C47E7011-C7C6-4498-8238-4C5CE374F4D2}"/>
    <cellStyle name="Comma 6 2 2 5 2 4 2 2 2" xfId="42879" xr:uid="{65B688AC-147C-4156-829D-932D3F27006F}"/>
    <cellStyle name="Comma 6 2 2 5 2 4 2 3" xfId="30747" xr:uid="{6C3C7F84-A89C-479A-9B78-8014B5AF5C88}"/>
    <cellStyle name="Comma 6 2 2 5 2 4 3" xfId="10527" xr:uid="{C7906EA6-D513-46E8-AA2E-7E2C2988DF43}"/>
    <cellStyle name="Comma 6 2 2 5 2 4 3 2" xfId="22659" xr:uid="{03B4CCA0-7772-4C6C-BCB3-66DFFFDC75EC}"/>
    <cellStyle name="Comma 6 2 2 5 2 4 3 2 2" xfId="46923" xr:uid="{4B3057DA-DA2A-4722-9ADD-A575602CBD66}"/>
    <cellStyle name="Comma 6 2 2 5 2 4 3 3" xfId="34791" xr:uid="{4F1EA40B-31EC-482F-9219-A0BC21D7F90A}"/>
    <cellStyle name="Comma 6 2 2 5 2 4 4" xfId="14571" xr:uid="{307B3E6F-7277-4CFF-920C-8EE96A2E6D85}"/>
    <cellStyle name="Comma 6 2 2 5 2 4 4 2" xfId="38835" xr:uid="{7C1272F3-385A-49D5-822E-7C30A7D9367D}"/>
    <cellStyle name="Comma 6 2 2 5 2 4 5" xfId="26703" xr:uid="{73261100-B57E-489A-A17F-1D00C56C2FDC}"/>
    <cellStyle name="Comma 6 2 2 5 2 5" xfId="4461" xr:uid="{4D691D0C-9463-429F-A3CD-DC37A9F9757F}"/>
    <cellStyle name="Comma 6 2 2 5 2 5 2" xfId="16593" xr:uid="{4CC89CEA-842B-488A-89B7-5988B66D70A0}"/>
    <cellStyle name="Comma 6 2 2 5 2 5 2 2" xfId="40857" xr:uid="{31E467BF-2A38-4F2C-806F-F5222CED2AE3}"/>
    <cellStyle name="Comma 6 2 2 5 2 5 3" xfId="28725" xr:uid="{B3ADB80C-38B3-4502-89A7-E6AE904796A9}"/>
    <cellStyle name="Comma 6 2 2 5 2 6" xfId="8505" xr:uid="{49F6B270-6673-4FC5-94B3-E775535B3E39}"/>
    <cellStyle name="Comma 6 2 2 5 2 6 2" xfId="20637" xr:uid="{A1EEA521-C33A-449A-8BF4-155C63EA7856}"/>
    <cellStyle name="Comma 6 2 2 5 2 6 2 2" xfId="44901" xr:uid="{E101E5CD-0102-4F1E-925F-B3246F80FFC7}"/>
    <cellStyle name="Comma 6 2 2 5 2 6 3" xfId="32769" xr:uid="{65AEE456-E6FB-430E-9DD8-02263448475A}"/>
    <cellStyle name="Comma 6 2 2 5 2 7" xfId="12549" xr:uid="{F7E5DD83-3265-4485-BCE7-9FEB37B6B49A}"/>
    <cellStyle name="Comma 6 2 2 5 2 7 2" xfId="36813" xr:uid="{070921BF-F09D-4438-9D4D-01098EB770A8}"/>
    <cellStyle name="Comma 6 2 2 5 2 8" xfId="24681" xr:uid="{EFA9B206-EBD2-40FE-BA07-22B976248F36}"/>
    <cellStyle name="Comma 6 2 2 5 3" xfId="669" xr:uid="{04FD41D3-9987-4D25-8DD6-440FDC248FEF}"/>
    <cellStyle name="Comma 6 2 2 5 3 2" xfId="1680" xr:uid="{4655E8AB-97EF-46E4-BD69-3ED1364B9D75}"/>
    <cellStyle name="Comma 6 2 2 5 3 2 2" xfId="3702" xr:uid="{1D771B01-1F6F-4843-849D-D9165C10EF05}"/>
    <cellStyle name="Comma 6 2 2 5 3 2 2 2" xfId="7746" xr:uid="{169E1B90-E593-4262-9B28-ABF5D0C48D14}"/>
    <cellStyle name="Comma 6 2 2 5 3 2 2 2 2" xfId="19878" xr:uid="{7FFB2950-EB78-4A08-862C-6EECD14CC625}"/>
    <cellStyle name="Comma 6 2 2 5 3 2 2 2 2 2" xfId="44142" xr:uid="{69E9F177-C034-4C54-B793-AF37C63BD776}"/>
    <cellStyle name="Comma 6 2 2 5 3 2 2 2 3" xfId="32010" xr:uid="{3BE8088F-B880-4E1E-AF71-5E7D9AEAC0A0}"/>
    <cellStyle name="Comma 6 2 2 5 3 2 2 3" xfId="11790" xr:uid="{9145C765-22E7-4751-9E6E-442C336E67CB}"/>
    <cellStyle name="Comma 6 2 2 5 3 2 2 3 2" xfId="23922" xr:uid="{F3CB095A-F163-4887-9B1C-E8775E5122C4}"/>
    <cellStyle name="Comma 6 2 2 5 3 2 2 3 2 2" xfId="48186" xr:uid="{17198C9A-6DF2-4362-B597-A1E0DB1C147B}"/>
    <cellStyle name="Comma 6 2 2 5 3 2 2 3 3" xfId="36054" xr:uid="{267FF4E8-DA34-4F75-9CF0-8AE4E9BADF18}"/>
    <cellStyle name="Comma 6 2 2 5 3 2 2 4" xfId="15834" xr:uid="{38FD8F4F-10D6-4F70-BC19-1AAEF56DC4E7}"/>
    <cellStyle name="Comma 6 2 2 5 3 2 2 4 2" xfId="40098" xr:uid="{7EEF44A0-E139-49E8-9E6E-2179EF49818A}"/>
    <cellStyle name="Comma 6 2 2 5 3 2 2 5" xfId="27966" xr:uid="{A48D8801-C8ED-460E-B07B-09E411A4B295}"/>
    <cellStyle name="Comma 6 2 2 5 3 2 3" xfId="5724" xr:uid="{D3A56E85-77A8-4A32-BC10-6996A096D2DA}"/>
    <cellStyle name="Comma 6 2 2 5 3 2 3 2" xfId="17856" xr:uid="{E4D44398-A20F-488E-8D36-0BC9D9E7A25A}"/>
    <cellStyle name="Comma 6 2 2 5 3 2 3 2 2" xfId="42120" xr:uid="{C3E33A07-8DAF-4722-93AF-9D6E568F9718}"/>
    <cellStyle name="Comma 6 2 2 5 3 2 3 3" xfId="29988" xr:uid="{BE8157BE-D0C6-4F97-BC1B-09307F32A3E5}"/>
    <cellStyle name="Comma 6 2 2 5 3 2 4" xfId="9768" xr:uid="{4952E2BD-AC79-492F-A29B-E030F3FEA758}"/>
    <cellStyle name="Comma 6 2 2 5 3 2 4 2" xfId="21900" xr:uid="{019B0E13-9368-4BB6-8409-E978DA1463C1}"/>
    <cellStyle name="Comma 6 2 2 5 3 2 4 2 2" xfId="46164" xr:uid="{8106CCF9-0FD1-48EA-8EC2-74FE540ECBFF}"/>
    <cellStyle name="Comma 6 2 2 5 3 2 4 3" xfId="34032" xr:uid="{4B65A2E2-E097-4F86-AF82-B374C71A5B47}"/>
    <cellStyle name="Comma 6 2 2 5 3 2 5" xfId="13812" xr:uid="{EEC16448-2898-4E4D-A4E0-31979E12FECC}"/>
    <cellStyle name="Comma 6 2 2 5 3 2 5 2" xfId="38076" xr:uid="{3C295E71-FA6D-4DFE-A265-38479BE6667F}"/>
    <cellStyle name="Comma 6 2 2 5 3 2 6" xfId="25944" xr:uid="{56937411-55D4-44EC-945B-770C5604C5BD}"/>
    <cellStyle name="Comma 6 2 2 5 3 3" xfId="2691" xr:uid="{E3BBD0A4-6DB8-4FED-BD42-D47CBD4970C8}"/>
    <cellStyle name="Comma 6 2 2 5 3 3 2" xfId="6735" xr:uid="{21D74339-7D3A-4751-A88E-CCFDA2149BDD}"/>
    <cellStyle name="Comma 6 2 2 5 3 3 2 2" xfId="18867" xr:uid="{DD39A3B4-0E6C-4020-BCB4-5564CA869D3D}"/>
    <cellStyle name="Comma 6 2 2 5 3 3 2 2 2" xfId="43131" xr:uid="{E500C6F6-420F-4C8C-B060-7D3C127C66CA}"/>
    <cellStyle name="Comma 6 2 2 5 3 3 2 3" xfId="30999" xr:uid="{68B2FA5F-5909-4A41-ADBD-25A67C99B155}"/>
    <cellStyle name="Comma 6 2 2 5 3 3 3" xfId="10779" xr:uid="{4BE88034-3A6B-4264-82EF-C08E75161930}"/>
    <cellStyle name="Comma 6 2 2 5 3 3 3 2" xfId="22911" xr:uid="{508AB848-0A7C-481B-B3C6-DFC1DA5E774D}"/>
    <cellStyle name="Comma 6 2 2 5 3 3 3 2 2" xfId="47175" xr:uid="{C6E91693-E0DB-4BC2-9753-37D9BAC7C76A}"/>
    <cellStyle name="Comma 6 2 2 5 3 3 3 3" xfId="35043" xr:uid="{17C2669C-4A5E-4E24-B353-48763A0395C6}"/>
    <cellStyle name="Comma 6 2 2 5 3 3 4" xfId="14823" xr:uid="{D4B06AC5-E3AB-457F-84A2-A17F6130C37B}"/>
    <cellStyle name="Comma 6 2 2 5 3 3 4 2" xfId="39087" xr:uid="{21980C94-E3D5-4A9E-96B5-0ED20E0607B5}"/>
    <cellStyle name="Comma 6 2 2 5 3 3 5" xfId="26955" xr:uid="{058A9825-615C-4BB5-AAC2-1DD271A237F9}"/>
    <cellStyle name="Comma 6 2 2 5 3 4" xfId="4713" xr:uid="{A0FCB987-2BE6-46A3-B9DC-B01549917CAF}"/>
    <cellStyle name="Comma 6 2 2 5 3 4 2" xfId="16845" xr:uid="{43540175-6C2F-4E4B-8498-BEBDD028E041}"/>
    <cellStyle name="Comma 6 2 2 5 3 4 2 2" xfId="41109" xr:uid="{A6A8C2F7-F067-4153-8687-D112674565EA}"/>
    <cellStyle name="Comma 6 2 2 5 3 4 3" xfId="28977" xr:uid="{8A6A36F3-4B6E-449C-BA26-73705BBE83F8}"/>
    <cellStyle name="Comma 6 2 2 5 3 5" xfId="8757" xr:uid="{ED765802-8DD9-4A69-8562-14A3D683355C}"/>
    <cellStyle name="Comma 6 2 2 5 3 5 2" xfId="20889" xr:uid="{AA038FCE-152C-412B-B35D-D8D74C89F83B}"/>
    <cellStyle name="Comma 6 2 2 5 3 5 2 2" xfId="45153" xr:uid="{2ED59B12-727B-4A13-9F5C-4196126CE3C0}"/>
    <cellStyle name="Comma 6 2 2 5 3 5 3" xfId="33021" xr:uid="{8258696D-A1A7-4FD9-B24E-44A658B538BC}"/>
    <cellStyle name="Comma 6 2 2 5 3 6" xfId="12801" xr:uid="{70BD3E25-5510-45D9-AE85-4B68266A4C7F}"/>
    <cellStyle name="Comma 6 2 2 5 3 6 2" xfId="37065" xr:uid="{666B6DC8-DD25-4013-A54F-85963B44272B}"/>
    <cellStyle name="Comma 6 2 2 5 3 7" xfId="24933" xr:uid="{0C8C8027-D448-4192-9267-0EEA157F31DB}"/>
    <cellStyle name="Comma 6 2 2 5 4" xfId="1175" xr:uid="{33F0ABA3-A600-46FB-82C1-A1FC0ADEEBEF}"/>
    <cellStyle name="Comma 6 2 2 5 4 2" xfId="3197" xr:uid="{E8A45870-1E81-41C7-A52D-72E639E1C871}"/>
    <cellStyle name="Comma 6 2 2 5 4 2 2" xfId="7241" xr:uid="{E71CEFCB-29AA-44CA-B414-93E84CEA90DE}"/>
    <cellStyle name="Comma 6 2 2 5 4 2 2 2" xfId="19373" xr:uid="{E342784B-4863-456B-8253-AD9D550AFBA3}"/>
    <cellStyle name="Comma 6 2 2 5 4 2 2 2 2" xfId="43637" xr:uid="{974E4D7B-B70D-4379-973E-5C80AF2399AC}"/>
    <cellStyle name="Comma 6 2 2 5 4 2 2 3" xfId="31505" xr:uid="{559BC492-BE71-4990-9BE6-0F398F004BA2}"/>
    <cellStyle name="Comma 6 2 2 5 4 2 3" xfId="11285" xr:uid="{7CDD6CE7-6202-41A7-9F1D-7FC8F6C92795}"/>
    <cellStyle name="Comma 6 2 2 5 4 2 3 2" xfId="23417" xr:uid="{DEE1724C-F654-4BD3-BB54-8862F9E74981}"/>
    <cellStyle name="Comma 6 2 2 5 4 2 3 2 2" xfId="47681" xr:uid="{3148EBD1-4DC8-4B11-90F9-FE37B2BAFBF8}"/>
    <cellStyle name="Comma 6 2 2 5 4 2 3 3" xfId="35549" xr:uid="{66EE6887-F8D0-41CF-B32C-5D0A15F6631C}"/>
    <cellStyle name="Comma 6 2 2 5 4 2 4" xfId="15329" xr:uid="{2E44CFD7-0B50-44CC-A876-648625DF4279}"/>
    <cellStyle name="Comma 6 2 2 5 4 2 4 2" xfId="39593" xr:uid="{04812753-5FAF-4C93-9A7E-A8338E3EA0C8}"/>
    <cellStyle name="Comma 6 2 2 5 4 2 5" xfId="27461" xr:uid="{5F0D1269-9A80-4F32-BC4F-45940B5E9218}"/>
    <cellStyle name="Comma 6 2 2 5 4 3" xfId="5219" xr:uid="{BCC401D7-C91B-4867-A2DB-70FE2FAF3B69}"/>
    <cellStyle name="Comma 6 2 2 5 4 3 2" xfId="17351" xr:uid="{A6EB080F-0A66-4D86-B664-EF33796AED3B}"/>
    <cellStyle name="Comma 6 2 2 5 4 3 2 2" xfId="41615" xr:uid="{58C01219-5ADC-4C85-90E5-AEF3E55800C2}"/>
    <cellStyle name="Comma 6 2 2 5 4 3 3" xfId="29483" xr:uid="{591A7E8F-278F-4AD5-926E-F6E34A53C9A2}"/>
    <cellStyle name="Comma 6 2 2 5 4 4" xfId="9263" xr:uid="{60277C01-0444-4416-AD0F-A8D106156F2C}"/>
    <cellStyle name="Comma 6 2 2 5 4 4 2" xfId="21395" xr:uid="{7C211C8A-AA8D-4D8A-8336-CD3E66F342D5}"/>
    <cellStyle name="Comma 6 2 2 5 4 4 2 2" xfId="45659" xr:uid="{D2B2BE92-2C9E-4F41-B324-C981D617383E}"/>
    <cellStyle name="Comma 6 2 2 5 4 4 3" xfId="33527" xr:uid="{5AA4E420-BA67-4D23-8ADA-122D28A04E66}"/>
    <cellStyle name="Comma 6 2 2 5 4 5" xfId="13307" xr:uid="{CAA755D7-16D3-4D96-AF58-DD1EBF84B0E0}"/>
    <cellStyle name="Comma 6 2 2 5 4 5 2" xfId="37571" xr:uid="{9284D441-03D0-49C8-AAF4-7047B14FA776}"/>
    <cellStyle name="Comma 6 2 2 5 4 6" xfId="25439" xr:uid="{A76D3A11-09FA-4C7D-BB7A-060A68C25CC4}"/>
    <cellStyle name="Comma 6 2 2 5 5" xfId="2186" xr:uid="{2E2D7751-D7A9-48C8-AEF6-B34FB04384E8}"/>
    <cellStyle name="Comma 6 2 2 5 5 2" xfId="6230" xr:uid="{ADCF377A-B42B-435D-A183-ED1A5E11E2A6}"/>
    <cellStyle name="Comma 6 2 2 5 5 2 2" xfId="18362" xr:uid="{24AE0074-E6F5-40CB-AC91-FA964D3D18BD}"/>
    <cellStyle name="Comma 6 2 2 5 5 2 2 2" xfId="42626" xr:uid="{0E61EEBB-BC8A-4A34-9E81-C70A46BD9FE7}"/>
    <cellStyle name="Comma 6 2 2 5 5 2 3" xfId="30494" xr:uid="{6DFC4B8A-9F27-4093-BA54-3F48573A5F94}"/>
    <cellStyle name="Comma 6 2 2 5 5 3" xfId="10274" xr:uid="{2CF20FE2-302A-401F-9CEF-1A63AE18BD66}"/>
    <cellStyle name="Comma 6 2 2 5 5 3 2" xfId="22406" xr:uid="{5F2479AE-EA97-4ECC-B33F-EE7046B424AB}"/>
    <cellStyle name="Comma 6 2 2 5 5 3 2 2" xfId="46670" xr:uid="{05FC5CDD-5A63-4D2C-8C17-CC191DC0AE33}"/>
    <cellStyle name="Comma 6 2 2 5 5 3 3" xfId="34538" xr:uid="{5BFB5444-5971-4B16-8D12-95C1E9C5DFE1}"/>
    <cellStyle name="Comma 6 2 2 5 5 4" xfId="14318" xr:uid="{5FA5A70D-5337-4286-B7AE-063BB744352A}"/>
    <cellStyle name="Comma 6 2 2 5 5 4 2" xfId="38582" xr:uid="{3401B813-7246-4C32-B8C6-F2196B5EA0DC}"/>
    <cellStyle name="Comma 6 2 2 5 5 5" xfId="26450" xr:uid="{45F47F7C-DEDB-4AF9-A6EE-69B376EDF0FB}"/>
    <cellStyle name="Comma 6 2 2 5 6" xfId="4208" xr:uid="{D7F6EA46-A31F-4DBB-A3EE-DCD18D91EE41}"/>
    <cellStyle name="Comma 6 2 2 5 6 2" xfId="16340" xr:uid="{DC5DA490-4659-4AC5-B81B-B06DC8397CF7}"/>
    <cellStyle name="Comma 6 2 2 5 6 2 2" xfId="40604" xr:uid="{37EFC392-E4BC-4447-A035-185DC19152A2}"/>
    <cellStyle name="Comma 6 2 2 5 6 3" xfId="28472" xr:uid="{AB2DCF6C-28B3-447E-B900-E960CCA63392}"/>
    <cellStyle name="Comma 6 2 2 5 7" xfId="8252" xr:uid="{3B39BC6B-A1C1-41F0-823F-E61837D352D2}"/>
    <cellStyle name="Comma 6 2 2 5 7 2" xfId="20384" xr:uid="{B1CDFD06-E3DF-4BEE-B5BA-F9EDAEAA866D}"/>
    <cellStyle name="Comma 6 2 2 5 7 2 2" xfId="44648" xr:uid="{4A576920-560F-43FE-8912-CCA4AF0BFE79}"/>
    <cellStyle name="Comma 6 2 2 5 7 3" xfId="32516" xr:uid="{2BC9CDD4-BCAD-408D-9CF9-BC0F25478014}"/>
    <cellStyle name="Comma 6 2 2 5 8" xfId="12296" xr:uid="{0EDFD809-46E4-4440-9509-A398ABE7DDD5}"/>
    <cellStyle name="Comma 6 2 2 5 8 2" xfId="36560" xr:uid="{8E35D65E-5F62-4486-BCB2-59D0559B404D}"/>
    <cellStyle name="Comma 6 2 2 5 9" xfId="24428" xr:uid="{A1E3E9C7-958D-4274-9C19-9938C125E8A6}"/>
    <cellStyle name="Comma 6 2 2 6" xfId="291" xr:uid="{DE1C216F-992F-4AE3-B6D1-5B5CAFA63FAC}"/>
    <cellStyle name="Comma 6 2 2 6 2" xfId="796" xr:uid="{659BCCD2-BB52-4CA5-AC3C-1FF291F98690}"/>
    <cellStyle name="Comma 6 2 2 6 2 2" xfId="1807" xr:uid="{B5C85F3E-DADE-40EB-A887-C48E8E6A5495}"/>
    <cellStyle name="Comma 6 2 2 6 2 2 2" xfId="3829" xr:uid="{0B344D63-2E32-42C0-8F0F-9C889ED6D128}"/>
    <cellStyle name="Comma 6 2 2 6 2 2 2 2" xfId="7873" xr:uid="{73369BA4-3D47-45C4-B6AB-5A09BE6D8B11}"/>
    <cellStyle name="Comma 6 2 2 6 2 2 2 2 2" xfId="20005" xr:uid="{2B513C50-A0D5-4880-8042-46BCCAF64175}"/>
    <cellStyle name="Comma 6 2 2 6 2 2 2 2 2 2" xfId="44269" xr:uid="{2B9DC3AF-91FB-4BF7-B235-16E152EBD610}"/>
    <cellStyle name="Comma 6 2 2 6 2 2 2 2 3" xfId="32137" xr:uid="{7E6BE699-D573-4DA0-8B0E-9DAD15412719}"/>
    <cellStyle name="Comma 6 2 2 6 2 2 2 3" xfId="11917" xr:uid="{E7F6A972-2270-4382-8992-1237CC3FC12D}"/>
    <cellStyle name="Comma 6 2 2 6 2 2 2 3 2" xfId="24049" xr:uid="{C50284C1-5318-4608-B897-B20F55309E98}"/>
    <cellStyle name="Comma 6 2 2 6 2 2 2 3 2 2" xfId="48313" xr:uid="{6A8D27BE-040B-48DD-9726-50EE9F56C636}"/>
    <cellStyle name="Comma 6 2 2 6 2 2 2 3 3" xfId="36181" xr:uid="{2C5B71BA-8486-466B-8305-F138FCB766D0}"/>
    <cellStyle name="Comma 6 2 2 6 2 2 2 4" xfId="15961" xr:uid="{2FF17E9A-A280-4A37-9A54-7ED7EDED3294}"/>
    <cellStyle name="Comma 6 2 2 6 2 2 2 4 2" xfId="40225" xr:uid="{76EFA3EB-D989-46C8-A1C7-32E119A11CAB}"/>
    <cellStyle name="Comma 6 2 2 6 2 2 2 5" xfId="28093" xr:uid="{2A96A848-F473-4D92-93F2-F8F2721763D6}"/>
    <cellStyle name="Comma 6 2 2 6 2 2 3" xfId="5851" xr:uid="{DCF13A02-4591-40BD-B51E-8953CBF8F962}"/>
    <cellStyle name="Comma 6 2 2 6 2 2 3 2" xfId="17983" xr:uid="{C2AF7E88-AF42-4519-ACB5-71058849A039}"/>
    <cellStyle name="Comma 6 2 2 6 2 2 3 2 2" xfId="42247" xr:uid="{8F924A84-AF69-4DF9-9101-5CAE1B601EF2}"/>
    <cellStyle name="Comma 6 2 2 6 2 2 3 3" xfId="30115" xr:uid="{030A6B9B-C01B-4CDF-83BA-9316A7F9B9D9}"/>
    <cellStyle name="Comma 6 2 2 6 2 2 4" xfId="9895" xr:uid="{5585956A-0C44-4DA2-B8B8-7DA27719ACF2}"/>
    <cellStyle name="Comma 6 2 2 6 2 2 4 2" xfId="22027" xr:uid="{DE11F094-EB7F-4EB8-97E4-D3C7D992B5DE}"/>
    <cellStyle name="Comma 6 2 2 6 2 2 4 2 2" xfId="46291" xr:uid="{0D56E985-1506-4B06-95E5-A8AEEC07EDF5}"/>
    <cellStyle name="Comma 6 2 2 6 2 2 4 3" xfId="34159" xr:uid="{67116851-9CE8-412C-A6E5-86520402E6D7}"/>
    <cellStyle name="Comma 6 2 2 6 2 2 5" xfId="13939" xr:uid="{43BFB1CC-8185-4EA2-B385-9632BCEC0732}"/>
    <cellStyle name="Comma 6 2 2 6 2 2 5 2" xfId="38203" xr:uid="{15866594-0C48-4603-9826-FAF4AACD8DDD}"/>
    <cellStyle name="Comma 6 2 2 6 2 2 6" xfId="26071" xr:uid="{EF71E4A6-4D1E-4748-8706-B22A4837AEBF}"/>
    <cellStyle name="Comma 6 2 2 6 2 3" xfId="2818" xr:uid="{FDCE188F-6EE7-43CA-AB0A-4CD2AC412C97}"/>
    <cellStyle name="Comma 6 2 2 6 2 3 2" xfId="6862" xr:uid="{038378C7-EF0B-4E44-AA4F-F5E4190FD44B}"/>
    <cellStyle name="Comma 6 2 2 6 2 3 2 2" xfId="18994" xr:uid="{E1DB28E5-3C57-46FE-83C2-4F918A1EDA48}"/>
    <cellStyle name="Comma 6 2 2 6 2 3 2 2 2" xfId="43258" xr:uid="{A38536D1-5594-40B3-8E3E-25FE8982AE15}"/>
    <cellStyle name="Comma 6 2 2 6 2 3 2 3" xfId="31126" xr:uid="{A732825F-FDB1-4FD1-81DA-93EC9A64BE38}"/>
    <cellStyle name="Comma 6 2 2 6 2 3 3" xfId="10906" xr:uid="{6B5E702D-1D93-4C0D-8D79-E9E762C81D9D}"/>
    <cellStyle name="Comma 6 2 2 6 2 3 3 2" xfId="23038" xr:uid="{A917FD83-BC1C-4DFD-9FFE-B514565FB108}"/>
    <cellStyle name="Comma 6 2 2 6 2 3 3 2 2" xfId="47302" xr:uid="{88AFE6E3-E12C-41F8-BD45-FD88BDC56E71}"/>
    <cellStyle name="Comma 6 2 2 6 2 3 3 3" xfId="35170" xr:uid="{70E9612F-2330-41AE-BADF-A93D7A7C683C}"/>
    <cellStyle name="Comma 6 2 2 6 2 3 4" xfId="14950" xr:uid="{CC0729B5-030A-4198-BE87-AA126B2D1F78}"/>
    <cellStyle name="Comma 6 2 2 6 2 3 4 2" xfId="39214" xr:uid="{43B8A0CB-FB24-4042-8445-D0D713CA46C0}"/>
    <cellStyle name="Comma 6 2 2 6 2 3 5" xfId="27082" xr:uid="{D307932B-590C-4B9D-94AF-420187E713D8}"/>
    <cellStyle name="Comma 6 2 2 6 2 4" xfId="4840" xr:uid="{AF2BABBA-0DF7-4626-80C1-108A1C59E6F0}"/>
    <cellStyle name="Comma 6 2 2 6 2 4 2" xfId="16972" xr:uid="{C7FA0246-3B0F-44EE-924F-A177CD90DF74}"/>
    <cellStyle name="Comma 6 2 2 6 2 4 2 2" xfId="41236" xr:uid="{F552C1A9-5E0C-4F8C-95D7-330594F4A700}"/>
    <cellStyle name="Comma 6 2 2 6 2 4 3" xfId="29104" xr:uid="{55EBEB2B-C9FF-4694-BC9D-8E1865021346}"/>
    <cellStyle name="Comma 6 2 2 6 2 5" xfId="8884" xr:uid="{A0542E5B-4641-430B-96AE-CBCDD1EC2BCA}"/>
    <cellStyle name="Comma 6 2 2 6 2 5 2" xfId="21016" xr:uid="{B7A3FFEA-D58F-4414-99D5-F095C7A1E686}"/>
    <cellStyle name="Comma 6 2 2 6 2 5 2 2" xfId="45280" xr:uid="{FB690204-BD9D-4AA3-8D71-6BA3C5C40EB1}"/>
    <cellStyle name="Comma 6 2 2 6 2 5 3" xfId="33148" xr:uid="{9B1E8795-611E-4E10-83FD-83505C4239FE}"/>
    <cellStyle name="Comma 6 2 2 6 2 6" xfId="12928" xr:uid="{19659B89-1D96-4958-B7D4-1B589F0C7A7A}"/>
    <cellStyle name="Comma 6 2 2 6 2 6 2" xfId="37192" xr:uid="{B17F53EC-BD71-4270-95FE-A728BC2A93FE}"/>
    <cellStyle name="Comma 6 2 2 6 2 7" xfId="25060" xr:uid="{2D127CFF-5442-40A7-9480-61DB2D3CB88C}"/>
    <cellStyle name="Comma 6 2 2 6 3" xfId="1302" xr:uid="{E85E369F-A55E-46F3-892C-0EC528F35168}"/>
    <cellStyle name="Comma 6 2 2 6 3 2" xfId="3324" xr:uid="{58885BA2-1C7C-432D-ADCF-7E844A7A78F0}"/>
    <cellStyle name="Comma 6 2 2 6 3 2 2" xfId="7368" xr:uid="{2091A266-440B-4F17-A79C-55DB9EFB6E58}"/>
    <cellStyle name="Comma 6 2 2 6 3 2 2 2" xfId="19500" xr:uid="{7D2308BF-234B-4FAC-8B61-BAC08937BEE2}"/>
    <cellStyle name="Comma 6 2 2 6 3 2 2 2 2" xfId="43764" xr:uid="{66EFCD5E-4FA7-4D7C-93E1-6483E3D5A09A}"/>
    <cellStyle name="Comma 6 2 2 6 3 2 2 3" xfId="31632" xr:uid="{6DCE9946-7A9C-4520-8F5F-10BC3D49CA34}"/>
    <cellStyle name="Comma 6 2 2 6 3 2 3" xfId="11412" xr:uid="{F0EF69BE-D764-4D4C-B9F8-66C0F97E4990}"/>
    <cellStyle name="Comma 6 2 2 6 3 2 3 2" xfId="23544" xr:uid="{CABAD855-9DE3-408B-8B5F-D1018AFDEA82}"/>
    <cellStyle name="Comma 6 2 2 6 3 2 3 2 2" xfId="47808" xr:uid="{D9396B90-1AE3-47C3-A359-6F8554599F29}"/>
    <cellStyle name="Comma 6 2 2 6 3 2 3 3" xfId="35676" xr:uid="{CBF44F20-35FD-4AE6-9297-AF665ECF9E11}"/>
    <cellStyle name="Comma 6 2 2 6 3 2 4" xfId="15456" xr:uid="{1EEFC6E6-41D0-4BB6-9E00-7C4097CE7C18}"/>
    <cellStyle name="Comma 6 2 2 6 3 2 4 2" xfId="39720" xr:uid="{0222C5A8-BB40-46FA-A1BE-6A29EF486EF9}"/>
    <cellStyle name="Comma 6 2 2 6 3 2 5" xfId="27588" xr:uid="{A1AF4625-ECAD-415C-9379-C2041B0DD1C1}"/>
    <cellStyle name="Comma 6 2 2 6 3 3" xfId="5346" xr:uid="{B6D3A4D3-F747-4651-B09E-6A35E9E31787}"/>
    <cellStyle name="Comma 6 2 2 6 3 3 2" xfId="17478" xr:uid="{397BD612-F3FC-4F26-89E2-080B832BEACF}"/>
    <cellStyle name="Comma 6 2 2 6 3 3 2 2" xfId="41742" xr:uid="{E6E786DB-5F82-4EBF-819D-D21E17AE0243}"/>
    <cellStyle name="Comma 6 2 2 6 3 3 3" xfId="29610" xr:uid="{9CD6AA23-DDDF-4CAC-BDAF-DB37968625ED}"/>
    <cellStyle name="Comma 6 2 2 6 3 4" xfId="9390" xr:uid="{7F6B3F35-D6B5-4BF6-A72C-15BD838FB8C1}"/>
    <cellStyle name="Comma 6 2 2 6 3 4 2" xfId="21522" xr:uid="{1039CA65-E2A5-4B32-9553-4890E9A7072F}"/>
    <cellStyle name="Comma 6 2 2 6 3 4 2 2" xfId="45786" xr:uid="{2AD661BD-F90E-4CE9-AED8-EC4311AC016D}"/>
    <cellStyle name="Comma 6 2 2 6 3 4 3" xfId="33654" xr:uid="{893B9E91-B94D-4CF9-8BCE-407BA972FF5D}"/>
    <cellStyle name="Comma 6 2 2 6 3 5" xfId="13434" xr:uid="{7A3FDB61-7ABA-4F1E-B0A4-50CCEE14826A}"/>
    <cellStyle name="Comma 6 2 2 6 3 5 2" xfId="37698" xr:uid="{0F81C2B5-507C-4AF0-8360-22C287DE9349}"/>
    <cellStyle name="Comma 6 2 2 6 3 6" xfId="25566" xr:uid="{18683932-1F6A-46BC-A25B-22729518A9C7}"/>
    <cellStyle name="Comma 6 2 2 6 4" xfId="2313" xr:uid="{20B411F7-4D08-4DCF-916B-68BD90B26BC3}"/>
    <cellStyle name="Comma 6 2 2 6 4 2" xfId="6357" xr:uid="{FD59E196-200C-4291-88E7-2C0CD1BC373C}"/>
    <cellStyle name="Comma 6 2 2 6 4 2 2" xfId="18489" xr:uid="{C8327DC1-FB69-4AB0-AAE5-2963CDC4C2B4}"/>
    <cellStyle name="Comma 6 2 2 6 4 2 2 2" xfId="42753" xr:uid="{25822590-25B8-4454-9033-837071AC98C9}"/>
    <cellStyle name="Comma 6 2 2 6 4 2 3" xfId="30621" xr:uid="{491EF267-6D74-4814-9A13-81AA693DDB3B}"/>
    <cellStyle name="Comma 6 2 2 6 4 3" xfId="10401" xr:uid="{2821E76B-A409-4760-BEA5-C3677474AB7B}"/>
    <cellStyle name="Comma 6 2 2 6 4 3 2" xfId="22533" xr:uid="{88982E30-3A5D-4B38-9E95-07A75CFEEEB8}"/>
    <cellStyle name="Comma 6 2 2 6 4 3 2 2" xfId="46797" xr:uid="{744CEA2B-2D17-4221-82E9-D6D576F47A10}"/>
    <cellStyle name="Comma 6 2 2 6 4 3 3" xfId="34665" xr:uid="{F10E4635-77DF-4CF3-923C-7DD229600289}"/>
    <cellStyle name="Comma 6 2 2 6 4 4" xfId="14445" xr:uid="{3635980E-6337-4071-A206-C2DD9E5EBBF6}"/>
    <cellStyle name="Comma 6 2 2 6 4 4 2" xfId="38709" xr:uid="{14444C37-44E7-4A0A-A27C-0A10963F14A4}"/>
    <cellStyle name="Comma 6 2 2 6 4 5" xfId="26577" xr:uid="{C802E062-7238-4904-8164-99F45A77A7F9}"/>
    <cellStyle name="Comma 6 2 2 6 5" xfId="4335" xr:uid="{16346050-9E8F-457B-B831-BAD6B25AEF1F}"/>
    <cellStyle name="Comma 6 2 2 6 5 2" xfId="16467" xr:uid="{8565C75F-A60B-487E-8138-895073303237}"/>
    <cellStyle name="Comma 6 2 2 6 5 2 2" xfId="40731" xr:uid="{DC9DCFE2-90B2-4867-93C1-C40916994150}"/>
    <cellStyle name="Comma 6 2 2 6 5 3" xfId="28599" xr:uid="{CADCD319-33D2-4EA6-8077-484D7BA49E56}"/>
    <cellStyle name="Comma 6 2 2 6 6" xfId="8379" xr:uid="{BD50BEB3-83E2-4C01-86E5-0E001482692C}"/>
    <cellStyle name="Comma 6 2 2 6 6 2" xfId="20511" xr:uid="{2E57AA27-0B0D-47F4-B820-061FC30D0FB2}"/>
    <cellStyle name="Comma 6 2 2 6 6 2 2" xfId="44775" xr:uid="{DEFF9395-64F7-4C76-A118-077640F78E74}"/>
    <cellStyle name="Comma 6 2 2 6 6 3" xfId="32643" xr:uid="{85CEE499-4C95-4CDE-ADBC-9984DC2C7AC3}"/>
    <cellStyle name="Comma 6 2 2 6 7" xfId="12423" xr:uid="{C45D4E00-9F6D-40B4-95DB-5465995E0C3D}"/>
    <cellStyle name="Comma 6 2 2 6 7 2" xfId="36687" xr:uid="{67EE973E-BA7B-4CEC-9AA9-9B278B6336BC}"/>
    <cellStyle name="Comma 6 2 2 6 8" xfId="24555" xr:uid="{97F595CD-4389-438E-846E-F4BADEB621D5}"/>
    <cellStyle name="Comma 6 2 2 7" xfId="543" xr:uid="{61EDDC9A-8BF8-4B15-AC23-C350535EEE28}"/>
    <cellStyle name="Comma 6 2 2 7 2" xfId="1554" xr:uid="{1105B59F-8160-49E6-90CB-D01EA014CCA8}"/>
    <cellStyle name="Comma 6 2 2 7 2 2" xfId="3576" xr:uid="{89F5AF99-0B73-4395-A1C5-C34C7D2D0023}"/>
    <cellStyle name="Comma 6 2 2 7 2 2 2" xfId="7620" xr:uid="{F19D8CEE-12F9-43BA-81E2-21900DC8FABA}"/>
    <cellStyle name="Comma 6 2 2 7 2 2 2 2" xfId="19752" xr:uid="{BFD97244-65E1-4BF9-A372-8F18DE270570}"/>
    <cellStyle name="Comma 6 2 2 7 2 2 2 2 2" xfId="44016" xr:uid="{D092ED37-D09F-46D4-98A4-A5F04A71F7E1}"/>
    <cellStyle name="Comma 6 2 2 7 2 2 2 3" xfId="31884" xr:uid="{5875F6E1-88D6-4C3F-81D7-657CA5794D44}"/>
    <cellStyle name="Comma 6 2 2 7 2 2 3" xfId="11664" xr:uid="{9BDF4550-108C-4B3C-B946-DE8E0DC17B77}"/>
    <cellStyle name="Comma 6 2 2 7 2 2 3 2" xfId="23796" xr:uid="{2463F850-7F7B-445E-BFB7-D6C80AB27A33}"/>
    <cellStyle name="Comma 6 2 2 7 2 2 3 2 2" xfId="48060" xr:uid="{BEA6059C-F823-4E94-91BD-9EBCB3C16AC7}"/>
    <cellStyle name="Comma 6 2 2 7 2 2 3 3" xfId="35928" xr:uid="{D405B2E4-E4A6-499D-9BE3-3F1165273133}"/>
    <cellStyle name="Comma 6 2 2 7 2 2 4" xfId="15708" xr:uid="{9890C66E-BCB3-4267-9002-18FDA1C38819}"/>
    <cellStyle name="Comma 6 2 2 7 2 2 4 2" xfId="39972" xr:uid="{9E23BF04-BEAC-4087-A6F3-B266C9E36123}"/>
    <cellStyle name="Comma 6 2 2 7 2 2 5" xfId="27840" xr:uid="{5AE6258C-5AD6-4EFF-A4EF-D5687058F9CB}"/>
    <cellStyle name="Comma 6 2 2 7 2 3" xfId="5598" xr:uid="{CD1E79CD-2C00-4A0D-BC19-7E047D979F80}"/>
    <cellStyle name="Comma 6 2 2 7 2 3 2" xfId="17730" xr:uid="{E871B0AD-07A8-4A5F-9476-F8887F25D9A7}"/>
    <cellStyle name="Comma 6 2 2 7 2 3 2 2" xfId="41994" xr:uid="{124B1D8C-792D-424B-9266-9D2FEB4945C0}"/>
    <cellStyle name="Comma 6 2 2 7 2 3 3" xfId="29862" xr:uid="{7BC12DA5-28FE-4E6B-B336-7C215DBD41E5}"/>
    <cellStyle name="Comma 6 2 2 7 2 4" xfId="9642" xr:uid="{C2251421-6AAF-4FAC-A1A7-F90BA0A993E4}"/>
    <cellStyle name="Comma 6 2 2 7 2 4 2" xfId="21774" xr:uid="{C72C3C53-0B0A-48E2-9F84-4FC9DD062BE1}"/>
    <cellStyle name="Comma 6 2 2 7 2 4 2 2" xfId="46038" xr:uid="{5E932ECC-7448-406A-9542-D9780717217C}"/>
    <cellStyle name="Comma 6 2 2 7 2 4 3" xfId="33906" xr:uid="{90D5F0C0-ECC8-4AEA-81B9-EB3C686DCF8B}"/>
    <cellStyle name="Comma 6 2 2 7 2 5" xfId="13686" xr:uid="{33A0C91C-4C29-431F-A026-53EFDF7A7F7C}"/>
    <cellStyle name="Comma 6 2 2 7 2 5 2" xfId="37950" xr:uid="{5C9ACD7B-5393-48CD-ADA7-2810052D0532}"/>
    <cellStyle name="Comma 6 2 2 7 2 6" xfId="25818" xr:uid="{2E7E060D-011D-4BE8-8483-9D01916FC0DA}"/>
    <cellStyle name="Comma 6 2 2 7 3" xfId="2565" xr:uid="{ECCE0B3D-C3F3-452A-8865-248FEA4849C7}"/>
    <cellStyle name="Comma 6 2 2 7 3 2" xfId="6609" xr:uid="{8BA9B90A-B733-43A2-831C-FFE1FEAF66DD}"/>
    <cellStyle name="Comma 6 2 2 7 3 2 2" xfId="18741" xr:uid="{77EDC477-804C-48E2-8297-1ED4AA6C2E82}"/>
    <cellStyle name="Comma 6 2 2 7 3 2 2 2" xfId="43005" xr:uid="{4C02EC5F-D4C7-4283-BCA7-03F76458599C}"/>
    <cellStyle name="Comma 6 2 2 7 3 2 3" xfId="30873" xr:uid="{A9F2FB6C-73CD-437E-A592-0E503B3CA95B}"/>
    <cellStyle name="Comma 6 2 2 7 3 3" xfId="10653" xr:uid="{496B732C-9B5C-4BDE-8FB7-0FDCB7E1EBA9}"/>
    <cellStyle name="Comma 6 2 2 7 3 3 2" xfId="22785" xr:uid="{B78EBD9B-3FE7-4E4D-8DD3-D31201A33F5B}"/>
    <cellStyle name="Comma 6 2 2 7 3 3 2 2" xfId="47049" xr:uid="{2F61E8AB-A2D3-4984-8F65-BA54C4755C33}"/>
    <cellStyle name="Comma 6 2 2 7 3 3 3" xfId="34917" xr:uid="{733B53C7-20DE-4A06-9960-AFFB20556296}"/>
    <cellStyle name="Comma 6 2 2 7 3 4" xfId="14697" xr:uid="{FBA8B957-4E09-4182-ACEF-D44E6B2F335E}"/>
    <cellStyle name="Comma 6 2 2 7 3 4 2" xfId="38961" xr:uid="{23BA8797-76FD-4D64-8985-25FD603065E4}"/>
    <cellStyle name="Comma 6 2 2 7 3 5" xfId="26829" xr:uid="{05DE9239-C8D8-4465-937D-7224C7E121F5}"/>
    <cellStyle name="Comma 6 2 2 7 4" xfId="4587" xr:uid="{31097569-B22D-45B5-8988-6529DA693999}"/>
    <cellStyle name="Comma 6 2 2 7 4 2" xfId="16719" xr:uid="{820B6B65-9DB1-491C-A65D-051094CEA509}"/>
    <cellStyle name="Comma 6 2 2 7 4 2 2" xfId="40983" xr:uid="{EF9653AD-7D4B-4FE3-9CDB-CDA420F5C2EF}"/>
    <cellStyle name="Comma 6 2 2 7 4 3" xfId="28851" xr:uid="{BAD55894-C052-42AB-B72F-D94AC80290F3}"/>
    <cellStyle name="Comma 6 2 2 7 5" xfId="8631" xr:uid="{BF1B2BD7-FA31-4C6C-A9F0-2F6A8C2BE407}"/>
    <cellStyle name="Comma 6 2 2 7 5 2" xfId="20763" xr:uid="{463BFE6E-554E-4CA1-826A-A908D5AB6630}"/>
    <cellStyle name="Comma 6 2 2 7 5 2 2" xfId="45027" xr:uid="{6D7BE378-24AF-42FE-8314-C340A6DF3F74}"/>
    <cellStyle name="Comma 6 2 2 7 5 3" xfId="32895" xr:uid="{F2D76958-2630-466E-B35B-6F55CE65C5B5}"/>
    <cellStyle name="Comma 6 2 2 7 6" xfId="12675" xr:uid="{E16E0847-ABAC-4BA8-9B27-134677D89936}"/>
    <cellStyle name="Comma 6 2 2 7 6 2" xfId="36939" xr:uid="{45E642FE-3F1F-4EAC-8DCD-7B6F2DD51AA6}"/>
    <cellStyle name="Comma 6 2 2 7 7" xfId="24807" xr:uid="{BF32E4B4-0431-4D06-B2A7-238FBBDC86B9}"/>
    <cellStyle name="Comma 6 2 2 8" xfId="1049" xr:uid="{FB7C91CD-E66A-42FD-9526-492B291AD2C8}"/>
    <cellStyle name="Comma 6 2 2 8 2" xfId="3071" xr:uid="{9B4E0984-C279-405B-B429-342A8ECEFDDB}"/>
    <cellStyle name="Comma 6 2 2 8 2 2" xfId="7115" xr:uid="{3DE65112-315F-4968-8C69-862DFC302B10}"/>
    <cellStyle name="Comma 6 2 2 8 2 2 2" xfId="19247" xr:uid="{C0959025-8C27-43E1-A7ED-8577BF338B83}"/>
    <cellStyle name="Comma 6 2 2 8 2 2 2 2" xfId="43511" xr:uid="{A670E1D1-2EBF-4C2C-A5F0-271303565CF9}"/>
    <cellStyle name="Comma 6 2 2 8 2 2 3" xfId="31379" xr:uid="{93A1C515-211C-44D9-853E-3DFF0D1D88EA}"/>
    <cellStyle name="Comma 6 2 2 8 2 3" xfId="11159" xr:uid="{A497019A-6D51-46AB-B862-313F441886D1}"/>
    <cellStyle name="Comma 6 2 2 8 2 3 2" xfId="23291" xr:uid="{DD9418D3-7F66-414E-8DFA-E0EFBA24C765}"/>
    <cellStyle name="Comma 6 2 2 8 2 3 2 2" xfId="47555" xr:uid="{C46D3F63-E560-4E1D-89E8-584482809DEF}"/>
    <cellStyle name="Comma 6 2 2 8 2 3 3" xfId="35423" xr:uid="{7F24541C-CB96-4E30-9AF7-501E89F541F4}"/>
    <cellStyle name="Comma 6 2 2 8 2 4" xfId="15203" xr:uid="{38C09CBF-7B37-4304-BF11-5758AEDDAE0F}"/>
    <cellStyle name="Comma 6 2 2 8 2 4 2" xfId="39467" xr:uid="{26CF9832-867E-4268-B7FB-A4CF25DDB109}"/>
    <cellStyle name="Comma 6 2 2 8 2 5" xfId="27335" xr:uid="{F9C8F2A9-CF20-4844-895B-52C19AFE8F3D}"/>
    <cellStyle name="Comma 6 2 2 8 3" xfId="5093" xr:uid="{41E21CC6-002A-40D8-9E75-0A3F367894E9}"/>
    <cellStyle name="Comma 6 2 2 8 3 2" xfId="17225" xr:uid="{F31A772B-7179-4F05-BD09-91B26AD2ACDF}"/>
    <cellStyle name="Comma 6 2 2 8 3 2 2" xfId="41489" xr:uid="{61FCE516-8279-4E30-BD8B-009C808883EA}"/>
    <cellStyle name="Comma 6 2 2 8 3 3" xfId="29357" xr:uid="{4A643465-432E-466A-8106-37D1A73BE796}"/>
    <cellStyle name="Comma 6 2 2 8 4" xfId="9137" xr:uid="{3A672B72-78FA-4F3D-827E-0E7524100C17}"/>
    <cellStyle name="Comma 6 2 2 8 4 2" xfId="21269" xr:uid="{D4260E33-651F-49B2-BF65-ECCF743E796D}"/>
    <cellStyle name="Comma 6 2 2 8 4 2 2" xfId="45533" xr:uid="{FCF14906-2955-4BE0-9CD2-9A2749842CC2}"/>
    <cellStyle name="Comma 6 2 2 8 4 3" xfId="33401" xr:uid="{75087157-F2E8-4F49-B445-9C858E828572}"/>
    <cellStyle name="Comma 6 2 2 8 5" xfId="13181" xr:uid="{74BEC654-86D0-4B34-B813-700D609EABE5}"/>
    <cellStyle name="Comma 6 2 2 8 5 2" xfId="37445" xr:uid="{7FF3CC94-7B99-4E2E-AA69-C666AA3A989D}"/>
    <cellStyle name="Comma 6 2 2 8 6" xfId="25313" xr:uid="{793C8E6F-4371-4795-83FE-DCBA3F2FB1BC}"/>
    <cellStyle name="Comma 6 2 2 9" xfId="2060" xr:uid="{CD4C8821-09BD-4B7A-A2E2-C70C71AF479A}"/>
    <cellStyle name="Comma 6 2 2 9 2" xfId="6104" xr:uid="{160854CF-85D7-43E0-9FE9-C11B20CC78E3}"/>
    <cellStyle name="Comma 6 2 2 9 2 2" xfId="18236" xr:uid="{62F2B28B-B3CC-406D-BB55-AB4646ECB9F2}"/>
    <cellStyle name="Comma 6 2 2 9 2 2 2" xfId="42500" xr:uid="{DD2F8604-729B-4A01-B257-6E7300D76465}"/>
    <cellStyle name="Comma 6 2 2 9 2 3" xfId="30368" xr:uid="{17BB94BE-68EF-4F24-92B9-EDAFB24C0930}"/>
    <cellStyle name="Comma 6 2 2 9 3" xfId="10148" xr:uid="{B595F332-92E5-4E69-A5FF-3E72B39B4B11}"/>
    <cellStyle name="Comma 6 2 2 9 3 2" xfId="22280" xr:uid="{05629BC7-83E8-422D-BAA9-D4EE9BACA967}"/>
    <cellStyle name="Comma 6 2 2 9 3 2 2" xfId="46544" xr:uid="{873D251E-CEFA-4FE9-965E-EEDE7E7BDBDD}"/>
    <cellStyle name="Comma 6 2 2 9 3 3" xfId="34412" xr:uid="{F7951F34-47B9-43FC-8BF4-B3C728123BE3}"/>
    <cellStyle name="Comma 6 2 2 9 4" xfId="14192" xr:uid="{8D7E26B4-B1E2-412F-B395-DC2CD95BEAC0}"/>
    <cellStyle name="Comma 6 2 2 9 4 2" xfId="38456" xr:uid="{FE752BBA-937F-4E02-9BA1-4A6A383912E1}"/>
    <cellStyle name="Comma 6 2 2 9 5" xfId="26324" xr:uid="{52CFF63D-43AD-49DD-94F2-F7C1C931D0C5}"/>
    <cellStyle name="Comma 6 2 3" xfId="48" xr:uid="{69EAECA2-5440-4268-A1FA-F3C70AFA53A9}"/>
    <cellStyle name="Comma 6 2 3 10" xfId="12180" xr:uid="{200A1F46-F7B5-4791-9FC9-2DD406C64A3C}"/>
    <cellStyle name="Comma 6 2 3 10 2" xfId="36444" xr:uid="{E14AE90F-18F0-4004-B0BE-112BD70D9178}"/>
    <cellStyle name="Comma 6 2 3 11" xfId="24312" xr:uid="{69C6EAE7-EB2A-482D-AE62-B559AC485DDF}"/>
    <cellStyle name="Comma 6 2 3 2" xfId="111" xr:uid="{16BE3FB4-EE50-46C1-9DEC-FD27FC464956}"/>
    <cellStyle name="Comma 6 2 3 2 10" xfId="24375" xr:uid="{5EAA5DCA-26EB-43B4-90BF-CFD5D77C771E}"/>
    <cellStyle name="Comma 6 2 3 2 2" xfId="237" xr:uid="{92B4F807-CD54-4762-B9CE-1C304E326A63}"/>
    <cellStyle name="Comma 6 2 3 2 2 2" xfId="490" xr:uid="{6EC0BD19-6F17-4DF9-BAAE-E3EB6BB924EE}"/>
    <cellStyle name="Comma 6 2 3 2 2 2 2" xfId="995" xr:uid="{B05B9A81-EDB3-4E40-98EE-FBD099C6FAB7}"/>
    <cellStyle name="Comma 6 2 3 2 2 2 2 2" xfId="2006" xr:uid="{7F6F4223-B993-4DC4-B5A8-A66968708481}"/>
    <cellStyle name="Comma 6 2 3 2 2 2 2 2 2" xfId="4028" xr:uid="{1072A923-E727-493C-84D1-D64C5FD753C0}"/>
    <cellStyle name="Comma 6 2 3 2 2 2 2 2 2 2" xfId="8072" xr:uid="{82E7EF92-570F-4186-B33D-3886A5507FB5}"/>
    <cellStyle name="Comma 6 2 3 2 2 2 2 2 2 2 2" xfId="20204" xr:uid="{A550C44D-1498-4348-AB34-BCA74FA02ADE}"/>
    <cellStyle name="Comma 6 2 3 2 2 2 2 2 2 2 2 2" xfId="44468" xr:uid="{8220BEBF-1A22-4B27-9D02-A922EDBDE515}"/>
    <cellStyle name="Comma 6 2 3 2 2 2 2 2 2 2 3" xfId="32336" xr:uid="{0305DE45-8649-4BD2-8668-C34AD10C8130}"/>
    <cellStyle name="Comma 6 2 3 2 2 2 2 2 2 3" xfId="12116" xr:uid="{5803CBCF-409D-4E85-A0DE-D203CBF2B4D1}"/>
    <cellStyle name="Comma 6 2 3 2 2 2 2 2 2 3 2" xfId="24248" xr:uid="{C2F664E9-DF0E-49D4-BA47-2B9319785993}"/>
    <cellStyle name="Comma 6 2 3 2 2 2 2 2 2 3 2 2" xfId="48512" xr:uid="{EA7DBDEF-E665-4F84-8F3A-E31919C2E53D}"/>
    <cellStyle name="Comma 6 2 3 2 2 2 2 2 2 3 3" xfId="36380" xr:uid="{61534EDB-54C8-4623-90A8-535AFFC5EB35}"/>
    <cellStyle name="Comma 6 2 3 2 2 2 2 2 2 4" xfId="16160" xr:uid="{8940A5F0-7787-4893-8048-3A56C598120A}"/>
    <cellStyle name="Comma 6 2 3 2 2 2 2 2 2 4 2" xfId="40424" xr:uid="{26C2C6DC-0E38-4E7A-9449-CF1FE9131F43}"/>
    <cellStyle name="Comma 6 2 3 2 2 2 2 2 2 5" xfId="28292" xr:uid="{59A23A4E-EC80-4179-93FC-DFE04DDBE80E}"/>
    <cellStyle name="Comma 6 2 3 2 2 2 2 2 3" xfId="6050" xr:uid="{CB973F78-E328-45B7-88E0-7569D7830CFB}"/>
    <cellStyle name="Comma 6 2 3 2 2 2 2 2 3 2" xfId="18182" xr:uid="{32F838F8-3C0E-4FA5-99D5-F683772440C6}"/>
    <cellStyle name="Comma 6 2 3 2 2 2 2 2 3 2 2" xfId="42446" xr:uid="{81246ADA-E5E6-4430-9931-6B20830C288B}"/>
    <cellStyle name="Comma 6 2 3 2 2 2 2 2 3 3" xfId="30314" xr:uid="{2B04189F-2F9D-48F8-B5A1-F165CE3DF859}"/>
    <cellStyle name="Comma 6 2 3 2 2 2 2 2 4" xfId="10094" xr:uid="{6BAEAED4-1FA0-4969-B103-8B16F5FF6419}"/>
    <cellStyle name="Comma 6 2 3 2 2 2 2 2 4 2" xfId="22226" xr:uid="{6D84AB98-1955-4EB7-9643-41D57D8D305B}"/>
    <cellStyle name="Comma 6 2 3 2 2 2 2 2 4 2 2" xfId="46490" xr:uid="{EFE3302C-00AB-4F6A-89C4-BB1A616BF1C0}"/>
    <cellStyle name="Comma 6 2 3 2 2 2 2 2 4 3" xfId="34358" xr:uid="{EBD2AE34-B1E9-4890-A162-9CE7B5D80F4C}"/>
    <cellStyle name="Comma 6 2 3 2 2 2 2 2 5" xfId="14138" xr:uid="{9A2AC345-80A7-40ED-AC55-61B508177498}"/>
    <cellStyle name="Comma 6 2 3 2 2 2 2 2 5 2" xfId="38402" xr:uid="{8C8667C6-720A-40B8-B473-C91D31DB9FB1}"/>
    <cellStyle name="Comma 6 2 3 2 2 2 2 2 6" xfId="26270" xr:uid="{B2431738-EE5E-4D72-A40C-DB2533AD2B76}"/>
    <cellStyle name="Comma 6 2 3 2 2 2 2 3" xfId="3017" xr:uid="{87FB0020-03EB-4DAA-8F6B-BE394DDD1611}"/>
    <cellStyle name="Comma 6 2 3 2 2 2 2 3 2" xfId="7061" xr:uid="{177C16B1-3213-4617-B593-B32A543B7067}"/>
    <cellStyle name="Comma 6 2 3 2 2 2 2 3 2 2" xfId="19193" xr:uid="{A10DD47F-2AF5-46C5-8448-5BFDD8680BDC}"/>
    <cellStyle name="Comma 6 2 3 2 2 2 2 3 2 2 2" xfId="43457" xr:uid="{FEFA25BA-4592-46A0-8275-8ACC684E1EE7}"/>
    <cellStyle name="Comma 6 2 3 2 2 2 2 3 2 3" xfId="31325" xr:uid="{D5D7451B-AF54-47AF-A920-2E76139FE680}"/>
    <cellStyle name="Comma 6 2 3 2 2 2 2 3 3" xfId="11105" xr:uid="{B58CF2AB-4200-4E86-B689-B9D8AAD1189D}"/>
    <cellStyle name="Comma 6 2 3 2 2 2 2 3 3 2" xfId="23237" xr:uid="{547264A1-D442-4367-86C2-7B4AF53074BF}"/>
    <cellStyle name="Comma 6 2 3 2 2 2 2 3 3 2 2" xfId="47501" xr:uid="{AE1669B8-4EBE-476D-80A5-E18279971B87}"/>
    <cellStyle name="Comma 6 2 3 2 2 2 2 3 3 3" xfId="35369" xr:uid="{D80CC066-C3E7-458E-A756-5716805CDB6F}"/>
    <cellStyle name="Comma 6 2 3 2 2 2 2 3 4" xfId="15149" xr:uid="{6C02C736-76D3-4ADB-921A-2000979E7616}"/>
    <cellStyle name="Comma 6 2 3 2 2 2 2 3 4 2" xfId="39413" xr:uid="{15C227FF-D8B5-4A2C-8CE0-8D74DF1DBF7A}"/>
    <cellStyle name="Comma 6 2 3 2 2 2 2 3 5" xfId="27281" xr:uid="{E53E1E72-407B-4DE2-B9B8-7503927EC97E}"/>
    <cellStyle name="Comma 6 2 3 2 2 2 2 4" xfId="5039" xr:uid="{487C155C-ACB3-4162-B530-D689C64CEE02}"/>
    <cellStyle name="Comma 6 2 3 2 2 2 2 4 2" xfId="17171" xr:uid="{93BF4503-5632-4F29-B0E4-3624E2563A54}"/>
    <cellStyle name="Comma 6 2 3 2 2 2 2 4 2 2" xfId="41435" xr:uid="{7D0D4055-02B4-4904-8780-EA24DA582CC7}"/>
    <cellStyle name="Comma 6 2 3 2 2 2 2 4 3" xfId="29303" xr:uid="{EFE62FD1-C043-462E-A372-3E249115F345}"/>
    <cellStyle name="Comma 6 2 3 2 2 2 2 5" xfId="9083" xr:uid="{8CFBE6A6-4668-4BB1-BA13-0CC9FDF83ADC}"/>
    <cellStyle name="Comma 6 2 3 2 2 2 2 5 2" xfId="21215" xr:uid="{790CA415-E9DB-41AC-A075-FC040BF026A7}"/>
    <cellStyle name="Comma 6 2 3 2 2 2 2 5 2 2" xfId="45479" xr:uid="{E2363E8B-8D65-40B6-B62F-088A72384283}"/>
    <cellStyle name="Comma 6 2 3 2 2 2 2 5 3" xfId="33347" xr:uid="{4FBB2C9C-B13E-4DFB-8054-06F0A15F7F0B}"/>
    <cellStyle name="Comma 6 2 3 2 2 2 2 6" xfId="13127" xr:uid="{A649FB5A-16F7-418D-811E-0346720C7B18}"/>
    <cellStyle name="Comma 6 2 3 2 2 2 2 6 2" xfId="37391" xr:uid="{B2625C21-FD73-46F3-9934-95BBF0F4CFA2}"/>
    <cellStyle name="Comma 6 2 3 2 2 2 2 7" xfId="25259" xr:uid="{6F0003D7-DC59-470B-BD02-0F72AD288CC2}"/>
    <cellStyle name="Comma 6 2 3 2 2 2 3" xfId="1501" xr:uid="{81F434A0-C9FB-406C-BBF7-AE208AF465B7}"/>
    <cellStyle name="Comma 6 2 3 2 2 2 3 2" xfId="3523" xr:uid="{BE4E3936-6C4A-4BC3-A404-929EA32AF91D}"/>
    <cellStyle name="Comma 6 2 3 2 2 2 3 2 2" xfId="7567" xr:uid="{C581A65B-8C01-46F6-8C68-DD776B39A96E}"/>
    <cellStyle name="Comma 6 2 3 2 2 2 3 2 2 2" xfId="19699" xr:uid="{29F72E4D-38EE-426F-A9B3-25838042C25C}"/>
    <cellStyle name="Comma 6 2 3 2 2 2 3 2 2 2 2" xfId="43963" xr:uid="{9E1EDB34-6DB9-4728-97EF-AC496F2E3F94}"/>
    <cellStyle name="Comma 6 2 3 2 2 2 3 2 2 3" xfId="31831" xr:uid="{02A68BE0-9BB7-458B-9E46-B371FE144E2B}"/>
    <cellStyle name="Comma 6 2 3 2 2 2 3 2 3" xfId="11611" xr:uid="{D666E0F3-D0BE-4AA0-B298-4649DB9EB7FE}"/>
    <cellStyle name="Comma 6 2 3 2 2 2 3 2 3 2" xfId="23743" xr:uid="{FCF1E3BE-8919-4B84-89A4-DE7A8AE25EAF}"/>
    <cellStyle name="Comma 6 2 3 2 2 2 3 2 3 2 2" xfId="48007" xr:uid="{35E7DD62-B264-4B1D-9553-E38E49A0728E}"/>
    <cellStyle name="Comma 6 2 3 2 2 2 3 2 3 3" xfId="35875" xr:uid="{4ABCC6CA-AE70-4E45-B6AA-D1D103AB760C}"/>
    <cellStyle name="Comma 6 2 3 2 2 2 3 2 4" xfId="15655" xr:uid="{AC77584A-7B2F-450F-AC0C-D2106B1F9096}"/>
    <cellStyle name="Comma 6 2 3 2 2 2 3 2 4 2" xfId="39919" xr:uid="{48C4E92C-4B77-49E1-8271-FB7E942D3391}"/>
    <cellStyle name="Comma 6 2 3 2 2 2 3 2 5" xfId="27787" xr:uid="{7EE12BC3-621F-485A-88B1-412BB4E9CE87}"/>
    <cellStyle name="Comma 6 2 3 2 2 2 3 3" xfId="5545" xr:uid="{0C564E9A-8B26-4680-808E-6325BB504446}"/>
    <cellStyle name="Comma 6 2 3 2 2 2 3 3 2" xfId="17677" xr:uid="{03317311-AEA2-4638-8DEC-DE4BF07A9F61}"/>
    <cellStyle name="Comma 6 2 3 2 2 2 3 3 2 2" xfId="41941" xr:uid="{95128616-1921-4E21-BCD6-C0638BB9C0AE}"/>
    <cellStyle name="Comma 6 2 3 2 2 2 3 3 3" xfId="29809" xr:uid="{34FB4776-018C-4A0C-9568-9476B547F63E}"/>
    <cellStyle name="Comma 6 2 3 2 2 2 3 4" xfId="9589" xr:uid="{5D3C11D3-FE19-4481-95ED-17FB4879E7A6}"/>
    <cellStyle name="Comma 6 2 3 2 2 2 3 4 2" xfId="21721" xr:uid="{84FEFDD7-5C4A-4E5B-AD71-D50FE7F3028E}"/>
    <cellStyle name="Comma 6 2 3 2 2 2 3 4 2 2" xfId="45985" xr:uid="{C1988103-F387-4D16-85F2-763D4B1A52A3}"/>
    <cellStyle name="Comma 6 2 3 2 2 2 3 4 3" xfId="33853" xr:uid="{28797A4D-CDCA-4B1E-892F-3380FE097486}"/>
    <cellStyle name="Comma 6 2 3 2 2 2 3 5" xfId="13633" xr:uid="{A2AF0F77-088D-4CE7-84CE-C469DEB3535D}"/>
    <cellStyle name="Comma 6 2 3 2 2 2 3 5 2" xfId="37897" xr:uid="{E1F0E53C-9586-469A-9471-585565C31E5F}"/>
    <cellStyle name="Comma 6 2 3 2 2 2 3 6" xfId="25765" xr:uid="{81C75F25-A1F9-4008-9AC8-F92FC86A872E}"/>
    <cellStyle name="Comma 6 2 3 2 2 2 4" xfId="2512" xr:uid="{CCF91328-BE40-4DCB-A9EA-FDD45BBD40EA}"/>
    <cellStyle name="Comma 6 2 3 2 2 2 4 2" xfId="6556" xr:uid="{6F492A11-01B4-42D1-B3CD-ED27F36DF566}"/>
    <cellStyle name="Comma 6 2 3 2 2 2 4 2 2" xfId="18688" xr:uid="{3538512B-DBDE-46E0-AE4E-ED69002AF6CA}"/>
    <cellStyle name="Comma 6 2 3 2 2 2 4 2 2 2" xfId="42952" xr:uid="{4925D419-5E17-4395-8ECA-455F89755CF6}"/>
    <cellStyle name="Comma 6 2 3 2 2 2 4 2 3" xfId="30820" xr:uid="{BCA697A8-16DC-4729-8E38-B5681C98497D}"/>
    <cellStyle name="Comma 6 2 3 2 2 2 4 3" xfId="10600" xr:uid="{62412EE9-36C8-47DE-B5CA-038BAEA287FD}"/>
    <cellStyle name="Comma 6 2 3 2 2 2 4 3 2" xfId="22732" xr:uid="{7A7F7D26-C7C2-41C5-BBA1-2E280E03B5A0}"/>
    <cellStyle name="Comma 6 2 3 2 2 2 4 3 2 2" xfId="46996" xr:uid="{3D83F244-CA43-440E-A290-F1B68726B17B}"/>
    <cellStyle name="Comma 6 2 3 2 2 2 4 3 3" xfId="34864" xr:uid="{95333FA4-D6DF-4833-B317-76268092AD40}"/>
    <cellStyle name="Comma 6 2 3 2 2 2 4 4" xfId="14644" xr:uid="{0DC1BC98-08EA-4A09-8FC9-E68A1A947D63}"/>
    <cellStyle name="Comma 6 2 3 2 2 2 4 4 2" xfId="38908" xr:uid="{11AF9754-E84A-41FC-9C23-A41451411F2B}"/>
    <cellStyle name="Comma 6 2 3 2 2 2 4 5" xfId="26776" xr:uid="{97749211-F925-402D-80E3-6A662AEE8B2B}"/>
    <cellStyle name="Comma 6 2 3 2 2 2 5" xfId="4534" xr:uid="{3D7CED28-6DAF-42E9-BA76-1E7047B5679C}"/>
    <cellStyle name="Comma 6 2 3 2 2 2 5 2" xfId="16666" xr:uid="{FBA91360-21A1-4127-97F7-798731F32EC3}"/>
    <cellStyle name="Comma 6 2 3 2 2 2 5 2 2" xfId="40930" xr:uid="{A6B537DF-477C-4F85-95AD-557C7EB264E1}"/>
    <cellStyle name="Comma 6 2 3 2 2 2 5 3" xfId="28798" xr:uid="{D1001BC6-23C8-4DC6-8533-161559272E9F}"/>
    <cellStyle name="Comma 6 2 3 2 2 2 6" xfId="8578" xr:uid="{BC54F1E6-26E4-43BC-85D7-024E0C118EBF}"/>
    <cellStyle name="Comma 6 2 3 2 2 2 6 2" xfId="20710" xr:uid="{58BB6C30-F4FB-4154-BF0F-381B1ACC0FF2}"/>
    <cellStyle name="Comma 6 2 3 2 2 2 6 2 2" xfId="44974" xr:uid="{2EB4B3A0-0B33-45AF-A1DC-44ED22CD466C}"/>
    <cellStyle name="Comma 6 2 3 2 2 2 6 3" xfId="32842" xr:uid="{E18FFA65-96E1-47A1-A408-E21715877B0E}"/>
    <cellStyle name="Comma 6 2 3 2 2 2 7" xfId="12622" xr:uid="{13DCF195-6D24-4927-A9E5-3218751CCF60}"/>
    <cellStyle name="Comma 6 2 3 2 2 2 7 2" xfId="36886" xr:uid="{933F62D3-6DE1-4C4D-A724-5D6FB48B0F16}"/>
    <cellStyle name="Comma 6 2 3 2 2 2 8" xfId="24754" xr:uid="{BE1ABD38-4E83-4346-9383-0D0C304F3515}"/>
    <cellStyle name="Comma 6 2 3 2 2 3" xfId="742" xr:uid="{7E16C43C-950D-4A6B-8F20-9D4D2D22BCC9}"/>
    <cellStyle name="Comma 6 2 3 2 2 3 2" xfId="1753" xr:uid="{6790AEC4-CF73-4B25-A518-ED2B1A95D79B}"/>
    <cellStyle name="Comma 6 2 3 2 2 3 2 2" xfId="3775" xr:uid="{48556C3F-36B2-4420-BBB9-6FB23EDDDAAD}"/>
    <cellStyle name="Comma 6 2 3 2 2 3 2 2 2" xfId="7819" xr:uid="{BEF73A46-6B0F-437E-849C-E7542B63F91A}"/>
    <cellStyle name="Comma 6 2 3 2 2 3 2 2 2 2" xfId="19951" xr:uid="{F612CE5E-40C5-4E92-A64B-013283341966}"/>
    <cellStyle name="Comma 6 2 3 2 2 3 2 2 2 2 2" xfId="44215" xr:uid="{DD8EC689-5931-404A-ADE1-D3B1D4E63016}"/>
    <cellStyle name="Comma 6 2 3 2 2 3 2 2 2 3" xfId="32083" xr:uid="{BD1D63F0-5E65-4730-AA08-420376F62B8E}"/>
    <cellStyle name="Comma 6 2 3 2 2 3 2 2 3" xfId="11863" xr:uid="{887FD56D-4A74-47AE-AF8F-DDDBB9CD221C}"/>
    <cellStyle name="Comma 6 2 3 2 2 3 2 2 3 2" xfId="23995" xr:uid="{290C906B-92EA-4068-8996-AB2FFE000CEC}"/>
    <cellStyle name="Comma 6 2 3 2 2 3 2 2 3 2 2" xfId="48259" xr:uid="{6A119953-44C9-4DF0-B2D2-02F7392C15AB}"/>
    <cellStyle name="Comma 6 2 3 2 2 3 2 2 3 3" xfId="36127" xr:uid="{7F898F3D-AFF1-4D9F-8F70-A0B17E03352A}"/>
    <cellStyle name="Comma 6 2 3 2 2 3 2 2 4" xfId="15907" xr:uid="{30BEFB83-DBE6-41A2-895A-6EACDEA9492E}"/>
    <cellStyle name="Comma 6 2 3 2 2 3 2 2 4 2" xfId="40171" xr:uid="{4468DA46-25D8-4420-A3BC-3363CD977E64}"/>
    <cellStyle name="Comma 6 2 3 2 2 3 2 2 5" xfId="28039" xr:uid="{969C60E4-A76F-4306-AAC0-4E2DF9FF6D7A}"/>
    <cellStyle name="Comma 6 2 3 2 2 3 2 3" xfId="5797" xr:uid="{80CF01D9-D9F8-4A12-AF32-73181D51A295}"/>
    <cellStyle name="Comma 6 2 3 2 2 3 2 3 2" xfId="17929" xr:uid="{D8F5BDEE-80D9-4440-88A3-AEEE995FFC3F}"/>
    <cellStyle name="Comma 6 2 3 2 2 3 2 3 2 2" xfId="42193" xr:uid="{4B6D4708-D74F-40BA-B037-4D2D13A7C1CD}"/>
    <cellStyle name="Comma 6 2 3 2 2 3 2 3 3" xfId="30061" xr:uid="{57CB89C5-8A9F-4E5B-AA89-8A30633510AB}"/>
    <cellStyle name="Comma 6 2 3 2 2 3 2 4" xfId="9841" xr:uid="{F949CF97-F859-4A1D-8E4D-A69761B79FDC}"/>
    <cellStyle name="Comma 6 2 3 2 2 3 2 4 2" xfId="21973" xr:uid="{21769313-9E0E-46E2-BA18-F2865C58D03F}"/>
    <cellStyle name="Comma 6 2 3 2 2 3 2 4 2 2" xfId="46237" xr:uid="{0D05081D-C20F-4355-9733-198F515EB84D}"/>
    <cellStyle name="Comma 6 2 3 2 2 3 2 4 3" xfId="34105" xr:uid="{BD23A202-BE45-4E6B-8A54-9F5A488AEA5A}"/>
    <cellStyle name="Comma 6 2 3 2 2 3 2 5" xfId="13885" xr:uid="{5DBA192A-195A-4C90-B2F7-6B5443BF98E7}"/>
    <cellStyle name="Comma 6 2 3 2 2 3 2 5 2" xfId="38149" xr:uid="{DF32DDA9-2306-49D0-82C2-27A8176C7678}"/>
    <cellStyle name="Comma 6 2 3 2 2 3 2 6" xfId="26017" xr:uid="{8E41C67A-7EA8-4F91-9304-56856A6240A5}"/>
    <cellStyle name="Comma 6 2 3 2 2 3 3" xfId="2764" xr:uid="{E92742C9-4A3D-4F4F-A823-848ABC0BA4F0}"/>
    <cellStyle name="Comma 6 2 3 2 2 3 3 2" xfId="6808" xr:uid="{B35EF54B-8A88-4A1E-B082-E39E18AB9722}"/>
    <cellStyle name="Comma 6 2 3 2 2 3 3 2 2" xfId="18940" xr:uid="{8F1041AF-8B85-43E4-B352-62DB98CBBCAE}"/>
    <cellStyle name="Comma 6 2 3 2 2 3 3 2 2 2" xfId="43204" xr:uid="{38FDF512-7C0F-48DC-B0AE-88A83CA7A564}"/>
    <cellStyle name="Comma 6 2 3 2 2 3 3 2 3" xfId="31072" xr:uid="{966133B8-8215-4EB1-B3AA-0549AE1BA935}"/>
    <cellStyle name="Comma 6 2 3 2 2 3 3 3" xfId="10852" xr:uid="{1C26F848-7B09-4467-A1CA-4000888CFFF4}"/>
    <cellStyle name="Comma 6 2 3 2 2 3 3 3 2" xfId="22984" xr:uid="{62882B28-0F99-49D8-9AA9-2C916D3A6FCB}"/>
    <cellStyle name="Comma 6 2 3 2 2 3 3 3 2 2" xfId="47248" xr:uid="{D008A3F5-6AE0-45B8-BDD8-6061F2B98BF3}"/>
    <cellStyle name="Comma 6 2 3 2 2 3 3 3 3" xfId="35116" xr:uid="{78BBEA78-4D17-4A9F-9268-299C6F26F4D1}"/>
    <cellStyle name="Comma 6 2 3 2 2 3 3 4" xfId="14896" xr:uid="{55D840C4-A9D5-43E2-959B-D25E0694C435}"/>
    <cellStyle name="Comma 6 2 3 2 2 3 3 4 2" xfId="39160" xr:uid="{6722BFAA-5609-4001-8240-0A19B23B020F}"/>
    <cellStyle name="Comma 6 2 3 2 2 3 3 5" xfId="27028" xr:uid="{DD38E1C4-42FB-4FB2-A6DE-5B5401916AF3}"/>
    <cellStyle name="Comma 6 2 3 2 2 3 4" xfId="4786" xr:uid="{DBC65B25-B63D-4F4E-9FC6-5923CC426D91}"/>
    <cellStyle name="Comma 6 2 3 2 2 3 4 2" xfId="16918" xr:uid="{991E2F79-F10D-48C5-92EC-62796A2217F3}"/>
    <cellStyle name="Comma 6 2 3 2 2 3 4 2 2" xfId="41182" xr:uid="{D1EFF364-EE61-45F4-9CAC-5D806CAC516B}"/>
    <cellStyle name="Comma 6 2 3 2 2 3 4 3" xfId="29050" xr:uid="{AB0D9DA9-7FA4-4E4C-BB0A-FA2172AE4591}"/>
    <cellStyle name="Comma 6 2 3 2 2 3 5" xfId="8830" xr:uid="{A7B93CB7-996C-4862-85C4-AC6E35DC2A7D}"/>
    <cellStyle name="Comma 6 2 3 2 2 3 5 2" xfId="20962" xr:uid="{6EB0B295-7B9D-481C-8B58-987FB6063B8B}"/>
    <cellStyle name="Comma 6 2 3 2 2 3 5 2 2" xfId="45226" xr:uid="{85438A83-6069-403F-9EA8-F3FB137AEFA5}"/>
    <cellStyle name="Comma 6 2 3 2 2 3 5 3" xfId="33094" xr:uid="{355163E6-6F6C-45F0-95EA-62FC32287D57}"/>
    <cellStyle name="Comma 6 2 3 2 2 3 6" xfId="12874" xr:uid="{A6C9E61D-718C-4E5A-82D6-071E7746BE01}"/>
    <cellStyle name="Comma 6 2 3 2 2 3 6 2" xfId="37138" xr:uid="{E67CA337-E4E0-4471-BBAB-7C0CAA1AA0A2}"/>
    <cellStyle name="Comma 6 2 3 2 2 3 7" xfId="25006" xr:uid="{40F5A291-B9FF-4EEF-A228-96FEA6231BB8}"/>
    <cellStyle name="Comma 6 2 3 2 2 4" xfId="1248" xr:uid="{4D07A46E-A914-4C62-A171-1FE8D8238FB0}"/>
    <cellStyle name="Comma 6 2 3 2 2 4 2" xfId="3270" xr:uid="{78779996-8C4C-42DF-B203-DFB25D0B8FA1}"/>
    <cellStyle name="Comma 6 2 3 2 2 4 2 2" xfId="7314" xr:uid="{1DE47FF9-EFA5-4D74-90C6-FA2310BBFB64}"/>
    <cellStyle name="Comma 6 2 3 2 2 4 2 2 2" xfId="19446" xr:uid="{0269D149-993C-44FE-8370-A726B4AEF417}"/>
    <cellStyle name="Comma 6 2 3 2 2 4 2 2 2 2" xfId="43710" xr:uid="{58761254-0337-4D30-AACC-D9C49E2EC4ED}"/>
    <cellStyle name="Comma 6 2 3 2 2 4 2 2 3" xfId="31578" xr:uid="{18AE1044-128B-4371-9F4F-96B2CFCDA45D}"/>
    <cellStyle name="Comma 6 2 3 2 2 4 2 3" xfId="11358" xr:uid="{BE3ED392-F1D7-4184-BE0E-6BEBEE2448CA}"/>
    <cellStyle name="Comma 6 2 3 2 2 4 2 3 2" xfId="23490" xr:uid="{E7BD9B7A-7D24-4010-99D0-8E9260BBA3BE}"/>
    <cellStyle name="Comma 6 2 3 2 2 4 2 3 2 2" xfId="47754" xr:uid="{49FC84DD-FA34-4612-B5F8-D30000E01E2B}"/>
    <cellStyle name="Comma 6 2 3 2 2 4 2 3 3" xfId="35622" xr:uid="{F9904ED7-B909-44E6-9435-97E8B364A17A}"/>
    <cellStyle name="Comma 6 2 3 2 2 4 2 4" xfId="15402" xr:uid="{A14EB20F-15B6-4CA2-B176-2539CC4038EA}"/>
    <cellStyle name="Comma 6 2 3 2 2 4 2 4 2" xfId="39666" xr:uid="{A631D402-B5EE-431E-BE45-E1870EDF0CBA}"/>
    <cellStyle name="Comma 6 2 3 2 2 4 2 5" xfId="27534" xr:uid="{E351D130-AA70-41B4-B7D2-DDD398DD5222}"/>
    <cellStyle name="Comma 6 2 3 2 2 4 3" xfId="5292" xr:uid="{15DD66BC-A6A6-49C5-96D5-7BF15BF8D035}"/>
    <cellStyle name="Comma 6 2 3 2 2 4 3 2" xfId="17424" xr:uid="{D8626428-9FCE-4E51-AF8C-CCDCDAEA03F6}"/>
    <cellStyle name="Comma 6 2 3 2 2 4 3 2 2" xfId="41688" xr:uid="{1D5EC451-631D-43E8-A267-FDBDDFCA7120}"/>
    <cellStyle name="Comma 6 2 3 2 2 4 3 3" xfId="29556" xr:uid="{B294CAA8-963D-4584-8D69-DE5927551364}"/>
    <cellStyle name="Comma 6 2 3 2 2 4 4" xfId="9336" xr:uid="{A2B3DECF-CB77-48BF-B618-55693BC81088}"/>
    <cellStyle name="Comma 6 2 3 2 2 4 4 2" xfId="21468" xr:uid="{0899B114-BC55-46F1-BFE6-D2A25D6434A4}"/>
    <cellStyle name="Comma 6 2 3 2 2 4 4 2 2" xfId="45732" xr:uid="{6784926A-BC84-4965-89E7-D122DC0602E6}"/>
    <cellStyle name="Comma 6 2 3 2 2 4 4 3" xfId="33600" xr:uid="{40AD7B3C-B096-4677-BE01-251A6D600835}"/>
    <cellStyle name="Comma 6 2 3 2 2 4 5" xfId="13380" xr:uid="{ED9E8702-68FF-40A9-AA7E-79C2B5315BF3}"/>
    <cellStyle name="Comma 6 2 3 2 2 4 5 2" xfId="37644" xr:uid="{DCDDD70F-6376-43F3-9737-91B03FB3FAE7}"/>
    <cellStyle name="Comma 6 2 3 2 2 4 6" xfId="25512" xr:uid="{B822C859-4EEF-4F59-B2B4-837129D495AB}"/>
    <cellStyle name="Comma 6 2 3 2 2 5" xfId="2259" xr:uid="{92DCEF47-192B-46BB-A0AD-F4560F30E43D}"/>
    <cellStyle name="Comma 6 2 3 2 2 5 2" xfId="6303" xr:uid="{B2806A7A-D8F4-4C19-9C5D-6BCA242BFE6C}"/>
    <cellStyle name="Comma 6 2 3 2 2 5 2 2" xfId="18435" xr:uid="{66A38B35-5C98-49A7-88D5-3C5C4AF5EB9E}"/>
    <cellStyle name="Comma 6 2 3 2 2 5 2 2 2" xfId="42699" xr:uid="{C8DFFD80-E194-45C1-9B9B-C39E6C639F18}"/>
    <cellStyle name="Comma 6 2 3 2 2 5 2 3" xfId="30567" xr:uid="{B02E69C9-EDB2-47E5-AD03-A881EE04DF9D}"/>
    <cellStyle name="Comma 6 2 3 2 2 5 3" xfId="10347" xr:uid="{1408B4DE-F2D8-449A-BE0D-B536F4E6A8B1}"/>
    <cellStyle name="Comma 6 2 3 2 2 5 3 2" xfId="22479" xr:uid="{44A48A53-9A4B-4223-9C0A-226CFBCE28A5}"/>
    <cellStyle name="Comma 6 2 3 2 2 5 3 2 2" xfId="46743" xr:uid="{7DB2BB01-DBFC-4895-87D4-3B162C16CB9F}"/>
    <cellStyle name="Comma 6 2 3 2 2 5 3 3" xfId="34611" xr:uid="{B19EEAE4-A574-460E-9423-B526E3538B03}"/>
    <cellStyle name="Comma 6 2 3 2 2 5 4" xfId="14391" xr:uid="{A4E5638B-EAB8-40C3-A98A-603750251D1B}"/>
    <cellStyle name="Comma 6 2 3 2 2 5 4 2" xfId="38655" xr:uid="{ECD36271-7DFE-424B-984B-DF48AEE4E653}"/>
    <cellStyle name="Comma 6 2 3 2 2 5 5" xfId="26523" xr:uid="{C32FDEE8-B6CB-4A25-88CF-2B5E9081C1B6}"/>
    <cellStyle name="Comma 6 2 3 2 2 6" xfId="4281" xr:uid="{575580D5-5083-4645-AC5E-65DF8EF5CC00}"/>
    <cellStyle name="Comma 6 2 3 2 2 6 2" xfId="16413" xr:uid="{BFE48D16-8BFD-42A5-B9D3-0B44EFB47E9D}"/>
    <cellStyle name="Comma 6 2 3 2 2 6 2 2" xfId="40677" xr:uid="{45993964-A632-4D66-A9C5-2501210812E4}"/>
    <cellStyle name="Comma 6 2 3 2 2 6 3" xfId="28545" xr:uid="{9A8ED737-4DF9-4F89-B601-D1D385536B27}"/>
    <cellStyle name="Comma 6 2 3 2 2 7" xfId="8325" xr:uid="{FF68A1DA-933A-4AB7-A050-43CFD45FD9B6}"/>
    <cellStyle name="Comma 6 2 3 2 2 7 2" xfId="20457" xr:uid="{9AC0800F-9854-4BA9-B9FD-DBE04D1B6C3A}"/>
    <cellStyle name="Comma 6 2 3 2 2 7 2 2" xfId="44721" xr:uid="{C2140302-11C2-4136-81DA-5ECF3A890DD5}"/>
    <cellStyle name="Comma 6 2 3 2 2 7 3" xfId="32589" xr:uid="{76C2D854-B1DD-473F-AE52-97536533A97F}"/>
    <cellStyle name="Comma 6 2 3 2 2 8" xfId="12369" xr:uid="{365DCF91-02FE-4307-B97A-99C611452EFF}"/>
    <cellStyle name="Comma 6 2 3 2 2 8 2" xfId="36633" xr:uid="{49640BEB-6F56-4CDF-9A81-2EA3CB84DB31}"/>
    <cellStyle name="Comma 6 2 3 2 2 9" xfId="24501" xr:uid="{77ADDBE2-5876-4EAB-B49A-F0054D828B46}"/>
    <cellStyle name="Comma 6 2 3 2 3" xfId="364" xr:uid="{51C1BD1D-76CA-49FC-94D5-52BEC29EF94B}"/>
    <cellStyle name="Comma 6 2 3 2 3 2" xfId="869" xr:uid="{8434E059-B225-4AFD-A37D-3C02A3D33A73}"/>
    <cellStyle name="Comma 6 2 3 2 3 2 2" xfId="1880" xr:uid="{C872F123-0322-455E-ACA5-E2AF7E1D2EED}"/>
    <cellStyle name="Comma 6 2 3 2 3 2 2 2" xfId="3902" xr:uid="{B2A07AC7-98F0-492C-B0B2-0A27901EFFD9}"/>
    <cellStyle name="Comma 6 2 3 2 3 2 2 2 2" xfId="7946" xr:uid="{842D0862-B267-4E7B-B6B7-43CC8A9BEA1E}"/>
    <cellStyle name="Comma 6 2 3 2 3 2 2 2 2 2" xfId="20078" xr:uid="{CAF17A9E-530D-405E-8E3C-21BF8E8A354B}"/>
    <cellStyle name="Comma 6 2 3 2 3 2 2 2 2 2 2" xfId="44342" xr:uid="{DD01CA42-D851-424F-B38D-E8631C85842B}"/>
    <cellStyle name="Comma 6 2 3 2 3 2 2 2 2 3" xfId="32210" xr:uid="{0E64589D-CD51-459B-9D01-8AE3F702F93B}"/>
    <cellStyle name="Comma 6 2 3 2 3 2 2 2 3" xfId="11990" xr:uid="{C4C394C9-3ACC-4FCE-9512-E780F00A0289}"/>
    <cellStyle name="Comma 6 2 3 2 3 2 2 2 3 2" xfId="24122" xr:uid="{FBB22062-12B9-484B-AED8-0051883179C2}"/>
    <cellStyle name="Comma 6 2 3 2 3 2 2 2 3 2 2" xfId="48386" xr:uid="{B9DCD6C9-1014-4AE7-A147-B6E84F5C66D8}"/>
    <cellStyle name="Comma 6 2 3 2 3 2 2 2 3 3" xfId="36254" xr:uid="{CCD637E2-2F44-4F48-A4FD-FBC5193AF7E0}"/>
    <cellStyle name="Comma 6 2 3 2 3 2 2 2 4" xfId="16034" xr:uid="{90EF0561-15FC-4F6D-9662-A2C5046AEB85}"/>
    <cellStyle name="Comma 6 2 3 2 3 2 2 2 4 2" xfId="40298" xr:uid="{1E8418FA-4287-4FF6-B188-1C77D56DA41E}"/>
    <cellStyle name="Comma 6 2 3 2 3 2 2 2 5" xfId="28166" xr:uid="{4D708523-82B8-473C-A705-72C00C22AC91}"/>
    <cellStyle name="Comma 6 2 3 2 3 2 2 3" xfId="5924" xr:uid="{26D425EB-13D0-4DED-B479-5627728FB349}"/>
    <cellStyle name="Comma 6 2 3 2 3 2 2 3 2" xfId="18056" xr:uid="{F4E43AE5-CC1F-4F94-9CEB-4B020242DF58}"/>
    <cellStyle name="Comma 6 2 3 2 3 2 2 3 2 2" xfId="42320" xr:uid="{4D33EF59-612E-4789-ADD0-294D900D6212}"/>
    <cellStyle name="Comma 6 2 3 2 3 2 2 3 3" xfId="30188" xr:uid="{F6453212-B5EA-4BDA-9802-C94CFEF76163}"/>
    <cellStyle name="Comma 6 2 3 2 3 2 2 4" xfId="9968" xr:uid="{3CAFA075-2438-4598-B46D-A630E835945F}"/>
    <cellStyle name="Comma 6 2 3 2 3 2 2 4 2" xfId="22100" xr:uid="{8F032E6E-DEF4-42F1-8EA7-A84962979F40}"/>
    <cellStyle name="Comma 6 2 3 2 3 2 2 4 2 2" xfId="46364" xr:uid="{F22F0AA8-72DF-424F-9854-E026C4791894}"/>
    <cellStyle name="Comma 6 2 3 2 3 2 2 4 3" xfId="34232" xr:uid="{A625EEA9-683D-4FF0-BB2F-CE849529D873}"/>
    <cellStyle name="Comma 6 2 3 2 3 2 2 5" xfId="14012" xr:uid="{4054D0E9-5AF4-4A53-83BF-8C73C0E2A506}"/>
    <cellStyle name="Comma 6 2 3 2 3 2 2 5 2" xfId="38276" xr:uid="{48DCB5B6-0971-42F6-9FC5-D635B5ED1ABE}"/>
    <cellStyle name="Comma 6 2 3 2 3 2 2 6" xfId="26144" xr:uid="{66CF3449-02BE-4D1D-8992-6E7D3D8316F4}"/>
    <cellStyle name="Comma 6 2 3 2 3 2 3" xfId="2891" xr:uid="{E37AF983-8FB9-4B7D-B627-86B85D5C548C}"/>
    <cellStyle name="Comma 6 2 3 2 3 2 3 2" xfId="6935" xr:uid="{B629208E-4F37-4B62-9E14-A56EB7F87607}"/>
    <cellStyle name="Comma 6 2 3 2 3 2 3 2 2" xfId="19067" xr:uid="{59699D10-9B5D-4186-A86A-55F408872D65}"/>
    <cellStyle name="Comma 6 2 3 2 3 2 3 2 2 2" xfId="43331" xr:uid="{07DB7DC1-A5E4-4C96-AD19-F8482E491448}"/>
    <cellStyle name="Comma 6 2 3 2 3 2 3 2 3" xfId="31199" xr:uid="{C309A43F-FE83-4F6F-833F-3327E29078FC}"/>
    <cellStyle name="Comma 6 2 3 2 3 2 3 3" xfId="10979" xr:uid="{883B0557-CD51-411A-ACCD-1B112AC07EE5}"/>
    <cellStyle name="Comma 6 2 3 2 3 2 3 3 2" xfId="23111" xr:uid="{B0877AFB-3DEB-4212-83EA-5EE1D626250A}"/>
    <cellStyle name="Comma 6 2 3 2 3 2 3 3 2 2" xfId="47375" xr:uid="{51B0905B-FF50-44A4-9C6F-9C81758922FF}"/>
    <cellStyle name="Comma 6 2 3 2 3 2 3 3 3" xfId="35243" xr:uid="{93612F10-6CA8-413A-9FF8-4FCAA9D76744}"/>
    <cellStyle name="Comma 6 2 3 2 3 2 3 4" xfId="15023" xr:uid="{DE78B87B-44DC-4030-9A00-A820ADE003A3}"/>
    <cellStyle name="Comma 6 2 3 2 3 2 3 4 2" xfId="39287" xr:uid="{278E1D13-5F91-46DD-866C-91F2438EFFE8}"/>
    <cellStyle name="Comma 6 2 3 2 3 2 3 5" xfId="27155" xr:uid="{FB9372CA-2CA4-4F20-8BBE-3EDFC333E330}"/>
    <cellStyle name="Comma 6 2 3 2 3 2 4" xfId="4913" xr:uid="{932465EF-7F96-4FC2-ACCD-C99D2CE8A1BD}"/>
    <cellStyle name="Comma 6 2 3 2 3 2 4 2" xfId="17045" xr:uid="{65DCF53A-CDB1-4581-8CFB-C3CDF4CA31EF}"/>
    <cellStyle name="Comma 6 2 3 2 3 2 4 2 2" xfId="41309" xr:uid="{74A05106-3BB1-4E40-8544-146FE1D22D9F}"/>
    <cellStyle name="Comma 6 2 3 2 3 2 4 3" xfId="29177" xr:uid="{90DB60F6-B60C-49CE-AB1D-080F25D6495A}"/>
    <cellStyle name="Comma 6 2 3 2 3 2 5" xfId="8957" xr:uid="{9D28A43E-7805-4C21-BA19-0CB1C29306D9}"/>
    <cellStyle name="Comma 6 2 3 2 3 2 5 2" xfId="21089" xr:uid="{364DDAD1-F344-42DE-9385-44420D44F476}"/>
    <cellStyle name="Comma 6 2 3 2 3 2 5 2 2" xfId="45353" xr:uid="{5EDE8FFC-45E6-41FB-AABB-5D379AFCDE15}"/>
    <cellStyle name="Comma 6 2 3 2 3 2 5 3" xfId="33221" xr:uid="{3F96BC4D-13E8-43A7-B64F-EEF8C18E2CD5}"/>
    <cellStyle name="Comma 6 2 3 2 3 2 6" xfId="13001" xr:uid="{5E4362CB-F6B1-4BB4-ACB2-8CE1E146C627}"/>
    <cellStyle name="Comma 6 2 3 2 3 2 6 2" xfId="37265" xr:uid="{97E47FE8-5379-40D0-8ED5-15D316CACC7B}"/>
    <cellStyle name="Comma 6 2 3 2 3 2 7" xfId="25133" xr:uid="{3C53B2A8-FF92-46CE-9C20-60444F3EA93C}"/>
    <cellStyle name="Comma 6 2 3 2 3 3" xfId="1375" xr:uid="{6819F09A-4AA3-4CBB-BF18-CE7B3D670B29}"/>
    <cellStyle name="Comma 6 2 3 2 3 3 2" xfId="3397" xr:uid="{9866F12E-0888-4158-954C-FDEF44737A57}"/>
    <cellStyle name="Comma 6 2 3 2 3 3 2 2" xfId="7441" xr:uid="{92F4A87E-8CED-40F8-A0D7-F08FA12E5359}"/>
    <cellStyle name="Comma 6 2 3 2 3 3 2 2 2" xfId="19573" xr:uid="{16BBF077-5560-46F9-9E01-09796C07EA3B}"/>
    <cellStyle name="Comma 6 2 3 2 3 3 2 2 2 2" xfId="43837" xr:uid="{2CAB7CE5-BE78-475E-BD62-96AAF02BD6B2}"/>
    <cellStyle name="Comma 6 2 3 2 3 3 2 2 3" xfId="31705" xr:uid="{6F490099-709F-4D69-AEED-3C10EB618C1C}"/>
    <cellStyle name="Comma 6 2 3 2 3 3 2 3" xfId="11485" xr:uid="{0826A355-D720-4982-A047-B6A5521D839E}"/>
    <cellStyle name="Comma 6 2 3 2 3 3 2 3 2" xfId="23617" xr:uid="{194FCE50-BBB0-45B6-A6FD-873E5EB71FEF}"/>
    <cellStyle name="Comma 6 2 3 2 3 3 2 3 2 2" xfId="47881" xr:uid="{4F98B50A-B576-4582-B31B-F427060C2EC5}"/>
    <cellStyle name="Comma 6 2 3 2 3 3 2 3 3" xfId="35749" xr:uid="{59A0067E-34A1-443D-892C-E1CC46F02DE2}"/>
    <cellStyle name="Comma 6 2 3 2 3 3 2 4" xfId="15529" xr:uid="{88B8764B-20D9-40DD-A2BE-81DF7A7DC447}"/>
    <cellStyle name="Comma 6 2 3 2 3 3 2 4 2" xfId="39793" xr:uid="{04780929-501A-45F9-8B5C-243BEECC22ED}"/>
    <cellStyle name="Comma 6 2 3 2 3 3 2 5" xfId="27661" xr:uid="{ABFB4BC0-62B0-4100-87AF-3AA80BD3CE61}"/>
    <cellStyle name="Comma 6 2 3 2 3 3 3" xfId="5419" xr:uid="{FFA0D20B-7B8C-4D75-B4D1-039BD0AAA2CD}"/>
    <cellStyle name="Comma 6 2 3 2 3 3 3 2" xfId="17551" xr:uid="{39362166-4B27-4DA7-94FB-DBD8F125F97E}"/>
    <cellStyle name="Comma 6 2 3 2 3 3 3 2 2" xfId="41815" xr:uid="{B5DCC9B6-8300-4780-8225-F0300F8115AD}"/>
    <cellStyle name="Comma 6 2 3 2 3 3 3 3" xfId="29683" xr:uid="{40BE4BDA-568C-48FE-A6DB-0CAFA43A75C5}"/>
    <cellStyle name="Comma 6 2 3 2 3 3 4" xfId="9463" xr:uid="{EE39116E-7DFA-46B0-91C9-62F88641C0C9}"/>
    <cellStyle name="Comma 6 2 3 2 3 3 4 2" xfId="21595" xr:uid="{A5798277-7096-47FD-97A6-AFDD9574E5A4}"/>
    <cellStyle name="Comma 6 2 3 2 3 3 4 2 2" xfId="45859" xr:uid="{C75D591C-33F8-4A7D-8F59-FB7F251A29AC}"/>
    <cellStyle name="Comma 6 2 3 2 3 3 4 3" xfId="33727" xr:uid="{9939C259-13AE-43AC-B782-AFECBA35BB69}"/>
    <cellStyle name="Comma 6 2 3 2 3 3 5" xfId="13507" xr:uid="{9EE5AC0D-87E9-4A35-ADCB-E96B283B1A9C}"/>
    <cellStyle name="Comma 6 2 3 2 3 3 5 2" xfId="37771" xr:uid="{6BD09A96-606C-42C6-A2C0-70CA0722CF2B}"/>
    <cellStyle name="Comma 6 2 3 2 3 3 6" xfId="25639" xr:uid="{D64724BF-880D-4FA5-84C9-57C789E3D15A}"/>
    <cellStyle name="Comma 6 2 3 2 3 4" xfId="2386" xr:uid="{A2BD5BDA-D735-48DD-B4BB-756CA3A9489A}"/>
    <cellStyle name="Comma 6 2 3 2 3 4 2" xfId="6430" xr:uid="{BAC33EAD-5BF1-4555-8557-20BCC51B1A12}"/>
    <cellStyle name="Comma 6 2 3 2 3 4 2 2" xfId="18562" xr:uid="{0348E77D-8496-45DF-AD1E-E5909F913414}"/>
    <cellStyle name="Comma 6 2 3 2 3 4 2 2 2" xfId="42826" xr:uid="{9050BF22-CA7E-4B08-97FC-16228E7A2EAD}"/>
    <cellStyle name="Comma 6 2 3 2 3 4 2 3" xfId="30694" xr:uid="{94F8E4B7-A42E-4F98-AD5E-11A163F54B8D}"/>
    <cellStyle name="Comma 6 2 3 2 3 4 3" xfId="10474" xr:uid="{B68601BA-8567-4C99-BD95-15E84CDCE9BD}"/>
    <cellStyle name="Comma 6 2 3 2 3 4 3 2" xfId="22606" xr:uid="{CAA74630-A16F-43E8-A101-599C0D32F4F7}"/>
    <cellStyle name="Comma 6 2 3 2 3 4 3 2 2" xfId="46870" xr:uid="{D5B1BDA8-DDCF-4DCB-8433-F8547D6B77B8}"/>
    <cellStyle name="Comma 6 2 3 2 3 4 3 3" xfId="34738" xr:uid="{C13C5295-C9CB-4F1A-A3DB-5948C39FFD37}"/>
    <cellStyle name="Comma 6 2 3 2 3 4 4" xfId="14518" xr:uid="{EB653BE5-1396-40F9-8B97-00E77117FA7E}"/>
    <cellStyle name="Comma 6 2 3 2 3 4 4 2" xfId="38782" xr:uid="{8DC4599C-1E13-4519-BB1E-A0767F20BF51}"/>
    <cellStyle name="Comma 6 2 3 2 3 4 5" xfId="26650" xr:uid="{C18D3DA6-C94C-4504-82A6-D84111EB66A2}"/>
    <cellStyle name="Comma 6 2 3 2 3 5" xfId="4408" xr:uid="{4BD322B8-4BF4-4381-B34C-0C04817238EE}"/>
    <cellStyle name="Comma 6 2 3 2 3 5 2" xfId="16540" xr:uid="{B0C4C609-C437-4893-B4C0-038CEAD52BBF}"/>
    <cellStyle name="Comma 6 2 3 2 3 5 2 2" xfId="40804" xr:uid="{38DA8772-A165-4E23-A2EB-3E14A93B5835}"/>
    <cellStyle name="Comma 6 2 3 2 3 5 3" xfId="28672" xr:uid="{E75940B9-55FC-48EF-ABA6-24EFD8AA6133}"/>
    <cellStyle name="Comma 6 2 3 2 3 6" xfId="8452" xr:uid="{7467DD88-3E2E-467B-9FFC-0FC9E8109D3F}"/>
    <cellStyle name="Comma 6 2 3 2 3 6 2" xfId="20584" xr:uid="{53970D68-BA17-4D03-8F8D-35A6812EA622}"/>
    <cellStyle name="Comma 6 2 3 2 3 6 2 2" xfId="44848" xr:uid="{4D74EA64-8750-44F4-8085-BD7999262422}"/>
    <cellStyle name="Comma 6 2 3 2 3 6 3" xfId="32716" xr:uid="{11013060-00AB-4695-955B-1F1126E77056}"/>
    <cellStyle name="Comma 6 2 3 2 3 7" xfId="12496" xr:uid="{9A7EBE86-F9FC-4443-9C89-3005BFE7472C}"/>
    <cellStyle name="Comma 6 2 3 2 3 7 2" xfId="36760" xr:uid="{DE16130A-4616-484B-AAB9-9BD2D34CA7D2}"/>
    <cellStyle name="Comma 6 2 3 2 3 8" xfId="24628" xr:uid="{44D85F98-F1D8-4E7C-B295-AFA18123027B}"/>
    <cellStyle name="Comma 6 2 3 2 4" xfId="616" xr:uid="{E0E806BD-CDB9-4BC5-94DA-16DB7B42EBB9}"/>
    <cellStyle name="Comma 6 2 3 2 4 2" xfId="1627" xr:uid="{66969EAF-4A7A-4047-BC67-137B8D95CFC1}"/>
    <cellStyle name="Comma 6 2 3 2 4 2 2" xfId="3649" xr:uid="{BD175558-02FD-47CC-8EA2-E0AE3BB0DC01}"/>
    <cellStyle name="Comma 6 2 3 2 4 2 2 2" xfId="7693" xr:uid="{91223063-5C34-44CE-860C-7CE21EE293CA}"/>
    <cellStyle name="Comma 6 2 3 2 4 2 2 2 2" xfId="19825" xr:uid="{EAFDB1CC-4F73-4FA2-920E-A4828C9ED4DD}"/>
    <cellStyle name="Comma 6 2 3 2 4 2 2 2 2 2" xfId="44089" xr:uid="{9D243D42-23B7-4A0A-8617-F907B59A5CC0}"/>
    <cellStyle name="Comma 6 2 3 2 4 2 2 2 3" xfId="31957" xr:uid="{BE454E9F-7469-472D-90C2-EA56B5B707D9}"/>
    <cellStyle name="Comma 6 2 3 2 4 2 2 3" xfId="11737" xr:uid="{090EE1E5-E7E9-43EF-86E3-9B58CAC693A7}"/>
    <cellStyle name="Comma 6 2 3 2 4 2 2 3 2" xfId="23869" xr:uid="{75D8DB41-9751-4D64-AED1-6E392C14723C}"/>
    <cellStyle name="Comma 6 2 3 2 4 2 2 3 2 2" xfId="48133" xr:uid="{48367113-0A36-4DAD-87D6-982A0DE856C7}"/>
    <cellStyle name="Comma 6 2 3 2 4 2 2 3 3" xfId="36001" xr:uid="{86FD1E3C-4963-4121-80F6-37DB1BA7DB55}"/>
    <cellStyle name="Comma 6 2 3 2 4 2 2 4" xfId="15781" xr:uid="{D8687C56-33CB-4704-8DF3-69BC04DF4444}"/>
    <cellStyle name="Comma 6 2 3 2 4 2 2 4 2" xfId="40045" xr:uid="{1A5BEF7C-CCD4-47AC-98AD-2EE2318C5754}"/>
    <cellStyle name="Comma 6 2 3 2 4 2 2 5" xfId="27913" xr:uid="{F5B2365B-6E58-421D-B1C5-39EDF3A2D420}"/>
    <cellStyle name="Comma 6 2 3 2 4 2 3" xfId="5671" xr:uid="{D793BA73-029C-4D59-82D2-9DCCC1399191}"/>
    <cellStyle name="Comma 6 2 3 2 4 2 3 2" xfId="17803" xr:uid="{FF14B5BD-3552-4879-B9E2-13C349C15896}"/>
    <cellStyle name="Comma 6 2 3 2 4 2 3 2 2" xfId="42067" xr:uid="{3A39F021-6ED8-4908-88BE-2A1AC92B2CCB}"/>
    <cellStyle name="Comma 6 2 3 2 4 2 3 3" xfId="29935" xr:uid="{718D226E-A617-4345-908B-4D55B72F9EC1}"/>
    <cellStyle name="Comma 6 2 3 2 4 2 4" xfId="9715" xr:uid="{6CC56538-6815-4BAD-811F-D159C620D17C}"/>
    <cellStyle name="Comma 6 2 3 2 4 2 4 2" xfId="21847" xr:uid="{7DCEA5FB-FB2D-44CF-B305-7D7CD41868AE}"/>
    <cellStyle name="Comma 6 2 3 2 4 2 4 2 2" xfId="46111" xr:uid="{B79E2AC9-E33D-49C2-9A60-EB45DEF14E96}"/>
    <cellStyle name="Comma 6 2 3 2 4 2 4 3" xfId="33979" xr:uid="{52E2487A-8C96-481B-9C85-0D41C9FEA0A0}"/>
    <cellStyle name="Comma 6 2 3 2 4 2 5" xfId="13759" xr:uid="{0BBE27DC-F5DE-45A5-BAA2-2DCB269B9510}"/>
    <cellStyle name="Comma 6 2 3 2 4 2 5 2" xfId="38023" xr:uid="{0D28C31B-1F9F-479E-83BE-7465EE741C3B}"/>
    <cellStyle name="Comma 6 2 3 2 4 2 6" xfId="25891" xr:uid="{38A97C84-EA3B-4115-A572-48BC1ED9AC44}"/>
    <cellStyle name="Comma 6 2 3 2 4 3" xfId="2638" xr:uid="{9AF4803B-D229-4F3D-815F-F878FFEA11A8}"/>
    <cellStyle name="Comma 6 2 3 2 4 3 2" xfId="6682" xr:uid="{D434AF51-1EF5-4D21-A4DF-40B9D67D4307}"/>
    <cellStyle name="Comma 6 2 3 2 4 3 2 2" xfId="18814" xr:uid="{A530D280-FC2C-432E-BE76-C8637BF3C421}"/>
    <cellStyle name="Comma 6 2 3 2 4 3 2 2 2" xfId="43078" xr:uid="{07A20FAA-D659-4B94-9DD4-2AAF547C2C30}"/>
    <cellStyle name="Comma 6 2 3 2 4 3 2 3" xfId="30946" xr:uid="{3A244D52-1780-438F-AE3C-C7C478EF2FB7}"/>
    <cellStyle name="Comma 6 2 3 2 4 3 3" xfId="10726" xr:uid="{9D7CD28A-CB21-411E-90FB-9BC32D56ED64}"/>
    <cellStyle name="Comma 6 2 3 2 4 3 3 2" xfId="22858" xr:uid="{CD8C87E7-89B2-4B19-A7B3-5D2AE4AB00C5}"/>
    <cellStyle name="Comma 6 2 3 2 4 3 3 2 2" xfId="47122" xr:uid="{4D51F45C-E0C2-4E6F-A226-A2A796EA0C42}"/>
    <cellStyle name="Comma 6 2 3 2 4 3 3 3" xfId="34990" xr:uid="{30BBE41E-C664-4CA7-AD41-71291AF4BB2F}"/>
    <cellStyle name="Comma 6 2 3 2 4 3 4" xfId="14770" xr:uid="{1247C794-0C5D-4925-B28C-13A5291685E6}"/>
    <cellStyle name="Comma 6 2 3 2 4 3 4 2" xfId="39034" xr:uid="{17258B04-8747-4C58-84B1-B39B4B3FCF8B}"/>
    <cellStyle name="Comma 6 2 3 2 4 3 5" xfId="26902" xr:uid="{477CC59B-937E-4469-A087-0A958A3CA28D}"/>
    <cellStyle name="Comma 6 2 3 2 4 4" xfId="4660" xr:uid="{6183A580-92A5-4DC7-846E-8401DFDC1B85}"/>
    <cellStyle name="Comma 6 2 3 2 4 4 2" xfId="16792" xr:uid="{9BE975CB-5AE5-47B2-90D6-8F0A3BCA74EF}"/>
    <cellStyle name="Comma 6 2 3 2 4 4 2 2" xfId="41056" xr:uid="{03FC7B6C-61C7-40CC-93C9-55B91539A5E5}"/>
    <cellStyle name="Comma 6 2 3 2 4 4 3" xfId="28924" xr:uid="{76F73C01-7DCB-4656-88CA-996D45052C2F}"/>
    <cellStyle name="Comma 6 2 3 2 4 5" xfId="8704" xr:uid="{F6DBD53E-B17C-48A0-B299-CC1060ED77E4}"/>
    <cellStyle name="Comma 6 2 3 2 4 5 2" xfId="20836" xr:uid="{5D885DF7-E7D7-45DD-998F-B2531C1BFD25}"/>
    <cellStyle name="Comma 6 2 3 2 4 5 2 2" xfId="45100" xr:uid="{13E443FC-53AA-4B5A-A194-D5732FC0E073}"/>
    <cellStyle name="Comma 6 2 3 2 4 5 3" xfId="32968" xr:uid="{D5F6A839-367E-42F4-9D86-9C56C51A73F5}"/>
    <cellStyle name="Comma 6 2 3 2 4 6" xfId="12748" xr:uid="{31964274-69A9-409B-89D4-B01A477DDE73}"/>
    <cellStyle name="Comma 6 2 3 2 4 6 2" xfId="37012" xr:uid="{99A0EC12-FFBD-4294-B472-E1C8E49FFFB6}"/>
    <cellStyle name="Comma 6 2 3 2 4 7" xfId="24880" xr:uid="{EC1B782F-3680-4AC7-8D19-A656492ABEB1}"/>
    <cellStyle name="Comma 6 2 3 2 5" xfId="1122" xr:uid="{B4B5489A-34AF-4B99-8981-4D3C46329F88}"/>
    <cellStyle name="Comma 6 2 3 2 5 2" xfId="3144" xr:uid="{1D461580-7BF5-45A2-A72D-0EC9CF9351C5}"/>
    <cellStyle name="Comma 6 2 3 2 5 2 2" xfId="7188" xr:uid="{B77BE82D-346F-4435-96C8-759074E751DD}"/>
    <cellStyle name="Comma 6 2 3 2 5 2 2 2" xfId="19320" xr:uid="{F38969BA-8D94-40DD-B519-E936DA609022}"/>
    <cellStyle name="Comma 6 2 3 2 5 2 2 2 2" xfId="43584" xr:uid="{FF4C758C-EE4E-43B7-8E5B-CF36D2D528B0}"/>
    <cellStyle name="Comma 6 2 3 2 5 2 2 3" xfId="31452" xr:uid="{2C8EC01F-603B-41BC-84A8-D3A7C337B0BA}"/>
    <cellStyle name="Comma 6 2 3 2 5 2 3" xfId="11232" xr:uid="{E2B51D31-6134-4CAE-81D1-52AA9B5E56C3}"/>
    <cellStyle name="Comma 6 2 3 2 5 2 3 2" xfId="23364" xr:uid="{BA37956B-6599-4F5C-94A7-10688F568295}"/>
    <cellStyle name="Comma 6 2 3 2 5 2 3 2 2" xfId="47628" xr:uid="{7648C692-373D-4C25-A80D-D09734D7CD0A}"/>
    <cellStyle name="Comma 6 2 3 2 5 2 3 3" xfId="35496" xr:uid="{8DBBED96-3142-4106-81BD-17001F3603C9}"/>
    <cellStyle name="Comma 6 2 3 2 5 2 4" xfId="15276" xr:uid="{816F6772-9C90-4E19-B066-B6BE3A2893D2}"/>
    <cellStyle name="Comma 6 2 3 2 5 2 4 2" xfId="39540" xr:uid="{E40B312A-27A2-4B5A-B3BC-BFE0C2028EB1}"/>
    <cellStyle name="Comma 6 2 3 2 5 2 5" xfId="27408" xr:uid="{DB9CE742-F0CB-4AD1-BED2-1CE6FD457F02}"/>
    <cellStyle name="Comma 6 2 3 2 5 3" xfId="5166" xr:uid="{398C3366-D3D8-46C1-BAF8-2B927DE60374}"/>
    <cellStyle name="Comma 6 2 3 2 5 3 2" xfId="17298" xr:uid="{020DCBEB-D95B-4ACD-A313-ABC196D8A8DB}"/>
    <cellStyle name="Comma 6 2 3 2 5 3 2 2" xfId="41562" xr:uid="{67E34445-CEFC-4221-8096-5BF79EA2451D}"/>
    <cellStyle name="Comma 6 2 3 2 5 3 3" xfId="29430" xr:uid="{D45F9C66-9D4F-4585-BB53-F4C9C7CECF4E}"/>
    <cellStyle name="Comma 6 2 3 2 5 4" xfId="9210" xr:uid="{57C95E02-FC60-4D4E-8426-7C060A433DB2}"/>
    <cellStyle name="Comma 6 2 3 2 5 4 2" xfId="21342" xr:uid="{C1C57A29-8735-4C59-85BC-82C6DE11756B}"/>
    <cellStyle name="Comma 6 2 3 2 5 4 2 2" xfId="45606" xr:uid="{E7ABC6EA-79D7-431F-9C30-D32D878B7D0A}"/>
    <cellStyle name="Comma 6 2 3 2 5 4 3" xfId="33474" xr:uid="{5DCD3766-0019-4F69-AEF1-511A96C63499}"/>
    <cellStyle name="Comma 6 2 3 2 5 5" xfId="13254" xr:uid="{C4F40B75-8936-4B85-8935-1EEC3263B0AB}"/>
    <cellStyle name="Comma 6 2 3 2 5 5 2" xfId="37518" xr:uid="{E5D552EA-99CC-477A-9A63-602B7DB529E6}"/>
    <cellStyle name="Comma 6 2 3 2 5 6" xfId="25386" xr:uid="{C0A9697B-2057-4EE3-B023-F49077179ABF}"/>
    <cellStyle name="Comma 6 2 3 2 6" xfId="2133" xr:uid="{1CF2ACB0-BCF1-4507-8216-169ED4347AE7}"/>
    <cellStyle name="Comma 6 2 3 2 6 2" xfId="6177" xr:uid="{692ABB4C-FD29-452B-B928-77E4884D1E66}"/>
    <cellStyle name="Comma 6 2 3 2 6 2 2" xfId="18309" xr:uid="{C89208C3-6B7E-4EE8-AC75-AA1B63AEC4C9}"/>
    <cellStyle name="Comma 6 2 3 2 6 2 2 2" xfId="42573" xr:uid="{3CDB682C-27A8-4851-88F1-1587D6259279}"/>
    <cellStyle name="Comma 6 2 3 2 6 2 3" xfId="30441" xr:uid="{D444705B-FADE-44A7-A523-CEF29442DB6C}"/>
    <cellStyle name="Comma 6 2 3 2 6 3" xfId="10221" xr:uid="{4B71334B-A276-4EF1-9FBA-2675DB53878A}"/>
    <cellStyle name="Comma 6 2 3 2 6 3 2" xfId="22353" xr:uid="{CF353D91-3686-468E-9EC7-6CF08E4625E8}"/>
    <cellStyle name="Comma 6 2 3 2 6 3 2 2" xfId="46617" xr:uid="{D808EF8F-81CA-4B4A-AD18-95B8B745A74B}"/>
    <cellStyle name="Comma 6 2 3 2 6 3 3" xfId="34485" xr:uid="{CE894F83-5EE1-4A3B-9B3A-14F49A33665A}"/>
    <cellStyle name="Comma 6 2 3 2 6 4" xfId="14265" xr:uid="{FED1EC71-456E-44DC-AC93-4A8372E97ACA}"/>
    <cellStyle name="Comma 6 2 3 2 6 4 2" xfId="38529" xr:uid="{67664515-F049-400D-A3E2-85F95F60C268}"/>
    <cellStyle name="Comma 6 2 3 2 6 5" xfId="26397" xr:uid="{8C9E3640-9956-4678-92ED-9429953C9639}"/>
    <cellStyle name="Comma 6 2 3 2 7" xfId="4155" xr:uid="{548DE5CB-F565-4881-AA98-5FEAA64F18D1}"/>
    <cellStyle name="Comma 6 2 3 2 7 2" xfId="16287" xr:uid="{EC43145C-5A05-41B9-BF6E-E4275B00812C}"/>
    <cellStyle name="Comma 6 2 3 2 7 2 2" xfId="40551" xr:uid="{754422EF-CEFF-4D44-B9C0-930D67B1C8F9}"/>
    <cellStyle name="Comma 6 2 3 2 7 3" xfId="28419" xr:uid="{ED6FA174-51F1-434A-8D72-6F2CE0D6ED18}"/>
    <cellStyle name="Comma 6 2 3 2 8" xfId="8199" xr:uid="{FCB01B5D-541C-47DD-8846-EC5084C03930}"/>
    <cellStyle name="Comma 6 2 3 2 8 2" xfId="20331" xr:uid="{8C76B227-321A-43DE-83D8-690D20037A04}"/>
    <cellStyle name="Comma 6 2 3 2 8 2 2" xfId="44595" xr:uid="{B132422F-E7A8-4107-AC36-A73A1BAF5AD4}"/>
    <cellStyle name="Comma 6 2 3 2 8 3" xfId="32463" xr:uid="{D5183418-2998-4AB2-B7B3-F9065391EF44}"/>
    <cellStyle name="Comma 6 2 3 2 9" xfId="12243" xr:uid="{52B49CAB-84F5-4325-9465-B4E58418F18D}"/>
    <cellStyle name="Comma 6 2 3 2 9 2" xfId="36507" xr:uid="{C8416B47-14BD-41B3-A495-1787F7F4AB10}"/>
    <cellStyle name="Comma 6 2 3 3" xfId="174" xr:uid="{D506C0EF-0592-4506-9E76-34F427E33A9C}"/>
    <cellStyle name="Comma 6 2 3 3 2" xfId="427" xr:uid="{995A18F5-8F27-4C23-B04C-16BDCFCCDFDB}"/>
    <cellStyle name="Comma 6 2 3 3 2 2" xfId="932" xr:uid="{C0FEAE19-B83D-4708-97CC-7B8BDF6736AA}"/>
    <cellStyle name="Comma 6 2 3 3 2 2 2" xfId="1943" xr:uid="{EE4742ED-E67C-4B1E-B95D-6F526FBDEBAB}"/>
    <cellStyle name="Comma 6 2 3 3 2 2 2 2" xfId="3965" xr:uid="{47726FEB-D2E7-4F08-8A1D-4D99AD6D45B4}"/>
    <cellStyle name="Comma 6 2 3 3 2 2 2 2 2" xfId="8009" xr:uid="{11554DE6-5B61-4AC9-A5B8-48C35E31E61C}"/>
    <cellStyle name="Comma 6 2 3 3 2 2 2 2 2 2" xfId="20141" xr:uid="{FA88A26C-7DDF-4195-895C-473FD7FE8AE7}"/>
    <cellStyle name="Comma 6 2 3 3 2 2 2 2 2 2 2" xfId="44405" xr:uid="{90D0E246-BEC1-4AC1-8825-2D8719F0531D}"/>
    <cellStyle name="Comma 6 2 3 3 2 2 2 2 2 3" xfId="32273" xr:uid="{59191B0C-F758-45B4-9E7E-51328DCFC400}"/>
    <cellStyle name="Comma 6 2 3 3 2 2 2 2 3" xfId="12053" xr:uid="{47E7CC2E-75FD-4F4F-9F9D-79F1CF7CE5FF}"/>
    <cellStyle name="Comma 6 2 3 3 2 2 2 2 3 2" xfId="24185" xr:uid="{9F5FF041-B487-42CD-904A-81FBC799FF5D}"/>
    <cellStyle name="Comma 6 2 3 3 2 2 2 2 3 2 2" xfId="48449" xr:uid="{B65A6E56-ABC8-4704-BAF5-D0E1E21CEEC9}"/>
    <cellStyle name="Comma 6 2 3 3 2 2 2 2 3 3" xfId="36317" xr:uid="{E28E842C-4443-4519-A6D4-9103B6170992}"/>
    <cellStyle name="Comma 6 2 3 3 2 2 2 2 4" xfId="16097" xr:uid="{A9EC670F-E123-4668-B5CD-925729D3E30B}"/>
    <cellStyle name="Comma 6 2 3 3 2 2 2 2 4 2" xfId="40361" xr:uid="{A3DF3062-3B9E-48A3-AD4B-7EDF5A5C4D50}"/>
    <cellStyle name="Comma 6 2 3 3 2 2 2 2 5" xfId="28229" xr:uid="{A62586AC-D300-4229-BC52-2EA7E6B61CD9}"/>
    <cellStyle name="Comma 6 2 3 3 2 2 2 3" xfId="5987" xr:uid="{130AB49A-D010-4A42-A34D-47F1DA03206E}"/>
    <cellStyle name="Comma 6 2 3 3 2 2 2 3 2" xfId="18119" xr:uid="{83CDC055-FD43-4C11-9090-7C4F09E3AC26}"/>
    <cellStyle name="Comma 6 2 3 3 2 2 2 3 2 2" xfId="42383" xr:uid="{9DBEA0BF-9A01-4816-8DE3-A8A0D00D4A8C}"/>
    <cellStyle name="Comma 6 2 3 3 2 2 2 3 3" xfId="30251" xr:uid="{BF2A9EDD-3BFF-4A22-A2DE-C476C6C36702}"/>
    <cellStyle name="Comma 6 2 3 3 2 2 2 4" xfId="10031" xr:uid="{03BCB344-9A6D-4533-A25C-6C6A7DEC709C}"/>
    <cellStyle name="Comma 6 2 3 3 2 2 2 4 2" xfId="22163" xr:uid="{8C701F07-8DF3-45D3-887A-44D890772040}"/>
    <cellStyle name="Comma 6 2 3 3 2 2 2 4 2 2" xfId="46427" xr:uid="{5982D009-509D-45F4-9A32-839AD8162F8D}"/>
    <cellStyle name="Comma 6 2 3 3 2 2 2 4 3" xfId="34295" xr:uid="{6BC4B83E-C0F1-49FB-BBB4-69482E550B93}"/>
    <cellStyle name="Comma 6 2 3 3 2 2 2 5" xfId="14075" xr:uid="{608FCAA3-B29A-4311-B524-A1CF6A3EF33C}"/>
    <cellStyle name="Comma 6 2 3 3 2 2 2 5 2" xfId="38339" xr:uid="{2BF23EA6-BEFC-4BB2-AB9E-75F136B6C573}"/>
    <cellStyle name="Comma 6 2 3 3 2 2 2 6" xfId="26207" xr:uid="{FAEAAF90-0191-4183-AFAE-B7DB16FFFCDE}"/>
    <cellStyle name="Comma 6 2 3 3 2 2 3" xfId="2954" xr:uid="{FE61E8A1-8A0F-4910-8E33-F7FD5DF60325}"/>
    <cellStyle name="Comma 6 2 3 3 2 2 3 2" xfId="6998" xr:uid="{171314E3-6495-4DE2-A6D7-1C2A8F9CC72E}"/>
    <cellStyle name="Comma 6 2 3 3 2 2 3 2 2" xfId="19130" xr:uid="{B99D230B-F229-4410-9E48-93E876AA86B3}"/>
    <cellStyle name="Comma 6 2 3 3 2 2 3 2 2 2" xfId="43394" xr:uid="{EAEAFB62-734E-44E0-A30B-8311D9EF75BA}"/>
    <cellStyle name="Comma 6 2 3 3 2 2 3 2 3" xfId="31262" xr:uid="{C54334F6-4586-4EFE-AE16-8D98180D9DCB}"/>
    <cellStyle name="Comma 6 2 3 3 2 2 3 3" xfId="11042" xr:uid="{BD59712E-823B-4332-B24F-A26F4CB84686}"/>
    <cellStyle name="Comma 6 2 3 3 2 2 3 3 2" xfId="23174" xr:uid="{B6EA7F11-C3A8-4B89-9A6E-D2BA691ACE93}"/>
    <cellStyle name="Comma 6 2 3 3 2 2 3 3 2 2" xfId="47438" xr:uid="{FBCBF14A-A6BA-4A16-BD8E-2014FF2A6779}"/>
    <cellStyle name="Comma 6 2 3 3 2 2 3 3 3" xfId="35306" xr:uid="{174A130E-B0BE-4C2F-B538-9DA6DC8B646E}"/>
    <cellStyle name="Comma 6 2 3 3 2 2 3 4" xfId="15086" xr:uid="{727BED78-09B4-45B0-A0C9-80A434CF3728}"/>
    <cellStyle name="Comma 6 2 3 3 2 2 3 4 2" xfId="39350" xr:uid="{E348C08B-7FDC-4468-AA9F-C8D2D35C4F8A}"/>
    <cellStyle name="Comma 6 2 3 3 2 2 3 5" xfId="27218" xr:uid="{13D117C7-0E81-45C8-8981-BD82705DAE18}"/>
    <cellStyle name="Comma 6 2 3 3 2 2 4" xfId="4976" xr:uid="{526DD875-A655-4AD1-9011-8CA6A17AA9E1}"/>
    <cellStyle name="Comma 6 2 3 3 2 2 4 2" xfId="17108" xr:uid="{CBCDB2D1-B276-4759-8C36-752ADA6672E9}"/>
    <cellStyle name="Comma 6 2 3 3 2 2 4 2 2" xfId="41372" xr:uid="{B66D0371-9D25-4959-B048-A209DDD9C018}"/>
    <cellStyle name="Comma 6 2 3 3 2 2 4 3" xfId="29240" xr:uid="{C0F67AEC-2D34-4CCF-BF31-02ABB393AFA8}"/>
    <cellStyle name="Comma 6 2 3 3 2 2 5" xfId="9020" xr:uid="{94BD615F-97F7-401C-8218-6FB4739836E9}"/>
    <cellStyle name="Comma 6 2 3 3 2 2 5 2" xfId="21152" xr:uid="{7AD7F20C-4922-4F10-8C69-2450824AACD2}"/>
    <cellStyle name="Comma 6 2 3 3 2 2 5 2 2" xfId="45416" xr:uid="{F8EEDE0C-868D-4878-89E2-B5F9C24016EF}"/>
    <cellStyle name="Comma 6 2 3 3 2 2 5 3" xfId="33284" xr:uid="{D4685C25-73B6-4CA3-AD5E-01F01FE23925}"/>
    <cellStyle name="Comma 6 2 3 3 2 2 6" xfId="13064" xr:uid="{855D732B-BFD3-45AE-8883-0F50BBF0384C}"/>
    <cellStyle name="Comma 6 2 3 3 2 2 6 2" xfId="37328" xr:uid="{7EF8BC21-D81C-48B2-86D4-431C2D17645D}"/>
    <cellStyle name="Comma 6 2 3 3 2 2 7" xfId="25196" xr:uid="{9991185A-F5F4-4A60-8D5E-7CAC25F63D42}"/>
    <cellStyle name="Comma 6 2 3 3 2 3" xfId="1438" xr:uid="{D9B55F84-79DA-4969-842D-F9B5F8D08741}"/>
    <cellStyle name="Comma 6 2 3 3 2 3 2" xfId="3460" xr:uid="{DCCE5390-A487-42E9-93F0-074369AC8030}"/>
    <cellStyle name="Comma 6 2 3 3 2 3 2 2" xfId="7504" xr:uid="{1C294CB0-5765-4C2B-B578-9CFFB6F44BE3}"/>
    <cellStyle name="Comma 6 2 3 3 2 3 2 2 2" xfId="19636" xr:uid="{6B72F4AF-9911-4901-9B09-49EBCC3A858D}"/>
    <cellStyle name="Comma 6 2 3 3 2 3 2 2 2 2" xfId="43900" xr:uid="{1D298406-FEC8-43AA-BF22-9118553D2505}"/>
    <cellStyle name="Comma 6 2 3 3 2 3 2 2 3" xfId="31768" xr:uid="{599D5BA3-A093-4D5A-B4CE-49862EE2A8F4}"/>
    <cellStyle name="Comma 6 2 3 3 2 3 2 3" xfId="11548" xr:uid="{0D03D1E4-EF51-4837-9961-37DFCBF186EB}"/>
    <cellStyle name="Comma 6 2 3 3 2 3 2 3 2" xfId="23680" xr:uid="{005D7EEE-9485-46D9-A71A-F7DECF56B06B}"/>
    <cellStyle name="Comma 6 2 3 3 2 3 2 3 2 2" xfId="47944" xr:uid="{B14AE6E0-C416-48B3-981D-F15104D57B56}"/>
    <cellStyle name="Comma 6 2 3 3 2 3 2 3 3" xfId="35812" xr:uid="{29A3A43A-FCED-4FA0-8930-738DABF872E2}"/>
    <cellStyle name="Comma 6 2 3 3 2 3 2 4" xfId="15592" xr:uid="{2CBF6704-8136-4CED-8CAB-3521A2E6048D}"/>
    <cellStyle name="Comma 6 2 3 3 2 3 2 4 2" xfId="39856" xr:uid="{8115E7FB-0A9C-4A9C-A38F-02861045B63B}"/>
    <cellStyle name="Comma 6 2 3 3 2 3 2 5" xfId="27724" xr:uid="{12967F00-414C-4F7B-90B2-3E7AD9A5E1B2}"/>
    <cellStyle name="Comma 6 2 3 3 2 3 3" xfId="5482" xr:uid="{B0B3F024-55A3-42EF-8C63-13FEBC771AEA}"/>
    <cellStyle name="Comma 6 2 3 3 2 3 3 2" xfId="17614" xr:uid="{C8FF8A1E-5E27-4DAF-937E-148D4EB1C94D}"/>
    <cellStyle name="Comma 6 2 3 3 2 3 3 2 2" xfId="41878" xr:uid="{AB876529-9994-4B6F-B84E-3D21FD29D022}"/>
    <cellStyle name="Comma 6 2 3 3 2 3 3 3" xfId="29746" xr:uid="{16E6E59F-793D-4277-8E08-E49519A31B62}"/>
    <cellStyle name="Comma 6 2 3 3 2 3 4" xfId="9526" xr:uid="{D4216547-E110-42C6-8A86-1D857DBB9831}"/>
    <cellStyle name="Comma 6 2 3 3 2 3 4 2" xfId="21658" xr:uid="{F6BA815D-34C0-4850-BF31-404EDD370FFC}"/>
    <cellStyle name="Comma 6 2 3 3 2 3 4 2 2" xfId="45922" xr:uid="{1598EE61-99EB-46CC-903E-7FA28BE02247}"/>
    <cellStyle name="Comma 6 2 3 3 2 3 4 3" xfId="33790" xr:uid="{ECE6AC9C-B6E8-41EC-AC2E-ADA0DC5CF0B5}"/>
    <cellStyle name="Comma 6 2 3 3 2 3 5" xfId="13570" xr:uid="{8765F302-6E80-402A-8E8F-58E63142EF47}"/>
    <cellStyle name="Comma 6 2 3 3 2 3 5 2" xfId="37834" xr:uid="{138907CB-615B-41CB-9BB1-F95CB3D8EE73}"/>
    <cellStyle name="Comma 6 2 3 3 2 3 6" xfId="25702" xr:uid="{587ADF10-9E0D-491D-B35F-33B9F29B9DA3}"/>
    <cellStyle name="Comma 6 2 3 3 2 4" xfId="2449" xr:uid="{64CF362B-E83D-4024-93E6-C82E42639441}"/>
    <cellStyle name="Comma 6 2 3 3 2 4 2" xfId="6493" xr:uid="{1316148B-1244-4006-BD26-318223DC5DC0}"/>
    <cellStyle name="Comma 6 2 3 3 2 4 2 2" xfId="18625" xr:uid="{A678B737-EAF3-4AB3-B653-3570D46E217B}"/>
    <cellStyle name="Comma 6 2 3 3 2 4 2 2 2" xfId="42889" xr:uid="{B889371D-8D5A-4126-A785-904D5CA3FF92}"/>
    <cellStyle name="Comma 6 2 3 3 2 4 2 3" xfId="30757" xr:uid="{0271FB2F-F200-4946-AD35-892DF48C7E15}"/>
    <cellStyle name="Comma 6 2 3 3 2 4 3" xfId="10537" xr:uid="{A31D65DB-6AEF-4478-8B4E-4E81AF9E32F1}"/>
    <cellStyle name="Comma 6 2 3 3 2 4 3 2" xfId="22669" xr:uid="{35B76399-3374-4C7F-BE54-05A48C3DF072}"/>
    <cellStyle name="Comma 6 2 3 3 2 4 3 2 2" xfId="46933" xr:uid="{426D583B-F4CC-4073-850A-6794F5E3D7DF}"/>
    <cellStyle name="Comma 6 2 3 3 2 4 3 3" xfId="34801" xr:uid="{B40BF7FE-55D0-456D-AEB8-48CA8134A97C}"/>
    <cellStyle name="Comma 6 2 3 3 2 4 4" xfId="14581" xr:uid="{3DEBB979-C5DE-4AEF-A23F-0F5301C2C879}"/>
    <cellStyle name="Comma 6 2 3 3 2 4 4 2" xfId="38845" xr:uid="{35A5C21F-F4F7-4550-AB50-08F57A52163E}"/>
    <cellStyle name="Comma 6 2 3 3 2 4 5" xfId="26713" xr:uid="{E1BC35E7-9C7E-4223-92B1-A841F3FE7651}"/>
    <cellStyle name="Comma 6 2 3 3 2 5" xfId="4471" xr:uid="{20AD7049-8D09-4F76-936E-C5D68A79C774}"/>
    <cellStyle name="Comma 6 2 3 3 2 5 2" xfId="16603" xr:uid="{942BC8B5-55B3-4729-9264-766AB2FA924F}"/>
    <cellStyle name="Comma 6 2 3 3 2 5 2 2" xfId="40867" xr:uid="{77DDBB15-B303-4342-B4C2-4229670FC1B5}"/>
    <cellStyle name="Comma 6 2 3 3 2 5 3" xfId="28735" xr:uid="{D2B7D6DF-7E73-48C4-88AF-6831CB40BE9C}"/>
    <cellStyle name="Comma 6 2 3 3 2 6" xfId="8515" xr:uid="{1B855CE2-DCE8-4DEE-8DCF-261A9E90FDBF}"/>
    <cellStyle name="Comma 6 2 3 3 2 6 2" xfId="20647" xr:uid="{718C6107-A01B-48AD-A4A3-0D6AFF5C0742}"/>
    <cellStyle name="Comma 6 2 3 3 2 6 2 2" xfId="44911" xr:uid="{06C7A805-089E-4075-B545-B6178799D842}"/>
    <cellStyle name="Comma 6 2 3 3 2 6 3" xfId="32779" xr:uid="{FB6E0FF1-21D0-45DC-A863-AF814DE5CC21}"/>
    <cellStyle name="Comma 6 2 3 3 2 7" xfId="12559" xr:uid="{289F93EE-95C6-4824-80F9-53C9492282F7}"/>
    <cellStyle name="Comma 6 2 3 3 2 7 2" xfId="36823" xr:uid="{0C5B19ED-93C0-491E-BD97-E0623ACFE267}"/>
    <cellStyle name="Comma 6 2 3 3 2 8" xfId="24691" xr:uid="{F83FEE9D-F0E7-4FD1-AFB1-69AA7A939BF4}"/>
    <cellStyle name="Comma 6 2 3 3 3" xfId="679" xr:uid="{ADEFEE1D-673C-4181-9859-A1C3AB0729FA}"/>
    <cellStyle name="Comma 6 2 3 3 3 2" xfId="1690" xr:uid="{0BD65E6D-60D7-4C89-860E-12C441F909CA}"/>
    <cellStyle name="Comma 6 2 3 3 3 2 2" xfId="3712" xr:uid="{DE8D2F37-096A-4FF1-91C2-E78644607FB6}"/>
    <cellStyle name="Comma 6 2 3 3 3 2 2 2" xfId="7756" xr:uid="{C2B62D5E-2B0C-485F-9246-96B7637DE5A1}"/>
    <cellStyle name="Comma 6 2 3 3 3 2 2 2 2" xfId="19888" xr:uid="{14B03B58-1ED3-4152-B17B-F3F26B3F8DB4}"/>
    <cellStyle name="Comma 6 2 3 3 3 2 2 2 2 2" xfId="44152" xr:uid="{21E38297-C980-4E1B-A9E5-2FA2875F02CA}"/>
    <cellStyle name="Comma 6 2 3 3 3 2 2 2 3" xfId="32020" xr:uid="{DF9AD50E-DFA5-4200-B085-BED66FC8E45A}"/>
    <cellStyle name="Comma 6 2 3 3 3 2 2 3" xfId="11800" xr:uid="{E001B27D-EAD5-48D0-82AB-40D7CB320E66}"/>
    <cellStyle name="Comma 6 2 3 3 3 2 2 3 2" xfId="23932" xr:uid="{A6CCFACB-2DC9-40D6-9B76-ABF7641F324B}"/>
    <cellStyle name="Comma 6 2 3 3 3 2 2 3 2 2" xfId="48196" xr:uid="{A2F08529-7146-484B-A2C3-376514E1947B}"/>
    <cellStyle name="Comma 6 2 3 3 3 2 2 3 3" xfId="36064" xr:uid="{417EE5F9-E0C0-4113-B529-9483367CF5B2}"/>
    <cellStyle name="Comma 6 2 3 3 3 2 2 4" xfId="15844" xr:uid="{E9320506-5B76-43CE-ADCD-DCF66F822087}"/>
    <cellStyle name="Comma 6 2 3 3 3 2 2 4 2" xfId="40108" xr:uid="{DA56EE60-1672-404D-8AD4-231556688610}"/>
    <cellStyle name="Comma 6 2 3 3 3 2 2 5" xfId="27976" xr:uid="{89F6F2E1-EF2A-4849-8D5B-91A277D7C56B}"/>
    <cellStyle name="Comma 6 2 3 3 3 2 3" xfId="5734" xr:uid="{78E7081D-AA82-4847-B90D-DF9895102B9A}"/>
    <cellStyle name="Comma 6 2 3 3 3 2 3 2" xfId="17866" xr:uid="{2F16BA7A-63E1-466B-996B-88473B044861}"/>
    <cellStyle name="Comma 6 2 3 3 3 2 3 2 2" xfId="42130" xr:uid="{D4D460B4-8034-48DC-9143-C3E8CF0A73E5}"/>
    <cellStyle name="Comma 6 2 3 3 3 2 3 3" xfId="29998" xr:uid="{3F79A8BC-FA56-4938-998E-DD8CC3FECAD0}"/>
    <cellStyle name="Comma 6 2 3 3 3 2 4" xfId="9778" xr:uid="{CB07802F-5897-470D-AA73-630A662011DC}"/>
    <cellStyle name="Comma 6 2 3 3 3 2 4 2" xfId="21910" xr:uid="{6D9F9BBF-B384-4A99-BC92-0CCBBC5CFC05}"/>
    <cellStyle name="Comma 6 2 3 3 3 2 4 2 2" xfId="46174" xr:uid="{6588088A-5B07-426A-8CE6-74D0DE27DA83}"/>
    <cellStyle name="Comma 6 2 3 3 3 2 4 3" xfId="34042" xr:uid="{9B6B2250-E129-4014-83F2-DB0BA25F2F71}"/>
    <cellStyle name="Comma 6 2 3 3 3 2 5" xfId="13822" xr:uid="{2E19E67E-1292-4372-8089-F6423974B26A}"/>
    <cellStyle name="Comma 6 2 3 3 3 2 5 2" xfId="38086" xr:uid="{FB3FCCD1-1A1D-41FB-8621-624533FFF0C1}"/>
    <cellStyle name="Comma 6 2 3 3 3 2 6" xfId="25954" xr:uid="{08F154F3-2C3F-47D3-A795-289D1B7EFC6C}"/>
    <cellStyle name="Comma 6 2 3 3 3 3" xfId="2701" xr:uid="{9B8801FC-ACE4-4431-B3AB-A53B83C5EEF0}"/>
    <cellStyle name="Comma 6 2 3 3 3 3 2" xfId="6745" xr:uid="{1960E5A1-6B9F-459C-8042-6570E0DCA58B}"/>
    <cellStyle name="Comma 6 2 3 3 3 3 2 2" xfId="18877" xr:uid="{8130785D-4FB0-496C-902A-96F95DB7DE8D}"/>
    <cellStyle name="Comma 6 2 3 3 3 3 2 2 2" xfId="43141" xr:uid="{2F507F9D-4EE8-421C-958A-C5B36EEE37CA}"/>
    <cellStyle name="Comma 6 2 3 3 3 3 2 3" xfId="31009" xr:uid="{4BFF7D75-6005-485B-BD51-F6565B978AE6}"/>
    <cellStyle name="Comma 6 2 3 3 3 3 3" xfId="10789" xr:uid="{F4F255BB-F560-43B4-894E-F6F2D2E3658A}"/>
    <cellStyle name="Comma 6 2 3 3 3 3 3 2" xfId="22921" xr:uid="{7B2E269B-84B0-4BC6-9B74-A39941325EC0}"/>
    <cellStyle name="Comma 6 2 3 3 3 3 3 2 2" xfId="47185" xr:uid="{2B4BADD7-68AF-4983-AE42-71511ED66E2C}"/>
    <cellStyle name="Comma 6 2 3 3 3 3 3 3" xfId="35053" xr:uid="{1A88B499-253F-43E5-A270-3AD5FE575E95}"/>
    <cellStyle name="Comma 6 2 3 3 3 3 4" xfId="14833" xr:uid="{BCDC664E-369C-4AFF-910A-1B5204AE856C}"/>
    <cellStyle name="Comma 6 2 3 3 3 3 4 2" xfId="39097" xr:uid="{3132CD0A-B417-4497-A5EC-04173779199B}"/>
    <cellStyle name="Comma 6 2 3 3 3 3 5" xfId="26965" xr:uid="{96477309-DD9B-459C-9176-22021A4B90B3}"/>
    <cellStyle name="Comma 6 2 3 3 3 4" xfId="4723" xr:uid="{4FC5638E-DE3A-4EC4-9894-27D0F4A7F8AC}"/>
    <cellStyle name="Comma 6 2 3 3 3 4 2" xfId="16855" xr:uid="{610991E2-81C3-4EB9-A0C7-96134055996A}"/>
    <cellStyle name="Comma 6 2 3 3 3 4 2 2" xfId="41119" xr:uid="{79A833E1-6C23-43A3-8737-B790C4B8717C}"/>
    <cellStyle name="Comma 6 2 3 3 3 4 3" xfId="28987" xr:uid="{3C649E91-57AC-4947-9631-F5A30C843FD4}"/>
    <cellStyle name="Comma 6 2 3 3 3 5" xfId="8767" xr:uid="{4629056D-378F-4A8E-9B8E-7C9AF5BF078D}"/>
    <cellStyle name="Comma 6 2 3 3 3 5 2" xfId="20899" xr:uid="{6E3F39D2-C77F-454C-9E8A-9B8CA3903B3D}"/>
    <cellStyle name="Comma 6 2 3 3 3 5 2 2" xfId="45163" xr:uid="{8865719B-5F02-459A-8566-E8D7F4E61A3C}"/>
    <cellStyle name="Comma 6 2 3 3 3 5 3" xfId="33031" xr:uid="{C53D7616-EC14-4FD2-8ABE-F51CAB85F56C}"/>
    <cellStyle name="Comma 6 2 3 3 3 6" xfId="12811" xr:uid="{92C1B697-D928-4920-A160-D2C25263EA14}"/>
    <cellStyle name="Comma 6 2 3 3 3 6 2" xfId="37075" xr:uid="{1F290CE1-9643-4D98-BFEF-983970D35973}"/>
    <cellStyle name="Comma 6 2 3 3 3 7" xfId="24943" xr:uid="{EBA88F42-D1AF-4846-B516-8A423F6EADC1}"/>
    <cellStyle name="Comma 6 2 3 3 4" xfId="1185" xr:uid="{98F7A135-4550-46D1-AF9C-1CECE26E0651}"/>
    <cellStyle name="Comma 6 2 3 3 4 2" xfId="3207" xr:uid="{FA87C672-9CBD-4119-B1FB-F281F1F77085}"/>
    <cellStyle name="Comma 6 2 3 3 4 2 2" xfId="7251" xr:uid="{C9D7091E-4B4F-4333-97E0-2B38C981B86B}"/>
    <cellStyle name="Comma 6 2 3 3 4 2 2 2" xfId="19383" xr:uid="{C7538498-70ED-4A82-BD4A-7EA7A5747F44}"/>
    <cellStyle name="Comma 6 2 3 3 4 2 2 2 2" xfId="43647" xr:uid="{A044FE30-11FE-4B32-BC18-40FB66DEEE1F}"/>
    <cellStyle name="Comma 6 2 3 3 4 2 2 3" xfId="31515" xr:uid="{DE5C00B1-74D2-4DC8-AB4E-9A2C086B67CD}"/>
    <cellStyle name="Comma 6 2 3 3 4 2 3" xfId="11295" xr:uid="{CA770B05-AE57-4E8B-978C-C8E6A2FEE176}"/>
    <cellStyle name="Comma 6 2 3 3 4 2 3 2" xfId="23427" xr:uid="{D5718237-83CE-4470-8116-EEDD7AB1B96F}"/>
    <cellStyle name="Comma 6 2 3 3 4 2 3 2 2" xfId="47691" xr:uid="{46B2AE81-8B17-452F-892A-0179DE9E9BE3}"/>
    <cellStyle name="Comma 6 2 3 3 4 2 3 3" xfId="35559" xr:uid="{AADAF145-0E06-41EC-9FBD-459D5F0532C5}"/>
    <cellStyle name="Comma 6 2 3 3 4 2 4" xfId="15339" xr:uid="{CB464995-BA2D-4D98-B7DA-B82DCA8B0191}"/>
    <cellStyle name="Comma 6 2 3 3 4 2 4 2" xfId="39603" xr:uid="{32821A4E-2037-42A0-917B-0C3C1DA1CEFD}"/>
    <cellStyle name="Comma 6 2 3 3 4 2 5" xfId="27471" xr:uid="{8053021F-6B9C-4140-A02F-0C88D6F3BB67}"/>
    <cellStyle name="Comma 6 2 3 3 4 3" xfId="5229" xr:uid="{7C91EC3E-A3D4-4F98-B605-4CB0622CF1EA}"/>
    <cellStyle name="Comma 6 2 3 3 4 3 2" xfId="17361" xr:uid="{001F0C73-62E7-48D3-A5DE-E68A0A6B1160}"/>
    <cellStyle name="Comma 6 2 3 3 4 3 2 2" xfId="41625" xr:uid="{3F02E6D6-F503-4B62-9C3C-F236565F651E}"/>
    <cellStyle name="Comma 6 2 3 3 4 3 3" xfId="29493" xr:uid="{3B0A8CC5-51FA-45CE-A441-60DBDE145DB9}"/>
    <cellStyle name="Comma 6 2 3 3 4 4" xfId="9273" xr:uid="{50E4B0C6-84A5-4D89-A72F-FDA1372F70D9}"/>
    <cellStyle name="Comma 6 2 3 3 4 4 2" xfId="21405" xr:uid="{EAFEBE47-38F0-40ED-8F4A-D31A67F64F15}"/>
    <cellStyle name="Comma 6 2 3 3 4 4 2 2" xfId="45669" xr:uid="{F0E687D5-AA5A-43D4-8008-CF08EEF0A5AA}"/>
    <cellStyle name="Comma 6 2 3 3 4 4 3" xfId="33537" xr:uid="{E2C78D20-855B-4E2F-95D5-98552D2B4498}"/>
    <cellStyle name="Comma 6 2 3 3 4 5" xfId="13317" xr:uid="{C2F043D5-A693-4BD7-9C8A-0E7A997E8CEA}"/>
    <cellStyle name="Comma 6 2 3 3 4 5 2" xfId="37581" xr:uid="{BCC1BAD2-953E-4E98-91F4-F139628CB64F}"/>
    <cellStyle name="Comma 6 2 3 3 4 6" xfId="25449" xr:uid="{3C53CEC2-B1A7-4A03-B4D7-78F95F2490FD}"/>
    <cellStyle name="Comma 6 2 3 3 5" xfId="2196" xr:uid="{248793FE-6E0A-4B68-B7ED-BAEDA3EF3BF9}"/>
    <cellStyle name="Comma 6 2 3 3 5 2" xfId="6240" xr:uid="{00A6E10E-40D9-4528-A877-D69AE8D49038}"/>
    <cellStyle name="Comma 6 2 3 3 5 2 2" xfId="18372" xr:uid="{912AD07E-A9F3-4204-9894-79D0CB316EFB}"/>
    <cellStyle name="Comma 6 2 3 3 5 2 2 2" xfId="42636" xr:uid="{3833CD41-9C09-466C-BE55-81ABEC071431}"/>
    <cellStyle name="Comma 6 2 3 3 5 2 3" xfId="30504" xr:uid="{4DA374C7-A026-463E-BCCC-F2307630029D}"/>
    <cellStyle name="Comma 6 2 3 3 5 3" xfId="10284" xr:uid="{5ACBEE7F-63CD-4BD8-B310-FD47CDD80A7E}"/>
    <cellStyle name="Comma 6 2 3 3 5 3 2" xfId="22416" xr:uid="{BA5F00A3-EB1F-4CCE-8028-BD2CFE1BA956}"/>
    <cellStyle name="Comma 6 2 3 3 5 3 2 2" xfId="46680" xr:uid="{C8467F1F-E632-4E2E-963D-061D4CDC2005}"/>
    <cellStyle name="Comma 6 2 3 3 5 3 3" xfId="34548" xr:uid="{F171222A-1621-4359-834F-5D68840D779F}"/>
    <cellStyle name="Comma 6 2 3 3 5 4" xfId="14328" xr:uid="{8698EA9F-D5A4-4C6C-835E-FCCB03C8B142}"/>
    <cellStyle name="Comma 6 2 3 3 5 4 2" xfId="38592" xr:uid="{C5862C7F-E9B1-46BA-B565-4F9C3E2558B7}"/>
    <cellStyle name="Comma 6 2 3 3 5 5" xfId="26460" xr:uid="{406461CB-DC42-4500-87EF-29438109F5F5}"/>
    <cellStyle name="Comma 6 2 3 3 6" xfId="4218" xr:uid="{10202FAA-E39D-49EB-9AC9-FDD9C3FB5A8F}"/>
    <cellStyle name="Comma 6 2 3 3 6 2" xfId="16350" xr:uid="{74B6257D-ED6C-4D33-BD4E-75AE0A3DB226}"/>
    <cellStyle name="Comma 6 2 3 3 6 2 2" xfId="40614" xr:uid="{1EFE1C36-B1BE-41CA-A3D7-CBA0CBFE65A8}"/>
    <cellStyle name="Comma 6 2 3 3 6 3" xfId="28482" xr:uid="{D122BF51-CF2C-4D58-9220-237F683FBEA5}"/>
    <cellStyle name="Comma 6 2 3 3 7" xfId="8262" xr:uid="{9CD15DD8-21BB-43F4-A2F9-9AD4F2510086}"/>
    <cellStyle name="Comma 6 2 3 3 7 2" xfId="20394" xr:uid="{84CBC2E5-31B3-48C1-9227-FCF055176A6F}"/>
    <cellStyle name="Comma 6 2 3 3 7 2 2" xfId="44658" xr:uid="{26836406-1DEB-4D81-9AD2-667509CF6571}"/>
    <cellStyle name="Comma 6 2 3 3 7 3" xfId="32526" xr:uid="{D452E069-ACCE-4AF9-851B-5A148DAE03A2}"/>
    <cellStyle name="Comma 6 2 3 3 8" xfId="12306" xr:uid="{0BFF502D-28BA-4B93-94CF-C884AC1219AD}"/>
    <cellStyle name="Comma 6 2 3 3 8 2" xfId="36570" xr:uid="{B804D705-FEE6-4B1F-8E7C-486086AC0A8C}"/>
    <cellStyle name="Comma 6 2 3 3 9" xfId="24438" xr:uid="{C1F7A52C-DB1A-4E02-95AB-AEE533F7D33E}"/>
    <cellStyle name="Comma 6 2 3 4" xfId="301" xr:uid="{ECB171B6-0E58-46F2-9275-021D639A664B}"/>
    <cellStyle name="Comma 6 2 3 4 2" xfId="806" xr:uid="{B3BFA057-00BD-4BB4-B898-F2529A6D656D}"/>
    <cellStyle name="Comma 6 2 3 4 2 2" xfId="1817" xr:uid="{4B78695C-176D-4B53-894B-530291D1F2D4}"/>
    <cellStyle name="Comma 6 2 3 4 2 2 2" xfId="3839" xr:uid="{606BBFAC-D6AB-4598-99AF-E04C57281D6E}"/>
    <cellStyle name="Comma 6 2 3 4 2 2 2 2" xfId="7883" xr:uid="{2DDF7689-D8D0-4712-9BE4-B129BA3D0F8B}"/>
    <cellStyle name="Comma 6 2 3 4 2 2 2 2 2" xfId="20015" xr:uid="{4A94C5FA-0286-490A-96A8-62E43C76B3B5}"/>
    <cellStyle name="Comma 6 2 3 4 2 2 2 2 2 2" xfId="44279" xr:uid="{642AAB98-048D-444F-ACDB-7FB2F8601147}"/>
    <cellStyle name="Comma 6 2 3 4 2 2 2 2 3" xfId="32147" xr:uid="{EA78D763-C67B-4518-84FC-84DE62BA1BDE}"/>
    <cellStyle name="Comma 6 2 3 4 2 2 2 3" xfId="11927" xr:uid="{B1EA3A9C-8A20-4BD4-98FF-FA7AC775B42B}"/>
    <cellStyle name="Comma 6 2 3 4 2 2 2 3 2" xfId="24059" xr:uid="{C1E8153F-2DB2-4B5D-995E-2D9B6E72B0D5}"/>
    <cellStyle name="Comma 6 2 3 4 2 2 2 3 2 2" xfId="48323" xr:uid="{2FE328BD-C015-4577-B9E0-9964EF72B16E}"/>
    <cellStyle name="Comma 6 2 3 4 2 2 2 3 3" xfId="36191" xr:uid="{9C6504D4-0933-4680-8486-B2A1C4CC478F}"/>
    <cellStyle name="Comma 6 2 3 4 2 2 2 4" xfId="15971" xr:uid="{D54E8D35-A966-4C7C-B3ED-6DCF1C838026}"/>
    <cellStyle name="Comma 6 2 3 4 2 2 2 4 2" xfId="40235" xr:uid="{6A400FF0-2F3B-4566-AB3C-E505730142BD}"/>
    <cellStyle name="Comma 6 2 3 4 2 2 2 5" xfId="28103" xr:uid="{6454D30B-33E0-4951-8179-DBDACEDB4290}"/>
    <cellStyle name="Comma 6 2 3 4 2 2 3" xfId="5861" xr:uid="{4C9F13DF-CD39-4034-9217-E31437E49636}"/>
    <cellStyle name="Comma 6 2 3 4 2 2 3 2" xfId="17993" xr:uid="{52DC2765-6FCE-40D4-B02A-81F8E5FA81AD}"/>
    <cellStyle name="Comma 6 2 3 4 2 2 3 2 2" xfId="42257" xr:uid="{009D3DEE-AC4F-40A4-A68E-D1FEBE17450F}"/>
    <cellStyle name="Comma 6 2 3 4 2 2 3 3" xfId="30125" xr:uid="{44148969-B10C-4DB0-B8A4-D84449CE70D6}"/>
    <cellStyle name="Comma 6 2 3 4 2 2 4" xfId="9905" xr:uid="{5B8DA120-2221-4808-B4FC-10778BC0DD9E}"/>
    <cellStyle name="Comma 6 2 3 4 2 2 4 2" xfId="22037" xr:uid="{C749CE0E-1405-4B3C-96E7-07E615B60D76}"/>
    <cellStyle name="Comma 6 2 3 4 2 2 4 2 2" xfId="46301" xr:uid="{E5E7CC63-E2F9-418E-B5AB-E0805C0E7D04}"/>
    <cellStyle name="Comma 6 2 3 4 2 2 4 3" xfId="34169" xr:uid="{AA3E1E7E-53C8-4D4B-A993-177A48905F6F}"/>
    <cellStyle name="Comma 6 2 3 4 2 2 5" xfId="13949" xr:uid="{B4171C9B-9FE8-4E60-874B-E26032E2F3AB}"/>
    <cellStyle name="Comma 6 2 3 4 2 2 5 2" xfId="38213" xr:uid="{7E31C2B5-3CF6-4E27-9168-FFC8D1A32206}"/>
    <cellStyle name="Comma 6 2 3 4 2 2 6" xfId="26081" xr:uid="{0E0EAAFF-BDF7-4B12-BD78-9A8E569C0C2B}"/>
    <cellStyle name="Comma 6 2 3 4 2 3" xfId="2828" xr:uid="{3E658ADB-EDC6-4CA9-A1A8-92E97ABD2F41}"/>
    <cellStyle name="Comma 6 2 3 4 2 3 2" xfId="6872" xr:uid="{266FE16C-C435-4637-B7A9-597A60258BC4}"/>
    <cellStyle name="Comma 6 2 3 4 2 3 2 2" xfId="19004" xr:uid="{3F006673-61D5-4D25-A366-B7D61CE1106D}"/>
    <cellStyle name="Comma 6 2 3 4 2 3 2 2 2" xfId="43268" xr:uid="{D4CDE9B6-85D6-4DD6-B771-F7D29CC65B9C}"/>
    <cellStyle name="Comma 6 2 3 4 2 3 2 3" xfId="31136" xr:uid="{6EF57AC3-E56D-48FA-916F-226AAE73ECDA}"/>
    <cellStyle name="Comma 6 2 3 4 2 3 3" xfId="10916" xr:uid="{251C3546-D920-4CCF-9D56-BDAB0298F21C}"/>
    <cellStyle name="Comma 6 2 3 4 2 3 3 2" xfId="23048" xr:uid="{4C34AAB1-0673-4C0B-AFA0-C14B4FC6E4FD}"/>
    <cellStyle name="Comma 6 2 3 4 2 3 3 2 2" xfId="47312" xr:uid="{31FA9B1E-EB0A-44C5-A66B-78E8E47A4A87}"/>
    <cellStyle name="Comma 6 2 3 4 2 3 3 3" xfId="35180" xr:uid="{3A6F362C-4382-4502-8714-F23984218C6A}"/>
    <cellStyle name="Comma 6 2 3 4 2 3 4" xfId="14960" xr:uid="{1945A0F1-624D-4F35-946B-6B720498919F}"/>
    <cellStyle name="Comma 6 2 3 4 2 3 4 2" xfId="39224" xr:uid="{85C288B2-45DA-4E56-85D1-8D7349D65150}"/>
    <cellStyle name="Comma 6 2 3 4 2 3 5" xfId="27092" xr:uid="{3E9700D5-E658-4EE4-A71E-BD4299E2B534}"/>
    <cellStyle name="Comma 6 2 3 4 2 4" xfId="4850" xr:uid="{81AFDC29-02A9-4002-A8C0-0CDA4BDA8F8D}"/>
    <cellStyle name="Comma 6 2 3 4 2 4 2" xfId="16982" xr:uid="{8F254BD5-66DC-40C9-9382-B3FA2AC0E218}"/>
    <cellStyle name="Comma 6 2 3 4 2 4 2 2" xfId="41246" xr:uid="{6EE0F200-BAF2-4093-A95E-3A32FEE86110}"/>
    <cellStyle name="Comma 6 2 3 4 2 4 3" xfId="29114" xr:uid="{41A94E8F-DA6D-4024-91BE-3233E2B469A1}"/>
    <cellStyle name="Comma 6 2 3 4 2 5" xfId="8894" xr:uid="{C5E282F7-D0FA-490D-ACAC-4F6D39055D4A}"/>
    <cellStyle name="Comma 6 2 3 4 2 5 2" xfId="21026" xr:uid="{027AE865-FB79-4222-9919-CEDB3A477B2D}"/>
    <cellStyle name="Comma 6 2 3 4 2 5 2 2" xfId="45290" xr:uid="{A7BA34BC-8E1B-46AD-9377-E0A376CF70B5}"/>
    <cellStyle name="Comma 6 2 3 4 2 5 3" xfId="33158" xr:uid="{2E0B4B0B-AB89-4654-B5D8-BE3AD5661503}"/>
    <cellStyle name="Comma 6 2 3 4 2 6" xfId="12938" xr:uid="{DBB2A33F-5838-44DF-A34A-626923D36CC0}"/>
    <cellStyle name="Comma 6 2 3 4 2 6 2" xfId="37202" xr:uid="{5FB23EC6-6E25-4009-B1C7-41DE43756E4F}"/>
    <cellStyle name="Comma 6 2 3 4 2 7" xfId="25070" xr:uid="{7A0FC3AA-4868-46D5-9BDD-CA347DD94EAA}"/>
    <cellStyle name="Comma 6 2 3 4 3" xfId="1312" xr:uid="{9C5F8A31-2BCE-4B3C-B857-24E11FEF0B38}"/>
    <cellStyle name="Comma 6 2 3 4 3 2" xfId="3334" xr:uid="{36A71ABE-CAFA-456B-954A-176B3FD5EF13}"/>
    <cellStyle name="Comma 6 2 3 4 3 2 2" xfId="7378" xr:uid="{F4540F85-3E68-44FA-90D0-3B8963CEDB28}"/>
    <cellStyle name="Comma 6 2 3 4 3 2 2 2" xfId="19510" xr:uid="{97C63B99-BCB3-4C0B-850B-F6D0F417186E}"/>
    <cellStyle name="Comma 6 2 3 4 3 2 2 2 2" xfId="43774" xr:uid="{851B2C11-8FF1-4E6A-B48E-7419D6A929ED}"/>
    <cellStyle name="Comma 6 2 3 4 3 2 2 3" xfId="31642" xr:uid="{355EF2CB-5508-43C5-8DE1-04BA21C01F33}"/>
    <cellStyle name="Comma 6 2 3 4 3 2 3" xfId="11422" xr:uid="{146FEA4A-0519-4670-A738-DB97706BAB59}"/>
    <cellStyle name="Comma 6 2 3 4 3 2 3 2" xfId="23554" xr:uid="{98E7DEEA-949E-489F-91C4-8A30599C9B94}"/>
    <cellStyle name="Comma 6 2 3 4 3 2 3 2 2" xfId="47818" xr:uid="{6CCE9AB7-23F9-45EC-8532-3BF6A71C61E9}"/>
    <cellStyle name="Comma 6 2 3 4 3 2 3 3" xfId="35686" xr:uid="{5BC40867-14D8-4D05-8721-F82D52B8FA41}"/>
    <cellStyle name="Comma 6 2 3 4 3 2 4" xfId="15466" xr:uid="{95DA39B3-47EE-4890-9D9D-175FEB4E8623}"/>
    <cellStyle name="Comma 6 2 3 4 3 2 4 2" xfId="39730" xr:uid="{0903F6F7-8B49-40DB-A514-C89D478DC3BA}"/>
    <cellStyle name="Comma 6 2 3 4 3 2 5" xfId="27598" xr:uid="{7E33EEA0-198A-4669-9754-CC3CEDB60210}"/>
    <cellStyle name="Comma 6 2 3 4 3 3" xfId="5356" xr:uid="{C80D5E08-3ECC-477B-9332-04031E88B0B4}"/>
    <cellStyle name="Comma 6 2 3 4 3 3 2" xfId="17488" xr:uid="{812019C3-DBD1-4829-9B03-D2A5923D90C3}"/>
    <cellStyle name="Comma 6 2 3 4 3 3 2 2" xfId="41752" xr:uid="{30E75A99-C35C-4DD8-94EE-2EE3483C543D}"/>
    <cellStyle name="Comma 6 2 3 4 3 3 3" xfId="29620" xr:uid="{04059917-D91B-455A-8E89-385E44E81A53}"/>
    <cellStyle name="Comma 6 2 3 4 3 4" xfId="9400" xr:uid="{17B7A20F-BEEE-4189-94B6-B8CB8A213C0A}"/>
    <cellStyle name="Comma 6 2 3 4 3 4 2" xfId="21532" xr:uid="{30205502-A4E3-4FE0-8D9D-0CEC683A84EA}"/>
    <cellStyle name="Comma 6 2 3 4 3 4 2 2" xfId="45796" xr:uid="{02EB914D-2B73-43BB-B558-1C13562DCB5A}"/>
    <cellStyle name="Comma 6 2 3 4 3 4 3" xfId="33664" xr:uid="{D012278D-BD4C-4A01-85FD-BB4659F8C533}"/>
    <cellStyle name="Comma 6 2 3 4 3 5" xfId="13444" xr:uid="{24F1F66B-B56D-4E9B-ADF6-E576F83E3440}"/>
    <cellStyle name="Comma 6 2 3 4 3 5 2" xfId="37708" xr:uid="{35B577F3-EA4C-41EB-A249-52D11E1E9A64}"/>
    <cellStyle name="Comma 6 2 3 4 3 6" xfId="25576" xr:uid="{0FE35BFB-33DB-4F67-B5B9-724B6CB958A6}"/>
    <cellStyle name="Comma 6 2 3 4 4" xfId="2323" xr:uid="{0281F434-47E9-4D5E-8898-2AC946E9145C}"/>
    <cellStyle name="Comma 6 2 3 4 4 2" xfId="6367" xr:uid="{514E2B18-4B8E-416D-BFE9-80767428DE5B}"/>
    <cellStyle name="Comma 6 2 3 4 4 2 2" xfId="18499" xr:uid="{E79979A0-1BC2-4C7C-8F5F-64F144793992}"/>
    <cellStyle name="Comma 6 2 3 4 4 2 2 2" xfId="42763" xr:uid="{8643B4EB-0715-486C-B8B5-5C8758BB5BE5}"/>
    <cellStyle name="Comma 6 2 3 4 4 2 3" xfId="30631" xr:uid="{5426882B-707F-4CE7-A930-F213BDB5D7DD}"/>
    <cellStyle name="Comma 6 2 3 4 4 3" xfId="10411" xr:uid="{37C6543D-19A3-4F17-8ADC-B360B7E319F8}"/>
    <cellStyle name="Comma 6 2 3 4 4 3 2" xfId="22543" xr:uid="{A6BB2C11-4A3C-41C5-9766-D64392DB9D12}"/>
    <cellStyle name="Comma 6 2 3 4 4 3 2 2" xfId="46807" xr:uid="{BCCE65E4-226E-4C1E-9CEB-190C7498555A}"/>
    <cellStyle name="Comma 6 2 3 4 4 3 3" xfId="34675" xr:uid="{C9996F16-A5CE-40C8-BBE9-F40DCFD11448}"/>
    <cellStyle name="Comma 6 2 3 4 4 4" xfId="14455" xr:uid="{D26A46DE-A343-4F04-A35C-561B887CF1DC}"/>
    <cellStyle name="Comma 6 2 3 4 4 4 2" xfId="38719" xr:uid="{4F834CA3-35F7-46DB-BFD6-DC9873B57417}"/>
    <cellStyle name="Comma 6 2 3 4 4 5" xfId="26587" xr:uid="{FB3179A0-371E-48A7-94ED-5F3B97BA5B31}"/>
    <cellStyle name="Comma 6 2 3 4 5" xfId="4345" xr:uid="{3FCC3276-065C-4B19-B91F-D9E032BDBC9E}"/>
    <cellStyle name="Comma 6 2 3 4 5 2" xfId="16477" xr:uid="{CA497AD7-02A2-4340-90A9-4618A7B5E98F}"/>
    <cellStyle name="Comma 6 2 3 4 5 2 2" xfId="40741" xr:uid="{0DE43E20-F301-4D0B-A8D5-42B016FAE1DA}"/>
    <cellStyle name="Comma 6 2 3 4 5 3" xfId="28609" xr:uid="{00901600-DD19-4F98-9371-6423B05A64C6}"/>
    <cellStyle name="Comma 6 2 3 4 6" xfId="8389" xr:uid="{154ECF94-7D0B-4845-96C5-BDAF8309DD02}"/>
    <cellStyle name="Comma 6 2 3 4 6 2" xfId="20521" xr:uid="{96D12732-D664-4F23-B50D-3243C72179CF}"/>
    <cellStyle name="Comma 6 2 3 4 6 2 2" xfId="44785" xr:uid="{014A545E-57C6-4D5E-9862-3BE356BBF6BB}"/>
    <cellStyle name="Comma 6 2 3 4 6 3" xfId="32653" xr:uid="{340A5C33-BAF5-4C61-9023-7E813206DCCC}"/>
    <cellStyle name="Comma 6 2 3 4 7" xfId="12433" xr:uid="{DFF527E8-47E0-4B86-A50C-24F7E1D87FB5}"/>
    <cellStyle name="Comma 6 2 3 4 7 2" xfId="36697" xr:uid="{511B3C1A-7A8F-40BB-927C-01B20FEE7C4B}"/>
    <cellStyle name="Comma 6 2 3 4 8" xfId="24565" xr:uid="{BF3A84DC-D2A3-4482-A0DC-44A2F6D480EA}"/>
    <cellStyle name="Comma 6 2 3 5" xfId="553" xr:uid="{354BDD1A-F467-4543-9ADE-563E377920A2}"/>
    <cellStyle name="Comma 6 2 3 5 2" xfId="1564" xr:uid="{0A0FDF68-B619-490E-B269-188555B75AA4}"/>
    <cellStyle name="Comma 6 2 3 5 2 2" xfId="3586" xr:uid="{D97E80A2-86E4-43D3-87D9-5749D79BAB6B}"/>
    <cellStyle name="Comma 6 2 3 5 2 2 2" xfId="7630" xr:uid="{5449BCD5-D913-4D97-9C5B-4A4610DB74F9}"/>
    <cellStyle name="Comma 6 2 3 5 2 2 2 2" xfId="19762" xr:uid="{AC395596-5E4B-4D2D-869C-E354E39BE6B8}"/>
    <cellStyle name="Comma 6 2 3 5 2 2 2 2 2" xfId="44026" xr:uid="{D8845E7F-9A5D-40F8-B58F-94D990A3A992}"/>
    <cellStyle name="Comma 6 2 3 5 2 2 2 3" xfId="31894" xr:uid="{0A750886-E6BC-4A99-AAB1-AE9C601D1EAF}"/>
    <cellStyle name="Comma 6 2 3 5 2 2 3" xfId="11674" xr:uid="{988B212E-B36D-4BF9-8D13-CC248C051BDC}"/>
    <cellStyle name="Comma 6 2 3 5 2 2 3 2" xfId="23806" xr:uid="{8FEA3564-6888-4428-8008-B0042D7DB082}"/>
    <cellStyle name="Comma 6 2 3 5 2 2 3 2 2" xfId="48070" xr:uid="{271C1511-5604-4D7A-A836-DD081EE32F96}"/>
    <cellStyle name="Comma 6 2 3 5 2 2 3 3" xfId="35938" xr:uid="{E4285C80-5A72-4582-BE22-B6B6C6DE0EC0}"/>
    <cellStyle name="Comma 6 2 3 5 2 2 4" xfId="15718" xr:uid="{AD061CAC-A80F-41D4-984C-B08670BC9220}"/>
    <cellStyle name="Comma 6 2 3 5 2 2 4 2" xfId="39982" xr:uid="{E7B8D259-F3FA-43E4-9D17-1FDEA1F2AA00}"/>
    <cellStyle name="Comma 6 2 3 5 2 2 5" xfId="27850" xr:uid="{41DDAF6F-7BB2-4912-9A43-8B7B691D1868}"/>
    <cellStyle name="Comma 6 2 3 5 2 3" xfId="5608" xr:uid="{AB1EC5D0-B609-42BE-A95E-4770C038AF81}"/>
    <cellStyle name="Comma 6 2 3 5 2 3 2" xfId="17740" xr:uid="{9AB3AE64-3B75-4D07-8B3A-7A95C257A7A6}"/>
    <cellStyle name="Comma 6 2 3 5 2 3 2 2" xfId="42004" xr:uid="{67F3D102-E9CE-419A-9F50-159A52557910}"/>
    <cellStyle name="Comma 6 2 3 5 2 3 3" xfId="29872" xr:uid="{8B3EF989-3ABC-420B-9CD9-9CCAE1747F14}"/>
    <cellStyle name="Comma 6 2 3 5 2 4" xfId="9652" xr:uid="{68BAB551-14DA-452C-98C4-C2D6B626E1F8}"/>
    <cellStyle name="Comma 6 2 3 5 2 4 2" xfId="21784" xr:uid="{C9855168-E40E-4C8C-B246-57BAC51403EC}"/>
    <cellStyle name="Comma 6 2 3 5 2 4 2 2" xfId="46048" xr:uid="{17E81900-FFC0-4781-A97B-791D3BA628CD}"/>
    <cellStyle name="Comma 6 2 3 5 2 4 3" xfId="33916" xr:uid="{3EF4F8B8-35F8-4921-BAD8-56CDB0CD745C}"/>
    <cellStyle name="Comma 6 2 3 5 2 5" xfId="13696" xr:uid="{339CB9B5-077A-4C0E-9D37-FFFABDBF1FF6}"/>
    <cellStyle name="Comma 6 2 3 5 2 5 2" xfId="37960" xr:uid="{83771D74-B1E1-421B-8566-E4EAE553C263}"/>
    <cellStyle name="Comma 6 2 3 5 2 6" xfId="25828" xr:uid="{AD9B7B37-1B45-45A7-BC1E-E6C8E766360E}"/>
    <cellStyle name="Comma 6 2 3 5 3" xfId="2575" xr:uid="{A4E66928-81E6-4B47-80BB-B8E813848185}"/>
    <cellStyle name="Comma 6 2 3 5 3 2" xfId="6619" xr:uid="{29666A93-6BBB-4C1F-8AC6-4A4250B2E323}"/>
    <cellStyle name="Comma 6 2 3 5 3 2 2" xfId="18751" xr:uid="{F85845DB-5EA6-4A7A-B127-B8340D875857}"/>
    <cellStyle name="Comma 6 2 3 5 3 2 2 2" xfId="43015" xr:uid="{1F161229-0915-4881-929C-6A7C4DA43A1C}"/>
    <cellStyle name="Comma 6 2 3 5 3 2 3" xfId="30883" xr:uid="{5127BA73-7F63-45B3-AD49-BA749A473222}"/>
    <cellStyle name="Comma 6 2 3 5 3 3" xfId="10663" xr:uid="{74918033-24EE-42AA-A06C-647B111D8D4D}"/>
    <cellStyle name="Comma 6 2 3 5 3 3 2" xfId="22795" xr:uid="{28320EAB-E494-4CC7-A72D-0ED4B1078443}"/>
    <cellStyle name="Comma 6 2 3 5 3 3 2 2" xfId="47059" xr:uid="{A9C15123-D7F5-43D8-A152-E10DBB29D857}"/>
    <cellStyle name="Comma 6 2 3 5 3 3 3" xfId="34927" xr:uid="{4B0BE756-267E-4561-976F-1E45872593AD}"/>
    <cellStyle name="Comma 6 2 3 5 3 4" xfId="14707" xr:uid="{2EE62BE2-F72F-4BFC-9973-4EF5944579AF}"/>
    <cellStyle name="Comma 6 2 3 5 3 4 2" xfId="38971" xr:uid="{414A4EF9-F68F-465B-9365-1A4A5D67D6CB}"/>
    <cellStyle name="Comma 6 2 3 5 3 5" xfId="26839" xr:uid="{80D196A3-BFFF-41DB-B5AF-E6EF1AB34189}"/>
    <cellStyle name="Comma 6 2 3 5 4" xfId="4597" xr:uid="{6C98A3DE-6488-4C33-9B5F-F9061B3546CB}"/>
    <cellStyle name="Comma 6 2 3 5 4 2" xfId="16729" xr:uid="{60283EC0-6340-4607-8722-E171412C0050}"/>
    <cellStyle name="Comma 6 2 3 5 4 2 2" xfId="40993" xr:uid="{5A232290-8C97-4774-BE0A-DFF14CDA6D61}"/>
    <cellStyle name="Comma 6 2 3 5 4 3" xfId="28861" xr:uid="{DE76CF50-ED33-4F19-AFED-E5652A5FC672}"/>
    <cellStyle name="Comma 6 2 3 5 5" xfId="8641" xr:uid="{0F1F40DC-08DB-45F3-80A3-22BF684D682A}"/>
    <cellStyle name="Comma 6 2 3 5 5 2" xfId="20773" xr:uid="{170C0E7C-5CC5-488C-A85A-F4397F12639D}"/>
    <cellStyle name="Comma 6 2 3 5 5 2 2" xfId="45037" xr:uid="{45028AE3-DA8D-4113-BACD-4BE30CCA1DFE}"/>
    <cellStyle name="Comma 6 2 3 5 5 3" xfId="32905" xr:uid="{5A17A69E-4747-4306-9E1F-99598B7CEF8F}"/>
    <cellStyle name="Comma 6 2 3 5 6" xfId="12685" xr:uid="{947E4C8F-DA58-4A2D-A68B-9E3E36551E85}"/>
    <cellStyle name="Comma 6 2 3 5 6 2" xfId="36949" xr:uid="{82AD736C-207E-42F0-AB2B-583570EAD8E7}"/>
    <cellStyle name="Comma 6 2 3 5 7" xfId="24817" xr:uid="{1A1EABAD-093A-4FAB-A1B0-8C17480181EB}"/>
    <cellStyle name="Comma 6 2 3 6" xfId="1059" xr:uid="{7B3A2CB5-7BF7-4512-B8C0-F857A187C543}"/>
    <cellStyle name="Comma 6 2 3 6 2" xfId="3081" xr:uid="{41F442C1-FDDA-4082-ABB2-61D12798D543}"/>
    <cellStyle name="Comma 6 2 3 6 2 2" xfId="7125" xr:uid="{926CBD15-22C2-44DC-A86E-61B1C14887BF}"/>
    <cellStyle name="Comma 6 2 3 6 2 2 2" xfId="19257" xr:uid="{F6B61D80-132B-4337-84A2-AB74EED1F7F3}"/>
    <cellStyle name="Comma 6 2 3 6 2 2 2 2" xfId="43521" xr:uid="{0707B26D-E322-4CD9-BD70-C9E22224F58C}"/>
    <cellStyle name="Comma 6 2 3 6 2 2 3" xfId="31389" xr:uid="{AF865D9F-B50F-47AC-9A15-E3572D160186}"/>
    <cellStyle name="Comma 6 2 3 6 2 3" xfId="11169" xr:uid="{C74C2BCA-AE1E-450E-9769-B741D0E20ADE}"/>
    <cellStyle name="Comma 6 2 3 6 2 3 2" xfId="23301" xr:uid="{5FA8C70C-2BB9-4D2B-B84A-3C755186EC49}"/>
    <cellStyle name="Comma 6 2 3 6 2 3 2 2" xfId="47565" xr:uid="{6E89B889-4FE7-4CCC-82B9-6DC5574C63A0}"/>
    <cellStyle name="Comma 6 2 3 6 2 3 3" xfId="35433" xr:uid="{CBA99734-E16A-4E6E-ACCC-204AEA68831B}"/>
    <cellStyle name="Comma 6 2 3 6 2 4" xfId="15213" xr:uid="{A98F64C9-3850-4196-ADAB-468C69C31760}"/>
    <cellStyle name="Comma 6 2 3 6 2 4 2" xfId="39477" xr:uid="{2620711C-74BA-46DF-B56D-F87F60BB9074}"/>
    <cellStyle name="Comma 6 2 3 6 2 5" xfId="27345" xr:uid="{B8073625-89C5-407B-A98C-C4920CE2BDE2}"/>
    <cellStyle name="Comma 6 2 3 6 3" xfId="5103" xr:uid="{B0FB2F5C-9CA0-4FA8-B310-D7650F976BF1}"/>
    <cellStyle name="Comma 6 2 3 6 3 2" xfId="17235" xr:uid="{4B3B86C9-6704-4C68-AFC0-50F6970EF750}"/>
    <cellStyle name="Comma 6 2 3 6 3 2 2" xfId="41499" xr:uid="{E7E2B4A6-40EA-4552-96E8-0933F7156E1C}"/>
    <cellStyle name="Comma 6 2 3 6 3 3" xfId="29367" xr:uid="{1F012892-FF9D-4DBA-9374-91BF2367BB25}"/>
    <cellStyle name="Comma 6 2 3 6 4" xfId="9147" xr:uid="{C28E1E04-9E2E-4CA8-A8A0-C2EC30F694C7}"/>
    <cellStyle name="Comma 6 2 3 6 4 2" xfId="21279" xr:uid="{10DCB43A-9F51-41E1-BC3A-EAA104B4CEC3}"/>
    <cellStyle name="Comma 6 2 3 6 4 2 2" xfId="45543" xr:uid="{093A322B-9C9A-48CF-B538-2BDA39C48117}"/>
    <cellStyle name="Comma 6 2 3 6 4 3" xfId="33411" xr:uid="{A87C7614-CDB5-4CF0-866C-E34B0C19F5DD}"/>
    <cellStyle name="Comma 6 2 3 6 5" xfId="13191" xr:uid="{D611D4E0-B3A2-402B-8251-8155B7AD5943}"/>
    <cellStyle name="Comma 6 2 3 6 5 2" xfId="37455" xr:uid="{A8228100-4CE7-4B90-9678-0DE6014C7EB9}"/>
    <cellStyle name="Comma 6 2 3 6 6" xfId="25323" xr:uid="{56754172-3D29-4A1F-8E65-9D1752DB1C16}"/>
    <cellStyle name="Comma 6 2 3 7" xfId="2070" xr:uid="{010C40AB-DE2C-4198-9962-568F3FD23E41}"/>
    <cellStyle name="Comma 6 2 3 7 2" xfId="6114" xr:uid="{EAAB1C0E-4AF3-45AD-81B9-359B52176F38}"/>
    <cellStyle name="Comma 6 2 3 7 2 2" xfId="18246" xr:uid="{62E30F58-F7FF-4AB9-8C59-882C07886EAB}"/>
    <cellStyle name="Comma 6 2 3 7 2 2 2" xfId="42510" xr:uid="{CF410D1F-D7F5-4C18-B270-15597CD2E708}"/>
    <cellStyle name="Comma 6 2 3 7 2 3" xfId="30378" xr:uid="{61FA4FB5-E3B6-43C3-84C9-1AF1090A9724}"/>
    <cellStyle name="Comma 6 2 3 7 3" xfId="10158" xr:uid="{F5691D2B-11FB-42F8-87D5-7279B35A3964}"/>
    <cellStyle name="Comma 6 2 3 7 3 2" xfId="22290" xr:uid="{EA36FF92-04DC-4835-A21D-161CE878251A}"/>
    <cellStyle name="Comma 6 2 3 7 3 2 2" xfId="46554" xr:uid="{E942C413-781D-44D9-8361-5A4102027DC0}"/>
    <cellStyle name="Comma 6 2 3 7 3 3" xfId="34422" xr:uid="{579F88B5-4B49-4A1C-B100-A175F9EF6EA4}"/>
    <cellStyle name="Comma 6 2 3 7 4" xfId="14202" xr:uid="{F941B67A-71D4-4AA2-B3F1-5284DC5A8021}"/>
    <cellStyle name="Comma 6 2 3 7 4 2" xfId="38466" xr:uid="{7E7757D2-0A4D-49C0-8980-AD4F80B8671B}"/>
    <cellStyle name="Comma 6 2 3 7 5" xfId="26334" xr:uid="{9FB58202-0D5B-4498-A675-40B9B46FCEA4}"/>
    <cellStyle name="Comma 6 2 3 8" xfId="4092" xr:uid="{40E0EBA2-B720-4FF2-8A08-0BDBBF5C6376}"/>
    <cellStyle name="Comma 6 2 3 8 2" xfId="16224" xr:uid="{DB21AC98-10D1-483F-B1C3-075EA804AB75}"/>
    <cellStyle name="Comma 6 2 3 8 2 2" xfId="40488" xr:uid="{6FA75A28-0B62-47FC-B9B5-EBA7B714CD4D}"/>
    <cellStyle name="Comma 6 2 3 8 3" xfId="28356" xr:uid="{4246003A-A159-4430-88A0-1A7C82347AB7}"/>
    <cellStyle name="Comma 6 2 3 9" xfId="8136" xr:uid="{D24FCB03-0CA3-4B3A-9F8C-E1F59014A3EB}"/>
    <cellStyle name="Comma 6 2 3 9 2" xfId="20268" xr:uid="{7D5340B0-988A-4ED7-98A3-5C557A98DD34}"/>
    <cellStyle name="Comma 6 2 3 9 2 2" xfId="44532" xr:uid="{8DDCD8A3-8224-4016-ABE2-8FD6D22B6D92}"/>
    <cellStyle name="Comma 6 2 3 9 3" xfId="32400" xr:uid="{347022C6-44D9-4CA9-8C44-854D59A9C2EE}"/>
    <cellStyle name="Comma 6 2 4" xfId="69" xr:uid="{4A20D82C-BB12-43C3-AFFD-BDEDD99EB597}"/>
    <cellStyle name="Comma 6 2 4 10" xfId="12201" xr:uid="{E4EBFD46-A132-47CE-98EC-B3E1E277976D}"/>
    <cellStyle name="Comma 6 2 4 10 2" xfId="36465" xr:uid="{454CFF03-060C-406F-8946-93800897BE51}"/>
    <cellStyle name="Comma 6 2 4 11" xfId="24333" xr:uid="{8BC4CAF0-E248-41F9-B1A9-2D86DF3ED339}"/>
    <cellStyle name="Comma 6 2 4 2" xfId="132" xr:uid="{F2BD2E9C-DA31-4035-84D7-EF586541CC20}"/>
    <cellStyle name="Comma 6 2 4 2 10" xfId="24396" xr:uid="{F2D16572-401F-4CC8-B1FA-A99849F78F4E}"/>
    <cellStyle name="Comma 6 2 4 2 2" xfId="258" xr:uid="{24923F74-36DA-4D48-9C61-2FE6FDA877D6}"/>
    <cellStyle name="Comma 6 2 4 2 2 2" xfId="511" xr:uid="{381EFCA9-CAF6-4CF7-8A03-E1BE9CD3E9E8}"/>
    <cellStyle name="Comma 6 2 4 2 2 2 2" xfId="1016" xr:uid="{255CADEB-0F1D-41DB-AC8B-39A8CCD5598B}"/>
    <cellStyle name="Comma 6 2 4 2 2 2 2 2" xfId="2027" xr:uid="{1630AE50-3EF6-4C6C-8E60-7B91E7C59364}"/>
    <cellStyle name="Comma 6 2 4 2 2 2 2 2 2" xfId="4049" xr:uid="{50614B5D-625B-43F0-88B4-7692F73B16EA}"/>
    <cellStyle name="Comma 6 2 4 2 2 2 2 2 2 2" xfId="8093" xr:uid="{1BEA60C8-3D46-4A34-949C-26DEC0DD2C89}"/>
    <cellStyle name="Comma 6 2 4 2 2 2 2 2 2 2 2" xfId="20225" xr:uid="{9D0A5FAE-7F90-49C7-AE03-BC5C492B647B}"/>
    <cellStyle name="Comma 6 2 4 2 2 2 2 2 2 2 2 2" xfId="44489" xr:uid="{F06FCC10-BFAB-4469-8210-32C63E04FA80}"/>
    <cellStyle name="Comma 6 2 4 2 2 2 2 2 2 2 3" xfId="32357" xr:uid="{C40D265F-9AA8-4ABD-8447-7750D47A6AE9}"/>
    <cellStyle name="Comma 6 2 4 2 2 2 2 2 2 3" xfId="12137" xr:uid="{F44E6EA4-442C-4D64-BAD9-3A9D6B988974}"/>
    <cellStyle name="Comma 6 2 4 2 2 2 2 2 2 3 2" xfId="24269" xr:uid="{76AC6251-E306-4B61-839B-1D6F6DCF9B2D}"/>
    <cellStyle name="Comma 6 2 4 2 2 2 2 2 2 3 2 2" xfId="48533" xr:uid="{33967054-58C0-49CF-8679-217CE746B9C8}"/>
    <cellStyle name="Comma 6 2 4 2 2 2 2 2 2 3 3" xfId="36401" xr:uid="{9AF1F52C-3650-42A0-AFE2-D6FE9291CA5F}"/>
    <cellStyle name="Comma 6 2 4 2 2 2 2 2 2 4" xfId="16181" xr:uid="{F92F13B7-E0DE-4601-93FB-A3368E0E1649}"/>
    <cellStyle name="Comma 6 2 4 2 2 2 2 2 2 4 2" xfId="40445" xr:uid="{AA145F4B-F0FE-4C30-B0B7-19A88756753B}"/>
    <cellStyle name="Comma 6 2 4 2 2 2 2 2 2 5" xfId="28313" xr:uid="{5F41AF2A-DCD0-46B9-825D-2E5B7D58EFFC}"/>
    <cellStyle name="Comma 6 2 4 2 2 2 2 2 3" xfId="6071" xr:uid="{30B68521-5172-4305-8232-9A4AD9B71915}"/>
    <cellStyle name="Comma 6 2 4 2 2 2 2 2 3 2" xfId="18203" xr:uid="{13F419F0-FC34-4957-8745-811E99BB015D}"/>
    <cellStyle name="Comma 6 2 4 2 2 2 2 2 3 2 2" xfId="42467" xr:uid="{5AC88FB0-4C04-40FA-84C6-7DDF63AB0DB2}"/>
    <cellStyle name="Comma 6 2 4 2 2 2 2 2 3 3" xfId="30335" xr:uid="{98C9B006-7FD3-478D-B02B-12549AB7A37B}"/>
    <cellStyle name="Comma 6 2 4 2 2 2 2 2 4" xfId="10115" xr:uid="{76310656-4217-46BD-BFDC-1A50418FCD2E}"/>
    <cellStyle name="Comma 6 2 4 2 2 2 2 2 4 2" xfId="22247" xr:uid="{08EF7EB4-5231-4325-8A35-98520E6889BA}"/>
    <cellStyle name="Comma 6 2 4 2 2 2 2 2 4 2 2" xfId="46511" xr:uid="{A0EB89CE-F05D-4613-B57E-7B612359DBDF}"/>
    <cellStyle name="Comma 6 2 4 2 2 2 2 2 4 3" xfId="34379" xr:uid="{5D5A7CA9-6946-4D24-98A9-00F7B77F8B2F}"/>
    <cellStyle name="Comma 6 2 4 2 2 2 2 2 5" xfId="14159" xr:uid="{0136DEFE-8B90-4C1E-A98C-FF6CBE2BB7F5}"/>
    <cellStyle name="Comma 6 2 4 2 2 2 2 2 5 2" xfId="38423" xr:uid="{9752A58D-8663-45C5-8862-D3B24BC23B4D}"/>
    <cellStyle name="Comma 6 2 4 2 2 2 2 2 6" xfId="26291" xr:uid="{ED6EAD1E-2E95-4FD7-9EA6-CBC3C8E8519C}"/>
    <cellStyle name="Comma 6 2 4 2 2 2 2 3" xfId="3038" xr:uid="{C3DF3FF1-3D94-4724-81D4-77F6AE113713}"/>
    <cellStyle name="Comma 6 2 4 2 2 2 2 3 2" xfId="7082" xr:uid="{DD42FDCB-84AE-48ED-A5E9-1C27CA13BD62}"/>
    <cellStyle name="Comma 6 2 4 2 2 2 2 3 2 2" xfId="19214" xr:uid="{F260C123-D725-4CAD-B7EF-96E9965E7260}"/>
    <cellStyle name="Comma 6 2 4 2 2 2 2 3 2 2 2" xfId="43478" xr:uid="{35166B1B-78FD-4143-95D2-D7FD8CC82C94}"/>
    <cellStyle name="Comma 6 2 4 2 2 2 2 3 2 3" xfId="31346" xr:uid="{369DEDE4-5F61-4B94-AED1-4ACABFCF1974}"/>
    <cellStyle name="Comma 6 2 4 2 2 2 2 3 3" xfId="11126" xr:uid="{6A8D2B4B-AE4C-42D4-8885-3AEAA58E0E9A}"/>
    <cellStyle name="Comma 6 2 4 2 2 2 2 3 3 2" xfId="23258" xr:uid="{DC67171D-33AE-4BAA-AC35-07AFD7CF7F26}"/>
    <cellStyle name="Comma 6 2 4 2 2 2 2 3 3 2 2" xfId="47522" xr:uid="{B102496A-6C40-42B5-8920-D122D897D49B}"/>
    <cellStyle name="Comma 6 2 4 2 2 2 2 3 3 3" xfId="35390" xr:uid="{211A7531-BF34-453B-951C-EB9116D7E4CE}"/>
    <cellStyle name="Comma 6 2 4 2 2 2 2 3 4" xfId="15170" xr:uid="{E1D19AE6-5E39-4175-BBEA-94ABC2FDBA8E}"/>
    <cellStyle name="Comma 6 2 4 2 2 2 2 3 4 2" xfId="39434" xr:uid="{26653179-2CCB-4C20-94AC-4E32861A08A2}"/>
    <cellStyle name="Comma 6 2 4 2 2 2 2 3 5" xfId="27302" xr:uid="{EA5DA0FE-342B-4BAC-90B2-442F495D13CE}"/>
    <cellStyle name="Comma 6 2 4 2 2 2 2 4" xfId="5060" xr:uid="{33C75DF0-E7C9-48D9-AE71-79DFC30E4B29}"/>
    <cellStyle name="Comma 6 2 4 2 2 2 2 4 2" xfId="17192" xr:uid="{54C0A6F3-9240-4C57-9B90-1CC509B3844B}"/>
    <cellStyle name="Comma 6 2 4 2 2 2 2 4 2 2" xfId="41456" xr:uid="{1DA1F904-27F0-49B6-AB07-DC489DA07CDB}"/>
    <cellStyle name="Comma 6 2 4 2 2 2 2 4 3" xfId="29324" xr:uid="{5E02E416-2165-49EE-A8F2-DF75266AA83A}"/>
    <cellStyle name="Comma 6 2 4 2 2 2 2 5" xfId="9104" xr:uid="{7F672741-E6C7-41EE-A158-BE8FE6CA5777}"/>
    <cellStyle name="Comma 6 2 4 2 2 2 2 5 2" xfId="21236" xr:uid="{64DFB0A6-9EF3-4D42-8FBD-9759310ECF35}"/>
    <cellStyle name="Comma 6 2 4 2 2 2 2 5 2 2" xfId="45500" xr:uid="{9A7D59BE-47EE-46D0-B347-3A878C3A744A}"/>
    <cellStyle name="Comma 6 2 4 2 2 2 2 5 3" xfId="33368" xr:uid="{1B82DBAC-1A8F-48B4-BD40-9D8F4A42B3DE}"/>
    <cellStyle name="Comma 6 2 4 2 2 2 2 6" xfId="13148" xr:uid="{438262F5-284C-4C8A-93A8-CDF35AA9BBD3}"/>
    <cellStyle name="Comma 6 2 4 2 2 2 2 6 2" xfId="37412" xr:uid="{DCD8D0ED-61D7-4588-89D3-EE395BE41226}"/>
    <cellStyle name="Comma 6 2 4 2 2 2 2 7" xfId="25280" xr:uid="{771CC489-A0C9-45A6-99A4-D209BEFEE22A}"/>
    <cellStyle name="Comma 6 2 4 2 2 2 3" xfId="1522" xr:uid="{17809AEA-F499-4A52-AC6B-38B55E6DD1FE}"/>
    <cellStyle name="Comma 6 2 4 2 2 2 3 2" xfId="3544" xr:uid="{84B070A9-8C45-41B2-BEB1-1417AAD45083}"/>
    <cellStyle name="Comma 6 2 4 2 2 2 3 2 2" xfId="7588" xr:uid="{C1E03655-4C16-44DD-9F15-F8F82C557239}"/>
    <cellStyle name="Comma 6 2 4 2 2 2 3 2 2 2" xfId="19720" xr:uid="{5B256D84-C038-44A8-83C7-53955498774B}"/>
    <cellStyle name="Comma 6 2 4 2 2 2 3 2 2 2 2" xfId="43984" xr:uid="{BA6B26C5-6305-4681-8471-2FA7EE16AFAE}"/>
    <cellStyle name="Comma 6 2 4 2 2 2 3 2 2 3" xfId="31852" xr:uid="{3F6DC742-EAA2-4178-928C-BDCD80899823}"/>
    <cellStyle name="Comma 6 2 4 2 2 2 3 2 3" xfId="11632" xr:uid="{3E9DF86D-0C9C-40D1-A56C-1687F8F157C6}"/>
    <cellStyle name="Comma 6 2 4 2 2 2 3 2 3 2" xfId="23764" xr:uid="{808EE0F4-977C-462B-A4A9-DD2BAD99B669}"/>
    <cellStyle name="Comma 6 2 4 2 2 2 3 2 3 2 2" xfId="48028" xr:uid="{CFC8DC84-E06E-4C6F-9B08-9632F35C7419}"/>
    <cellStyle name="Comma 6 2 4 2 2 2 3 2 3 3" xfId="35896" xr:uid="{6BE941F5-A4C3-4245-8B38-C1BC53EE4C14}"/>
    <cellStyle name="Comma 6 2 4 2 2 2 3 2 4" xfId="15676" xr:uid="{AB671B0E-C8BE-44D0-B734-74EDC75E4998}"/>
    <cellStyle name="Comma 6 2 4 2 2 2 3 2 4 2" xfId="39940" xr:uid="{C698058A-871F-4CAA-899D-EC3D067AFEB5}"/>
    <cellStyle name="Comma 6 2 4 2 2 2 3 2 5" xfId="27808" xr:uid="{54CFA346-D7EF-47E7-95D0-2392591715C9}"/>
    <cellStyle name="Comma 6 2 4 2 2 2 3 3" xfId="5566" xr:uid="{C934DF1E-4DEF-472B-A2AD-318EF425C7F4}"/>
    <cellStyle name="Comma 6 2 4 2 2 2 3 3 2" xfId="17698" xr:uid="{F41CBB21-694F-41DB-A55A-9FEDEB8642A2}"/>
    <cellStyle name="Comma 6 2 4 2 2 2 3 3 2 2" xfId="41962" xr:uid="{A9A649E0-8C46-4C72-8691-3FF9A18393F9}"/>
    <cellStyle name="Comma 6 2 4 2 2 2 3 3 3" xfId="29830" xr:uid="{C79F3E00-5549-4343-B246-1433D90F70CA}"/>
    <cellStyle name="Comma 6 2 4 2 2 2 3 4" xfId="9610" xr:uid="{0B80BD76-F3A4-48EF-B6A6-4A819514169C}"/>
    <cellStyle name="Comma 6 2 4 2 2 2 3 4 2" xfId="21742" xr:uid="{A3E4B10D-DF8B-44E6-A541-70DAEE88008E}"/>
    <cellStyle name="Comma 6 2 4 2 2 2 3 4 2 2" xfId="46006" xr:uid="{39708982-9FDB-4F19-A678-235F749AEBBB}"/>
    <cellStyle name="Comma 6 2 4 2 2 2 3 4 3" xfId="33874" xr:uid="{2D344E3A-9501-4781-ABD0-B7369DC1BBE8}"/>
    <cellStyle name="Comma 6 2 4 2 2 2 3 5" xfId="13654" xr:uid="{3B9FE6FB-4384-46FB-947A-0AC3803599EA}"/>
    <cellStyle name="Comma 6 2 4 2 2 2 3 5 2" xfId="37918" xr:uid="{A3900628-D9E7-41CB-9F44-809EE90F5B3C}"/>
    <cellStyle name="Comma 6 2 4 2 2 2 3 6" xfId="25786" xr:uid="{7EA57E2C-6297-42E2-A054-7552AA326319}"/>
    <cellStyle name="Comma 6 2 4 2 2 2 4" xfId="2533" xr:uid="{02A214C0-FB75-45B5-AC11-F6E43DF661EC}"/>
    <cellStyle name="Comma 6 2 4 2 2 2 4 2" xfId="6577" xr:uid="{E3FCAB31-1D02-4160-9B07-EAB607821B30}"/>
    <cellStyle name="Comma 6 2 4 2 2 2 4 2 2" xfId="18709" xr:uid="{C2A7B7C3-98BB-444E-872B-F3DFC9F0B139}"/>
    <cellStyle name="Comma 6 2 4 2 2 2 4 2 2 2" xfId="42973" xr:uid="{AF281B3B-1CE9-40A7-B6CF-A2ABFF762B51}"/>
    <cellStyle name="Comma 6 2 4 2 2 2 4 2 3" xfId="30841" xr:uid="{015D0AFA-030C-4F88-B160-14B2ED78C6FD}"/>
    <cellStyle name="Comma 6 2 4 2 2 2 4 3" xfId="10621" xr:uid="{FD7B4E1B-E280-4933-B1C9-904028BBB6B3}"/>
    <cellStyle name="Comma 6 2 4 2 2 2 4 3 2" xfId="22753" xr:uid="{AC1F5B66-795C-4F10-8BF1-4E52E47F0C3E}"/>
    <cellStyle name="Comma 6 2 4 2 2 2 4 3 2 2" xfId="47017" xr:uid="{9E7F180C-7A0E-405D-BB69-B517157F7873}"/>
    <cellStyle name="Comma 6 2 4 2 2 2 4 3 3" xfId="34885" xr:uid="{E6F05880-41E0-4C1F-B053-A6C53CA5AF0D}"/>
    <cellStyle name="Comma 6 2 4 2 2 2 4 4" xfId="14665" xr:uid="{9C45116F-6E01-4A2F-BE76-DB54869BF30C}"/>
    <cellStyle name="Comma 6 2 4 2 2 2 4 4 2" xfId="38929" xr:uid="{4BAC29E2-B8B9-4A0C-B8F6-E1E2793358DD}"/>
    <cellStyle name="Comma 6 2 4 2 2 2 4 5" xfId="26797" xr:uid="{335C9F05-4627-40CB-ABDC-32909B47E964}"/>
    <cellStyle name="Comma 6 2 4 2 2 2 5" xfId="4555" xr:uid="{635442EE-BCA6-4438-835D-CDD51D85AA33}"/>
    <cellStyle name="Comma 6 2 4 2 2 2 5 2" xfId="16687" xr:uid="{C42C1ED3-A2F9-443D-85BF-740C407FD9E8}"/>
    <cellStyle name="Comma 6 2 4 2 2 2 5 2 2" xfId="40951" xr:uid="{541F68F0-497A-4AE1-9232-5881A161B668}"/>
    <cellStyle name="Comma 6 2 4 2 2 2 5 3" xfId="28819" xr:uid="{72844ED4-3ADB-4145-B230-BF8815CB1D77}"/>
    <cellStyle name="Comma 6 2 4 2 2 2 6" xfId="8599" xr:uid="{B52286D3-D479-4B2E-8A1F-AEA15F5F59CC}"/>
    <cellStyle name="Comma 6 2 4 2 2 2 6 2" xfId="20731" xr:uid="{4C4A1407-DBF8-4308-8FDA-C19D50276CA9}"/>
    <cellStyle name="Comma 6 2 4 2 2 2 6 2 2" xfId="44995" xr:uid="{6F62D56D-1902-47BC-87F1-82892780263E}"/>
    <cellStyle name="Comma 6 2 4 2 2 2 6 3" xfId="32863" xr:uid="{BD558B9C-03FE-4B6C-8B8A-99F19910D4A6}"/>
    <cellStyle name="Comma 6 2 4 2 2 2 7" xfId="12643" xr:uid="{A3952BB9-900C-47CE-B613-0633AC026FB0}"/>
    <cellStyle name="Comma 6 2 4 2 2 2 7 2" xfId="36907" xr:uid="{7D6074FB-9FB4-49A2-B583-BA50E9215711}"/>
    <cellStyle name="Comma 6 2 4 2 2 2 8" xfId="24775" xr:uid="{06317FDB-4F0C-4540-8593-76398DDD4700}"/>
    <cellStyle name="Comma 6 2 4 2 2 3" xfId="763" xr:uid="{8E1A99AF-7C18-4948-A1D0-C48AB9505CF5}"/>
    <cellStyle name="Comma 6 2 4 2 2 3 2" xfId="1774" xr:uid="{2BE5ECD8-B108-4E43-B95B-5A6A9D43EE88}"/>
    <cellStyle name="Comma 6 2 4 2 2 3 2 2" xfId="3796" xr:uid="{F7B47F6B-D141-4728-97B6-520B6DD97639}"/>
    <cellStyle name="Comma 6 2 4 2 2 3 2 2 2" xfId="7840" xr:uid="{100CB214-2713-4D8B-BA60-3FF7B47C48B0}"/>
    <cellStyle name="Comma 6 2 4 2 2 3 2 2 2 2" xfId="19972" xr:uid="{2B23C10D-5F63-4BDE-90E6-D4BBF471841D}"/>
    <cellStyle name="Comma 6 2 4 2 2 3 2 2 2 2 2" xfId="44236" xr:uid="{1C421665-26DB-4A29-B9D0-4D156F6B6D82}"/>
    <cellStyle name="Comma 6 2 4 2 2 3 2 2 2 3" xfId="32104" xr:uid="{AFC22C1D-7F83-4A90-A54E-C2398AA7B1CF}"/>
    <cellStyle name="Comma 6 2 4 2 2 3 2 2 3" xfId="11884" xr:uid="{900C3EBA-5001-4C64-AAE9-68D283B69120}"/>
    <cellStyle name="Comma 6 2 4 2 2 3 2 2 3 2" xfId="24016" xr:uid="{F1E4C319-8B48-44E7-9D42-D3234F77E63D}"/>
    <cellStyle name="Comma 6 2 4 2 2 3 2 2 3 2 2" xfId="48280" xr:uid="{36E0F192-7D83-4805-AF9C-BBF5EA1501AA}"/>
    <cellStyle name="Comma 6 2 4 2 2 3 2 2 3 3" xfId="36148" xr:uid="{75B452C2-0BD5-4396-997A-677B2963FC51}"/>
    <cellStyle name="Comma 6 2 4 2 2 3 2 2 4" xfId="15928" xr:uid="{B081FC00-0E36-45B7-91B0-75458DBF16A6}"/>
    <cellStyle name="Comma 6 2 4 2 2 3 2 2 4 2" xfId="40192" xr:uid="{8AF161CD-2104-4F1D-8438-05BC7205F49F}"/>
    <cellStyle name="Comma 6 2 4 2 2 3 2 2 5" xfId="28060" xr:uid="{E44257D1-047D-4A99-91BD-BD02A167F79A}"/>
    <cellStyle name="Comma 6 2 4 2 2 3 2 3" xfId="5818" xr:uid="{ACB2E800-7B26-4B42-9D70-6B5253C64645}"/>
    <cellStyle name="Comma 6 2 4 2 2 3 2 3 2" xfId="17950" xr:uid="{A5D9AFE5-1F79-4919-AEF2-C5DCE438B4C3}"/>
    <cellStyle name="Comma 6 2 4 2 2 3 2 3 2 2" xfId="42214" xr:uid="{BDB6DF4C-1273-4820-AE01-BED6794A48CE}"/>
    <cellStyle name="Comma 6 2 4 2 2 3 2 3 3" xfId="30082" xr:uid="{E3EED5E7-727B-410B-8AB3-06722257B665}"/>
    <cellStyle name="Comma 6 2 4 2 2 3 2 4" xfId="9862" xr:uid="{C9F81D97-5290-48B6-A529-EB38293C804F}"/>
    <cellStyle name="Comma 6 2 4 2 2 3 2 4 2" xfId="21994" xr:uid="{A5537F21-D1A8-484D-B55F-F41C253B7E13}"/>
    <cellStyle name="Comma 6 2 4 2 2 3 2 4 2 2" xfId="46258" xr:uid="{B082B712-6DD9-479B-9C3E-0E68B76A8543}"/>
    <cellStyle name="Comma 6 2 4 2 2 3 2 4 3" xfId="34126" xr:uid="{7BD0FD0B-DE8E-44CF-9C48-80A432DCC928}"/>
    <cellStyle name="Comma 6 2 4 2 2 3 2 5" xfId="13906" xr:uid="{08FE6A9E-8AFE-4AB9-9392-54BB089D9217}"/>
    <cellStyle name="Comma 6 2 4 2 2 3 2 5 2" xfId="38170" xr:uid="{D5F9787F-0029-4090-8C53-0C2B5D655237}"/>
    <cellStyle name="Comma 6 2 4 2 2 3 2 6" xfId="26038" xr:uid="{CC39B3A3-4043-4F1C-8986-0C79D1A9FD85}"/>
    <cellStyle name="Comma 6 2 4 2 2 3 3" xfId="2785" xr:uid="{EC4038D3-C347-4ED1-90B1-A213DE464006}"/>
    <cellStyle name="Comma 6 2 4 2 2 3 3 2" xfId="6829" xr:uid="{50D64518-25AF-4CD1-9114-104196F03ABE}"/>
    <cellStyle name="Comma 6 2 4 2 2 3 3 2 2" xfId="18961" xr:uid="{AF1A5E76-EBB5-4F1E-B8CA-4A523257E368}"/>
    <cellStyle name="Comma 6 2 4 2 2 3 3 2 2 2" xfId="43225" xr:uid="{69C0F8B5-6CC5-4504-8D6E-F56C65ADFB04}"/>
    <cellStyle name="Comma 6 2 4 2 2 3 3 2 3" xfId="31093" xr:uid="{94454478-5F8C-4DF3-8046-889C2508113C}"/>
    <cellStyle name="Comma 6 2 4 2 2 3 3 3" xfId="10873" xr:uid="{AA42EEBB-9FCE-473E-84DF-360AC1D69EE4}"/>
    <cellStyle name="Comma 6 2 4 2 2 3 3 3 2" xfId="23005" xr:uid="{22432C02-9E84-4949-B735-6E28FFD71356}"/>
    <cellStyle name="Comma 6 2 4 2 2 3 3 3 2 2" xfId="47269" xr:uid="{236B9719-F621-46A0-8AF7-27F46F1F61E6}"/>
    <cellStyle name="Comma 6 2 4 2 2 3 3 3 3" xfId="35137" xr:uid="{A98A6985-4EDE-44BA-BE8C-C7666B687673}"/>
    <cellStyle name="Comma 6 2 4 2 2 3 3 4" xfId="14917" xr:uid="{2BB5A72B-A902-4F4B-9798-161FCD990B7C}"/>
    <cellStyle name="Comma 6 2 4 2 2 3 3 4 2" xfId="39181" xr:uid="{89F55DCE-DD5D-45E5-A303-23992E75C447}"/>
    <cellStyle name="Comma 6 2 4 2 2 3 3 5" xfId="27049" xr:uid="{CB604D10-5D66-411A-B6D8-9F142431F701}"/>
    <cellStyle name="Comma 6 2 4 2 2 3 4" xfId="4807" xr:uid="{AE02D647-4758-45A3-B323-88AB0F39073B}"/>
    <cellStyle name="Comma 6 2 4 2 2 3 4 2" xfId="16939" xr:uid="{B4C73B27-F5DA-4552-9E80-EDFC11A85C98}"/>
    <cellStyle name="Comma 6 2 4 2 2 3 4 2 2" xfId="41203" xr:uid="{08FCE72C-2771-4A22-B49D-DC047097F6F0}"/>
    <cellStyle name="Comma 6 2 4 2 2 3 4 3" xfId="29071" xr:uid="{28E501B5-02BE-4F90-AB6A-016748381707}"/>
    <cellStyle name="Comma 6 2 4 2 2 3 5" xfId="8851" xr:uid="{96B508D2-5E10-41C8-87F2-5515C8B5727A}"/>
    <cellStyle name="Comma 6 2 4 2 2 3 5 2" xfId="20983" xr:uid="{B94F9A10-D0E5-4B2A-8474-72EC1A968CE8}"/>
    <cellStyle name="Comma 6 2 4 2 2 3 5 2 2" xfId="45247" xr:uid="{01139F1F-BD6F-427A-A27D-E6155485680F}"/>
    <cellStyle name="Comma 6 2 4 2 2 3 5 3" xfId="33115" xr:uid="{97B576F3-D9B2-4C3F-B30C-DB467FBAFEEC}"/>
    <cellStyle name="Comma 6 2 4 2 2 3 6" xfId="12895" xr:uid="{B7733DB4-AC1C-4856-B215-4FC4E9EDA970}"/>
    <cellStyle name="Comma 6 2 4 2 2 3 6 2" xfId="37159" xr:uid="{2955C8DC-FDD5-4C04-8D06-D4286E77436E}"/>
    <cellStyle name="Comma 6 2 4 2 2 3 7" xfId="25027" xr:uid="{469934CE-5AE3-46EA-961B-A8F0FAB9DF48}"/>
    <cellStyle name="Comma 6 2 4 2 2 4" xfId="1269" xr:uid="{572E6D75-5966-444B-9AC5-7E1F9C28ABB1}"/>
    <cellStyle name="Comma 6 2 4 2 2 4 2" xfId="3291" xr:uid="{E1F4343A-8EF3-415A-9370-E60EB240B68A}"/>
    <cellStyle name="Comma 6 2 4 2 2 4 2 2" xfId="7335" xr:uid="{11AF9EDE-DE40-4463-93CD-C9C73FFDCE24}"/>
    <cellStyle name="Comma 6 2 4 2 2 4 2 2 2" xfId="19467" xr:uid="{097E838F-9573-41BB-9B45-3235FE18DC9A}"/>
    <cellStyle name="Comma 6 2 4 2 2 4 2 2 2 2" xfId="43731" xr:uid="{80E22991-1C44-4C92-A9DA-C7E89B84AB92}"/>
    <cellStyle name="Comma 6 2 4 2 2 4 2 2 3" xfId="31599" xr:uid="{9FB60416-30A9-47A8-A574-C2366B211534}"/>
    <cellStyle name="Comma 6 2 4 2 2 4 2 3" xfId="11379" xr:uid="{6EE3DB29-1780-4BA6-AA4B-76F2D57E2FAE}"/>
    <cellStyle name="Comma 6 2 4 2 2 4 2 3 2" xfId="23511" xr:uid="{2B369555-1B7C-4C5E-9E93-3ECA78C2DED9}"/>
    <cellStyle name="Comma 6 2 4 2 2 4 2 3 2 2" xfId="47775" xr:uid="{EC199223-48A3-4A74-A04F-1CB3BF5DF238}"/>
    <cellStyle name="Comma 6 2 4 2 2 4 2 3 3" xfId="35643" xr:uid="{9FE9C8A7-5C1F-4D87-A5F9-7CB0A2F0D800}"/>
    <cellStyle name="Comma 6 2 4 2 2 4 2 4" xfId="15423" xr:uid="{78BDDB7E-68FC-4AA8-8DBB-EE6E0BBBC5F5}"/>
    <cellStyle name="Comma 6 2 4 2 2 4 2 4 2" xfId="39687" xr:uid="{213FB843-7053-4261-B1C7-130953B4738B}"/>
    <cellStyle name="Comma 6 2 4 2 2 4 2 5" xfId="27555" xr:uid="{5B7A035F-3343-44B0-8195-DBE635E939A4}"/>
    <cellStyle name="Comma 6 2 4 2 2 4 3" xfId="5313" xr:uid="{32A7DAD8-65E8-46E2-95A8-D7A747DE7A33}"/>
    <cellStyle name="Comma 6 2 4 2 2 4 3 2" xfId="17445" xr:uid="{99F37DB5-CB16-48C2-8E19-237D4D51887A}"/>
    <cellStyle name="Comma 6 2 4 2 2 4 3 2 2" xfId="41709" xr:uid="{6F06359D-0B0D-40CF-A1EE-9F2F42E6ABE6}"/>
    <cellStyle name="Comma 6 2 4 2 2 4 3 3" xfId="29577" xr:uid="{5CAD31E1-E551-491F-9BE4-671F6E0EF277}"/>
    <cellStyle name="Comma 6 2 4 2 2 4 4" xfId="9357" xr:uid="{885A878B-7B1A-47D9-8F27-BC23A44C7E17}"/>
    <cellStyle name="Comma 6 2 4 2 2 4 4 2" xfId="21489" xr:uid="{750DF844-ADA4-4D76-9DDB-62C9E070371C}"/>
    <cellStyle name="Comma 6 2 4 2 2 4 4 2 2" xfId="45753" xr:uid="{3732278F-21A5-4714-AA87-A5DB52AD1804}"/>
    <cellStyle name="Comma 6 2 4 2 2 4 4 3" xfId="33621" xr:uid="{B82FEBCA-52F8-4D5D-B101-D881CAB50956}"/>
    <cellStyle name="Comma 6 2 4 2 2 4 5" xfId="13401" xr:uid="{0D0469DE-2C72-4E5E-B550-F06474DB85A2}"/>
    <cellStyle name="Comma 6 2 4 2 2 4 5 2" xfId="37665" xr:uid="{505B70A3-8387-46A0-BBA7-DA837733FDBE}"/>
    <cellStyle name="Comma 6 2 4 2 2 4 6" xfId="25533" xr:uid="{82287900-1431-4A15-9D7C-95561D49F21A}"/>
    <cellStyle name="Comma 6 2 4 2 2 5" xfId="2280" xr:uid="{03E4DDEF-77F0-4790-A266-C6DE6CDE5247}"/>
    <cellStyle name="Comma 6 2 4 2 2 5 2" xfId="6324" xr:uid="{7310ACC0-C4D9-424F-B5A4-0C33A7D3F6D8}"/>
    <cellStyle name="Comma 6 2 4 2 2 5 2 2" xfId="18456" xr:uid="{CCC5480B-7593-4BB9-8CCB-05B2989D2DA7}"/>
    <cellStyle name="Comma 6 2 4 2 2 5 2 2 2" xfId="42720" xr:uid="{FCE0133D-359E-408D-AA42-B09D71ED51F4}"/>
    <cellStyle name="Comma 6 2 4 2 2 5 2 3" xfId="30588" xr:uid="{0C4C71EA-0D1F-4048-BE58-390291C81CFA}"/>
    <cellStyle name="Comma 6 2 4 2 2 5 3" xfId="10368" xr:uid="{3D6FF014-9378-46DD-9A30-B037922AD18A}"/>
    <cellStyle name="Comma 6 2 4 2 2 5 3 2" xfId="22500" xr:uid="{975CF589-DA6A-4A7E-B51D-A0830DE31663}"/>
    <cellStyle name="Comma 6 2 4 2 2 5 3 2 2" xfId="46764" xr:uid="{691229A3-7F02-4E6F-926B-1D6EB4C92C78}"/>
    <cellStyle name="Comma 6 2 4 2 2 5 3 3" xfId="34632" xr:uid="{A290113C-E43D-4C22-AC9A-50818C458D3A}"/>
    <cellStyle name="Comma 6 2 4 2 2 5 4" xfId="14412" xr:uid="{76F48085-FCA8-4B7F-B6D7-65481A39ECF9}"/>
    <cellStyle name="Comma 6 2 4 2 2 5 4 2" xfId="38676" xr:uid="{1171158D-304B-4605-82CD-994FC72DDCDB}"/>
    <cellStyle name="Comma 6 2 4 2 2 5 5" xfId="26544" xr:uid="{025A6E87-5646-44E7-9820-44236E6DAB56}"/>
    <cellStyle name="Comma 6 2 4 2 2 6" xfId="4302" xr:uid="{DDB803AD-1835-4D05-A314-97D5FFCE0DBA}"/>
    <cellStyle name="Comma 6 2 4 2 2 6 2" xfId="16434" xr:uid="{63F94988-677D-427A-87C4-0FE4289AD39B}"/>
    <cellStyle name="Comma 6 2 4 2 2 6 2 2" xfId="40698" xr:uid="{0B36118F-BBAD-4A95-AD34-45B100EBEA82}"/>
    <cellStyle name="Comma 6 2 4 2 2 6 3" xfId="28566" xr:uid="{49502886-B2FA-4ACE-8B98-0E1B8359FD55}"/>
    <cellStyle name="Comma 6 2 4 2 2 7" xfId="8346" xr:uid="{528D6511-E667-4E27-BB0F-418F5D2AE913}"/>
    <cellStyle name="Comma 6 2 4 2 2 7 2" xfId="20478" xr:uid="{6BDCE328-EA25-4EC1-BB38-0AB85DEFFC99}"/>
    <cellStyle name="Comma 6 2 4 2 2 7 2 2" xfId="44742" xr:uid="{5B94C6C0-D81E-44F7-B4FC-735173CD1138}"/>
    <cellStyle name="Comma 6 2 4 2 2 7 3" xfId="32610" xr:uid="{5F542FCA-68F8-4A91-B5FD-F5F9154C28A6}"/>
    <cellStyle name="Comma 6 2 4 2 2 8" xfId="12390" xr:uid="{66CF02E3-950A-4676-8D5D-CD093A0C5B7D}"/>
    <cellStyle name="Comma 6 2 4 2 2 8 2" xfId="36654" xr:uid="{253A71FD-C03B-47C3-A58F-D17FFF69F829}"/>
    <cellStyle name="Comma 6 2 4 2 2 9" xfId="24522" xr:uid="{5F96F01A-FD41-4B96-857B-A98FA0AF0A5C}"/>
    <cellStyle name="Comma 6 2 4 2 3" xfId="385" xr:uid="{622DFB9E-3E0C-4076-8B8C-5174B4C1DB7E}"/>
    <cellStyle name="Comma 6 2 4 2 3 2" xfId="890" xr:uid="{5426D9C2-66E5-4267-BC67-A791486796B1}"/>
    <cellStyle name="Comma 6 2 4 2 3 2 2" xfId="1901" xr:uid="{770F2382-87CD-4875-8193-B5CBE79E054C}"/>
    <cellStyle name="Comma 6 2 4 2 3 2 2 2" xfId="3923" xr:uid="{B13A9521-1060-485C-BE4E-BC6EF020DEFB}"/>
    <cellStyle name="Comma 6 2 4 2 3 2 2 2 2" xfId="7967" xr:uid="{9A3F5A38-7F20-417C-A360-E8529C9C6B77}"/>
    <cellStyle name="Comma 6 2 4 2 3 2 2 2 2 2" xfId="20099" xr:uid="{E2E5C40F-7D2D-4C7E-B546-D966414FCB53}"/>
    <cellStyle name="Comma 6 2 4 2 3 2 2 2 2 2 2" xfId="44363" xr:uid="{536A324E-2D8A-4332-8D4C-601FBFBB1481}"/>
    <cellStyle name="Comma 6 2 4 2 3 2 2 2 2 3" xfId="32231" xr:uid="{5F9B84C1-9FF7-4DF4-811A-6673687C6721}"/>
    <cellStyle name="Comma 6 2 4 2 3 2 2 2 3" xfId="12011" xr:uid="{DBB44773-7121-4BA8-A3D4-BEB820A68F99}"/>
    <cellStyle name="Comma 6 2 4 2 3 2 2 2 3 2" xfId="24143" xr:uid="{DFF29FE6-9384-4DBD-94AF-0DC605327138}"/>
    <cellStyle name="Comma 6 2 4 2 3 2 2 2 3 2 2" xfId="48407" xr:uid="{0145ECAD-2376-4FA0-88B9-2C8F168EA6E0}"/>
    <cellStyle name="Comma 6 2 4 2 3 2 2 2 3 3" xfId="36275" xr:uid="{5BD7B8A4-FB38-49D2-BD2E-1F7D0AE7E9A3}"/>
    <cellStyle name="Comma 6 2 4 2 3 2 2 2 4" xfId="16055" xr:uid="{7D6131F3-B2B5-4369-BF3A-0C05C17F5573}"/>
    <cellStyle name="Comma 6 2 4 2 3 2 2 2 4 2" xfId="40319" xr:uid="{151D1C62-E729-4134-9F68-A0F8F3CD6E95}"/>
    <cellStyle name="Comma 6 2 4 2 3 2 2 2 5" xfId="28187" xr:uid="{FFD9CC8C-0943-4E58-A1F5-05487939C1D3}"/>
    <cellStyle name="Comma 6 2 4 2 3 2 2 3" xfId="5945" xr:uid="{5A61A196-3E69-4B0E-86B0-2F030646941C}"/>
    <cellStyle name="Comma 6 2 4 2 3 2 2 3 2" xfId="18077" xr:uid="{E27AEFE4-94FD-496B-903D-C76AD5147C18}"/>
    <cellStyle name="Comma 6 2 4 2 3 2 2 3 2 2" xfId="42341" xr:uid="{A492FB7F-F7AA-43C5-8820-391CE1C0E22B}"/>
    <cellStyle name="Comma 6 2 4 2 3 2 2 3 3" xfId="30209" xr:uid="{9CA9C828-C924-4319-B413-9678960EE43C}"/>
    <cellStyle name="Comma 6 2 4 2 3 2 2 4" xfId="9989" xr:uid="{19785E0B-1104-4011-BC53-234FB928BEF0}"/>
    <cellStyle name="Comma 6 2 4 2 3 2 2 4 2" xfId="22121" xr:uid="{FEE52E54-019E-476C-9990-F84B2540338F}"/>
    <cellStyle name="Comma 6 2 4 2 3 2 2 4 2 2" xfId="46385" xr:uid="{E859E581-472B-41E6-9C8A-84FDCA23DD58}"/>
    <cellStyle name="Comma 6 2 4 2 3 2 2 4 3" xfId="34253" xr:uid="{127954B8-9640-4211-9E4B-F5511E338871}"/>
    <cellStyle name="Comma 6 2 4 2 3 2 2 5" xfId="14033" xr:uid="{A9165258-07F3-45DA-AECF-E7FCB5338DEB}"/>
    <cellStyle name="Comma 6 2 4 2 3 2 2 5 2" xfId="38297" xr:uid="{74185819-D39E-4C3A-AD4E-6AE61E1F5536}"/>
    <cellStyle name="Comma 6 2 4 2 3 2 2 6" xfId="26165" xr:uid="{B7801343-E490-4171-B884-4B99B6266CA4}"/>
    <cellStyle name="Comma 6 2 4 2 3 2 3" xfId="2912" xr:uid="{2BCC7B77-0D0F-4FD6-9691-FFD4F8C4A47E}"/>
    <cellStyle name="Comma 6 2 4 2 3 2 3 2" xfId="6956" xr:uid="{E65DBAD4-9F8A-43B4-ACA6-55C5D410CEB9}"/>
    <cellStyle name="Comma 6 2 4 2 3 2 3 2 2" xfId="19088" xr:uid="{06CF729C-8E4E-4B11-B070-85436AE83A42}"/>
    <cellStyle name="Comma 6 2 4 2 3 2 3 2 2 2" xfId="43352" xr:uid="{2F0E632F-1349-46E0-8BC5-A6966A32FE06}"/>
    <cellStyle name="Comma 6 2 4 2 3 2 3 2 3" xfId="31220" xr:uid="{94433FD1-DC35-4AFC-92E4-BF617C662196}"/>
    <cellStyle name="Comma 6 2 4 2 3 2 3 3" xfId="11000" xr:uid="{F1F7C471-C4EB-4CD0-BEAB-E675FE604CB3}"/>
    <cellStyle name="Comma 6 2 4 2 3 2 3 3 2" xfId="23132" xr:uid="{8127D54E-CBA3-4C2E-98DA-8CD93A79D70F}"/>
    <cellStyle name="Comma 6 2 4 2 3 2 3 3 2 2" xfId="47396" xr:uid="{99AA1C85-8FE5-40CB-8B4A-AA8782D47F7E}"/>
    <cellStyle name="Comma 6 2 4 2 3 2 3 3 3" xfId="35264" xr:uid="{FA39192E-E2F7-4808-AE41-D78A329D4941}"/>
    <cellStyle name="Comma 6 2 4 2 3 2 3 4" xfId="15044" xr:uid="{D3370C76-6995-4414-9398-4434E13734A0}"/>
    <cellStyle name="Comma 6 2 4 2 3 2 3 4 2" xfId="39308" xr:uid="{9659FDD0-1B9D-4964-AB89-EBB814ECCA49}"/>
    <cellStyle name="Comma 6 2 4 2 3 2 3 5" xfId="27176" xr:uid="{A8164EF4-BE12-4424-A250-43667B294159}"/>
    <cellStyle name="Comma 6 2 4 2 3 2 4" xfId="4934" xr:uid="{E46E1436-1939-472A-9C8A-88BDDE875F4D}"/>
    <cellStyle name="Comma 6 2 4 2 3 2 4 2" xfId="17066" xr:uid="{DC6A4EE6-A3A2-46FB-A802-9FB9F8D83BF6}"/>
    <cellStyle name="Comma 6 2 4 2 3 2 4 2 2" xfId="41330" xr:uid="{BA9BE1F8-757F-4DC3-AC1A-B81B2D22314A}"/>
    <cellStyle name="Comma 6 2 4 2 3 2 4 3" xfId="29198" xr:uid="{6DCAB228-785E-494A-87F7-C62D69F81C84}"/>
    <cellStyle name="Comma 6 2 4 2 3 2 5" xfId="8978" xr:uid="{8714030B-9FE9-4E38-80AF-2E817F8C4F8B}"/>
    <cellStyle name="Comma 6 2 4 2 3 2 5 2" xfId="21110" xr:uid="{AF4C0355-6D5A-4B2A-9895-9DF83673D6B9}"/>
    <cellStyle name="Comma 6 2 4 2 3 2 5 2 2" xfId="45374" xr:uid="{12C2BF16-39A0-4139-BFA9-C7E49FA094EE}"/>
    <cellStyle name="Comma 6 2 4 2 3 2 5 3" xfId="33242" xr:uid="{200C752A-A052-42F8-80A8-92D3F0498929}"/>
    <cellStyle name="Comma 6 2 4 2 3 2 6" xfId="13022" xr:uid="{37C274DE-D5AF-4A2F-A3E6-63FAC945A9D9}"/>
    <cellStyle name="Comma 6 2 4 2 3 2 6 2" xfId="37286" xr:uid="{820182ED-D965-4401-9F98-45BCE83A38ED}"/>
    <cellStyle name="Comma 6 2 4 2 3 2 7" xfId="25154" xr:uid="{0A70A596-F12F-484A-A050-23A422E9A7D9}"/>
    <cellStyle name="Comma 6 2 4 2 3 3" xfId="1396" xr:uid="{3147ED7B-7A10-44D9-8A96-AC6E5F055473}"/>
    <cellStyle name="Comma 6 2 4 2 3 3 2" xfId="3418" xr:uid="{68123C0C-5C07-43A8-8AF0-2F4C306DB857}"/>
    <cellStyle name="Comma 6 2 4 2 3 3 2 2" xfId="7462" xr:uid="{0D5E58E5-D54D-4AF1-A76A-23493A8CBD6F}"/>
    <cellStyle name="Comma 6 2 4 2 3 3 2 2 2" xfId="19594" xr:uid="{F67F2A87-B5C2-47C3-8390-9F0A2837B1DE}"/>
    <cellStyle name="Comma 6 2 4 2 3 3 2 2 2 2" xfId="43858" xr:uid="{D3E8CADD-B189-44CA-AFAD-3D9F0BF60177}"/>
    <cellStyle name="Comma 6 2 4 2 3 3 2 2 3" xfId="31726" xr:uid="{5F80369F-E5F4-4214-B25F-3D4AC151CB6F}"/>
    <cellStyle name="Comma 6 2 4 2 3 3 2 3" xfId="11506" xr:uid="{F81EB3E0-5C64-4A2E-82FF-6BD9FB3995CC}"/>
    <cellStyle name="Comma 6 2 4 2 3 3 2 3 2" xfId="23638" xr:uid="{4CBA532F-5463-4E66-8070-7018BB834311}"/>
    <cellStyle name="Comma 6 2 4 2 3 3 2 3 2 2" xfId="47902" xr:uid="{F4CE5CAB-6DB6-4E30-BBC1-4139DF0C06E8}"/>
    <cellStyle name="Comma 6 2 4 2 3 3 2 3 3" xfId="35770" xr:uid="{C2937D93-113E-48B7-98CE-C3958C01E0EB}"/>
    <cellStyle name="Comma 6 2 4 2 3 3 2 4" xfId="15550" xr:uid="{D7D49CC8-F032-4876-B342-12B50BA3AB0F}"/>
    <cellStyle name="Comma 6 2 4 2 3 3 2 4 2" xfId="39814" xr:uid="{E27DC139-4F5F-44FA-9AAB-AA9EC8A75C3E}"/>
    <cellStyle name="Comma 6 2 4 2 3 3 2 5" xfId="27682" xr:uid="{5E14E929-0675-4667-A2CE-FA79103A6679}"/>
    <cellStyle name="Comma 6 2 4 2 3 3 3" xfId="5440" xr:uid="{49925B81-7941-4337-B8AA-DE342B3D111F}"/>
    <cellStyle name="Comma 6 2 4 2 3 3 3 2" xfId="17572" xr:uid="{CD44B0B4-BCC6-4B9A-AD50-73E9EA8990DA}"/>
    <cellStyle name="Comma 6 2 4 2 3 3 3 2 2" xfId="41836" xr:uid="{02FE9453-B6A3-4487-9431-88FBEEB67585}"/>
    <cellStyle name="Comma 6 2 4 2 3 3 3 3" xfId="29704" xr:uid="{17ADB645-143A-484B-8926-EB623E530353}"/>
    <cellStyle name="Comma 6 2 4 2 3 3 4" xfId="9484" xr:uid="{4DDCEE81-BEF4-45B6-8131-D5E750D323D7}"/>
    <cellStyle name="Comma 6 2 4 2 3 3 4 2" xfId="21616" xr:uid="{64F15ADC-A51B-4EA2-8AEF-6903CAAFBFB6}"/>
    <cellStyle name="Comma 6 2 4 2 3 3 4 2 2" xfId="45880" xr:uid="{C5A8F74E-91B1-446B-974E-772F2F710E28}"/>
    <cellStyle name="Comma 6 2 4 2 3 3 4 3" xfId="33748" xr:uid="{2331C358-03F7-4A0E-93AD-665F3BB579FB}"/>
    <cellStyle name="Comma 6 2 4 2 3 3 5" xfId="13528" xr:uid="{8F7BFB9A-D33E-4653-A852-EBF162E41E0E}"/>
    <cellStyle name="Comma 6 2 4 2 3 3 5 2" xfId="37792" xr:uid="{086F7815-E77A-4AB0-B3B3-7601D7F30E52}"/>
    <cellStyle name="Comma 6 2 4 2 3 3 6" xfId="25660" xr:uid="{237B35CD-1E49-4562-BC3C-8ED5B8B118A3}"/>
    <cellStyle name="Comma 6 2 4 2 3 4" xfId="2407" xr:uid="{0689DFDE-2F04-4468-9DBE-F1D618A620C3}"/>
    <cellStyle name="Comma 6 2 4 2 3 4 2" xfId="6451" xr:uid="{26355B5A-21AD-4333-8F5B-52AB5DA55AE0}"/>
    <cellStyle name="Comma 6 2 4 2 3 4 2 2" xfId="18583" xr:uid="{D2E6870F-A066-4ECD-8419-8623F24BF26A}"/>
    <cellStyle name="Comma 6 2 4 2 3 4 2 2 2" xfId="42847" xr:uid="{66808A9F-9C67-479C-A091-88F51764B011}"/>
    <cellStyle name="Comma 6 2 4 2 3 4 2 3" xfId="30715" xr:uid="{D5E78DA3-A963-4E74-8A04-7859E6BC8E72}"/>
    <cellStyle name="Comma 6 2 4 2 3 4 3" xfId="10495" xr:uid="{BBDE2BF3-9ABD-40BF-BE20-613263E161AD}"/>
    <cellStyle name="Comma 6 2 4 2 3 4 3 2" xfId="22627" xr:uid="{11BCC656-7B21-4D25-84C6-BC21BD755A09}"/>
    <cellStyle name="Comma 6 2 4 2 3 4 3 2 2" xfId="46891" xr:uid="{BDA3F106-AA6F-4972-BC26-A18E0D343D68}"/>
    <cellStyle name="Comma 6 2 4 2 3 4 3 3" xfId="34759" xr:uid="{B5BD1D73-8576-4DF5-B66D-84E6C79D919F}"/>
    <cellStyle name="Comma 6 2 4 2 3 4 4" xfId="14539" xr:uid="{BC361852-877B-4D2F-97EB-97991DD6AC1C}"/>
    <cellStyle name="Comma 6 2 4 2 3 4 4 2" xfId="38803" xr:uid="{80A8DE95-E540-4CB5-A731-6D7A7E5FAD6E}"/>
    <cellStyle name="Comma 6 2 4 2 3 4 5" xfId="26671" xr:uid="{D2E0ED84-1900-4CA2-AE90-8B82C2526435}"/>
    <cellStyle name="Comma 6 2 4 2 3 5" xfId="4429" xr:uid="{16EC079A-E2AA-46C1-9C8C-FFB2D31AB312}"/>
    <cellStyle name="Comma 6 2 4 2 3 5 2" xfId="16561" xr:uid="{00D616C4-5ED0-4141-BD7D-3A8794422A10}"/>
    <cellStyle name="Comma 6 2 4 2 3 5 2 2" xfId="40825" xr:uid="{6F4ABFD0-4637-4F55-BE67-003B87827CB1}"/>
    <cellStyle name="Comma 6 2 4 2 3 5 3" xfId="28693" xr:uid="{C6B25196-B343-4262-87F8-82E039B254C6}"/>
    <cellStyle name="Comma 6 2 4 2 3 6" xfId="8473" xr:uid="{FDF52A66-B375-40E5-B216-AB596E094CF3}"/>
    <cellStyle name="Comma 6 2 4 2 3 6 2" xfId="20605" xr:uid="{4E814BAF-B5B2-4D14-970F-355FACC45E51}"/>
    <cellStyle name="Comma 6 2 4 2 3 6 2 2" xfId="44869" xr:uid="{90BAF499-E256-46A2-8E53-4A968EE594FF}"/>
    <cellStyle name="Comma 6 2 4 2 3 6 3" xfId="32737" xr:uid="{297C1F4A-CE1D-4157-A4DD-ED60768E9C18}"/>
    <cellStyle name="Comma 6 2 4 2 3 7" xfId="12517" xr:uid="{515CDA52-3FFE-47E6-88E7-9153C538D202}"/>
    <cellStyle name="Comma 6 2 4 2 3 7 2" xfId="36781" xr:uid="{ADC0CB62-8C1D-4055-A57E-A00C15E7DAA5}"/>
    <cellStyle name="Comma 6 2 4 2 3 8" xfId="24649" xr:uid="{0E985C77-2F2C-4C16-9F00-E3E1B64B3FCC}"/>
    <cellStyle name="Comma 6 2 4 2 4" xfId="637" xr:uid="{420633FD-EC63-4F4A-AB4E-E7BD8EAF104F}"/>
    <cellStyle name="Comma 6 2 4 2 4 2" xfId="1648" xr:uid="{0C195F3E-D6D0-4F3A-832B-020B87F2A455}"/>
    <cellStyle name="Comma 6 2 4 2 4 2 2" xfId="3670" xr:uid="{71E16FE7-2C43-43C6-B4F5-4C98E212D616}"/>
    <cellStyle name="Comma 6 2 4 2 4 2 2 2" xfId="7714" xr:uid="{9FF09EAA-2A1A-4F80-BD48-9100B4FFA222}"/>
    <cellStyle name="Comma 6 2 4 2 4 2 2 2 2" xfId="19846" xr:uid="{4DBBC05F-F73B-4E99-BD61-353921C2BA25}"/>
    <cellStyle name="Comma 6 2 4 2 4 2 2 2 2 2" xfId="44110" xr:uid="{2C72EAC5-7F39-47D8-9C8C-ACE932D9909F}"/>
    <cellStyle name="Comma 6 2 4 2 4 2 2 2 3" xfId="31978" xr:uid="{EC0988DF-764C-46E0-9823-21E6E7ADF28E}"/>
    <cellStyle name="Comma 6 2 4 2 4 2 2 3" xfId="11758" xr:uid="{07E35118-EBC9-41A2-A074-D5308C1B5E92}"/>
    <cellStyle name="Comma 6 2 4 2 4 2 2 3 2" xfId="23890" xr:uid="{2F4D670A-114E-48C9-82DA-62DB25211080}"/>
    <cellStyle name="Comma 6 2 4 2 4 2 2 3 2 2" xfId="48154" xr:uid="{4C96EB5A-6201-40A4-931C-FBCA6CA773BE}"/>
    <cellStyle name="Comma 6 2 4 2 4 2 2 3 3" xfId="36022" xr:uid="{2A52F428-1B88-44A9-8112-1D0FB9B89529}"/>
    <cellStyle name="Comma 6 2 4 2 4 2 2 4" xfId="15802" xr:uid="{EB479C67-DF63-4E40-BAB2-42DB8C877124}"/>
    <cellStyle name="Comma 6 2 4 2 4 2 2 4 2" xfId="40066" xr:uid="{1422F4F4-5843-4F3E-8E37-31E46EBF4F20}"/>
    <cellStyle name="Comma 6 2 4 2 4 2 2 5" xfId="27934" xr:uid="{CE7EF04F-7C6E-4424-A655-F850A6257437}"/>
    <cellStyle name="Comma 6 2 4 2 4 2 3" xfId="5692" xr:uid="{3626D29C-3750-49C7-94F7-2549EA55AEDD}"/>
    <cellStyle name="Comma 6 2 4 2 4 2 3 2" xfId="17824" xr:uid="{FD8922E1-4D53-4EB3-AC13-BBFA6EAE24B1}"/>
    <cellStyle name="Comma 6 2 4 2 4 2 3 2 2" xfId="42088" xr:uid="{FFFDB3B0-8CBA-4EA3-9A1E-7253F6374818}"/>
    <cellStyle name="Comma 6 2 4 2 4 2 3 3" xfId="29956" xr:uid="{940E4494-3DF6-41B1-BA6F-A180C7A37FBD}"/>
    <cellStyle name="Comma 6 2 4 2 4 2 4" xfId="9736" xr:uid="{62A8DC25-2D1E-43B2-BD07-45646B6DB15D}"/>
    <cellStyle name="Comma 6 2 4 2 4 2 4 2" xfId="21868" xr:uid="{564DAA53-4B68-45C1-A30A-B9D6CF7D3132}"/>
    <cellStyle name="Comma 6 2 4 2 4 2 4 2 2" xfId="46132" xr:uid="{7863FB69-5290-4D2B-B10D-D259F30521D3}"/>
    <cellStyle name="Comma 6 2 4 2 4 2 4 3" xfId="34000" xr:uid="{9DA44B85-6F2B-4763-A0FE-51CD1AA01EB3}"/>
    <cellStyle name="Comma 6 2 4 2 4 2 5" xfId="13780" xr:uid="{05F1E046-1CE0-41BC-BE38-D5288E4E3540}"/>
    <cellStyle name="Comma 6 2 4 2 4 2 5 2" xfId="38044" xr:uid="{3724E7D6-B738-4735-96B0-57CA9E5C4498}"/>
    <cellStyle name="Comma 6 2 4 2 4 2 6" xfId="25912" xr:uid="{1F461248-6790-4FBC-84A9-FF56C5CC3ABC}"/>
    <cellStyle name="Comma 6 2 4 2 4 3" xfId="2659" xr:uid="{B8B2E5D9-BFA8-44A5-AF53-F18C28185163}"/>
    <cellStyle name="Comma 6 2 4 2 4 3 2" xfId="6703" xr:uid="{0DE8F2FB-7CB8-4D74-9B91-AC8FD827E9E3}"/>
    <cellStyle name="Comma 6 2 4 2 4 3 2 2" xfId="18835" xr:uid="{AC1CD164-1A65-4532-B98C-1E9B8D859DF8}"/>
    <cellStyle name="Comma 6 2 4 2 4 3 2 2 2" xfId="43099" xr:uid="{E6961761-8903-4C85-AB10-D2253B65E816}"/>
    <cellStyle name="Comma 6 2 4 2 4 3 2 3" xfId="30967" xr:uid="{81D66AF8-F20E-481C-9C8D-D28408A526EF}"/>
    <cellStyle name="Comma 6 2 4 2 4 3 3" xfId="10747" xr:uid="{D6A3F989-AA3A-451E-8CCD-4299784DD06D}"/>
    <cellStyle name="Comma 6 2 4 2 4 3 3 2" xfId="22879" xr:uid="{B569D87B-AC10-47EC-A277-CBC70548B681}"/>
    <cellStyle name="Comma 6 2 4 2 4 3 3 2 2" xfId="47143" xr:uid="{300C88A3-95A8-4ED5-B909-261788F54B68}"/>
    <cellStyle name="Comma 6 2 4 2 4 3 3 3" xfId="35011" xr:uid="{1A6C87F1-D5D4-4689-97AC-902C2117ED0A}"/>
    <cellStyle name="Comma 6 2 4 2 4 3 4" xfId="14791" xr:uid="{6228F0B5-8C33-4996-8D7C-4E5297A8833A}"/>
    <cellStyle name="Comma 6 2 4 2 4 3 4 2" xfId="39055" xr:uid="{7C48721B-2881-4258-B2E7-336B477661ED}"/>
    <cellStyle name="Comma 6 2 4 2 4 3 5" xfId="26923" xr:uid="{C3F378C7-9680-46B6-9E8B-134020DE01E7}"/>
    <cellStyle name="Comma 6 2 4 2 4 4" xfId="4681" xr:uid="{A97EBFB5-6EEC-477C-BB17-34BEAA42424C}"/>
    <cellStyle name="Comma 6 2 4 2 4 4 2" xfId="16813" xr:uid="{9074578A-0301-4481-93A6-2D902AB5A020}"/>
    <cellStyle name="Comma 6 2 4 2 4 4 2 2" xfId="41077" xr:uid="{5A1AFA1C-BE8C-4173-9E81-F767992DCE86}"/>
    <cellStyle name="Comma 6 2 4 2 4 4 3" xfId="28945" xr:uid="{14252C8E-69A0-48A1-BF90-B509DFC28915}"/>
    <cellStyle name="Comma 6 2 4 2 4 5" xfId="8725" xr:uid="{637F0FBD-2D97-424C-B155-63BE746014F1}"/>
    <cellStyle name="Comma 6 2 4 2 4 5 2" xfId="20857" xr:uid="{16C84663-AE5C-4582-B828-6FFABF9D7FF0}"/>
    <cellStyle name="Comma 6 2 4 2 4 5 2 2" xfId="45121" xr:uid="{730927C8-EDF5-4C4F-A716-1E4282A22DA6}"/>
    <cellStyle name="Comma 6 2 4 2 4 5 3" xfId="32989" xr:uid="{880C391E-5F87-4127-A043-C0B38E3E9FC6}"/>
    <cellStyle name="Comma 6 2 4 2 4 6" xfId="12769" xr:uid="{F47270E0-808D-4650-B7D9-DD51D3558825}"/>
    <cellStyle name="Comma 6 2 4 2 4 6 2" xfId="37033" xr:uid="{F272D6C3-C297-44FB-BD07-C9589866328D}"/>
    <cellStyle name="Comma 6 2 4 2 4 7" xfId="24901" xr:uid="{2A298EA5-65EE-4C8C-A38F-3938706E2524}"/>
    <cellStyle name="Comma 6 2 4 2 5" xfId="1143" xr:uid="{412921F2-0DDF-459F-908E-2681AE0730E1}"/>
    <cellStyle name="Comma 6 2 4 2 5 2" xfId="3165" xr:uid="{EE6E5E99-5E7C-4065-BC70-EB7291C8D2BC}"/>
    <cellStyle name="Comma 6 2 4 2 5 2 2" xfId="7209" xr:uid="{8BC18EB6-D058-498A-8E82-07946D2AB132}"/>
    <cellStyle name="Comma 6 2 4 2 5 2 2 2" xfId="19341" xr:uid="{25EC1F4C-DF64-4658-888A-60F82F03438E}"/>
    <cellStyle name="Comma 6 2 4 2 5 2 2 2 2" xfId="43605" xr:uid="{9D8D5C7D-BAF5-4CCA-AE08-BBED86A8D19B}"/>
    <cellStyle name="Comma 6 2 4 2 5 2 2 3" xfId="31473" xr:uid="{330433AE-C86D-423F-BF75-FC0273CF9F9B}"/>
    <cellStyle name="Comma 6 2 4 2 5 2 3" xfId="11253" xr:uid="{4071D2E2-6F45-41A3-9FF5-02D45DEC9091}"/>
    <cellStyle name="Comma 6 2 4 2 5 2 3 2" xfId="23385" xr:uid="{AE680EB7-CD5C-450B-9083-E71766015F1C}"/>
    <cellStyle name="Comma 6 2 4 2 5 2 3 2 2" xfId="47649" xr:uid="{E924B738-B764-419A-A6CB-18D709B026DB}"/>
    <cellStyle name="Comma 6 2 4 2 5 2 3 3" xfId="35517" xr:uid="{821FBD73-D821-4044-94CA-7E4849E57CA6}"/>
    <cellStyle name="Comma 6 2 4 2 5 2 4" xfId="15297" xr:uid="{17144213-8746-4BED-93D9-5086B702D116}"/>
    <cellStyle name="Comma 6 2 4 2 5 2 4 2" xfId="39561" xr:uid="{7D629582-EA6D-4116-8D51-6D53C5A8D105}"/>
    <cellStyle name="Comma 6 2 4 2 5 2 5" xfId="27429" xr:uid="{3ABF3C1B-BB12-4393-A7D3-A67980878DB5}"/>
    <cellStyle name="Comma 6 2 4 2 5 3" xfId="5187" xr:uid="{902E45F7-86EC-4546-A420-3326329FD184}"/>
    <cellStyle name="Comma 6 2 4 2 5 3 2" xfId="17319" xr:uid="{40E8F910-A335-40C1-BB30-BFF1064C6664}"/>
    <cellStyle name="Comma 6 2 4 2 5 3 2 2" xfId="41583" xr:uid="{83A7C570-6C2A-4C12-B11B-94C69031200D}"/>
    <cellStyle name="Comma 6 2 4 2 5 3 3" xfId="29451" xr:uid="{82F9E4D5-500A-4AA8-93BE-552817BAC637}"/>
    <cellStyle name="Comma 6 2 4 2 5 4" xfId="9231" xr:uid="{32CC1B3D-E685-454E-9BBC-B065DB3B73A6}"/>
    <cellStyle name="Comma 6 2 4 2 5 4 2" xfId="21363" xr:uid="{A76DCFF1-69D7-4859-AFB6-452A018BD2D7}"/>
    <cellStyle name="Comma 6 2 4 2 5 4 2 2" xfId="45627" xr:uid="{0710DB45-1550-4D25-8C48-BABD3581DD32}"/>
    <cellStyle name="Comma 6 2 4 2 5 4 3" xfId="33495" xr:uid="{28DD1227-C2A8-4BDE-A763-EFB54EA3DED1}"/>
    <cellStyle name="Comma 6 2 4 2 5 5" xfId="13275" xr:uid="{8E50196B-AEEC-48CB-9E5F-0793FC1647CA}"/>
    <cellStyle name="Comma 6 2 4 2 5 5 2" xfId="37539" xr:uid="{C06F0A69-BFDF-4711-BD15-9A48D034DD84}"/>
    <cellStyle name="Comma 6 2 4 2 5 6" xfId="25407" xr:uid="{C5761A59-017A-416E-9A38-8DAFE8EB94A7}"/>
    <cellStyle name="Comma 6 2 4 2 6" xfId="2154" xr:uid="{3E769B7C-30C2-4CD2-BF4F-2233AEE37839}"/>
    <cellStyle name="Comma 6 2 4 2 6 2" xfId="6198" xr:uid="{C1CE65F1-9F72-4346-845A-A31C2F854A1B}"/>
    <cellStyle name="Comma 6 2 4 2 6 2 2" xfId="18330" xr:uid="{94A06938-4F18-4A1B-9A6A-7221738676B2}"/>
    <cellStyle name="Comma 6 2 4 2 6 2 2 2" xfId="42594" xr:uid="{15066264-84F1-47C5-8C59-7B28AFFC5868}"/>
    <cellStyle name="Comma 6 2 4 2 6 2 3" xfId="30462" xr:uid="{17D866C1-366E-4F7F-A469-2B61D96C2375}"/>
    <cellStyle name="Comma 6 2 4 2 6 3" xfId="10242" xr:uid="{4EF67D2B-26A9-40C5-81A0-5854680657A2}"/>
    <cellStyle name="Comma 6 2 4 2 6 3 2" xfId="22374" xr:uid="{E3A8E0E8-0035-4C9A-B694-7D4032337E1D}"/>
    <cellStyle name="Comma 6 2 4 2 6 3 2 2" xfId="46638" xr:uid="{20273456-493A-4F55-A559-6EE3E8A8CC74}"/>
    <cellStyle name="Comma 6 2 4 2 6 3 3" xfId="34506" xr:uid="{47658E52-733D-4A79-92E5-75C64D3B007A}"/>
    <cellStyle name="Comma 6 2 4 2 6 4" xfId="14286" xr:uid="{58E4EBB4-EAB2-4B02-ACB6-7C548B21F966}"/>
    <cellStyle name="Comma 6 2 4 2 6 4 2" xfId="38550" xr:uid="{EE929791-2466-4BA1-AFDD-AE9A11902C6A}"/>
    <cellStyle name="Comma 6 2 4 2 6 5" xfId="26418" xr:uid="{15411270-DEFB-4C10-ACAB-58951807D37D}"/>
    <cellStyle name="Comma 6 2 4 2 7" xfId="4176" xr:uid="{624A1B56-89B1-448E-9437-0B019C538386}"/>
    <cellStyle name="Comma 6 2 4 2 7 2" xfId="16308" xr:uid="{8E440062-A403-4517-91C3-9C0B71776DE1}"/>
    <cellStyle name="Comma 6 2 4 2 7 2 2" xfId="40572" xr:uid="{F4335264-BE4D-4923-9111-02B1FB652E6A}"/>
    <cellStyle name="Comma 6 2 4 2 7 3" xfId="28440" xr:uid="{329ABC64-D703-40AC-B19F-4C88CDEB79FD}"/>
    <cellStyle name="Comma 6 2 4 2 8" xfId="8220" xr:uid="{789D7978-1428-46ED-A0F9-542E8C49DBAD}"/>
    <cellStyle name="Comma 6 2 4 2 8 2" xfId="20352" xr:uid="{33ED1D78-8BF1-4AF6-93E3-70FB4299628A}"/>
    <cellStyle name="Comma 6 2 4 2 8 2 2" xfId="44616" xr:uid="{A47D54FA-6D9C-4E30-97D0-5D34BCB1178B}"/>
    <cellStyle name="Comma 6 2 4 2 8 3" xfId="32484" xr:uid="{8CF5A79B-E859-4280-A526-0A0888D3D02C}"/>
    <cellStyle name="Comma 6 2 4 2 9" xfId="12264" xr:uid="{053E38D5-8E35-4D5D-ABE7-3E99FDD8C6DF}"/>
    <cellStyle name="Comma 6 2 4 2 9 2" xfId="36528" xr:uid="{D51F524E-CE24-44B5-80C1-7F9F075A2CCC}"/>
    <cellStyle name="Comma 6 2 4 3" xfId="195" xr:uid="{A09112A0-ECE2-4163-814C-1284739A270C}"/>
    <cellStyle name="Comma 6 2 4 3 2" xfId="448" xr:uid="{1E316FFB-29B4-4533-A4EB-C21A3AE12A4B}"/>
    <cellStyle name="Comma 6 2 4 3 2 2" xfId="953" xr:uid="{6E036D85-51CB-4C81-A828-7EDC74044A63}"/>
    <cellStyle name="Comma 6 2 4 3 2 2 2" xfId="1964" xr:uid="{EB52734C-4FB7-45E3-B4C1-1278338CBA81}"/>
    <cellStyle name="Comma 6 2 4 3 2 2 2 2" xfId="3986" xr:uid="{7DC0060F-630D-4013-9621-477694AD4442}"/>
    <cellStyle name="Comma 6 2 4 3 2 2 2 2 2" xfId="8030" xr:uid="{F169994B-C6F4-4B46-9086-C89758C7E323}"/>
    <cellStyle name="Comma 6 2 4 3 2 2 2 2 2 2" xfId="20162" xr:uid="{EB2D48E0-6A20-4334-B897-FC51F56736D0}"/>
    <cellStyle name="Comma 6 2 4 3 2 2 2 2 2 2 2" xfId="44426" xr:uid="{EAEC7323-C257-4CDC-A6D7-BD01C511A9A6}"/>
    <cellStyle name="Comma 6 2 4 3 2 2 2 2 2 3" xfId="32294" xr:uid="{D7BF3B7D-A617-4B60-9609-3788AA9B59D2}"/>
    <cellStyle name="Comma 6 2 4 3 2 2 2 2 3" xfId="12074" xr:uid="{63F1281A-D5BF-4272-B305-678249AB7A0D}"/>
    <cellStyle name="Comma 6 2 4 3 2 2 2 2 3 2" xfId="24206" xr:uid="{D0F139D1-8220-411F-8985-3825D9F533BB}"/>
    <cellStyle name="Comma 6 2 4 3 2 2 2 2 3 2 2" xfId="48470" xr:uid="{11010A7A-5BB9-4A12-A8FF-88224BAD194B}"/>
    <cellStyle name="Comma 6 2 4 3 2 2 2 2 3 3" xfId="36338" xr:uid="{33801C04-C812-4581-BD48-FFAECB8475C1}"/>
    <cellStyle name="Comma 6 2 4 3 2 2 2 2 4" xfId="16118" xr:uid="{1F8C1949-C41F-4D1D-A76F-6C918F569FA9}"/>
    <cellStyle name="Comma 6 2 4 3 2 2 2 2 4 2" xfId="40382" xr:uid="{F6C2E3BE-C00F-43EA-8C49-1082E8C3D3C3}"/>
    <cellStyle name="Comma 6 2 4 3 2 2 2 2 5" xfId="28250" xr:uid="{9AC592ED-BF30-422D-9EBD-94F7E617A8FA}"/>
    <cellStyle name="Comma 6 2 4 3 2 2 2 3" xfId="6008" xr:uid="{36168164-CCFB-412E-8B81-537CFA0541C0}"/>
    <cellStyle name="Comma 6 2 4 3 2 2 2 3 2" xfId="18140" xr:uid="{133974AF-D37C-49C4-AE17-F3D5682E387B}"/>
    <cellStyle name="Comma 6 2 4 3 2 2 2 3 2 2" xfId="42404" xr:uid="{45398661-1A24-4125-81DD-471AF9268E23}"/>
    <cellStyle name="Comma 6 2 4 3 2 2 2 3 3" xfId="30272" xr:uid="{414927C5-79CD-4520-A44F-AE5528575E81}"/>
    <cellStyle name="Comma 6 2 4 3 2 2 2 4" xfId="10052" xr:uid="{7F189E12-8124-4ACB-8B26-1BBF67AE5561}"/>
    <cellStyle name="Comma 6 2 4 3 2 2 2 4 2" xfId="22184" xr:uid="{45E359D2-CF85-4F4A-9287-D49A75635E70}"/>
    <cellStyle name="Comma 6 2 4 3 2 2 2 4 2 2" xfId="46448" xr:uid="{8C5CF864-1CA1-46BF-B758-F744B116868E}"/>
    <cellStyle name="Comma 6 2 4 3 2 2 2 4 3" xfId="34316" xr:uid="{8A37F9C6-FEC8-4DC0-9986-B89EDE9CFD6C}"/>
    <cellStyle name="Comma 6 2 4 3 2 2 2 5" xfId="14096" xr:uid="{856710A9-BB79-4AF6-8DA9-C0B8B5F8BC63}"/>
    <cellStyle name="Comma 6 2 4 3 2 2 2 5 2" xfId="38360" xr:uid="{82B6DCAA-9FCB-452A-9064-426BA7E194A6}"/>
    <cellStyle name="Comma 6 2 4 3 2 2 2 6" xfId="26228" xr:uid="{81969BC3-0494-4EA3-86EB-1553A37CC916}"/>
    <cellStyle name="Comma 6 2 4 3 2 2 3" xfId="2975" xr:uid="{7F27179D-0102-436A-918B-110448301007}"/>
    <cellStyle name="Comma 6 2 4 3 2 2 3 2" xfId="7019" xr:uid="{FD842955-7C37-4825-B317-BA62BC0C1E99}"/>
    <cellStyle name="Comma 6 2 4 3 2 2 3 2 2" xfId="19151" xr:uid="{B0077FE6-38DC-41A2-B7DC-2E8B9650A30E}"/>
    <cellStyle name="Comma 6 2 4 3 2 2 3 2 2 2" xfId="43415" xr:uid="{B300AF05-D8ED-40D3-B82A-250A044F39F4}"/>
    <cellStyle name="Comma 6 2 4 3 2 2 3 2 3" xfId="31283" xr:uid="{FFB0BFBE-0472-4384-8F7E-777A7750233C}"/>
    <cellStyle name="Comma 6 2 4 3 2 2 3 3" xfId="11063" xr:uid="{F9F437CB-C676-4C9C-952C-D9DB06AB21D8}"/>
    <cellStyle name="Comma 6 2 4 3 2 2 3 3 2" xfId="23195" xr:uid="{775AD788-2CFC-45DC-85BC-6A0EC4DF957C}"/>
    <cellStyle name="Comma 6 2 4 3 2 2 3 3 2 2" xfId="47459" xr:uid="{A335C83D-C199-4141-8D4F-F0D9A187CD19}"/>
    <cellStyle name="Comma 6 2 4 3 2 2 3 3 3" xfId="35327" xr:uid="{E5E7889B-D515-4BDB-84A9-5504D51729D8}"/>
    <cellStyle name="Comma 6 2 4 3 2 2 3 4" xfId="15107" xr:uid="{41AA8F47-0DDE-4059-9FBF-C464C1B5F3D9}"/>
    <cellStyle name="Comma 6 2 4 3 2 2 3 4 2" xfId="39371" xr:uid="{6574E60A-AB78-44B0-A344-306063EA7E41}"/>
    <cellStyle name="Comma 6 2 4 3 2 2 3 5" xfId="27239" xr:uid="{34FCD0E5-3B5C-4B23-9C79-F1CB67A32083}"/>
    <cellStyle name="Comma 6 2 4 3 2 2 4" xfId="4997" xr:uid="{96C06C93-C32D-46A7-8E06-871E1C1603D2}"/>
    <cellStyle name="Comma 6 2 4 3 2 2 4 2" xfId="17129" xr:uid="{8D3245B0-7076-4989-BEC6-904F44F8E88E}"/>
    <cellStyle name="Comma 6 2 4 3 2 2 4 2 2" xfId="41393" xr:uid="{030009EC-49B5-4231-8DC8-5CE6BE145F4C}"/>
    <cellStyle name="Comma 6 2 4 3 2 2 4 3" xfId="29261" xr:uid="{413D5AA1-C2CF-4E6F-949C-F49CA68DBB62}"/>
    <cellStyle name="Comma 6 2 4 3 2 2 5" xfId="9041" xr:uid="{3A3DB89C-E264-4139-844F-EFC9BE870F87}"/>
    <cellStyle name="Comma 6 2 4 3 2 2 5 2" xfId="21173" xr:uid="{CDE01DC1-60E6-4349-A294-EC1492480A26}"/>
    <cellStyle name="Comma 6 2 4 3 2 2 5 2 2" xfId="45437" xr:uid="{D28A5592-B929-4935-813D-0364D20AD6B6}"/>
    <cellStyle name="Comma 6 2 4 3 2 2 5 3" xfId="33305" xr:uid="{A526A538-9988-4CAB-9D22-35A6AA21033B}"/>
    <cellStyle name="Comma 6 2 4 3 2 2 6" xfId="13085" xr:uid="{E34A292A-09A3-44AF-B4B5-214C0DEBDFF6}"/>
    <cellStyle name="Comma 6 2 4 3 2 2 6 2" xfId="37349" xr:uid="{B4D3F484-2B67-4A20-A60B-4B7789196C84}"/>
    <cellStyle name="Comma 6 2 4 3 2 2 7" xfId="25217" xr:uid="{DB26B893-EB8E-401B-B7F2-4A2B85FFF391}"/>
    <cellStyle name="Comma 6 2 4 3 2 3" xfId="1459" xr:uid="{B7BF9439-916E-452E-ADBF-786C1942A2BD}"/>
    <cellStyle name="Comma 6 2 4 3 2 3 2" xfId="3481" xr:uid="{169801C2-7697-4932-BA25-D0AEEDCF73FD}"/>
    <cellStyle name="Comma 6 2 4 3 2 3 2 2" xfId="7525" xr:uid="{BCD4E47F-73D7-482A-974A-1DD9D87CFA68}"/>
    <cellStyle name="Comma 6 2 4 3 2 3 2 2 2" xfId="19657" xr:uid="{0265083E-3778-44E8-BC37-32C0689307D1}"/>
    <cellStyle name="Comma 6 2 4 3 2 3 2 2 2 2" xfId="43921" xr:uid="{3BD70656-7886-4BE2-8B87-A8E435E6536F}"/>
    <cellStyle name="Comma 6 2 4 3 2 3 2 2 3" xfId="31789" xr:uid="{D75795B4-9D13-42FE-A628-2D976C410C82}"/>
    <cellStyle name="Comma 6 2 4 3 2 3 2 3" xfId="11569" xr:uid="{1D242832-4A0A-4D95-B419-5B0B9F944AF2}"/>
    <cellStyle name="Comma 6 2 4 3 2 3 2 3 2" xfId="23701" xr:uid="{2D2DFC7A-58AD-49A5-A8C1-4A2F35022A76}"/>
    <cellStyle name="Comma 6 2 4 3 2 3 2 3 2 2" xfId="47965" xr:uid="{F143A10B-FF90-47F0-A897-3148706222E9}"/>
    <cellStyle name="Comma 6 2 4 3 2 3 2 3 3" xfId="35833" xr:uid="{2A08AFD0-A162-41D1-9893-C23057CB0B4B}"/>
    <cellStyle name="Comma 6 2 4 3 2 3 2 4" xfId="15613" xr:uid="{CD066205-69C9-4682-A2C0-B60E6CA097F7}"/>
    <cellStyle name="Comma 6 2 4 3 2 3 2 4 2" xfId="39877" xr:uid="{7BE38A80-4BE8-4FFA-831E-F54AA97BD11C}"/>
    <cellStyle name="Comma 6 2 4 3 2 3 2 5" xfId="27745" xr:uid="{7BF4F350-8C18-4AB9-8006-FA5767087861}"/>
    <cellStyle name="Comma 6 2 4 3 2 3 3" xfId="5503" xr:uid="{3505368B-85D1-4153-9075-EE15A1538C41}"/>
    <cellStyle name="Comma 6 2 4 3 2 3 3 2" xfId="17635" xr:uid="{8878AC3A-609B-466E-BE16-EDFB3B4BB99D}"/>
    <cellStyle name="Comma 6 2 4 3 2 3 3 2 2" xfId="41899" xr:uid="{98C38412-FF66-4A63-B4F2-E48AF6BBBDF4}"/>
    <cellStyle name="Comma 6 2 4 3 2 3 3 3" xfId="29767" xr:uid="{008E867A-DF4F-44D9-B8C5-51791E09493E}"/>
    <cellStyle name="Comma 6 2 4 3 2 3 4" xfId="9547" xr:uid="{78AE0FA2-95F4-46B0-A395-AF7FA99CD019}"/>
    <cellStyle name="Comma 6 2 4 3 2 3 4 2" xfId="21679" xr:uid="{963E2D1A-BCB3-437C-956F-A5C2A47A12B1}"/>
    <cellStyle name="Comma 6 2 4 3 2 3 4 2 2" xfId="45943" xr:uid="{58DF8870-0487-450B-8465-812CD90A75C3}"/>
    <cellStyle name="Comma 6 2 4 3 2 3 4 3" xfId="33811" xr:uid="{CD133DE2-EB27-4009-96A9-03140F8C7328}"/>
    <cellStyle name="Comma 6 2 4 3 2 3 5" xfId="13591" xr:uid="{A22F6B4C-06AC-43F5-92E5-1D948F8EAF57}"/>
    <cellStyle name="Comma 6 2 4 3 2 3 5 2" xfId="37855" xr:uid="{D572BF6A-A470-4415-89AD-66CDA46F362C}"/>
    <cellStyle name="Comma 6 2 4 3 2 3 6" xfId="25723" xr:uid="{6E8844C5-CFAC-470C-A8A9-7EBE8E576FAF}"/>
    <cellStyle name="Comma 6 2 4 3 2 4" xfId="2470" xr:uid="{C0A843CD-87C4-4C64-A59B-6689D49ABC93}"/>
    <cellStyle name="Comma 6 2 4 3 2 4 2" xfId="6514" xr:uid="{D08F19BD-1DF0-4E99-B211-288FBC0D7DDC}"/>
    <cellStyle name="Comma 6 2 4 3 2 4 2 2" xfId="18646" xr:uid="{8161AEE8-1B71-47F7-AE3A-A9B459A39D23}"/>
    <cellStyle name="Comma 6 2 4 3 2 4 2 2 2" xfId="42910" xr:uid="{838984B3-DEDD-41C6-B979-216112A9D9C9}"/>
    <cellStyle name="Comma 6 2 4 3 2 4 2 3" xfId="30778" xr:uid="{BDD08F6D-B3D4-451A-ABD4-FA73D36A2DF6}"/>
    <cellStyle name="Comma 6 2 4 3 2 4 3" xfId="10558" xr:uid="{E1596F13-2F22-4B00-87D9-CBED1CA577DD}"/>
    <cellStyle name="Comma 6 2 4 3 2 4 3 2" xfId="22690" xr:uid="{BC0741C7-4E02-487D-9286-7AD81806840F}"/>
    <cellStyle name="Comma 6 2 4 3 2 4 3 2 2" xfId="46954" xr:uid="{351C8EE0-683F-4D91-860E-88F32EB81362}"/>
    <cellStyle name="Comma 6 2 4 3 2 4 3 3" xfId="34822" xr:uid="{E5E08BC9-3FA0-4416-A646-7DC5B5C8D53F}"/>
    <cellStyle name="Comma 6 2 4 3 2 4 4" xfId="14602" xr:uid="{ECDD1B63-8ABF-4CC5-8E69-795C9F7D96E3}"/>
    <cellStyle name="Comma 6 2 4 3 2 4 4 2" xfId="38866" xr:uid="{E0BEC2D5-B04C-4753-A9E2-75042B4FF33E}"/>
    <cellStyle name="Comma 6 2 4 3 2 4 5" xfId="26734" xr:uid="{DF7AAC45-539F-424B-8EFD-4871BB78FA10}"/>
    <cellStyle name="Comma 6 2 4 3 2 5" xfId="4492" xr:uid="{F3419DF2-9EB9-425F-BF65-F498F72424ED}"/>
    <cellStyle name="Comma 6 2 4 3 2 5 2" xfId="16624" xr:uid="{3D12BFD6-9AE8-475D-9FBD-AEC1049F8F26}"/>
    <cellStyle name="Comma 6 2 4 3 2 5 2 2" xfId="40888" xr:uid="{083E4861-763F-4B2F-8CB0-4ABA680E26B7}"/>
    <cellStyle name="Comma 6 2 4 3 2 5 3" xfId="28756" xr:uid="{D647DA9B-F82D-45BF-9B84-335B898103EA}"/>
    <cellStyle name="Comma 6 2 4 3 2 6" xfId="8536" xr:uid="{84EBA1CD-6364-4A90-86B8-43400ECE368F}"/>
    <cellStyle name="Comma 6 2 4 3 2 6 2" xfId="20668" xr:uid="{E83964BA-21A9-494C-B7FE-700CA1F39533}"/>
    <cellStyle name="Comma 6 2 4 3 2 6 2 2" xfId="44932" xr:uid="{BA8ACC43-5076-466B-ADBB-DD6999CF6DCB}"/>
    <cellStyle name="Comma 6 2 4 3 2 6 3" xfId="32800" xr:uid="{56C665E3-F510-40F5-9849-1A239638375E}"/>
    <cellStyle name="Comma 6 2 4 3 2 7" xfId="12580" xr:uid="{19C02811-014A-480D-B6DB-9E99BFE0EDAC}"/>
    <cellStyle name="Comma 6 2 4 3 2 7 2" xfId="36844" xr:uid="{19AE63BE-CE12-4572-8BEB-11347F412EC7}"/>
    <cellStyle name="Comma 6 2 4 3 2 8" xfId="24712" xr:uid="{43A62852-B7C7-4CD8-8ACE-CD8E0C034465}"/>
    <cellStyle name="Comma 6 2 4 3 3" xfId="700" xr:uid="{F4A02593-21C9-46A7-BD4A-9BF8779994B5}"/>
    <cellStyle name="Comma 6 2 4 3 3 2" xfId="1711" xr:uid="{CFE4272E-6610-4DB0-BC40-5B1630985A8B}"/>
    <cellStyle name="Comma 6 2 4 3 3 2 2" xfId="3733" xr:uid="{8FF506D3-5C97-474B-90DF-1E5395F758AB}"/>
    <cellStyle name="Comma 6 2 4 3 3 2 2 2" xfId="7777" xr:uid="{A4A0E669-BE62-431B-9627-C31FA7941EEC}"/>
    <cellStyle name="Comma 6 2 4 3 3 2 2 2 2" xfId="19909" xr:uid="{841C1142-96B6-432A-BDD4-112527933B71}"/>
    <cellStyle name="Comma 6 2 4 3 3 2 2 2 2 2" xfId="44173" xr:uid="{8852ED99-EB73-4B4C-B17D-46D749D5076F}"/>
    <cellStyle name="Comma 6 2 4 3 3 2 2 2 3" xfId="32041" xr:uid="{5C5C4D07-53C7-4DFD-BAB7-543772958F74}"/>
    <cellStyle name="Comma 6 2 4 3 3 2 2 3" xfId="11821" xr:uid="{2498EF63-88E1-4007-84A7-25111239519D}"/>
    <cellStyle name="Comma 6 2 4 3 3 2 2 3 2" xfId="23953" xr:uid="{F47FD933-D75E-4ED5-B367-40AE4B00DA0C}"/>
    <cellStyle name="Comma 6 2 4 3 3 2 2 3 2 2" xfId="48217" xr:uid="{C20AFC62-0AC8-434F-B70F-C7A37D66D4F4}"/>
    <cellStyle name="Comma 6 2 4 3 3 2 2 3 3" xfId="36085" xr:uid="{D178FD1C-0EBF-45E8-8E5F-36FD0CDDE38F}"/>
    <cellStyle name="Comma 6 2 4 3 3 2 2 4" xfId="15865" xr:uid="{C702B0D8-8280-4D82-B8DB-86E330567B6E}"/>
    <cellStyle name="Comma 6 2 4 3 3 2 2 4 2" xfId="40129" xr:uid="{EB950849-B29E-4ABC-8B07-486D5B0C449B}"/>
    <cellStyle name="Comma 6 2 4 3 3 2 2 5" xfId="27997" xr:uid="{71908583-5CA5-4A1C-9FCD-C4E3F688AED2}"/>
    <cellStyle name="Comma 6 2 4 3 3 2 3" xfId="5755" xr:uid="{A9720154-0256-4220-895B-825850D22F67}"/>
    <cellStyle name="Comma 6 2 4 3 3 2 3 2" xfId="17887" xr:uid="{391F4009-9048-4800-8EFD-49C03D7FD060}"/>
    <cellStyle name="Comma 6 2 4 3 3 2 3 2 2" xfId="42151" xr:uid="{0D4B7600-19A5-4C90-BE1E-4E9321AA4F46}"/>
    <cellStyle name="Comma 6 2 4 3 3 2 3 3" xfId="30019" xr:uid="{83E465CF-F0DE-478F-A83B-8D663817A3EC}"/>
    <cellStyle name="Comma 6 2 4 3 3 2 4" xfId="9799" xr:uid="{61E2AF5B-639E-4049-80C1-28DC9F1CD8BE}"/>
    <cellStyle name="Comma 6 2 4 3 3 2 4 2" xfId="21931" xr:uid="{556E80F8-49EC-4A07-9980-0C8462172464}"/>
    <cellStyle name="Comma 6 2 4 3 3 2 4 2 2" xfId="46195" xr:uid="{86EAF24F-4840-48B1-826A-76C08B273C6E}"/>
    <cellStyle name="Comma 6 2 4 3 3 2 4 3" xfId="34063" xr:uid="{9E2C7AED-DD3C-480A-BAF0-D61AD6B3FA35}"/>
    <cellStyle name="Comma 6 2 4 3 3 2 5" xfId="13843" xr:uid="{925051AB-F9AA-4926-BABA-5D4C099AD076}"/>
    <cellStyle name="Comma 6 2 4 3 3 2 5 2" xfId="38107" xr:uid="{54552282-D77E-4861-AFA5-6ADD3C32EC87}"/>
    <cellStyle name="Comma 6 2 4 3 3 2 6" xfId="25975" xr:uid="{3219D192-CA29-4E8C-8579-01070CAEEFD1}"/>
    <cellStyle name="Comma 6 2 4 3 3 3" xfId="2722" xr:uid="{CD91C431-A6DE-4ADC-9BC1-03D82661887C}"/>
    <cellStyle name="Comma 6 2 4 3 3 3 2" xfId="6766" xr:uid="{0A5740F0-5D29-4D36-AAC2-CB95226A483A}"/>
    <cellStyle name="Comma 6 2 4 3 3 3 2 2" xfId="18898" xr:uid="{456F73E3-24B7-4364-BF58-E0045C2255B4}"/>
    <cellStyle name="Comma 6 2 4 3 3 3 2 2 2" xfId="43162" xr:uid="{6CD54982-D831-47BB-8338-E277C72027E9}"/>
    <cellStyle name="Comma 6 2 4 3 3 3 2 3" xfId="31030" xr:uid="{7015237C-AC10-4AD7-B8B9-0C6F170237C5}"/>
    <cellStyle name="Comma 6 2 4 3 3 3 3" xfId="10810" xr:uid="{0BF82320-47BD-45AB-A615-DA3B7E81B627}"/>
    <cellStyle name="Comma 6 2 4 3 3 3 3 2" xfId="22942" xr:uid="{E7391338-039B-43A3-AEFA-BB70EF913049}"/>
    <cellStyle name="Comma 6 2 4 3 3 3 3 2 2" xfId="47206" xr:uid="{EA144E2A-EBE7-490B-A882-41466005D8B4}"/>
    <cellStyle name="Comma 6 2 4 3 3 3 3 3" xfId="35074" xr:uid="{88EC6A2E-BA10-4286-A178-F93711A55C9A}"/>
    <cellStyle name="Comma 6 2 4 3 3 3 4" xfId="14854" xr:uid="{8E28B891-D9F6-4FF1-A340-EA2E3945CBBA}"/>
    <cellStyle name="Comma 6 2 4 3 3 3 4 2" xfId="39118" xr:uid="{138E6EBD-FD78-4228-A222-84456E05A4DA}"/>
    <cellStyle name="Comma 6 2 4 3 3 3 5" xfId="26986" xr:uid="{710DC29C-561A-43A7-A1AC-635239FE1DCB}"/>
    <cellStyle name="Comma 6 2 4 3 3 4" xfId="4744" xr:uid="{411AE3BD-425C-4B74-B2CE-0BD546FC0597}"/>
    <cellStyle name="Comma 6 2 4 3 3 4 2" xfId="16876" xr:uid="{D3F04C82-AEBE-4AD1-B328-48B88B8FFDDC}"/>
    <cellStyle name="Comma 6 2 4 3 3 4 2 2" xfId="41140" xr:uid="{73E7F778-7BDD-4007-AEB9-9E74A13A7299}"/>
    <cellStyle name="Comma 6 2 4 3 3 4 3" xfId="29008" xr:uid="{B3F325B4-1253-4EE4-BEAF-96936669B2C9}"/>
    <cellStyle name="Comma 6 2 4 3 3 5" xfId="8788" xr:uid="{0CA89044-4FB4-43F4-B645-8408F321D0E4}"/>
    <cellStyle name="Comma 6 2 4 3 3 5 2" xfId="20920" xr:uid="{A7A67153-8BE7-45E3-B6F4-49798A331288}"/>
    <cellStyle name="Comma 6 2 4 3 3 5 2 2" xfId="45184" xr:uid="{37713D65-12DE-4081-A6E0-3B3AC5A24868}"/>
    <cellStyle name="Comma 6 2 4 3 3 5 3" xfId="33052" xr:uid="{703BA755-1F55-48F9-ABC4-F965E6ECFAB4}"/>
    <cellStyle name="Comma 6 2 4 3 3 6" xfId="12832" xr:uid="{36B06638-48FC-4AE3-AB03-3651D9B759A4}"/>
    <cellStyle name="Comma 6 2 4 3 3 6 2" xfId="37096" xr:uid="{3F205B6B-5181-446E-B2D5-8E763B7C9CC5}"/>
    <cellStyle name="Comma 6 2 4 3 3 7" xfId="24964" xr:uid="{361C9F9B-9C03-4EC3-BE5B-A127C50224B2}"/>
    <cellStyle name="Comma 6 2 4 3 4" xfId="1206" xr:uid="{B86DB3F9-6619-47FD-B421-68103B302405}"/>
    <cellStyle name="Comma 6 2 4 3 4 2" xfId="3228" xr:uid="{9BA90CBF-F598-49C9-A88F-21E5C8BC7DEE}"/>
    <cellStyle name="Comma 6 2 4 3 4 2 2" xfId="7272" xr:uid="{C3129E9A-7108-4DA5-BF68-78B628B2870C}"/>
    <cellStyle name="Comma 6 2 4 3 4 2 2 2" xfId="19404" xr:uid="{EEB9BB32-9ED4-446F-8CC3-FD0CCD5006AF}"/>
    <cellStyle name="Comma 6 2 4 3 4 2 2 2 2" xfId="43668" xr:uid="{B6C0CB8E-7711-46F1-BA08-B9B100C7612B}"/>
    <cellStyle name="Comma 6 2 4 3 4 2 2 3" xfId="31536" xr:uid="{07F22B9D-5E59-410A-9CC5-ED89247F9B18}"/>
    <cellStyle name="Comma 6 2 4 3 4 2 3" xfId="11316" xr:uid="{3656C266-C42E-4BB1-804E-87C6E3C56BE3}"/>
    <cellStyle name="Comma 6 2 4 3 4 2 3 2" xfId="23448" xr:uid="{7FE5E758-2A00-4F8C-9892-24AD5814A820}"/>
    <cellStyle name="Comma 6 2 4 3 4 2 3 2 2" xfId="47712" xr:uid="{1E9F8973-E2E5-4BEB-9E77-1EDB5F37697C}"/>
    <cellStyle name="Comma 6 2 4 3 4 2 3 3" xfId="35580" xr:uid="{6C6B7B9A-F6D4-44C6-9609-E97973C5FE62}"/>
    <cellStyle name="Comma 6 2 4 3 4 2 4" xfId="15360" xr:uid="{723BE301-D9CE-4100-9557-DA2F37DB3D91}"/>
    <cellStyle name="Comma 6 2 4 3 4 2 4 2" xfId="39624" xr:uid="{B795E8BC-2E79-42FC-99DE-26CBAE03A67E}"/>
    <cellStyle name="Comma 6 2 4 3 4 2 5" xfId="27492" xr:uid="{988A8B33-99F5-478A-8972-DD339118307F}"/>
    <cellStyle name="Comma 6 2 4 3 4 3" xfId="5250" xr:uid="{98922A9C-B8FE-490A-AF57-E221849BE7A1}"/>
    <cellStyle name="Comma 6 2 4 3 4 3 2" xfId="17382" xr:uid="{B015F88E-6CE0-4D46-A2A1-79EC911C0F1F}"/>
    <cellStyle name="Comma 6 2 4 3 4 3 2 2" xfId="41646" xr:uid="{6E04C830-2340-4E15-BE17-76EDEF7E9C37}"/>
    <cellStyle name="Comma 6 2 4 3 4 3 3" xfId="29514" xr:uid="{592F5589-D1A1-4468-A968-B789AE6571FC}"/>
    <cellStyle name="Comma 6 2 4 3 4 4" xfId="9294" xr:uid="{27B8FF61-53C3-42A0-9614-4045664A537F}"/>
    <cellStyle name="Comma 6 2 4 3 4 4 2" xfId="21426" xr:uid="{30AEF19F-1B5B-4409-8C5E-01762353B1C6}"/>
    <cellStyle name="Comma 6 2 4 3 4 4 2 2" xfId="45690" xr:uid="{B61744E4-049B-42EE-A60B-21EDE3246F42}"/>
    <cellStyle name="Comma 6 2 4 3 4 4 3" xfId="33558" xr:uid="{CA793629-4F1C-4161-A32A-3F8C787BD40A}"/>
    <cellStyle name="Comma 6 2 4 3 4 5" xfId="13338" xr:uid="{419A4CBE-EF45-40B6-95CA-0747C110B065}"/>
    <cellStyle name="Comma 6 2 4 3 4 5 2" xfId="37602" xr:uid="{AB683603-5C07-4F54-B608-3B7D836FD377}"/>
    <cellStyle name="Comma 6 2 4 3 4 6" xfId="25470" xr:uid="{38587516-50B6-49D2-B630-5474A4C81535}"/>
    <cellStyle name="Comma 6 2 4 3 5" xfId="2217" xr:uid="{84425A83-0248-4B6D-A737-36B8240C0A5F}"/>
    <cellStyle name="Comma 6 2 4 3 5 2" xfId="6261" xr:uid="{2B754263-F589-459F-9F99-3DEC9264ADEF}"/>
    <cellStyle name="Comma 6 2 4 3 5 2 2" xfId="18393" xr:uid="{DD817F91-3D1B-4CE8-8479-EE7CF983857A}"/>
    <cellStyle name="Comma 6 2 4 3 5 2 2 2" xfId="42657" xr:uid="{93DAE357-8138-45CA-B9F5-7AB806478EE7}"/>
    <cellStyle name="Comma 6 2 4 3 5 2 3" xfId="30525" xr:uid="{1582F9AC-33ED-45CB-8C50-62FC21266765}"/>
    <cellStyle name="Comma 6 2 4 3 5 3" xfId="10305" xr:uid="{3533E93C-B085-4FF1-BA2A-8B45C98A0739}"/>
    <cellStyle name="Comma 6 2 4 3 5 3 2" xfId="22437" xr:uid="{F3BC6967-CC74-4BB1-AB91-5C0906784D67}"/>
    <cellStyle name="Comma 6 2 4 3 5 3 2 2" xfId="46701" xr:uid="{1C2AADA5-4592-409A-9C51-74BE005569C1}"/>
    <cellStyle name="Comma 6 2 4 3 5 3 3" xfId="34569" xr:uid="{81CA9C5B-FC13-468A-AA9C-263D4EC462EF}"/>
    <cellStyle name="Comma 6 2 4 3 5 4" xfId="14349" xr:uid="{37A65738-6AD8-474D-ACDE-460B8DFFCD9C}"/>
    <cellStyle name="Comma 6 2 4 3 5 4 2" xfId="38613" xr:uid="{E9EF428B-01C4-4BE9-98C6-C2EDC3E4EBEF}"/>
    <cellStyle name="Comma 6 2 4 3 5 5" xfId="26481" xr:uid="{65D9D278-6CB8-4B94-9924-9E52D8E64EC4}"/>
    <cellStyle name="Comma 6 2 4 3 6" xfId="4239" xr:uid="{ED0BA694-3D63-46FC-B533-0F6288DC7363}"/>
    <cellStyle name="Comma 6 2 4 3 6 2" xfId="16371" xr:uid="{BE998831-0C4E-4E40-8A0E-20298BFB6E92}"/>
    <cellStyle name="Comma 6 2 4 3 6 2 2" xfId="40635" xr:uid="{92895369-E43F-4EAE-800D-10D59742C259}"/>
    <cellStyle name="Comma 6 2 4 3 6 3" xfId="28503" xr:uid="{0A88998A-F994-4829-8EBA-A593DD4D0919}"/>
    <cellStyle name="Comma 6 2 4 3 7" xfId="8283" xr:uid="{DF09F58D-E838-4BD4-A6A5-BCF3A055FC89}"/>
    <cellStyle name="Comma 6 2 4 3 7 2" xfId="20415" xr:uid="{F0000EB4-BF59-4D19-8542-CE5D9E6DBB79}"/>
    <cellStyle name="Comma 6 2 4 3 7 2 2" xfId="44679" xr:uid="{45D72707-4F3F-4692-B03F-E9A7BCCB0E27}"/>
    <cellStyle name="Comma 6 2 4 3 7 3" xfId="32547" xr:uid="{951848ED-6542-4E97-B335-E2AB653BB5C8}"/>
    <cellStyle name="Comma 6 2 4 3 8" xfId="12327" xr:uid="{85CAABFD-0443-45DC-922D-4DFF56864929}"/>
    <cellStyle name="Comma 6 2 4 3 8 2" xfId="36591" xr:uid="{FEA34607-8F16-44F2-AF27-1DE350C3CCAF}"/>
    <cellStyle name="Comma 6 2 4 3 9" xfId="24459" xr:uid="{E8B9F0A9-DCAB-48DF-922C-CD33CB8F8FAA}"/>
    <cellStyle name="Comma 6 2 4 4" xfId="322" xr:uid="{C112DAC3-570A-4370-B020-463AF9FDE4AA}"/>
    <cellStyle name="Comma 6 2 4 4 2" xfId="827" xr:uid="{84609282-B138-4B9A-AB99-321C2AFD6541}"/>
    <cellStyle name="Comma 6 2 4 4 2 2" xfId="1838" xr:uid="{650C15C8-207E-4784-A676-A7CEED19C059}"/>
    <cellStyle name="Comma 6 2 4 4 2 2 2" xfId="3860" xr:uid="{1FC598FC-5F5A-419C-B029-54E7AAE7CC27}"/>
    <cellStyle name="Comma 6 2 4 4 2 2 2 2" xfId="7904" xr:uid="{CED435A2-9D1C-4E58-83E7-0C4C30160692}"/>
    <cellStyle name="Comma 6 2 4 4 2 2 2 2 2" xfId="20036" xr:uid="{81A4740F-4F0F-475A-AB13-00D07E320663}"/>
    <cellStyle name="Comma 6 2 4 4 2 2 2 2 2 2" xfId="44300" xr:uid="{943960C5-5300-4EBD-BF48-4C078863A9F2}"/>
    <cellStyle name="Comma 6 2 4 4 2 2 2 2 3" xfId="32168" xr:uid="{96C26169-D725-4A3D-A8C3-8FEF2FA87A95}"/>
    <cellStyle name="Comma 6 2 4 4 2 2 2 3" xfId="11948" xr:uid="{D188D2DD-D0BA-44FB-B309-D035344D008F}"/>
    <cellStyle name="Comma 6 2 4 4 2 2 2 3 2" xfId="24080" xr:uid="{BBD6A54A-992E-4500-8B81-3CD2DAB470A8}"/>
    <cellStyle name="Comma 6 2 4 4 2 2 2 3 2 2" xfId="48344" xr:uid="{F87B8C58-1930-4A90-96FE-0C12F9C486A4}"/>
    <cellStyle name="Comma 6 2 4 4 2 2 2 3 3" xfId="36212" xr:uid="{7534A6BC-9975-4FBA-8BA6-2F4E292665AB}"/>
    <cellStyle name="Comma 6 2 4 4 2 2 2 4" xfId="15992" xr:uid="{B6788D7E-DE90-4D26-80B2-E65089DA6CE4}"/>
    <cellStyle name="Comma 6 2 4 4 2 2 2 4 2" xfId="40256" xr:uid="{6A0BD27B-7333-4BD6-A101-D57B25E1D14C}"/>
    <cellStyle name="Comma 6 2 4 4 2 2 2 5" xfId="28124" xr:uid="{8CBB6D8E-949E-4F69-81D5-95585D57CDD7}"/>
    <cellStyle name="Comma 6 2 4 4 2 2 3" xfId="5882" xr:uid="{73E70C3F-FE25-444D-985B-40A7A9796964}"/>
    <cellStyle name="Comma 6 2 4 4 2 2 3 2" xfId="18014" xr:uid="{CBE039D2-D261-49D5-8690-1611BD160FAC}"/>
    <cellStyle name="Comma 6 2 4 4 2 2 3 2 2" xfId="42278" xr:uid="{21A4B19C-B947-4427-8C95-21691CB4607D}"/>
    <cellStyle name="Comma 6 2 4 4 2 2 3 3" xfId="30146" xr:uid="{F75E5B1A-884B-44D0-ADC6-782957587654}"/>
    <cellStyle name="Comma 6 2 4 4 2 2 4" xfId="9926" xr:uid="{15829D4D-A006-4C22-800A-4415B1B2B9C5}"/>
    <cellStyle name="Comma 6 2 4 4 2 2 4 2" xfId="22058" xr:uid="{5EDBB116-791B-429E-A603-ED76757BB4F6}"/>
    <cellStyle name="Comma 6 2 4 4 2 2 4 2 2" xfId="46322" xr:uid="{B963808D-FEA9-4178-9923-B83B3E7FABB4}"/>
    <cellStyle name="Comma 6 2 4 4 2 2 4 3" xfId="34190" xr:uid="{888A3D8E-0850-46FD-B370-EEEAED42F683}"/>
    <cellStyle name="Comma 6 2 4 4 2 2 5" xfId="13970" xr:uid="{EAE7E0B2-E75E-4E47-B32E-BB0C5746B20B}"/>
    <cellStyle name="Comma 6 2 4 4 2 2 5 2" xfId="38234" xr:uid="{85D1498F-A4B3-4CED-9EBE-4239F220A8D9}"/>
    <cellStyle name="Comma 6 2 4 4 2 2 6" xfId="26102" xr:uid="{CD0E9332-92B4-4B2B-BDB2-22CBB606B196}"/>
    <cellStyle name="Comma 6 2 4 4 2 3" xfId="2849" xr:uid="{02346549-F222-4079-B7FE-9500DDC249C5}"/>
    <cellStyle name="Comma 6 2 4 4 2 3 2" xfId="6893" xr:uid="{403C73FB-E9CA-45BF-8A0A-376FEA84AD43}"/>
    <cellStyle name="Comma 6 2 4 4 2 3 2 2" xfId="19025" xr:uid="{47D288CA-86B3-4045-BDFC-C77A247656A2}"/>
    <cellStyle name="Comma 6 2 4 4 2 3 2 2 2" xfId="43289" xr:uid="{F1330187-5783-46F3-8C28-166F6F9CDA68}"/>
    <cellStyle name="Comma 6 2 4 4 2 3 2 3" xfId="31157" xr:uid="{DE30C0E3-3B7C-4683-BA5C-2E85F243045B}"/>
    <cellStyle name="Comma 6 2 4 4 2 3 3" xfId="10937" xr:uid="{3085C284-069D-4783-A855-EFD5BCDD8BE9}"/>
    <cellStyle name="Comma 6 2 4 4 2 3 3 2" xfId="23069" xr:uid="{82006A46-C0E9-4556-9E93-5FC0DBF1D327}"/>
    <cellStyle name="Comma 6 2 4 4 2 3 3 2 2" xfId="47333" xr:uid="{FC5192F5-BF3F-4D5D-BF91-973F2554AD35}"/>
    <cellStyle name="Comma 6 2 4 4 2 3 3 3" xfId="35201" xr:uid="{728F23E4-330C-4BFB-A516-0F35FD2CFBF2}"/>
    <cellStyle name="Comma 6 2 4 4 2 3 4" xfId="14981" xr:uid="{86767413-57C7-4392-BD60-74819CB720E1}"/>
    <cellStyle name="Comma 6 2 4 4 2 3 4 2" xfId="39245" xr:uid="{F0388D65-95EA-4EA0-9E12-7A6DD9CA603B}"/>
    <cellStyle name="Comma 6 2 4 4 2 3 5" xfId="27113" xr:uid="{111A1CAA-9C9C-4E07-9284-E83BA52D9C63}"/>
    <cellStyle name="Comma 6 2 4 4 2 4" xfId="4871" xr:uid="{F85957FC-1674-46D6-8E5C-E25F5C6D5C9D}"/>
    <cellStyle name="Comma 6 2 4 4 2 4 2" xfId="17003" xr:uid="{C5BF619D-2F90-4408-B888-466C56170190}"/>
    <cellStyle name="Comma 6 2 4 4 2 4 2 2" xfId="41267" xr:uid="{4161C405-B97D-4B27-8D61-B3055468723E}"/>
    <cellStyle name="Comma 6 2 4 4 2 4 3" xfId="29135" xr:uid="{349C3720-0552-4B1C-8168-E70F82B60632}"/>
    <cellStyle name="Comma 6 2 4 4 2 5" xfId="8915" xr:uid="{0647F937-6606-4B2E-8956-22CB74E59905}"/>
    <cellStyle name="Comma 6 2 4 4 2 5 2" xfId="21047" xr:uid="{17214C7B-03D3-4BCD-B046-3291060791FA}"/>
    <cellStyle name="Comma 6 2 4 4 2 5 2 2" xfId="45311" xr:uid="{D50431B6-A8D1-488B-A025-AC29E764328C}"/>
    <cellStyle name="Comma 6 2 4 4 2 5 3" xfId="33179" xr:uid="{E3A6D2BB-57E8-439E-854A-4D84F1150044}"/>
    <cellStyle name="Comma 6 2 4 4 2 6" xfId="12959" xr:uid="{F4748C3A-D4DB-46A6-8CC4-E68E137DC24E}"/>
    <cellStyle name="Comma 6 2 4 4 2 6 2" xfId="37223" xr:uid="{FB1A4C31-8DDD-4D5B-B777-39AA93CC92E8}"/>
    <cellStyle name="Comma 6 2 4 4 2 7" xfId="25091" xr:uid="{4A85A146-1C24-4E18-AAF8-58E0AB556EAF}"/>
    <cellStyle name="Comma 6 2 4 4 3" xfId="1333" xr:uid="{93E0384D-F7E8-4AFE-B9C1-2073A2F3A56E}"/>
    <cellStyle name="Comma 6 2 4 4 3 2" xfId="3355" xr:uid="{81E3E3ED-1DCE-4C79-ACE8-5F0AFB3E68A8}"/>
    <cellStyle name="Comma 6 2 4 4 3 2 2" xfId="7399" xr:uid="{C3ABFB9C-E936-4230-8914-48B4C0E5EE89}"/>
    <cellStyle name="Comma 6 2 4 4 3 2 2 2" xfId="19531" xr:uid="{20EEA396-7465-4BC2-A7D4-C4F9726A57AD}"/>
    <cellStyle name="Comma 6 2 4 4 3 2 2 2 2" xfId="43795" xr:uid="{E550C894-F04B-47DB-9299-658F3046BD26}"/>
    <cellStyle name="Comma 6 2 4 4 3 2 2 3" xfId="31663" xr:uid="{4B742D65-B124-4BDB-88B1-B680C4918D64}"/>
    <cellStyle name="Comma 6 2 4 4 3 2 3" xfId="11443" xr:uid="{5EE6DCD9-3497-4F63-AEDD-96EF061292EB}"/>
    <cellStyle name="Comma 6 2 4 4 3 2 3 2" xfId="23575" xr:uid="{EB753F3C-4DCE-47D3-A92B-8A065F76BAF3}"/>
    <cellStyle name="Comma 6 2 4 4 3 2 3 2 2" xfId="47839" xr:uid="{B3617E72-B54E-47D3-BB9F-06A804B5867C}"/>
    <cellStyle name="Comma 6 2 4 4 3 2 3 3" xfId="35707" xr:uid="{F4DCBFBD-5EEB-411F-BA98-E40C9EB0C59D}"/>
    <cellStyle name="Comma 6 2 4 4 3 2 4" xfId="15487" xr:uid="{1D57A17B-8313-4573-A613-3147088C3437}"/>
    <cellStyle name="Comma 6 2 4 4 3 2 4 2" xfId="39751" xr:uid="{3FE8AFA8-268B-45EF-8283-3E728F9F40E8}"/>
    <cellStyle name="Comma 6 2 4 4 3 2 5" xfId="27619" xr:uid="{84B04EA7-855C-42DF-ADE4-CF0104918062}"/>
    <cellStyle name="Comma 6 2 4 4 3 3" xfId="5377" xr:uid="{E0D3D3E5-F7A5-474A-8AB5-1B6970813035}"/>
    <cellStyle name="Comma 6 2 4 4 3 3 2" xfId="17509" xr:uid="{C040211B-A7CC-41EB-8198-8C0FD0A0F5A2}"/>
    <cellStyle name="Comma 6 2 4 4 3 3 2 2" xfId="41773" xr:uid="{7E047E4B-22AB-4359-AC01-F22F23987B50}"/>
    <cellStyle name="Comma 6 2 4 4 3 3 3" xfId="29641" xr:uid="{3AF78C85-1EB6-4170-8AFC-5F9D6A047609}"/>
    <cellStyle name="Comma 6 2 4 4 3 4" xfId="9421" xr:uid="{1D3F9FD6-948D-4BFD-A32D-5EA2BCF9FA5C}"/>
    <cellStyle name="Comma 6 2 4 4 3 4 2" xfId="21553" xr:uid="{80B31FF7-E531-4D6A-85F6-5B1BC91A9FB4}"/>
    <cellStyle name="Comma 6 2 4 4 3 4 2 2" xfId="45817" xr:uid="{3C3D1024-C263-4D4B-AB42-9DF2B3908582}"/>
    <cellStyle name="Comma 6 2 4 4 3 4 3" xfId="33685" xr:uid="{F4D08893-63AC-4306-A307-8930BB9B6FB9}"/>
    <cellStyle name="Comma 6 2 4 4 3 5" xfId="13465" xr:uid="{277976FD-DE0D-4482-8616-DF39F81DFE0C}"/>
    <cellStyle name="Comma 6 2 4 4 3 5 2" xfId="37729" xr:uid="{5314969B-EF0C-4375-B4C7-8F8173555F88}"/>
    <cellStyle name="Comma 6 2 4 4 3 6" xfId="25597" xr:uid="{8E34EEE1-33B3-48C2-8A9E-96580D9E3709}"/>
    <cellStyle name="Comma 6 2 4 4 4" xfId="2344" xr:uid="{086601BC-AA0C-4539-8A61-F00D2C55F429}"/>
    <cellStyle name="Comma 6 2 4 4 4 2" xfId="6388" xr:uid="{6F51452B-34A3-4767-8659-91412204D942}"/>
    <cellStyle name="Comma 6 2 4 4 4 2 2" xfId="18520" xr:uid="{4DE176BE-73F5-47B4-ABFD-68F0B2D3CDE3}"/>
    <cellStyle name="Comma 6 2 4 4 4 2 2 2" xfId="42784" xr:uid="{6828F42E-F2F7-4308-91AA-F87046B5AB36}"/>
    <cellStyle name="Comma 6 2 4 4 4 2 3" xfId="30652" xr:uid="{6E5DFC54-DF34-4132-9073-8C89DE87F257}"/>
    <cellStyle name="Comma 6 2 4 4 4 3" xfId="10432" xr:uid="{E6C70282-7040-41CA-9501-EE7B8D13107D}"/>
    <cellStyle name="Comma 6 2 4 4 4 3 2" xfId="22564" xr:uid="{B8B1FC41-9FA4-4E3B-9DB8-373E6EF4A6DD}"/>
    <cellStyle name="Comma 6 2 4 4 4 3 2 2" xfId="46828" xr:uid="{810FE3C3-DEFA-4F57-8372-4072037D6AD3}"/>
    <cellStyle name="Comma 6 2 4 4 4 3 3" xfId="34696" xr:uid="{0A48FA4A-F366-4AFE-98EE-993C4978FB6F}"/>
    <cellStyle name="Comma 6 2 4 4 4 4" xfId="14476" xr:uid="{20E95041-7FCD-4A38-A7AC-54E04ED5EFBB}"/>
    <cellStyle name="Comma 6 2 4 4 4 4 2" xfId="38740" xr:uid="{1327027A-A8AB-4C43-8EC0-23B01615CB7E}"/>
    <cellStyle name="Comma 6 2 4 4 4 5" xfId="26608" xr:uid="{7AEF2DD8-A80A-45A9-A0FB-0311245971EC}"/>
    <cellStyle name="Comma 6 2 4 4 5" xfId="4366" xr:uid="{E55B55DA-5729-4B9C-8423-6734A3716148}"/>
    <cellStyle name="Comma 6 2 4 4 5 2" xfId="16498" xr:uid="{50B43482-EBAA-4595-9372-B915EB4440C3}"/>
    <cellStyle name="Comma 6 2 4 4 5 2 2" xfId="40762" xr:uid="{B57FBB8B-EEA7-42CE-A080-40B9DC4F8468}"/>
    <cellStyle name="Comma 6 2 4 4 5 3" xfId="28630" xr:uid="{1754AE37-BC37-4C11-A935-599F2BFD23F5}"/>
    <cellStyle name="Comma 6 2 4 4 6" xfId="8410" xr:uid="{EA240DE2-5E46-4FF5-9528-105E2A4470BF}"/>
    <cellStyle name="Comma 6 2 4 4 6 2" xfId="20542" xr:uid="{96D5039E-A041-431A-BD51-4BC94D3DFF6F}"/>
    <cellStyle name="Comma 6 2 4 4 6 2 2" xfId="44806" xr:uid="{4BD1D7CB-436B-490E-A41F-B47C40DE3A9B}"/>
    <cellStyle name="Comma 6 2 4 4 6 3" xfId="32674" xr:uid="{FD50B18F-B060-47E1-8A3A-455F38B3C8BF}"/>
    <cellStyle name="Comma 6 2 4 4 7" xfId="12454" xr:uid="{262E06A1-1F04-413C-9795-7D8693E272A1}"/>
    <cellStyle name="Comma 6 2 4 4 7 2" xfId="36718" xr:uid="{3BB194E7-23EB-490E-8FFD-B2C01EB312E2}"/>
    <cellStyle name="Comma 6 2 4 4 8" xfId="24586" xr:uid="{2403573D-F6AF-4248-8703-6D314D173B6F}"/>
    <cellStyle name="Comma 6 2 4 5" xfId="574" xr:uid="{29EFD726-FBAD-4DF9-A709-F239605670BB}"/>
    <cellStyle name="Comma 6 2 4 5 2" xfId="1585" xr:uid="{8298AD78-2DAD-4B44-B90F-B324C01C32FA}"/>
    <cellStyle name="Comma 6 2 4 5 2 2" xfId="3607" xr:uid="{4DB11475-7032-424E-9048-40DC7896152A}"/>
    <cellStyle name="Comma 6 2 4 5 2 2 2" xfId="7651" xr:uid="{07497E1B-2FBE-47EE-B8F8-35DE3795547A}"/>
    <cellStyle name="Comma 6 2 4 5 2 2 2 2" xfId="19783" xr:uid="{4AD9F625-39D7-4D87-9A50-553CBA25C64E}"/>
    <cellStyle name="Comma 6 2 4 5 2 2 2 2 2" xfId="44047" xr:uid="{9DA5D8D0-6EB9-42E0-8EAF-7EE41EBD6CBD}"/>
    <cellStyle name="Comma 6 2 4 5 2 2 2 3" xfId="31915" xr:uid="{C2FA287E-B731-4D5D-9421-CCADBEC6125E}"/>
    <cellStyle name="Comma 6 2 4 5 2 2 3" xfId="11695" xr:uid="{F70FD0DA-2071-4844-B45A-4B7A49D5575A}"/>
    <cellStyle name="Comma 6 2 4 5 2 2 3 2" xfId="23827" xr:uid="{CCE53023-8C14-4A21-9681-E35710354F8F}"/>
    <cellStyle name="Comma 6 2 4 5 2 2 3 2 2" xfId="48091" xr:uid="{A87AED61-389B-4A40-AC14-207DF2E8124C}"/>
    <cellStyle name="Comma 6 2 4 5 2 2 3 3" xfId="35959" xr:uid="{9791D686-F735-470A-96D0-C601078C81BB}"/>
    <cellStyle name="Comma 6 2 4 5 2 2 4" xfId="15739" xr:uid="{17887C31-9097-4862-A69D-946DF3E73D56}"/>
    <cellStyle name="Comma 6 2 4 5 2 2 4 2" xfId="40003" xr:uid="{8B17B5CD-3E52-4FF7-A52F-7549312AE414}"/>
    <cellStyle name="Comma 6 2 4 5 2 2 5" xfId="27871" xr:uid="{582C1749-94FA-40E7-806C-153263234DAE}"/>
    <cellStyle name="Comma 6 2 4 5 2 3" xfId="5629" xr:uid="{AB676E54-FAAF-4750-A72B-5749477B46AB}"/>
    <cellStyle name="Comma 6 2 4 5 2 3 2" xfId="17761" xr:uid="{9C332A39-7F66-46A7-8A64-438DDF3E2FCF}"/>
    <cellStyle name="Comma 6 2 4 5 2 3 2 2" xfId="42025" xr:uid="{4D85134E-E9D8-41AA-842B-604194A6F1B0}"/>
    <cellStyle name="Comma 6 2 4 5 2 3 3" xfId="29893" xr:uid="{46F79E5E-636F-45AF-9446-F82A978E0436}"/>
    <cellStyle name="Comma 6 2 4 5 2 4" xfId="9673" xr:uid="{7E933282-A09F-407E-A9C9-750EC7DAE457}"/>
    <cellStyle name="Comma 6 2 4 5 2 4 2" xfId="21805" xr:uid="{A9E34852-5592-40CD-983A-EACAF9AF0F9C}"/>
    <cellStyle name="Comma 6 2 4 5 2 4 2 2" xfId="46069" xr:uid="{BA6192F4-D79A-4CC8-BCC1-E6A867E67FC1}"/>
    <cellStyle name="Comma 6 2 4 5 2 4 3" xfId="33937" xr:uid="{82A1E2E4-55CA-4769-BACE-167B01CEEE73}"/>
    <cellStyle name="Comma 6 2 4 5 2 5" xfId="13717" xr:uid="{6F2CA2DE-5AAC-4060-B912-F2818AA869F0}"/>
    <cellStyle name="Comma 6 2 4 5 2 5 2" xfId="37981" xr:uid="{DFFC120E-10F0-400D-B37B-B0723452C38C}"/>
    <cellStyle name="Comma 6 2 4 5 2 6" xfId="25849" xr:uid="{E1405AA0-0E59-477C-A424-CE6FF58E9AB1}"/>
    <cellStyle name="Comma 6 2 4 5 3" xfId="2596" xr:uid="{43CCC51A-7184-41E3-BAAF-5A0775D5BEB2}"/>
    <cellStyle name="Comma 6 2 4 5 3 2" xfId="6640" xr:uid="{43FC695D-89BC-477A-BD55-DC82AA643007}"/>
    <cellStyle name="Comma 6 2 4 5 3 2 2" xfId="18772" xr:uid="{B380097C-69AD-4852-B844-0FE33B6B4D62}"/>
    <cellStyle name="Comma 6 2 4 5 3 2 2 2" xfId="43036" xr:uid="{7B848A9B-CDB4-49C7-AB2C-4FEDACE2CE1B}"/>
    <cellStyle name="Comma 6 2 4 5 3 2 3" xfId="30904" xr:uid="{D60E699C-B7AD-43ED-BA0E-BF444B0988FA}"/>
    <cellStyle name="Comma 6 2 4 5 3 3" xfId="10684" xr:uid="{8BAA9314-A440-44A6-8996-EF6A8013A22F}"/>
    <cellStyle name="Comma 6 2 4 5 3 3 2" xfId="22816" xr:uid="{2828FF55-E6E1-4CD5-AA63-CDC75DC7436A}"/>
    <cellStyle name="Comma 6 2 4 5 3 3 2 2" xfId="47080" xr:uid="{6DDE4C31-5C5D-4237-BAA9-CC3931DE57C4}"/>
    <cellStyle name="Comma 6 2 4 5 3 3 3" xfId="34948" xr:uid="{5747E48F-23F0-4DDE-A34B-5097127C42E5}"/>
    <cellStyle name="Comma 6 2 4 5 3 4" xfId="14728" xr:uid="{57F84D47-8318-4181-B73D-F2B88F728859}"/>
    <cellStyle name="Comma 6 2 4 5 3 4 2" xfId="38992" xr:uid="{9AD885F4-C322-4816-8261-77368DF7FF70}"/>
    <cellStyle name="Comma 6 2 4 5 3 5" xfId="26860" xr:uid="{68A3332E-20A7-41A8-9F40-2B57C2741AC8}"/>
    <cellStyle name="Comma 6 2 4 5 4" xfId="4618" xr:uid="{CBE56128-ABDC-4AB2-8D06-902EC3287B2F}"/>
    <cellStyle name="Comma 6 2 4 5 4 2" xfId="16750" xr:uid="{4ABC854D-97B9-49EE-9CB4-91C7A63C7EAE}"/>
    <cellStyle name="Comma 6 2 4 5 4 2 2" xfId="41014" xr:uid="{B6CEB2A7-6F31-4E37-A2AA-D1B880A06EFD}"/>
    <cellStyle name="Comma 6 2 4 5 4 3" xfId="28882" xr:uid="{FC9391CD-1BF7-4246-A86D-1772D1C7404F}"/>
    <cellStyle name="Comma 6 2 4 5 5" xfId="8662" xr:uid="{3F89EF47-46CD-4EF4-A01C-7911582BC553}"/>
    <cellStyle name="Comma 6 2 4 5 5 2" xfId="20794" xr:uid="{CB321FBE-0434-4B91-9253-30E70B33EFB0}"/>
    <cellStyle name="Comma 6 2 4 5 5 2 2" xfId="45058" xr:uid="{B8804FF9-B657-4B52-8A2B-AB904544B34A}"/>
    <cellStyle name="Comma 6 2 4 5 5 3" xfId="32926" xr:uid="{079A1660-B09A-4187-83EE-53BF9ECCE81E}"/>
    <cellStyle name="Comma 6 2 4 5 6" xfId="12706" xr:uid="{B29F5E05-35D2-44D9-928B-BD5410CD56A4}"/>
    <cellStyle name="Comma 6 2 4 5 6 2" xfId="36970" xr:uid="{266A75A9-092E-491A-9E8B-C76F194FD116}"/>
    <cellStyle name="Comma 6 2 4 5 7" xfId="24838" xr:uid="{89833758-EEDB-484B-A195-E40C261709B4}"/>
    <cellStyle name="Comma 6 2 4 6" xfId="1080" xr:uid="{5BE48D26-4B6E-43F5-B06F-68F4EF426A76}"/>
    <cellStyle name="Comma 6 2 4 6 2" xfId="3102" xr:uid="{8C55F767-2F15-40DC-817C-A77DA9922AE2}"/>
    <cellStyle name="Comma 6 2 4 6 2 2" xfId="7146" xr:uid="{DF012609-8BFC-4A09-8BCD-9693C16E5A9B}"/>
    <cellStyle name="Comma 6 2 4 6 2 2 2" xfId="19278" xr:uid="{8FAA8C44-04E9-4D86-B577-E24F339C9F07}"/>
    <cellStyle name="Comma 6 2 4 6 2 2 2 2" xfId="43542" xr:uid="{6BBA26EC-46FE-478C-9021-56BB60575D76}"/>
    <cellStyle name="Comma 6 2 4 6 2 2 3" xfId="31410" xr:uid="{CF6FE2CC-1C47-4788-9142-C59A03CCC6C1}"/>
    <cellStyle name="Comma 6 2 4 6 2 3" xfId="11190" xr:uid="{5DCA93E8-A910-4739-BF38-DC25FB5EC6D0}"/>
    <cellStyle name="Comma 6 2 4 6 2 3 2" xfId="23322" xr:uid="{12E7665D-FAEC-4B6A-A47B-6326A596DC5E}"/>
    <cellStyle name="Comma 6 2 4 6 2 3 2 2" xfId="47586" xr:uid="{7AABB761-A3C7-463F-B507-7C1234951319}"/>
    <cellStyle name="Comma 6 2 4 6 2 3 3" xfId="35454" xr:uid="{14F8FBD0-D9A1-4157-970C-C38E129B389B}"/>
    <cellStyle name="Comma 6 2 4 6 2 4" xfId="15234" xr:uid="{6DA5AC56-1F81-495D-B535-B5A698CAC147}"/>
    <cellStyle name="Comma 6 2 4 6 2 4 2" xfId="39498" xr:uid="{E17D6B8E-247A-4A13-9510-DE0221BB51E7}"/>
    <cellStyle name="Comma 6 2 4 6 2 5" xfId="27366" xr:uid="{E1D5B0E1-A2D0-4B75-AE5D-F48576FD3FF8}"/>
    <cellStyle name="Comma 6 2 4 6 3" xfId="5124" xr:uid="{5394FBDF-FD8F-4A2B-9492-9F203DB00631}"/>
    <cellStyle name="Comma 6 2 4 6 3 2" xfId="17256" xr:uid="{22ABB47C-CC53-4300-AE1C-23DB1636EF4B}"/>
    <cellStyle name="Comma 6 2 4 6 3 2 2" xfId="41520" xr:uid="{BD3C85BD-46E3-4A87-931D-1F4DB9374CDE}"/>
    <cellStyle name="Comma 6 2 4 6 3 3" xfId="29388" xr:uid="{0750A0CD-0846-4E56-BC87-E3D00711847F}"/>
    <cellStyle name="Comma 6 2 4 6 4" xfId="9168" xr:uid="{BCC93FED-A2C9-4B74-867E-51109147EB80}"/>
    <cellStyle name="Comma 6 2 4 6 4 2" xfId="21300" xr:uid="{ADDFFC5C-2CD4-48D1-A883-2F62BE9857FC}"/>
    <cellStyle name="Comma 6 2 4 6 4 2 2" xfId="45564" xr:uid="{5AD4DC2E-9B0A-4DC7-BE12-9ABEE62B67D2}"/>
    <cellStyle name="Comma 6 2 4 6 4 3" xfId="33432" xr:uid="{FD3F141E-8F13-452F-9AB2-261345F68DE4}"/>
    <cellStyle name="Comma 6 2 4 6 5" xfId="13212" xr:uid="{B3324E88-4308-4943-9B42-E76A0AAF972F}"/>
    <cellStyle name="Comma 6 2 4 6 5 2" xfId="37476" xr:uid="{D7617510-FDC8-4670-B2CF-94D868DF8142}"/>
    <cellStyle name="Comma 6 2 4 6 6" xfId="25344" xr:uid="{3046E0F4-8C4A-4592-AB20-1B6060AEEE26}"/>
    <cellStyle name="Comma 6 2 4 7" xfId="2091" xr:uid="{F0A38F37-977A-4956-8D2F-587C81DC6D39}"/>
    <cellStyle name="Comma 6 2 4 7 2" xfId="6135" xr:uid="{64E08A1E-6865-42BE-9A7C-63D879EEA2B9}"/>
    <cellStyle name="Comma 6 2 4 7 2 2" xfId="18267" xr:uid="{905EC57F-A23E-4AC7-96D3-19591AFE696A}"/>
    <cellStyle name="Comma 6 2 4 7 2 2 2" xfId="42531" xr:uid="{E60E0EC5-A77A-4FE5-BA42-476CF96641D8}"/>
    <cellStyle name="Comma 6 2 4 7 2 3" xfId="30399" xr:uid="{9E8E4018-7A0A-4020-B749-0C5BFB6217BE}"/>
    <cellStyle name="Comma 6 2 4 7 3" xfId="10179" xr:uid="{60AF279B-4295-4C01-B391-82260DA33614}"/>
    <cellStyle name="Comma 6 2 4 7 3 2" xfId="22311" xr:uid="{73A83C70-4FAB-4355-AF20-3ACC9306023B}"/>
    <cellStyle name="Comma 6 2 4 7 3 2 2" xfId="46575" xr:uid="{68100703-5121-42F1-883D-7CCB17E45085}"/>
    <cellStyle name="Comma 6 2 4 7 3 3" xfId="34443" xr:uid="{D86DB2D6-8065-4AE0-8A2C-9682A5F99209}"/>
    <cellStyle name="Comma 6 2 4 7 4" xfId="14223" xr:uid="{B3C1E679-02CC-479F-858F-21C0C7131EF7}"/>
    <cellStyle name="Comma 6 2 4 7 4 2" xfId="38487" xr:uid="{693CDDB4-8B4B-476B-A24B-D391CB0CB1B2}"/>
    <cellStyle name="Comma 6 2 4 7 5" xfId="26355" xr:uid="{96430F63-10FD-4245-8752-84F17876AF39}"/>
    <cellStyle name="Comma 6 2 4 8" xfId="4113" xr:uid="{BE8631AC-612C-4FCD-9065-002D1F227115}"/>
    <cellStyle name="Comma 6 2 4 8 2" xfId="16245" xr:uid="{B0A3EF83-9B06-4851-A413-160EB3C83C23}"/>
    <cellStyle name="Comma 6 2 4 8 2 2" xfId="40509" xr:uid="{5C3D9ABC-81C5-469C-BF17-F0D903410194}"/>
    <cellStyle name="Comma 6 2 4 8 3" xfId="28377" xr:uid="{3D29B7E2-84C6-421F-AD7A-540A425C8790}"/>
    <cellStyle name="Comma 6 2 4 9" xfId="8157" xr:uid="{2B0AD7A3-1AC1-4430-8FAE-DDB86A09D21F}"/>
    <cellStyle name="Comma 6 2 4 9 2" xfId="20289" xr:uid="{F15D897E-621C-469C-AF2F-5B0358C85241}"/>
    <cellStyle name="Comma 6 2 4 9 2 2" xfId="44553" xr:uid="{10398F12-B248-43EE-BBBC-C307542448E6}"/>
    <cellStyle name="Comma 6 2 4 9 3" xfId="32421" xr:uid="{8BBFB81B-1CDB-43D4-89B7-6B3284610641}"/>
    <cellStyle name="Comma 6 2 5" xfId="90" xr:uid="{FABC6135-B874-4C5E-97DB-14CF89E208AC}"/>
    <cellStyle name="Comma 6 2 5 10" xfId="24354" xr:uid="{DD6B9C2C-ECA7-49FF-B2F3-059F94932373}"/>
    <cellStyle name="Comma 6 2 5 2" xfId="216" xr:uid="{EF935313-C20B-41F8-897B-F0074898F831}"/>
    <cellStyle name="Comma 6 2 5 2 2" xfId="469" xr:uid="{24E4CEED-66BA-4859-9F8F-4822828E30E3}"/>
    <cellStyle name="Comma 6 2 5 2 2 2" xfId="974" xr:uid="{18F19198-1F7E-4E54-BB5D-3805A53584F5}"/>
    <cellStyle name="Comma 6 2 5 2 2 2 2" xfId="1985" xr:uid="{925EE9E7-46AD-41C2-8CEF-D4CC482FE0C7}"/>
    <cellStyle name="Comma 6 2 5 2 2 2 2 2" xfId="4007" xr:uid="{1D0B728C-2066-4BF6-B629-744296E5B751}"/>
    <cellStyle name="Comma 6 2 5 2 2 2 2 2 2" xfId="8051" xr:uid="{3FEB28E5-5070-438C-837C-293CBEC66A96}"/>
    <cellStyle name="Comma 6 2 5 2 2 2 2 2 2 2" xfId="20183" xr:uid="{3FA197C2-7654-44C1-827C-C71CDD1BBBAF}"/>
    <cellStyle name="Comma 6 2 5 2 2 2 2 2 2 2 2" xfId="44447" xr:uid="{6CAAE94E-6A9A-42DC-9863-BDA3E29A41AC}"/>
    <cellStyle name="Comma 6 2 5 2 2 2 2 2 2 3" xfId="32315" xr:uid="{7E293CE6-B211-4468-9BD5-EBFADED728C3}"/>
    <cellStyle name="Comma 6 2 5 2 2 2 2 2 3" xfId="12095" xr:uid="{D6E322F4-A1A6-41F5-80E8-A1894CFC4023}"/>
    <cellStyle name="Comma 6 2 5 2 2 2 2 2 3 2" xfId="24227" xr:uid="{8079E544-6D60-43EB-8FE3-527982A1575E}"/>
    <cellStyle name="Comma 6 2 5 2 2 2 2 2 3 2 2" xfId="48491" xr:uid="{E840F934-191B-4392-92FD-5B91B471ED78}"/>
    <cellStyle name="Comma 6 2 5 2 2 2 2 2 3 3" xfId="36359" xr:uid="{50963DB6-79E4-4963-8D5F-951E6DC22645}"/>
    <cellStyle name="Comma 6 2 5 2 2 2 2 2 4" xfId="16139" xr:uid="{27338E71-F224-4283-B807-A7ABDD495899}"/>
    <cellStyle name="Comma 6 2 5 2 2 2 2 2 4 2" xfId="40403" xr:uid="{74DC43C7-4689-4658-BC25-0C808460A6DD}"/>
    <cellStyle name="Comma 6 2 5 2 2 2 2 2 5" xfId="28271" xr:uid="{DE17B470-A4AD-4D6C-97D6-89E50D64AC23}"/>
    <cellStyle name="Comma 6 2 5 2 2 2 2 3" xfId="6029" xr:uid="{39B1D0EF-702A-47B1-B549-A5D6EE1F8A16}"/>
    <cellStyle name="Comma 6 2 5 2 2 2 2 3 2" xfId="18161" xr:uid="{D485EE14-E59A-4424-8276-57B65650272F}"/>
    <cellStyle name="Comma 6 2 5 2 2 2 2 3 2 2" xfId="42425" xr:uid="{612E5E48-4320-4BFF-A57B-E4496E6B12BC}"/>
    <cellStyle name="Comma 6 2 5 2 2 2 2 3 3" xfId="30293" xr:uid="{4113857F-9744-4D07-8D8B-AFB3457261DF}"/>
    <cellStyle name="Comma 6 2 5 2 2 2 2 4" xfId="10073" xr:uid="{6BEFBB53-4321-4BB8-A8DA-1D3007867888}"/>
    <cellStyle name="Comma 6 2 5 2 2 2 2 4 2" xfId="22205" xr:uid="{864CB6C3-A6F6-4F1C-8A85-422139E1047C}"/>
    <cellStyle name="Comma 6 2 5 2 2 2 2 4 2 2" xfId="46469" xr:uid="{DF33B878-61A5-4F49-8492-74ADCF53C972}"/>
    <cellStyle name="Comma 6 2 5 2 2 2 2 4 3" xfId="34337" xr:uid="{09484BA0-BD1E-4CD9-9DB8-A600543BB9C1}"/>
    <cellStyle name="Comma 6 2 5 2 2 2 2 5" xfId="14117" xr:uid="{9ADBF533-C88F-46E2-BD2E-D438CCDBA80E}"/>
    <cellStyle name="Comma 6 2 5 2 2 2 2 5 2" xfId="38381" xr:uid="{E9D8E058-E495-47BA-887F-CB6D2C3A96E5}"/>
    <cellStyle name="Comma 6 2 5 2 2 2 2 6" xfId="26249" xr:uid="{360FD405-2DB0-4054-96FE-FFC7F85E7C94}"/>
    <cellStyle name="Comma 6 2 5 2 2 2 3" xfId="2996" xr:uid="{885D620E-FFB8-4A4C-B78C-30111C3FD17B}"/>
    <cellStyle name="Comma 6 2 5 2 2 2 3 2" xfId="7040" xr:uid="{67E294C4-0517-42CB-9FA9-EB1B3E7D5F42}"/>
    <cellStyle name="Comma 6 2 5 2 2 2 3 2 2" xfId="19172" xr:uid="{65957889-BFD4-403E-8071-C82BD31F9773}"/>
    <cellStyle name="Comma 6 2 5 2 2 2 3 2 2 2" xfId="43436" xr:uid="{AA72EC11-6240-4ADE-ACE2-875878D19314}"/>
    <cellStyle name="Comma 6 2 5 2 2 2 3 2 3" xfId="31304" xr:uid="{C6D1198C-D411-44BC-9F2C-B7A31B09C139}"/>
    <cellStyle name="Comma 6 2 5 2 2 2 3 3" xfId="11084" xr:uid="{D03917CE-B7C6-4A2A-B596-2F40A8B82595}"/>
    <cellStyle name="Comma 6 2 5 2 2 2 3 3 2" xfId="23216" xr:uid="{B3EA0A6C-6EEC-454D-9EC3-FAD02AAE4DE5}"/>
    <cellStyle name="Comma 6 2 5 2 2 2 3 3 2 2" xfId="47480" xr:uid="{2B8C1244-23DE-489A-833A-07561AF54A14}"/>
    <cellStyle name="Comma 6 2 5 2 2 2 3 3 3" xfId="35348" xr:uid="{490241BC-E4B7-47F9-B05B-F6B7ECCEE0D7}"/>
    <cellStyle name="Comma 6 2 5 2 2 2 3 4" xfId="15128" xr:uid="{A53F0D51-A814-4B11-857C-3463E6EB0ADC}"/>
    <cellStyle name="Comma 6 2 5 2 2 2 3 4 2" xfId="39392" xr:uid="{0D28E168-6AA3-499C-83F9-BF85A71C03D5}"/>
    <cellStyle name="Comma 6 2 5 2 2 2 3 5" xfId="27260" xr:uid="{0848DA31-8851-4F39-9F3D-3A067AE1DA40}"/>
    <cellStyle name="Comma 6 2 5 2 2 2 4" xfId="5018" xr:uid="{61FDE423-6375-43A0-AF41-AC49346CBF61}"/>
    <cellStyle name="Comma 6 2 5 2 2 2 4 2" xfId="17150" xr:uid="{05AC25CB-CD56-493D-A3FD-CF02B5795B21}"/>
    <cellStyle name="Comma 6 2 5 2 2 2 4 2 2" xfId="41414" xr:uid="{6D8E85B8-BFDF-47C7-ACC6-CF85D80A7B39}"/>
    <cellStyle name="Comma 6 2 5 2 2 2 4 3" xfId="29282" xr:uid="{385473A5-491A-424C-9380-280F874D7818}"/>
    <cellStyle name="Comma 6 2 5 2 2 2 5" xfId="9062" xr:uid="{EE26449C-0E92-475B-8A77-D86695C5AEB9}"/>
    <cellStyle name="Comma 6 2 5 2 2 2 5 2" xfId="21194" xr:uid="{3D56BABE-F6A9-4919-9CD8-8A711D524D39}"/>
    <cellStyle name="Comma 6 2 5 2 2 2 5 2 2" xfId="45458" xr:uid="{97AABB60-5487-4FCC-ACB8-0FDB57D1DA18}"/>
    <cellStyle name="Comma 6 2 5 2 2 2 5 3" xfId="33326" xr:uid="{0D71E3BD-999E-4F85-BA90-BB3D1B87C055}"/>
    <cellStyle name="Comma 6 2 5 2 2 2 6" xfId="13106" xr:uid="{009C937A-CB58-499B-933F-3B48BD38D5BF}"/>
    <cellStyle name="Comma 6 2 5 2 2 2 6 2" xfId="37370" xr:uid="{AB05EE7C-FBAA-4DCE-B52D-50D978956825}"/>
    <cellStyle name="Comma 6 2 5 2 2 2 7" xfId="25238" xr:uid="{D4C4C94D-B246-4802-8647-26EE815C7724}"/>
    <cellStyle name="Comma 6 2 5 2 2 3" xfId="1480" xr:uid="{8F853348-E767-4B65-89A3-C99762EC1351}"/>
    <cellStyle name="Comma 6 2 5 2 2 3 2" xfId="3502" xr:uid="{72627DBD-ED9A-4EE4-BA93-094E892E6443}"/>
    <cellStyle name="Comma 6 2 5 2 2 3 2 2" xfId="7546" xr:uid="{37C364DC-525A-4DE0-AD9A-3E44A35DFB3E}"/>
    <cellStyle name="Comma 6 2 5 2 2 3 2 2 2" xfId="19678" xr:uid="{4725B65C-3A35-4AA2-9E1C-773C7F39D87D}"/>
    <cellStyle name="Comma 6 2 5 2 2 3 2 2 2 2" xfId="43942" xr:uid="{59A478B7-D066-4F2B-8B1F-24C7FEE2B3FF}"/>
    <cellStyle name="Comma 6 2 5 2 2 3 2 2 3" xfId="31810" xr:uid="{5BA21A31-589B-401D-AE32-3C4919E326E6}"/>
    <cellStyle name="Comma 6 2 5 2 2 3 2 3" xfId="11590" xr:uid="{90F4D13B-2BD9-4439-B1AD-07737CCDA6E1}"/>
    <cellStyle name="Comma 6 2 5 2 2 3 2 3 2" xfId="23722" xr:uid="{260D5E3D-D98A-4919-8F6F-1A2337F7E487}"/>
    <cellStyle name="Comma 6 2 5 2 2 3 2 3 2 2" xfId="47986" xr:uid="{8DB70D64-A2AC-4490-B9F9-454EF10F951A}"/>
    <cellStyle name="Comma 6 2 5 2 2 3 2 3 3" xfId="35854" xr:uid="{89F96E79-4209-4129-B01F-90037A32A52E}"/>
    <cellStyle name="Comma 6 2 5 2 2 3 2 4" xfId="15634" xr:uid="{8F4F4603-B5CF-4F40-862A-58109A532F08}"/>
    <cellStyle name="Comma 6 2 5 2 2 3 2 4 2" xfId="39898" xr:uid="{5E5A9CCE-04DD-44EA-9343-F2556083CE58}"/>
    <cellStyle name="Comma 6 2 5 2 2 3 2 5" xfId="27766" xr:uid="{04032912-2F6B-4FE0-ADC7-101A19AF95A6}"/>
    <cellStyle name="Comma 6 2 5 2 2 3 3" xfId="5524" xr:uid="{5EEB59DB-3325-407A-9E48-DDDA15036888}"/>
    <cellStyle name="Comma 6 2 5 2 2 3 3 2" xfId="17656" xr:uid="{AF6F5746-F246-4285-9B04-F5F9A1C8312A}"/>
    <cellStyle name="Comma 6 2 5 2 2 3 3 2 2" xfId="41920" xr:uid="{C7D93C4E-D66E-4B98-B6F8-3EDA420B6EBB}"/>
    <cellStyle name="Comma 6 2 5 2 2 3 3 3" xfId="29788" xr:uid="{013B478C-51AE-47DD-AEAE-4200CC989133}"/>
    <cellStyle name="Comma 6 2 5 2 2 3 4" xfId="9568" xr:uid="{FAFE7C80-55B3-48AD-B702-A3EA1D756DDE}"/>
    <cellStyle name="Comma 6 2 5 2 2 3 4 2" xfId="21700" xr:uid="{26CAD593-C8B1-44A1-9F29-CA1A89928871}"/>
    <cellStyle name="Comma 6 2 5 2 2 3 4 2 2" xfId="45964" xr:uid="{88634AA4-2778-4016-ABA2-A2AD2FD2DB23}"/>
    <cellStyle name="Comma 6 2 5 2 2 3 4 3" xfId="33832" xr:uid="{27AE0DF3-671B-4BBD-B01D-03B8523EFE17}"/>
    <cellStyle name="Comma 6 2 5 2 2 3 5" xfId="13612" xr:uid="{05E2A759-5F1F-4101-ACC0-6FE8B12C1FAB}"/>
    <cellStyle name="Comma 6 2 5 2 2 3 5 2" xfId="37876" xr:uid="{41CF0A35-F347-46A1-90F9-59D806A39ACD}"/>
    <cellStyle name="Comma 6 2 5 2 2 3 6" xfId="25744" xr:uid="{DD28B1E0-DAED-49FE-B852-3421E92335AF}"/>
    <cellStyle name="Comma 6 2 5 2 2 4" xfId="2491" xr:uid="{5BAE895F-D659-4E04-8FBE-0C8F3B7D8116}"/>
    <cellStyle name="Comma 6 2 5 2 2 4 2" xfId="6535" xr:uid="{37A9282D-D2EB-4BC0-B251-305B2C4F1CFC}"/>
    <cellStyle name="Comma 6 2 5 2 2 4 2 2" xfId="18667" xr:uid="{B52B6BE8-8B4C-400C-9DE6-61A9CB4F15D2}"/>
    <cellStyle name="Comma 6 2 5 2 2 4 2 2 2" xfId="42931" xr:uid="{5CC3A8D2-5761-4CAD-B408-C7E2C5B2871E}"/>
    <cellStyle name="Comma 6 2 5 2 2 4 2 3" xfId="30799" xr:uid="{FFE49DFD-2AB2-4AF6-9BF4-107472AB6D28}"/>
    <cellStyle name="Comma 6 2 5 2 2 4 3" xfId="10579" xr:uid="{8A72BCDC-2E35-4544-BE72-98741A4074F5}"/>
    <cellStyle name="Comma 6 2 5 2 2 4 3 2" xfId="22711" xr:uid="{A179651D-4CF7-4798-B385-984CAF6D0FF8}"/>
    <cellStyle name="Comma 6 2 5 2 2 4 3 2 2" xfId="46975" xr:uid="{E87C294B-3A2E-40C7-909F-67D252D48EDD}"/>
    <cellStyle name="Comma 6 2 5 2 2 4 3 3" xfId="34843" xr:uid="{02618484-4B79-4460-91D0-FA480C189C9A}"/>
    <cellStyle name="Comma 6 2 5 2 2 4 4" xfId="14623" xr:uid="{8A1A9B9B-33DF-4502-AA60-EC853AA8C265}"/>
    <cellStyle name="Comma 6 2 5 2 2 4 4 2" xfId="38887" xr:uid="{DA4A1E53-1372-4FED-8C1B-2161ABA7EE88}"/>
    <cellStyle name="Comma 6 2 5 2 2 4 5" xfId="26755" xr:uid="{30AE93A6-254B-42A0-8B38-30C2E8A63B52}"/>
    <cellStyle name="Comma 6 2 5 2 2 5" xfId="4513" xr:uid="{EEF81A6B-0A9D-4284-B4AC-93A581B0CAEC}"/>
    <cellStyle name="Comma 6 2 5 2 2 5 2" xfId="16645" xr:uid="{B086C9C7-F94A-46D0-AD65-84601A80319A}"/>
    <cellStyle name="Comma 6 2 5 2 2 5 2 2" xfId="40909" xr:uid="{B9C315D3-E7AA-4307-A05E-72582EA50217}"/>
    <cellStyle name="Comma 6 2 5 2 2 5 3" xfId="28777" xr:uid="{ED5E3AFC-23BE-4EAF-9E67-9E2ED3F3F690}"/>
    <cellStyle name="Comma 6 2 5 2 2 6" xfId="8557" xr:uid="{BA40A317-E52D-42D2-9175-C71ECB22C966}"/>
    <cellStyle name="Comma 6 2 5 2 2 6 2" xfId="20689" xr:uid="{E4A585FC-CBB7-4D48-9940-9C7A7442C173}"/>
    <cellStyle name="Comma 6 2 5 2 2 6 2 2" xfId="44953" xr:uid="{B8CB8CCD-BF7E-4CE2-9BBE-913E757136F8}"/>
    <cellStyle name="Comma 6 2 5 2 2 6 3" xfId="32821" xr:uid="{CE47BC2F-5EE6-4B41-A434-3F60F26CDB91}"/>
    <cellStyle name="Comma 6 2 5 2 2 7" xfId="12601" xr:uid="{0DF6755A-469E-46B4-B16F-98503C0A4B0B}"/>
    <cellStyle name="Comma 6 2 5 2 2 7 2" xfId="36865" xr:uid="{FB0C24FC-469B-45B4-98F3-F4C81FD2419F}"/>
    <cellStyle name="Comma 6 2 5 2 2 8" xfId="24733" xr:uid="{D0302AFD-A7D0-4425-9EFB-046F1D1D142A}"/>
    <cellStyle name="Comma 6 2 5 2 3" xfId="721" xr:uid="{11EE52A8-D53C-4540-AFE3-F02D47FF2D24}"/>
    <cellStyle name="Comma 6 2 5 2 3 2" xfId="1732" xr:uid="{BEE2C768-05F9-4A1E-A73A-D7ADE3415C8A}"/>
    <cellStyle name="Comma 6 2 5 2 3 2 2" xfId="3754" xr:uid="{CFA02916-7700-447D-B204-7FC11F5E78EF}"/>
    <cellStyle name="Comma 6 2 5 2 3 2 2 2" xfId="7798" xr:uid="{B707FCAF-093A-4522-9ABD-B267A2DC8897}"/>
    <cellStyle name="Comma 6 2 5 2 3 2 2 2 2" xfId="19930" xr:uid="{1BB98858-2C1C-4EF5-9165-E6D1F30FAC27}"/>
    <cellStyle name="Comma 6 2 5 2 3 2 2 2 2 2" xfId="44194" xr:uid="{85417EAE-B7B2-4234-9D24-E499826DB1EF}"/>
    <cellStyle name="Comma 6 2 5 2 3 2 2 2 3" xfId="32062" xr:uid="{11FF174C-AFCB-4750-854A-AD1AD19B6B10}"/>
    <cellStyle name="Comma 6 2 5 2 3 2 2 3" xfId="11842" xr:uid="{5F5596F6-5C01-4B7C-8A92-80777580CD27}"/>
    <cellStyle name="Comma 6 2 5 2 3 2 2 3 2" xfId="23974" xr:uid="{E57021BE-1AB4-4873-93FA-589AD7F9C4B8}"/>
    <cellStyle name="Comma 6 2 5 2 3 2 2 3 2 2" xfId="48238" xr:uid="{213442ED-8F3A-4DAE-B811-8F2E69322441}"/>
    <cellStyle name="Comma 6 2 5 2 3 2 2 3 3" xfId="36106" xr:uid="{07883646-93C7-4026-A51F-1A88CAB7B436}"/>
    <cellStyle name="Comma 6 2 5 2 3 2 2 4" xfId="15886" xr:uid="{54C6AE81-E259-414C-99FB-46C19980F20E}"/>
    <cellStyle name="Comma 6 2 5 2 3 2 2 4 2" xfId="40150" xr:uid="{58F50D9C-247A-4064-A145-248E69DE41E6}"/>
    <cellStyle name="Comma 6 2 5 2 3 2 2 5" xfId="28018" xr:uid="{27652DA5-5BD5-446C-AE91-BFF53F9BA9D8}"/>
    <cellStyle name="Comma 6 2 5 2 3 2 3" xfId="5776" xr:uid="{955BD130-4615-4A51-9275-1A76EA3ACFE3}"/>
    <cellStyle name="Comma 6 2 5 2 3 2 3 2" xfId="17908" xr:uid="{CA246268-03E2-4330-BE35-A7E7D1D6FB86}"/>
    <cellStyle name="Comma 6 2 5 2 3 2 3 2 2" xfId="42172" xr:uid="{72823140-DF8A-47B5-9282-1BF6AA6445FC}"/>
    <cellStyle name="Comma 6 2 5 2 3 2 3 3" xfId="30040" xr:uid="{9C7F252C-977E-4D3A-A864-896CE2E94428}"/>
    <cellStyle name="Comma 6 2 5 2 3 2 4" xfId="9820" xr:uid="{6FED79B7-BDBB-490B-BEF7-CC4A7F7409F3}"/>
    <cellStyle name="Comma 6 2 5 2 3 2 4 2" xfId="21952" xr:uid="{08C72055-5334-4CE0-80CE-2EF8806F0566}"/>
    <cellStyle name="Comma 6 2 5 2 3 2 4 2 2" xfId="46216" xr:uid="{03FCA1C7-DFDF-4344-A04B-443928FD7405}"/>
    <cellStyle name="Comma 6 2 5 2 3 2 4 3" xfId="34084" xr:uid="{6955D5D0-56E1-4E19-A939-18C686CFBC39}"/>
    <cellStyle name="Comma 6 2 5 2 3 2 5" xfId="13864" xr:uid="{5B3F7336-D460-45CF-A36F-584BD175E297}"/>
    <cellStyle name="Comma 6 2 5 2 3 2 5 2" xfId="38128" xr:uid="{B1BF0E1A-728B-4A71-A5AA-98BB17328286}"/>
    <cellStyle name="Comma 6 2 5 2 3 2 6" xfId="25996" xr:uid="{E1F7D903-5FC0-4DE1-BB81-DE23D18554EA}"/>
    <cellStyle name="Comma 6 2 5 2 3 3" xfId="2743" xr:uid="{DB81319E-F610-48DC-A89E-7FF1794C200F}"/>
    <cellStyle name="Comma 6 2 5 2 3 3 2" xfId="6787" xr:uid="{8960FC5B-8D1A-46DC-A2C9-89C4525C3455}"/>
    <cellStyle name="Comma 6 2 5 2 3 3 2 2" xfId="18919" xr:uid="{049A812E-5F56-492C-BB22-A3BE90E1338D}"/>
    <cellStyle name="Comma 6 2 5 2 3 3 2 2 2" xfId="43183" xr:uid="{A42B92DC-B490-45EF-8712-F2F46E5C1CF4}"/>
    <cellStyle name="Comma 6 2 5 2 3 3 2 3" xfId="31051" xr:uid="{8FB1C600-D10B-4F65-B1A0-AA66739C8A8A}"/>
    <cellStyle name="Comma 6 2 5 2 3 3 3" xfId="10831" xr:uid="{0370DD34-6063-4BCB-B0A6-3BBCADEDE05D}"/>
    <cellStyle name="Comma 6 2 5 2 3 3 3 2" xfId="22963" xr:uid="{1169EB1C-8415-4D8F-A840-D192DAE13E86}"/>
    <cellStyle name="Comma 6 2 5 2 3 3 3 2 2" xfId="47227" xr:uid="{7916569D-B006-4FCF-B5E9-AF83A5111561}"/>
    <cellStyle name="Comma 6 2 5 2 3 3 3 3" xfId="35095" xr:uid="{5F552BAE-9538-4B0A-9B6C-9BE60D5D6522}"/>
    <cellStyle name="Comma 6 2 5 2 3 3 4" xfId="14875" xr:uid="{10BF8D70-1077-4C7C-8CA8-7E99EF88BA76}"/>
    <cellStyle name="Comma 6 2 5 2 3 3 4 2" xfId="39139" xr:uid="{C38EEBAF-A3E7-4F1E-ADDF-7B5EF0BEED09}"/>
    <cellStyle name="Comma 6 2 5 2 3 3 5" xfId="27007" xr:uid="{B7F0DAAD-4F9D-4A98-AF4A-1DAEF2E4FAED}"/>
    <cellStyle name="Comma 6 2 5 2 3 4" xfId="4765" xr:uid="{7D26EBEA-8CB5-4A4B-B649-752632211C9F}"/>
    <cellStyle name="Comma 6 2 5 2 3 4 2" xfId="16897" xr:uid="{3DDF2E0A-CFB6-429C-9EEA-8B55E80F3464}"/>
    <cellStyle name="Comma 6 2 5 2 3 4 2 2" xfId="41161" xr:uid="{36175E8A-618F-4AF6-9C51-71AF68096E01}"/>
    <cellStyle name="Comma 6 2 5 2 3 4 3" xfId="29029" xr:uid="{C49064A4-82A2-461F-BF02-6B809B872B30}"/>
    <cellStyle name="Comma 6 2 5 2 3 5" xfId="8809" xr:uid="{631767C6-4269-4FA1-ABAE-DA57270664D1}"/>
    <cellStyle name="Comma 6 2 5 2 3 5 2" xfId="20941" xr:uid="{52CBB282-2141-4B01-8476-37E963720D2D}"/>
    <cellStyle name="Comma 6 2 5 2 3 5 2 2" xfId="45205" xr:uid="{024382A3-79A1-4A86-9F39-9DBAA36EED34}"/>
    <cellStyle name="Comma 6 2 5 2 3 5 3" xfId="33073" xr:uid="{8C19BC25-934D-4457-B023-9FF9765E42BB}"/>
    <cellStyle name="Comma 6 2 5 2 3 6" xfId="12853" xr:uid="{7F4A8B15-5997-4A26-88EC-49A82066D487}"/>
    <cellStyle name="Comma 6 2 5 2 3 6 2" xfId="37117" xr:uid="{8CDAFB93-C9E1-4B5A-AB62-DB2047467B0E}"/>
    <cellStyle name="Comma 6 2 5 2 3 7" xfId="24985" xr:uid="{85344773-8673-48F8-95F0-896931EEA718}"/>
    <cellStyle name="Comma 6 2 5 2 4" xfId="1227" xr:uid="{EC9F0B29-ED9C-4758-8101-394D45ADEB2E}"/>
    <cellStyle name="Comma 6 2 5 2 4 2" xfId="3249" xr:uid="{76D80775-957A-4A8D-B4AF-2B09154B8127}"/>
    <cellStyle name="Comma 6 2 5 2 4 2 2" xfId="7293" xr:uid="{0CA55DD5-1CEC-41D9-84CC-9FF9F92D2DE0}"/>
    <cellStyle name="Comma 6 2 5 2 4 2 2 2" xfId="19425" xr:uid="{019EB0FE-3C61-467B-AF54-C620D3A6D265}"/>
    <cellStyle name="Comma 6 2 5 2 4 2 2 2 2" xfId="43689" xr:uid="{60360028-9E60-4078-9C58-F29C6418A234}"/>
    <cellStyle name="Comma 6 2 5 2 4 2 2 3" xfId="31557" xr:uid="{9F84424F-F852-4BA9-ACEE-B3D033D773A9}"/>
    <cellStyle name="Comma 6 2 5 2 4 2 3" xfId="11337" xr:uid="{14455BDA-BD5B-419B-9542-0A8F9F3F07A3}"/>
    <cellStyle name="Comma 6 2 5 2 4 2 3 2" xfId="23469" xr:uid="{D50DD78C-2510-4851-B9BB-DFE1DEE2EDF7}"/>
    <cellStyle name="Comma 6 2 5 2 4 2 3 2 2" xfId="47733" xr:uid="{11836F33-57C8-45BF-8E88-30E606A5C0F2}"/>
    <cellStyle name="Comma 6 2 5 2 4 2 3 3" xfId="35601" xr:uid="{E06E32B0-F7B0-42D7-8E0E-60FECC72EA41}"/>
    <cellStyle name="Comma 6 2 5 2 4 2 4" xfId="15381" xr:uid="{6727F4EE-AC77-42A5-8836-36700737240B}"/>
    <cellStyle name="Comma 6 2 5 2 4 2 4 2" xfId="39645" xr:uid="{B1FD5560-09BC-47AA-BE32-59C2D11F029D}"/>
    <cellStyle name="Comma 6 2 5 2 4 2 5" xfId="27513" xr:uid="{2D7E50A5-6BAC-4D35-A194-3047D9D10D51}"/>
    <cellStyle name="Comma 6 2 5 2 4 3" xfId="5271" xr:uid="{36094462-1C46-4A12-BCB9-A3448B47C4F6}"/>
    <cellStyle name="Comma 6 2 5 2 4 3 2" xfId="17403" xr:uid="{A6A4FE77-29DD-4460-A676-869E09C99331}"/>
    <cellStyle name="Comma 6 2 5 2 4 3 2 2" xfId="41667" xr:uid="{7E147DAF-4D6E-4FDB-BA1B-0105DAA1CAB9}"/>
    <cellStyle name="Comma 6 2 5 2 4 3 3" xfId="29535" xr:uid="{C81684B1-DE79-4CC6-84B6-1B2AC11D2403}"/>
    <cellStyle name="Comma 6 2 5 2 4 4" xfId="9315" xr:uid="{6A2D46C2-24A8-4FAC-8070-AB856106F7D0}"/>
    <cellStyle name="Comma 6 2 5 2 4 4 2" xfId="21447" xr:uid="{B96B0B74-20C4-41D4-B716-B9F248FCB984}"/>
    <cellStyle name="Comma 6 2 5 2 4 4 2 2" xfId="45711" xr:uid="{06327409-549B-49B9-8580-455F965BD6A2}"/>
    <cellStyle name="Comma 6 2 5 2 4 4 3" xfId="33579" xr:uid="{8052DAA4-1492-4DD4-A16C-AB3FE68E92FA}"/>
    <cellStyle name="Comma 6 2 5 2 4 5" xfId="13359" xr:uid="{36736CBD-3EBC-43C0-A6D6-25F0BF4AF420}"/>
    <cellStyle name="Comma 6 2 5 2 4 5 2" xfId="37623" xr:uid="{84FEE749-90F2-46E1-B00F-E6806C28B2C5}"/>
    <cellStyle name="Comma 6 2 5 2 4 6" xfId="25491" xr:uid="{AD0A34E7-FC9A-4488-92F7-C0F57E39A5A9}"/>
    <cellStyle name="Comma 6 2 5 2 5" xfId="2238" xr:uid="{A42506FC-C6BD-482C-9336-1F9247D812EE}"/>
    <cellStyle name="Comma 6 2 5 2 5 2" xfId="6282" xr:uid="{A62A749F-F062-4A83-93C3-3D510557C9A4}"/>
    <cellStyle name="Comma 6 2 5 2 5 2 2" xfId="18414" xr:uid="{A3DD2890-1743-4C9E-BA9A-B6809B1A0B04}"/>
    <cellStyle name="Comma 6 2 5 2 5 2 2 2" xfId="42678" xr:uid="{B948A696-7A65-4AD6-A951-E273B394A38D}"/>
    <cellStyle name="Comma 6 2 5 2 5 2 3" xfId="30546" xr:uid="{B53DD40A-9943-4490-9CAD-6736A5FCA413}"/>
    <cellStyle name="Comma 6 2 5 2 5 3" xfId="10326" xr:uid="{FA4A1307-EE12-4B2B-8F7D-084359E0BC1D}"/>
    <cellStyle name="Comma 6 2 5 2 5 3 2" xfId="22458" xr:uid="{9D597AEA-528B-401A-93EF-24F28BCEABE7}"/>
    <cellStyle name="Comma 6 2 5 2 5 3 2 2" xfId="46722" xr:uid="{4503633F-2850-4F49-AA75-08BC3ED2A7BD}"/>
    <cellStyle name="Comma 6 2 5 2 5 3 3" xfId="34590" xr:uid="{51A1133F-D6E5-4A28-AA66-15633C97EC65}"/>
    <cellStyle name="Comma 6 2 5 2 5 4" xfId="14370" xr:uid="{E3693279-A700-4A4D-990E-E9B5EEB91FE6}"/>
    <cellStyle name="Comma 6 2 5 2 5 4 2" xfId="38634" xr:uid="{28E1FF7D-4C05-492C-A969-2CE3B11500F1}"/>
    <cellStyle name="Comma 6 2 5 2 5 5" xfId="26502" xr:uid="{471ACE6A-FBBD-4CEB-921C-250974F94192}"/>
    <cellStyle name="Comma 6 2 5 2 6" xfId="4260" xr:uid="{C83D2329-4424-4D3C-B5FA-B4B8D17D80C5}"/>
    <cellStyle name="Comma 6 2 5 2 6 2" xfId="16392" xr:uid="{4CA29C99-69AC-4A7B-8449-78E20B4F1011}"/>
    <cellStyle name="Comma 6 2 5 2 6 2 2" xfId="40656" xr:uid="{E42738FA-9599-4F88-9107-20D5AE2BE549}"/>
    <cellStyle name="Comma 6 2 5 2 6 3" xfId="28524" xr:uid="{2B7E92DE-D9C2-4360-A373-C07D2FCF4FB7}"/>
    <cellStyle name="Comma 6 2 5 2 7" xfId="8304" xr:uid="{3F479FE7-654B-46F4-BF2A-7EFE8376614F}"/>
    <cellStyle name="Comma 6 2 5 2 7 2" xfId="20436" xr:uid="{8117CE10-086C-455E-B355-F61E44909FE8}"/>
    <cellStyle name="Comma 6 2 5 2 7 2 2" xfId="44700" xr:uid="{846524B2-0BF5-4A8E-8621-09C52E54AC9E}"/>
    <cellStyle name="Comma 6 2 5 2 7 3" xfId="32568" xr:uid="{50B07E98-05B3-4612-8FBF-152B2DDEFA3C}"/>
    <cellStyle name="Comma 6 2 5 2 8" xfId="12348" xr:uid="{F73546EA-35CE-45D2-9170-00EA727A4BBA}"/>
    <cellStyle name="Comma 6 2 5 2 8 2" xfId="36612" xr:uid="{B5AFD858-086D-47FC-BFCD-54BB6E153FAA}"/>
    <cellStyle name="Comma 6 2 5 2 9" xfId="24480" xr:uid="{B1D99EEA-6F0F-406F-878C-151526066352}"/>
    <cellStyle name="Comma 6 2 5 3" xfId="343" xr:uid="{DA9D4773-9AB2-4034-BCFF-8E5E6F2087E8}"/>
    <cellStyle name="Comma 6 2 5 3 2" xfId="848" xr:uid="{55BF3C2F-9CE2-48DE-9424-58C7B08F6175}"/>
    <cellStyle name="Comma 6 2 5 3 2 2" xfId="1859" xr:uid="{D27D0C2A-76F6-4AF2-A00B-38AC6B45A1E9}"/>
    <cellStyle name="Comma 6 2 5 3 2 2 2" xfId="3881" xr:uid="{8995A296-C443-47A5-96FF-880C6AA7C5D7}"/>
    <cellStyle name="Comma 6 2 5 3 2 2 2 2" xfId="7925" xr:uid="{8C1223E3-2264-485B-9D25-1E94B702E0BD}"/>
    <cellStyle name="Comma 6 2 5 3 2 2 2 2 2" xfId="20057" xr:uid="{5BE795D2-2068-48EE-ACD0-7007525A6ED0}"/>
    <cellStyle name="Comma 6 2 5 3 2 2 2 2 2 2" xfId="44321" xr:uid="{5244E4DE-CBEA-4564-9DB6-34A3061F6C93}"/>
    <cellStyle name="Comma 6 2 5 3 2 2 2 2 3" xfId="32189" xr:uid="{D9BD4587-0C23-4ED2-A0C2-83B175607DBC}"/>
    <cellStyle name="Comma 6 2 5 3 2 2 2 3" xfId="11969" xr:uid="{ABFF5906-B3B3-4DC1-9E6F-2EC95087AA88}"/>
    <cellStyle name="Comma 6 2 5 3 2 2 2 3 2" xfId="24101" xr:uid="{461B39EF-A8B3-43A8-8151-F87992A3EC9D}"/>
    <cellStyle name="Comma 6 2 5 3 2 2 2 3 2 2" xfId="48365" xr:uid="{C1F45EA7-44BC-417F-84DD-ADC0836E9E30}"/>
    <cellStyle name="Comma 6 2 5 3 2 2 2 3 3" xfId="36233" xr:uid="{8FEFF286-EE4E-4348-A5E5-AB07D9FE0466}"/>
    <cellStyle name="Comma 6 2 5 3 2 2 2 4" xfId="16013" xr:uid="{35B1557D-D4F8-42C7-8774-F3AC11578BBA}"/>
    <cellStyle name="Comma 6 2 5 3 2 2 2 4 2" xfId="40277" xr:uid="{BA7EB996-4753-4439-9A69-7D59451AE681}"/>
    <cellStyle name="Comma 6 2 5 3 2 2 2 5" xfId="28145" xr:uid="{E01E7CAE-FF98-4088-A96A-B66B385C3E18}"/>
    <cellStyle name="Comma 6 2 5 3 2 2 3" xfId="5903" xr:uid="{AE8F495E-4272-4A7A-8177-032C20B04A29}"/>
    <cellStyle name="Comma 6 2 5 3 2 2 3 2" xfId="18035" xr:uid="{847C9591-DEB7-45C6-9FEE-A2DB99AEBF9A}"/>
    <cellStyle name="Comma 6 2 5 3 2 2 3 2 2" xfId="42299" xr:uid="{8CD47691-52E7-484F-984A-6136A02B4F96}"/>
    <cellStyle name="Comma 6 2 5 3 2 2 3 3" xfId="30167" xr:uid="{4C7D40D4-F40F-4D5B-86B4-2EBAC6F4BD2F}"/>
    <cellStyle name="Comma 6 2 5 3 2 2 4" xfId="9947" xr:uid="{8AC66BFD-05EC-4262-851E-1E43035BEB3A}"/>
    <cellStyle name="Comma 6 2 5 3 2 2 4 2" xfId="22079" xr:uid="{00354445-7D0B-476A-AFDF-C8147B4BC1B7}"/>
    <cellStyle name="Comma 6 2 5 3 2 2 4 2 2" xfId="46343" xr:uid="{3C6A9257-3E75-46EB-BFAF-6185608A7D77}"/>
    <cellStyle name="Comma 6 2 5 3 2 2 4 3" xfId="34211" xr:uid="{EF01741E-D443-46CF-ADB9-3CD6D983E74A}"/>
    <cellStyle name="Comma 6 2 5 3 2 2 5" xfId="13991" xr:uid="{7D3A8514-B2B0-423A-81AC-7058D8A4325B}"/>
    <cellStyle name="Comma 6 2 5 3 2 2 5 2" xfId="38255" xr:uid="{F1AC5576-D0A4-4854-ADF6-F680DFCADB6D}"/>
    <cellStyle name="Comma 6 2 5 3 2 2 6" xfId="26123" xr:uid="{B7CCFC67-F80D-434D-99BE-857BA6B5136A}"/>
    <cellStyle name="Comma 6 2 5 3 2 3" xfId="2870" xr:uid="{E8948ED5-8742-4149-9854-8C14D3762FE6}"/>
    <cellStyle name="Comma 6 2 5 3 2 3 2" xfId="6914" xr:uid="{0E931A34-74BF-41F7-B168-CFA743E86251}"/>
    <cellStyle name="Comma 6 2 5 3 2 3 2 2" xfId="19046" xr:uid="{349BCF79-560D-497D-979C-C4DFDAD38C29}"/>
    <cellStyle name="Comma 6 2 5 3 2 3 2 2 2" xfId="43310" xr:uid="{B1F1D83D-9D76-4CC1-B26D-9C3850FD2DF3}"/>
    <cellStyle name="Comma 6 2 5 3 2 3 2 3" xfId="31178" xr:uid="{3B382F4A-120E-4B6B-B317-56F6938C814E}"/>
    <cellStyle name="Comma 6 2 5 3 2 3 3" xfId="10958" xr:uid="{208E3D96-D24E-43E9-B719-3E2372866E2C}"/>
    <cellStyle name="Comma 6 2 5 3 2 3 3 2" xfId="23090" xr:uid="{ADBCC4C2-88FC-4437-8F5C-3335F4942C83}"/>
    <cellStyle name="Comma 6 2 5 3 2 3 3 2 2" xfId="47354" xr:uid="{DA5814DC-AC1A-4136-82E8-86A60F13359A}"/>
    <cellStyle name="Comma 6 2 5 3 2 3 3 3" xfId="35222" xr:uid="{2C263ADC-9A15-4602-BB6F-005E0BD18902}"/>
    <cellStyle name="Comma 6 2 5 3 2 3 4" xfId="15002" xr:uid="{0A99411C-C889-4F53-9EB3-8E450FFE9736}"/>
    <cellStyle name="Comma 6 2 5 3 2 3 4 2" xfId="39266" xr:uid="{DA849FC5-933D-4711-95B7-06C1B1B626A7}"/>
    <cellStyle name="Comma 6 2 5 3 2 3 5" xfId="27134" xr:uid="{831863E7-3D4B-43AF-843B-2EEC4875CD4C}"/>
    <cellStyle name="Comma 6 2 5 3 2 4" xfId="4892" xr:uid="{F20176E1-F416-4ABF-8C6E-2057746B81D7}"/>
    <cellStyle name="Comma 6 2 5 3 2 4 2" xfId="17024" xr:uid="{6A789594-A2C6-4404-9867-9867D0A0B927}"/>
    <cellStyle name="Comma 6 2 5 3 2 4 2 2" xfId="41288" xr:uid="{075E0E4A-86C1-40B6-9868-75BB2400A27C}"/>
    <cellStyle name="Comma 6 2 5 3 2 4 3" xfId="29156" xr:uid="{273379B0-F90B-4C4C-912A-660377D3B1D5}"/>
    <cellStyle name="Comma 6 2 5 3 2 5" xfId="8936" xr:uid="{1BA9FFFC-5134-401A-985B-08BF86370D52}"/>
    <cellStyle name="Comma 6 2 5 3 2 5 2" xfId="21068" xr:uid="{33327BDC-A225-4AD0-A2D7-011A349F1253}"/>
    <cellStyle name="Comma 6 2 5 3 2 5 2 2" xfId="45332" xr:uid="{09ACF133-5FCC-427E-B801-B557F4BE9D45}"/>
    <cellStyle name="Comma 6 2 5 3 2 5 3" xfId="33200" xr:uid="{81099B2F-D1A8-4F81-8D73-C96C2FFDBFC1}"/>
    <cellStyle name="Comma 6 2 5 3 2 6" xfId="12980" xr:uid="{7B222805-FF73-4E57-B023-D5E3AA85FC18}"/>
    <cellStyle name="Comma 6 2 5 3 2 6 2" xfId="37244" xr:uid="{6D3746EB-3ACD-4089-B68A-545A6AB166A7}"/>
    <cellStyle name="Comma 6 2 5 3 2 7" xfId="25112" xr:uid="{D0FA9F89-6495-4609-BD40-6764C4D7B57C}"/>
    <cellStyle name="Comma 6 2 5 3 3" xfId="1354" xr:uid="{08DC0C87-B20E-42C2-8E69-1DD4FB8E7821}"/>
    <cellStyle name="Comma 6 2 5 3 3 2" xfId="3376" xr:uid="{B12AB993-8A95-47EE-8CC2-EA8E2CA3C57E}"/>
    <cellStyle name="Comma 6 2 5 3 3 2 2" xfId="7420" xr:uid="{1331BD4C-9882-494E-A85A-44059AEAAEB6}"/>
    <cellStyle name="Comma 6 2 5 3 3 2 2 2" xfId="19552" xr:uid="{553D1E0F-19CC-4C32-B6AD-F39A00B8A821}"/>
    <cellStyle name="Comma 6 2 5 3 3 2 2 2 2" xfId="43816" xr:uid="{43BF2D10-4BCE-43ED-8AA7-CA143CE9AC86}"/>
    <cellStyle name="Comma 6 2 5 3 3 2 2 3" xfId="31684" xr:uid="{5FD0A3D0-8C43-4FCD-86CC-A2848FB6C79B}"/>
    <cellStyle name="Comma 6 2 5 3 3 2 3" xfId="11464" xr:uid="{DA9E6CD5-DC91-418E-982E-CE9017966CD8}"/>
    <cellStyle name="Comma 6 2 5 3 3 2 3 2" xfId="23596" xr:uid="{B030BBED-F041-4E11-98DB-E32AC1AC9983}"/>
    <cellStyle name="Comma 6 2 5 3 3 2 3 2 2" xfId="47860" xr:uid="{4F8A0268-F8E5-4976-9B24-6A7ED9A5CD33}"/>
    <cellStyle name="Comma 6 2 5 3 3 2 3 3" xfId="35728" xr:uid="{CA300F77-16E3-4652-8075-2DEBAE4C3820}"/>
    <cellStyle name="Comma 6 2 5 3 3 2 4" xfId="15508" xr:uid="{6FE2CFDD-09C1-4DAD-BDDC-BE45FD41C651}"/>
    <cellStyle name="Comma 6 2 5 3 3 2 4 2" xfId="39772" xr:uid="{3244B6F4-BAE9-4CE7-B151-7A78AEA407CB}"/>
    <cellStyle name="Comma 6 2 5 3 3 2 5" xfId="27640" xr:uid="{017ECF9F-6F47-4A53-BB5D-FC2F575E010E}"/>
    <cellStyle name="Comma 6 2 5 3 3 3" xfId="5398" xr:uid="{19B67BEF-B918-4350-852B-66742D1EB8A2}"/>
    <cellStyle name="Comma 6 2 5 3 3 3 2" xfId="17530" xr:uid="{86FA09AD-9BDF-45C5-9424-8844DE4ABFB0}"/>
    <cellStyle name="Comma 6 2 5 3 3 3 2 2" xfId="41794" xr:uid="{81C282D5-9D04-4DDD-AC23-0060DD5623EF}"/>
    <cellStyle name="Comma 6 2 5 3 3 3 3" xfId="29662" xr:uid="{51E0A443-242C-40C5-86DA-AEDC815B151D}"/>
    <cellStyle name="Comma 6 2 5 3 3 4" xfId="9442" xr:uid="{59ADD7AA-4334-4419-A29E-7C999949FE56}"/>
    <cellStyle name="Comma 6 2 5 3 3 4 2" xfId="21574" xr:uid="{54CE8465-B08A-402B-AD7D-AE7687617741}"/>
    <cellStyle name="Comma 6 2 5 3 3 4 2 2" xfId="45838" xr:uid="{9F468676-A40B-4908-8213-88BC8A19AE19}"/>
    <cellStyle name="Comma 6 2 5 3 3 4 3" xfId="33706" xr:uid="{90F45E18-44F7-4132-908F-220A264D35B7}"/>
    <cellStyle name="Comma 6 2 5 3 3 5" xfId="13486" xr:uid="{74FD42CC-96FB-4408-A5FE-22E644AB3432}"/>
    <cellStyle name="Comma 6 2 5 3 3 5 2" xfId="37750" xr:uid="{374EADB1-FCB1-41BE-ACA1-D667596FE6E0}"/>
    <cellStyle name="Comma 6 2 5 3 3 6" xfId="25618" xr:uid="{F99C460A-B236-4E15-BDE1-85876EC537FB}"/>
    <cellStyle name="Comma 6 2 5 3 4" xfId="2365" xr:uid="{EC6DD782-DAF8-4CC5-8D4A-E673E0CAE5BE}"/>
    <cellStyle name="Comma 6 2 5 3 4 2" xfId="6409" xr:uid="{AE82CBA6-8214-4CF1-ACBD-2042C97A2C54}"/>
    <cellStyle name="Comma 6 2 5 3 4 2 2" xfId="18541" xr:uid="{42785FBA-70C6-4496-9E58-DD75D9D034CE}"/>
    <cellStyle name="Comma 6 2 5 3 4 2 2 2" xfId="42805" xr:uid="{90A100AF-32F5-4FA8-A9B8-BE28663F5509}"/>
    <cellStyle name="Comma 6 2 5 3 4 2 3" xfId="30673" xr:uid="{0887B129-D742-4518-A67B-A59F1E75E3CD}"/>
    <cellStyle name="Comma 6 2 5 3 4 3" xfId="10453" xr:uid="{203B3837-4D56-4796-8330-55E923B7E87F}"/>
    <cellStyle name="Comma 6 2 5 3 4 3 2" xfId="22585" xr:uid="{8B288183-29A1-4B2F-88FE-8F300A908ACB}"/>
    <cellStyle name="Comma 6 2 5 3 4 3 2 2" xfId="46849" xr:uid="{AC2F129C-D9FD-457D-96A7-8EECECF491B0}"/>
    <cellStyle name="Comma 6 2 5 3 4 3 3" xfId="34717" xr:uid="{65A9CA0F-3224-4EF3-8548-0B99DB8CB589}"/>
    <cellStyle name="Comma 6 2 5 3 4 4" xfId="14497" xr:uid="{12009D61-FFE7-4931-AFC5-D0B42E6912B4}"/>
    <cellStyle name="Comma 6 2 5 3 4 4 2" xfId="38761" xr:uid="{E076BDB2-3AC1-4E76-8247-F63C4B500C69}"/>
    <cellStyle name="Comma 6 2 5 3 4 5" xfId="26629" xr:uid="{42DA1DF2-B19C-4A6C-8150-F9BB547BF6E9}"/>
    <cellStyle name="Comma 6 2 5 3 5" xfId="4387" xr:uid="{EE214907-01B4-4497-AB7B-ABE36CC928B4}"/>
    <cellStyle name="Comma 6 2 5 3 5 2" xfId="16519" xr:uid="{5CCAEE05-260E-44A5-A769-D7B40D944A72}"/>
    <cellStyle name="Comma 6 2 5 3 5 2 2" xfId="40783" xr:uid="{3AFAC29C-B13B-4C40-9B70-00688C4519A8}"/>
    <cellStyle name="Comma 6 2 5 3 5 3" xfId="28651" xr:uid="{4B9A2915-B3BA-40B9-B37F-8B705FC3CBC2}"/>
    <cellStyle name="Comma 6 2 5 3 6" xfId="8431" xr:uid="{38CCB66B-B0B0-4C16-B5E2-69D2F59312E9}"/>
    <cellStyle name="Comma 6 2 5 3 6 2" xfId="20563" xr:uid="{BCD71521-6135-4F4B-BE83-95E779CAE5E0}"/>
    <cellStyle name="Comma 6 2 5 3 6 2 2" xfId="44827" xr:uid="{60A4B7F9-A7B2-405A-A987-3B0FCB97AFEF}"/>
    <cellStyle name="Comma 6 2 5 3 6 3" xfId="32695" xr:uid="{5764797C-3C63-4368-971A-21A0B00CFD94}"/>
    <cellStyle name="Comma 6 2 5 3 7" xfId="12475" xr:uid="{505BEB1D-51DD-48DE-A260-FD6CC3252948}"/>
    <cellStyle name="Comma 6 2 5 3 7 2" xfId="36739" xr:uid="{2190A0CF-AD2A-4FDD-A359-9F38048D9C2C}"/>
    <cellStyle name="Comma 6 2 5 3 8" xfId="24607" xr:uid="{6ADC0EB9-93DE-4F7E-94FC-637D060B703A}"/>
    <cellStyle name="Comma 6 2 5 4" xfId="595" xr:uid="{B6FB160B-7C08-4BEB-8EB5-1AA2C14F3ADB}"/>
    <cellStyle name="Comma 6 2 5 4 2" xfId="1606" xr:uid="{B5C6437E-D223-48F3-AAE0-E4C4AED1C338}"/>
    <cellStyle name="Comma 6 2 5 4 2 2" xfId="3628" xr:uid="{F805E5BD-450B-4732-BC57-BAAF65C94A33}"/>
    <cellStyle name="Comma 6 2 5 4 2 2 2" xfId="7672" xr:uid="{90F0E578-29A1-4EF1-A63E-9D4CAD43AE7B}"/>
    <cellStyle name="Comma 6 2 5 4 2 2 2 2" xfId="19804" xr:uid="{D8B777D9-B10D-49A7-A3C7-2F032E81F24A}"/>
    <cellStyle name="Comma 6 2 5 4 2 2 2 2 2" xfId="44068" xr:uid="{F41F3792-3629-4825-9C53-85468E1CB977}"/>
    <cellStyle name="Comma 6 2 5 4 2 2 2 3" xfId="31936" xr:uid="{390C29BB-9B69-4574-8847-8EBD57FCAE56}"/>
    <cellStyle name="Comma 6 2 5 4 2 2 3" xfId="11716" xr:uid="{FA2BAD4C-24C4-47D3-9498-9AFC981D5A31}"/>
    <cellStyle name="Comma 6 2 5 4 2 2 3 2" xfId="23848" xr:uid="{B6FF4169-5FD1-4237-8312-9CC5098D000E}"/>
    <cellStyle name="Comma 6 2 5 4 2 2 3 2 2" xfId="48112" xr:uid="{CC715263-52BB-407A-917A-C1817A04729D}"/>
    <cellStyle name="Comma 6 2 5 4 2 2 3 3" xfId="35980" xr:uid="{78B1DCC7-068F-4C4E-AFB5-04FA1927EED5}"/>
    <cellStyle name="Comma 6 2 5 4 2 2 4" xfId="15760" xr:uid="{88DE55FA-F256-4037-B0DA-123284C7FF5F}"/>
    <cellStyle name="Comma 6 2 5 4 2 2 4 2" xfId="40024" xr:uid="{3CB755C5-DB6A-4C8A-9DF2-978458A7DF56}"/>
    <cellStyle name="Comma 6 2 5 4 2 2 5" xfId="27892" xr:uid="{C51F2972-654E-442A-B3E0-E87A98910F5B}"/>
    <cellStyle name="Comma 6 2 5 4 2 3" xfId="5650" xr:uid="{D280ACC9-4AF0-4B94-99FA-F2F5D30B033C}"/>
    <cellStyle name="Comma 6 2 5 4 2 3 2" xfId="17782" xr:uid="{2BD044D2-2934-4E44-88A1-D1DCBC5A1D56}"/>
    <cellStyle name="Comma 6 2 5 4 2 3 2 2" xfId="42046" xr:uid="{86C759EE-29E5-4E8F-831E-2647AD389CBE}"/>
    <cellStyle name="Comma 6 2 5 4 2 3 3" xfId="29914" xr:uid="{002832E7-AC4A-4ED5-9E03-F63282A00E14}"/>
    <cellStyle name="Comma 6 2 5 4 2 4" xfId="9694" xr:uid="{47556700-4F31-4A94-8946-4A9D7528F1C3}"/>
    <cellStyle name="Comma 6 2 5 4 2 4 2" xfId="21826" xr:uid="{23B4D741-93B0-4FBE-938D-5F5CA6825933}"/>
    <cellStyle name="Comma 6 2 5 4 2 4 2 2" xfId="46090" xr:uid="{9A814868-050A-4975-846C-DA2B541E58B7}"/>
    <cellStyle name="Comma 6 2 5 4 2 4 3" xfId="33958" xr:uid="{CFC96E5D-7147-49FB-BCD2-D97D69CC13B1}"/>
    <cellStyle name="Comma 6 2 5 4 2 5" xfId="13738" xr:uid="{0EF486B9-9597-4893-B7E1-EF286A3AE13F}"/>
    <cellStyle name="Comma 6 2 5 4 2 5 2" xfId="38002" xr:uid="{EBEA7952-480D-44BE-8629-E6C18A1566A0}"/>
    <cellStyle name="Comma 6 2 5 4 2 6" xfId="25870" xr:uid="{1C1A1C6B-2DDE-4ED1-9B74-E0A8A422E1ED}"/>
    <cellStyle name="Comma 6 2 5 4 3" xfId="2617" xr:uid="{3BE2EAB9-70E1-454A-B99C-A7AEB5D5316A}"/>
    <cellStyle name="Comma 6 2 5 4 3 2" xfId="6661" xr:uid="{165FBCED-81D6-4310-A9D4-5E4873FB2F66}"/>
    <cellStyle name="Comma 6 2 5 4 3 2 2" xfId="18793" xr:uid="{63384429-1348-4822-BE7D-738BC0E3C759}"/>
    <cellStyle name="Comma 6 2 5 4 3 2 2 2" xfId="43057" xr:uid="{B11971ED-54BD-4232-BE70-828E6D5A01C0}"/>
    <cellStyle name="Comma 6 2 5 4 3 2 3" xfId="30925" xr:uid="{8BDDA474-A891-4BE5-BBD0-B5998235D2BA}"/>
    <cellStyle name="Comma 6 2 5 4 3 3" xfId="10705" xr:uid="{103973ED-7264-4D99-A274-E8C471EDE7D5}"/>
    <cellStyle name="Comma 6 2 5 4 3 3 2" xfId="22837" xr:uid="{5B25578A-3A07-493F-8A64-A6AD148D3EFD}"/>
    <cellStyle name="Comma 6 2 5 4 3 3 2 2" xfId="47101" xr:uid="{2382FCEC-A04A-4036-ACA1-F41E28A32555}"/>
    <cellStyle name="Comma 6 2 5 4 3 3 3" xfId="34969" xr:uid="{697C98C6-CEAC-4156-8D5C-B03F452D1FCA}"/>
    <cellStyle name="Comma 6 2 5 4 3 4" xfId="14749" xr:uid="{F9BF778C-277F-4E04-990A-C247E94E271A}"/>
    <cellStyle name="Comma 6 2 5 4 3 4 2" xfId="39013" xr:uid="{7F20768A-8E8F-4825-B90C-D2E37446237D}"/>
    <cellStyle name="Comma 6 2 5 4 3 5" xfId="26881" xr:uid="{215AF9D1-DE65-4695-8C76-68CE0D2B0768}"/>
    <cellStyle name="Comma 6 2 5 4 4" xfId="4639" xr:uid="{AEBDA0E3-7FAF-494D-89A0-06C203949F3E}"/>
    <cellStyle name="Comma 6 2 5 4 4 2" xfId="16771" xr:uid="{61990E4F-7E10-4DE4-98D4-38DE6D8195EB}"/>
    <cellStyle name="Comma 6 2 5 4 4 2 2" xfId="41035" xr:uid="{F7E32ACF-1185-4059-8FB6-2D45ED2E10A7}"/>
    <cellStyle name="Comma 6 2 5 4 4 3" xfId="28903" xr:uid="{4BBE976E-0705-4BDB-926F-E010B1C69372}"/>
    <cellStyle name="Comma 6 2 5 4 5" xfId="8683" xr:uid="{31D4488D-7258-442B-9D8E-536C76C1D146}"/>
    <cellStyle name="Comma 6 2 5 4 5 2" xfId="20815" xr:uid="{31B381B3-EDD6-47C6-A15A-01BE2D582A8F}"/>
    <cellStyle name="Comma 6 2 5 4 5 2 2" xfId="45079" xr:uid="{A486F453-52D7-476F-8542-6A864F197EAF}"/>
    <cellStyle name="Comma 6 2 5 4 5 3" xfId="32947" xr:uid="{1BC861FD-875C-43B6-B03B-A0A75A0E695E}"/>
    <cellStyle name="Comma 6 2 5 4 6" xfId="12727" xr:uid="{A9AD7A46-FAF4-4507-99E7-2E9B2A6F61DC}"/>
    <cellStyle name="Comma 6 2 5 4 6 2" xfId="36991" xr:uid="{ED8EE1F8-4ED5-4267-B31E-F291675D2B93}"/>
    <cellStyle name="Comma 6 2 5 4 7" xfId="24859" xr:uid="{86564EC1-668A-4CC0-99B2-13E383CFF8B9}"/>
    <cellStyle name="Comma 6 2 5 5" xfId="1101" xr:uid="{C63AB990-1C57-4F26-B8FD-A5EBD1183097}"/>
    <cellStyle name="Comma 6 2 5 5 2" xfId="3123" xr:uid="{F4B727AF-8016-41A7-863D-C98ED877026E}"/>
    <cellStyle name="Comma 6 2 5 5 2 2" xfId="7167" xr:uid="{390C8D1B-E6B6-49CF-9D45-E4B76CADC8F6}"/>
    <cellStyle name="Comma 6 2 5 5 2 2 2" xfId="19299" xr:uid="{67DA8D5F-0DA0-4DFD-9F5B-B596F0A023FC}"/>
    <cellStyle name="Comma 6 2 5 5 2 2 2 2" xfId="43563" xr:uid="{D672626B-1011-4046-89F7-A3D725DE70A0}"/>
    <cellStyle name="Comma 6 2 5 5 2 2 3" xfId="31431" xr:uid="{904758EF-BEAF-4DCB-8281-4C5F156D6F96}"/>
    <cellStyle name="Comma 6 2 5 5 2 3" xfId="11211" xr:uid="{BE892DD1-147E-4D71-A801-DA251A9CC451}"/>
    <cellStyle name="Comma 6 2 5 5 2 3 2" xfId="23343" xr:uid="{784B4866-A047-4746-AB64-9C82B33D4F1C}"/>
    <cellStyle name="Comma 6 2 5 5 2 3 2 2" xfId="47607" xr:uid="{AE0DA950-33A1-4048-B2AB-6895AB6C57CC}"/>
    <cellStyle name="Comma 6 2 5 5 2 3 3" xfId="35475" xr:uid="{7D7F8995-6488-430B-8433-670A78A7A023}"/>
    <cellStyle name="Comma 6 2 5 5 2 4" xfId="15255" xr:uid="{C8060349-6643-4FB4-B81F-6723506DBE00}"/>
    <cellStyle name="Comma 6 2 5 5 2 4 2" xfId="39519" xr:uid="{DE114D84-3587-4C8E-9F7D-C79FCD4E16AC}"/>
    <cellStyle name="Comma 6 2 5 5 2 5" xfId="27387" xr:uid="{59106442-E88A-427D-A79A-AD4A06A1767E}"/>
    <cellStyle name="Comma 6 2 5 5 3" xfId="5145" xr:uid="{6B3A7531-613D-45F9-A4EF-2AE0DF32B443}"/>
    <cellStyle name="Comma 6 2 5 5 3 2" xfId="17277" xr:uid="{B91A1534-8F6D-452D-BB1B-A8250F64564E}"/>
    <cellStyle name="Comma 6 2 5 5 3 2 2" xfId="41541" xr:uid="{F8C63602-73A6-426F-9371-431EF3D16AA5}"/>
    <cellStyle name="Comma 6 2 5 5 3 3" xfId="29409" xr:uid="{C76C0684-88E1-4E21-AC4B-FE4FCB907B40}"/>
    <cellStyle name="Comma 6 2 5 5 4" xfId="9189" xr:uid="{72A5F86F-171B-4127-8F65-A7467D265813}"/>
    <cellStyle name="Comma 6 2 5 5 4 2" xfId="21321" xr:uid="{006148F8-A299-41C0-BA51-97133ABE120A}"/>
    <cellStyle name="Comma 6 2 5 5 4 2 2" xfId="45585" xr:uid="{6F958D73-3FDB-40F1-80F9-1B0FB5EFC595}"/>
    <cellStyle name="Comma 6 2 5 5 4 3" xfId="33453" xr:uid="{13835D2A-049B-45E0-85C3-1184F5E52D6D}"/>
    <cellStyle name="Comma 6 2 5 5 5" xfId="13233" xr:uid="{EDCE0CD0-B2C5-4BA9-82EC-86B6F3E7EEDF}"/>
    <cellStyle name="Comma 6 2 5 5 5 2" xfId="37497" xr:uid="{BF708CD5-FF3C-42F8-9650-3F65340AD6E6}"/>
    <cellStyle name="Comma 6 2 5 5 6" xfId="25365" xr:uid="{9E9A4175-C70C-4B86-81CA-2E501BB1E9A9}"/>
    <cellStyle name="Comma 6 2 5 6" xfId="2112" xr:uid="{D2D3A04F-C1EF-473E-987F-3D4D0103A36F}"/>
    <cellStyle name="Comma 6 2 5 6 2" xfId="6156" xr:uid="{2BE0E4EF-2409-48BA-826E-99212277E24F}"/>
    <cellStyle name="Comma 6 2 5 6 2 2" xfId="18288" xr:uid="{4F514668-2C68-4B7A-A1E8-6D914026645F}"/>
    <cellStyle name="Comma 6 2 5 6 2 2 2" xfId="42552" xr:uid="{4C5DE40F-4CB9-40CB-995B-40A3C7B73BA7}"/>
    <cellStyle name="Comma 6 2 5 6 2 3" xfId="30420" xr:uid="{837294A4-9848-45F9-ADA7-54DF65ACFF61}"/>
    <cellStyle name="Comma 6 2 5 6 3" xfId="10200" xr:uid="{4AD13C91-72E7-42CA-9314-8A033459C3BF}"/>
    <cellStyle name="Comma 6 2 5 6 3 2" xfId="22332" xr:uid="{689FB32E-406A-4791-B368-8ACDC2BA2E1D}"/>
    <cellStyle name="Comma 6 2 5 6 3 2 2" xfId="46596" xr:uid="{DE585FB2-0309-485D-8F84-3084B848E2BF}"/>
    <cellStyle name="Comma 6 2 5 6 3 3" xfId="34464" xr:uid="{1FC97FB9-6685-4F65-92C4-33C76595E65D}"/>
    <cellStyle name="Comma 6 2 5 6 4" xfId="14244" xr:uid="{CFD2C299-1EA3-4B71-A742-9C6C5224497D}"/>
    <cellStyle name="Comma 6 2 5 6 4 2" xfId="38508" xr:uid="{E3BC7069-BCA1-4BD3-B09A-8627AF1E3B5F}"/>
    <cellStyle name="Comma 6 2 5 6 5" xfId="26376" xr:uid="{4C2E9103-22AC-4038-9FE8-87F907DF94F5}"/>
    <cellStyle name="Comma 6 2 5 7" xfId="4134" xr:uid="{42975CB6-B5F3-4FE8-8F7F-0737A9A66481}"/>
    <cellStyle name="Comma 6 2 5 7 2" xfId="16266" xr:uid="{1145A8D8-F4B4-408E-9BF2-A5B653447F3A}"/>
    <cellStyle name="Comma 6 2 5 7 2 2" xfId="40530" xr:uid="{C4BAD6F3-768E-4FB2-A8AB-18D129465372}"/>
    <cellStyle name="Comma 6 2 5 7 3" xfId="28398" xr:uid="{CF460D2C-E6CE-4B8A-8F7C-ED240A3064BA}"/>
    <cellStyle name="Comma 6 2 5 8" xfId="8178" xr:uid="{2862E507-C990-4F92-8269-2F6A32F483A5}"/>
    <cellStyle name="Comma 6 2 5 8 2" xfId="20310" xr:uid="{CE369890-C737-4AAB-AD5C-49F741B81635}"/>
    <cellStyle name="Comma 6 2 5 8 2 2" xfId="44574" xr:uid="{5BC294F3-EEE2-4D52-B106-107052EBBC78}"/>
    <cellStyle name="Comma 6 2 5 8 3" xfId="32442" xr:uid="{EADDC6A2-CD5C-435B-B6CB-782222CC0044}"/>
    <cellStyle name="Comma 6 2 5 9" xfId="12222" xr:uid="{73F10BAE-99A5-479D-A750-E0C85ED19BA8}"/>
    <cellStyle name="Comma 6 2 5 9 2" xfId="36486" xr:uid="{9CF6801C-8FC6-407F-95EF-0C4C0A4BBD10}"/>
    <cellStyle name="Comma 6 2 6" xfId="153" xr:uid="{277CBF03-93EC-4897-A0E2-E54CBC7469E3}"/>
    <cellStyle name="Comma 6 2 6 2" xfId="406" xr:uid="{5B961793-B1C3-4F2F-B586-3B452250DC75}"/>
    <cellStyle name="Comma 6 2 6 2 2" xfId="911" xr:uid="{195D3D61-EF66-402F-8AD0-6CDAB3D0FB78}"/>
    <cellStyle name="Comma 6 2 6 2 2 2" xfId="1922" xr:uid="{0227D08E-DF6C-4199-A438-2ED444F3D4C0}"/>
    <cellStyle name="Comma 6 2 6 2 2 2 2" xfId="3944" xr:uid="{96A7E173-2FBB-4F1E-A672-5ACD7C078129}"/>
    <cellStyle name="Comma 6 2 6 2 2 2 2 2" xfId="7988" xr:uid="{3FFDD5F6-1211-4E1B-96A2-CDDBE220D7D9}"/>
    <cellStyle name="Comma 6 2 6 2 2 2 2 2 2" xfId="20120" xr:uid="{926CE18D-7743-4589-AEBB-178739EC7940}"/>
    <cellStyle name="Comma 6 2 6 2 2 2 2 2 2 2" xfId="44384" xr:uid="{E12877A9-17ED-48D8-AA8B-632D0E88ED66}"/>
    <cellStyle name="Comma 6 2 6 2 2 2 2 2 3" xfId="32252" xr:uid="{7F6BDC9B-5D4C-4DDF-9FC8-CA3D1B27208F}"/>
    <cellStyle name="Comma 6 2 6 2 2 2 2 3" xfId="12032" xr:uid="{AF9B9A2C-3790-4629-A195-4AEE31ACAA48}"/>
    <cellStyle name="Comma 6 2 6 2 2 2 2 3 2" xfId="24164" xr:uid="{92487886-D441-4BCF-A603-BEDEE5BDB2B0}"/>
    <cellStyle name="Comma 6 2 6 2 2 2 2 3 2 2" xfId="48428" xr:uid="{7978E6C5-BEBE-479F-9844-57EA2242A4EF}"/>
    <cellStyle name="Comma 6 2 6 2 2 2 2 3 3" xfId="36296" xr:uid="{22E995C2-F23E-4B14-9E2D-D5B0662286DA}"/>
    <cellStyle name="Comma 6 2 6 2 2 2 2 4" xfId="16076" xr:uid="{D1D02F61-F727-42EB-BE72-4D4A2DD8F9CB}"/>
    <cellStyle name="Comma 6 2 6 2 2 2 2 4 2" xfId="40340" xr:uid="{A22B684A-DCA9-4943-8A07-9686E71AB078}"/>
    <cellStyle name="Comma 6 2 6 2 2 2 2 5" xfId="28208" xr:uid="{385A5617-E79C-4799-AB7D-70CAAFCE1E80}"/>
    <cellStyle name="Comma 6 2 6 2 2 2 3" xfId="5966" xr:uid="{773BA76D-3054-46A7-A9CC-B69EC88DD65E}"/>
    <cellStyle name="Comma 6 2 6 2 2 2 3 2" xfId="18098" xr:uid="{F2D625ED-99FB-4CD6-BE17-968ECAD45F91}"/>
    <cellStyle name="Comma 6 2 6 2 2 2 3 2 2" xfId="42362" xr:uid="{63309DBD-F144-4BE3-A16E-0C97E27AE7A6}"/>
    <cellStyle name="Comma 6 2 6 2 2 2 3 3" xfId="30230" xr:uid="{FB5B98E2-7F80-439F-BE8D-2576B12FD7A4}"/>
    <cellStyle name="Comma 6 2 6 2 2 2 4" xfId="10010" xr:uid="{90F81E1A-53E6-4053-B800-8835ADAAF1A8}"/>
    <cellStyle name="Comma 6 2 6 2 2 2 4 2" xfId="22142" xr:uid="{638EC9C4-03A3-441F-9136-DDB1DA83EDD6}"/>
    <cellStyle name="Comma 6 2 6 2 2 2 4 2 2" xfId="46406" xr:uid="{12EECDE9-DF1C-41DB-B8F2-10D0CD0069B4}"/>
    <cellStyle name="Comma 6 2 6 2 2 2 4 3" xfId="34274" xr:uid="{9856008B-6B8B-43D7-85D7-7C30DC4755A6}"/>
    <cellStyle name="Comma 6 2 6 2 2 2 5" xfId="14054" xr:uid="{0495CA2E-4050-41F8-8B45-4BD94447A6C1}"/>
    <cellStyle name="Comma 6 2 6 2 2 2 5 2" xfId="38318" xr:uid="{0D35C659-5F2A-4EAE-83B3-8068EB2E5A6D}"/>
    <cellStyle name="Comma 6 2 6 2 2 2 6" xfId="26186" xr:uid="{DD0EDE22-7116-4A69-9FC5-352FD85D4378}"/>
    <cellStyle name="Comma 6 2 6 2 2 3" xfId="2933" xr:uid="{9AA02675-09C2-4710-A28B-F61F8B94EFDC}"/>
    <cellStyle name="Comma 6 2 6 2 2 3 2" xfId="6977" xr:uid="{FCB08084-79F8-4387-BD06-781AF4FAE6CE}"/>
    <cellStyle name="Comma 6 2 6 2 2 3 2 2" xfId="19109" xr:uid="{56BEF2CE-E2F8-45AA-8C95-D26B788A6441}"/>
    <cellStyle name="Comma 6 2 6 2 2 3 2 2 2" xfId="43373" xr:uid="{79C0B99F-0F32-42D2-86D0-94F8430E4507}"/>
    <cellStyle name="Comma 6 2 6 2 2 3 2 3" xfId="31241" xr:uid="{46B5A3AE-27EA-4AA4-B9A5-C9E9D036D1D5}"/>
    <cellStyle name="Comma 6 2 6 2 2 3 3" xfId="11021" xr:uid="{1A3A0843-FDF4-4A3F-9C89-8A3CA97CDEA1}"/>
    <cellStyle name="Comma 6 2 6 2 2 3 3 2" xfId="23153" xr:uid="{B6B7A866-A118-4A73-AD0E-FD2E8185961C}"/>
    <cellStyle name="Comma 6 2 6 2 2 3 3 2 2" xfId="47417" xr:uid="{29624803-3A6F-4DE6-8304-D1AA477DDD92}"/>
    <cellStyle name="Comma 6 2 6 2 2 3 3 3" xfId="35285" xr:uid="{064F8B57-0FAC-4331-8161-4B72731CFF53}"/>
    <cellStyle name="Comma 6 2 6 2 2 3 4" xfId="15065" xr:uid="{28A0DA1F-875E-4DC1-8446-DE81D607C9B1}"/>
    <cellStyle name="Comma 6 2 6 2 2 3 4 2" xfId="39329" xr:uid="{54602712-4BE6-4E8D-9D47-D8D8E256FE43}"/>
    <cellStyle name="Comma 6 2 6 2 2 3 5" xfId="27197" xr:uid="{D69173FD-1AED-4C76-832C-FA30CBF27FCE}"/>
    <cellStyle name="Comma 6 2 6 2 2 4" xfId="4955" xr:uid="{CDA6A2C5-F506-4711-B401-0CCE63ACF4C6}"/>
    <cellStyle name="Comma 6 2 6 2 2 4 2" xfId="17087" xr:uid="{B7B08091-4AB2-4217-8970-A8873BEC2C28}"/>
    <cellStyle name="Comma 6 2 6 2 2 4 2 2" xfId="41351" xr:uid="{487539B2-46A0-4ECA-AE7B-6F009A91E27D}"/>
    <cellStyle name="Comma 6 2 6 2 2 4 3" xfId="29219" xr:uid="{619084C6-3A45-48E7-8054-7BA55A8952FB}"/>
    <cellStyle name="Comma 6 2 6 2 2 5" xfId="8999" xr:uid="{3092B732-62A9-4CDE-B751-5B2530A9DA83}"/>
    <cellStyle name="Comma 6 2 6 2 2 5 2" xfId="21131" xr:uid="{28CC41DB-8BDF-4C79-A13D-A52025BAE2FB}"/>
    <cellStyle name="Comma 6 2 6 2 2 5 2 2" xfId="45395" xr:uid="{33191E65-75DC-4101-9B58-D35E3E189781}"/>
    <cellStyle name="Comma 6 2 6 2 2 5 3" xfId="33263" xr:uid="{AE7A936A-195B-4834-A57F-4D958CA3CD02}"/>
    <cellStyle name="Comma 6 2 6 2 2 6" xfId="13043" xr:uid="{82A988F7-AAF2-475C-9F50-AB896E2A3BC4}"/>
    <cellStyle name="Comma 6 2 6 2 2 6 2" xfId="37307" xr:uid="{3C3C7CB8-36C3-4311-97D3-8AC3CC97995A}"/>
    <cellStyle name="Comma 6 2 6 2 2 7" xfId="25175" xr:uid="{761DA3D2-CAF5-4E76-B0CD-547DB662E60B}"/>
    <cellStyle name="Comma 6 2 6 2 3" xfId="1417" xr:uid="{1379E518-8F16-4116-9F5F-3816FAF1E7AE}"/>
    <cellStyle name="Comma 6 2 6 2 3 2" xfId="3439" xr:uid="{29CB34BF-1EE1-47AF-A309-3526C9FDD936}"/>
    <cellStyle name="Comma 6 2 6 2 3 2 2" xfId="7483" xr:uid="{D5C8EBDD-0834-4050-B994-F59EBE0E797A}"/>
    <cellStyle name="Comma 6 2 6 2 3 2 2 2" xfId="19615" xr:uid="{27354CAA-0980-4D49-9F69-10A2C6BE04CF}"/>
    <cellStyle name="Comma 6 2 6 2 3 2 2 2 2" xfId="43879" xr:uid="{DD5C6D6A-8045-44B2-A3B0-75F2929CC4F9}"/>
    <cellStyle name="Comma 6 2 6 2 3 2 2 3" xfId="31747" xr:uid="{DB32A7BC-D0F6-4D62-91E1-DC2F350C42DA}"/>
    <cellStyle name="Comma 6 2 6 2 3 2 3" xfId="11527" xr:uid="{C223F90F-82B6-4D84-98F4-A52BBE2E7586}"/>
    <cellStyle name="Comma 6 2 6 2 3 2 3 2" xfId="23659" xr:uid="{6E6C463F-AE64-474F-960B-12D376096E78}"/>
    <cellStyle name="Comma 6 2 6 2 3 2 3 2 2" xfId="47923" xr:uid="{C733003C-B09A-4050-A754-966659E26484}"/>
    <cellStyle name="Comma 6 2 6 2 3 2 3 3" xfId="35791" xr:uid="{B2A8149D-90E8-46C1-88F3-43165DE854B4}"/>
    <cellStyle name="Comma 6 2 6 2 3 2 4" xfId="15571" xr:uid="{707B770F-2F39-4609-B15B-0BC48FEEA241}"/>
    <cellStyle name="Comma 6 2 6 2 3 2 4 2" xfId="39835" xr:uid="{620D7250-4CBF-426D-A83C-D2572CB5F8C1}"/>
    <cellStyle name="Comma 6 2 6 2 3 2 5" xfId="27703" xr:uid="{EFAFC3DB-F3D1-4A67-A4D0-D146030A14CC}"/>
    <cellStyle name="Comma 6 2 6 2 3 3" xfId="5461" xr:uid="{1AE3E1BE-7A58-424E-8AAC-F8C3E0F56A72}"/>
    <cellStyle name="Comma 6 2 6 2 3 3 2" xfId="17593" xr:uid="{6207491E-8950-4892-97E0-67FFAFEAF854}"/>
    <cellStyle name="Comma 6 2 6 2 3 3 2 2" xfId="41857" xr:uid="{C15A54EF-73D7-4ADF-9048-7F0657598547}"/>
    <cellStyle name="Comma 6 2 6 2 3 3 3" xfId="29725" xr:uid="{5B09E5A6-6799-4C68-A6CA-BBFF661F22D7}"/>
    <cellStyle name="Comma 6 2 6 2 3 4" xfId="9505" xr:uid="{930A5B14-0180-45CE-A9C7-8B1B26A00A8C}"/>
    <cellStyle name="Comma 6 2 6 2 3 4 2" xfId="21637" xr:uid="{6F496C2B-9FF4-4804-A40A-A622308333A6}"/>
    <cellStyle name="Comma 6 2 6 2 3 4 2 2" xfId="45901" xr:uid="{AD9F0A6E-7B13-4F0C-B6C9-ADDE5CF54029}"/>
    <cellStyle name="Comma 6 2 6 2 3 4 3" xfId="33769" xr:uid="{9B1B49D7-46D0-412E-9A90-D503D2D331C1}"/>
    <cellStyle name="Comma 6 2 6 2 3 5" xfId="13549" xr:uid="{AC95AB69-DE81-4474-A9E6-6DCA14B6EEC0}"/>
    <cellStyle name="Comma 6 2 6 2 3 5 2" xfId="37813" xr:uid="{48A8E123-3A51-44B2-B94C-7DC5A199D63A}"/>
    <cellStyle name="Comma 6 2 6 2 3 6" xfId="25681" xr:uid="{22001704-E67F-434F-A7DE-96AC37500E60}"/>
    <cellStyle name="Comma 6 2 6 2 4" xfId="2428" xr:uid="{C791A240-BC91-4F8F-81CD-C0B919D37774}"/>
    <cellStyle name="Comma 6 2 6 2 4 2" xfId="6472" xr:uid="{697E624D-2938-4773-81D5-BE27B32F8EA4}"/>
    <cellStyle name="Comma 6 2 6 2 4 2 2" xfId="18604" xr:uid="{1BCA431F-D08E-4328-B79E-033DE42E161B}"/>
    <cellStyle name="Comma 6 2 6 2 4 2 2 2" xfId="42868" xr:uid="{DE3CA83B-9AB8-4C56-9FBB-6FF604407A05}"/>
    <cellStyle name="Comma 6 2 6 2 4 2 3" xfId="30736" xr:uid="{B4308D82-1358-4BBC-B758-ABAAE2C90088}"/>
    <cellStyle name="Comma 6 2 6 2 4 3" xfId="10516" xr:uid="{E6C91F90-ADD6-4FD9-A53A-CB25B1F7253F}"/>
    <cellStyle name="Comma 6 2 6 2 4 3 2" xfId="22648" xr:uid="{9D303651-19E6-4F1F-8824-0AA13FE3356A}"/>
    <cellStyle name="Comma 6 2 6 2 4 3 2 2" xfId="46912" xr:uid="{E9B6D66B-5748-4675-90BF-7FB55EB8D180}"/>
    <cellStyle name="Comma 6 2 6 2 4 3 3" xfId="34780" xr:uid="{15181415-A6B9-40DC-9B3F-E3C9B2DA0E4F}"/>
    <cellStyle name="Comma 6 2 6 2 4 4" xfId="14560" xr:uid="{28086661-1CEF-4AEE-8A7F-8750EC6C6D37}"/>
    <cellStyle name="Comma 6 2 6 2 4 4 2" xfId="38824" xr:uid="{9C2B58AD-E2E9-4F3F-98EA-A00A5E59CABF}"/>
    <cellStyle name="Comma 6 2 6 2 4 5" xfId="26692" xr:uid="{30742990-907F-44B5-A094-1F1492F4FED0}"/>
    <cellStyle name="Comma 6 2 6 2 5" xfId="4450" xr:uid="{7DC3E7D0-F273-4235-B621-C7C432AD1F03}"/>
    <cellStyle name="Comma 6 2 6 2 5 2" xfId="16582" xr:uid="{EEE6E67E-D910-42BB-9E0E-797B2BBBAA74}"/>
    <cellStyle name="Comma 6 2 6 2 5 2 2" xfId="40846" xr:uid="{774938BA-381D-4560-95AF-EC09541D62A7}"/>
    <cellStyle name="Comma 6 2 6 2 5 3" xfId="28714" xr:uid="{126F9B81-3FB1-4F28-B9F4-45A41F627510}"/>
    <cellStyle name="Comma 6 2 6 2 6" xfId="8494" xr:uid="{E8FD3225-3E08-4EF2-B25A-664C2FB79570}"/>
    <cellStyle name="Comma 6 2 6 2 6 2" xfId="20626" xr:uid="{DC3BD4E9-4530-47CA-AF37-EBA5A50E8C3C}"/>
    <cellStyle name="Comma 6 2 6 2 6 2 2" xfId="44890" xr:uid="{8552FFD8-8B90-4DE2-B82D-4003C4E46E09}"/>
    <cellStyle name="Comma 6 2 6 2 6 3" xfId="32758" xr:uid="{6BADC636-9FE1-4684-8AF2-BCE00D66A955}"/>
    <cellStyle name="Comma 6 2 6 2 7" xfId="12538" xr:uid="{8C382291-1881-45A8-A2E3-F85D79CCF5C1}"/>
    <cellStyle name="Comma 6 2 6 2 7 2" xfId="36802" xr:uid="{616F2A2E-3DE5-43FB-9452-AFB2AE09B3CC}"/>
    <cellStyle name="Comma 6 2 6 2 8" xfId="24670" xr:uid="{610A7B0F-093A-4BE8-AEF5-EBE633832477}"/>
    <cellStyle name="Comma 6 2 6 3" xfId="658" xr:uid="{1C7BF0C4-C4DB-40E5-9586-019062272AD4}"/>
    <cellStyle name="Comma 6 2 6 3 2" xfId="1669" xr:uid="{D3D693CA-70BE-4305-92A5-494A379E8DB7}"/>
    <cellStyle name="Comma 6 2 6 3 2 2" xfId="3691" xr:uid="{70BBEF20-7881-4F47-8F25-9D3CD0C8DB9A}"/>
    <cellStyle name="Comma 6 2 6 3 2 2 2" xfId="7735" xr:uid="{4D437312-654B-4546-8D0B-A86000F70DA3}"/>
    <cellStyle name="Comma 6 2 6 3 2 2 2 2" xfId="19867" xr:uid="{07783463-969C-4AED-B3F7-55EB4DF22ED9}"/>
    <cellStyle name="Comma 6 2 6 3 2 2 2 2 2" xfId="44131" xr:uid="{1BBDE153-B5EB-4919-A7AA-5A59C3E6FC17}"/>
    <cellStyle name="Comma 6 2 6 3 2 2 2 3" xfId="31999" xr:uid="{CBA7CF36-217F-4DB0-8120-353225E0F1D4}"/>
    <cellStyle name="Comma 6 2 6 3 2 2 3" xfId="11779" xr:uid="{DFFE85F2-0270-49D8-ABA8-A163B112E487}"/>
    <cellStyle name="Comma 6 2 6 3 2 2 3 2" xfId="23911" xr:uid="{61150373-5E67-4109-81E2-12D995E30B35}"/>
    <cellStyle name="Comma 6 2 6 3 2 2 3 2 2" xfId="48175" xr:uid="{13ABC907-B151-4A89-ADA8-516DC714E901}"/>
    <cellStyle name="Comma 6 2 6 3 2 2 3 3" xfId="36043" xr:uid="{F1AAF95B-233B-4AAA-A8A1-DA027D46FB90}"/>
    <cellStyle name="Comma 6 2 6 3 2 2 4" xfId="15823" xr:uid="{9D304B12-2713-4320-BCDF-F4FCDEB8CB64}"/>
    <cellStyle name="Comma 6 2 6 3 2 2 4 2" xfId="40087" xr:uid="{4E75C524-E3B0-44E0-A9FD-1119EE371346}"/>
    <cellStyle name="Comma 6 2 6 3 2 2 5" xfId="27955" xr:uid="{D6E186C5-7BD7-439C-92EA-103C0748F77D}"/>
    <cellStyle name="Comma 6 2 6 3 2 3" xfId="5713" xr:uid="{08B31718-D5DF-4BF3-8F4B-20D440EDAA83}"/>
    <cellStyle name="Comma 6 2 6 3 2 3 2" xfId="17845" xr:uid="{14ACA444-BD51-4AE7-B024-E8161B76F03D}"/>
    <cellStyle name="Comma 6 2 6 3 2 3 2 2" xfId="42109" xr:uid="{9CAB884E-E10E-4612-8456-214E7FFD6410}"/>
    <cellStyle name="Comma 6 2 6 3 2 3 3" xfId="29977" xr:uid="{70CC75B6-87C8-4BB0-AA86-D5B176656B7C}"/>
    <cellStyle name="Comma 6 2 6 3 2 4" xfId="9757" xr:uid="{E5E1E481-B226-4D74-842B-905047207E49}"/>
    <cellStyle name="Comma 6 2 6 3 2 4 2" xfId="21889" xr:uid="{656E46A9-5C98-46EF-A581-F9D6D9A110FF}"/>
    <cellStyle name="Comma 6 2 6 3 2 4 2 2" xfId="46153" xr:uid="{C09F3906-94C1-4487-A3C8-96F2F59DFA32}"/>
    <cellStyle name="Comma 6 2 6 3 2 4 3" xfId="34021" xr:uid="{06C4D5DD-9FF1-42DF-8C58-F64A45EE7482}"/>
    <cellStyle name="Comma 6 2 6 3 2 5" xfId="13801" xr:uid="{3C4D02C4-E5F1-49B0-AEEC-2A4606AC81B1}"/>
    <cellStyle name="Comma 6 2 6 3 2 5 2" xfId="38065" xr:uid="{2BB5A66F-20CB-440A-A020-66F0F7A41741}"/>
    <cellStyle name="Comma 6 2 6 3 2 6" xfId="25933" xr:uid="{3DCE96C9-45F6-4C4F-B933-186A02A3F3A0}"/>
    <cellStyle name="Comma 6 2 6 3 3" xfId="2680" xr:uid="{2B142B95-0C4B-48FA-A387-B11395629849}"/>
    <cellStyle name="Comma 6 2 6 3 3 2" xfId="6724" xr:uid="{DFFBCA72-5307-45B4-83CC-7E0B376CC678}"/>
    <cellStyle name="Comma 6 2 6 3 3 2 2" xfId="18856" xr:uid="{CF18D56F-A9B4-40D6-84B3-F30C74C6F3C8}"/>
    <cellStyle name="Comma 6 2 6 3 3 2 2 2" xfId="43120" xr:uid="{DF2E7A67-D25E-45A0-BDE9-3FE65416744E}"/>
    <cellStyle name="Comma 6 2 6 3 3 2 3" xfId="30988" xr:uid="{AB50CD9C-877E-4790-A57F-1AAF36B571D9}"/>
    <cellStyle name="Comma 6 2 6 3 3 3" xfId="10768" xr:uid="{367FEBCC-EABF-454C-B748-75ECEAE4564F}"/>
    <cellStyle name="Comma 6 2 6 3 3 3 2" xfId="22900" xr:uid="{24BC9656-D902-4BCB-8B9D-260F2F78C8E0}"/>
    <cellStyle name="Comma 6 2 6 3 3 3 2 2" xfId="47164" xr:uid="{CD7AF833-0964-45CB-9E6E-3BB54674B65B}"/>
    <cellStyle name="Comma 6 2 6 3 3 3 3" xfId="35032" xr:uid="{3FAD199E-B4CE-4F91-9341-5DE885241929}"/>
    <cellStyle name="Comma 6 2 6 3 3 4" xfId="14812" xr:uid="{B474516E-94B9-47E6-8397-82601A23B159}"/>
    <cellStyle name="Comma 6 2 6 3 3 4 2" xfId="39076" xr:uid="{A53D600F-BD22-4715-8966-1F6D58EC4940}"/>
    <cellStyle name="Comma 6 2 6 3 3 5" xfId="26944" xr:uid="{1B9E0356-BCEF-4051-A5BD-46B6917AB9DD}"/>
    <cellStyle name="Comma 6 2 6 3 4" xfId="4702" xr:uid="{888843F7-F06E-4131-9F12-CA235F53F116}"/>
    <cellStyle name="Comma 6 2 6 3 4 2" xfId="16834" xr:uid="{C0CA8AF2-6527-4556-9F3A-C2AA7C043EBE}"/>
    <cellStyle name="Comma 6 2 6 3 4 2 2" xfId="41098" xr:uid="{DEC2858E-D106-4255-AA34-62CBDCCD2840}"/>
    <cellStyle name="Comma 6 2 6 3 4 3" xfId="28966" xr:uid="{50057F6C-E4CC-4DF6-B05A-4215E4B643C1}"/>
    <cellStyle name="Comma 6 2 6 3 5" xfId="8746" xr:uid="{8493F4D4-55EA-4DD3-A665-293FDBA37218}"/>
    <cellStyle name="Comma 6 2 6 3 5 2" xfId="20878" xr:uid="{A24DD540-146B-4274-AE83-DBC7EAEF5FB7}"/>
    <cellStyle name="Comma 6 2 6 3 5 2 2" xfId="45142" xr:uid="{652F189A-9A7A-4697-9CE0-4AE68811D755}"/>
    <cellStyle name="Comma 6 2 6 3 5 3" xfId="33010" xr:uid="{9004D65A-2C07-4853-B4FE-B1F8555DAC48}"/>
    <cellStyle name="Comma 6 2 6 3 6" xfId="12790" xr:uid="{D6B66D56-A3B6-40AA-AF36-850FCBE2C2CF}"/>
    <cellStyle name="Comma 6 2 6 3 6 2" xfId="37054" xr:uid="{9BD622CB-7F01-47EC-B3E9-7A5175B6318D}"/>
    <cellStyle name="Comma 6 2 6 3 7" xfId="24922" xr:uid="{EFDE9E4D-630F-43C6-8A07-C7DDE234A137}"/>
    <cellStyle name="Comma 6 2 6 4" xfId="1164" xr:uid="{656E250C-9836-47EB-95ED-B615C7C439B7}"/>
    <cellStyle name="Comma 6 2 6 4 2" xfId="3186" xr:uid="{8E85056B-2A17-491C-B366-EF90BFEBD2F5}"/>
    <cellStyle name="Comma 6 2 6 4 2 2" xfId="7230" xr:uid="{612E62F4-08B8-4E3E-A2EB-B0765CFE6FCC}"/>
    <cellStyle name="Comma 6 2 6 4 2 2 2" xfId="19362" xr:uid="{3C184421-0A26-42FD-9CD5-9F832D611F1E}"/>
    <cellStyle name="Comma 6 2 6 4 2 2 2 2" xfId="43626" xr:uid="{03A7432A-C839-4E23-99AE-D97BAB3F4F85}"/>
    <cellStyle name="Comma 6 2 6 4 2 2 3" xfId="31494" xr:uid="{961799EF-8F62-4452-BDF0-8D1A48C2A930}"/>
    <cellStyle name="Comma 6 2 6 4 2 3" xfId="11274" xr:uid="{44208FCA-2E96-4822-B4D6-786CCE933974}"/>
    <cellStyle name="Comma 6 2 6 4 2 3 2" xfId="23406" xr:uid="{8F777297-B730-42FC-AC45-7868AA05B842}"/>
    <cellStyle name="Comma 6 2 6 4 2 3 2 2" xfId="47670" xr:uid="{2780C7D1-757D-4397-B09C-9B17E736DF5F}"/>
    <cellStyle name="Comma 6 2 6 4 2 3 3" xfId="35538" xr:uid="{48195756-8F1F-4DF0-B7F0-487C586E7DC7}"/>
    <cellStyle name="Comma 6 2 6 4 2 4" xfId="15318" xr:uid="{18773AE0-7172-40B1-B3A4-D10E8FD303F1}"/>
    <cellStyle name="Comma 6 2 6 4 2 4 2" xfId="39582" xr:uid="{038694FB-56A2-4709-97EE-B26738846A7D}"/>
    <cellStyle name="Comma 6 2 6 4 2 5" xfId="27450" xr:uid="{5E4F92D0-AF77-4880-9A65-2FC8C72318D4}"/>
    <cellStyle name="Comma 6 2 6 4 3" xfId="5208" xr:uid="{C222F642-414F-41A7-B37C-B6346AE2BF81}"/>
    <cellStyle name="Comma 6 2 6 4 3 2" xfId="17340" xr:uid="{DF0A917D-B90E-4F20-9FDB-AE7753843A70}"/>
    <cellStyle name="Comma 6 2 6 4 3 2 2" xfId="41604" xr:uid="{28F0AF32-E224-41EA-BBE5-647C33A37F57}"/>
    <cellStyle name="Comma 6 2 6 4 3 3" xfId="29472" xr:uid="{918811B1-D78E-449C-BE35-524CADCAD52E}"/>
    <cellStyle name="Comma 6 2 6 4 4" xfId="9252" xr:uid="{3A2E63A9-D454-4070-B531-9730D0946E2C}"/>
    <cellStyle name="Comma 6 2 6 4 4 2" xfId="21384" xr:uid="{B88C4FDA-E684-4B53-8085-10C08EF16F1D}"/>
    <cellStyle name="Comma 6 2 6 4 4 2 2" xfId="45648" xr:uid="{CC7F7F9F-8BB7-4F60-B582-67D1FCC2982F}"/>
    <cellStyle name="Comma 6 2 6 4 4 3" xfId="33516" xr:uid="{2281D5C3-038B-46B6-B11B-55875A25FF67}"/>
    <cellStyle name="Comma 6 2 6 4 5" xfId="13296" xr:uid="{80C78BBB-86D1-47F1-8847-36CB8F9EEEB7}"/>
    <cellStyle name="Comma 6 2 6 4 5 2" xfId="37560" xr:uid="{AB30B107-9967-456A-8A1D-2EA78E713C84}"/>
    <cellStyle name="Comma 6 2 6 4 6" xfId="25428" xr:uid="{0ED09636-5F28-48B8-90FB-89E9C4D6EE9D}"/>
    <cellStyle name="Comma 6 2 6 5" xfId="2175" xr:uid="{A233BBF7-8F43-44F1-9AA5-CDFB1F7C265C}"/>
    <cellStyle name="Comma 6 2 6 5 2" xfId="6219" xr:uid="{E831B15E-519A-4721-9B2E-4699C221D9E5}"/>
    <cellStyle name="Comma 6 2 6 5 2 2" xfId="18351" xr:uid="{261C5270-D294-4F36-8EA8-68C728515083}"/>
    <cellStyle name="Comma 6 2 6 5 2 2 2" xfId="42615" xr:uid="{4392EC1E-E9AF-4E99-8AF2-E01572AF15C3}"/>
    <cellStyle name="Comma 6 2 6 5 2 3" xfId="30483" xr:uid="{C2769237-8358-4E92-83A4-D1424F5CD0C5}"/>
    <cellStyle name="Comma 6 2 6 5 3" xfId="10263" xr:uid="{483C021D-6C89-44F8-AAEE-AE83E5F299BD}"/>
    <cellStyle name="Comma 6 2 6 5 3 2" xfId="22395" xr:uid="{8B4D68AE-8000-42CA-8741-06798232B516}"/>
    <cellStyle name="Comma 6 2 6 5 3 2 2" xfId="46659" xr:uid="{A160F968-9691-47D6-A9AB-5D8E7F681A23}"/>
    <cellStyle name="Comma 6 2 6 5 3 3" xfId="34527" xr:uid="{9F35B0BD-DB56-443B-BE34-A53BFFCCCBD5}"/>
    <cellStyle name="Comma 6 2 6 5 4" xfId="14307" xr:uid="{57C70295-607D-47A0-9C7B-28C7D4AC5158}"/>
    <cellStyle name="Comma 6 2 6 5 4 2" xfId="38571" xr:uid="{6EF4C0DF-44E9-40F7-B911-C71E89BFBEE3}"/>
    <cellStyle name="Comma 6 2 6 5 5" xfId="26439" xr:uid="{2A8E538B-0D8B-4E8B-AF2C-C1C2DFA4ACF9}"/>
    <cellStyle name="Comma 6 2 6 6" xfId="4197" xr:uid="{F7134FE4-AEF2-454A-8CC5-84BE70468767}"/>
    <cellStyle name="Comma 6 2 6 6 2" xfId="16329" xr:uid="{49035EE7-7801-4BE6-A4E0-AD85A92E24DD}"/>
    <cellStyle name="Comma 6 2 6 6 2 2" xfId="40593" xr:uid="{DEFC41E2-7A79-4BA9-A844-7ED357C7CDE2}"/>
    <cellStyle name="Comma 6 2 6 6 3" xfId="28461" xr:uid="{F16E46F8-06D0-43D9-8717-471B03583329}"/>
    <cellStyle name="Comma 6 2 6 7" xfId="8241" xr:uid="{5BB90A2D-38BC-40EF-B73B-FF92E6CF0249}"/>
    <cellStyle name="Comma 6 2 6 7 2" xfId="20373" xr:uid="{D77E98C0-93A6-4471-BA25-C3F4BC2C826D}"/>
    <cellStyle name="Comma 6 2 6 7 2 2" xfId="44637" xr:uid="{627F1292-7BDC-4890-B4E9-48C0FF5E882C}"/>
    <cellStyle name="Comma 6 2 6 7 3" xfId="32505" xr:uid="{C9D48819-8806-4EAE-BD38-005923AA8653}"/>
    <cellStyle name="Comma 6 2 6 8" xfId="12285" xr:uid="{67F0CBC2-4358-4B69-9035-A79A8FA9A021}"/>
    <cellStyle name="Comma 6 2 6 8 2" xfId="36549" xr:uid="{2AF59585-CC19-4A3C-9D13-447028D2AD41}"/>
    <cellStyle name="Comma 6 2 6 9" xfId="24417" xr:uid="{6757A9A9-FCFA-465B-96DA-CB3D15CEDA5F}"/>
    <cellStyle name="Comma 6 2 7" xfId="280" xr:uid="{A4DCBB0A-C487-44C9-A7D7-5E58B7FA8314}"/>
    <cellStyle name="Comma 6 2 7 2" xfId="785" xr:uid="{7056E91D-3E52-45D0-9246-DE03B6FD0647}"/>
    <cellStyle name="Comma 6 2 7 2 2" xfId="1796" xr:uid="{01EF7685-B20A-40F3-8E3E-E7DEBD33AD3E}"/>
    <cellStyle name="Comma 6 2 7 2 2 2" xfId="3818" xr:uid="{9A2CBD7F-FF45-4B1A-80E2-FF5E902D6066}"/>
    <cellStyle name="Comma 6 2 7 2 2 2 2" xfId="7862" xr:uid="{CE3B7257-2DE1-4B07-AAF9-F646C39D9987}"/>
    <cellStyle name="Comma 6 2 7 2 2 2 2 2" xfId="19994" xr:uid="{90DEE5F8-CD2A-46E2-A623-D15F98A6FB1C}"/>
    <cellStyle name="Comma 6 2 7 2 2 2 2 2 2" xfId="44258" xr:uid="{ACF572A6-42A9-432F-BAE8-9995471B3569}"/>
    <cellStyle name="Comma 6 2 7 2 2 2 2 3" xfId="32126" xr:uid="{B4141F60-8C76-4B9F-972D-E63CE984337B}"/>
    <cellStyle name="Comma 6 2 7 2 2 2 3" xfId="11906" xr:uid="{78C461AE-EDD6-43CB-A0BD-ADC09FB68F24}"/>
    <cellStyle name="Comma 6 2 7 2 2 2 3 2" xfId="24038" xr:uid="{E0FB4103-68A8-4D28-AD36-DBE568AC0CFF}"/>
    <cellStyle name="Comma 6 2 7 2 2 2 3 2 2" xfId="48302" xr:uid="{DD98C8F1-6066-4095-B787-61D1F3338FE4}"/>
    <cellStyle name="Comma 6 2 7 2 2 2 3 3" xfId="36170" xr:uid="{949DA81A-9510-41CF-9EFE-E77063E9A462}"/>
    <cellStyle name="Comma 6 2 7 2 2 2 4" xfId="15950" xr:uid="{97F047C6-AD36-440F-B686-F6D9F43874C0}"/>
    <cellStyle name="Comma 6 2 7 2 2 2 4 2" xfId="40214" xr:uid="{3AC6BBB1-22E9-4A60-9E13-556D429075B2}"/>
    <cellStyle name="Comma 6 2 7 2 2 2 5" xfId="28082" xr:uid="{1AE0BA71-CB3E-4078-B2EA-BEA39F97771F}"/>
    <cellStyle name="Comma 6 2 7 2 2 3" xfId="5840" xr:uid="{5D89CF3A-62E2-4A26-A46F-2EAEC2D178C6}"/>
    <cellStyle name="Comma 6 2 7 2 2 3 2" xfId="17972" xr:uid="{7828EE88-CF50-4C62-8181-315D0352E186}"/>
    <cellStyle name="Comma 6 2 7 2 2 3 2 2" xfId="42236" xr:uid="{0369744B-FDDA-4B1C-B161-F93E33789B51}"/>
    <cellStyle name="Comma 6 2 7 2 2 3 3" xfId="30104" xr:uid="{D945537C-8155-4425-BDA7-221EEF9D0ED5}"/>
    <cellStyle name="Comma 6 2 7 2 2 4" xfId="9884" xr:uid="{B05B336B-1BA8-4081-8E1A-37332D8D02DC}"/>
    <cellStyle name="Comma 6 2 7 2 2 4 2" xfId="22016" xr:uid="{2E76D791-E680-4186-821D-D807D6FB69AB}"/>
    <cellStyle name="Comma 6 2 7 2 2 4 2 2" xfId="46280" xr:uid="{8297E937-9E42-44DB-8DEB-A4F6C64EE4F3}"/>
    <cellStyle name="Comma 6 2 7 2 2 4 3" xfId="34148" xr:uid="{460EA684-E7B8-4679-A07F-CA4BCB00113D}"/>
    <cellStyle name="Comma 6 2 7 2 2 5" xfId="13928" xr:uid="{33AF134D-BF5B-44A7-B9C3-AE8DECB1ED35}"/>
    <cellStyle name="Comma 6 2 7 2 2 5 2" xfId="38192" xr:uid="{FF4BA53E-5066-4EE7-89B6-45BD4CB992C0}"/>
    <cellStyle name="Comma 6 2 7 2 2 6" xfId="26060" xr:uid="{F8A5459C-8F30-468A-9A17-34E1E672D6FC}"/>
    <cellStyle name="Comma 6 2 7 2 3" xfId="2807" xr:uid="{0F94ECEF-911D-4CFC-BF45-E1742096C41F}"/>
    <cellStyle name="Comma 6 2 7 2 3 2" xfId="6851" xr:uid="{58B0A2D0-FEA9-469E-BA75-D66A332757C6}"/>
    <cellStyle name="Comma 6 2 7 2 3 2 2" xfId="18983" xr:uid="{61A3A074-6F50-432A-8335-A1AECA310EAE}"/>
    <cellStyle name="Comma 6 2 7 2 3 2 2 2" xfId="43247" xr:uid="{E0B4D079-1CCA-49F3-9AF3-44B2843A0A92}"/>
    <cellStyle name="Comma 6 2 7 2 3 2 3" xfId="31115" xr:uid="{A2F3108C-40E8-407E-AD89-3FE5BB030C4A}"/>
    <cellStyle name="Comma 6 2 7 2 3 3" xfId="10895" xr:uid="{E9E918CE-E944-4ECB-9F6F-94A239497D73}"/>
    <cellStyle name="Comma 6 2 7 2 3 3 2" xfId="23027" xr:uid="{1C91F8CC-2C17-45E3-BD27-87DCB7EECA76}"/>
    <cellStyle name="Comma 6 2 7 2 3 3 2 2" xfId="47291" xr:uid="{33A1B0B0-DE00-4191-B66B-7DE43D382D50}"/>
    <cellStyle name="Comma 6 2 7 2 3 3 3" xfId="35159" xr:uid="{3E3B136A-1A3E-44E3-984C-3037BCA833FF}"/>
    <cellStyle name="Comma 6 2 7 2 3 4" xfId="14939" xr:uid="{C084C79F-2203-491D-AFE9-9FCE2AB8E4B4}"/>
    <cellStyle name="Comma 6 2 7 2 3 4 2" xfId="39203" xr:uid="{99F0284E-479A-4436-B3F7-4215BB84A070}"/>
    <cellStyle name="Comma 6 2 7 2 3 5" xfId="27071" xr:uid="{5C8F4167-BB58-40DA-AB44-B426D02AA000}"/>
    <cellStyle name="Comma 6 2 7 2 4" xfId="4829" xr:uid="{BD318827-B06B-4FC3-A499-C9873CD1AB51}"/>
    <cellStyle name="Comma 6 2 7 2 4 2" xfId="16961" xr:uid="{91D94C9B-F834-42BF-A6EF-A4187B5858B2}"/>
    <cellStyle name="Comma 6 2 7 2 4 2 2" xfId="41225" xr:uid="{297E3CD2-E694-46A8-BE2E-29B43D2A8358}"/>
    <cellStyle name="Comma 6 2 7 2 4 3" xfId="29093" xr:uid="{1C5040C4-5411-4E33-839B-2CF10396C128}"/>
    <cellStyle name="Comma 6 2 7 2 5" xfId="8873" xr:uid="{839347E8-3459-4173-A97A-02F40164F682}"/>
    <cellStyle name="Comma 6 2 7 2 5 2" xfId="21005" xr:uid="{65FFA237-193D-4B38-AE67-26CEC7C61904}"/>
    <cellStyle name="Comma 6 2 7 2 5 2 2" xfId="45269" xr:uid="{136A1227-DECA-4D8D-8023-78F30E133FD7}"/>
    <cellStyle name="Comma 6 2 7 2 5 3" xfId="33137" xr:uid="{7EBEE596-B220-431A-A9CB-C098C8D6AE61}"/>
    <cellStyle name="Comma 6 2 7 2 6" xfId="12917" xr:uid="{4DA1B546-5603-4406-A6F6-DF8EE03FCDA6}"/>
    <cellStyle name="Comma 6 2 7 2 6 2" xfId="37181" xr:uid="{249EF322-267C-4500-93F6-1116B2AF4343}"/>
    <cellStyle name="Comma 6 2 7 2 7" xfId="25049" xr:uid="{A5D00799-F58B-409D-8731-DD263E6469B8}"/>
    <cellStyle name="Comma 6 2 7 3" xfId="1291" xr:uid="{0275C490-11C6-4BFA-AEA7-15C5AE92F1AE}"/>
    <cellStyle name="Comma 6 2 7 3 2" xfId="3313" xr:uid="{18B7851C-03A0-42B1-B596-826A972C6D65}"/>
    <cellStyle name="Comma 6 2 7 3 2 2" xfId="7357" xr:uid="{54F2EC3A-B27A-44F7-A8DC-A6CE8CFDD4BD}"/>
    <cellStyle name="Comma 6 2 7 3 2 2 2" xfId="19489" xr:uid="{6F13F2BC-B6FF-41E6-86CD-4FC5D58C6EEF}"/>
    <cellStyle name="Comma 6 2 7 3 2 2 2 2" xfId="43753" xr:uid="{930EC720-20B6-4474-A81A-9216D5DF0301}"/>
    <cellStyle name="Comma 6 2 7 3 2 2 3" xfId="31621" xr:uid="{7B0DD1DF-8515-4497-8710-AAF982A072B8}"/>
    <cellStyle name="Comma 6 2 7 3 2 3" xfId="11401" xr:uid="{C3F73951-87EE-4409-8BDD-ABFF44A395E7}"/>
    <cellStyle name="Comma 6 2 7 3 2 3 2" xfId="23533" xr:uid="{FDADD30E-D377-4A94-8FEB-BFE44E0B1416}"/>
    <cellStyle name="Comma 6 2 7 3 2 3 2 2" xfId="47797" xr:uid="{E6D838E3-5FF1-494D-B98F-701945E23906}"/>
    <cellStyle name="Comma 6 2 7 3 2 3 3" xfId="35665" xr:uid="{0DA985B9-D205-4A3F-918C-5B384A6F45B4}"/>
    <cellStyle name="Comma 6 2 7 3 2 4" xfId="15445" xr:uid="{D90E72DF-039D-4951-9AAE-382F935BABE8}"/>
    <cellStyle name="Comma 6 2 7 3 2 4 2" xfId="39709" xr:uid="{88886AA4-D2D2-4554-8B12-88759F5B2EAA}"/>
    <cellStyle name="Comma 6 2 7 3 2 5" xfId="27577" xr:uid="{F1E39A2E-B69C-49BD-83D4-E6177FF40CF8}"/>
    <cellStyle name="Comma 6 2 7 3 3" xfId="5335" xr:uid="{F9E42F46-4707-49B8-A88C-F896C1AA58C7}"/>
    <cellStyle name="Comma 6 2 7 3 3 2" xfId="17467" xr:uid="{FCC75C27-4896-4899-BBE9-E36F96CBCA3D}"/>
    <cellStyle name="Comma 6 2 7 3 3 2 2" xfId="41731" xr:uid="{A7F60324-3663-4107-8770-053406B40164}"/>
    <cellStyle name="Comma 6 2 7 3 3 3" xfId="29599" xr:uid="{89D1451A-2FD9-4054-93A9-8EB859294B41}"/>
    <cellStyle name="Comma 6 2 7 3 4" xfId="9379" xr:uid="{5C333972-9B36-413C-90C0-AB928F9205F3}"/>
    <cellStyle name="Comma 6 2 7 3 4 2" xfId="21511" xr:uid="{3393AE0F-E2C7-4BAD-B16A-05717F275754}"/>
    <cellStyle name="Comma 6 2 7 3 4 2 2" xfId="45775" xr:uid="{63423A1B-D613-4790-8437-F7B620040F65}"/>
    <cellStyle name="Comma 6 2 7 3 4 3" xfId="33643" xr:uid="{90A0BD39-25E9-4DED-8EED-152104CE0FC2}"/>
    <cellStyle name="Comma 6 2 7 3 5" xfId="13423" xr:uid="{F504BE1E-159E-46EB-A0C2-51E6F13362D6}"/>
    <cellStyle name="Comma 6 2 7 3 5 2" xfId="37687" xr:uid="{1933AF02-DE7B-4B38-8300-615F3A04C4AA}"/>
    <cellStyle name="Comma 6 2 7 3 6" xfId="25555" xr:uid="{06AD6146-F50A-4BA5-9C7F-F476A6A72A73}"/>
    <cellStyle name="Comma 6 2 7 4" xfId="2302" xr:uid="{07E52288-9A77-461D-8369-09866325770A}"/>
    <cellStyle name="Comma 6 2 7 4 2" xfId="6346" xr:uid="{A04A3B3F-BD9B-4E94-AAD0-1116576C2953}"/>
    <cellStyle name="Comma 6 2 7 4 2 2" xfId="18478" xr:uid="{73200C42-CAC8-4254-BD9C-517FCC8CDBC0}"/>
    <cellStyle name="Comma 6 2 7 4 2 2 2" xfId="42742" xr:uid="{3E2515A7-6248-4901-8FAC-CE42915B1222}"/>
    <cellStyle name="Comma 6 2 7 4 2 3" xfId="30610" xr:uid="{692B5B53-8121-46DE-9A0A-29ECD88E3D5A}"/>
    <cellStyle name="Comma 6 2 7 4 3" xfId="10390" xr:uid="{5382BA19-98BC-4F08-953C-1BAFFF4048A9}"/>
    <cellStyle name="Comma 6 2 7 4 3 2" xfId="22522" xr:uid="{57150B56-59C3-4B6A-8F35-0CBDAEA8CE5E}"/>
    <cellStyle name="Comma 6 2 7 4 3 2 2" xfId="46786" xr:uid="{2B0187C8-C8A9-4EE9-89AB-223472625E35}"/>
    <cellStyle name="Comma 6 2 7 4 3 3" xfId="34654" xr:uid="{7248B658-73E3-445E-B3CF-7390E261E9A8}"/>
    <cellStyle name="Comma 6 2 7 4 4" xfId="14434" xr:uid="{CDFE76D2-2DEF-4E02-878F-E6BDD80061AF}"/>
    <cellStyle name="Comma 6 2 7 4 4 2" xfId="38698" xr:uid="{31017BE4-E639-48A2-8E27-3BCCE8ADD951}"/>
    <cellStyle name="Comma 6 2 7 4 5" xfId="26566" xr:uid="{DB8EA0CB-0AA8-4516-BA15-96991F8EB3BF}"/>
    <cellStyle name="Comma 6 2 7 5" xfId="4324" xr:uid="{98C6D3BF-D9F2-4699-87AE-39B1F6AB8F58}"/>
    <cellStyle name="Comma 6 2 7 5 2" xfId="16456" xr:uid="{60856158-FBC1-4A01-BE85-744CE28FDE36}"/>
    <cellStyle name="Comma 6 2 7 5 2 2" xfId="40720" xr:uid="{ACEAB263-4F79-4606-8733-51A70E7281DF}"/>
    <cellStyle name="Comma 6 2 7 5 3" xfId="28588" xr:uid="{EB430C9D-C38B-4116-AE16-7FC585BCD8BE}"/>
    <cellStyle name="Comma 6 2 7 6" xfId="8368" xr:uid="{41088CFE-170B-41FA-9F2A-CD9F5A494CAB}"/>
    <cellStyle name="Comma 6 2 7 6 2" xfId="20500" xr:uid="{0249CE1E-D893-4784-BD0B-77349BCD8E2C}"/>
    <cellStyle name="Comma 6 2 7 6 2 2" xfId="44764" xr:uid="{C1AEB6D5-BE82-40F3-8877-AEB77CC308B1}"/>
    <cellStyle name="Comma 6 2 7 6 3" xfId="32632" xr:uid="{B5CDF36D-F58C-4F29-915B-7007BC948DCC}"/>
    <cellStyle name="Comma 6 2 7 7" xfId="12412" xr:uid="{10F8C60C-4FB4-4E18-AECC-DF80B3794A34}"/>
    <cellStyle name="Comma 6 2 7 7 2" xfId="36676" xr:uid="{01F88FAA-A8D4-46ED-832E-16B142FC1F13}"/>
    <cellStyle name="Comma 6 2 7 8" xfId="24544" xr:uid="{073F4FE7-3943-480C-B361-7C4B1FC89C75}"/>
    <cellStyle name="Comma 6 2 8" xfId="532" xr:uid="{E035F378-AEF8-46E8-B037-4D9387F47BE1}"/>
    <cellStyle name="Comma 6 2 8 2" xfId="1543" xr:uid="{A3CC939E-0E7E-4B67-9AFE-CB94233F7985}"/>
    <cellStyle name="Comma 6 2 8 2 2" xfId="3565" xr:uid="{AD50E96E-6308-46E7-B669-BE31B73740C0}"/>
    <cellStyle name="Comma 6 2 8 2 2 2" xfId="7609" xr:uid="{62FF35A2-1DEA-4B44-A9BF-D416E17A9D51}"/>
    <cellStyle name="Comma 6 2 8 2 2 2 2" xfId="19741" xr:uid="{DBED910A-CF75-49B1-88D1-2B0D5C5C037D}"/>
    <cellStyle name="Comma 6 2 8 2 2 2 2 2" xfId="44005" xr:uid="{B563A28E-C350-4513-B21C-DB0E457B4469}"/>
    <cellStyle name="Comma 6 2 8 2 2 2 3" xfId="31873" xr:uid="{D2E4129A-3FCD-437A-90ED-1368C5717A8C}"/>
    <cellStyle name="Comma 6 2 8 2 2 3" xfId="11653" xr:uid="{37A8E08E-319C-45C9-84D1-1D78618CCE07}"/>
    <cellStyle name="Comma 6 2 8 2 2 3 2" xfId="23785" xr:uid="{98E1BEBA-7207-4C84-9251-E80F8A42EA4B}"/>
    <cellStyle name="Comma 6 2 8 2 2 3 2 2" xfId="48049" xr:uid="{456DB7B8-3AFB-4524-BA1D-0FD6F8E1D537}"/>
    <cellStyle name="Comma 6 2 8 2 2 3 3" xfId="35917" xr:uid="{F0A3BD05-6647-4667-9879-E65C787FDE84}"/>
    <cellStyle name="Comma 6 2 8 2 2 4" xfId="15697" xr:uid="{545A9774-E406-4F85-B247-00A854A7C885}"/>
    <cellStyle name="Comma 6 2 8 2 2 4 2" xfId="39961" xr:uid="{1A1A86DB-19E8-409A-BEEF-D0E7FF82CBA2}"/>
    <cellStyle name="Comma 6 2 8 2 2 5" xfId="27829" xr:uid="{F35DC7FD-5F17-47BD-B11E-231F6460D2EA}"/>
    <cellStyle name="Comma 6 2 8 2 3" xfId="5587" xr:uid="{108972F4-D524-439D-89B4-307ECF8B7BA9}"/>
    <cellStyle name="Comma 6 2 8 2 3 2" xfId="17719" xr:uid="{8408F2DA-29ED-43C1-BFF5-DBCB3A4ED3A3}"/>
    <cellStyle name="Comma 6 2 8 2 3 2 2" xfId="41983" xr:uid="{35B1575F-E0C4-4C1C-A11A-4EB28C113747}"/>
    <cellStyle name="Comma 6 2 8 2 3 3" xfId="29851" xr:uid="{AB64F003-703C-448C-A3B3-BEF298343239}"/>
    <cellStyle name="Comma 6 2 8 2 4" xfId="9631" xr:uid="{0904D052-6F1A-40DD-A6FD-81F9155783DD}"/>
    <cellStyle name="Comma 6 2 8 2 4 2" xfId="21763" xr:uid="{150078AE-A692-441E-8C60-40CCFAA205E2}"/>
    <cellStyle name="Comma 6 2 8 2 4 2 2" xfId="46027" xr:uid="{67B4CB62-91B2-4617-80EF-C0DC2F20B5B7}"/>
    <cellStyle name="Comma 6 2 8 2 4 3" xfId="33895" xr:uid="{6A953F2A-7B88-4606-83CD-D0D0C778085A}"/>
    <cellStyle name="Comma 6 2 8 2 5" xfId="13675" xr:uid="{CA8386E2-1AA4-4E75-B8DB-16BAE9DDB700}"/>
    <cellStyle name="Comma 6 2 8 2 5 2" xfId="37939" xr:uid="{EDE8778D-D8BE-425F-99D0-032528BDD683}"/>
    <cellStyle name="Comma 6 2 8 2 6" xfId="25807" xr:uid="{69D8E3DE-02E2-4033-B074-EC87248EB665}"/>
    <cellStyle name="Comma 6 2 8 3" xfId="2554" xr:uid="{EDB3876E-9188-4E87-A18B-F2298F37A2FB}"/>
    <cellStyle name="Comma 6 2 8 3 2" xfId="6598" xr:uid="{889D302E-5D26-44B4-B807-490939D51717}"/>
    <cellStyle name="Comma 6 2 8 3 2 2" xfId="18730" xr:uid="{DF3318E0-168F-40B4-BA6A-422E6080B3E7}"/>
    <cellStyle name="Comma 6 2 8 3 2 2 2" xfId="42994" xr:uid="{7739C8BF-134D-407F-A13A-6B71096D67C7}"/>
    <cellStyle name="Comma 6 2 8 3 2 3" xfId="30862" xr:uid="{464489FB-48E0-4C16-B2E9-5D679429BDC9}"/>
    <cellStyle name="Comma 6 2 8 3 3" xfId="10642" xr:uid="{0CA37770-9A8B-46DC-870E-336C08D7610A}"/>
    <cellStyle name="Comma 6 2 8 3 3 2" xfId="22774" xr:uid="{C4A790CE-D0C9-4732-8349-050921F1960D}"/>
    <cellStyle name="Comma 6 2 8 3 3 2 2" xfId="47038" xr:uid="{0E356F35-D055-4650-9F70-9E9D417E2691}"/>
    <cellStyle name="Comma 6 2 8 3 3 3" xfId="34906" xr:uid="{532B6B9C-ED6A-423D-838F-6BBD9A082424}"/>
    <cellStyle name="Comma 6 2 8 3 4" xfId="14686" xr:uid="{5A84E59D-E9A1-4EC4-883E-201B5756581F}"/>
    <cellStyle name="Comma 6 2 8 3 4 2" xfId="38950" xr:uid="{7BB21AA3-5D10-4369-A483-219E96E75803}"/>
    <cellStyle name="Comma 6 2 8 3 5" xfId="26818" xr:uid="{18FE4DFD-6F6F-46BE-9D75-DFEB854F209B}"/>
    <cellStyle name="Comma 6 2 8 4" xfId="4576" xr:uid="{0D28C79B-A3E2-4C39-B73F-9D5ECAE95CDE}"/>
    <cellStyle name="Comma 6 2 8 4 2" xfId="16708" xr:uid="{A6B71DDC-FBCB-41F9-9A3E-24C873EC5274}"/>
    <cellStyle name="Comma 6 2 8 4 2 2" xfId="40972" xr:uid="{654A706E-C855-414B-90EC-0EC96302C784}"/>
    <cellStyle name="Comma 6 2 8 4 3" xfId="28840" xr:uid="{EE603930-BA51-48E2-9C89-50C4E5ECC817}"/>
    <cellStyle name="Comma 6 2 8 5" xfId="8620" xr:uid="{A6161E52-3337-4CE4-A886-3FD8890137D2}"/>
    <cellStyle name="Comma 6 2 8 5 2" xfId="20752" xr:uid="{1E6C983D-E875-420C-9F4B-B81FFE1C73A3}"/>
    <cellStyle name="Comma 6 2 8 5 2 2" xfId="45016" xr:uid="{5E2EC9D8-DDDD-40F6-AD33-B0245345CC60}"/>
    <cellStyle name="Comma 6 2 8 5 3" xfId="32884" xr:uid="{2233EAEF-9C2D-4100-9E2D-E03DBF60A1B2}"/>
    <cellStyle name="Comma 6 2 8 6" xfId="12664" xr:uid="{49BE2ABB-D4BA-46A2-8035-433B16CAC856}"/>
    <cellStyle name="Comma 6 2 8 6 2" xfId="36928" xr:uid="{BEA95684-7479-4CC0-973F-FBED306ED3C1}"/>
    <cellStyle name="Comma 6 2 8 7" xfId="24796" xr:uid="{714EEB8F-2EC1-4973-BE1B-8A3E5886A56B}"/>
    <cellStyle name="Comma 6 2 9" xfId="1038" xr:uid="{408B5BD9-35D3-437B-AE3A-71D1CD3989D7}"/>
    <cellStyle name="Comma 6 2 9 2" xfId="3060" xr:uid="{D0C27AD5-2209-4200-8D18-69C3FFC478AB}"/>
    <cellStyle name="Comma 6 2 9 2 2" xfId="7104" xr:uid="{0BE90C7C-83FC-462A-84C3-D56ED9F17712}"/>
    <cellStyle name="Comma 6 2 9 2 2 2" xfId="19236" xr:uid="{D2D6D688-096E-43D0-B9CF-493489055CE0}"/>
    <cellStyle name="Comma 6 2 9 2 2 2 2" xfId="43500" xr:uid="{88FCACE3-74AA-40FC-94E7-370319242D21}"/>
    <cellStyle name="Comma 6 2 9 2 2 3" xfId="31368" xr:uid="{8AF32DC8-75B5-48C5-AEAB-F2BE09126BCC}"/>
    <cellStyle name="Comma 6 2 9 2 3" xfId="11148" xr:uid="{94FFA30C-CE4E-4C7E-B47F-9CE9B26AE30A}"/>
    <cellStyle name="Comma 6 2 9 2 3 2" xfId="23280" xr:uid="{D832D08C-28FD-4411-98C8-5C2D5C75A988}"/>
    <cellStyle name="Comma 6 2 9 2 3 2 2" xfId="47544" xr:uid="{88AFF24A-0CAD-4133-B4EB-BC84E6ABBEE1}"/>
    <cellStyle name="Comma 6 2 9 2 3 3" xfId="35412" xr:uid="{FA3E3DAB-97DC-424E-82FA-4416696401FB}"/>
    <cellStyle name="Comma 6 2 9 2 4" xfId="15192" xr:uid="{AB95F73B-2DFF-48B1-9781-B90AE792C163}"/>
    <cellStyle name="Comma 6 2 9 2 4 2" xfId="39456" xr:uid="{7A1B25F2-D19A-4A61-979B-5FD2C625B6AA}"/>
    <cellStyle name="Comma 6 2 9 2 5" xfId="27324" xr:uid="{0682463A-D856-4C94-9F4C-4A4A271657EC}"/>
    <cellStyle name="Comma 6 2 9 3" xfId="5082" xr:uid="{AF52B0CF-8296-46E2-9D29-2AB26F3DB479}"/>
    <cellStyle name="Comma 6 2 9 3 2" xfId="17214" xr:uid="{52561E6C-C4A2-4B36-A3B7-95C48C9B0FE9}"/>
    <cellStyle name="Comma 6 2 9 3 2 2" xfId="41478" xr:uid="{91684CA5-A9F4-4C32-9E7D-F1128B21BF63}"/>
    <cellStyle name="Comma 6 2 9 3 3" xfId="29346" xr:uid="{441BA815-F386-4D79-AEA9-A50EA1D91B98}"/>
    <cellStyle name="Comma 6 2 9 4" xfId="9126" xr:uid="{23B54986-8B3A-410F-887C-C75AD23632C1}"/>
    <cellStyle name="Comma 6 2 9 4 2" xfId="21258" xr:uid="{BA444792-2F8B-4943-91B4-4379EE3CAD18}"/>
    <cellStyle name="Comma 6 2 9 4 2 2" xfId="45522" xr:uid="{E9AE1D3E-48AF-4E69-BD69-6D633CAF522C}"/>
    <cellStyle name="Comma 6 2 9 4 3" xfId="33390" xr:uid="{CAA24298-C686-4BD1-9548-0348B1560B7E}"/>
    <cellStyle name="Comma 6 2 9 5" xfId="13170" xr:uid="{D815EDA5-ACEE-464D-ADE9-85E86AECA271}"/>
    <cellStyle name="Comma 6 2 9 5 2" xfId="37434" xr:uid="{70758010-12E5-4BEC-8D23-64D3647AC54C}"/>
    <cellStyle name="Comma 6 2 9 6" xfId="25302" xr:uid="{E566E79A-9ABD-496D-86E1-42D8E63F457C}"/>
    <cellStyle name="Comma 6 3" xfId="33" xr:uid="{40D01792-F2C8-4BC8-9D3B-1EF7880F4306}"/>
    <cellStyle name="Comma 6 3 10" xfId="4077" xr:uid="{8C9956F9-F761-4BF8-B72A-E6CC5C1DEF92}"/>
    <cellStyle name="Comma 6 3 10 2" xfId="16209" xr:uid="{8B21F666-5C5E-438A-9A9C-4A734DDCD485}"/>
    <cellStyle name="Comma 6 3 10 2 2" xfId="40473" xr:uid="{86EE89A5-BE19-4B14-816E-F064716EDA73}"/>
    <cellStyle name="Comma 6 3 10 3" xfId="28341" xr:uid="{2F2EDA45-1224-4C25-BF04-B5B77A2EA8FE}"/>
    <cellStyle name="Comma 6 3 11" xfId="8121" xr:uid="{E7629B17-7F6F-4478-B18A-1DE29A8D6EDB}"/>
    <cellStyle name="Comma 6 3 11 2" xfId="20253" xr:uid="{1D7BD33B-6698-41DF-95BD-E3B01B7454EE}"/>
    <cellStyle name="Comma 6 3 11 2 2" xfId="44517" xr:uid="{E93F6FDA-AD06-430B-8DB6-BF911426390B}"/>
    <cellStyle name="Comma 6 3 11 3" xfId="32385" xr:uid="{94722002-D76A-444F-B916-74E09984BD3E}"/>
    <cellStyle name="Comma 6 3 12" xfId="12165" xr:uid="{659DDF1D-2624-4B64-A8AE-5E0D42DD6E51}"/>
    <cellStyle name="Comma 6 3 12 2" xfId="36429" xr:uid="{4710C1E5-CDDA-4D7E-8D2B-4E1FDE1CA3DD}"/>
    <cellStyle name="Comma 6 3 13" xfId="24297" xr:uid="{4D84BF50-2B31-41AB-8D8F-84C6C5DE2BC0}"/>
    <cellStyle name="Comma 6 3 2" xfId="54" xr:uid="{9493B414-3621-4536-9E95-429741CE5647}"/>
    <cellStyle name="Comma 6 3 2 10" xfId="12186" xr:uid="{A95E2A5F-C5D7-4C68-BD4C-ECF4B09E4E5E}"/>
    <cellStyle name="Comma 6 3 2 10 2" xfId="36450" xr:uid="{FE6C3D9F-50F7-49A4-A4E7-457D643172FA}"/>
    <cellStyle name="Comma 6 3 2 11" xfId="24318" xr:uid="{824F54EF-EA4C-4B6D-96D4-C5A05A33F26A}"/>
    <cellStyle name="Comma 6 3 2 2" xfId="117" xr:uid="{656858FC-7D0C-407C-84B4-050C2B9E8D66}"/>
    <cellStyle name="Comma 6 3 2 2 10" xfId="24381" xr:uid="{2E19CA6B-D86F-4D07-A773-14A44656F5C1}"/>
    <cellStyle name="Comma 6 3 2 2 2" xfId="243" xr:uid="{921F6BE8-6941-4E79-97DA-599983FAE777}"/>
    <cellStyle name="Comma 6 3 2 2 2 2" xfId="496" xr:uid="{E3E2719F-99DE-4431-B706-BF2A77F5378E}"/>
    <cellStyle name="Comma 6 3 2 2 2 2 2" xfId="1001" xr:uid="{360896F4-9E0F-472C-834D-3419EFD99B1B}"/>
    <cellStyle name="Comma 6 3 2 2 2 2 2 2" xfId="2012" xr:uid="{D245E995-84ED-48EB-8ACC-AF5F480520C5}"/>
    <cellStyle name="Comma 6 3 2 2 2 2 2 2 2" xfId="4034" xr:uid="{F3D09DA7-3D45-4707-BFC3-1355FF5C2727}"/>
    <cellStyle name="Comma 6 3 2 2 2 2 2 2 2 2" xfId="8078" xr:uid="{FFB7C5E6-F851-4DE4-99BD-262C9EAF8E67}"/>
    <cellStyle name="Comma 6 3 2 2 2 2 2 2 2 2 2" xfId="20210" xr:uid="{ABA63D50-8880-4317-B5BF-3A6999BF90F8}"/>
    <cellStyle name="Comma 6 3 2 2 2 2 2 2 2 2 2 2" xfId="44474" xr:uid="{D3C1794B-A2BD-451F-A263-A211B8A81E64}"/>
    <cellStyle name="Comma 6 3 2 2 2 2 2 2 2 2 3" xfId="32342" xr:uid="{28646100-481A-48CC-A242-0792E9330E49}"/>
    <cellStyle name="Comma 6 3 2 2 2 2 2 2 2 3" xfId="12122" xr:uid="{EB33EFFD-1204-4664-88CC-E35BF37CFEF2}"/>
    <cellStyle name="Comma 6 3 2 2 2 2 2 2 2 3 2" xfId="24254" xr:uid="{5F7F704B-07DB-4A7F-8B43-71E3602F1B2A}"/>
    <cellStyle name="Comma 6 3 2 2 2 2 2 2 2 3 2 2" xfId="48518" xr:uid="{27723462-5682-47E9-8669-9C9EFAA6D739}"/>
    <cellStyle name="Comma 6 3 2 2 2 2 2 2 2 3 3" xfId="36386" xr:uid="{1AD2650E-9682-4F1B-B75E-FE15E2E1A9CA}"/>
    <cellStyle name="Comma 6 3 2 2 2 2 2 2 2 4" xfId="16166" xr:uid="{DD3BDD16-A784-4834-845E-C942BF2A1B29}"/>
    <cellStyle name="Comma 6 3 2 2 2 2 2 2 2 4 2" xfId="40430" xr:uid="{C2B7AA6D-371C-4AC8-90EE-DF92371F5496}"/>
    <cellStyle name="Comma 6 3 2 2 2 2 2 2 2 5" xfId="28298" xr:uid="{E2D61977-DB61-4949-8C7C-223DC1A33577}"/>
    <cellStyle name="Comma 6 3 2 2 2 2 2 2 3" xfId="6056" xr:uid="{BBABD752-3B2C-4A34-8A36-E0748EB07A54}"/>
    <cellStyle name="Comma 6 3 2 2 2 2 2 2 3 2" xfId="18188" xr:uid="{036BFBC1-8352-42EF-8263-571ED18E234D}"/>
    <cellStyle name="Comma 6 3 2 2 2 2 2 2 3 2 2" xfId="42452" xr:uid="{AED0E980-053C-45A6-ABF5-65691C6528EB}"/>
    <cellStyle name="Comma 6 3 2 2 2 2 2 2 3 3" xfId="30320" xr:uid="{278AB01D-E202-476D-B084-B7BB537F9FE0}"/>
    <cellStyle name="Comma 6 3 2 2 2 2 2 2 4" xfId="10100" xr:uid="{AFC59D90-9E56-4802-B43B-18D750F76D34}"/>
    <cellStyle name="Comma 6 3 2 2 2 2 2 2 4 2" xfId="22232" xr:uid="{1859A4AC-01B0-4BF8-8455-EA70555109FF}"/>
    <cellStyle name="Comma 6 3 2 2 2 2 2 2 4 2 2" xfId="46496" xr:uid="{62E25B37-F95F-4A53-AFA1-7AFEE0C89F73}"/>
    <cellStyle name="Comma 6 3 2 2 2 2 2 2 4 3" xfId="34364" xr:uid="{AF0A0EBF-6753-438C-9781-89C551C497F1}"/>
    <cellStyle name="Comma 6 3 2 2 2 2 2 2 5" xfId="14144" xr:uid="{38427E34-75B7-41D3-9237-3EF0335AB86F}"/>
    <cellStyle name="Comma 6 3 2 2 2 2 2 2 5 2" xfId="38408" xr:uid="{664B0258-23D7-4BF5-93B8-F3ED4115E6BE}"/>
    <cellStyle name="Comma 6 3 2 2 2 2 2 2 6" xfId="26276" xr:uid="{1E051571-2BB8-4CAE-867E-E6F599FAC4A0}"/>
    <cellStyle name="Comma 6 3 2 2 2 2 2 3" xfId="3023" xr:uid="{36D9BA68-F816-496B-8F6A-4181AFDED796}"/>
    <cellStyle name="Comma 6 3 2 2 2 2 2 3 2" xfId="7067" xr:uid="{15FBABFA-D845-4575-BAC2-75E14FBB756F}"/>
    <cellStyle name="Comma 6 3 2 2 2 2 2 3 2 2" xfId="19199" xr:uid="{BCAC1D2C-AA5E-454E-8594-32B725DCF0C3}"/>
    <cellStyle name="Comma 6 3 2 2 2 2 2 3 2 2 2" xfId="43463" xr:uid="{78A654B6-C1E3-42EC-9A1B-0439292AA9EE}"/>
    <cellStyle name="Comma 6 3 2 2 2 2 2 3 2 3" xfId="31331" xr:uid="{47997E36-18BB-49DB-AA62-8145CFE011C6}"/>
    <cellStyle name="Comma 6 3 2 2 2 2 2 3 3" xfId="11111" xr:uid="{040166BE-DAC2-4D7B-B29C-1E6DAD615AC1}"/>
    <cellStyle name="Comma 6 3 2 2 2 2 2 3 3 2" xfId="23243" xr:uid="{8C14B165-89D2-45A6-9C8B-879CA01F61A8}"/>
    <cellStyle name="Comma 6 3 2 2 2 2 2 3 3 2 2" xfId="47507" xr:uid="{89D98C9D-1E20-4277-8A60-90E1968FDC85}"/>
    <cellStyle name="Comma 6 3 2 2 2 2 2 3 3 3" xfId="35375" xr:uid="{65092617-C25F-4BB2-B2CB-AD5B99D1D24F}"/>
    <cellStyle name="Comma 6 3 2 2 2 2 2 3 4" xfId="15155" xr:uid="{F2B30E18-03F2-4C0D-983F-8E5BA05A72A2}"/>
    <cellStyle name="Comma 6 3 2 2 2 2 2 3 4 2" xfId="39419" xr:uid="{CE9E090D-D7BF-4B23-9D22-7B6925625096}"/>
    <cellStyle name="Comma 6 3 2 2 2 2 2 3 5" xfId="27287" xr:uid="{DC029F33-13B9-4E6B-BE66-C4762B7DB7F7}"/>
    <cellStyle name="Comma 6 3 2 2 2 2 2 4" xfId="5045" xr:uid="{D941B589-8B45-4DD5-82F3-E9A1D5F4C27A}"/>
    <cellStyle name="Comma 6 3 2 2 2 2 2 4 2" xfId="17177" xr:uid="{5DEABA30-4D55-467D-8CF0-8A7174320343}"/>
    <cellStyle name="Comma 6 3 2 2 2 2 2 4 2 2" xfId="41441" xr:uid="{2BE3D4FA-FE73-4A57-AF22-48DD587662B7}"/>
    <cellStyle name="Comma 6 3 2 2 2 2 2 4 3" xfId="29309" xr:uid="{8B0DC50C-EB3A-409A-B961-FE7E35604BAD}"/>
    <cellStyle name="Comma 6 3 2 2 2 2 2 5" xfId="9089" xr:uid="{E7D675E3-4A30-4AEB-96A4-BA7895D2FCEA}"/>
    <cellStyle name="Comma 6 3 2 2 2 2 2 5 2" xfId="21221" xr:uid="{D91D11D1-EC6F-4510-8542-F76A872D866B}"/>
    <cellStyle name="Comma 6 3 2 2 2 2 2 5 2 2" xfId="45485" xr:uid="{951055A2-83EE-42DD-B8CD-BDC8AA43C11C}"/>
    <cellStyle name="Comma 6 3 2 2 2 2 2 5 3" xfId="33353" xr:uid="{51CCE2D5-8BC2-4FA1-9B64-C95D5AE31FBF}"/>
    <cellStyle name="Comma 6 3 2 2 2 2 2 6" xfId="13133" xr:uid="{F52F2F88-7751-4A04-B834-EB668F7F1F5C}"/>
    <cellStyle name="Comma 6 3 2 2 2 2 2 6 2" xfId="37397" xr:uid="{64741D48-FFD9-4F44-88BD-56DDF10235E2}"/>
    <cellStyle name="Comma 6 3 2 2 2 2 2 7" xfId="25265" xr:uid="{8C9390E6-3309-4952-9207-9AF3E4F2665F}"/>
    <cellStyle name="Comma 6 3 2 2 2 2 3" xfId="1507" xr:uid="{7247B4B3-78ED-464A-AD00-1A5CC3240814}"/>
    <cellStyle name="Comma 6 3 2 2 2 2 3 2" xfId="3529" xr:uid="{59EB3A55-46DF-4D76-9833-C3B3D3F26ADD}"/>
    <cellStyle name="Comma 6 3 2 2 2 2 3 2 2" xfId="7573" xr:uid="{1D6B8E64-4BBF-4C47-96C3-8AF25780EA59}"/>
    <cellStyle name="Comma 6 3 2 2 2 2 3 2 2 2" xfId="19705" xr:uid="{0864C4F7-BE17-4B19-A027-E9F6EC5F4761}"/>
    <cellStyle name="Comma 6 3 2 2 2 2 3 2 2 2 2" xfId="43969" xr:uid="{AE1B1F29-0CD9-411A-B95B-898F21FEFF1B}"/>
    <cellStyle name="Comma 6 3 2 2 2 2 3 2 2 3" xfId="31837" xr:uid="{A578EBA6-C80A-40D7-9B8F-C466DCFA1A46}"/>
    <cellStyle name="Comma 6 3 2 2 2 2 3 2 3" xfId="11617" xr:uid="{6531F563-631E-45F8-9962-C2ED4B78BD5A}"/>
    <cellStyle name="Comma 6 3 2 2 2 2 3 2 3 2" xfId="23749" xr:uid="{168EBB9F-5016-4C5A-9387-38488EC5C606}"/>
    <cellStyle name="Comma 6 3 2 2 2 2 3 2 3 2 2" xfId="48013" xr:uid="{C026BBA5-AADC-4A78-843A-3291FFEA5AB7}"/>
    <cellStyle name="Comma 6 3 2 2 2 2 3 2 3 3" xfId="35881" xr:uid="{EAD22F0B-908F-4D99-BECC-2C052BFBC56D}"/>
    <cellStyle name="Comma 6 3 2 2 2 2 3 2 4" xfId="15661" xr:uid="{49E6F208-675D-4426-88BE-23A8FF08283C}"/>
    <cellStyle name="Comma 6 3 2 2 2 2 3 2 4 2" xfId="39925" xr:uid="{0F2F42D8-DF5E-44E6-B305-710D058B4462}"/>
    <cellStyle name="Comma 6 3 2 2 2 2 3 2 5" xfId="27793" xr:uid="{D0385014-6DBA-4EB1-A74A-FD1F66901649}"/>
    <cellStyle name="Comma 6 3 2 2 2 2 3 3" xfId="5551" xr:uid="{30821FC9-3D05-4D2B-B84D-505137A3CA81}"/>
    <cellStyle name="Comma 6 3 2 2 2 2 3 3 2" xfId="17683" xr:uid="{CDF229DD-38DD-460B-8AA7-704110225DC0}"/>
    <cellStyle name="Comma 6 3 2 2 2 2 3 3 2 2" xfId="41947" xr:uid="{1AAFF09E-574D-47F8-B225-C86AB396B172}"/>
    <cellStyle name="Comma 6 3 2 2 2 2 3 3 3" xfId="29815" xr:uid="{8EF0093E-5F2D-41B4-A4E6-9C91CC93E37F}"/>
    <cellStyle name="Comma 6 3 2 2 2 2 3 4" xfId="9595" xr:uid="{C7F64224-138C-48A1-8C24-5438E5F0F050}"/>
    <cellStyle name="Comma 6 3 2 2 2 2 3 4 2" xfId="21727" xr:uid="{5AC96DD2-3525-4355-B4F9-A06B460EDCD0}"/>
    <cellStyle name="Comma 6 3 2 2 2 2 3 4 2 2" xfId="45991" xr:uid="{32328374-ECE7-43F3-AE5B-DF7002B9F3D4}"/>
    <cellStyle name="Comma 6 3 2 2 2 2 3 4 3" xfId="33859" xr:uid="{DD445685-05E6-4943-A7A9-DCEE8C203122}"/>
    <cellStyle name="Comma 6 3 2 2 2 2 3 5" xfId="13639" xr:uid="{C2465064-943E-416C-BD1C-54BA6D804CDD}"/>
    <cellStyle name="Comma 6 3 2 2 2 2 3 5 2" xfId="37903" xr:uid="{1283237E-8313-484E-8088-F9F920A49342}"/>
    <cellStyle name="Comma 6 3 2 2 2 2 3 6" xfId="25771" xr:uid="{F41184E1-223F-4937-9BFF-F6CC1A450E43}"/>
    <cellStyle name="Comma 6 3 2 2 2 2 4" xfId="2518" xr:uid="{0BA76496-2695-48F1-BE24-ED4EE666F87A}"/>
    <cellStyle name="Comma 6 3 2 2 2 2 4 2" xfId="6562" xr:uid="{25B0F7EC-9A28-48D0-8664-EF8F350E271D}"/>
    <cellStyle name="Comma 6 3 2 2 2 2 4 2 2" xfId="18694" xr:uid="{F7D768EC-B397-4180-BB4F-5BE06A8E0FE6}"/>
    <cellStyle name="Comma 6 3 2 2 2 2 4 2 2 2" xfId="42958" xr:uid="{4498CF35-BE6A-41A4-8AFE-CACE93F0C5A2}"/>
    <cellStyle name="Comma 6 3 2 2 2 2 4 2 3" xfId="30826" xr:uid="{9698EB0D-176C-46ED-83A3-265405EECA58}"/>
    <cellStyle name="Comma 6 3 2 2 2 2 4 3" xfId="10606" xr:uid="{1799B8B1-D828-4DAC-89D6-6F5F37DA391A}"/>
    <cellStyle name="Comma 6 3 2 2 2 2 4 3 2" xfId="22738" xr:uid="{3B87DEC2-A18D-4924-AA66-B38BE4BEE3BA}"/>
    <cellStyle name="Comma 6 3 2 2 2 2 4 3 2 2" xfId="47002" xr:uid="{2B48AA46-B39E-4899-9847-CC77C96EA159}"/>
    <cellStyle name="Comma 6 3 2 2 2 2 4 3 3" xfId="34870" xr:uid="{00AE3824-F15E-4A7B-8E8A-FCE31CBD0688}"/>
    <cellStyle name="Comma 6 3 2 2 2 2 4 4" xfId="14650" xr:uid="{297AAA98-C8C9-4873-B354-49FECE868BCB}"/>
    <cellStyle name="Comma 6 3 2 2 2 2 4 4 2" xfId="38914" xr:uid="{5C564F94-20D7-428A-A3A8-496D6F533AB4}"/>
    <cellStyle name="Comma 6 3 2 2 2 2 4 5" xfId="26782" xr:uid="{0D28EC0F-9CE8-41E2-996C-08E8380F2499}"/>
    <cellStyle name="Comma 6 3 2 2 2 2 5" xfId="4540" xr:uid="{CCF28803-2081-4840-BBB0-982543D70720}"/>
    <cellStyle name="Comma 6 3 2 2 2 2 5 2" xfId="16672" xr:uid="{67A97E62-66E2-41DA-B6FE-3A4B83EDF853}"/>
    <cellStyle name="Comma 6 3 2 2 2 2 5 2 2" xfId="40936" xr:uid="{CFD3532A-2C06-4C25-8320-15F0A91F94B6}"/>
    <cellStyle name="Comma 6 3 2 2 2 2 5 3" xfId="28804" xr:uid="{099E5CFF-DB3C-4A1D-9210-2F6C560A7593}"/>
    <cellStyle name="Comma 6 3 2 2 2 2 6" xfId="8584" xr:uid="{99DBD564-26A8-43F1-BB91-5FB6954F7C25}"/>
    <cellStyle name="Comma 6 3 2 2 2 2 6 2" xfId="20716" xr:uid="{B731A7AC-038E-497D-AD23-712F58C0A119}"/>
    <cellStyle name="Comma 6 3 2 2 2 2 6 2 2" xfId="44980" xr:uid="{EE58004B-9809-48EE-A946-E2B805AB077A}"/>
    <cellStyle name="Comma 6 3 2 2 2 2 6 3" xfId="32848" xr:uid="{C1AFAB46-1E8B-4A11-9D1D-06AA3B1B3A46}"/>
    <cellStyle name="Comma 6 3 2 2 2 2 7" xfId="12628" xr:uid="{B27272A0-4F44-48AD-8361-839E8F207E4A}"/>
    <cellStyle name="Comma 6 3 2 2 2 2 7 2" xfId="36892" xr:uid="{3000F7E5-8EA4-4564-8D07-4FE40E46CD1D}"/>
    <cellStyle name="Comma 6 3 2 2 2 2 8" xfId="24760" xr:uid="{2ED7A3BE-8B18-4CCD-BF7B-5C507D5865C1}"/>
    <cellStyle name="Comma 6 3 2 2 2 3" xfId="748" xr:uid="{E8DE9649-CC23-46FC-9B89-5355070F10E0}"/>
    <cellStyle name="Comma 6 3 2 2 2 3 2" xfId="1759" xr:uid="{FB08834B-0FB2-4784-B435-B4E4DA52663F}"/>
    <cellStyle name="Comma 6 3 2 2 2 3 2 2" xfId="3781" xr:uid="{DF9F6520-8C34-468C-9722-F82DF7582655}"/>
    <cellStyle name="Comma 6 3 2 2 2 3 2 2 2" xfId="7825" xr:uid="{74CE1B99-B5F5-4E97-8111-1B0550424B8F}"/>
    <cellStyle name="Comma 6 3 2 2 2 3 2 2 2 2" xfId="19957" xr:uid="{4F004BC3-D487-4F43-877A-A732D0AD40EA}"/>
    <cellStyle name="Comma 6 3 2 2 2 3 2 2 2 2 2" xfId="44221" xr:uid="{61E6FD23-464A-4F39-B75D-F3E7A9D10B26}"/>
    <cellStyle name="Comma 6 3 2 2 2 3 2 2 2 3" xfId="32089" xr:uid="{4B5BAFE3-A928-4793-B1DC-4C4F9119E7CA}"/>
    <cellStyle name="Comma 6 3 2 2 2 3 2 2 3" xfId="11869" xr:uid="{606BFB1B-2DF3-41DB-9B3C-6DB6808F400D}"/>
    <cellStyle name="Comma 6 3 2 2 2 3 2 2 3 2" xfId="24001" xr:uid="{A5018E49-EF76-4859-9D9E-220B052B41B5}"/>
    <cellStyle name="Comma 6 3 2 2 2 3 2 2 3 2 2" xfId="48265" xr:uid="{5877909A-3645-4C38-9BD5-BFFBD521556D}"/>
    <cellStyle name="Comma 6 3 2 2 2 3 2 2 3 3" xfId="36133" xr:uid="{CA1FF3C4-538F-4A5B-9F9D-A314FA7997E2}"/>
    <cellStyle name="Comma 6 3 2 2 2 3 2 2 4" xfId="15913" xr:uid="{2C6BD761-134F-4D48-8FAD-954DCCDE9EA0}"/>
    <cellStyle name="Comma 6 3 2 2 2 3 2 2 4 2" xfId="40177" xr:uid="{E560599D-6D2B-490C-8A20-47E8EC4AFA0E}"/>
    <cellStyle name="Comma 6 3 2 2 2 3 2 2 5" xfId="28045" xr:uid="{79276062-E224-4A99-B13A-28758CEFCB3D}"/>
    <cellStyle name="Comma 6 3 2 2 2 3 2 3" xfId="5803" xr:uid="{8B6467EB-505D-4EC0-9058-62836DE54B24}"/>
    <cellStyle name="Comma 6 3 2 2 2 3 2 3 2" xfId="17935" xr:uid="{B8567555-8AED-434D-834F-C54DCF7A5E50}"/>
    <cellStyle name="Comma 6 3 2 2 2 3 2 3 2 2" xfId="42199" xr:uid="{BC8448A1-64B7-4FD2-BFDE-EAFBECCFEB8A}"/>
    <cellStyle name="Comma 6 3 2 2 2 3 2 3 3" xfId="30067" xr:uid="{C50A852B-6921-43BF-9C4F-3EF7DB969F70}"/>
    <cellStyle name="Comma 6 3 2 2 2 3 2 4" xfId="9847" xr:uid="{44901C0F-619E-4F93-A85C-1EF842F6C0EC}"/>
    <cellStyle name="Comma 6 3 2 2 2 3 2 4 2" xfId="21979" xr:uid="{916784D9-E98B-4D55-956F-BDDCE6C60BBD}"/>
    <cellStyle name="Comma 6 3 2 2 2 3 2 4 2 2" xfId="46243" xr:uid="{5D314CFC-A975-4DD6-A863-4297362B185C}"/>
    <cellStyle name="Comma 6 3 2 2 2 3 2 4 3" xfId="34111" xr:uid="{994F9141-D1F7-4BAB-8308-FBB81E20046D}"/>
    <cellStyle name="Comma 6 3 2 2 2 3 2 5" xfId="13891" xr:uid="{32E0AC34-C177-49B5-9497-E081424A3029}"/>
    <cellStyle name="Comma 6 3 2 2 2 3 2 5 2" xfId="38155" xr:uid="{2316A006-CD7D-42F2-B056-2989CF5AD0D9}"/>
    <cellStyle name="Comma 6 3 2 2 2 3 2 6" xfId="26023" xr:uid="{CA7CD80D-3AE1-4D3E-9F0F-E956008994BF}"/>
    <cellStyle name="Comma 6 3 2 2 2 3 3" xfId="2770" xr:uid="{5AEEE058-B86E-45E8-8FCD-BD229BEA97C9}"/>
    <cellStyle name="Comma 6 3 2 2 2 3 3 2" xfId="6814" xr:uid="{ABA7B11C-4CE4-4F28-A659-EF38AB6E1C69}"/>
    <cellStyle name="Comma 6 3 2 2 2 3 3 2 2" xfId="18946" xr:uid="{5545A1EA-EE02-4C30-9ACF-77B87CD2EB56}"/>
    <cellStyle name="Comma 6 3 2 2 2 3 3 2 2 2" xfId="43210" xr:uid="{91DC4321-994C-48A9-81F1-EB5057EDFFDE}"/>
    <cellStyle name="Comma 6 3 2 2 2 3 3 2 3" xfId="31078" xr:uid="{F2BFE320-EE50-4267-8384-695829FB9003}"/>
    <cellStyle name="Comma 6 3 2 2 2 3 3 3" xfId="10858" xr:uid="{57FF31AD-5729-43A7-B70E-CB4198B0D779}"/>
    <cellStyle name="Comma 6 3 2 2 2 3 3 3 2" xfId="22990" xr:uid="{662D4621-ECBF-4245-8EDE-B2D8D4AB23A1}"/>
    <cellStyle name="Comma 6 3 2 2 2 3 3 3 2 2" xfId="47254" xr:uid="{64C7A92B-225A-4AE7-AF99-0A56C17C462B}"/>
    <cellStyle name="Comma 6 3 2 2 2 3 3 3 3" xfId="35122" xr:uid="{120845B6-5AC8-48F8-9C94-3E3F71760A89}"/>
    <cellStyle name="Comma 6 3 2 2 2 3 3 4" xfId="14902" xr:uid="{E72A63DC-3710-45A0-B710-9A855CB20F86}"/>
    <cellStyle name="Comma 6 3 2 2 2 3 3 4 2" xfId="39166" xr:uid="{0A1DA787-9403-4940-8061-62B09D29A0FA}"/>
    <cellStyle name="Comma 6 3 2 2 2 3 3 5" xfId="27034" xr:uid="{03C2FB5D-D23A-44C7-A674-17317CC61863}"/>
    <cellStyle name="Comma 6 3 2 2 2 3 4" xfId="4792" xr:uid="{5645C30F-7A99-45CD-893D-467F4824DFF1}"/>
    <cellStyle name="Comma 6 3 2 2 2 3 4 2" xfId="16924" xr:uid="{3602B311-70F3-432F-A8D5-3F197CBDE378}"/>
    <cellStyle name="Comma 6 3 2 2 2 3 4 2 2" xfId="41188" xr:uid="{99BCE5FE-2AAF-40DF-BB40-864C6DE2D65A}"/>
    <cellStyle name="Comma 6 3 2 2 2 3 4 3" xfId="29056" xr:uid="{C85ED342-1FFA-4512-A3C3-F4C5019B8A96}"/>
    <cellStyle name="Comma 6 3 2 2 2 3 5" xfId="8836" xr:uid="{5C57A964-8854-4316-9A05-1DD13658C39E}"/>
    <cellStyle name="Comma 6 3 2 2 2 3 5 2" xfId="20968" xr:uid="{91CFBCDD-6F59-432C-A79C-FF1BFCABA070}"/>
    <cellStyle name="Comma 6 3 2 2 2 3 5 2 2" xfId="45232" xr:uid="{3AD27A2E-0B4A-4663-B2EE-A6EBD9771415}"/>
    <cellStyle name="Comma 6 3 2 2 2 3 5 3" xfId="33100" xr:uid="{2A174B05-C6F9-4B19-B65D-5C9AF01E9797}"/>
    <cellStyle name="Comma 6 3 2 2 2 3 6" xfId="12880" xr:uid="{DE0982F3-5398-4E64-B678-F1BEE7AA4959}"/>
    <cellStyle name="Comma 6 3 2 2 2 3 6 2" xfId="37144" xr:uid="{BAC60FBC-5661-4139-A068-6751D12BDD22}"/>
    <cellStyle name="Comma 6 3 2 2 2 3 7" xfId="25012" xr:uid="{36C05B30-BBAC-457A-AD57-9535FDE76EC3}"/>
    <cellStyle name="Comma 6 3 2 2 2 4" xfId="1254" xr:uid="{5789366A-F32C-4158-9504-FD1A354E2F85}"/>
    <cellStyle name="Comma 6 3 2 2 2 4 2" xfId="3276" xr:uid="{C478FE38-AD82-4C17-8A25-9210343FD785}"/>
    <cellStyle name="Comma 6 3 2 2 2 4 2 2" xfId="7320" xr:uid="{71BCEBCC-B99A-4597-AC5E-5486F7DA1012}"/>
    <cellStyle name="Comma 6 3 2 2 2 4 2 2 2" xfId="19452" xr:uid="{FFD83285-8DDB-4B51-84C0-B987E948BAE8}"/>
    <cellStyle name="Comma 6 3 2 2 2 4 2 2 2 2" xfId="43716" xr:uid="{D92A2715-3CE7-4D21-9CB7-D5A45F579294}"/>
    <cellStyle name="Comma 6 3 2 2 2 4 2 2 3" xfId="31584" xr:uid="{7041A71F-99F8-4E8A-A6C5-1F5401FE26E4}"/>
    <cellStyle name="Comma 6 3 2 2 2 4 2 3" xfId="11364" xr:uid="{88D574A9-2245-48A1-B58D-7F314AFEB0AC}"/>
    <cellStyle name="Comma 6 3 2 2 2 4 2 3 2" xfId="23496" xr:uid="{47665AA5-1799-4E58-B781-25C5876BC7FB}"/>
    <cellStyle name="Comma 6 3 2 2 2 4 2 3 2 2" xfId="47760" xr:uid="{A3D75389-B556-4645-B1C4-B6363086261F}"/>
    <cellStyle name="Comma 6 3 2 2 2 4 2 3 3" xfId="35628" xr:uid="{10210ADB-86FE-48C3-A07B-F85ED128E66D}"/>
    <cellStyle name="Comma 6 3 2 2 2 4 2 4" xfId="15408" xr:uid="{97176391-4202-4356-BFAF-A61E554F24D7}"/>
    <cellStyle name="Comma 6 3 2 2 2 4 2 4 2" xfId="39672" xr:uid="{CB597B17-9BA1-4079-AE06-C07CA8A85545}"/>
    <cellStyle name="Comma 6 3 2 2 2 4 2 5" xfId="27540" xr:uid="{1CF70A6B-8D09-45C2-B2FA-E0C7EBB8FA4E}"/>
    <cellStyle name="Comma 6 3 2 2 2 4 3" xfId="5298" xr:uid="{4EE66D37-288B-493B-89D0-700EB8552959}"/>
    <cellStyle name="Comma 6 3 2 2 2 4 3 2" xfId="17430" xr:uid="{141815A9-30F5-4BB7-870B-2E75A1768205}"/>
    <cellStyle name="Comma 6 3 2 2 2 4 3 2 2" xfId="41694" xr:uid="{B69A1A54-271F-4B13-BE15-73F412EF0FC6}"/>
    <cellStyle name="Comma 6 3 2 2 2 4 3 3" xfId="29562" xr:uid="{FA34EC0F-3AB7-462E-922A-1509BBCEFBC7}"/>
    <cellStyle name="Comma 6 3 2 2 2 4 4" xfId="9342" xr:uid="{82DA5F1F-4F36-4151-9FFE-57ED8308954E}"/>
    <cellStyle name="Comma 6 3 2 2 2 4 4 2" xfId="21474" xr:uid="{9CD108D3-43DB-4AC0-B035-8F4B97FC896E}"/>
    <cellStyle name="Comma 6 3 2 2 2 4 4 2 2" xfId="45738" xr:uid="{6535AE8A-8514-46F2-8340-672626B8EBFE}"/>
    <cellStyle name="Comma 6 3 2 2 2 4 4 3" xfId="33606" xr:uid="{B8F01B61-3D93-4F07-80B6-E9AA7D38A638}"/>
    <cellStyle name="Comma 6 3 2 2 2 4 5" xfId="13386" xr:uid="{F18355DC-B1D0-4E6B-A0CA-A5C39BB5E3DE}"/>
    <cellStyle name="Comma 6 3 2 2 2 4 5 2" xfId="37650" xr:uid="{384E9440-B722-47BE-A7FC-DED156734F09}"/>
    <cellStyle name="Comma 6 3 2 2 2 4 6" xfId="25518" xr:uid="{CB25F864-5FB0-42A5-8DF1-DD18B430F8FA}"/>
    <cellStyle name="Comma 6 3 2 2 2 5" xfId="2265" xr:uid="{EE3D665C-6369-4510-A254-63DFBD449ACE}"/>
    <cellStyle name="Comma 6 3 2 2 2 5 2" xfId="6309" xr:uid="{DF41E796-A9BF-4D67-BD90-E085218B23F0}"/>
    <cellStyle name="Comma 6 3 2 2 2 5 2 2" xfId="18441" xr:uid="{886EA076-519E-4CE7-BFEE-533B754F687D}"/>
    <cellStyle name="Comma 6 3 2 2 2 5 2 2 2" xfId="42705" xr:uid="{BFC76954-5091-4FFB-B507-9C2F86559B3F}"/>
    <cellStyle name="Comma 6 3 2 2 2 5 2 3" xfId="30573" xr:uid="{24D0701D-CE82-473E-9F46-68EE13C67C6A}"/>
    <cellStyle name="Comma 6 3 2 2 2 5 3" xfId="10353" xr:uid="{776C4317-4DF5-4AFD-AC1E-AC1F26013EE9}"/>
    <cellStyle name="Comma 6 3 2 2 2 5 3 2" xfId="22485" xr:uid="{F1545B80-CDA4-47B9-ABDA-3D14C0DC92CF}"/>
    <cellStyle name="Comma 6 3 2 2 2 5 3 2 2" xfId="46749" xr:uid="{B47BC6CC-2184-40A5-9D36-B0F876658E22}"/>
    <cellStyle name="Comma 6 3 2 2 2 5 3 3" xfId="34617" xr:uid="{59952C84-D8DF-4837-88AD-B3722DC8574A}"/>
    <cellStyle name="Comma 6 3 2 2 2 5 4" xfId="14397" xr:uid="{496CB845-2352-47B9-B3BB-DCE04A68AFEF}"/>
    <cellStyle name="Comma 6 3 2 2 2 5 4 2" xfId="38661" xr:uid="{8BB05B19-54E7-43AC-AF17-D7E6FD2581CE}"/>
    <cellStyle name="Comma 6 3 2 2 2 5 5" xfId="26529" xr:uid="{A7F1614D-3B09-4A6E-B677-6A5BBCD075CF}"/>
    <cellStyle name="Comma 6 3 2 2 2 6" xfId="4287" xr:uid="{48445016-C16E-4E2C-A953-4E38CB90DEEE}"/>
    <cellStyle name="Comma 6 3 2 2 2 6 2" xfId="16419" xr:uid="{E28A5C17-C1AB-4679-BAD6-F9CC80CA6701}"/>
    <cellStyle name="Comma 6 3 2 2 2 6 2 2" xfId="40683" xr:uid="{A2457F0B-B2E7-49DD-9465-3AC177FDE307}"/>
    <cellStyle name="Comma 6 3 2 2 2 6 3" xfId="28551" xr:uid="{A27D6CB1-803B-4C24-BFD4-FDE3D2E3838E}"/>
    <cellStyle name="Comma 6 3 2 2 2 7" xfId="8331" xr:uid="{2833D53B-9AC8-4762-A8A7-8A8EAB94ED4E}"/>
    <cellStyle name="Comma 6 3 2 2 2 7 2" xfId="20463" xr:uid="{9B836949-7A4F-40A2-BFF6-1E6C2349E87B}"/>
    <cellStyle name="Comma 6 3 2 2 2 7 2 2" xfId="44727" xr:uid="{2E736F9C-F3E9-45D2-A3D0-07AABC51AE8D}"/>
    <cellStyle name="Comma 6 3 2 2 2 7 3" xfId="32595" xr:uid="{B4B14104-5B57-4CB0-8DBB-605CA5EFE115}"/>
    <cellStyle name="Comma 6 3 2 2 2 8" xfId="12375" xr:uid="{8DE70208-CA7A-4930-A0F3-A0156D9F0F2E}"/>
    <cellStyle name="Comma 6 3 2 2 2 8 2" xfId="36639" xr:uid="{5ED7AFCE-1E04-4EFE-A125-799DB44E26F0}"/>
    <cellStyle name="Comma 6 3 2 2 2 9" xfId="24507" xr:uid="{4DC848AA-C2B6-47F7-AC7D-E1D612E7E024}"/>
    <cellStyle name="Comma 6 3 2 2 3" xfId="370" xr:uid="{3235EC0F-C397-47FA-8026-440981025B19}"/>
    <cellStyle name="Comma 6 3 2 2 3 2" xfId="875" xr:uid="{4D3F0219-A862-419C-9A4F-F0F07DCC1FD2}"/>
    <cellStyle name="Comma 6 3 2 2 3 2 2" xfId="1886" xr:uid="{5A0419B5-052A-46D5-9D46-AFF3310E60B3}"/>
    <cellStyle name="Comma 6 3 2 2 3 2 2 2" xfId="3908" xr:uid="{2351943B-C569-4D14-9347-DA0B05F77E0C}"/>
    <cellStyle name="Comma 6 3 2 2 3 2 2 2 2" xfId="7952" xr:uid="{650A44AB-3496-4D4F-8307-D2DEE8332E95}"/>
    <cellStyle name="Comma 6 3 2 2 3 2 2 2 2 2" xfId="20084" xr:uid="{AF91925F-B476-499A-A474-4D4F1B217EEF}"/>
    <cellStyle name="Comma 6 3 2 2 3 2 2 2 2 2 2" xfId="44348" xr:uid="{E8557836-3C3F-4BDE-9732-4543CAAFE3FA}"/>
    <cellStyle name="Comma 6 3 2 2 3 2 2 2 2 3" xfId="32216" xr:uid="{4243A7A9-0B5F-4FE6-8DEC-75C3DE9B2EF2}"/>
    <cellStyle name="Comma 6 3 2 2 3 2 2 2 3" xfId="11996" xr:uid="{AB077223-C358-454E-B4C3-8DE4F6B599AC}"/>
    <cellStyle name="Comma 6 3 2 2 3 2 2 2 3 2" xfId="24128" xr:uid="{C403865E-A10B-4A06-B65A-58E02F1B1BD8}"/>
    <cellStyle name="Comma 6 3 2 2 3 2 2 2 3 2 2" xfId="48392" xr:uid="{06B4CB26-E715-40D3-93F2-F22E00F8EE72}"/>
    <cellStyle name="Comma 6 3 2 2 3 2 2 2 3 3" xfId="36260" xr:uid="{2799E1AA-66D0-48B1-AECB-7CE0A5572507}"/>
    <cellStyle name="Comma 6 3 2 2 3 2 2 2 4" xfId="16040" xr:uid="{4036178D-7A33-4263-BDD9-1054441123B1}"/>
    <cellStyle name="Comma 6 3 2 2 3 2 2 2 4 2" xfId="40304" xr:uid="{C617BE7C-733C-4735-832C-3796FFAA8969}"/>
    <cellStyle name="Comma 6 3 2 2 3 2 2 2 5" xfId="28172" xr:uid="{CB526075-1AF8-4875-8A47-75EDE9C324CF}"/>
    <cellStyle name="Comma 6 3 2 2 3 2 2 3" xfId="5930" xr:uid="{74C6F6F0-2319-49B5-95FD-F56049ACDFD0}"/>
    <cellStyle name="Comma 6 3 2 2 3 2 2 3 2" xfId="18062" xr:uid="{F8DC0B02-C928-4452-970E-3A302CEBDE77}"/>
    <cellStyle name="Comma 6 3 2 2 3 2 2 3 2 2" xfId="42326" xr:uid="{13FAC0FF-4C74-4586-975C-F3ED28599F8C}"/>
    <cellStyle name="Comma 6 3 2 2 3 2 2 3 3" xfId="30194" xr:uid="{C0002EA1-69B5-43CE-8AF1-FF4B0282A7B1}"/>
    <cellStyle name="Comma 6 3 2 2 3 2 2 4" xfId="9974" xr:uid="{A134786D-DEFF-45F0-802D-3983D81013DB}"/>
    <cellStyle name="Comma 6 3 2 2 3 2 2 4 2" xfId="22106" xr:uid="{4559C016-5ABF-4E30-9BA8-5637CCD3D180}"/>
    <cellStyle name="Comma 6 3 2 2 3 2 2 4 2 2" xfId="46370" xr:uid="{BC30DA47-D4EA-4298-8D16-79B3378E3FF6}"/>
    <cellStyle name="Comma 6 3 2 2 3 2 2 4 3" xfId="34238" xr:uid="{A57CE135-1F3F-4085-A596-E0F3740433DF}"/>
    <cellStyle name="Comma 6 3 2 2 3 2 2 5" xfId="14018" xr:uid="{2AA9651F-7288-4F92-8757-9F1D50E7C5D4}"/>
    <cellStyle name="Comma 6 3 2 2 3 2 2 5 2" xfId="38282" xr:uid="{11C80F37-48C0-443F-A6E6-DA805078825E}"/>
    <cellStyle name="Comma 6 3 2 2 3 2 2 6" xfId="26150" xr:uid="{53D32BC4-7027-4B78-939A-2F015713CB35}"/>
    <cellStyle name="Comma 6 3 2 2 3 2 3" xfId="2897" xr:uid="{02BA5DA0-07BB-46A6-B9D3-78DD2380FF28}"/>
    <cellStyle name="Comma 6 3 2 2 3 2 3 2" xfId="6941" xr:uid="{78CBBBA1-78B3-4A14-9298-2AA1B5FF78D5}"/>
    <cellStyle name="Comma 6 3 2 2 3 2 3 2 2" xfId="19073" xr:uid="{226161AF-EF68-40E3-8300-2FB659C945D5}"/>
    <cellStyle name="Comma 6 3 2 2 3 2 3 2 2 2" xfId="43337" xr:uid="{91A2F5A6-B876-4CAE-8546-0DF24DB59260}"/>
    <cellStyle name="Comma 6 3 2 2 3 2 3 2 3" xfId="31205" xr:uid="{5AD0C630-802B-4B71-8A32-4F61134711BD}"/>
    <cellStyle name="Comma 6 3 2 2 3 2 3 3" xfId="10985" xr:uid="{EDCA3BD0-1F64-41C0-9357-7BCFC9F8ADED}"/>
    <cellStyle name="Comma 6 3 2 2 3 2 3 3 2" xfId="23117" xr:uid="{EDAD6F3B-612B-4BD7-8FE6-2837F16C741A}"/>
    <cellStyle name="Comma 6 3 2 2 3 2 3 3 2 2" xfId="47381" xr:uid="{6E7666EC-DF7D-46B7-8209-71E6A080C0B9}"/>
    <cellStyle name="Comma 6 3 2 2 3 2 3 3 3" xfId="35249" xr:uid="{5B794C5B-E540-4D0B-B8C2-C470C083ECCD}"/>
    <cellStyle name="Comma 6 3 2 2 3 2 3 4" xfId="15029" xr:uid="{34842620-9C12-493A-A694-4924EE905E5D}"/>
    <cellStyle name="Comma 6 3 2 2 3 2 3 4 2" xfId="39293" xr:uid="{5BFD555C-AA25-449A-B06B-3BDAEE367947}"/>
    <cellStyle name="Comma 6 3 2 2 3 2 3 5" xfId="27161" xr:uid="{21FA88AB-9787-4D31-B5D2-FD48A47807AD}"/>
    <cellStyle name="Comma 6 3 2 2 3 2 4" xfId="4919" xr:uid="{804599F2-4046-4961-8A8C-A58AC9759A4E}"/>
    <cellStyle name="Comma 6 3 2 2 3 2 4 2" xfId="17051" xr:uid="{F69944BF-49D2-44E0-A88D-E245CA878069}"/>
    <cellStyle name="Comma 6 3 2 2 3 2 4 2 2" xfId="41315" xr:uid="{48BCB46E-9C99-459C-9A63-E80758E55CD0}"/>
    <cellStyle name="Comma 6 3 2 2 3 2 4 3" xfId="29183" xr:uid="{3DF0A9E3-FB4F-4B8F-9670-C83FBC7699C7}"/>
    <cellStyle name="Comma 6 3 2 2 3 2 5" xfId="8963" xr:uid="{CEC85893-E6A3-4BC9-B6BA-F9594CC01A9D}"/>
    <cellStyle name="Comma 6 3 2 2 3 2 5 2" xfId="21095" xr:uid="{697FEEF7-0D7D-4788-A48D-11ED4CB39529}"/>
    <cellStyle name="Comma 6 3 2 2 3 2 5 2 2" xfId="45359" xr:uid="{BE40320D-0A3C-484F-A5D7-CE79CD6D818D}"/>
    <cellStyle name="Comma 6 3 2 2 3 2 5 3" xfId="33227" xr:uid="{24464277-73F0-43E4-8226-9CC8D4CD4DF2}"/>
    <cellStyle name="Comma 6 3 2 2 3 2 6" xfId="13007" xr:uid="{38CB042D-4BE7-4D00-A694-0FE528658A2E}"/>
    <cellStyle name="Comma 6 3 2 2 3 2 6 2" xfId="37271" xr:uid="{FC7CB322-EC58-4AA3-A431-9B558A708A07}"/>
    <cellStyle name="Comma 6 3 2 2 3 2 7" xfId="25139" xr:uid="{FE573E23-BCFC-402F-A8EF-520DBCFA2B91}"/>
    <cellStyle name="Comma 6 3 2 2 3 3" xfId="1381" xr:uid="{41759955-591E-47CF-959A-3AC25B81C981}"/>
    <cellStyle name="Comma 6 3 2 2 3 3 2" xfId="3403" xr:uid="{66D7C89E-1E36-44F8-92E3-1910BB4137B2}"/>
    <cellStyle name="Comma 6 3 2 2 3 3 2 2" xfId="7447" xr:uid="{12763708-AA84-44C8-94D6-A67FA3FD5AA6}"/>
    <cellStyle name="Comma 6 3 2 2 3 3 2 2 2" xfId="19579" xr:uid="{8C52C5D0-1A83-405A-8CA4-03BAD0589811}"/>
    <cellStyle name="Comma 6 3 2 2 3 3 2 2 2 2" xfId="43843" xr:uid="{3ECC327F-A694-4359-8081-70F4C4395553}"/>
    <cellStyle name="Comma 6 3 2 2 3 3 2 2 3" xfId="31711" xr:uid="{B55EE58D-7958-4882-92BF-174323B3A419}"/>
    <cellStyle name="Comma 6 3 2 2 3 3 2 3" xfId="11491" xr:uid="{B05DE460-CDD3-46FD-869C-8052B1B4D1E5}"/>
    <cellStyle name="Comma 6 3 2 2 3 3 2 3 2" xfId="23623" xr:uid="{B43C07C7-AFB5-42CB-AD8A-408829A4882C}"/>
    <cellStyle name="Comma 6 3 2 2 3 3 2 3 2 2" xfId="47887" xr:uid="{7C6A5E1C-51D8-4D90-AED1-698AB1E00B75}"/>
    <cellStyle name="Comma 6 3 2 2 3 3 2 3 3" xfId="35755" xr:uid="{A6767309-41A2-441F-8058-E1330411BFEC}"/>
    <cellStyle name="Comma 6 3 2 2 3 3 2 4" xfId="15535" xr:uid="{23980519-9900-4B61-83CD-57A301171888}"/>
    <cellStyle name="Comma 6 3 2 2 3 3 2 4 2" xfId="39799" xr:uid="{A2949E80-9788-4F83-815B-38DEFAABF4AF}"/>
    <cellStyle name="Comma 6 3 2 2 3 3 2 5" xfId="27667" xr:uid="{DC4560E5-9707-4634-A0E5-796D799F7225}"/>
    <cellStyle name="Comma 6 3 2 2 3 3 3" xfId="5425" xr:uid="{DB928C57-DB0F-4A24-B7E2-0C1C3C4566BE}"/>
    <cellStyle name="Comma 6 3 2 2 3 3 3 2" xfId="17557" xr:uid="{E79DD970-B2DA-4176-93E3-31FDAD4A1BA3}"/>
    <cellStyle name="Comma 6 3 2 2 3 3 3 2 2" xfId="41821" xr:uid="{A1F385CC-B327-4AF5-988A-EEB42FDB58C3}"/>
    <cellStyle name="Comma 6 3 2 2 3 3 3 3" xfId="29689" xr:uid="{D3B09D53-2531-4B74-B12F-B46EBF95B6D6}"/>
    <cellStyle name="Comma 6 3 2 2 3 3 4" xfId="9469" xr:uid="{657F2575-69F1-49B9-B918-9190618F1E59}"/>
    <cellStyle name="Comma 6 3 2 2 3 3 4 2" xfId="21601" xr:uid="{DD04FF67-A99B-42DE-8241-2B79F5EB1920}"/>
    <cellStyle name="Comma 6 3 2 2 3 3 4 2 2" xfId="45865" xr:uid="{B445C945-55A6-43CD-9845-BF36E5612179}"/>
    <cellStyle name="Comma 6 3 2 2 3 3 4 3" xfId="33733" xr:uid="{87F8AAD1-0215-4923-B472-A45B05E07D5B}"/>
    <cellStyle name="Comma 6 3 2 2 3 3 5" xfId="13513" xr:uid="{526CCE31-3EE5-4C40-A925-7B0536B32CAD}"/>
    <cellStyle name="Comma 6 3 2 2 3 3 5 2" xfId="37777" xr:uid="{3148E53F-152F-4907-8FC0-6B089F973C21}"/>
    <cellStyle name="Comma 6 3 2 2 3 3 6" xfId="25645" xr:uid="{2548B5D0-6AA6-4A9A-9E37-410EEF1D5C9A}"/>
    <cellStyle name="Comma 6 3 2 2 3 4" xfId="2392" xr:uid="{9ED9C1AE-5417-478E-8062-5951162ED482}"/>
    <cellStyle name="Comma 6 3 2 2 3 4 2" xfId="6436" xr:uid="{A2398717-0EF8-4691-ABD7-91EE6E4B65EC}"/>
    <cellStyle name="Comma 6 3 2 2 3 4 2 2" xfId="18568" xr:uid="{639FCCDD-901C-48C6-9459-9FC015C00C6E}"/>
    <cellStyle name="Comma 6 3 2 2 3 4 2 2 2" xfId="42832" xr:uid="{ADB0015F-EEFD-4E46-9A3E-EAE5689FE1FC}"/>
    <cellStyle name="Comma 6 3 2 2 3 4 2 3" xfId="30700" xr:uid="{41765529-515A-499E-85E8-8176CCEFF2ED}"/>
    <cellStyle name="Comma 6 3 2 2 3 4 3" xfId="10480" xr:uid="{D6207714-47BD-469F-934A-515C7E432305}"/>
    <cellStyle name="Comma 6 3 2 2 3 4 3 2" xfId="22612" xr:uid="{C39833A8-3110-4A7E-A7D3-97D57EC19BAD}"/>
    <cellStyle name="Comma 6 3 2 2 3 4 3 2 2" xfId="46876" xr:uid="{0A25966A-8D06-48B4-AB93-410BD4178E4C}"/>
    <cellStyle name="Comma 6 3 2 2 3 4 3 3" xfId="34744" xr:uid="{D48F5D14-BF5E-4033-A2BE-8B67E95F4C87}"/>
    <cellStyle name="Comma 6 3 2 2 3 4 4" xfId="14524" xr:uid="{0B3B4ED8-78E9-4EC8-9E24-B32728BAA80A}"/>
    <cellStyle name="Comma 6 3 2 2 3 4 4 2" xfId="38788" xr:uid="{DC3D2ACA-9D52-478C-A48F-4579A7315F21}"/>
    <cellStyle name="Comma 6 3 2 2 3 4 5" xfId="26656" xr:uid="{C0673392-AB08-49AC-977F-47F527D8C5CB}"/>
    <cellStyle name="Comma 6 3 2 2 3 5" xfId="4414" xr:uid="{EF0A7D3A-3E95-477A-9A8A-995407F1B2F1}"/>
    <cellStyle name="Comma 6 3 2 2 3 5 2" xfId="16546" xr:uid="{B46C00C8-5ACB-4D67-A32E-1C0B9A9C09A1}"/>
    <cellStyle name="Comma 6 3 2 2 3 5 2 2" xfId="40810" xr:uid="{12A77425-40E2-475E-BA91-DDF073810FD0}"/>
    <cellStyle name="Comma 6 3 2 2 3 5 3" xfId="28678" xr:uid="{51075278-40FD-43E0-90C5-15F951D83CDD}"/>
    <cellStyle name="Comma 6 3 2 2 3 6" xfId="8458" xr:uid="{63347F0E-A591-4AAC-AE69-9AC939FD8621}"/>
    <cellStyle name="Comma 6 3 2 2 3 6 2" xfId="20590" xr:uid="{593A175A-01CA-49DA-B288-6F1538515803}"/>
    <cellStyle name="Comma 6 3 2 2 3 6 2 2" xfId="44854" xr:uid="{6F9345D3-1F6A-45FA-B8E2-A9353D81BDD6}"/>
    <cellStyle name="Comma 6 3 2 2 3 6 3" xfId="32722" xr:uid="{A946A5DE-E254-4E9F-A3EB-8EDC26777AF9}"/>
    <cellStyle name="Comma 6 3 2 2 3 7" xfId="12502" xr:uid="{2BAA9C37-C4E8-48CE-8F16-03EB3BFCD653}"/>
    <cellStyle name="Comma 6 3 2 2 3 7 2" xfId="36766" xr:uid="{61E549A7-AE12-495E-81E5-18FD07DD26F1}"/>
    <cellStyle name="Comma 6 3 2 2 3 8" xfId="24634" xr:uid="{B3EFB2FF-E54A-49F6-B7AA-C9B733C8753C}"/>
    <cellStyle name="Comma 6 3 2 2 4" xfId="622" xr:uid="{24B50111-D3E9-47BE-97B9-819AC0C92A9A}"/>
    <cellStyle name="Comma 6 3 2 2 4 2" xfId="1633" xr:uid="{F6ECB485-CA16-48F2-976E-458B5BAD6C21}"/>
    <cellStyle name="Comma 6 3 2 2 4 2 2" xfId="3655" xr:uid="{882C4519-E3AE-4764-922E-D7A4073BC09C}"/>
    <cellStyle name="Comma 6 3 2 2 4 2 2 2" xfId="7699" xr:uid="{BAE27D04-0A8E-4633-9A5E-2BE4C6DC0B49}"/>
    <cellStyle name="Comma 6 3 2 2 4 2 2 2 2" xfId="19831" xr:uid="{267D5D9F-9A5A-4B3A-88E7-1B7D96F771A2}"/>
    <cellStyle name="Comma 6 3 2 2 4 2 2 2 2 2" xfId="44095" xr:uid="{FD569084-799C-43C4-A41F-8BBE2B10CB5E}"/>
    <cellStyle name="Comma 6 3 2 2 4 2 2 2 3" xfId="31963" xr:uid="{9332F8CE-98A0-48D0-8A41-AA5A7B2E5333}"/>
    <cellStyle name="Comma 6 3 2 2 4 2 2 3" xfId="11743" xr:uid="{415B3D63-901B-40AF-86BA-15DD29FB7D34}"/>
    <cellStyle name="Comma 6 3 2 2 4 2 2 3 2" xfId="23875" xr:uid="{E3B41F82-23A1-49E0-8AD2-A30AF846F2BB}"/>
    <cellStyle name="Comma 6 3 2 2 4 2 2 3 2 2" xfId="48139" xr:uid="{5673A49D-6CB9-47C1-90A7-781DF834A1E4}"/>
    <cellStyle name="Comma 6 3 2 2 4 2 2 3 3" xfId="36007" xr:uid="{C4284FF2-EA17-4A43-9F1B-59B55A100166}"/>
    <cellStyle name="Comma 6 3 2 2 4 2 2 4" xfId="15787" xr:uid="{4C6C3762-4FE7-4DEE-ACCB-9802E3C74C6A}"/>
    <cellStyle name="Comma 6 3 2 2 4 2 2 4 2" xfId="40051" xr:uid="{D5C2422A-9895-4FBC-9D1C-5A469D1C3E0A}"/>
    <cellStyle name="Comma 6 3 2 2 4 2 2 5" xfId="27919" xr:uid="{C10B18FA-EFC9-46C2-B28D-7713AEE53A1C}"/>
    <cellStyle name="Comma 6 3 2 2 4 2 3" xfId="5677" xr:uid="{12905425-86E1-4505-95E0-25BFAFA1FB57}"/>
    <cellStyle name="Comma 6 3 2 2 4 2 3 2" xfId="17809" xr:uid="{D2E19893-4ECD-471F-9A53-F6C4BDEFC7E4}"/>
    <cellStyle name="Comma 6 3 2 2 4 2 3 2 2" xfId="42073" xr:uid="{4CF9850A-ACF0-42C9-B92C-E59D0F5E74F8}"/>
    <cellStyle name="Comma 6 3 2 2 4 2 3 3" xfId="29941" xr:uid="{D757E730-D9BA-44AF-A3B7-191087BA705D}"/>
    <cellStyle name="Comma 6 3 2 2 4 2 4" xfId="9721" xr:uid="{C95C74B7-B034-4E70-8EB4-8624E7623106}"/>
    <cellStyle name="Comma 6 3 2 2 4 2 4 2" xfId="21853" xr:uid="{7E58EE73-7BA9-4FBB-998B-05A4D0D047BB}"/>
    <cellStyle name="Comma 6 3 2 2 4 2 4 2 2" xfId="46117" xr:uid="{795E4C3B-AE27-4043-B015-FF6235088AEE}"/>
    <cellStyle name="Comma 6 3 2 2 4 2 4 3" xfId="33985" xr:uid="{C285C3A5-5FAA-44BB-BC68-44A6F001CACF}"/>
    <cellStyle name="Comma 6 3 2 2 4 2 5" xfId="13765" xr:uid="{728E7179-6811-46B3-8DF5-550D3A0D54B8}"/>
    <cellStyle name="Comma 6 3 2 2 4 2 5 2" xfId="38029" xr:uid="{8F7C6673-CE39-43C2-81EE-9217C622EA25}"/>
    <cellStyle name="Comma 6 3 2 2 4 2 6" xfId="25897" xr:uid="{A76487DC-F38F-4CE6-BA75-6C9DA56B1134}"/>
    <cellStyle name="Comma 6 3 2 2 4 3" xfId="2644" xr:uid="{0324DE35-D8B1-47E6-9D46-E2B2A00737EC}"/>
    <cellStyle name="Comma 6 3 2 2 4 3 2" xfId="6688" xr:uid="{C9E45C1C-CC65-40E2-984E-AB4E2EA14EAA}"/>
    <cellStyle name="Comma 6 3 2 2 4 3 2 2" xfId="18820" xr:uid="{33419465-6839-4BFB-B49C-19B5D8CEE1FF}"/>
    <cellStyle name="Comma 6 3 2 2 4 3 2 2 2" xfId="43084" xr:uid="{DDE51338-AB62-42D2-8628-69473B89F3EE}"/>
    <cellStyle name="Comma 6 3 2 2 4 3 2 3" xfId="30952" xr:uid="{8D5D115B-D9C3-4745-B2C4-B65B7AE72B98}"/>
    <cellStyle name="Comma 6 3 2 2 4 3 3" xfId="10732" xr:uid="{EA4C86CA-71E8-475A-9969-A9D34FAA5B96}"/>
    <cellStyle name="Comma 6 3 2 2 4 3 3 2" xfId="22864" xr:uid="{D43F6DC1-29FD-44A7-942E-1BB996A2B909}"/>
    <cellStyle name="Comma 6 3 2 2 4 3 3 2 2" xfId="47128" xr:uid="{111651E6-8B57-48ED-AA4C-EFD8DA20F15E}"/>
    <cellStyle name="Comma 6 3 2 2 4 3 3 3" xfId="34996" xr:uid="{34072D9F-A737-46D6-ACB1-C19BC780078E}"/>
    <cellStyle name="Comma 6 3 2 2 4 3 4" xfId="14776" xr:uid="{21A99C5B-DC16-4C4D-BADA-CAC2F2672174}"/>
    <cellStyle name="Comma 6 3 2 2 4 3 4 2" xfId="39040" xr:uid="{979CA84D-27F3-41EF-963B-88F49421CD06}"/>
    <cellStyle name="Comma 6 3 2 2 4 3 5" xfId="26908" xr:uid="{C1E42F8E-7E37-4D10-8B69-A69579FED24B}"/>
    <cellStyle name="Comma 6 3 2 2 4 4" xfId="4666" xr:uid="{78426D9D-591C-42B8-96FD-43A625B6713A}"/>
    <cellStyle name="Comma 6 3 2 2 4 4 2" xfId="16798" xr:uid="{35C0D99C-DFB5-41AA-87C3-D053A322E1E8}"/>
    <cellStyle name="Comma 6 3 2 2 4 4 2 2" xfId="41062" xr:uid="{58C426FE-8A23-4DFD-A951-1274C74F0559}"/>
    <cellStyle name="Comma 6 3 2 2 4 4 3" xfId="28930" xr:uid="{3F30FB2C-4C49-4F63-90BC-AD82902D33DA}"/>
    <cellStyle name="Comma 6 3 2 2 4 5" xfId="8710" xr:uid="{BA673FA3-A60B-49EC-9D8D-6D0C7C8F9741}"/>
    <cellStyle name="Comma 6 3 2 2 4 5 2" xfId="20842" xr:uid="{24788D26-1496-4D5A-AD1A-F945C428868D}"/>
    <cellStyle name="Comma 6 3 2 2 4 5 2 2" xfId="45106" xr:uid="{2AABE2AD-5F11-48EE-B262-C62C786E65E4}"/>
    <cellStyle name="Comma 6 3 2 2 4 5 3" xfId="32974" xr:uid="{4E4CF96C-DE8E-4280-B1C0-F3C08F97999F}"/>
    <cellStyle name="Comma 6 3 2 2 4 6" xfId="12754" xr:uid="{1BAAF445-8D29-48E3-B507-F8A977E4D381}"/>
    <cellStyle name="Comma 6 3 2 2 4 6 2" xfId="37018" xr:uid="{A659263D-9652-4560-996F-6CBA4A54DB65}"/>
    <cellStyle name="Comma 6 3 2 2 4 7" xfId="24886" xr:uid="{51D53AE6-0491-4505-90AF-D2CBAA147386}"/>
    <cellStyle name="Comma 6 3 2 2 5" xfId="1128" xr:uid="{C2EE57B3-D1DE-4736-9C17-BD9C0A393824}"/>
    <cellStyle name="Comma 6 3 2 2 5 2" xfId="3150" xr:uid="{8BD1AAD7-254A-4E54-892A-D9D300468A51}"/>
    <cellStyle name="Comma 6 3 2 2 5 2 2" xfId="7194" xr:uid="{74EE46E3-B0C1-4C4E-A946-9C3AEF6887C3}"/>
    <cellStyle name="Comma 6 3 2 2 5 2 2 2" xfId="19326" xr:uid="{8F6078AF-3F4D-4C58-AD5F-458E261253A9}"/>
    <cellStyle name="Comma 6 3 2 2 5 2 2 2 2" xfId="43590" xr:uid="{EC551A46-876C-4663-972D-55ABC1C79416}"/>
    <cellStyle name="Comma 6 3 2 2 5 2 2 3" xfId="31458" xr:uid="{11BDD07C-EB95-4AD4-93C6-5913CA03369A}"/>
    <cellStyle name="Comma 6 3 2 2 5 2 3" xfId="11238" xr:uid="{6184506A-740D-4CBE-B6B9-EBA6CB9D6C2E}"/>
    <cellStyle name="Comma 6 3 2 2 5 2 3 2" xfId="23370" xr:uid="{08C83981-7E0F-49BB-859D-C399D3B8298D}"/>
    <cellStyle name="Comma 6 3 2 2 5 2 3 2 2" xfId="47634" xr:uid="{CD137E4D-49E2-4BF5-8CC4-B89D14E0F36D}"/>
    <cellStyle name="Comma 6 3 2 2 5 2 3 3" xfId="35502" xr:uid="{B56953D5-6B09-4262-8B9B-7E207C9DE4FC}"/>
    <cellStyle name="Comma 6 3 2 2 5 2 4" xfId="15282" xr:uid="{BE4C096D-4215-4335-A462-CA49BF9CEAFE}"/>
    <cellStyle name="Comma 6 3 2 2 5 2 4 2" xfId="39546" xr:uid="{75CA1E5D-CBB6-43AC-B546-A41B07D92015}"/>
    <cellStyle name="Comma 6 3 2 2 5 2 5" xfId="27414" xr:uid="{829389F6-AAD9-4A46-AF26-73C635C40E63}"/>
    <cellStyle name="Comma 6 3 2 2 5 3" xfId="5172" xr:uid="{635BC47D-5CEC-4768-BA42-DA01E2E28001}"/>
    <cellStyle name="Comma 6 3 2 2 5 3 2" xfId="17304" xr:uid="{0E5CFDD2-E65B-49D9-98A7-DD9EF49C2216}"/>
    <cellStyle name="Comma 6 3 2 2 5 3 2 2" xfId="41568" xr:uid="{97FD278F-4F84-4CF8-B6AE-78031E099F00}"/>
    <cellStyle name="Comma 6 3 2 2 5 3 3" xfId="29436" xr:uid="{4B29A010-DF33-4542-9DA6-8EA0D67C9AE6}"/>
    <cellStyle name="Comma 6 3 2 2 5 4" xfId="9216" xr:uid="{737CCD71-5AF4-4D82-B7FF-0C11357BA54F}"/>
    <cellStyle name="Comma 6 3 2 2 5 4 2" xfId="21348" xr:uid="{9456181F-09ED-43D6-8076-5A3F1C76525A}"/>
    <cellStyle name="Comma 6 3 2 2 5 4 2 2" xfId="45612" xr:uid="{A73A70FD-42B4-4391-B46C-8384B0EC2096}"/>
    <cellStyle name="Comma 6 3 2 2 5 4 3" xfId="33480" xr:uid="{3ADAF488-14B0-4F57-9405-0FC9C4A0BD18}"/>
    <cellStyle name="Comma 6 3 2 2 5 5" xfId="13260" xr:uid="{3C234DF0-04E2-4021-AA9B-EDB1E8F892FD}"/>
    <cellStyle name="Comma 6 3 2 2 5 5 2" xfId="37524" xr:uid="{2E8FFBAC-D1CF-409E-AF70-84968455B09E}"/>
    <cellStyle name="Comma 6 3 2 2 5 6" xfId="25392" xr:uid="{50A20DA5-A75F-4BE9-AF5C-ED88D10C8D8E}"/>
    <cellStyle name="Comma 6 3 2 2 6" xfId="2139" xr:uid="{E93BE0B0-5055-461C-8C72-7542420158E2}"/>
    <cellStyle name="Comma 6 3 2 2 6 2" xfId="6183" xr:uid="{13D8E202-7E21-4175-A1CC-2C8BED6BE4B7}"/>
    <cellStyle name="Comma 6 3 2 2 6 2 2" xfId="18315" xr:uid="{373642BE-860C-46DF-8AC2-3BE8B7BBD272}"/>
    <cellStyle name="Comma 6 3 2 2 6 2 2 2" xfId="42579" xr:uid="{DE3A877D-1E13-48A9-BEC8-C6A310E7F74C}"/>
    <cellStyle name="Comma 6 3 2 2 6 2 3" xfId="30447" xr:uid="{9FB7E52F-82BA-42F2-8C6E-AFAF1DF51FE7}"/>
    <cellStyle name="Comma 6 3 2 2 6 3" xfId="10227" xr:uid="{1D5C9794-FE0A-4A07-B336-D658A4458BEC}"/>
    <cellStyle name="Comma 6 3 2 2 6 3 2" xfId="22359" xr:uid="{B1879987-A8CA-4337-8E1D-A4980ECE5D76}"/>
    <cellStyle name="Comma 6 3 2 2 6 3 2 2" xfId="46623" xr:uid="{06AA9F7A-1DD0-48FE-A3D1-F492A251F435}"/>
    <cellStyle name="Comma 6 3 2 2 6 3 3" xfId="34491" xr:uid="{185CD145-AA4E-488A-AE1B-6BB9CDEBEA05}"/>
    <cellStyle name="Comma 6 3 2 2 6 4" xfId="14271" xr:uid="{97F9E57D-E376-4D09-A8EB-425AFF4C1D59}"/>
    <cellStyle name="Comma 6 3 2 2 6 4 2" xfId="38535" xr:uid="{1F6BCCFC-4A85-42C5-9BB5-1A32F84C37AD}"/>
    <cellStyle name="Comma 6 3 2 2 6 5" xfId="26403" xr:uid="{04E61362-4293-450F-A2BC-B9C868809823}"/>
    <cellStyle name="Comma 6 3 2 2 7" xfId="4161" xr:uid="{6A8CE458-0ACE-466A-85A5-514E563F04FB}"/>
    <cellStyle name="Comma 6 3 2 2 7 2" xfId="16293" xr:uid="{BE5E47E4-2E64-42A7-8463-C008451D8044}"/>
    <cellStyle name="Comma 6 3 2 2 7 2 2" xfId="40557" xr:uid="{6D3D9D50-1A68-4AB6-8E9D-2908E725229B}"/>
    <cellStyle name="Comma 6 3 2 2 7 3" xfId="28425" xr:uid="{2A949DD0-3322-42C7-9725-34AE9F6214DF}"/>
    <cellStyle name="Comma 6 3 2 2 8" xfId="8205" xr:uid="{8B6A3766-5FCD-4B03-88F8-C0A38D91FE42}"/>
    <cellStyle name="Comma 6 3 2 2 8 2" xfId="20337" xr:uid="{97FC5B7A-FF5A-44B3-AA96-4D9E99A1E1F1}"/>
    <cellStyle name="Comma 6 3 2 2 8 2 2" xfId="44601" xr:uid="{E4A6BB94-553B-4273-B27D-D2AA1D8EE160}"/>
    <cellStyle name="Comma 6 3 2 2 8 3" xfId="32469" xr:uid="{3E7DB233-4396-4E55-956E-8AA3F652C652}"/>
    <cellStyle name="Comma 6 3 2 2 9" xfId="12249" xr:uid="{AD882B8E-740D-40E6-A59B-AAA219255FA5}"/>
    <cellStyle name="Comma 6 3 2 2 9 2" xfId="36513" xr:uid="{4A62E62F-1C91-415A-94C1-1BFEDD7481F4}"/>
    <cellStyle name="Comma 6 3 2 3" xfId="180" xr:uid="{597E1380-CDE3-4B49-8B14-E37D5CB2B0E1}"/>
    <cellStyle name="Comma 6 3 2 3 2" xfId="433" xr:uid="{800740FB-775F-45DC-8DE6-7D84B04C9BAC}"/>
    <cellStyle name="Comma 6 3 2 3 2 2" xfId="938" xr:uid="{30E7BBF6-6932-4F1A-9784-9C72D70A436D}"/>
    <cellStyle name="Comma 6 3 2 3 2 2 2" xfId="1949" xr:uid="{5618BC8F-59E5-4541-A90F-33B18B22FB7E}"/>
    <cellStyle name="Comma 6 3 2 3 2 2 2 2" xfId="3971" xr:uid="{E873BFF1-0E65-4BD9-B250-9E06E068412E}"/>
    <cellStyle name="Comma 6 3 2 3 2 2 2 2 2" xfId="8015" xr:uid="{D827C1B9-FB6B-4C87-A8EE-E9D61082ABC7}"/>
    <cellStyle name="Comma 6 3 2 3 2 2 2 2 2 2" xfId="20147" xr:uid="{79D89DEC-1150-4648-8D77-A673E8E45AFD}"/>
    <cellStyle name="Comma 6 3 2 3 2 2 2 2 2 2 2" xfId="44411" xr:uid="{70563480-E1FC-4BB9-A820-4A7C81013FD0}"/>
    <cellStyle name="Comma 6 3 2 3 2 2 2 2 2 3" xfId="32279" xr:uid="{A2CD1BED-F2B6-4563-9C2C-DB10850AA5D4}"/>
    <cellStyle name="Comma 6 3 2 3 2 2 2 2 3" xfId="12059" xr:uid="{3D2132FC-0CE6-4371-9C3C-33D1B2D1591D}"/>
    <cellStyle name="Comma 6 3 2 3 2 2 2 2 3 2" xfId="24191" xr:uid="{7F590FFD-38A7-4363-B822-4E23A730AFB1}"/>
    <cellStyle name="Comma 6 3 2 3 2 2 2 2 3 2 2" xfId="48455" xr:uid="{193F9EF0-8C4E-403D-B23A-CD7B874304F9}"/>
    <cellStyle name="Comma 6 3 2 3 2 2 2 2 3 3" xfId="36323" xr:uid="{10D97DA7-BDC1-4D67-AA5A-C592AC1FFA45}"/>
    <cellStyle name="Comma 6 3 2 3 2 2 2 2 4" xfId="16103" xr:uid="{6D63AD14-4EB2-42D3-8BCE-8057823CF5B0}"/>
    <cellStyle name="Comma 6 3 2 3 2 2 2 2 4 2" xfId="40367" xr:uid="{D731A83E-B754-4C67-AC04-EB6255F8FA03}"/>
    <cellStyle name="Comma 6 3 2 3 2 2 2 2 5" xfId="28235" xr:uid="{E784F58D-5D42-426C-BD23-E66C173B1E7E}"/>
    <cellStyle name="Comma 6 3 2 3 2 2 2 3" xfId="5993" xr:uid="{F46D35D4-D625-46F1-A5B8-7ED4EF189856}"/>
    <cellStyle name="Comma 6 3 2 3 2 2 2 3 2" xfId="18125" xr:uid="{1D123445-FAF7-48DE-AC4E-4C6F4A29F757}"/>
    <cellStyle name="Comma 6 3 2 3 2 2 2 3 2 2" xfId="42389" xr:uid="{543A245A-084C-4F35-8A7E-7E1B8FDCF94B}"/>
    <cellStyle name="Comma 6 3 2 3 2 2 2 3 3" xfId="30257" xr:uid="{0703497D-AC73-4F87-A633-6C41C9C4B684}"/>
    <cellStyle name="Comma 6 3 2 3 2 2 2 4" xfId="10037" xr:uid="{818972D2-F328-48F7-8176-33EF77781DEF}"/>
    <cellStyle name="Comma 6 3 2 3 2 2 2 4 2" xfId="22169" xr:uid="{7F5548FC-9A9B-4736-8C20-1FFB50B2A66C}"/>
    <cellStyle name="Comma 6 3 2 3 2 2 2 4 2 2" xfId="46433" xr:uid="{B7F11512-1CF1-4C01-BDFF-0BBFF0E80DE9}"/>
    <cellStyle name="Comma 6 3 2 3 2 2 2 4 3" xfId="34301" xr:uid="{00A1F7BD-F8D8-4EAE-9B9D-37E27230422D}"/>
    <cellStyle name="Comma 6 3 2 3 2 2 2 5" xfId="14081" xr:uid="{E3AFB3CC-83F5-49CE-B580-00D6A779231A}"/>
    <cellStyle name="Comma 6 3 2 3 2 2 2 5 2" xfId="38345" xr:uid="{2CB5836A-6C21-437A-B9E5-8B156B62C5A6}"/>
    <cellStyle name="Comma 6 3 2 3 2 2 2 6" xfId="26213" xr:uid="{F682AB76-BC7F-417E-B9B5-D14BFB5B55FC}"/>
    <cellStyle name="Comma 6 3 2 3 2 2 3" xfId="2960" xr:uid="{C92913E1-C7E4-476B-9DF5-9711E65DCF5F}"/>
    <cellStyle name="Comma 6 3 2 3 2 2 3 2" xfId="7004" xr:uid="{5C25105F-CD67-4A51-A4EC-D92BF52E0B4E}"/>
    <cellStyle name="Comma 6 3 2 3 2 2 3 2 2" xfId="19136" xr:uid="{DC1D418D-6601-43F6-9F91-EBEF199CF68A}"/>
    <cellStyle name="Comma 6 3 2 3 2 2 3 2 2 2" xfId="43400" xr:uid="{C451DA95-B761-454B-84F1-03B789322C7E}"/>
    <cellStyle name="Comma 6 3 2 3 2 2 3 2 3" xfId="31268" xr:uid="{870C4083-17D0-4A0E-86C8-AA92B29D5797}"/>
    <cellStyle name="Comma 6 3 2 3 2 2 3 3" xfId="11048" xr:uid="{E708B695-61F8-47EE-8751-72E533A68E26}"/>
    <cellStyle name="Comma 6 3 2 3 2 2 3 3 2" xfId="23180" xr:uid="{B15CD329-304E-473B-8A20-A5938D2814C8}"/>
    <cellStyle name="Comma 6 3 2 3 2 2 3 3 2 2" xfId="47444" xr:uid="{D4145B8E-3DF1-4004-BF8E-7FF6CEF386B8}"/>
    <cellStyle name="Comma 6 3 2 3 2 2 3 3 3" xfId="35312" xr:uid="{8204A30E-8711-4784-A6EC-EABEB4FDE625}"/>
    <cellStyle name="Comma 6 3 2 3 2 2 3 4" xfId="15092" xr:uid="{587D39B7-4D33-4346-BD9F-B2C8A36DCB48}"/>
    <cellStyle name="Comma 6 3 2 3 2 2 3 4 2" xfId="39356" xr:uid="{C7155843-0948-496B-AB3B-02973EA99721}"/>
    <cellStyle name="Comma 6 3 2 3 2 2 3 5" xfId="27224" xr:uid="{A87B3DF6-2FE0-4469-9002-EAEE8F65E4DD}"/>
    <cellStyle name="Comma 6 3 2 3 2 2 4" xfId="4982" xr:uid="{7FD82F3E-3C75-401A-AE08-27C98257A2B6}"/>
    <cellStyle name="Comma 6 3 2 3 2 2 4 2" xfId="17114" xr:uid="{7A6B8A50-68A7-4043-A0DC-562E4A0343D7}"/>
    <cellStyle name="Comma 6 3 2 3 2 2 4 2 2" xfId="41378" xr:uid="{E994D25F-7580-4972-A44B-F27B148D1AEC}"/>
    <cellStyle name="Comma 6 3 2 3 2 2 4 3" xfId="29246" xr:uid="{0C2785A0-CFFB-4DA3-8E13-81391B030A5F}"/>
    <cellStyle name="Comma 6 3 2 3 2 2 5" xfId="9026" xr:uid="{D8A32609-1F57-4912-BC61-B17C3B1263F2}"/>
    <cellStyle name="Comma 6 3 2 3 2 2 5 2" xfId="21158" xr:uid="{9E4BB039-0E70-42CC-963D-0590FD6B2508}"/>
    <cellStyle name="Comma 6 3 2 3 2 2 5 2 2" xfId="45422" xr:uid="{9D7A4383-2106-4A51-9C98-6152A0FD40AA}"/>
    <cellStyle name="Comma 6 3 2 3 2 2 5 3" xfId="33290" xr:uid="{0BA9682C-D73D-4C67-B8E7-15C1C73A965A}"/>
    <cellStyle name="Comma 6 3 2 3 2 2 6" xfId="13070" xr:uid="{72222C2E-8110-427B-B92D-149AAD54ECF0}"/>
    <cellStyle name="Comma 6 3 2 3 2 2 6 2" xfId="37334" xr:uid="{303992CB-A989-4893-AF66-DBF411B544D1}"/>
    <cellStyle name="Comma 6 3 2 3 2 2 7" xfId="25202" xr:uid="{783F80F0-A894-47E5-B99C-E615C5FFD808}"/>
    <cellStyle name="Comma 6 3 2 3 2 3" xfId="1444" xr:uid="{FECFA1AF-2F47-48CE-BB43-7DA2B7B29413}"/>
    <cellStyle name="Comma 6 3 2 3 2 3 2" xfId="3466" xr:uid="{87976902-B3D5-4F84-9B09-A49132E8607C}"/>
    <cellStyle name="Comma 6 3 2 3 2 3 2 2" xfId="7510" xr:uid="{8C026B81-520E-4F6E-A0EC-9F5557C9BD83}"/>
    <cellStyle name="Comma 6 3 2 3 2 3 2 2 2" xfId="19642" xr:uid="{0F84B672-6FD3-4479-BEFB-BC2158189E32}"/>
    <cellStyle name="Comma 6 3 2 3 2 3 2 2 2 2" xfId="43906" xr:uid="{132682A2-2751-4DED-8C75-506F5F478328}"/>
    <cellStyle name="Comma 6 3 2 3 2 3 2 2 3" xfId="31774" xr:uid="{FA8965C0-6767-4ECA-A9A9-95549389D992}"/>
    <cellStyle name="Comma 6 3 2 3 2 3 2 3" xfId="11554" xr:uid="{A140A6D6-E53D-4289-8B01-E7FF34EC50CD}"/>
    <cellStyle name="Comma 6 3 2 3 2 3 2 3 2" xfId="23686" xr:uid="{3D678A0C-5ED8-4F5E-A1A3-A09824815686}"/>
    <cellStyle name="Comma 6 3 2 3 2 3 2 3 2 2" xfId="47950" xr:uid="{A0BBE17C-8396-45F7-AA12-C312CE398B35}"/>
    <cellStyle name="Comma 6 3 2 3 2 3 2 3 3" xfId="35818" xr:uid="{C93BAD83-AC70-466A-9D9B-B16C4EC6B956}"/>
    <cellStyle name="Comma 6 3 2 3 2 3 2 4" xfId="15598" xr:uid="{A8A23FC3-920D-4DEA-B652-3A9496E67326}"/>
    <cellStyle name="Comma 6 3 2 3 2 3 2 4 2" xfId="39862" xr:uid="{079B8816-8825-45E0-99E0-1B28DDCD4C02}"/>
    <cellStyle name="Comma 6 3 2 3 2 3 2 5" xfId="27730" xr:uid="{4BAFFF1C-B796-419F-BFB5-D6B5F829BCBB}"/>
    <cellStyle name="Comma 6 3 2 3 2 3 3" xfId="5488" xr:uid="{650998F0-ABB0-4EAC-A61E-0067578CC4EF}"/>
    <cellStyle name="Comma 6 3 2 3 2 3 3 2" xfId="17620" xr:uid="{65BA532A-DAAC-4A69-9EC8-B60160BC5299}"/>
    <cellStyle name="Comma 6 3 2 3 2 3 3 2 2" xfId="41884" xr:uid="{E131D6E6-E4E6-4AB1-A8FF-BB8B340E8C0F}"/>
    <cellStyle name="Comma 6 3 2 3 2 3 3 3" xfId="29752" xr:uid="{62F4FDD0-A587-4632-A531-C89C89D521BA}"/>
    <cellStyle name="Comma 6 3 2 3 2 3 4" xfId="9532" xr:uid="{1A11F62F-3CAB-453E-B4E9-FCEE8E272DD9}"/>
    <cellStyle name="Comma 6 3 2 3 2 3 4 2" xfId="21664" xr:uid="{316507C5-9431-4D2E-B9A6-94159DC9BDF9}"/>
    <cellStyle name="Comma 6 3 2 3 2 3 4 2 2" xfId="45928" xr:uid="{E5F03472-10EE-4D8E-8353-193BC9F41D93}"/>
    <cellStyle name="Comma 6 3 2 3 2 3 4 3" xfId="33796" xr:uid="{4324B268-D85C-417A-98E3-169374BC9085}"/>
    <cellStyle name="Comma 6 3 2 3 2 3 5" xfId="13576" xr:uid="{ABC8B991-92F0-46B3-871E-9E6B08FE8A46}"/>
    <cellStyle name="Comma 6 3 2 3 2 3 5 2" xfId="37840" xr:uid="{BA75DD90-9BC3-4649-925C-101D07B44E3E}"/>
    <cellStyle name="Comma 6 3 2 3 2 3 6" xfId="25708" xr:uid="{5FE3AE1C-2780-4F8E-A20F-AE25112F781A}"/>
    <cellStyle name="Comma 6 3 2 3 2 4" xfId="2455" xr:uid="{670A266E-3083-4691-B7DB-E801989E4F21}"/>
    <cellStyle name="Comma 6 3 2 3 2 4 2" xfId="6499" xr:uid="{63710733-9155-4906-8A91-B98672B797A0}"/>
    <cellStyle name="Comma 6 3 2 3 2 4 2 2" xfId="18631" xr:uid="{1CA0BF62-2109-4A24-B8CB-F4EE688B95B9}"/>
    <cellStyle name="Comma 6 3 2 3 2 4 2 2 2" xfId="42895" xr:uid="{14F2917B-9179-4D73-9460-457A64013230}"/>
    <cellStyle name="Comma 6 3 2 3 2 4 2 3" xfId="30763" xr:uid="{0A1CE47F-235B-4B6D-801A-E701CCDA51C7}"/>
    <cellStyle name="Comma 6 3 2 3 2 4 3" xfId="10543" xr:uid="{7D3FC082-7187-4807-B998-146A2B2A6898}"/>
    <cellStyle name="Comma 6 3 2 3 2 4 3 2" xfId="22675" xr:uid="{1D40F958-9101-445B-9A5A-4E74E69370A8}"/>
    <cellStyle name="Comma 6 3 2 3 2 4 3 2 2" xfId="46939" xr:uid="{0099AD64-C9E0-4938-B471-802739C79DDD}"/>
    <cellStyle name="Comma 6 3 2 3 2 4 3 3" xfId="34807" xr:uid="{C850C6AC-DC37-47FB-B968-C97307217D86}"/>
    <cellStyle name="Comma 6 3 2 3 2 4 4" xfId="14587" xr:uid="{A69FC5DC-2D97-4C7F-95EB-BC4F0D3F0AC4}"/>
    <cellStyle name="Comma 6 3 2 3 2 4 4 2" xfId="38851" xr:uid="{417DB94B-E81F-4A79-B16D-D4520550D04C}"/>
    <cellStyle name="Comma 6 3 2 3 2 4 5" xfId="26719" xr:uid="{3C8775B7-BA0C-496B-BC39-B167075641CA}"/>
    <cellStyle name="Comma 6 3 2 3 2 5" xfId="4477" xr:uid="{DB824851-00BD-422E-A494-5BD28093708E}"/>
    <cellStyle name="Comma 6 3 2 3 2 5 2" xfId="16609" xr:uid="{DA42A288-A6B5-47C3-AA93-604144DFFF24}"/>
    <cellStyle name="Comma 6 3 2 3 2 5 2 2" xfId="40873" xr:uid="{789BBE54-8EFE-442A-96DE-64638A5141CA}"/>
    <cellStyle name="Comma 6 3 2 3 2 5 3" xfId="28741" xr:uid="{CC116BBD-1188-4894-A685-0879AED9D532}"/>
    <cellStyle name="Comma 6 3 2 3 2 6" xfId="8521" xr:uid="{54F9E6DA-68F5-47F2-820D-3B6B6EEDDC81}"/>
    <cellStyle name="Comma 6 3 2 3 2 6 2" xfId="20653" xr:uid="{2141E3D6-F16F-4F59-9D4C-20CFDF169D5D}"/>
    <cellStyle name="Comma 6 3 2 3 2 6 2 2" xfId="44917" xr:uid="{21E3C84A-FC2B-4260-AA0D-8F6D2B492E90}"/>
    <cellStyle name="Comma 6 3 2 3 2 6 3" xfId="32785" xr:uid="{F5D58E7B-E633-4606-9D08-821D68A79C84}"/>
    <cellStyle name="Comma 6 3 2 3 2 7" xfId="12565" xr:uid="{C8D558FD-0E50-4610-AB4F-20989C65408E}"/>
    <cellStyle name="Comma 6 3 2 3 2 7 2" xfId="36829" xr:uid="{8485BFB5-ECE0-4BBD-A7DE-EECDD964705B}"/>
    <cellStyle name="Comma 6 3 2 3 2 8" xfId="24697" xr:uid="{6E2870CC-F2ED-4286-98A5-FF0B78847ABF}"/>
    <cellStyle name="Comma 6 3 2 3 3" xfId="685" xr:uid="{5D65E8E8-2C40-4F99-96E4-7B281EBC2F1B}"/>
    <cellStyle name="Comma 6 3 2 3 3 2" xfId="1696" xr:uid="{680BD2C5-8348-4470-A16D-5BDE0A122F36}"/>
    <cellStyle name="Comma 6 3 2 3 3 2 2" xfId="3718" xr:uid="{7450404B-5ACD-47D6-902C-902C672B052E}"/>
    <cellStyle name="Comma 6 3 2 3 3 2 2 2" xfId="7762" xr:uid="{D1E6107F-D7E1-4F22-9AA3-C90AAC89BABA}"/>
    <cellStyle name="Comma 6 3 2 3 3 2 2 2 2" xfId="19894" xr:uid="{A41CF925-BAD7-4025-A331-BE0326A13D98}"/>
    <cellStyle name="Comma 6 3 2 3 3 2 2 2 2 2" xfId="44158" xr:uid="{33F63842-D8E7-46FF-82DB-9A41ABB05E05}"/>
    <cellStyle name="Comma 6 3 2 3 3 2 2 2 3" xfId="32026" xr:uid="{CD38BA08-993E-43BC-9B6A-20AF599A9F60}"/>
    <cellStyle name="Comma 6 3 2 3 3 2 2 3" xfId="11806" xr:uid="{06D8560A-1916-479D-A291-EFAF79CBC42C}"/>
    <cellStyle name="Comma 6 3 2 3 3 2 2 3 2" xfId="23938" xr:uid="{2C355D90-7F14-4986-88DF-57ED396E59B2}"/>
    <cellStyle name="Comma 6 3 2 3 3 2 2 3 2 2" xfId="48202" xr:uid="{F6CB115A-BFDA-4662-A89D-A7E566321B0B}"/>
    <cellStyle name="Comma 6 3 2 3 3 2 2 3 3" xfId="36070" xr:uid="{B01C759E-7E2A-4FCC-A9D4-D7BDF262106D}"/>
    <cellStyle name="Comma 6 3 2 3 3 2 2 4" xfId="15850" xr:uid="{363F6177-FC0E-4217-9650-6D1CA331A3FC}"/>
    <cellStyle name="Comma 6 3 2 3 3 2 2 4 2" xfId="40114" xr:uid="{2B58F4D9-4EF3-41B0-B52A-6DB5DF7F0293}"/>
    <cellStyle name="Comma 6 3 2 3 3 2 2 5" xfId="27982" xr:uid="{8AFF584F-88AE-41A5-98A8-09237751994A}"/>
    <cellStyle name="Comma 6 3 2 3 3 2 3" xfId="5740" xr:uid="{F28739E6-773B-462F-9219-FBCF037D35F4}"/>
    <cellStyle name="Comma 6 3 2 3 3 2 3 2" xfId="17872" xr:uid="{443D19B2-37B2-48AC-8838-BB0FE604513B}"/>
    <cellStyle name="Comma 6 3 2 3 3 2 3 2 2" xfId="42136" xr:uid="{990E4A50-35CF-4179-BD3A-F4EE15652393}"/>
    <cellStyle name="Comma 6 3 2 3 3 2 3 3" xfId="30004" xr:uid="{D427E3F7-3B6C-42B1-9BBA-B0E8B00F593F}"/>
    <cellStyle name="Comma 6 3 2 3 3 2 4" xfId="9784" xr:uid="{D6AAE3B9-8EF0-4999-87D4-161BB16E4CA9}"/>
    <cellStyle name="Comma 6 3 2 3 3 2 4 2" xfId="21916" xr:uid="{9CBF7B7C-C506-4F3E-9DE1-109FB3450130}"/>
    <cellStyle name="Comma 6 3 2 3 3 2 4 2 2" xfId="46180" xr:uid="{61216354-C77B-4BEF-94D0-488A26F5DE67}"/>
    <cellStyle name="Comma 6 3 2 3 3 2 4 3" xfId="34048" xr:uid="{8862473A-0584-447B-B933-0154BCB03534}"/>
    <cellStyle name="Comma 6 3 2 3 3 2 5" xfId="13828" xr:uid="{05C8366F-EC03-4C7C-8296-65CA19E25370}"/>
    <cellStyle name="Comma 6 3 2 3 3 2 5 2" xfId="38092" xr:uid="{3B5F19A1-53D9-4076-8DEE-E8A64F827B4A}"/>
    <cellStyle name="Comma 6 3 2 3 3 2 6" xfId="25960" xr:uid="{A131758D-2B6B-470D-915F-281EE66B312C}"/>
    <cellStyle name="Comma 6 3 2 3 3 3" xfId="2707" xr:uid="{E86EEBBF-CDB8-4E85-9B85-7197662EEA64}"/>
    <cellStyle name="Comma 6 3 2 3 3 3 2" xfId="6751" xr:uid="{3BE3FE84-87C0-43A7-A54E-D0380D34187C}"/>
    <cellStyle name="Comma 6 3 2 3 3 3 2 2" xfId="18883" xr:uid="{322BE9B3-65B4-4786-9D33-46936E220014}"/>
    <cellStyle name="Comma 6 3 2 3 3 3 2 2 2" xfId="43147" xr:uid="{2540790F-3106-4541-9954-1BE2BB52E6A8}"/>
    <cellStyle name="Comma 6 3 2 3 3 3 2 3" xfId="31015" xr:uid="{D2E16525-13F2-4EAC-B8B6-F24276D06F6F}"/>
    <cellStyle name="Comma 6 3 2 3 3 3 3" xfId="10795" xr:uid="{32ED1562-B503-4152-AA7D-CF4CBBE132BF}"/>
    <cellStyle name="Comma 6 3 2 3 3 3 3 2" xfId="22927" xr:uid="{77425CD7-90E1-4EB9-9E1A-E32BC6FFDFC5}"/>
    <cellStyle name="Comma 6 3 2 3 3 3 3 2 2" xfId="47191" xr:uid="{8ACF1195-B97B-4ED9-98A5-12D7ED395CE6}"/>
    <cellStyle name="Comma 6 3 2 3 3 3 3 3" xfId="35059" xr:uid="{AF8407FA-81AA-453F-8504-90F615CF1C2A}"/>
    <cellStyle name="Comma 6 3 2 3 3 3 4" xfId="14839" xr:uid="{BE5A941C-24E1-486E-B697-F4F86EB7D4C9}"/>
    <cellStyle name="Comma 6 3 2 3 3 3 4 2" xfId="39103" xr:uid="{227D7231-A850-4DA8-BCAF-5B10ECB5343D}"/>
    <cellStyle name="Comma 6 3 2 3 3 3 5" xfId="26971" xr:uid="{E9E7F838-83A4-4D2C-B987-A148BC66FEAA}"/>
    <cellStyle name="Comma 6 3 2 3 3 4" xfId="4729" xr:uid="{27475D3D-0783-4DE2-AC61-12E401E13098}"/>
    <cellStyle name="Comma 6 3 2 3 3 4 2" xfId="16861" xr:uid="{B999963E-1A3B-4933-A1D0-E1309345A4F0}"/>
    <cellStyle name="Comma 6 3 2 3 3 4 2 2" xfId="41125" xr:uid="{2E17BFFC-F93B-42E4-B1C4-A0C72A6D167B}"/>
    <cellStyle name="Comma 6 3 2 3 3 4 3" xfId="28993" xr:uid="{EF181EB3-0E4F-46A9-A525-3CB70FE55EB8}"/>
    <cellStyle name="Comma 6 3 2 3 3 5" xfId="8773" xr:uid="{C69565A4-49E9-40F0-BD08-844490D9CF51}"/>
    <cellStyle name="Comma 6 3 2 3 3 5 2" xfId="20905" xr:uid="{782AFC2E-C8E9-42C7-A819-ABED8F448E1D}"/>
    <cellStyle name="Comma 6 3 2 3 3 5 2 2" xfId="45169" xr:uid="{7F4E0D85-B0D5-41EC-B0A2-C508D74B1C45}"/>
    <cellStyle name="Comma 6 3 2 3 3 5 3" xfId="33037" xr:uid="{976E9D23-5426-43D4-8485-C26EA5A4E331}"/>
    <cellStyle name="Comma 6 3 2 3 3 6" xfId="12817" xr:uid="{FE480E54-25EA-4C2B-9230-C6D488690F5B}"/>
    <cellStyle name="Comma 6 3 2 3 3 6 2" xfId="37081" xr:uid="{CA36F86B-2502-44BD-BCEA-77BD8A6F5FC1}"/>
    <cellStyle name="Comma 6 3 2 3 3 7" xfId="24949" xr:uid="{B7F50EB0-6CD3-4CCB-9F9E-BA997536B633}"/>
    <cellStyle name="Comma 6 3 2 3 4" xfId="1191" xr:uid="{B464486C-FACC-4F96-97BD-DD27E4E80DCC}"/>
    <cellStyle name="Comma 6 3 2 3 4 2" xfId="3213" xr:uid="{845289BD-35AA-4ABB-9203-332D17EFC2C5}"/>
    <cellStyle name="Comma 6 3 2 3 4 2 2" xfId="7257" xr:uid="{86516D94-40FD-4883-82CB-1670795D5808}"/>
    <cellStyle name="Comma 6 3 2 3 4 2 2 2" xfId="19389" xr:uid="{BD86D23C-2205-4BAA-B7A6-29680B85E6F6}"/>
    <cellStyle name="Comma 6 3 2 3 4 2 2 2 2" xfId="43653" xr:uid="{E49465D8-3B95-49DB-9A1C-FEE79C20FF3F}"/>
    <cellStyle name="Comma 6 3 2 3 4 2 2 3" xfId="31521" xr:uid="{965B0440-9CB7-4C02-9A5A-FEDA21892D51}"/>
    <cellStyle name="Comma 6 3 2 3 4 2 3" xfId="11301" xr:uid="{E79DC9EF-55A5-493B-9AF6-C760C525C9C3}"/>
    <cellStyle name="Comma 6 3 2 3 4 2 3 2" xfId="23433" xr:uid="{2F82521C-13AC-4EC5-84CD-4637FF3B3647}"/>
    <cellStyle name="Comma 6 3 2 3 4 2 3 2 2" xfId="47697" xr:uid="{A6C07A5A-43D1-416D-9BD6-01DB95A34EB8}"/>
    <cellStyle name="Comma 6 3 2 3 4 2 3 3" xfId="35565" xr:uid="{F3EE0100-6ABC-4D0F-927F-C179ED5A5896}"/>
    <cellStyle name="Comma 6 3 2 3 4 2 4" xfId="15345" xr:uid="{29529F82-F574-4557-858B-44ED0881DDC0}"/>
    <cellStyle name="Comma 6 3 2 3 4 2 4 2" xfId="39609" xr:uid="{D16D91D9-3776-40E0-8004-B0F1A2916B0B}"/>
    <cellStyle name="Comma 6 3 2 3 4 2 5" xfId="27477" xr:uid="{2F6768D5-84B9-4344-9FC5-444AF2CECF64}"/>
    <cellStyle name="Comma 6 3 2 3 4 3" xfId="5235" xr:uid="{652598AE-9ACB-4D92-A6D6-90411E909172}"/>
    <cellStyle name="Comma 6 3 2 3 4 3 2" xfId="17367" xr:uid="{CB4F5C9D-EB13-43E5-A6C9-0A9F0E605F24}"/>
    <cellStyle name="Comma 6 3 2 3 4 3 2 2" xfId="41631" xr:uid="{AAA64D37-EDCC-455D-A987-834311E0226B}"/>
    <cellStyle name="Comma 6 3 2 3 4 3 3" xfId="29499" xr:uid="{A4F99281-2A49-4DE4-B837-908F669BD9F8}"/>
    <cellStyle name="Comma 6 3 2 3 4 4" xfId="9279" xr:uid="{932453CB-05F6-4A79-9694-B83A2B1136D7}"/>
    <cellStyle name="Comma 6 3 2 3 4 4 2" xfId="21411" xr:uid="{EA1D0623-B346-45E0-BE93-3F6FEAB921B6}"/>
    <cellStyle name="Comma 6 3 2 3 4 4 2 2" xfId="45675" xr:uid="{0E1630A7-4666-442F-B864-E183552CEF38}"/>
    <cellStyle name="Comma 6 3 2 3 4 4 3" xfId="33543" xr:uid="{C9D5385A-9EE7-433A-9D40-B2047C8B21DF}"/>
    <cellStyle name="Comma 6 3 2 3 4 5" xfId="13323" xr:uid="{085306F8-DA21-4C9A-8DA4-AAF48E38E859}"/>
    <cellStyle name="Comma 6 3 2 3 4 5 2" xfId="37587" xr:uid="{A9D0E862-5F87-4B84-8383-ED0D1AFDE0EE}"/>
    <cellStyle name="Comma 6 3 2 3 4 6" xfId="25455" xr:uid="{1460FBFC-54B8-4C97-96D6-85436D9669EF}"/>
    <cellStyle name="Comma 6 3 2 3 5" xfId="2202" xr:uid="{977E6DA7-F8D0-4DB1-99F9-3F5C1FC6A82A}"/>
    <cellStyle name="Comma 6 3 2 3 5 2" xfId="6246" xr:uid="{A58825F9-F63F-4D52-87CD-1A8A37374F59}"/>
    <cellStyle name="Comma 6 3 2 3 5 2 2" xfId="18378" xr:uid="{CECFD9C8-F1E9-4747-9126-13BD1239E52D}"/>
    <cellStyle name="Comma 6 3 2 3 5 2 2 2" xfId="42642" xr:uid="{9D11FE77-8E7C-4DC5-8B83-9431AED44A85}"/>
    <cellStyle name="Comma 6 3 2 3 5 2 3" xfId="30510" xr:uid="{B0F80420-9EA1-4A8A-91D0-FBDDD3BAF090}"/>
    <cellStyle name="Comma 6 3 2 3 5 3" xfId="10290" xr:uid="{E4D79C19-FA63-4596-9BEC-BAEE0A3A538E}"/>
    <cellStyle name="Comma 6 3 2 3 5 3 2" xfId="22422" xr:uid="{173DA723-C0E1-4270-AED4-3E9C9C470388}"/>
    <cellStyle name="Comma 6 3 2 3 5 3 2 2" xfId="46686" xr:uid="{25A31DC7-2CA1-4F6A-AB26-F74E8E80F90C}"/>
    <cellStyle name="Comma 6 3 2 3 5 3 3" xfId="34554" xr:uid="{C523EAC9-8116-4C55-B899-80CD767D75A1}"/>
    <cellStyle name="Comma 6 3 2 3 5 4" xfId="14334" xr:uid="{9D194954-CC10-4E1B-8868-457B7B078051}"/>
    <cellStyle name="Comma 6 3 2 3 5 4 2" xfId="38598" xr:uid="{BF82BDC6-B635-46D0-81FF-72598D88C9C6}"/>
    <cellStyle name="Comma 6 3 2 3 5 5" xfId="26466" xr:uid="{9C544997-335B-4281-9882-2E7B4C1D11F2}"/>
    <cellStyle name="Comma 6 3 2 3 6" xfId="4224" xr:uid="{7A780863-358E-4890-AEA1-4F3DD9FE2415}"/>
    <cellStyle name="Comma 6 3 2 3 6 2" xfId="16356" xr:uid="{3AC5A690-857F-41B8-8B1C-85AA68D2831A}"/>
    <cellStyle name="Comma 6 3 2 3 6 2 2" xfId="40620" xr:uid="{09AA937C-6C9A-4A80-AF90-DE552A37C475}"/>
    <cellStyle name="Comma 6 3 2 3 6 3" xfId="28488" xr:uid="{D54B8F62-87DE-4604-86DF-7BE13D525880}"/>
    <cellStyle name="Comma 6 3 2 3 7" xfId="8268" xr:uid="{4BF88CF4-13EC-47CB-899F-1556691FAF81}"/>
    <cellStyle name="Comma 6 3 2 3 7 2" xfId="20400" xr:uid="{7A67A82F-2D78-40A6-B234-CE406F7CBA97}"/>
    <cellStyle name="Comma 6 3 2 3 7 2 2" xfId="44664" xr:uid="{FEBE68DA-2A29-434A-92C3-F95A25612E1E}"/>
    <cellStyle name="Comma 6 3 2 3 7 3" xfId="32532" xr:uid="{373BFF59-9360-415E-AADE-285E8B06FCC5}"/>
    <cellStyle name="Comma 6 3 2 3 8" xfId="12312" xr:uid="{1CF4B190-AA0A-4240-A691-98E6E3E32C5E}"/>
    <cellStyle name="Comma 6 3 2 3 8 2" xfId="36576" xr:uid="{410D02BF-8843-4383-870C-1F9FD92D9AC1}"/>
    <cellStyle name="Comma 6 3 2 3 9" xfId="24444" xr:uid="{5C5225CF-CE7F-4EDF-9B4B-73C500065B2D}"/>
    <cellStyle name="Comma 6 3 2 4" xfId="307" xr:uid="{B3020921-30D9-45BA-82DD-ABD805B65B97}"/>
    <cellStyle name="Comma 6 3 2 4 2" xfId="812" xr:uid="{B3580686-E574-4FB6-9266-1F2099B863D0}"/>
    <cellStyle name="Comma 6 3 2 4 2 2" xfId="1823" xr:uid="{C928574D-1342-4C6E-B119-F36216A3D340}"/>
    <cellStyle name="Comma 6 3 2 4 2 2 2" xfId="3845" xr:uid="{4EC8FD11-E483-48DC-9DC6-C82820337B76}"/>
    <cellStyle name="Comma 6 3 2 4 2 2 2 2" xfId="7889" xr:uid="{A313C7D7-48DE-4390-A7BA-975ED2CBE573}"/>
    <cellStyle name="Comma 6 3 2 4 2 2 2 2 2" xfId="20021" xr:uid="{CD89B0B9-5C7A-4B2C-9097-80CD93884C01}"/>
    <cellStyle name="Comma 6 3 2 4 2 2 2 2 2 2" xfId="44285" xr:uid="{E7C14F69-EFCA-42AA-BE2C-F827D18F4DF2}"/>
    <cellStyle name="Comma 6 3 2 4 2 2 2 2 3" xfId="32153" xr:uid="{800851B2-408E-4A69-B7D7-131E48ECA6D8}"/>
    <cellStyle name="Comma 6 3 2 4 2 2 2 3" xfId="11933" xr:uid="{CC359808-41F8-44F2-96A2-ABDC6DDF19F3}"/>
    <cellStyle name="Comma 6 3 2 4 2 2 2 3 2" xfId="24065" xr:uid="{D7BF9A55-996B-4FF8-BA47-46BC0132279F}"/>
    <cellStyle name="Comma 6 3 2 4 2 2 2 3 2 2" xfId="48329" xr:uid="{5EB3D3F3-FFA9-4408-B38E-39E6BCF65AA2}"/>
    <cellStyle name="Comma 6 3 2 4 2 2 2 3 3" xfId="36197" xr:uid="{4F71208B-AA33-4562-A12C-1FF6375F4FC6}"/>
    <cellStyle name="Comma 6 3 2 4 2 2 2 4" xfId="15977" xr:uid="{F651C210-9B51-4595-90AD-31DF875259CF}"/>
    <cellStyle name="Comma 6 3 2 4 2 2 2 4 2" xfId="40241" xr:uid="{1F96D44C-B526-4B8E-BB22-B028457066C3}"/>
    <cellStyle name="Comma 6 3 2 4 2 2 2 5" xfId="28109" xr:uid="{D6BE6F4D-D47A-4EC9-A822-66199A58D53E}"/>
    <cellStyle name="Comma 6 3 2 4 2 2 3" xfId="5867" xr:uid="{2A70C5C6-9921-4F0D-87AF-CB7CD215E83F}"/>
    <cellStyle name="Comma 6 3 2 4 2 2 3 2" xfId="17999" xr:uid="{CB6FB457-D916-4E87-929B-AC572894A12D}"/>
    <cellStyle name="Comma 6 3 2 4 2 2 3 2 2" xfId="42263" xr:uid="{3E7D8E58-54F6-413C-9644-CB8B7501C5AC}"/>
    <cellStyle name="Comma 6 3 2 4 2 2 3 3" xfId="30131" xr:uid="{C014D993-FE68-4EAE-AE85-F476190B1451}"/>
    <cellStyle name="Comma 6 3 2 4 2 2 4" xfId="9911" xr:uid="{70767FD3-89E7-4E6D-AC9B-E25229C736F3}"/>
    <cellStyle name="Comma 6 3 2 4 2 2 4 2" xfId="22043" xr:uid="{CA865165-3B9E-496A-BFE1-A11E4D7AF322}"/>
    <cellStyle name="Comma 6 3 2 4 2 2 4 2 2" xfId="46307" xr:uid="{1B17775C-52E0-4E30-A12E-EBEE6FEB2D56}"/>
    <cellStyle name="Comma 6 3 2 4 2 2 4 3" xfId="34175" xr:uid="{571B00D3-6DD9-4FF2-958D-22F94F5EC5D4}"/>
    <cellStyle name="Comma 6 3 2 4 2 2 5" xfId="13955" xr:uid="{8163052C-BB9D-4E45-A2BA-FB04AA7D18F5}"/>
    <cellStyle name="Comma 6 3 2 4 2 2 5 2" xfId="38219" xr:uid="{B4846BBA-A555-47BB-9222-664FEEAEDF51}"/>
    <cellStyle name="Comma 6 3 2 4 2 2 6" xfId="26087" xr:uid="{4C9FB6A7-CF8D-49D5-9882-97D7864BA3D1}"/>
    <cellStyle name="Comma 6 3 2 4 2 3" xfId="2834" xr:uid="{E3FE7083-FBE6-40B8-A754-5D79EE0F8786}"/>
    <cellStyle name="Comma 6 3 2 4 2 3 2" xfId="6878" xr:uid="{5284A1C2-D1E6-4EEC-87F3-3DE8649FC060}"/>
    <cellStyle name="Comma 6 3 2 4 2 3 2 2" xfId="19010" xr:uid="{3ADA6171-9299-439A-A64A-7F4F94284310}"/>
    <cellStyle name="Comma 6 3 2 4 2 3 2 2 2" xfId="43274" xr:uid="{43857E31-E6BA-4065-8116-30793D70B20D}"/>
    <cellStyle name="Comma 6 3 2 4 2 3 2 3" xfId="31142" xr:uid="{61A3F125-771A-4EB1-A1A7-5F5D63AA5DD1}"/>
    <cellStyle name="Comma 6 3 2 4 2 3 3" xfId="10922" xr:uid="{EB7C8E72-CF5F-4185-BDEA-1BFDF14123E0}"/>
    <cellStyle name="Comma 6 3 2 4 2 3 3 2" xfId="23054" xr:uid="{7362ED7D-D857-4CFE-85A7-51257EEE0175}"/>
    <cellStyle name="Comma 6 3 2 4 2 3 3 2 2" xfId="47318" xr:uid="{5708A6D5-4CEB-4446-AAC0-4C5EB5A595A4}"/>
    <cellStyle name="Comma 6 3 2 4 2 3 3 3" xfId="35186" xr:uid="{056EF80E-02F7-446F-9B08-1CB2A0E85C55}"/>
    <cellStyle name="Comma 6 3 2 4 2 3 4" xfId="14966" xr:uid="{4D66F682-2BB8-46C1-8E59-4585522CF4D8}"/>
    <cellStyle name="Comma 6 3 2 4 2 3 4 2" xfId="39230" xr:uid="{8402E8BC-D53B-4BF0-8E56-67FA31D98DC7}"/>
    <cellStyle name="Comma 6 3 2 4 2 3 5" xfId="27098" xr:uid="{02BE1066-75CC-4F29-9A4A-376C406C72CC}"/>
    <cellStyle name="Comma 6 3 2 4 2 4" xfId="4856" xr:uid="{CEE51582-5AB1-432C-A7FD-BCA0169354C5}"/>
    <cellStyle name="Comma 6 3 2 4 2 4 2" xfId="16988" xr:uid="{719FFDB3-A117-4AC0-9903-6957E9BB266B}"/>
    <cellStyle name="Comma 6 3 2 4 2 4 2 2" xfId="41252" xr:uid="{E32E55DB-45E6-43E4-84EE-8BE0E762E28F}"/>
    <cellStyle name="Comma 6 3 2 4 2 4 3" xfId="29120" xr:uid="{E11758F4-C9FA-42BA-8B64-6EF32EB226E5}"/>
    <cellStyle name="Comma 6 3 2 4 2 5" xfId="8900" xr:uid="{EB184461-F956-4C56-BB58-B4E051443C0D}"/>
    <cellStyle name="Comma 6 3 2 4 2 5 2" xfId="21032" xr:uid="{F131419D-F51F-4A18-B643-E3474F15529A}"/>
    <cellStyle name="Comma 6 3 2 4 2 5 2 2" xfId="45296" xr:uid="{5284FA19-F26E-4F1D-80B8-A0D7EC9E12C5}"/>
    <cellStyle name="Comma 6 3 2 4 2 5 3" xfId="33164" xr:uid="{7FAEAB6E-2193-4D55-871A-DEE28E581EA9}"/>
    <cellStyle name="Comma 6 3 2 4 2 6" xfId="12944" xr:uid="{A55321C1-2747-4FC1-A64E-407D61911BAC}"/>
    <cellStyle name="Comma 6 3 2 4 2 6 2" xfId="37208" xr:uid="{21F5B1CB-E87A-4E61-8B8C-FDD1E69EE934}"/>
    <cellStyle name="Comma 6 3 2 4 2 7" xfId="25076" xr:uid="{AB1DF4A1-B952-4515-B847-0CE9E5699D41}"/>
    <cellStyle name="Comma 6 3 2 4 3" xfId="1318" xr:uid="{4EEB9DF6-428D-443B-BF24-38250584F13D}"/>
    <cellStyle name="Comma 6 3 2 4 3 2" xfId="3340" xr:uid="{588766CD-5B5B-409B-823F-D236A9D8244A}"/>
    <cellStyle name="Comma 6 3 2 4 3 2 2" xfId="7384" xr:uid="{09A641E6-9A06-4E1D-AD58-694933AF460C}"/>
    <cellStyle name="Comma 6 3 2 4 3 2 2 2" xfId="19516" xr:uid="{D6779B4D-8517-42EC-BB7C-44B59B0F9AE8}"/>
    <cellStyle name="Comma 6 3 2 4 3 2 2 2 2" xfId="43780" xr:uid="{551C98FB-2552-46D4-89D5-952B072DC03A}"/>
    <cellStyle name="Comma 6 3 2 4 3 2 2 3" xfId="31648" xr:uid="{49D4B1D7-F032-49F3-A002-84E37F453BD4}"/>
    <cellStyle name="Comma 6 3 2 4 3 2 3" xfId="11428" xr:uid="{09C786C0-5485-488C-BCF2-9A140C509966}"/>
    <cellStyle name="Comma 6 3 2 4 3 2 3 2" xfId="23560" xr:uid="{51606F98-ECEF-414A-B3FE-00828B84E5D3}"/>
    <cellStyle name="Comma 6 3 2 4 3 2 3 2 2" xfId="47824" xr:uid="{05508AC7-118A-428A-B109-19AC0577BED4}"/>
    <cellStyle name="Comma 6 3 2 4 3 2 3 3" xfId="35692" xr:uid="{CF8C25F6-9026-42D0-9EE0-8FFA8D60FA22}"/>
    <cellStyle name="Comma 6 3 2 4 3 2 4" xfId="15472" xr:uid="{EF59E2D3-3D25-4102-B7D2-CC1D8B5AD1AE}"/>
    <cellStyle name="Comma 6 3 2 4 3 2 4 2" xfId="39736" xr:uid="{61312944-AB05-4AC6-8B96-E7055EBAADC3}"/>
    <cellStyle name="Comma 6 3 2 4 3 2 5" xfId="27604" xr:uid="{10384BE9-8CF3-4328-83D0-0A50C18602FA}"/>
    <cellStyle name="Comma 6 3 2 4 3 3" xfId="5362" xr:uid="{EDC06DD8-BE99-4763-B467-446C0C54B194}"/>
    <cellStyle name="Comma 6 3 2 4 3 3 2" xfId="17494" xr:uid="{82B5DF17-FC40-432A-B28A-60C358E9312B}"/>
    <cellStyle name="Comma 6 3 2 4 3 3 2 2" xfId="41758" xr:uid="{D2FE900A-28EE-4F39-B432-52ACC460D65E}"/>
    <cellStyle name="Comma 6 3 2 4 3 3 3" xfId="29626" xr:uid="{118490DD-8E3D-4915-9BF5-842645E1F594}"/>
    <cellStyle name="Comma 6 3 2 4 3 4" xfId="9406" xr:uid="{C93B848B-4DB8-4E2B-A66D-9CECC7AA2A19}"/>
    <cellStyle name="Comma 6 3 2 4 3 4 2" xfId="21538" xr:uid="{9A766785-417E-4E7F-9A8B-0DF81F2762A2}"/>
    <cellStyle name="Comma 6 3 2 4 3 4 2 2" xfId="45802" xr:uid="{D18C12B5-C9B9-4A10-978F-2F77395B9EA4}"/>
    <cellStyle name="Comma 6 3 2 4 3 4 3" xfId="33670" xr:uid="{4BC455F7-C60B-498C-A0BA-C9E4F27B9629}"/>
    <cellStyle name="Comma 6 3 2 4 3 5" xfId="13450" xr:uid="{58946911-5F89-4757-9571-02AD222A4978}"/>
    <cellStyle name="Comma 6 3 2 4 3 5 2" xfId="37714" xr:uid="{E46FBDD8-ABAD-4E0E-ACED-26E873B174F7}"/>
    <cellStyle name="Comma 6 3 2 4 3 6" xfId="25582" xr:uid="{60F6F0AB-8D89-4D27-8828-DDEC949DE28C}"/>
    <cellStyle name="Comma 6 3 2 4 4" xfId="2329" xr:uid="{1C701B90-FD68-475C-9717-AD9FCCBD3EDE}"/>
    <cellStyle name="Comma 6 3 2 4 4 2" xfId="6373" xr:uid="{C136D9B0-6B8D-40FD-86D6-52F46190A6C6}"/>
    <cellStyle name="Comma 6 3 2 4 4 2 2" xfId="18505" xr:uid="{CB4C095D-C9B2-4E56-AE33-C0E8ADA1FCDD}"/>
    <cellStyle name="Comma 6 3 2 4 4 2 2 2" xfId="42769" xr:uid="{A173529A-789B-42B2-84FB-BD4FF1E261E8}"/>
    <cellStyle name="Comma 6 3 2 4 4 2 3" xfId="30637" xr:uid="{9F2901D5-08E8-4B37-B75D-FCB3511EBAB3}"/>
    <cellStyle name="Comma 6 3 2 4 4 3" xfId="10417" xr:uid="{7F204C25-0732-464F-B50A-50CAC8807F28}"/>
    <cellStyle name="Comma 6 3 2 4 4 3 2" xfId="22549" xr:uid="{5CB2C4D5-4F1C-4470-88F7-E88A8D1ED696}"/>
    <cellStyle name="Comma 6 3 2 4 4 3 2 2" xfId="46813" xr:uid="{A0BDBB96-3E1D-4BAB-B937-F5F98D632844}"/>
    <cellStyle name="Comma 6 3 2 4 4 3 3" xfId="34681" xr:uid="{DD85D76B-AA30-4435-833C-16783E38A5C1}"/>
    <cellStyle name="Comma 6 3 2 4 4 4" xfId="14461" xr:uid="{1021449E-CE96-4713-95E7-5778D79C3B77}"/>
    <cellStyle name="Comma 6 3 2 4 4 4 2" xfId="38725" xr:uid="{F2E62BA5-63F4-4DDF-88D3-FEC9B5F1DD2F}"/>
    <cellStyle name="Comma 6 3 2 4 4 5" xfId="26593" xr:uid="{3235AD12-C4D0-4563-BECE-9DA5AEA8BC9D}"/>
    <cellStyle name="Comma 6 3 2 4 5" xfId="4351" xr:uid="{AE4062A2-6417-483B-A6F5-594FD41BFC6C}"/>
    <cellStyle name="Comma 6 3 2 4 5 2" xfId="16483" xr:uid="{31179FA5-E144-4387-97B5-A3E079A6581C}"/>
    <cellStyle name="Comma 6 3 2 4 5 2 2" xfId="40747" xr:uid="{15960C45-9212-49CD-9314-987D4270D2D9}"/>
    <cellStyle name="Comma 6 3 2 4 5 3" xfId="28615" xr:uid="{66640A6E-10D5-476A-BF82-31B6746CFCC5}"/>
    <cellStyle name="Comma 6 3 2 4 6" xfId="8395" xr:uid="{7C17D75C-24F2-403D-992B-032667EE7152}"/>
    <cellStyle name="Comma 6 3 2 4 6 2" xfId="20527" xr:uid="{CEE021A1-9570-443E-862A-223E9F5B4AF9}"/>
    <cellStyle name="Comma 6 3 2 4 6 2 2" xfId="44791" xr:uid="{810121C6-C805-47D2-AA70-9649E13D451A}"/>
    <cellStyle name="Comma 6 3 2 4 6 3" xfId="32659" xr:uid="{77796E79-8CA3-44B4-9A09-4F26668F315D}"/>
    <cellStyle name="Comma 6 3 2 4 7" xfId="12439" xr:uid="{0BDA9643-1537-40BE-82A2-7772E279F202}"/>
    <cellStyle name="Comma 6 3 2 4 7 2" xfId="36703" xr:uid="{15B1067A-B5F0-4A47-9EB9-91D0D4804007}"/>
    <cellStyle name="Comma 6 3 2 4 8" xfId="24571" xr:uid="{C535F391-8A2F-4DA8-96A0-55D2DB165F2F}"/>
    <cellStyle name="Comma 6 3 2 5" xfId="559" xr:uid="{F9869F0C-FE35-4404-AEEE-90A093BD662C}"/>
    <cellStyle name="Comma 6 3 2 5 2" xfId="1570" xr:uid="{F6CA4389-50B5-473F-BC36-D912F871A6D8}"/>
    <cellStyle name="Comma 6 3 2 5 2 2" xfId="3592" xr:uid="{E3497CB5-67D1-4A6D-8952-4FDB58898574}"/>
    <cellStyle name="Comma 6 3 2 5 2 2 2" xfId="7636" xr:uid="{238695EE-9B67-452C-9874-040950B25E01}"/>
    <cellStyle name="Comma 6 3 2 5 2 2 2 2" xfId="19768" xr:uid="{F251DA12-5D70-43DB-82CB-976F063EBE52}"/>
    <cellStyle name="Comma 6 3 2 5 2 2 2 2 2" xfId="44032" xr:uid="{15A0CB7A-88C0-4F0D-B98D-D9125F8B04AA}"/>
    <cellStyle name="Comma 6 3 2 5 2 2 2 3" xfId="31900" xr:uid="{2E3584C2-B673-472D-9FF1-248091C185D8}"/>
    <cellStyle name="Comma 6 3 2 5 2 2 3" xfId="11680" xr:uid="{C9C1704A-4521-48D4-BFF2-C88929A8636E}"/>
    <cellStyle name="Comma 6 3 2 5 2 2 3 2" xfId="23812" xr:uid="{D7DB6D65-EE32-4EEF-ABAB-3983E836A688}"/>
    <cellStyle name="Comma 6 3 2 5 2 2 3 2 2" xfId="48076" xr:uid="{E682FE3F-024D-4466-9EDA-DAC76B2426F3}"/>
    <cellStyle name="Comma 6 3 2 5 2 2 3 3" xfId="35944" xr:uid="{CDE4A3AD-01A4-4718-916F-86B559A76576}"/>
    <cellStyle name="Comma 6 3 2 5 2 2 4" xfId="15724" xr:uid="{B266CAAB-54D1-43FF-803D-B8E8D9010242}"/>
    <cellStyle name="Comma 6 3 2 5 2 2 4 2" xfId="39988" xr:uid="{3261DB9D-0F78-43E2-9AEB-1F2D5D30DE51}"/>
    <cellStyle name="Comma 6 3 2 5 2 2 5" xfId="27856" xr:uid="{DA516E4F-8FDD-4244-9F22-52A69707FD11}"/>
    <cellStyle name="Comma 6 3 2 5 2 3" xfId="5614" xr:uid="{E7E8BBCC-2797-4C16-A324-00321A664712}"/>
    <cellStyle name="Comma 6 3 2 5 2 3 2" xfId="17746" xr:uid="{2B7E4555-1269-406A-A811-3B46F2F2831E}"/>
    <cellStyle name="Comma 6 3 2 5 2 3 2 2" xfId="42010" xr:uid="{900A9723-BFD5-42CE-94EB-20592798F677}"/>
    <cellStyle name="Comma 6 3 2 5 2 3 3" xfId="29878" xr:uid="{3BF39A1C-8EA8-480B-8536-914FA4B3888A}"/>
    <cellStyle name="Comma 6 3 2 5 2 4" xfId="9658" xr:uid="{CA87A9EE-FCA0-492E-B148-2081D86BE9F0}"/>
    <cellStyle name="Comma 6 3 2 5 2 4 2" xfId="21790" xr:uid="{BB21D241-D693-43FF-A92E-82DF69F4913F}"/>
    <cellStyle name="Comma 6 3 2 5 2 4 2 2" xfId="46054" xr:uid="{356BBA17-2013-4176-BA6C-7BD393714FE8}"/>
    <cellStyle name="Comma 6 3 2 5 2 4 3" xfId="33922" xr:uid="{C7F346D9-F0BC-409C-A49B-5C36E0584B82}"/>
    <cellStyle name="Comma 6 3 2 5 2 5" xfId="13702" xr:uid="{2E1F4783-ED73-4D71-9D97-32BAA51F923D}"/>
    <cellStyle name="Comma 6 3 2 5 2 5 2" xfId="37966" xr:uid="{E1D53131-B42F-4B68-85DD-E09AE51997CA}"/>
    <cellStyle name="Comma 6 3 2 5 2 6" xfId="25834" xr:uid="{229EFB17-5EF2-46F8-BBC4-137DA74A82C9}"/>
    <cellStyle name="Comma 6 3 2 5 3" xfId="2581" xr:uid="{ECF80B04-7233-4AA0-8373-F7920444D0DC}"/>
    <cellStyle name="Comma 6 3 2 5 3 2" xfId="6625" xr:uid="{F201A62C-8906-4981-8E60-F0AFA8B36C6C}"/>
    <cellStyle name="Comma 6 3 2 5 3 2 2" xfId="18757" xr:uid="{0E30E7FE-99BA-4333-9E72-ACB6B2C6FD1A}"/>
    <cellStyle name="Comma 6 3 2 5 3 2 2 2" xfId="43021" xr:uid="{8B7FCB4A-1C8B-4A1B-BCAD-5A039449F447}"/>
    <cellStyle name="Comma 6 3 2 5 3 2 3" xfId="30889" xr:uid="{B6D80FC3-49F2-4B3A-B6B7-CA45BB60A42B}"/>
    <cellStyle name="Comma 6 3 2 5 3 3" xfId="10669" xr:uid="{CA965B36-DC95-4938-A319-1474CB731536}"/>
    <cellStyle name="Comma 6 3 2 5 3 3 2" xfId="22801" xr:uid="{BE9BE223-B40A-4267-9A3C-4108CB7FC050}"/>
    <cellStyle name="Comma 6 3 2 5 3 3 2 2" xfId="47065" xr:uid="{D398BFA1-A59F-4EE6-B16E-26CAEC7431D3}"/>
    <cellStyle name="Comma 6 3 2 5 3 3 3" xfId="34933" xr:uid="{29A7C7E0-C4CF-43AE-B9C7-4D0BF593276E}"/>
    <cellStyle name="Comma 6 3 2 5 3 4" xfId="14713" xr:uid="{D11C073F-6773-437A-A574-5AC4F24B3E0B}"/>
    <cellStyle name="Comma 6 3 2 5 3 4 2" xfId="38977" xr:uid="{CEAA0C2A-6F29-436D-95AC-045AC65BD554}"/>
    <cellStyle name="Comma 6 3 2 5 3 5" xfId="26845" xr:uid="{71BE3B8B-BE99-4B17-90B5-F47ECC0B3853}"/>
    <cellStyle name="Comma 6 3 2 5 4" xfId="4603" xr:uid="{BEAAA4B7-4BCE-4607-82AB-A2D9ADE735CE}"/>
    <cellStyle name="Comma 6 3 2 5 4 2" xfId="16735" xr:uid="{539FFBAD-14BA-4073-A143-C99947332DE2}"/>
    <cellStyle name="Comma 6 3 2 5 4 2 2" xfId="40999" xr:uid="{6CA210E1-6C6E-4A86-B997-0887972E66C6}"/>
    <cellStyle name="Comma 6 3 2 5 4 3" xfId="28867" xr:uid="{3B7A3C8C-9023-415B-A968-35C19E283547}"/>
    <cellStyle name="Comma 6 3 2 5 5" xfId="8647" xr:uid="{6369E4E5-BE84-4832-AC2F-01BCECEB726B}"/>
    <cellStyle name="Comma 6 3 2 5 5 2" xfId="20779" xr:uid="{4F08DBDA-C79B-4431-8AD6-D3866C008590}"/>
    <cellStyle name="Comma 6 3 2 5 5 2 2" xfId="45043" xr:uid="{AA7C9F00-E94E-4026-B48B-C0F614E7F3F9}"/>
    <cellStyle name="Comma 6 3 2 5 5 3" xfId="32911" xr:uid="{C747B8C3-B7BF-4926-BD98-9CAC263E2C1F}"/>
    <cellStyle name="Comma 6 3 2 5 6" xfId="12691" xr:uid="{FBE4CBCA-597E-44D7-9A99-A3EB6063406B}"/>
    <cellStyle name="Comma 6 3 2 5 6 2" xfId="36955" xr:uid="{8048B7B4-270B-4E39-8D9E-C824AE79CC0E}"/>
    <cellStyle name="Comma 6 3 2 5 7" xfId="24823" xr:uid="{B949F6FC-0123-4347-BB09-6A6EDA2AD92C}"/>
    <cellStyle name="Comma 6 3 2 6" xfId="1065" xr:uid="{CCA4E84E-62AC-489B-A777-900FAA5B1BD9}"/>
    <cellStyle name="Comma 6 3 2 6 2" xfId="3087" xr:uid="{C05A924C-EE06-4246-9402-70B5A94286A0}"/>
    <cellStyle name="Comma 6 3 2 6 2 2" xfId="7131" xr:uid="{A68ABF5F-6A1B-4170-B1D7-05D3CBD09510}"/>
    <cellStyle name="Comma 6 3 2 6 2 2 2" xfId="19263" xr:uid="{6E449AF6-F3A5-4ED7-A357-8E59F2FE259D}"/>
    <cellStyle name="Comma 6 3 2 6 2 2 2 2" xfId="43527" xr:uid="{1CDFD9C9-279F-44D0-A08A-9F6F65FD75DF}"/>
    <cellStyle name="Comma 6 3 2 6 2 2 3" xfId="31395" xr:uid="{3D57F578-F7BD-4B4D-A2ED-E6342A448BE5}"/>
    <cellStyle name="Comma 6 3 2 6 2 3" xfId="11175" xr:uid="{55CA5A32-A511-4355-A4C9-70966390B005}"/>
    <cellStyle name="Comma 6 3 2 6 2 3 2" xfId="23307" xr:uid="{330A555B-1DDB-4FF2-8F55-1BB700EFCB7A}"/>
    <cellStyle name="Comma 6 3 2 6 2 3 2 2" xfId="47571" xr:uid="{0258610F-EA6F-4B51-BA03-85019A546F12}"/>
    <cellStyle name="Comma 6 3 2 6 2 3 3" xfId="35439" xr:uid="{AB94DE8A-81B6-4980-9B40-0315F7582C26}"/>
    <cellStyle name="Comma 6 3 2 6 2 4" xfId="15219" xr:uid="{B99A22E9-C348-49AE-9ABB-0477755CABDE}"/>
    <cellStyle name="Comma 6 3 2 6 2 4 2" xfId="39483" xr:uid="{6951318C-BB88-4397-A64D-592E8B894B13}"/>
    <cellStyle name="Comma 6 3 2 6 2 5" xfId="27351" xr:uid="{81CA74C4-F457-4730-AF14-8197A170DDDA}"/>
    <cellStyle name="Comma 6 3 2 6 3" xfId="5109" xr:uid="{5FAE4C1B-1302-4DA7-A029-9385C2004750}"/>
    <cellStyle name="Comma 6 3 2 6 3 2" xfId="17241" xr:uid="{3EA1F983-152A-4FBA-B02A-01B43983CCCE}"/>
    <cellStyle name="Comma 6 3 2 6 3 2 2" xfId="41505" xr:uid="{B46B2702-6D18-4C14-BEA1-A1C5FFF3F51D}"/>
    <cellStyle name="Comma 6 3 2 6 3 3" xfId="29373" xr:uid="{5F64EC4C-8BB1-4E48-AAE2-31C967FEF7FF}"/>
    <cellStyle name="Comma 6 3 2 6 4" xfId="9153" xr:uid="{7A62A737-F604-498A-A64D-DD58F217D047}"/>
    <cellStyle name="Comma 6 3 2 6 4 2" xfId="21285" xr:uid="{2E6A65A3-DCEB-4425-AEBC-F6EFB1BB9B88}"/>
    <cellStyle name="Comma 6 3 2 6 4 2 2" xfId="45549" xr:uid="{2641EECD-F846-4219-8DCA-01EBD6435A43}"/>
    <cellStyle name="Comma 6 3 2 6 4 3" xfId="33417" xr:uid="{CD9F5BCB-B1CC-4FE9-86DD-45DB76A97A8F}"/>
    <cellStyle name="Comma 6 3 2 6 5" xfId="13197" xr:uid="{80460778-58B7-486E-995B-A82BA1374526}"/>
    <cellStyle name="Comma 6 3 2 6 5 2" xfId="37461" xr:uid="{BAB9FE62-2788-47EC-860F-D039D0745FD7}"/>
    <cellStyle name="Comma 6 3 2 6 6" xfId="25329" xr:uid="{B17AF94D-E414-4E4C-9BC4-0EF8C0E505C7}"/>
    <cellStyle name="Comma 6 3 2 7" xfId="2076" xr:uid="{CEC359BD-5416-4AC1-9D51-9714A8252DE4}"/>
    <cellStyle name="Comma 6 3 2 7 2" xfId="6120" xr:uid="{4D356F49-795D-457B-BC71-AFA95D260355}"/>
    <cellStyle name="Comma 6 3 2 7 2 2" xfId="18252" xr:uid="{7629F016-4CC8-4E3B-AB51-339D5CA8B214}"/>
    <cellStyle name="Comma 6 3 2 7 2 2 2" xfId="42516" xr:uid="{B98A23BE-6C68-43E5-BCDC-BBBA83B0796B}"/>
    <cellStyle name="Comma 6 3 2 7 2 3" xfId="30384" xr:uid="{2D0DCE3B-562A-4A13-B15E-029B1B280760}"/>
    <cellStyle name="Comma 6 3 2 7 3" xfId="10164" xr:uid="{491FDEC8-B800-4D6D-B3C6-EBAF842F417A}"/>
    <cellStyle name="Comma 6 3 2 7 3 2" xfId="22296" xr:uid="{6E859B44-D531-46BB-8B46-6385BBDA4A47}"/>
    <cellStyle name="Comma 6 3 2 7 3 2 2" xfId="46560" xr:uid="{DA02336D-0A49-46FA-80CB-BC937AC42FC3}"/>
    <cellStyle name="Comma 6 3 2 7 3 3" xfId="34428" xr:uid="{6142D572-7A69-4D44-9109-7E3408FE1314}"/>
    <cellStyle name="Comma 6 3 2 7 4" xfId="14208" xr:uid="{03804D1E-3067-4481-9DD6-79656A7A64D9}"/>
    <cellStyle name="Comma 6 3 2 7 4 2" xfId="38472" xr:uid="{F1B56BCB-C132-4E83-A14B-302602641443}"/>
    <cellStyle name="Comma 6 3 2 7 5" xfId="26340" xr:uid="{97966EC8-C686-428F-B7DA-6B6B0F8B3AAA}"/>
    <cellStyle name="Comma 6 3 2 8" xfId="4098" xr:uid="{A7AEA499-3F0F-4354-909C-3292BF36789E}"/>
    <cellStyle name="Comma 6 3 2 8 2" xfId="16230" xr:uid="{4137BF35-06DF-40B1-8EE7-36568F0885C0}"/>
    <cellStyle name="Comma 6 3 2 8 2 2" xfId="40494" xr:uid="{3D215AE8-6318-4E92-86FE-EAC2059C57BD}"/>
    <cellStyle name="Comma 6 3 2 8 3" xfId="28362" xr:uid="{AEC72963-895A-4E15-8550-2178C4A0EA1E}"/>
    <cellStyle name="Comma 6 3 2 9" xfId="8142" xr:uid="{3CEA95C5-159F-4FA4-B1F0-DB48BE6C3F5F}"/>
    <cellStyle name="Comma 6 3 2 9 2" xfId="20274" xr:uid="{5B203FEB-9C0D-44B4-9D34-F344838E666A}"/>
    <cellStyle name="Comma 6 3 2 9 2 2" xfId="44538" xr:uid="{D18CA994-A89E-4DA6-B709-EDDFFA52361C}"/>
    <cellStyle name="Comma 6 3 2 9 3" xfId="32406" xr:uid="{FF39819D-525A-4137-97C0-568891B029A1}"/>
    <cellStyle name="Comma 6 3 3" xfId="75" xr:uid="{564C0C3E-1AEC-42F6-854E-0FD928503DE2}"/>
    <cellStyle name="Comma 6 3 3 10" xfId="12207" xr:uid="{D0A5759B-8933-4709-B19D-274EE85604B5}"/>
    <cellStyle name="Comma 6 3 3 10 2" xfId="36471" xr:uid="{7F2195AE-084E-4B50-AAEC-C96C25BE737C}"/>
    <cellStyle name="Comma 6 3 3 11" xfId="24339" xr:uid="{AA24AF59-D3A5-4F8E-B942-2385B1A5C3D4}"/>
    <cellStyle name="Comma 6 3 3 2" xfId="138" xr:uid="{EF08A954-709B-4287-9D2D-A4D9FC9E2DDB}"/>
    <cellStyle name="Comma 6 3 3 2 10" xfId="24402" xr:uid="{29507157-4D6D-43FC-9C74-2F4CABD6DA9E}"/>
    <cellStyle name="Comma 6 3 3 2 2" xfId="264" xr:uid="{C714D717-3D88-44F3-9AC6-71D1EEEEBABC}"/>
    <cellStyle name="Comma 6 3 3 2 2 2" xfId="517" xr:uid="{C383632B-BCFB-4C66-84F4-1B40CA73CC38}"/>
    <cellStyle name="Comma 6 3 3 2 2 2 2" xfId="1022" xr:uid="{00B417DF-94FD-4B2A-AA88-429479C9AE52}"/>
    <cellStyle name="Comma 6 3 3 2 2 2 2 2" xfId="2033" xr:uid="{5833DDE7-B077-4194-83C5-FB3B8F865704}"/>
    <cellStyle name="Comma 6 3 3 2 2 2 2 2 2" xfId="4055" xr:uid="{6A0C5BAE-C20B-41C9-9064-B183AF9E82CE}"/>
    <cellStyle name="Comma 6 3 3 2 2 2 2 2 2 2" xfId="8099" xr:uid="{B47FB6D7-1122-4A5A-B06E-2F23A33CD570}"/>
    <cellStyle name="Comma 6 3 3 2 2 2 2 2 2 2 2" xfId="20231" xr:uid="{CD55421D-08F5-4F6A-B3C6-6EE2E4858AB4}"/>
    <cellStyle name="Comma 6 3 3 2 2 2 2 2 2 2 2 2" xfId="44495" xr:uid="{D4B331F0-C9A7-4671-82E9-8A93C955C86B}"/>
    <cellStyle name="Comma 6 3 3 2 2 2 2 2 2 2 3" xfId="32363" xr:uid="{2891028B-6AB6-48C3-8CA0-C153F47F6FFE}"/>
    <cellStyle name="Comma 6 3 3 2 2 2 2 2 2 3" xfId="12143" xr:uid="{EE657C4D-0C35-4A2B-9507-1768DE7D4AEE}"/>
    <cellStyle name="Comma 6 3 3 2 2 2 2 2 2 3 2" xfId="24275" xr:uid="{3CBBBA19-B325-4FB0-848E-B3EB3A96D17F}"/>
    <cellStyle name="Comma 6 3 3 2 2 2 2 2 2 3 2 2" xfId="48539" xr:uid="{8BD931BD-BC9C-4399-8286-9624BCF66046}"/>
    <cellStyle name="Comma 6 3 3 2 2 2 2 2 2 3 3" xfId="36407" xr:uid="{D2FE3D8C-760D-4DD5-9528-98AE2CFDAA17}"/>
    <cellStyle name="Comma 6 3 3 2 2 2 2 2 2 4" xfId="16187" xr:uid="{74084724-6CEF-4252-8CF9-61B74E5DD8B3}"/>
    <cellStyle name="Comma 6 3 3 2 2 2 2 2 2 4 2" xfId="40451" xr:uid="{35A05784-E8EF-42FA-8D9F-B6F813BD07BF}"/>
    <cellStyle name="Comma 6 3 3 2 2 2 2 2 2 5" xfId="28319" xr:uid="{B58D8EF1-4932-4F87-80BB-DCB2C020AB91}"/>
    <cellStyle name="Comma 6 3 3 2 2 2 2 2 3" xfId="6077" xr:uid="{9DC5516C-D76C-4BA4-8331-FAC4B156F30A}"/>
    <cellStyle name="Comma 6 3 3 2 2 2 2 2 3 2" xfId="18209" xr:uid="{FE9CE033-B659-4090-A99A-9C4B1AF3489F}"/>
    <cellStyle name="Comma 6 3 3 2 2 2 2 2 3 2 2" xfId="42473" xr:uid="{503AE2AF-FCF7-4F31-BE46-FA5BB3A66483}"/>
    <cellStyle name="Comma 6 3 3 2 2 2 2 2 3 3" xfId="30341" xr:uid="{B743DD69-4250-4831-B114-2508F7402F82}"/>
    <cellStyle name="Comma 6 3 3 2 2 2 2 2 4" xfId="10121" xr:uid="{1D9A78CB-2729-4807-AD74-44A8E281977A}"/>
    <cellStyle name="Comma 6 3 3 2 2 2 2 2 4 2" xfId="22253" xr:uid="{06688FBF-3C62-41EF-B935-B6BD9D331200}"/>
    <cellStyle name="Comma 6 3 3 2 2 2 2 2 4 2 2" xfId="46517" xr:uid="{C65B0E79-D8E6-47B6-8B53-9ACA215F0FC0}"/>
    <cellStyle name="Comma 6 3 3 2 2 2 2 2 4 3" xfId="34385" xr:uid="{2477EBC2-BA97-41C3-8A06-29C64C40C265}"/>
    <cellStyle name="Comma 6 3 3 2 2 2 2 2 5" xfId="14165" xr:uid="{DCEEEE58-3C94-4DD2-B4A2-C080BDDE72A0}"/>
    <cellStyle name="Comma 6 3 3 2 2 2 2 2 5 2" xfId="38429" xr:uid="{9B130777-6F97-4E61-B708-BDDC96359992}"/>
    <cellStyle name="Comma 6 3 3 2 2 2 2 2 6" xfId="26297" xr:uid="{C0267FA4-90B5-4B69-8878-9D48819FDA9F}"/>
    <cellStyle name="Comma 6 3 3 2 2 2 2 3" xfId="3044" xr:uid="{A145876F-EBA7-4984-9E9E-5434FF1322B1}"/>
    <cellStyle name="Comma 6 3 3 2 2 2 2 3 2" xfId="7088" xr:uid="{91711BBD-3806-4EB6-9ABE-135A2156B6B3}"/>
    <cellStyle name="Comma 6 3 3 2 2 2 2 3 2 2" xfId="19220" xr:uid="{0565B85A-FB39-4CA7-B88F-073A268F556A}"/>
    <cellStyle name="Comma 6 3 3 2 2 2 2 3 2 2 2" xfId="43484" xr:uid="{ED3626D6-591B-496F-8A88-7ABA26A4F1A6}"/>
    <cellStyle name="Comma 6 3 3 2 2 2 2 3 2 3" xfId="31352" xr:uid="{9CB8D260-8613-4EFE-AD90-B22D264EE9A4}"/>
    <cellStyle name="Comma 6 3 3 2 2 2 2 3 3" xfId="11132" xr:uid="{65ECE8D7-6916-4536-AF39-5BD65701B012}"/>
    <cellStyle name="Comma 6 3 3 2 2 2 2 3 3 2" xfId="23264" xr:uid="{87839726-EE84-4970-9D04-4EC6EC10BFAD}"/>
    <cellStyle name="Comma 6 3 3 2 2 2 2 3 3 2 2" xfId="47528" xr:uid="{57EE67A4-229E-4A7E-9B9D-AED7136CE816}"/>
    <cellStyle name="Comma 6 3 3 2 2 2 2 3 3 3" xfId="35396" xr:uid="{ADB9E77A-8900-4715-B750-D0DE3ED3B879}"/>
    <cellStyle name="Comma 6 3 3 2 2 2 2 3 4" xfId="15176" xr:uid="{E70B10FA-591C-4234-9A28-E215813A0D0F}"/>
    <cellStyle name="Comma 6 3 3 2 2 2 2 3 4 2" xfId="39440" xr:uid="{13A79076-C12F-40C3-96C5-1C431135127C}"/>
    <cellStyle name="Comma 6 3 3 2 2 2 2 3 5" xfId="27308" xr:uid="{2C2ECA59-A8B0-47BF-A77D-B87BBBF6E525}"/>
    <cellStyle name="Comma 6 3 3 2 2 2 2 4" xfId="5066" xr:uid="{C73EE1CC-71BA-4ACA-B870-CDC649A06E74}"/>
    <cellStyle name="Comma 6 3 3 2 2 2 2 4 2" xfId="17198" xr:uid="{12C45542-582D-4383-8B3A-48D6ED6CF6B8}"/>
    <cellStyle name="Comma 6 3 3 2 2 2 2 4 2 2" xfId="41462" xr:uid="{F41730EC-79A3-49E7-9C11-06635D976898}"/>
    <cellStyle name="Comma 6 3 3 2 2 2 2 4 3" xfId="29330" xr:uid="{61AA5A7F-4F82-4358-8413-91F2DBF23429}"/>
    <cellStyle name="Comma 6 3 3 2 2 2 2 5" xfId="9110" xr:uid="{C8001E9C-43F9-4C73-A5C1-7D0E0FB4EDC1}"/>
    <cellStyle name="Comma 6 3 3 2 2 2 2 5 2" xfId="21242" xr:uid="{9983916D-7E7F-4690-801C-9F11929CF5D5}"/>
    <cellStyle name="Comma 6 3 3 2 2 2 2 5 2 2" xfId="45506" xr:uid="{8E1665E7-2251-4144-A398-BA589171E608}"/>
    <cellStyle name="Comma 6 3 3 2 2 2 2 5 3" xfId="33374" xr:uid="{7B85457F-78E9-4147-B3BF-AC97292A72FC}"/>
    <cellStyle name="Comma 6 3 3 2 2 2 2 6" xfId="13154" xr:uid="{A935EF02-7B5D-4CFB-965E-C629A8E06F99}"/>
    <cellStyle name="Comma 6 3 3 2 2 2 2 6 2" xfId="37418" xr:uid="{19A69B1B-AC0F-4419-ADEC-F45747FC1957}"/>
    <cellStyle name="Comma 6 3 3 2 2 2 2 7" xfId="25286" xr:uid="{FF45A1E5-B972-41CE-A234-E665FBD5C773}"/>
    <cellStyle name="Comma 6 3 3 2 2 2 3" xfId="1528" xr:uid="{48464490-DCAE-46CC-B5EE-E37C1E0A4855}"/>
    <cellStyle name="Comma 6 3 3 2 2 2 3 2" xfId="3550" xr:uid="{3CD39110-E003-4F9B-A81F-E63317DDDC51}"/>
    <cellStyle name="Comma 6 3 3 2 2 2 3 2 2" xfId="7594" xr:uid="{72F36C81-6B01-401A-BE15-ABDD144CAC4F}"/>
    <cellStyle name="Comma 6 3 3 2 2 2 3 2 2 2" xfId="19726" xr:uid="{F86CFB69-2795-444F-8732-07AFD43D58BE}"/>
    <cellStyle name="Comma 6 3 3 2 2 2 3 2 2 2 2" xfId="43990" xr:uid="{5B29A49F-873F-43AF-A40A-93DB9495446F}"/>
    <cellStyle name="Comma 6 3 3 2 2 2 3 2 2 3" xfId="31858" xr:uid="{F7076B7E-FCD9-480E-9126-1E524251E3DD}"/>
    <cellStyle name="Comma 6 3 3 2 2 2 3 2 3" xfId="11638" xr:uid="{B50D1DE8-33E1-4B6D-90A1-8D3227D228BC}"/>
    <cellStyle name="Comma 6 3 3 2 2 2 3 2 3 2" xfId="23770" xr:uid="{5934BDAA-E654-46B0-B310-3DBCDBF4FDF2}"/>
    <cellStyle name="Comma 6 3 3 2 2 2 3 2 3 2 2" xfId="48034" xr:uid="{AE91DA3C-0798-44DE-A7AD-48D5F2F3CDD4}"/>
    <cellStyle name="Comma 6 3 3 2 2 2 3 2 3 3" xfId="35902" xr:uid="{CBB24324-6788-4EF3-96DC-D134A5A335DE}"/>
    <cellStyle name="Comma 6 3 3 2 2 2 3 2 4" xfId="15682" xr:uid="{0DB9117A-2612-4B46-B971-F5C8F1787A2A}"/>
    <cellStyle name="Comma 6 3 3 2 2 2 3 2 4 2" xfId="39946" xr:uid="{4C0ED9DE-8EE1-47C3-B8D0-0EBC2B4EC58D}"/>
    <cellStyle name="Comma 6 3 3 2 2 2 3 2 5" xfId="27814" xr:uid="{5AA4EB2F-A6B9-43B3-84C8-EC50EE1CA2A2}"/>
    <cellStyle name="Comma 6 3 3 2 2 2 3 3" xfId="5572" xr:uid="{DC8FEE57-88A1-481F-85C7-6EB02F8610C3}"/>
    <cellStyle name="Comma 6 3 3 2 2 2 3 3 2" xfId="17704" xr:uid="{8055654E-96CF-4654-A29F-5DEFBEA8D7D3}"/>
    <cellStyle name="Comma 6 3 3 2 2 2 3 3 2 2" xfId="41968" xr:uid="{86B7D57B-9030-4307-8044-D94D1C10EF39}"/>
    <cellStyle name="Comma 6 3 3 2 2 2 3 3 3" xfId="29836" xr:uid="{934B418E-5D19-4B81-994A-584163FD9E86}"/>
    <cellStyle name="Comma 6 3 3 2 2 2 3 4" xfId="9616" xr:uid="{EEFB925E-EA7B-4032-BB44-BD1D5EB26EA2}"/>
    <cellStyle name="Comma 6 3 3 2 2 2 3 4 2" xfId="21748" xr:uid="{13CE282A-4587-46F6-B3CE-31727C4B24C6}"/>
    <cellStyle name="Comma 6 3 3 2 2 2 3 4 2 2" xfId="46012" xr:uid="{0AA2EE96-5C6F-4F81-AECF-EA7C9E036CDA}"/>
    <cellStyle name="Comma 6 3 3 2 2 2 3 4 3" xfId="33880" xr:uid="{A1936E45-C3E9-4B9F-A849-B7A0EBBD579B}"/>
    <cellStyle name="Comma 6 3 3 2 2 2 3 5" xfId="13660" xr:uid="{F1C5910A-D925-40C5-9066-DC2A5BEBE58B}"/>
    <cellStyle name="Comma 6 3 3 2 2 2 3 5 2" xfId="37924" xr:uid="{0D308489-BA3C-4A28-98DF-03CB00ECE685}"/>
    <cellStyle name="Comma 6 3 3 2 2 2 3 6" xfId="25792" xr:uid="{7F91B4D9-E07D-4ACE-80E7-04D351A676D2}"/>
    <cellStyle name="Comma 6 3 3 2 2 2 4" xfId="2539" xr:uid="{6B703809-E522-4531-A700-78FA6A536F02}"/>
    <cellStyle name="Comma 6 3 3 2 2 2 4 2" xfId="6583" xr:uid="{97C48D28-7461-49BE-ADA3-63D1D9940206}"/>
    <cellStyle name="Comma 6 3 3 2 2 2 4 2 2" xfId="18715" xr:uid="{549DCB8B-2190-46DD-889B-B828B9EBD67E}"/>
    <cellStyle name="Comma 6 3 3 2 2 2 4 2 2 2" xfId="42979" xr:uid="{E541E69B-D8B5-431B-A463-1187B7312FC7}"/>
    <cellStyle name="Comma 6 3 3 2 2 2 4 2 3" xfId="30847" xr:uid="{76BC5F2C-444E-45F9-B481-EEF82A88104F}"/>
    <cellStyle name="Comma 6 3 3 2 2 2 4 3" xfId="10627" xr:uid="{94650810-BE5E-4DB5-8084-8A3643A7FE09}"/>
    <cellStyle name="Comma 6 3 3 2 2 2 4 3 2" xfId="22759" xr:uid="{657DB024-7484-47C2-8DAD-10B7500461D9}"/>
    <cellStyle name="Comma 6 3 3 2 2 2 4 3 2 2" xfId="47023" xr:uid="{F9E9DFA7-7A66-4CA5-909A-8DE9ADD0D141}"/>
    <cellStyle name="Comma 6 3 3 2 2 2 4 3 3" xfId="34891" xr:uid="{5625683F-A06B-4249-B2CB-992F245A0951}"/>
    <cellStyle name="Comma 6 3 3 2 2 2 4 4" xfId="14671" xr:uid="{51B45D4C-1F26-4F74-BA7D-68B0CD762D4A}"/>
    <cellStyle name="Comma 6 3 3 2 2 2 4 4 2" xfId="38935" xr:uid="{73434E51-24F9-4230-829F-F8F8BB8F511C}"/>
    <cellStyle name="Comma 6 3 3 2 2 2 4 5" xfId="26803" xr:uid="{EDCA3C63-0DAF-4A0E-958B-52A97EE8899B}"/>
    <cellStyle name="Comma 6 3 3 2 2 2 5" xfId="4561" xr:uid="{27A41664-FFC6-474C-AD98-90C9224B4528}"/>
    <cellStyle name="Comma 6 3 3 2 2 2 5 2" xfId="16693" xr:uid="{9D7EEEAB-9878-40D3-AEFF-E4C4A3E05723}"/>
    <cellStyle name="Comma 6 3 3 2 2 2 5 2 2" xfId="40957" xr:uid="{85D14459-2297-4FB3-B8B8-F9F16590EEAA}"/>
    <cellStyle name="Comma 6 3 3 2 2 2 5 3" xfId="28825" xr:uid="{490842FF-9ED9-436B-803F-D5A8BF23A316}"/>
    <cellStyle name="Comma 6 3 3 2 2 2 6" xfId="8605" xr:uid="{0ADEF86D-06FF-4961-B602-1E0428A56B18}"/>
    <cellStyle name="Comma 6 3 3 2 2 2 6 2" xfId="20737" xr:uid="{F9F56FBB-2B57-4D5A-8C5F-018D4C690E16}"/>
    <cellStyle name="Comma 6 3 3 2 2 2 6 2 2" xfId="45001" xr:uid="{488C407C-FF04-41E8-AD13-E491F110FC47}"/>
    <cellStyle name="Comma 6 3 3 2 2 2 6 3" xfId="32869" xr:uid="{67645A05-1B40-4FA4-8CE7-A7BF9F5A3EFC}"/>
    <cellStyle name="Comma 6 3 3 2 2 2 7" xfId="12649" xr:uid="{0F8F9B39-0900-4BC0-84A1-4A59015AA7FB}"/>
    <cellStyle name="Comma 6 3 3 2 2 2 7 2" xfId="36913" xr:uid="{BD12F277-D7ED-4A6C-B14A-EEEFC05FCC1E}"/>
    <cellStyle name="Comma 6 3 3 2 2 2 8" xfId="24781" xr:uid="{53C5D6C5-DBAF-4AAD-AC84-639DFB570475}"/>
    <cellStyle name="Comma 6 3 3 2 2 3" xfId="769" xr:uid="{17B8D3A5-58A4-437E-95FB-C6C5D2055D30}"/>
    <cellStyle name="Comma 6 3 3 2 2 3 2" xfId="1780" xr:uid="{AE5BAE71-58DF-4012-BC2B-39831D1E9E6F}"/>
    <cellStyle name="Comma 6 3 3 2 2 3 2 2" xfId="3802" xr:uid="{5E589712-24FA-48B5-8122-0862F61E4718}"/>
    <cellStyle name="Comma 6 3 3 2 2 3 2 2 2" xfId="7846" xr:uid="{CF728AB8-AFE1-463B-B692-914B0977C693}"/>
    <cellStyle name="Comma 6 3 3 2 2 3 2 2 2 2" xfId="19978" xr:uid="{7AACCE97-5520-4F00-97DB-562501F8BDE0}"/>
    <cellStyle name="Comma 6 3 3 2 2 3 2 2 2 2 2" xfId="44242" xr:uid="{53CA7F1F-E625-4FAE-AC71-5A757BB60900}"/>
    <cellStyle name="Comma 6 3 3 2 2 3 2 2 2 3" xfId="32110" xr:uid="{C49223EC-ED71-4608-B894-492CE5847316}"/>
    <cellStyle name="Comma 6 3 3 2 2 3 2 2 3" xfId="11890" xr:uid="{1D280C9E-4EAA-42B0-BC2D-B909B865966C}"/>
    <cellStyle name="Comma 6 3 3 2 2 3 2 2 3 2" xfId="24022" xr:uid="{AF2D3441-EE99-4FEC-AC5C-771DB8D656A6}"/>
    <cellStyle name="Comma 6 3 3 2 2 3 2 2 3 2 2" xfId="48286" xr:uid="{A07C5E50-734E-4898-9B92-752E01DF2902}"/>
    <cellStyle name="Comma 6 3 3 2 2 3 2 2 3 3" xfId="36154" xr:uid="{E5E756D1-7D65-4B4D-8728-17F23785B01E}"/>
    <cellStyle name="Comma 6 3 3 2 2 3 2 2 4" xfId="15934" xr:uid="{017EE705-13DE-4AFB-A478-536BF650BC85}"/>
    <cellStyle name="Comma 6 3 3 2 2 3 2 2 4 2" xfId="40198" xr:uid="{672CF6A5-65D3-4DD5-BB1A-0250F9D8D908}"/>
    <cellStyle name="Comma 6 3 3 2 2 3 2 2 5" xfId="28066" xr:uid="{D7B407DC-0377-4218-940D-6B91AB1B6997}"/>
    <cellStyle name="Comma 6 3 3 2 2 3 2 3" xfId="5824" xr:uid="{EE1383FC-551E-46A4-B720-AA2A48132229}"/>
    <cellStyle name="Comma 6 3 3 2 2 3 2 3 2" xfId="17956" xr:uid="{7E343B9F-024B-4CA8-AD1E-D487A5D2A7C6}"/>
    <cellStyle name="Comma 6 3 3 2 2 3 2 3 2 2" xfId="42220" xr:uid="{EFA90B2E-394C-4E96-A829-9412A3D03614}"/>
    <cellStyle name="Comma 6 3 3 2 2 3 2 3 3" xfId="30088" xr:uid="{ADBFB751-21FE-441E-B50F-772110753352}"/>
    <cellStyle name="Comma 6 3 3 2 2 3 2 4" xfId="9868" xr:uid="{7A8A0D54-9168-47D8-BAF0-E6990FAD45BA}"/>
    <cellStyle name="Comma 6 3 3 2 2 3 2 4 2" xfId="22000" xr:uid="{5D8C8F57-B767-495A-A0F7-30F30CC4051A}"/>
    <cellStyle name="Comma 6 3 3 2 2 3 2 4 2 2" xfId="46264" xr:uid="{818B47E7-39D0-40AF-807C-0B889BBDFA61}"/>
    <cellStyle name="Comma 6 3 3 2 2 3 2 4 3" xfId="34132" xr:uid="{D4EFE7EC-7885-4567-B2FE-F0FFDA28EF39}"/>
    <cellStyle name="Comma 6 3 3 2 2 3 2 5" xfId="13912" xr:uid="{E5D797F2-E5DE-478E-B7A6-2A905A217AF0}"/>
    <cellStyle name="Comma 6 3 3 2 2 3 2 5 2" xfId="38176" xr:uid="{0AB10A09-F9D4-49F1-BE66-8D6D003100BD}"/>
    <cellStyle name="Comma 6 3 3 2 2 3 2 6" xfId="26044" xr:uid="{2DFD3118-AFC3-49BE-8CFC-C8FD985BA7B0}"/>
    <cellStyle name="Comma 6 3 3 2 2 3 3" xfId="2791" xr:uid="{A7B6509C-5B89-415C-9DA8-BF0F47436A12}"/>
    <cellStyle name="Comma 6 3 3 2 2 3 3 2" xfId="6835" xr:uid="{1FF88DD8-D29A-4F11-B294-ACEF7ADB9D01}"/>
    <cellStyle name="Comma 6 3 3 2 2 3 3 2 2" xfId="18967" xr:uid="{5D1EF28A-2E22-4D2A-956C-77503D874ABF}"/>
    <cellStyle name="Comma 6 3 3 2 2 3 3 2 2 2" xfId="43231" xr:uid="{B56C1037-AA89-4CF7-989E-D2B08BE31F6E}"/>
    <cellStyle name="Comma 6 3 3 2 2 3 3 2 3" xfId="31099" xr:uid="{277908F3-125C-4700-B3B6-9EA73DF66A8A}"/>
    <cellStyle name="Comma 6 3 3 2 2 3 3 3" xfId="10879" xr:uid="{929BF7BB-15BD-42AA-86A2-A0DD9121CB87}"/>
    <cellStyle name="Comma 6 3 3 2 2 3 3 3 2" xfId="23011" xr:uid="{824F2119-7E6D-4552-80C3-3F18DB708A8D}"/>
    <cellStyle name="Comma 6 3 3 2 2 3 3 3 2 2" xfId="47275" xr:uid="{646D8342-C8B5-4AF5-94CB-7460795D7D5B}"/>
    <cellStyle name="Comma 6 3 3 2 2 3 3 3 3" xfId="35143" xr:uid="{A7D76479-259E-44D7-9CD6-C16F73A1D1E6}"/>
    <cellStyle name="Comma 6 3 3 2 2 3 3 4" xfId="14923" xr:uid="{E4CB603F-9823-4F92-AE88-9E07056B3502}"/>
    <cellStyle name="Comma 6 3 3 2 2 3 3 4 2" xfId="39187" xr:uid="{7388FF6F-9317-453E-9C17-FD7936DDE856}"/>
    <cellStyle name="Comma 6 3 3 2 2 3 3 5" xfId="27055" xr:uid="{ED86CFE9-BC5E-4591-BC36-D738D1070572}"/>
    <cellStyle name="Comma 6 3 3 2 2 3 4" xfId="4813" xr:uid="{4CB1A0DE-BE5A-42B2-BF6E-97F1E0C8DA39}"/>
    <cellStyle name="Comma 6 3 3 2 2 3 4 2" xfId="16945" xr:uid="{8FDC0590-F67D-464D-9A9B-8F58FB2A8869}"/>
    <cellStyle name="Comma 6 3 3 2 2 3 4 2 2" xfId="41209" xr:uid="{4F10C433-6125-4942-A3E0-14896D11A41D}"/>
    <cellStyle name="Comma 6 3 3 2 2 3 4 3" xfId="29077" xr:uid="{D60222B1-B511-4259-9643-20AAE46D5A2E}"/>
    <cellStyle name="Comma 6 3 3 2 2 3 5" xfId="8857" xr:uid="{6B79C9F0-3C08-47AB-8539-3F26C6651212}"/>
    <cellStyle name="Comma 6 3 3 2 2 3 5 2" xfId="20989" xr:uid="{2D0F3F0C-6AF7-4E27-9E38-4CE4EC0E8D73}"/>
    <cellStyle name="Comma 6 3 3 2 2 3 5 2 2" xfId="45253" xr:uid="{3787B1A8-7E9C-45FF-8BCE-35AE0F094CDB}"/>
    <cellStyle name="Comma 6 3 3 2 2 3 5 3" xfId="33121" xr:uid="{7A9C1154-AA3B-444E-A6F3-7567D84B2992}"/>
    <cellStyle name="Comma 6 3 3 2 2 3 6" xfId="12901" xr:uid="{1FE5818B-4B23-4904-84A2-E2996C85AE51}"/>
    <cellStyle name="Comma 6 3 3 2 2 3 6 2" xfId="37165" xr:uid="{878D060A-7F27-409E-B4A1-0479F18964B6}"/>
    <cellStyle name="Comma 6 3 3 2 2 3 7" xfId="25033" xr:uid="{FD37DC5D-EA9D-42DD-9628-539BE56A28DF}"/>
    <cellStyle name="Comma 6 3 3 2 2 4" xfId="1275" xr:uid="{9FD9361C-C744-4392-AB81-81F07D4290AA}"/>
    <cellStyle name="Comma 6 3 3 2 2 4 2" xfId="3297" xr:uid="{B6C2044B-91EB-452D-BF34-4B27754F5781}"/>
    <cellStyle name="Comma 6 3 3 2 2 4 2 2" xfId="7341" xr:uid="{7E677904-7D1C-496E-B7C5-0795851020F6}"/>
    <cellStyle name="Comma 6 3 3 2 2 4 2 2 2" xfId="19473" xr:uid="{307C0137-55A1-4B5D-9AE5-8CBE48DC9C99}"/>
    <cellStyle name="Comma 6 3 3 2 2 4 2 2 2 2" xfId="43737" xr:uid="{03C8E827-AA7A-4E6D-A7E1-EB6C4BD8DED7}"/>
    <cellStyle name="Comma 6 3 3 2 2 4 2 2 3" xfId="31605" xr:uid="{6B00C3F5-37E5-4741-B6BA-3C08AB8D7657}"/>
    <cellStyle name="Comma 6 3 3 2 2 4 2 3" xfId="11385" xr:uid="{7717D3F9-F111-4BA3-8B10-E64A2FB2FB9C}"/>
    <cellStyle name="Comma 6 3 3 2 2 4 2 3 2" xfId="23517" xr:uid="{A8FE92C1-7E69-4212-9ACD-4FA6769B0072}"/>
    <cellStyle name="Comma 6 3 3 2 2 4 2 3 2 2" xfId="47781" xr:uid="{9C14FD28-6C8E-4151-8C3E-6B4F41BBDEE4}"/>
    <cellStyle name="Comma 6 3 3 2 2 4 2 3 3" xfId="35649" xr:uid="{BE93B28C-AA5C-415B-8CD1-062D758B45D8}"/>
    <cellStyle name="Comma 6 3 3 2 2 4 2 4" xfId="15429" xr:uid="{97DB3447-C8DB-4E9F-919D-D6F49FB2DFFD}"/>
    <cellStyle name="Comma 6 3 3 2 2 4 2 4 2" xfId="39693" xr:uid="{51BCE729-97A1-4A95-AF5D-A7A15F127692}"/>
    <cellStyle name="Comma 6 3 3 2 2 4 2 5" xfId="27561" xr:uid="{01127F60-0A02-4CBC-A711-051C51F32DAC}"/>
    <cellStyle name="Comma 6 3 3 2 2 4 3" xfId="5319" xr:uid="{C61B1352-EFD6-445E-8EA9-6334B4ECE1B5}"/>
    <cellStyle name="Comma 6 3 3 2 2 4 3 2" xfId="17451" xr:uid="{E38872DA-1F9A-402D-B73B-4F00CC779124}"/>
    <cellStyle name="Comma 6 3 3 2 2 4 3 2 2" xfId="41715" xr:uid="{97140FD6-13D0-41C9-9F27-FD90E68ACFE8}"/>
    <cellStyle name="Comma 6 3 3 2 2 4 3 3" xfId="29583" xr:uid="{F736A86C-C7D9-4A6E-A144-0DFF2436EE8B}"/>
    <cellStyle name="Comma 6 3 3 2 2 4 4" xfId="9363" xr:uid="{C850AE70-5FE5-4814-AD33-426700F368B6}"/>
    <cellStyle name="Comma 6 3 3 2 2 4 4 2" xfId="21495" xr:uid="{D428265C-7888-4EC2-A855-46D8F2ECC683}"/>
    <cellStyle name="Comma 6 3 3 2 2 4 4 2 2" xfId="45759" xr:uid="{3FC237DE-B04E-467A-B0C2-FC10DA1B9F97}"/>
    <cellStyle name="Comma 6 3 3 2 2 4 4 3" xfId="33627" xr:uid="{3E690976-AD17-4059-B732-620344653BF7}"/>
    <cellStyle name="Comma 6 3 3 2 2 4 5" xfId="13407" xr:uid="{5E502F0F-2BB8-43D6-90DD-17FB257146A0}"/>
    <cellStyle name="Comma 6 3 3 2 2 4 5 2" xfId="37671" xr:uid="{154AC051-654F-4795-AC96-8F0557FC1427}"/>
    <cellStyle name="Comma 6 3 3 2 2 4 6" xfId="25539" xr:uid="{5941D308-419A-4A47-AC0D-360EB864F6D1}"/>
    <cellStyle name="Comma 6 3 3 2 2 5" xfId="2286" xr:uid="{3031212E-1B2D-4266-8F6C-FFB9C84C65F1}"/>
    <cellStyle name="Comma 6 3 3 2 2 5 2" xfId="6330" xr:uid="{A8607261-CFF8-4BB7-96AB-B36070F6D54D}"/>
    <cellStyle name="Comma 6 3 3 2 2 5 2 2" xfId="18462" xr:uid="{ACF2F720-003C-4CAE-AE04-B1405C70A215}"/>
    <cellStyle name="Comma 6 3 3 2 2 5 2 2 2" xfId="42726" xr:uid="{8E29F411-67A4-44CA-86B9-E76FB2B6112C}"/>
    <cellStyle name="Comma 6 3 3 2 2 5 2 3" xfId="30594" xr:uid="{5AF2FEC7-5F82-444D-A219-88D77B69D37B}"/>
    <cellStyle name="Comma 6 3 3 2 2 5 3" xfId="10374" xr:uid="{55A6E507-9586-421F-9E7C-2644388E9805}"/>
    <cellStyle name="Comma 6 3 3 2 2 5 3 2" xfId="22506" xr:uid="{07666D1F-767F-4861-B581-24B6AFBF7CDC}"/>
    <cellStyle name="Comma 6 3 3 2 2 5 3 2 2" xfId="46770" xr:uid="{FE25DD71-7FF6-413C-B384-FDA906BE19A6}"/>
    <cellStyle name="Comma 6 3 3 2 2 5 3 3" xfId="34638" xr:uid="{6C132E5C-14B0-43AA-AC97-85164BD1CD0B}"/>
    <cellStyle name="Comma 6 3 3 2 2 5 4" xfId="14418" xr:uid="{2006096D-A8BA-4BD8-9235-7B79C4C31B36}"/>
    <cellStyle name="Comma 6 3 3 2 2 5 4 2" xfId="38682" xr:uid="{4D6EBD44-F0E0-44A3-BBD5-F1CF48C62B93}"/>
    <cellStyle name="Comma 6 3 3 2 2 5 5" xfId="26550" xr:uid="{A08076D1-BF7D-4B26-834C-714FB8EAB7CE}"/>
    <cellStyle name="Comma 6 3 3 2 2 6" xfId="4308" xr:uid="{9425DD21-0298-4CAB-B099-3F4CC6E700EF}"/>
    <cellStyle name="Comma 6 3 3 2 2 6 2" xfId="16440" xr:uid="{26BA828E-7711-47B6-BD36-8F5CCBF6A6A7}"/>
    <cellStyle name="Comma 6 3 3 2 2 6 2 2" xfId="40704" xr:uid="{7730E1F8-20B1-437E-AA3B-4CE7BB7EB453}"/>
    <cellStyle name="Comma 6 3 3 2 2 6 3" xfId="28572" xr:uid="{AC17BA38-62D1-45E1-BDB8-0494F82037EE}"/>
    <cellStyle name="Comma 6 3 3 2 2 7" xfId="8352" xr:uid="{92681199-DFD3-42A6-87B5-0622FF4FECB0}"/>
    <cellStyle name="Comma 6 3 3 2 2 7 2" xfId="20484" xr:uid="{113CC25D-6EEF-423C-8683-3B5119DC1046}"/>
    <cellStyle name="Comma 6 3 3 2 2 7 2 2" xfId="44748" xr:uid="{A3972A31-C878-4C27-99F6-9B6EBEE12B62}"/>
    <cellStyle name="Comma 6 3 3 2 2 7 3" xfId="32616" xr:uid="{7BCAFF5F-E724-4A57-8F7A-22AC89E3824F}"/>
    <cellStyle name="Comma 6 3 3 2 2 8" xfId="12396" xr:uid="{E47C7D47-BF81-4AA1-9CCF-6D9176D8BD03}"/>
    <cellStyle name="Comma 6 3 3 2 2 8 2" xfId="36660" xr:uid="{2AB0628E-EF62-41D6-B5E7-220E77293A6C}"/>
    <cellStyle name="Comma 6 3 3 2 2 9" xfId="24528" xr:uid="{F142287A-A083-490D-B7C7-D06979C98AFE}"/>
    <cellStyle name="Comma 6 3 3 2 3" xfId="391" xr:uid="{FF2FF079-F3E9-4D37-95D6-09A6E934905D}"/>
    <cellStyle name="Comma 6 3 3 2 3 2" xfId="896" xr:uid="{1E4DA1A3-6CF3-4612-9956-59F489358BC6}"/>
    <cellStyle name="Comma 6 3 3 2 3 2 2" xfId="1907" xr:uid="{9F36E36B-13ED-463F-8826-53D0B97F546E}"/>
    <cellStyle name="Comma 6 3 3 2 3 2 2 2" xfId="3929" xr:uid="{AE75B65C-183C-48F5-B6B4-B78DC21DFCCE}"/>
    <cellStyle name="Comma 6 3 3 2 3 2 2 2 2" xfId="7973" xr:uid="{E1A0FD9B-4CE8-415F-ACC2-7C7502117519}"/>
    <cellStyle name="Comma 6 3 3 2 3 2 2 2 2 2" xfId="20105" xr:uid="{C698C35E-358E-44C4-A6EA-805C4AB33EAB}"/>
    <cellStyle name="Comma 6 3 3 2 3 2 2 2 2 2 2" xfId="44369" xr:uid="{3B969E9B-1BA3-485C-ADD0-D76EFEFAB749}"/>
    <cellStyle name="Comma 6 3 3 2 3 2 2 2 2 3" xfId="32237" xr:uid="{375E1D13-A943-4C72-A3A6-0C588E963BE6}"/>
    <cellStyle name="Comma 6 3 3 2 3 2 2 2 3" xfId="12017" xr:uid="{EF01ED0B-4205-4ED5-A736-09859C4C892D}"/>
    <cellStyle name="Comma 6 3 3 2 3 2 2 2 3 2" xfId="24149" xr:uid="{17E11403-3645-462D-B761-2EC420754FFE}"/>
    <cellStyle name="Comma 6 3 3 2 3 2 2 2 3 2 2" xfId="48413" xr:uid="{FCDC745E-2003-4212-BEF9-5C5FABC4FA83}"/>
    <cellStyle name="Comma 6 3 3 2 3 2 2 2 3 3" xfId="36281" xr:uid="{9B8585DB-6BE4-407C-B661-446D4E22EC9E}"/>
    <cellStyle name="Comma 6 3 3 2 3 2 2 2 4" xfId="16061" xr:uid="{E8997DCD-3A4B-45E1-9CE2-BEAF736376E8}"/>
    <cellStyle name="Comma 6 3 3 2 3 2 2 2 4 2" xfId="40325" xr:uid="{BD6BE002-6E76-48D3-857C-5EBCC9A9A449}"/>
    <cellStyle name="Comma 6 3 3 2 3 2 2 2 5" xfId="28193" xr:uid="{8C1DBC65-2A42-4EB7-84F1-6B209B1EE259}"/>
    <cellStyle name="Comma 6 3 3 2 3 2 2 3" xfId="5951" xr:uid="{135BC803-9E48-49A9-87DC-FCF288F85C74}"/>
    <cellStyle name="Comma 6 3 3 2 3 2 2 3 2" xfId="18083" xr:uid="{1761D3F9-27ED-4FD2-9DA9-F2C2B95EF67A}"/>
    <cellStyle name="Comma 6 3 3 2 3 2 2 3 2 2" xfId="42347" xr:uid="{910214D8-A732-4129-84B6-BCC081BEB1E6}"/>
    <cellStyle name="Comma 6 3 3 2 3 2 2 3 3" xfId="30215" xr:uid="{229094D9-B998-4C68-B9E1-7128BF55E162}"/>
    <cellStyle name="Comma 6 3 3 2 3 2 2 4" xfId="9995" xr:uid="{33618679-C69C-41A1-8192-15CB5CB2194C}"/>
    <cellStyle name="Comma 6 3 3 2 3 2 2 4 2" xfId="22127" xr:uid="{DE95A752-3DC2-41BD-9408-AB34AC9F8619}"/>
    <cellStyle name="Comma 6 3 3 2 3 2 2 4 2 2" xfId="46391" xr:uid="{EBBDE81D-D5E7-401F-A3A1-4DAEC5C73A11}"/>
    <cellStyle name="Comma 6 3 3 2 3 2 2 4 3" xfId="34259" xr:uid="{5A060613-4201-47F3-BEFA-A9C799BEAE1B}"/>
    <cellStyle name="Comma 6 3 3 2 3 2 2 5" xfId="14039" xr:uid="{CBD1D6B9-3B80-42F1-9E85-E69322967787}"/>
    <cellStyle name="Comma 6 3 3 2 3 2 2 5 2" xfId="38303" xr:uid="{1CF15AB6-83D0-40C1-971C-AF321840E9ED}"/>
    <cellStyle name="Comma 6 3 3 2 3 2 2 6" xfId="26171" xr:uid="{41852520-6766-4433-A44F-CDDEA0C2F0D6}"/>
    <cellStyle name="Comma 6 3 3 2 3 2 3" xfId="2918" xr:uid="{2AFAE39A-672D-4DCF-B057-2138E77BCA48}"/>
    <cellStyle name="Comma 6 3 3 2 3 2 3 2" xfId="6962" xr:uid="{0406864B-5E9C-4C93-99DB-2A85DD67E943}"/>
    <cellStyle name="Comma 6 3 3 2 3 2 3 2 2" xfId="19094" xr:uid="{1CD38696-4EC9-4C66-A76E-D8FC406B57FC}"/>
    <cellStyle name="Comma 6 3 3 2 3 2 3 2 2 2" xfId="43358" xr:uid="{91B49020-9754-409C-9736-70ED2536ECBF}"/>
    <cellStyle name="Comma 6 3 3 2 3 2 3 2 3" xfId="31226" xr:uid="{FF512FB8-21BC-4F97-8AC8-F4167A78D46C}"/>
    <cellStyle name="Comma 6 3 3 2 3 2 3 3" xfId="11006" xr:uid="{E2ADE834-F740-4010-9135-685B1D32DF96}"/>
    <cellStyle name="Comma 6 3 3 2 3 2 3 3 2" xfId="23138" xr:uid="{7AAA63B7-0C85-40E2-B1DE-93A82E3D691B}"/>
    <cellStyle name="Comma 6 3 3 2 3 2 3 3 2 2" xfId="47402" xr:uid="{C0DDCFD1-B152-4A8E-BEE0-76A2DD5955AF}"/>
    <cellStyle name="Comma 6 3 3 2 3 2 3 3 3" xfId="35270" xr:uid="{3833F8E0-A927-45BD-B6A6-13AA27F0D352}"/>
    <cellStyle name="Comma 6 3 3 2 3 2 3 4" xfId="15050" xr:uid="{5B9DA548-DAA3-457B-B72E-353AD328C76E}"/>
    <cellStyle name="Comma 6 3 3 2 3 2 3 4 2" xfId="39314" xr:uid="{92A67A7D-008B-4F38-AC7F-4D856F555D76}"/>
    <cellStyle name="Comma 6 3 3 2 3 2 3 5" xfId="27182" xr:uid="{8D2F8774-D0C2-4123-9CE9-CA1AAD4060EE}"/>
    <cellStyle name="Comma 6 3 3 2 3 2 4" xfId="4940" xr:uid="{53035539-8253-49C9-A70F-04DC45F876F2}"/>
    <cellStyle name="Comma 6 3 3 2 3 2 4 2" xfId="17072" xr:uid="{BD267937-E769-4D17-B351-A8E49F2E8B08}"/>
    <cellStyle name="Comma 6 3 3 2 3 2 4 2 2" xfId="41336" xr:uid="{2E440F4C-E98A-4CD2-8BE4-D2980744928B}"/>
    <cellStyle name="Comma 6 3 3 2 3 2 4 3" xfId="29204" xr:uid="{C9D429B7-2763-4064-939F-2B44BC7A4E2D}"/>
    <cellStyle name="Comma 6 3 3 2 3 2 5" xfId="8984" xr:uid="{FF9D49A1-FDE9-4D87-934B-31299D6C7D08}"/>
    <cellStyle name="Comma 6 3 3 2 3 2 5 2" xfId="21116" xr:uid="{F87FE1C4-86D1-4B8D-B6AD-D5B946A190EF}"/>
    <cellStyle name="Comma 6 3 3 2 3 2 5 2 2" xfId="45380" xr:uid="{D8C5B276-9AF5-4353-93FD-EFFF641AE4A4}"/>
    <cellStyle name="Comma 6 3 3 2 3 2 5 3" xfId="33248" xr:uid="{68679B7F-FF8B-448F-BACA-A60B26D2EC8F}"/>
    <cellStyle name="Comma 6 3 3 2 3 2 6" xfId="13028" xr:uid="{EB26BA2F-199F-4A75-9EEB-9CAD7FC1BBCE}"/>
    <cellStyle name="Comma 6 3 3 2 3 2 6 2" xfId="37292" xr:uid="{94CC0D04-0BC0-4EAD-8D80-5C3EFD364941}"/>
    <cellStyle name="Comma 6 3 3 2 3 2 7" xfId="25160" xr:uid="{6FF9FB83-21AD-4D05-9120-5F79D189045F}"/>
    <cellStyle name="Comma 6 3 3 2 3 3" xfId="1402" xr:uid="{A8CF5006-E2B1-4F86-99F0-5AEE2F6A1C23}"/>
    <cellStyle name="Comma 6 3 3 2 3 3 2" xfId="3424" xr:uid="{E9A11141-6E24-487F-9B66-BAE4CE26CDE2}"/>
    <cellStyle name="Comma 6 3 3 2 3 3 2 2" xfId="7468" xr:uid="{FDAFCE27-C3DA-4C48-A4AB-B7B56C592B33}"/>
    <cellStyle name="Comma 6 3 3 2 3 3 2 2 2" xfId="19600" xr:uid="{96CD9F2C-0AC5-47BC-BFEC-17B3146BA4B8}"/>
    <cellStyle name="Comma 6 3 3 2 3 3 2 2 2 2" xfId="43864" xr:uid="{6F908C50-C9F6-45C1-9A8E-F770B52E08D7}"/>
    <cellStyle name="Comma 6 3 3 2 3 3 2 2 3" xfId="31732" xr:uid="{3E00E71C-A7F7-4AAD-9703-6B91FB684036}"/>
    <cellStyle name="Comma 6 3 3 2 3 3 2 3" xfId="11512" xr:uid="{6B63C02D-85D3-482A-942A-71F7C734FCAE}"/>
    <cellStyle name="Comma 6 3 3 2 3 3 2 3 2" xfId="23644" xr:uid="{2A1B0372-FD8C-4D4B-B17D-A377CC43BA7A}"/>
    <cellStyle name="Comma 6 3 3 2 3 3 2 3 2 2" xfId="47908" xr:uid="{6DD4738A-8183-496D-AA9D-45F90DDFBE3B}"/>
    <cellStyle name="Comma 6 3 3 2 3 3 2 3 3" xfId="35776" xr:uid="{C7E36ACA-3D95-4038-B66E-C1C829250F5B}"/>
    <cellStyle name="Comma 6 3 3 2 3 3 2 4" xfId="15556" xr:uid="{6C55693A-D61B-44D7-8BFD-46418083F103}"/>
    <cellStyle name="Comma 6 3 3 2 3 3 2 4 2" xfId="39820" xr:uid="{128FFCDA-02BC-4214-BE6D-AD065F5D8331}"/>
    <cellStyle name="Comma 6 3 3 2 3 3 2 5" xfId="27688" xr:uid="{C7E81A84-6319-4E4A-B24A-667318B171D9}"/>
    <cellStyle name="Comma 6 3 3 2 3 3 3" xfId="5446" xr:uid="{1166BA50-1389-4BD3-B103-3B8B82B6C6EF}"/>
    <cellStyle name="Comma 6 3 3 2 3 3 3 2" xfId="17578" xr:uid="{AD4EC35E-3B64-4C8D-87FA-63A29BBBEB98}"/>
    <cellStyle name="Comma 6 3 3 2 3 3 3 2 2" xfId="41842" xr:uid="{BE08B791-861A-4A86-89DB-B5E691AC063D}"/>
    <cellStyle name="Comma 6 3 3 2 3 3 3 3" xfId="29710" xr:uid="{9848082E-BD67-4EDE-8068-B0A1399B38DD}"/>
    <cellStyle name="Comma 6 3 3 2 3 3 4" xfId="9490" xr:uid="{95B3286E-4457-42F0-B277-E5619DE18525}"/>
    <cellStyle name="Comma 6 3 3 2 3 3 4 2" xfId="21622" xr:uid="{95FCE742-EB71-4E2B-B5D0-14CA66DE35EA}"/>
    <cellStyle name="Comma 6 3 3 2 3 3 4 2 2" xfId="45886" xr:uid="{693E4DB5-7AD3-4CDB-8EDE-928AA125E8FF}"/>
    <cellStyle name="Comma 6 3 3 2 3 3 4 3" xfId="33754" xr:uid="{A280D48F-29D4-49EB-A927-564902346A6D}"/>
    <cellStyle name="Comma 6 3 3 2 3 3 5" xfId="13534" xr:uid="{5FB8F341-C240-4B1E-9A47-1376F7ED6467}"/>
    <cellStyle name="Comma 6 3 3 2 3 3 5 2" xfId="37798" xr:uid="{12E2AD13-A1B8-413C-A8D3-76BDBD017378}"/>
    <cellStyle name="Comma 6 3 3 2 3 3 6" xfId="25666" xr:uid="{C9DE4C93-BBAC-4585-AFF9-2222D136485E}"/>
    <cellStyle name="Comma 6 3 3 2 3 4" xfId="2413" xr:uid="{213FA949-BCAE-4C83-8B57-EDBC4DDDFE64}"/>
    <cellStyle name="Comma 6 3 3 2 3 4 2" xfId="6457" xr:uid="{656AB1BA-7E36-4581-B210-E60300ABDE77}"/>
    <cellStyle name="Comma 6 3 3 2 3 4 2 2" xfId="18589" xr:uid="{8B738C82-1997-4278-A724-8748C6CFBE8E}"/>
    <cellStyle name="Comma 6 3 3 2 3 4 2 2 2" xfId="42853" xr:uid="{A490CE04-CF09-4EF4-BA5C-4D936F4FDBEE}"/>
    <cellStyle name="Comma 6 3 3 2 3 4 2 3" xfId="30721" xr:uid="{F0C9DAD8-76F5-4F0E-916B-6D5A32C5233E}"/>
    <cellStyle name="Comma 6 3 3 2 3 4 3" xfId="10501" xr:uid="{C776F354-ECF5-4D18-BFC0-31D6701BD0E4}"/>
    <cellStyle name="Comma 6 3 3 2 3 4 3 2" xfId="22633" xr:uid="{F494A54F-C2CA-47F8-B153-7BD79702ACE3}"/>
    <cellStyle name="Comma 6 3 3 2 3 4 3 2 2" xfId="46897" xr:uid="{ABE6959B-42A0-4933-ABC9-80344AD70AC8}"/>
    <cellStyle name="Comma 6 3 3 2 3 4 3 3" xfId="34765" xr:uid="{FA2AA906-14C5-44C6-87F9-8F4B96ABFD88}"/>
    <cellStyle name="Comma 6 3 3 2 3 4 4" xfId="14545" xr:uid="{94AC24DA-9EAB-41DA-AC6D-EBE0A35812E0}"/>
    <cellStyle name="Comma 6 3 3 2 3 4 4 2" xfId="38809" xr:uid="{FFAC8C49-3367-4B44-9A03-17E2E0480ABB}"/>
    <cellStyle name="Comma 6 3 3 2 3 4 5" xfId="26677" xr:uid="{660EDD84-2BD6-40A9-BD8E-D846A0ABFA38}"/>
    <cellStyle name="Comma 6 3 3 2 3 5" xfId="4435" xr:uid="{40DE5DC8-4C3F-487D-9F35-B4435BAE62B2}"/>
    <cellStyle name="Comma 6 3 3 2 3 5 2" xfId="16567" xr:uid="{C78FB22C-28C1-4DF6-AAE7-4E70ADC3FAA8}"/>
    <cellStyle name="Comma 6 3 3 2 3 5 2 2" xfId="40831" xr:uid="{21D62904-8F6A-464E-BA7C-32FA08FD7CD7}"/>
    <cellStyle name="Comma 6 3 3 2 3 5 3" xfId="28699" xr:uid="{D38502B5-1EE5-4A57-B2AB-68FAD4638F0B}"/>
    <cellStyle name="Comma 6 3 3 2 3 6" xfId="8479" xr:uid="{9D851E03-DB49-4748-8791-DBF68E206269}"/>
    <cellStyle name="Comma 6 3 3 2 3 6 2" xfId="20611" xr:uid="{DD4480A2-C75A-496C-99E7-10B3AE964090}"/>
    <cellStyle name="Comma 6 3 3 2 3 6 2 2" xfId="44875" xr:uid="{C43974D8-A884-42A4-8E55-885D60A81AF5}"/>
    <cellStyle name="Comma 6 3 3 2 3 6 3" xfId="32743" xr:uid="{4E476C33-7CFE-4BB8-96CC-118F2A50E91D}"/>
    <cellStyle name="Comma 6 3 3 2 3 7" xfId="12523" xr:uid="{58A7499C-2D6B-45AF-9AA0-1F510631995A}"/>
    <cellStyle name="Comma 6 3 3 2 3 7 2" xfId="36787" xr:uid="{DFA14208-2638-4CB8-853A-CE40F5EC7456}"/>
    <cellStyle name="Comma 6 3 3 2 3 8" xfId="24655" xr:uid="{5AA0BAD3-8B1D-4827-BFD3-D713279191AF}"/>
    <cellStyle name="Comma 6 3 3 2 4" xfId="643" xr:uid="{312CFA81-6FA3-45F9-B77B-E11AD72E7C97}"/>
    <cellStyle name="Comma 6 3 3 2 4 2" xfId="1654" xr:uid="{D982549C-836A-4E3D-85D2-B247979AB2BC}"/>
    <cellStyle name="Comma 6 3 3 2 4 2 2" xfId="3676" xr:uid="{AB3CA10C-562F-4403-A303-9DBD4FD859BC}"/>
    <cellStyle name="Comma 6 3 3 2 4 2 2 2" xfId="7720" xr:uid="{2990ECAA-2036-429E-8881-B2D15C5A0A1C}"/>
    <cellStyle name="Comma 6 3 3 2 4 2 2 2 2" xfId="19852" xr:uid="{3835FD03-6757-4ECA-B364-3C5F1621E904}"/>
    <cellStyle name="Comma 6 3 3 2 4 2 2 2 2 2" xfId="44116" xr:uid="{BC017295-8F01-4A50-A125-873850FEE22A}"/>
    <cellStyle name="Comma 6 3 3 2 4 2 2 2 3" xfId="31984" xr:uid="{26A8123E-B2D4-464B-B074-E49C5001EFA5}"/>
    <cellStyle name="Comma 6 3 3 2 4 2 2 3" xfId="11764" xr:uid="{2D301CF4-8408-4EEF-9A13-CF2DCD530447}"/>
    <cellStyle name="Comma 6 3 3 2 4 2 2 3 2" xfId="23896" xr:uid="{1FAC37B9-EB13-4C41-B84B-DFDF2F13EF3B}"/>
    <cellStyle name="Comma 6 3 3 2 4 2 2 3 2 2" xfId="48160" xr:uid="{229A8C4A-6A59-488E-89CA-6D056110788F}"/>
    <cellStyle name="Comma 6 3 3 2 4 2 2 3 3" xfId="36028" xr:uid="{055B0874-413C-45F1-B34D-949741FAD551}"/>
    <cellStyle name="Comma 6 3 3 2 4 2 2 4" xfId="15808" xr:uid="{B2370FD8-C53B-46A8-80AB-68195FABC20E}"/>
    <cellStyle name="Comma 6 3 3 2 4 2 2 4 2" xfId="40072" xr:uid="{FE59ACB3-082C-4DEB-89E7-3E693FAA1095}"/>
    <cellStyle name="Comma 6 3 3 2 4 2 2 5" xfId="27940" xr:uid="{48461A3C-E596-4539-A053-343F1435D17A}"/>
    <cellStyle name="Comma 6 3 3 2 4 2 3" xfId="5698" xr:uid="{3476DDDF-A1BF-424E-988F-48FD2042C462}"/>
    <cellStyle name="Comma 6 3 3 2 4 2 3 2" xfId="17830" xr:uid="{B86E0368-982B-4A36-BB3F-A50B50E072FC}"/>
    <cellStyle name="Comma 6 3 3 2 4 2 3 2 2" xfId="42094" xr:uid="{2407E5CF-34CC-427D-B8AD-B37FBEC30531}"/>
    <cellStyle name="Comma 6 3 3 2 4 2 3 3" xfId="29962" xr:uid="{BA6E4B4F-C18C-4049-A16C-9BDC4EA96DF5}"/>
    <cellStyle name="Comma 6 3 3 2 4 2 4" xfId="9742" xr:uid="{020ED726-9BBC-4412-B238-958C01FAB711}"/>
    <cellStyle name="Comma 6 3 3 2 4 2 4 2" xfId="21874" xr:uid="{3F28B8BA-8720-4B35-A4BD-5910E7938337}"/>
    <cellStyle name="Comma 6 3 3 2 4 2 4 2 2" xfId="46138" xr:uid="{B274989E-A904-4BA7-98A8-C76281277E0D}"/>
    <cellStyle name="Comma 6 3 3 2 4 2 4 3" xfId="34006" xr:uid="{6D3EFE63-0378-411E-AF75-D1009A6D51AF}"/>
    <cellStyle name="Comma 6 3 3 2 4 2 5" xfId="13786" xr:uid="{22F16F28-5AF6-4BC3-9040-015800DBE467}"/>
    <cellStyle name="Comma 6 3 3 2 4 2 5 2" xfId="38050" xr:uid="{C80AC1B5-167E-4915-8E2E-492218E5A464}"/>
    <cellStyle name="Comma 6 3 3 2 4 2 6" xfId="25918" xr:uid="{7B46AD0D-E372-4D3C-AED1-85834BA58ABB}"/>
    <cellStyle name="Comma 6 3 3 2 4 3" xfId="2665" xr:uid="{810D7960-57EE-49D7-8827-47D4F6539966}"/>
    <cellStyle name="Comma 6 3 3 2 4 3 2" xfId="6709" xr:uid="{B5E1A774-91C8-49F7-945C-09AEB914BBE6}"/>
    <cellStyle name="Comma 6 3 3 2 4 3 2 2" xfId="18841" xr:uid="{169DA7E4-C407-4ED7-961D-90C960F8384F}"/>
    <cellStyle name="Comma 6 3 3 2 4 3 2 2 2" xfId="43105" xr:uid="{9C61F74D-9526-4FB8-A800-EA29E1B04BAE}"/>
    <cellStyle name="Comma 6 3 3 2 4 3 2 3" xfId="30973" xr:uid="{A2E674F8-3AFE-4F4D-9769-DACFFFC67F9F}"/>
    <cellStyle name="Comma 6 3 3 2 4 3 3" xfId="10753" xr:uid="{ED52257B-3786-4548-9CAB-FB74BE147A15}"/>
    <cellStyle name="Comma 6 3 3 2 4 3 3 2" xfId="22885" xr:uid="{C338AA15-3F63-4E5D-8B11-49C310DE584D}"/>
    <cellStyle name="Comma 6 3 3 2 4 3 3 2 2" xfId="47149" xr:uid="{24C38DD0-C758-482A-B97F-D91E1A58235E}"/>
    <cellStyle name="Comma 6 3 3 2 4 3 3 3" xfId="35017" xr:uid="{2FE7DF04-1AD2-4A67-A7CB-227D2AC8B90C}"/>
    <cellStyle name="Comma 6 3 3 2 4 3 4" xfId="14797" xr:uid="{2ED56C09-140A-40D7-8F95-69A99C1F813D}"/>
    <cellStyle name="Comma 6 3 3 2 4 3 4 2" xfId="39061" xr:uid="{692E8080-1E2C-473F-B3E3-B8D70759FC44}"/>
    <cellStyle name="Comma 6 3 3 2 4 3 5" xfId="26929" xr:uid="{97C47D86-E625-412F-AD24-8F542E8E5210}"/>
    <cellStyle name="Comma 6 3 3 2 4 4" xfId="4687" xr:uid="{967C323A-C386-480F-AA59-C90AE208BC3A}"/>
    <cellStyle name="Comma 6 3 3 2 4 4 2" xfId="16819" xr:uid="{ABFC3F72-0B90-422B-8040-9AD438CCEC9D}"/>
    <cellStyle name="Comma 6 3 3 2 4 4 2 2" xfId="41083" xr:uid="{CD54EC50-92F8-4D0C-A9F4-EE71D83B1DDB}"/>
    <cellStyle name="Comma 6 3 3 2 4 4 3" xfId="28951" xr:uid="{99CEC69A-B0DA-499C-A668-1FB6120827A4}"/>
    <cellStyle name="Comma 6 3 3 2 4 5" xfId="8731" xr:uid="{09A508B9-A279-4DE6-8D9B-D75327DE928B}"/>
    <cellStyle name="Comma 6 3 3 2 4 5 2" xfId="20863" xr:uid="{1B56A681-A0CC-4E02-AAC0-957ED3DD0B95}"/>
    <cellStyle name="Comma 6 3 3 2 4 5 2 2" xfId="45127" xr:uid="{F8D6C822-F778-4243-90D3-41514D08C204}"/>
    <cellStyle name="Comma 6 3 3 2 4 5 3" xfId="32995" xr:uid="{10C1CD8E-0BAC-4C86-8A35-7D416B19CDCE}"/>
    <cellStyle name="Comma 6 3 3 2 4 6" xfId="12775" xr:uid="{ACBB3621-C7B8-4A26-B420-5AD01F6AD84C}"/>
    <cellStyle name="Comma 6 3 3 2 4 6 2" xfId="37039" xr:uid="{20255062-0C4E-46C0-80F5-E3BA26D7BEEA}"/>
    <cellStyle name="Comma 6 3 3 2 4 7" xfId="24907" xr:uid="{9C94E843-CD54-4470-953E-A811BB9D9F01}"/>
    <cellStyle name="Comma 6 3 3 2 5" xfId="1149" xr:uid="{EFD6566B-0293-44F6-BA77-A99F66D90E70}"/>
    <cellStyle name="Comma 6 3 3 2 5 2" xfId="3171" xr:uid="{83E67FE5-BD12-4C5B-A0B4-A3C8C35D75B0}"/>
    <cellStyle name="Comma 6 3 3 2 5 2 2" xfId="7215" xr:uid="{F4118C68-89A2-45CA-A46B-A1A439DC560E}"/>
    <cellStyle name="Comma 6 3 3 2 5 2 2 2" xfId="19347" xr:uid="{E43B446B-8D9D-4734-A38F-323DE83B26CE}"/>
    <cellStyle name="Comma 6 3 3 2 5 2 2 2 2" xfId="43611" xr:uid="{B7FB1952-888D-4815-93FE-067B3251BE8E}"/>
    <cellStyle name="Comma 6 3 3 2 5 2 2 3" xfId="31479" xr:uid="{033CCF7C-E570-4D53-91BE-F77A9884F074}"/>
    <cellStyle name="Comma 6 3 3 2 5 2 3" xfId="11259" xr:uid="{8DA59AE1-DA08-455F-8EED-8A2CDD5AA538}"/>
    <cellStyle name="Comma 6 3 3 2 5 2 3 2" xfId="23391" xr:uid="{586FBD88-F1C5-477C-9052-78A9F01248A1}"/>
    <cellStyle name="Comma 6 3 3 2 5 2 3 2 2" xfId="47655" xr:uid="{2E9251F3-E6FE-437E-BFBA-4E1914FED013}"/>
    <cellStyle name="Comma 6 3 3 2 5 2 3 3" xfId="35523" xr:uid="{0885DB7F-5102-466F-9A84-2CD692C62ECB}"/>
    <cellStyle name="Comma 6 3 3 2 5 2 4" xfId="15303" xr:uid="{C677B9AA-BA52-49B4-A691-F8446544841B}"/>
    <cellStyle name="Comma 6 3 3 2 5 2 4 2" xfId="39567" xr:uid="{0D48BB10-7439-42B4-A872-4818D1D743BD}"/>
    <cellStyle name="Comma 6 3 3 2 5 2 5" xfId="27435" xr:uid="{5DCF1089-A9D4-48B2-B2D7-E0B6C9261F26}"/>
    <cellStyle name="Comma 6 3 3 2 5 3" xfId="5193" xr:uid="{5410315E-D287-4426-9349-86B2A2EA32AC}"/>
    <cellStyle name="Comma 6 3 3 2 5 3 2" xfId="17325" xr:uid="{F8EA065B-32E7-4724-95BD-90570C1543D9}"/>
    <cellStyle name="Comma 6 3 3 2 5 3 2 2" xfId="41589" xr:uid="{963D10C4-93CD-4989-A0BC-D9D3CF9712A0}"/>
    <cellStyle name="Comma 6 3 3 2 5 3 3" xfId="29457" xr:uid="{E089FB74-EDC1-4603-9EAD-F7EEF27CA58C}"/>
    <cellStyle name="Comma 6 3 3 2 5 4" xfId="9237" xr:uid="{FBDF8DA7-7530-4D1E-B892-98F4E62E2F97}"/>
    <cellStyle name="Comma 6 3 3 2 5 4 2" xfId="21369" xr:uid="{1E91FD87-33C2-4B5A-A57C-143617082C5B}"/>
    <cellStyle name="Comma 6 3 3 2 5 4 2 2" xfId="45633" xr:uid="{C7ECFC98-2E1D-4111-8F33-F0F73602ABD1}"/>
    <cellStyle name="Comma 6 3 3 2 5 4 3" xfId="33501" xr:uid="{09306ADF-2B69-449F-8E94-2AB00F22F926}"/>
    <cellStyle name="Comma 6 3 3 2 5 5" xfId="13281" xr:uid="{74F3B7FB-01AA-46A6-B101-577448EA70E1}"/>
    <cellStyle name="Comma 6 3 3 2 5 5 2" xfId="37545" xr:uid="{CD14515B-3DFB-4BA9-9B13-E586E36FA3F8}"/>
    <cellStyle name="Comma 6 3 3 2 5 6" xfId="25413" xr:uid="{F79D1B81-DEC9-4E3A-A4E0-B0180F87A81F}"/>
    <cellStyle name="Comma 6 3 3 2 6" xfId="2160" xr:uid="{EE8EBE75-70D9-4722-918E-D6D7729422C9}"/>
    <cellStyle name="Comma 6 3 3 2 6 2" xfId="6204" xr:uid="{C9C8A33D-EF03-423F-869C-2F060A47DFC7}"/>
    <cellStyle name="Comma 6 3 3 2 6 2 2" xfId="18336" xr:uid="{D37CB584-CBBE-4580-8794-F5CB86D936D8}"/>
    <cellStyle name="Comma 6 3 3 2 6 2 2 2" xfId="42600" xr:uid="{23CD5B0A-4DD3-493C-AEED-3C9DE941ECD7}"/>
    <cellStyle name="Comma 6 3 3 2 6 2 3" xfId="30468" xr:uid="{884405CB-CB69-4935-8AD0-A0FAAB469861}"/>
    <cellStyle name="Comma 6 3 3 2 6 3" xfId="10248" xr:uid="{E0AFB548-10D7-4F90-A37A-2FD603908797}"/>
    <cellStyle name="Comma 6 3 3 2 6 3 2" xfId="22380" xr:uid="{B1DD58BF-E8F0-4927-8E56-6A1E0A21901F}"/>
    <cellStyle name="Comma 6 3 3 2 6 3 2 2" xfId="46644" xr:uid="{6C07052D-A7D6-47D0-88D6-9DE41D24B652}"/>
    <cellStyle name="Comma 6 3 3 2 6 3 3" xfId="34512" xr:uid="{6E3B3ABE-BF34-4221-A406-1E4023801CC6}"/>
    <cellStyle name="Comma 6 3 3 2 6 4" xfId="14292" xr:uid="{91DEB4A4-08A4-45E7-BDEE-2638BE861B97}"/>
    <cellStyle name="Comma 6 3 3 2 6 4 2" xfId="38556" xr:uid="{73928D1A-34A0-4799-A675-20CC019366EC}"/>
    <cellStyle name="Comma 6 3 3 2 6 5" xfId="26424" xr:uid="{8AAF7A9B-18D4-4466-8A0F-456830439191}"/>
    <cellStyle name="Comma 6 3 3 2 7" xfId="4182" xr:uid="{6069D074-A541-474F-A9A2-B063D7AB8027}"/>
    <cellStyle name="Comma 6 3 3 2 7 2" xfId="16314" xr:uid="{379F0B66-7625-4DCA-A9BB-6B72495F676B}"/>
    <cellStyle name="Comma 6 3 3 2 7 2 2" xfId="40578" xr:uid="{A51A14FA-14EE-456F-A532-BCD579AA3FEE}"/>
    <cellStyle name="Comma 6 3 3 2 7 3" xfId="28446" xr:uid="{84890D22-71E6-454D-A403-2B8C0B442E6D}"/>
    <cellStyle name="Comma 6 3 3 2 8" xfId="8226" xr:uid="{5C8B079B-57E0-4530-A44C-EDB1A64222E9}"/>
    <cellStyle name="Comma 6 3 3 2 8 2" xfId="20358" xr:uid="{36B221FC-8E97-4289-A8F8-B3B1243CFC32}"/>
    <cellStyle name="Comma 6 3 3 2 8 2 2" xfId="44622" xr:uid="{126BCFB0-1B3B-401D-864B-8AD1C551779B}"/>
    <cellStyle name="Comma 6 3 3 2 8 3" xfId="32490" xr:uid="{235AC651-4E88-4D4A-9B14-4CCDB8434F55}"/>
    <cellStyle name="Comma 6 3 3 2 9" xfId="12270" xr:uid="{95F327D4-E424-44CA-A649-17C84D868918}"/>
    <cellStyle name="Comma 6 3 3 2 9 2" xfId="36534" xr:uid="{BA150167-8001-417E-945D-16AA691CF127}"/>
    <cellStyle name="Comma 6 3 3 3" xfId="201" xr:uid="{03C586AD-48BF-4ECC-9F0D-849A07B9B979}"/>
    <cellStyle name="Comma 6 3 3 3 2" xfId="454" xr:uid="{91BE4FCB-66F7-4CB7-B757-8482F076926F}"/>
    <cellStyle name="Comma 6 3 3 3 2 2" xfId="959" xr:uid="{592CAF20-3490-4722-9211-FA5AD1AAD408}"/>
    <cellStyle name="Comma 6 3 3 3 2 2 2" xfId="1970" xr:uid="{0D288263-F058-423B-93AB-4CFA6BB3C724}"/>
    <cellStyle name="Comma 6 3 3 3 2 2 2 2" xfId="3992" xr:uid="{69FE3748-205B-4392-B74A-C052512ED4CD}"/>
    <cellStyle name="Comma 6 3 3 3 2 2 2 2 2" xfId="8036" xr:uid="{A657CA47-292C-431D-880B-3743EA02B4A8}"/>
    <cellStyle name="Comma 6 3 3 3 2 2 2 2 2 2" xfId="20168" xr:uid="{B1AD23AD-FCBF-4EB2-94DB-6C8F00B09363}"/>
    <cellStyle name="Comma 6 3 3 3 2 2 2 2 2 2 2" xfId="44432" xr:uid="{A26CCC0D-CF3C-4BCE-9FCB-16E222B1DEA7}"/>
    <cellStyle name="Comma 6 3 3 3 2 2 2 2 2 3" xfId="32300" xr:uid="{951676A8-FD32-4AED-BE03-0F94C8B79CFD}"/>
    <cellStyle name="Comma 6 3 3 3 2 2 2 2 3" xfId="12080" xr:uid="{03B75A93-D85E-4711-B42B-E2DBBF286344}"/>
    <cellStyle name="Comma 6 3 3 3 2 2 2 2 3 2" xfId="24212" xr:uid="{223C159F-0E5A-4880-B63C-93DFD7679F77}"/>
    <cellStyle name="Comma 6 3 3 3 2 2 2 2 3 2 2" xfId="48476" xr:uid="{768603B3-94C1-4D35-893B-1F8EABE31F37}"/>
    <cellStyle name="Comma 6 3 3 3 2 2 2 2 3 3" xfId="36344" xr:uid="{74FD60AF-19A1-4268-B090-50E929FDAC3A}"/>
    <cellStyle name="Comma 6 3 3 3 2 2 2 2 4" xfId="16124" xr:uid="{0543DDC3-A858-4E59-9F2C-AA85C0840F18}"/>
    <cellStyle name="Comma 6 3 3 3 2 2 2 2 4 2" xfId="40388" xr:uid="{C61CED8B-F893-4743-AC83-6B9C62E6234B}"/>
    <cellStyle name="Comma 6 3 3 3 2 2 2 2 5" xfId="28256" xr:uid="{A77F6868-5204-4553-816B-1AB23B48D587}"/>
    <cellStyle name="Comma 6 3 3 3 2 2 2 3" xfId="6014" xr:uid="{8C2A462A-23CF-4C51-B4DD-CAD0769FC1E7}"/>
    <cellStyle name="Comma 6 3 3 3 2 2 2 3 2" xfId="18146" xr:uid="{DEC435B4-0B61-432E-92D5-B7DDBBC08254}"/>
    <cellStyle name="Comma 6 3 3 3 2 2 2 3 2 2" xfId="42410" xr:uid="{EBE35E57-2316-4FAB-A14C-8A700FAD74B8}"/>
    <cellStyle name="Comma 6 3 3 3 2 2 2 3 3" xfId="30278" xr:uid="{48176F8A-865C-4B0D-AB1A-3E22253F69CD}"/>
    <cellStyle name="Comma 6 3 3 3 2 2 2 4" xfId="10058" xr:uid="{0740D024-A693-4B95-B700-2B21807D944E}"/>
    <cellStyle name="Comma 6 3 3 3 2 2 2 4 2" xfId="22190" xr:uid="{6A99A238-793F-483B-8EA1-0D01FBD96411}"/>
    <cellStyle name="Comma 6 3 3 3 2 2 2 4 2 2" xfId="46454" xr:uid="{5E3BC1B8-883E-4443-AFD0-06AAABD98F2E}"/>
    <cellStyle name="Comma 6 3 3 3 2 2 2 4 3" xfId="34322" xr:uid="{9A6BF571-3C70-4C37-8B34-75893211D4A4}"/>
    <cellStyle name="Comma 6 3 3 3 2 2 2 5" xfId="14102" xr:uid="{402BDF53-4767-490E-9033-992CBE079A1B}"/>
    <cellStyle name="Comma 6 3 3 3 2 2 2 5 2" xfId="38366" xr:uid="{4C24059C-80D3-4187-8D2F-0D9FD5C54872}"/>
    <cellStyle name="Comma 6 3 3 3 2 2 2 6" xfId="26234" xr:uid="{BD0C2206-3AA5-4D28-AAE0-A0E871CCC909}"/>
    <cellStyle name="Comma 6 3 3 3 2 2 3" xfId="2981" xr:uid="{2CE8DFB6-DEE8-43DF-AACA-85EF6A5F477F}"/>
    <cellStyle name="Comma 6 3 3 3 2 2 3 2" xfId="7025" xr:uid="{698642E7-7724-4428-9505-F133F22708E3}"/>
    <cellStyle name="Comma 6 3 3 3 2 2 3 2 2" xfId="19157" xr:uid="{DB6B80FD-F8A0-4F6C-8209-7708A897AB40}"/>
    <cellStyle name="Comma 6 3 3 3 2 2 3 2 2 2" xfId="43421" xr:uid="{BED6A323-69F6-4CF8-9E41-7266269906BF}"/>
    <cellStyle name="Comma 6 3 3 3 2 2 3 2 3" xfId="31289" xr:uid="{F099D990-5AAA-46F3-A0D3-AD5283A2EC90}"/>
    <cellStyle name="Comma 6 3 3 3 2 2 3 3" xfId="11069" xr:uid="{5DB4C5E0-AAE6-4AFC-A2F3-F56320732D8D}"/>
    <cellStyle name="Comma 6 3 3 3 2 2 3 3 2" xfId="23201" xr:uid="{9DA7917D-D652-4494-A413-FB6F55B81FA9}"/>
    <cellStyle name="Comma 6 3 3 3 2 2 3 3 2 2" xfId="47465" xr:uid="{9E79CA1B-76A6-4172-9BB0-6A9915085E23}"/>
    <cellStyle name="Comma 6 3 3 3 2 2 3 3 3" xfId="35333" xr:uid="{E0877CAA-EF05-47CE-B1F9-07CD65C5FBE0}"/>
    <cellStyle name="Comma 6 3 3 3 2 2 3 4" xfId="15113" xr:uid="{72DC2356-9B8B-4F32-8A61-974CC50C8471}"/>
    <cellStyle name="Comma 6 3 3 3 2 2 3 4 2" xfId="39377" xr:uid="{A9C28A93-C359-46CA-901C-675B794B5D2C}"/>
    <cellStyle name="Comma 6 3 3 3 2 2 3 5" xfId="27245" xr:uid="{16197F09-33AF-44B1-8DA7-776A787C731B}"/>
    <cellStyle name="Comma 6 3 3 3 2 2 4" xfId="5003" xr:uid="{5A3A5632-1ACA-4BA1-A35E-588F9EE48704}"/>
    <cellStyle name="Comma 6 3 3 3 2 2 4 2" xfId="17135" xr:uid="{45C6661D-4F26-4791-8208-54957F5A091C}"/>
    <cellStyle name="Comma 6 3 3 3 2 2 4 2 2" xfId="41399" xr:uid="{8EB6D2C8-50DA-4FC2-A79A-DE24AE95F708}"/>
    <cellStyle name="Comma 6 3 3 3 2 2 4 3" xfId="29267" xr:uid="{E52EEAD1-70F5-4735-9F71-00B4F90C2094}"/>
    <cellStyle name="Comma 6 3 3 3 2 2 5" xfId="9047" xr:uid="{1237DFA8-7F31-487A-8FF7-7A119C94AB44}"/>
    <cellStyle name="Comma 6 3 3 3 2 2 5 2" xfId="21179" xr:uid="{B30E167B-D5FA-424B-BF9E-FDB53295CCBD}"/>
    <cellStyle name="Comma 6 3 3 3 2 2 5 2 2" xfId="45443" xr:uid="{2D01A0B9-BD4E-4572-AA50-50C9D4427122}"/>
    <cellStyle name="Comma 6 3 3 3 2 2 5 3" xfId="33311" xr:uid="{FB8592BC-91E0-4E0C-9A51-D0D39A24B2F8}"/>
    <cellStyle name="Comma 6 3 3 3 2 2 6" xfId="13091" xr:uid="{16F69DD3-6506-421B-A6E3-CD13416C0CFC}"/>
    <cellStyle name="Comma 6 3 3 3 2 2 6 2" xfId="37355" xr:uid="{4180F7A6-CA5D-42C6-BDD0-CF966E880959}"/>
    <cellStyle name="Comma 6 3 3 3 2 2 7" xfId="25223" xr:uid="{1B5A1EBD-B012-46F2-A23B-F6E302007BEB}"/>
    <cellStyle name="Comma 6 3 3 3 2 3" xfId="1465" xr:uid="{CA812032-F0F5-4548-8853-D74498817134}"/>
    <cellStyle name="Comma 6 3 3 3 2 3 2" xfId="3487" xr:uid="{15C7E97E-871B-4173-9BC0-E82EE7148A0A}"/>
    <cellStyle name="Comma 6 3 3 3 2 3 2 2" xfId="7531" xr:uid="{6352B7CE-4831-47E7-B601-E81DA2C14BAC}"/>
    <cellStyle name="Comma 6 3 3 3 2 3 2 2 2" xfId="19663" xr:uid="{62452C3B-CCE6-41BF-A370-E906D60D9B1F}"/>
    <cellStyle name="Comma 6 3 3 3 2 3 2 2 2 2" xfId="43927" xr:uid="{F721F222-B48C-4CEF-BF0B-1618A51B9581}"/>
    <cellStyle name="Comma 6 3 3 3 2 3 2 2 3" xfId="31795" xr:uid="{0F9EE33C-F057-4C1E-9C02-68FE2AA4F2AA}"/>
    <cellStyle name="Comma 6 3 3 3 2 3 2 3" xfId="11575" xr:uid="{EF3879BA-D172-4000-B31E-0E72C66CBD78}"/>
    <cellStyle name="Comma 6 3 3 3 2 3 2 3 2" xfId="23707" xr:uid="{30829F7E-5754-4294-B304-89FEDC72BEEB}"/>
    <cellStyle name="Comma 6 3 3 3 2 3 2 3 2 2" xfId="47971" xr:uid="{9383BEBF-CBC1-488E-B518-7765323EF73D}"/>
    <cellStyle name="Comma 6 3 3 3 2 3 2 3 3" xfId="35839" xr:uid="{BE4EA49D-8FBF-4E18-A3D3-75A8E9013288}"/>
    <cellStyle name="Comma 6 3 3 3 2 3 2 4" xfId="15619" xr:uid="{3A179712-B9D9-4E3C-8E9F-5AF77B4B1F98}"/>
    <cellStyle name="Comma 6 3 3 3 2 3 2 4 2" xfId="39883" xr:uid="{F85CC1EE-01A7-4591-A767-697697DF686C}"/>
    <cellStyle name="Comma 6 3 3 3 2 3 2 5" xfId="27751" xr:uid="{AFD66E5C-EA79-419B-A3FB-8B74DDF00E3E}"/>
    <cellStyle name="Comma 6 3 3 3 2 3 3" xfId="5509" xr:uid="{267394E7-465E-4CB9-944C-4EF6B030D5F1}"/>
    <cellStyle name="Comma 6 3 3 3 2 3 3 2" xfId="17641" xr:uid="{896F7D48-C7A3-4286-B8BC-5E4B8E9F55DE}"/>
    <cellStyle name="Comma 6 3 3 3 2 3 3 2 2" xfId="41905" xr:uid="{7C771AA7-C974-4E6D-812D-A5E6D90266CC}"/>
    <cellStyle name="Comma 6 3 3 3 2 3 3 3" xfId="29773" xr:uid="{4BF1EB95-CDDC-4256-B9CF-DAA9F9BF1938}"/>
    <cellStyle name="Comma 6 3 3 3 2 3 4" xfId="9553" xr:uid="{1F2AC8F1-D291-43E6-8FC8-BAAA37F39D08}"/>
    <cellStyle name="Comma 6 3 3 3 2 3 4 2" xfId="21685" xr:uid="{5F517E32-F1EF-41A7-91BD-D36FB2222C19}"/>
    <cellStyle name="Comma 6 3 3 3 2 3 4 2 2" xfId="45949" xr:uid="{70F58689-9BFC-4BCF-9F15-022E46E0DF82}"/>
    <cellStyle name="Comma 6 3 3 3 2 3 4 3" xfId="33817" xr:uid="{8A134898-7441-4E54-BED1-72C7D0C43AA8}"/>
    <cellStyle name="Comma 6 3 3 3 2 3 5" xfId="13597" xr:uid="{901417F9-C714-48E6-B369-54C72B47842C}"/>
    <cellStyle name="Comma 6 3 3 3 2 3 5 2" xfId="37861" xr:uid="{54994DBE-5E7B-4F41-B2D6-C87FAFEF3422}"/>
    <cellStyle name="Comma 6 3 3 3 2 3 6" xfId="25729" xr:uid="{20703BDE-EE87-4800-8AE4-E1777601F0A4}"/>
    <cellStyle name="Comma 6 3 3 3 2 4" xfId="2476" xr:uid="{F8B75663-7EA2-47A8-963B-275D1E7E99C5}"/>
    <cellStyle name="Comma 6 3 3 3 2 4 2" xfId="6520" xr:uid="{7B0CFB24-8DB3-40BE-AB38-CAE7145CCA07}"/>
    <cellStyle name="Comma 6 3 3 3 2 4 2 2" xfId="18652" xr:uid="{B6809FA5-AFB2-4DC1-B241-552A174CA3A5}"/>
    <cellStyle name="Comma 6 3 3 3 2 4 2 2 2" xfId="42916" xr:uid="{762AC4B0-D1BF-4523-827E-76CBCB2019B7}"/>
    <cellStyle name="Comma 6 3 3 3 2 4 2 3" xfId="30784" xr:uid="{CEABED12-0789-4D5F-BF4B-96BD14B16ACA}"/>
    <cellStyle name="Comma 6 3 3 3 2 4 3" xfId="10564" xr:uid="{D30C84A7-3A1C-4225-AF27-F1483651AACB}"/>
    <cellStyle name="Comma 6 3 3 3 2 4 3 2" xfId="22696" xr:uid="{05D0B8BE-17B2-4128-855A-6F6B48EB2871}"/>
    <cellStyle name="Comma 6 3 3 3 2 4 3 2 2" xfId="46960" xr:uid="{B9D11AB7-9C79-499C-9FB7-816F333A02E2}"/>
    <cellStyle name="Comma 6 3 3 3 2 4 3 3" xfId="34828" xr:uid="{B87F8251-C5FA-431D-8F6F-F7103F23C676}"/>
    <cellStyle name="Comma 6 3 3 3 2 4 4" xfId="14608" xr:uid="{3897A107-5F71-43D7-8E87-548EA76994C3}"/>
    <cellStyle name="Comma 6 3 3 3 2 4 4 2" xfId="38872" xr:uid="{A4C98C77-AE45-4497-BC44-0B9D0163F1A5}"/>
    <cellStyle name="Comma 6 3 3 3 2 4 5" xfId="26740" xr:uid="{9DE183BF-5B1D-41F4-9900-7AA107F5F396}"/>
    <cellStyle name="Comma 6 3 3 3 2 5" xfId="4498" xr:uid="{DB4B40DA-B1D0-47E7-859D-A6C6E7053080}"/>
    <cellStyle name="Comma 6 3 3 3 2 5 2" xfId="16630" xr:uid="{4BD404FC-CA94-4557-B115-F5842D19EBA0}"/>
    <cellStyle name="Comma 6 3 3 3 2 5 2 2" xfId="40894" xr:uid="{34C81094-FBA4-4B24-85D0-B28F308B1A67}"/>
    <cellStyle name="Comma 6 3 3 3 2 5 3" xfId="28762" xr:uid="{30FA9BEA-BEEA-4E43-8C5E-840F8B0E88C9}"/>
    <cellStyle name="Comma 6 3 3 3 2 6" xfId="8542" xr:uid="{6470F996-13FC-4226-B36E-9BED9C37F3C1}"/>
    <cellStyle name="Comma 6 3 3 3 2 6 2" xfId="20674" xr:uid="{E134E540-6AB2-44CB-8D6B-4F70D2A79FBE}"/>
    <cellStyle name="Comma 6 3 3 3 2 6 2 2" xfId="44938" xr:uid="{F68D1490-54FB-4AE2-AB98-EBBB535A9BA7}"/>
    <cellStyle name="Comma 6 3 3 3 2 6 3" xfId="32806" xr:uid="{2002E0AF-1169-40A9-9C79-E27DD74AB302}"/>
    <cellStyle name="Comma 6 3 3 3 2 7" xfId="12586" xr:uid="{6DEECAC8-491A-4B5F-8C01-34775399357A}"/>
    <cellStyle name="Comma 6 3 3 3 2 7 2" xfId="36850" xr:uid="{833B289D-A9A3-431E-B375-DB16230945AC}"/>
    <cellStyle name="Comma 6 3 3 3 2 8" xfId="24718" xr:uid="{DCC73745-770F-4373-8387-2903AA119C41}"/>
    <cellStyle name="Comma 6 3 3 3 3" xfId="706" xr:uid="{5FE02016-2D96-4625-8C91-A7B18EEDF343}"/>
    <cellStyle name="Comma 6 3 3 3 3 2" xfId="1717" xr:uid="{BBEE2115-87FD-4A9B-AF2A-CADF98EDAE86}"/>
    <cellStyle name="Comma 6 3 3 3 3 2 2" xfId="3739" xr:uid="{BA2D80E8-D8EF-4C31-B198-20FF94D5B481}"/>
    <cellStyle name="Comma 6 3 3 3 3 2 2 2" xfId="7783" xr:uid="{93371071-4085-4BCA-997C-521963AB1A3E}"/>
    <cellStyle name="Comma 6 3 3 3 3 2 2 2 2" xfId="19915" xr:uid="{C956EF7E-3EF1-47B1-BD36-02E1226BBD6F}"/>
    <cellStyle name="Comma 6 3 3 3 3 2 2 2 2 2" xfId="44179" xr:uid="{5FC3AD65-E773-4E6F-83EE-2EC87595099B}"/>
    <cellStyle name="Comma 6 3 3 3 3 2 2 2 3" xfId="32047" xr:uid="{F39C4FE1-AE93-4AFF-B067-265FD17E3811}"/>
    <cellStyle name="Comma 6 3 3 3 3 2 2 3" xfId="11827" xr:uid="{8CCBEE25-1325-4FB4-A002-471881F28189}"/>
    <cellStyle name="Comma 6 3 3 3 3 2 2 3 2" xfId="23959" xr:uid="{C2E40872-8C57-4C3F-9E95-FFCED60CD410}"/>
    <cellStyle name="Comma 6 3 3 3 3 2 2 3 2 2" xfId="48223" xr:uid="{BD9E4C14-F1CD-4569-84A9-1B8B5087A186}"/>
    <cellStyle name="Comma 6 3 3 3 3 2 2 3 3" xfId="36091" xr:uid="{72A5ACD1-B1AA-42BF-994A-9E069658422C}"/>
    <cellStyle name="Comma 6 3 3 3 3 2 2 4" xfId="15871" xr:uid="{08719CFC-CC26-499F-859F-21D3B5DBD335}"/>
    <cellStyle name="Comma 6 3 3 3 3 2 2 4 2" xfId="40135" xr:uid="{AC7BED15-E7EF-4376-90C9-7C6BA9B8288C}"/>
    <cellStyle name="Comma 6 3 3 3 3 2 2 5" xfId="28003" xr:uid="{1D143917-7CDC-463A-8308-2526B092234E}"/>
    <cellStyle name="Comma 6 3 3 3 3 2 3" xfId="5761" xr:uid="{0A9361DA-E0CB-415B-BCC9-3F274D57E764}"/>
    <cellStyle name="Comma 6 3 3 3 3 2 3 2" xfId="17893" xr:uid="{DBB2C030-D3C4-48F5-9A98-E5F7F9C1A60B}"/>
    <cellStyle name="Comma 6 3 3 3 3 2 3 2 2" xfId="42157" xr:uid="{B8EB6248-065E-487C-8FBA-2EB63087FF84}"/>
    <cellStyle name="Comma 6 3 3 3 3 2 3 3" xfId="30025" xr:uid="{AB6D0BE3-937C-49B0-ADA3-4E539ADAF1E7}"/>
    <cellStyle name="Comma 6 3 3 3 3 2 4" xfId="9805" xr:uid="{A6AA0714-B393-4A21-89A8-0131499689E8}"/>
    <cellStyle name="Comma 6 3 3 3 3 2 4 2" xfId="21937" xr:uid="{07680D4A-1C55-4044-8779-04A4D07BE8E5}"/>
    <cellStyle name="Comma 6 3 3 3 3 2 4 2 2" xfId="46201" xr:uid="{14EC9AA2-CCD5-4CF0-B354-322BAF2B1FA0}"/>
    <cellStyle name="Comma 6 3 3 3 3 2 4 3" xfId="34069" xr:uid="{9E9E6129-3114-428E-8ACA-2D020B8B9FA5}"/>
    <cellStyle name="Comma 6 3 3 3 3 2 5" xfId="13849" xr:uid="{4266AEF9-8964-4ACC-BEAA-854FBAB6690F}"/>
    <cellStyle name="Comma 6 3 3 3 3 2 5 2" xfId="38113" xr:uid="{D3DB5F6C-1655-45C8-A662-581828032DA8}"/>
    <cellStyle name="Comma 6 3 3 3 3 2 6" xfId="25981" xr:uid="{F89F21E1-9908-4128-9872-1828424C3B43}"/>
    <cellStyle name="Comma 6 3 3 3 3 3" xfId="2728" xr:uid="{4D791A51-94B0-4E74-B91D-498785C32D60}"/>
    <cellStyle name="Comma 6 3 3 3 3 3 2" xfId="6772" xr:uid="{52A26B0B-85F7-45BD-BBFA-331392641CBB}"/>
    <cellStyle name="Comma 6 3 3 3 3 3 2 2" xfId="18904" xr:uid="{F52C24E5-2E42-4D86-A68A-521D2B154261}"/>
    <cellStyle name="Comma 6 3 3 3 3 3 2 2 2" xfId="43168" xr:uid="{451455D0-7D9F-478B-8A08-6648BAE9EE95}"/>
    <cellStyle name="Comma 6 3 3 3 3 3 2 3" xfId="31036" xr:uid="{391C4B9A-B41B-4D3D-BF84-A8102E8CADBC}"/>
    <cellStyle name="Comma 6 3 3 3 3 3 3" xfId="10816" xr:uid="{2F8AE646-A5E6-4E82-87FC-5F04DD66EE3A}"/>
    <cellStyle name="Comma 6 3 3 3 3 3 3 2" xfId="22948" xr:uid="{AC3941CA-072C-4B2E-A653-5D3B2D565751}"/>
    <cellStyle name="Comma 6 3 3 3 3 3 3 2 2" xfId="47212" xr:uid="{717F9E1A-7C0D-414F-8832-27F3A4CBBA41}"/>
    <cellStyle name="Comma 6 3 3 3 3 3 3 3" xfId="35080" xr:uid="{F449B9E3-CF1F-4976-8ACD-00CDAF680E4F}"/>
    <cellStyle name="Comma 6 3 3 3 3 3 4" xfId="14860" xr:uid="{A7707053-07F2-456E-84B1-5D4072DB7333}"/>
    <cellStyle name="Comma 6 3 3 3 3 3 4 2" xfId="39124" xr:uid="{A6B3C261-01D2-4F5F-8B22-20B9EF26BF43}"/>
    <cellStyle name="Comma 6 3 3 3 3 3 5" xfId="26992" xr:uid="{39F58EC1-C262-4C72-9535-7E729A4C3FE4}"/>
    <cellStyle name="Comma 6 3 3 3 3 4" xfId="4750" xr:uid="{2221C75E-1B35-44B1-9E87-32466E186E6B}"/>
    <cellStyle name="Comma 6 3 3 3 3 4 2" xfId="16882" xr:uid="{1EB1A3F3-3328-4280-8A71-BEDD6E28C5C1}"/>
    <cellStyle name="Comma 6 3 3 3 3 4 2 2" xfId="41146" xr:uid="{EA16C9DD-F1AC-4F10-99F7-3A325761D206}"/>
    <cellStyle name="Comma 6 3 3 3 3 4 3" xfId="29014" xr:uid="{DF13E994-C65E-445B-AEAE-5DFD352F39C4}"/>
    <cellStyle name="Comma 6 3 3 3 3 5" xfId="8794" xr:uid="{5B9DE112-F0D5-4534-99B8-5914F382FBEB}"/>
    <cellStyle name="Comma 6 3 3 3 3 5 2" xfId="20926" xr:uid="{E0DE2808-D00D-4D3D-B45E-828FF145B420}"/>
    <cellStyle name="Comma 6 3 3 3 3 5 2 2" xfId="45190" xr:uid="{2CFA3046-A5BF-4335-AC42-996159E5938B}"/>
    <cellStyle name="Comma 6 3 3 3 3 5 3" xfId="33058" xr:uid="{138A6A27-51C6-4C32-AA25-A2376093546A}"/>
    <cellStyle name="Comma 6 3 3 3 3 6" xfId="12838" xr:uid="{AA796AD8-61E7-45CB-8A82-AE071963E0DC}"/>
    <cellStyle name="Comma 6 3 3 3 3 6 2" xfId="37102" xr:uid="{FB001FF8-92F9-449E-9739-92A8DA945578}"/>
    <cellStyle name="Comma 6 3 3 3 3 7" xfId="24970" xr:uid="{C9A9BE07-CAA0-42B0-A986-93B0F5792566}"/>
    <cellStyle name="Comma 6 3 3 3 4" xfId="1212" xr:uid="{F88A4C4C-327D-4A33-A4E9-7FD9ADC9164F}"/>
    <cellStyle name="Comma 6 3 3 3 4 2" xfId="3234" xr:uid="{09BF1A4B-83CF-4397-953F-EE387F9A5C5D}"/>
    <cellStyle name="Comma 6 3 3 3 4 2 2" xfId="7278" xr:uid="{A91490B5-19EB-49B6-874B-FD473C842158}"/>
    <cellStyle name="Comma 6 3 3 3 4 2 2 2" xfId="19410" xr:uid="{525A7DCC-2252-4605-9AE0-2AA544D44639}"/>
    <cellStyle name="Comma 6 3 3 3 4 2 2 2 2" xfId="43674" xr:uid="{E21E0AD7-4576-4F84-BE94-E87A3E1E8C38}"/>
    <cellStyle name="Comma 6 3 3 3 4 2 2 3" xfId="31542" xr:uid="{7D18EFB0-B8BD-40E9-A9AA-3A4909A00534}"/>
    <cellStyle name="Comma 6 3 3 3 4 2 3" xfId="11322" xr:uid="{40F7D5EB-08E0-44BD-90F0-98EBA40BAF6F}"/>
    <cellStyle name="Comma 6 3 3 3 4 2 3 2" xfId="23454" xr:uid="{81D3899F-0028-4C1B-A06F-F4502F35C4C7}"/>
    <cellStyle name="Comma 6 3 3 3 4 2 3 2 2" xfId="47718" xr:uid="{0B4589B9-6A3A-46D2-9432-89327E489EAD}"/>
    <cellStyle name="Comma 6 3 3 3 4 2 3 3" xfId="35586" xr:uid="{36E4A300-B8E0-4310-8900-1965822E570B}"/>
    <cellStyle name="Comma 6 3 3 3 4 2 4" xfId="15366" xr:uid="{53524EBF-46E6-4C2F-9BA0-479E2847DE3B}"/>
    <cellStyle name="Comma 6 3 3 3 4 2 4 2" xfId="39630" xr:uid="{82360054-B2A1-4373-ADF7-A4EF82CF199D}"/>
    <cellStyle name="Comma 6 3 3 3 4 2 5" xfId="27498" xr:uid="{C3121784-5450-4093-B70E-8E476C527D87}"/>
    <cellStyle name="Comma 6 3 3 3 4 3" xfId="5256" xr:uid="{7E837EB8-497E-403A-9263-43F31CD38974}"/>
    <cellStyle name="Comma 6 3 3 3 4 3 2" xfId="17388" xr:uid="{3FFF53E2-B39E-41E7-AF14-3B837799E838}"/>
    <cellStyle name="Comma 6 3 3 3 4 3 2 2" xfId="41652" xr:uid="{F569F03B-B842-4FA9-85F0-04ECFA204236}"/>
    <cellStyle name="Comma 6 3 3 3 4 3 3" xfId="29520" xr:uid="{38CA0BFF-08EA-478C-8549-B5B6BD597831}"/>
    <cellStyle name="Comma 6 3 3 3 4 4" xfId="9300" xr:uid="{9ABE3344-53EA-463D-BBBA-01330D4F1C9C}"/>
    <cellStyle name="Comma 6 3 3 3 4 4 2" xfId="21432" xr:uid="{3296D296-3CE3-4ECE-88A2-0ABA8261749F}"/>
    <cellStyle name="Comma 6 3 3 3 4 4 2 2" xfId="45696" xr:uid="{03C2CB7F-A76C-4DAC-82BB-245CDAEC7454}"/>
    <cellStyle name="Comma 6 3 3 3 4 4 3" xfId="33564" xr:uid="{5638186D-4BFB-45EE-82B7-38397CBDD49D}"/>
    <cellStyle name="Comma 6 3 3 3 4 5" xfId="13344" xr:uid="{4BF62BBE-4EE5-4DC6-92BA-D529DF836C27}"/>
    <cellStyle name="Comma 6 3 3 3 4 5 2" xfId="37608" xr:uid="{9C9F48C0-836F-4004-8F0B-6801A548D487}"/>
    <cellStyle name="Comma 6 3 3 3 4 6" xfId="25476" xr:uid="{942AD3FF-BDFE-47B8-9F50-146F1C8A351A}"/>
    <cellStyle name="Comma 6 3 3 3 5" xfId="2223" xr:uid="{D9BF8BE7-3426-4141-9EB7-97019E2E6FF2}"/>
    <cellStyle name="Comma 6 3 3 3 5 2" xfId="6267" xr:uid="{C4AFE2E1-CF81-4834-B041-C0D807087528}"/>
    <cellStyle name="Comma 6 3 3 3 5 2 2" xfId="18399" xr:uid="{2FE95856-55DD-47A7-9AD4-EEF6DBEFC8DC}"/>
    <cellStyle name="Comma 6 3 3 3 5 2 2 2" xfId="42663" xr:uid="{FC29ED16-140A-4AE4-BE6E-65E4E18D71F0}"/>
    <cellStyle name="Comma 6 3 3 3 5 2 3" xfId="30531" xr:uid="{B3C472CC-A820-4739-A69B-92AA6866B99B}"/>
    <cellStyle name="Comma 6 3 3 3 5 3" xfId="10311" xr:uid="{DFC418C8-CCCA-41A3-92B4-DA3D2341DEFE}"/>
    <cellStyle name="Comma 6 3 3 3 5 3 2" xfId="22443" xr:uid="{EB1DDBAD-0A50-4EFA-A935-C09CB8E700E0}"/>
    <cellStyle name="Comma 6 3 3 3 5 3 2 2" xfId="46707" xr:uid="{32E532F1-5665-410A-9C3E-11AD5E8E988D}"/>
    <cellStyle name="Comma 6 3 3 3 5 3 3" xfId="34575" xr:uid="{2BD3E622-3560-4645-9CDF-ECFDCCC1CFAF}"/>
    <cellStyle name="Comma 6 3 3 3 5 4" xfId="14355" xr:uid="{C10854C1-EE04-4C50-AA86-6A92E18AE782}"/>
    <cellStyle name="Comma 6 3 3 3 5 4 2" xfId="38619" xr:uid="{CA38CCF5-4A50-4194-8EFE-6D5079F9B756}"/>
    <cellStyle name="Comma 6 3 3 3 5 5" xfId="26487" xr:uid="{61050D76-36EA-4D3A-BE81-4D6D342B0C46}"/>
    <cellStyle name="Comma 6 3 3 3 6" xfId="4245" xr:uid="{8359A310-75E7-4A14-9D36-670B2F32A537}"/>
    <cellStyle name="Comma 6 3 3 3 6 2" xfId="16377" xr:uid="{F615C2AF-0C0C-455D-BC95-391F0B6EE1CE}"/>
    <cellStyle name="Comma 6 3 3 3 6 2 2" xfId="40641" xr:uid="{D701A610-5F98-437A-A520-F61814016FD7}"/>
    <cellStyle name="Comma 6 3 3 3 6 3" xfId="28509" xr:uid="{0B3052F7-27E8-4CD8-A0BA-7D5479027E96}"/>
    <cellStyle name="Comma 6 3 3 3 7" xfId="8289" xr:uid="{067541B0-34F3-44E2-8137-EB38C5B3560F}"/>
    <cellStyle name="Comma 6 3 3 3 7 2" xfId="20421" xr:uid="{49666FEA-1C34-476E-845B-86890AD18A29}"/>
    <cellStyle name="Comma 6 3 3 3 7 2 2" xfId="44685" xr:uid="{EF6F3630-65B8-49AA-9B64-64DBD90C9472}"/>
    <cellStyle name="Comma 6 3 3 3 7 3" xfId="32553" xr:uid="{B268CF57-F256-4BC1-B49C-5D559962E153}"/>
    <cellStyle name="Comma 6 3 3 3 8" xfId="12333" xr:uid="{89980DD1-EB75-47CA-BC0B-28C41968146C}"/>
    <cellStyle name="Comma 6 3 3 3 8 2" xfId="36597" xr:uid="{B811934E-D529-4672-935A-C3C7BB03C857}"/>
    <cellStyle name="Comma 6 3 3 3 9" xfId="24465" xr:uid="{6C9376ED-21A8-47C0-B9E7-487EE742FEA0}"/>
    <cellStyle name="Comma 6 3 3 4" xfId="328" xr:uid="{7372852F-C396-4AD9-B773-E189CA935AB2}"/>
    <cellStyle name="Comma 6 3 3 4 2" xfId="833" xr:uid="{610D9465-34C1-4786-A28C-7806063464C9}"/>
    <cellStyle name="Comma 6 3 3 4 2 2" xfId="1844" xr:uid="{0DDAF35C-4435-46D9-954C-AEAE3369A008}"/>
    <cellStyle name="Comma 6 3 3 4 2 2 2" xfId="3866" xr:uid="{B01A9BCD-2F8F-4B5A-BC25-0A687AB80D29}"/>
    <cellStyle name="Comma 6 3 3 4 2 2 2 2" xfId="7910" xr:uid="{5BF8A4A9-BED1-4084-A7DA-D745509A0AF4}"/>
    <cellStyle name="Comma 6 3 3 4 2 2 2 2 2" xfId="20042" xr:uid="{D0370D89-76DE-4F69-935C-C595A27CEFAD}"/>
    <cellStyle name="Comma 6 3 3 4 2 2 2 2 2 2" xfId="44306" xr:uid="{CD5A4D19-5755-40D3-94B7-5FF949316AD6}"/>
    <cellStyle name="Comma 6 3 3 4 2 2 2 2 3" xfId="32174" xr:uid="{C059285C-7354-471A-90BA-73A5D1BF4903}"/>
    <cellStyle name="Comma 6 3 3 4 2 2 2 3" xfId="11954" xr:uid="{45066291-7C9F-49C5-8FEA-4610BEF9ED7D}"/>
    <cellStyle name="Comma 6 3 3 4 2 2 2 3 2" xfId="24086" xr:uid="{73699B57-BE0B-4C8E-B936-9008B734D980}"/>
    <cellStyle name="Comma 6 3 3 4 2 2 2 3 2 2" xfId="48350" xr:uid="{2C10C581-E3C0-4E7C-B0F4-DFE159FF59C4}"/>
    <cellStyle name="Comma 6 3 3 4 2 2 2 3 3" xfId="36218" xr:uid="{C1DEAC5E-D173-4FE8-A2B8-89D4AAEEB1AC}"/>
    <cellStyle name="Comma 6 3 3 4 2 2 2 4" xfId="15998" xr:uid="{DF214A41-ACDF-4940-B42B-0BC079DC87ED}"/>
    <cellStyle name="Comma 6 3 3 4 2 2 2 4 2" xfId="40262" xr:uid="{2EA49B1D-5D48-4DC8-B742-3556FDFD4951}"/>
    <cellStyle name="Comma 6 3 3 4 2 2 2 5" xfId="28130" xr:uid="{EC8FA03A-557D-404E-9106-8C937DABDC0E}"/>
    <cellStyle name="Comma 6 3 3 4 2 2 3" xfId="5888" xr:uid="{327423BA-2CBF-4421-B042-A85FDDB5CBFB}"/>
    <cellStyle name="Comma 6 3 3 4 2 2 3 2" xfId="18020" xr:uid="{2B1DE43E-BCBF-481F-A0E2-DDF0B865549C}"/>
    <cellStyle name="Comma 6 3 3 4 2 2 3 2 2" xfId="42284" xr:uid="{48B6A7D4-FDDE-4105-B1B4-84D5F98F972A}"/>
    <cellStyle name="Comma 6 3 3 4 2 2 3 3" xfId="30152" xr:uid="{F39B1B20-E06C-42C0-8DAD-ABC0634F41D3}"/>
    <cellStyle name="Comma 6 3 3 4 2 2 4" xfId="9932" xr:uid="{B006F867-E25B-43D4-A095-BD87CCD0CF01}"/>
    <cellStyle name="Comma 6 3 3 4 2 2 4 2" xfId="22064" xr:uid="{DBEB42FF-4E09-4ADC-A1BE-10BC706550FA}"/>
    <cellStyle name="Comma 6 3 3 4 2 2 4 2 2" xfId="46328" xr:uid="{8245B1B1-E80A-43B2-9293-07192EB12823}"/>
    <cellStyle name="Comma 6 3 3 4 2 2 4 3" xfId="34196" xr:uid="{9875787B-C6FB-4F9E-A341-F1E14D14DEC7}"/>
    <cellStyle name="Comma 6 3 3 4 2 2 5" xfId="13976" xr:uid="{4BA13AB0-B174-499A-B6CC-9DF7CE6C9A8B}"/>
    <cellStyle name="Comma 6 3 3 4 2 2 5 2" xfId="38240" xr:uid="{2FB01BFA-D36B-40D6-9C3E-D37C4283A8E2}"/>
    <cellStyle name="Comma 6 3 3 4 2 2 6" xfId="26108" xr:uid="{EF2BEF4B-A8AC-4EC2-8238-495C110B733F}"/>
    <cellStyle name="Comma 6 3 3 4 2 3" xfId="2855" xr:uid="{8056C9B4-1002-4253-9B51-2D06DAA13DB7}"/>
    <cellStyle name="Comma 6 3 3 4 2 3 2" xfId="6899" xr:uid="{33D5C7C8-813A-48BE-9201-1B147539CF31}"/>
    <cellStyle name="Comma 6 3 3 4 2 3 2 2" xfId="19031" xr:uid="{3302B19C-F2F0-465C-87D0-9065AAB1BE96}"/>
    <cellStyle name="Comma 6 3 3 4 2 3 2 2 2" xfId="43295" xr:uid="{A953A884-B5E8-4035-B81E-F59C76C8F36B}"/>
    <cellStyle name="Comma 6 3 3 4 2 3 2 3" xfId="31163" xr:uid="{A8A3FB48-5BA6-4E13-B689-E89F774E4CB4}"/>
    <cellStyle name="Comma 6 3 3 4 2 3 3" xfId="10943" xr:uid="{3BC795FA-5727-4E95-B263-CFBF39745A42}"/>
    <cellStyle name="Comma 6 3 3 4 2 3 3 2" xfId="23075" xr:uid="{755C5FD9-C178-4BA2-A6B4-8C44790326BF}"/>
    <cellStyle name="Comma 6 3 3 4 2 3 3 2 2" xfId="47339" xr:uid="{43D2D1B8-74C6-44AE-9EA2-D5EE3D9EAF80}"/>
    <cellStyle name="Comma 6 3 3 4 2 3 3 3" xfId="35207" xr:uid="{A63BCB06-3C83-4A81-BF9F-37305867BF63}"/>
    <cellStyle name="Comma 6 3 3 4 2 3 4" xfId="14987" xr:uid="{6A83524D-76D5-4A62-A94A-638133A59DA2}"/>
    <cellStyle name="Comma 6 3 3 4 2 3 4 2" xfId="39251" xr:uid="{BAD82F56-F831-411F-906E-ED7204DEAD96}"/>
    <cellStyle name="Comma 6 3 3 4 2 3 5" xfId="27119" xr:uid="{DFA074FF-C1F7-44A8-8AA4-2C2D84442574}"/>
    <cellStyle name="Comma 6 3 3 4 2 4" xfId="4877" xr:uid="{C55B1D05-A3FB-45D9-834B-3D59C99A6FF7}"/>
    <cellStyle name="Comma 6 3 3 4 2 4 2" xfId="17009" xr:uid="{C181882F-A179-4948-B123-DC0890B7C427}"/>
    <cellStyle name="Comma 6 3 3 4 2 4 2 2" xfId="41273" xr:uid="{C5F25DD3-55E2-4029-A3DA-8CD61CFCC0CD}"/>
    <cellStyle name="Comma 6 3 3 4 2 4 3" xfId="29141" xr:uid="{31CA3465-2CB1-4916-8D76-525EA093D0A0}"/>
    <cellStyle name="Comma 6 3 3 4 2 5" xfId="8921" xr:uid="{0B0C7C8F-2E44-45AC-908E-740562497369}"/>
    <cellStyle name="Comma 6 3 3 4 2 5 2" xfId="21053" xr:uid="{5DE96352-0FD5-4C76-8922-0973103E14B7}"/>
    <cellStyle name="Comma 6 3 3 4 2 5 2 2" xfId="45317" xr:uid="{1A7FBE68-888B-4CA7-B950-E886FFAF95AD}"/>
    <cellStyle name="Comma 6 3 3 4 2 5 3" xfId="33185" xr:uid="{DEEBC2B1-1EDE-4CF5-83CC-A1737033D9AE}"/>
    <cellStyle name="Comma 6 3 3 4 2 6" xfId="12965" xr:uid="{0D868FD9-4944-4ACE-B9CF-8D55C2CF404E}"/>
    <cellStyle name="Comma 6 3 3 4 2 6 2" xfId="37229" xr:uid="{19E8D29B-2883-40C9-AE19-0A77BB0C15C8}"/>
    <cellStyle name="Comma 6 3 3 4 2 7" xfId="25097" xr:uid="{FB2B578D-6855-444C-85CB-052D2DF56790}"/>
    <cellStyle name="Comma 6 3 3 4 3" xfId="1339" xr:uid="{489AE493-4A05-444F-9BEC-F31D1C16967E}"/>
    <cellStyle name="Comma 6 3 3 4 3 2" xfId="3361" xr:uid="{0DF6E668-C469-4628-8053-747AEDAA2D12}"/>
    <cellStyle name="Comma 6 3 3 4 3 2 2" xfId="7405" xr:uid="{5BE5F48F-2D93-4328-B598-FCC16223BB9A}"/>
    <cellStyle name="Comma 6 3 3 4 3 2 2 2" xfId="19537" xr:uid="{3B571839-6C5D-4DB0-8929-A2F3207797AF}"/>
    <cellStyle name="Comma 6 3 3 4 3 2 2 2 2" xfId="43801" xr:uid="{C91A6F01-001F-4BD2-9369-67BA4F8C17FF}"/>
    <cellStyle name="Comma 6 3 3 4 3 2 2 3" xfId="31669" xr:uid="{1698664F-C99C-4A78-84BD-010EE4FBD67D}"/>
    <cellStyle name="Comma 6 3 3 4 3 2 3" xfId="11449" xr:uid="{54251A4E-1A7A-4928-9034-68C447BED323}"/>
    <cellStyle name="Comma 6 3 3 4 3 2 3 2" xfId="23581" xr:uid="{3A6370D9-0029-4206-B24B-35A01ACAE96E}"/>
    <cellStyle name="Comma 6 3 3 4 3 2 3 2 2" xfId="47845" xr:uid="{65514442-9329-477C-8D0F-91DE69BFC4A2}"/>
    <cellStyle name="Comma 6 3 3 4 3 2 3 3" xfId="35713" xr:uid="{E667D9B7-4D28-4E9A-8F40-9E9950C1BCC3}"/>
    <cellStyle name="Comma 6 3 3 4 3 2 4" xfId="15493" xr:uid="{C593162D-C2B2-4AFA-A7E3-24D5768A2254}"/>
    <cellStyle name="Comma 6 3 3 4 3 2 4 2" xfId="39757" xr:uid="{85D53371-1D46-4D40-84E3-7D7EEB64CCDE}"/>
    <cellStyle name="Comma 6 3 3 4 3 2 5" xfId="27625" xr:uid="{0910384F-057A-4E58-BACF-D61457EB0AC3}"/>
    <cellStyle name="Comma 6 3 3 4 3 3" xfId="5383" xr:uid="{EEC4B5AD-B36E-49BE-BA19-02CC00528975}"/>
    <cellStyle name="Comma 6 3 3 4 3 3 2" xfId="17515" xr:uid="{813E8A9A-380F-43AB-9BD5-46FE6D4B807E}"/>
    <cellStyle name="Comma 6 3 3 4 3 3 2 2" xfId="41779" xr:uid="{A9BAECCA-2EBE-4076-8384-A667DA4E715F}"/>
    <cellStyle name="Comma 6 3 3 4 3 3 3" xfId="29647" xr:uid="{57BF177A-2043-4218-88D5-FF40630C4E53}"/>
    <cellStyle name="Comma 6 3 3 4 3 4" xfId="9427" xr:uid="{58316836-1E36-42A9-8598-A61F28A174E2}"/>
    <cellStyle name="Comma 6 3 3 4 3 4 2" xfId="21559" xr:uid="{0AE9322C-2F56-43FB-98EB-30881FCE732E}"/>
    <cellStyle name="Comma 6 3 3 4 3 4 2 2" xfId="45823" xr:uid="{0103B767-7B8D-4AAF-9447-733B2EFB3706}"/>
    <cellStyle name="Comma 6 3 3 4 3 4 3" xfId="33691" xr:uid="{2C671C45-A3BE-4E67-8B44-3638A474E325}"/>
    <cellStyle name="Comma 6 3 3 4 3 5" xfId="13471" xr:uid="{73BD72B6-6659-4DB3-B18C-C167E1CFDAF1}"/>
    <cellStyle name="Comma 6 3 3 4 3 5 2" xfId="37735" xr:uid="{A03B0E6F-42BF-46D7-9235-A29888F7BB53}"/>
    <cellStyle name="Comma 6 3 3 4 3 6" xfId="25603" xr:uid="{4CE9C782-E0CB-4247-BDE4-63B7D41E3A2C}"/>
    <cellStyle name="Comma 6 3 3 4 4" xfId="2350" xr:uid="{CF0F3B70-42C2-4FDA-A757-459E537EEDB9}"/>
    <cellStyle name="Comma 6 3 3 4 4 2" xfId="6394" xr:uid="{655ED6CE-516C-4444-92DD-896EFF25116A}"/>
    <cellStyle name="Comma 6 3 3 4 4 2 2" xfId="18526" xr:uid="{40DE6B80-96DE-4FAC-826E-E9958471B573}"/>
    <cellStyle name="Comma 6 3 3 4 4 2 2 2" xfId="42790" xr:uid="{C3A293E9-743D-4AEE-8F66-025D7A572EEF}"/>
    <cellStyle name="Comma 6 3 3 4 4 2 3" xfId="30658" xr:uid="{F55E2AB5-3BE1-4389-B9AA-196D6FBCD1DD}"/>
    <cellStyle name="Comma 6 3 3 4 4 3" xfId="10438" xr:uid="{97B88E85-047A-424C-B1B1-1B126C2DC2D0}"/>
    <cellStyle name="Comma 6 3 3 4 4 3 2" xfId="22570" xr:uid="{819DDA6F-8C73-46CC-877E-8B5C48F68621}"/>
    <cellStyle name="Comma 6 3 3 4 4 3 2 2" xfId="46834" xr:uid="{54F88D67-EC16-4826-A089-EC71843F2D9A}"/>
    <cellStyle name="Comma 6 3 3 4 4 3 3" xfId="34702" xr:uid="{346DAC11-9D87-46D8-BEDB-D4585690556F}"/>
    <cellStyle name="Comma 6 3 3 4 4 4" xfId="14482" xr:uid="{F963C566-C86F-4299-A4C5-865542FBFA4A}"/>
    <cellStyle name="Comma 6 3 3 4 4 4 2" xfId="38746" xr:uid="{36BE2A47-F370-4670-8421-4C74DC024132}"/>
    <cellStyle name="Comma 6 3 3 4 4 5" xfId="26614" xr:uid="{DEF0DAA7-0320-4C0D-A7EE-2EAA9D022FAD}"/>
    <cellStyle name="Comma 6 3 3 4 5" xfId="4372" xr:uid="{09229483-0CCD-4B64-80F1-769EFAB9C74C}"/>
    <cellStyle name="Comma 6 3 3 4 5 2" xfId="16504" xr:uid="{CFC0FDC7-915C-4B0C-9A90-604007C975F5}"/>
    <cellStyle name="Comma 6 3 3 4 5 2 2" xfId="40768" xr:uid="{0B5DA0AC-37C6-4DC1-A81F-BFFFA3BB1DC4}"/>
    <cellStyle name="Comma 6 3 3 4 5 3" xfId="28636" xr:uid="{10EBC2A7-4293-4E34-913B-CBE147F6B1F1}"/>
    <cellStyle name="Comma 6 3 3 4 6" xfId="8416" xr:uid="{D5D56A9E-BB9E-48C7-A867-8614E68546E7}"/>
    <cellStyle name="Comma 6 3 3 4 6 2" xfId="20548" xr:uid="{A9161F22-CD2A-4E43-94B4-8B6B9833678F}"/>
    <cellStyle name="Comma 6 3 3 4 6 2 2" xfId="44812" xr:uid="{4A6C8801-9B57-4464-8AF2-005C614EDBEC}"/>
    <cellStyle name="Comma 6 3 3 4 6 3" xfId="32680" xr:uid="{76863CD9-F34F-43FF-A8FD-DA744242D4B8}"/>
    <cellStyle name="Comma 6 3 3 4 7" xfId="12460" xr:uid="{3EB35F10-6B90-4C9A-9137-C9318045ABA1}"/>
    <cellStyle name="Comma 6 3 3 4 7 2" xfId="36724" xr:uid="{BAAEF78A-053B-4AF7-A63F-5F1080192C7A}"/>
    <cellStyle name="Comma 6 3 3 4 8" xfId="24592" xr:uid="{3CCC464B-13CD-4009-82F3-96DE490D1289}"/>
    <cellStyle name="Comma 6 3 3 5" xfId="580" xr:uid="{0D6D495A-11FA-4B3C-8F69-14F991319E68}"/>
    <cellStyle name="Comma 6 3 3 5 2" xfId="1591" xr:uid="{63D2D7A8-DE97-4A38-AD1E-195C35A8C18A}"/>
    <cellStyle name="Comma 6 3 3 5 2 2" xfId="3613" xr:uid="{4D4D1B38-70E7-4571-9304-5450E044461A}"/>
    <cellStyle name="Comma 6 3 3 5 2 2 2" xfId="7657" xr:uid="{F02D200F-7D44-4EC4-9E82-5B1CE2400A16}"/>
    <cellStyle name="Comma 6 3 3 5 2 2 2 2" xfId="19789" xr:uid="{CA268EED-476F-4BBD-A446-FBDAB283DE5C}"/>
    <cellStyle name="Comma 6 3 3 5 2 2 2 2 2" xfId="44053" xr:uid="{21A44BC9-C574-4DDF-A335-890C71CD601A}"/>
    <cellStyle name="Comma 6 3 3 5 2 2 2 3" xfId="31921" xr:uid="{BCCCAA07-DF42-4D01-84D9-7034F7188B17}"/>
    <cellStyle name="Comma 6 3 3 5 2 2 3" xfId="11701" xr:uid="{B33553F6-AD51-4BB0-AE74-462328CC56FE}"/>
    <cellStyle name="Comma 6 3 3 5 2 2 3 2" xfId="23833" xr:uid="{DF6B6FDB-D178-42F8-B9B8-F67693EED373}"/>
    <cellStyle name="Comma 6 3 3 5 2 2 3 2 2" xfId="48097" xr:uid="{EAD16DD9-0AE3-4718-B266-676CF22D7525}"/>
    <cellStyle name="Comma 6 3 3 5 2 2 3 3" xfId="35965" xr:uid="{D04E5869-10AB-4772-881D-3A407919B7CD}"/>
    <cellStyle name="Comma 6 3 3 5 2 2 4" xfId="15745" xr:uid="{BAE71C85-3BEB-43D2-B47A-918AF4651178}"/>
    <cellStyle name="Comma 6 3 3 5 2 2 4 2" xfId="40009" xr:uid="{C902959A-8734-48FE-8ECB-F25D23E21A5A}"/>
    <cellStyle name="Comma 6 3 3 5 2 2 5" xfId="27877" xr:uid="{71C138F5-472F-45DC-9B47-3D01AAA33016}"/>
    <cellStyle name="Comma 6 3 3 5 2 3" xfId="5635" xr:uid="{C0F924BB-92C3-47D8-B953-42B7DC6E781B}"/>
    <cellStyle name="Comma 6 3 3 5 2 3 2" xfId="17767" xr:uid="{AB2573CF-DB0A-424D-A55F-768EFE03EB65}"/>
    <cellStyle name="Comma 6 3 3 5 2 3 2 2" xfId="42031" xr:uid="{189C81BC-5D82-4FC1-973E-4ADA7FDA3515}"/>
    <cellStyle name="Comma 6 3 3 5 2 3 3" xfId="29899" xr:uid="{F61DFFF9-BF95-46CD-86B4-52F89F0462E2}"/>
    <cellStyle name="Comma 6 3 3 5 2 4" xfId="9679" xr:uid="{8951676D-4746-4B3C-8085-43E4F7626955}"/>
    <cellStyle name="Comma 6 3 3 5 2 4 2" xfId="21811" xr:uid="{3385EFEA-1EC4-4A31-AC4A-081FA3630022}"/>
    <cellStyle name="Comma 6 3 3 5 2 4 2 2" xfId="46075" xr:uid="{33CD51FC-DF98-43ED-9371-0D470845742A}"/>
    <cellStyle name="Comma 6 3 3 5 2 4 3" xfId="33943" xr:uid="{0CEC974E-9A60-4854-9E41-F92C5C57E054}"/>
    <cellStyle name="Comma 6 3 3 5 2 5" xfId="13723" xr:uid="{61C279B8-6FE0-4109-8CCC-7FAB7A746AF5}"/>
    <cellStyle name="Comma 6 3 3 5 2 5 2" xfId="37987" xr:uid="{343CD96B-3E9F-43E3-879E-04DF1F1BF398}"/>
    <cellStyle name="Comma 6 3 3 5 2 6" xfId="25855" xr:uid="{2948A607-4749-494A-899C-39214DD8ECE1}"/>
    <cellStyle name="Comma 6 3 3 5 3" xfId="2602" xr:uid="{AE58EF6E-6BD1-402D-9880-300C2FA7E3C1}"/>
    <cellStyle name="Comma 6 3 3 5 3 2" xfId="6646" xr:uid="{1CBFD530-0270-437D-A487-BFCC7317396D}"/>
    <cellStyle name="Comma 6 3 3 5 3 2 2" xfId="18778" xr:uid="{95F5276E-BE2F-4FB1-94B7-BA8EB6C49825}"/>
    <cellStyle name="Comma 6 3 3 5 3 2 2 2" xfId="43042" xr:uid="{0A13CF6D-C2D1-4C0D-A7EA-F40DCC95AFA1}"/>
    <cellStyle name="Comma 6 3 3 5 3 2 3" xfId="30910" xr:uid="{AAFABFC3-EE45-4A9A-BF04-9D4C13393D4D}"/>
    <cellStyle name="Comma 6 3 3 5 3 3" xfId="10690" xr:uid="{AB0D7170-112B-45BC-A80D-161FC7C38289}"/>
    <cellStyle name="Comma 6 3 3 5 3 3 2" xfId="22822" xr:uid="{5CB35F6A-C2A9-4A0A-AC73-B0E22CB4A444}"/>
    <cellStyle name="Comma 6 3 3 5 3 3 2 2" xfId="47086" xr:uid="{4EE80806-5A7A-4BC5-9699-6C008144E902}"/>
    <cellStyle name="Comma 6 3 3 5 3 3 3" xfId="34954" xr:uid="{E699B4BF-DEB3-414D-BB93-D7D4EE266702}"/>
    <cellStyle name="Comma 6 3 3 5 3 4" xfId="14734" xr:uid="{32CD7B07-E5F4-4D16-9350-A498E7C3E465}"/>
    <cellStyle name="Comma 6 3 3 5 3 4 2" xfId="38998" xr:uid="{ED7A5F02-1C94-467E-BBB5-8BCC609178A5}"/>
    <cellStyle name="Comma 6 3 3 5 3 5" xfId="26866" xr:uid="{93E62AF8-69C2-4BBE-98D8-2103D40A1F12}"/>
    <cellStyle name="Comma 6 3 3 5 4" xfId="4624" xr:uid="{05282455-4932-49E1-A9C2-2C9941320248}"/>
    <cellStyle name="Comma 6 3 3 5 4 2" xfId="16756" xr:uid="{F7BA6968-F16D-4A30-9B6E-F0330B77EDDF}"/>
    <cellStyle name="Comma 6 3 3 5 4 2 2" xfId="41020" xr:uid="{349E0895-7B50-4525-B3DC-119CA2A2E926}"/>
    <cellStyle name="Comma 6 3 3 5 4 3" xfId="28888" xr:uid="{82CE306C-BE14-4EBB-BD47-EBD39DBF609A}"/>
    <cellStyle name="Comma 6 3 3 5 5" xfId="8668" xr:uid="{2787F7F4-C97A-4BF7-93AD-2418E0E398E1}"/>
    <cellStyle name="Comma 6 3 3 5 5 2" xfId="20800" xr:uid="{C8AC71BC-82F2-4703-AAC3-665BD1F995B3}"/>
    <cellStyle name="Comma 6 3 3 5 5 2 2" xfId="45064" xr:uid="{B5A13BC6-AC33-4079-813B-CC84592E5FE8}"/>
    <cellStyle name="Comma 6 3 3 5 5 3" xfId="32932" xr:uid="{BBD76CAC-C2C4-4291-B25A-0E1D0F96445B}"/>
    <cellStyle name="Comma 6 3 3 5 6" xfId="12712" xr:uid="{7BD54A36-03F2-4603-8125-1C0934CEE71C}"/>
    <cellStyle name="Comma 6 3 3 5 6 2" xfId="36976" xr:uid="{4880837D-E31E-4562-8957-06A7C4813B1F}"/>
    <cellStyle name="Comma 6 3 3 5 7" xfId="24844" xr:uid="{65195C4C-D881-430A-9F5D-0C4ECCE791D7}"/>
    <cellStyle name="Comma 6 3 3 6" xfId="1086" xr:uid="{7EDADDF6-1293-4EAC-924E-A15316E4FF83}"/>
    <cellStyle name="Comma 6 3 3 6 2" xfId="3108" xr:uid="{BD199D64-FD50-402B-BA14-26B68CEB1ABD}"/>
    <cellStyle name="Comma 6 3 3 6 2 2" xfId="7152" xr:uid="{717A686E-E67B-4640-8426-ED8AC3010FB9}"/>
    <cellStyle name="Comma 6 3 3 6 2 2 2" xfId="19284" xr:uid="{10CC30D2-42CC-4A41-B62D-87EC740329BC}"/>
    <cellStyle name="Comma 6 3 3 6 2 2 2 2" xfId="43548" xr:uid="{99CE958E-FFA0-473D-AE48-DF0D60374F2C}"/>
    <cellStyle name="Comma 6 3 3 6 2 2 3" xfId="31416" xr:uid="{0CABAFD9-DB97-4071-AEC5-B8683FB62E57}"/>
    <cellStyle name="Comma 6 3 3 6 2 3" xfId="11196" xr:uid="{1B918CD7-4753-4193-9818-F5906CDE841F}"/>
    <cellStyle name="Comma 6 3 3 6 2 3 2" xfId="23328" xr:uid="{5ADF1A74-B229-4EBD-B4C7-C855E58040F4}"/>
    <cellStyle name="Comma 6 3 3 6 2 3 2 2" xfId="47592" xr:uid="{2B1302F6-23F0-4451-A7FC-3BD9B4914F9E}"/>
    <cellStyle name="Comma 6 3 3 6 2 3 3" xfId="35460" xr:uid="{836F57DF-F739-4CF8-8D53-5F9F56DC3A13}"/>
    <cellStyle name="Comma 6 3 3 6 2 4" xfId="15240" xr:uid="{55D4BA55-3F27-47AB-BE6A-1126B92A9E62}"/>
    <cellStyle name="Comma 6 3 3 6 2 4 2" xfId="39504" xr:uid="{024DA4D7-C6BA-4630-AE1C-316928EFBD64}"/>
    <cellStyle name="Comma 6 3 3 6 2 5" xfId="27372" xr:uid="{774547FF-4ACD-4600-9B5C-475A1EE6DB0F}"/>
    <cellStyle name="Comma 6 3 3 6 3" xfId="5130" xr:uid="{6D035E34-439D-43F8-B2A0-F0E2FDDC46D6}"/>
    <cellStyle name="Comma 6 3 3 6 3 2" xfId="17262" xr:uid="{973CB1F3-7C53-432B-B77D-5F175BA63ED2}"/>
    <cellStyle name="Comma 6 3 3 6 3 2 2" xfId="41526" xr:uid="{DB758D04-2456-4A5D-87DA-7EEBC3F50328}"/>
    <cellStyle name="Comma 6 3 3 6 3 3" xfId="29394" xr:uid="{B1C17F8F-2B33-4026-9E5C-081C22490E9F}"/>
    <cellStyle name="Comma 6 3 3 6 4" xfId="9174" xr:uid="{52D95B46-0196-416B-A7E2-6B785BB8FD85}"/>
    <cellStyle name="Comma 6 3 3 6 4 2" xfId="21306" xr:uid="{66C59CF8-5D9D-4400-BC79-1A6088915C16}"/>
    <cellStyle name="Comma 6 3 3 6 4 2 2" xfId="45570" xr:uid="{2A712943-6D42-43E5-8A5C-9E98A170B4FE}"/>
    <cellStyle name="Comma 6 3 3 6 4 3" xfId="33438" xr:uid="{97A32B25-2839-440D-99BA-C6B2F54EF906}"/>
    <cellStyle name="Comma 6 3 3 6 5" xfId="13218" xr:uid="{59424727-94EB-4D78-A947-1351D98FF960}"/>
    <cellStyle name="Comma 6 3 3 6 5 2" xfId="37482" xr:uid="{056F44E8-ED79-4BEC-8669-F45B23BCDF09}"/>
    <cellStyle name="Comma 6 3 3 6 6" xfId="25350" xr:uid="{144A9B37-E354-4BF0-A20F-188E89812E2B}"/>
    <cellStyle name="Comma 6 3 3 7" xfId="2097" xr:uid="{64317B41-CF62-48FD-9933-E2461EFE22AF}"/>
    <cellStyle name="Comma 6 3 3 7 2" xfId="6141" xr:uid="{74C395F2-96F4-439C-AD10-AAFF89E53081}"/>
    <cellStyle name="Comma 6 3 3 7 2 2" xfId="18273" xr:uid="{62EA75E4-6B93-4BEA-B297-C358DC638776}"/>
    <cellStyle name="Comma 6 3 3 7 2 2 2" xfId="42537" xr:uid="{0DBEC3EE-04C0-46D0-8BFA-40157F0A3E31}"/>
    <cellStyle name="Comma 6 3 3 7 2 3" xfId="30405" xr:uid="{A68C3F8A-5414-4174-B1BF-85B99CD5CB88}"/>
    <cellStyle name="Comma 6 3 3 7 3" xfId="10185" xr:uid="{6BE92CDA-D08B-4910-927A-79C1B94E376D}"/>
    <cellStyle name="Comma 6 3 3 7 3 2" xfId="22317" xr:uid="{FF864A22-94FE-4F2A-B7A8-E6F36C1FC0C1}"/>
    <cellStyle name="Comma 6 3 3 7 3 2 2" xfId="46581" xr:uid="{AADE5104-8298-43F6-9CBE-AE5628842F9D}"/>
    <cellStyle name="Comma 6 3 3 7 3 3" xfId="34449" xr:uid="{92542ECE-23C5-49FB-B119-A11C82180D63}"/>
    <cellStyle name="Comma 6 3 3 7 4" xfId="14229" xr:uid="{6C50D593-018D-4221-9F7B-1EE747F89AAB}"/>
    <cellStyle name="Comma 6 3 3 7 4 2" xfId="38493" xr:uid="{AB790218-C0CC-40C0-A920-1CE105EDE9FE}"/>
    <cellStyle name="Comma 6 3 3 7 5" xfId="26361" xr:uid="{C4A633D1-B83A-4CE0-8174-75032A570479}"/>
    <cellStyle name="Comma 6 3 3 8" xfId="4119" xr:uid="{5C0F42C5-AB1C-4BEB-954F-E8A477CAA510}"/>
    <cellStyle name="Comma 6 3 3 8 2" xfId="16251" xr:uid="{9199139A-3D71-44BD-99AB-65534A25B0A9}"/>
    <cellStyle name="Comma 6 3 3 8 2 2" xfId="40515" xr:uid="{7C14F057-132C-45A4-82FB-E8CF0FCAEC6C}"/>
    <cellStyle name="Comma 6 3 3 8 3" xfId="28383" xr:uid="{266C874A-1E23-4B7B-B13B-0515441426F4}"/>
    <cellStyle name="Comma 6 3 3 9" xfId="8163" xr:uid="{C47C193B-E750-4E0A-BBF8-B2FCB2F6537B}"/>
    <cellStyle name="Comma 6 3 3 9 2" xfId="20295" xr:uid="{FECD0F65-413D-4367-BA8E-3DBA20D7901D}"/>
    <cellStyle name="Comma 6 3 3 9 2 2" xfId="44559" xr:uid="{821379DE-0DF0-4407-8AA9-4799B2F88F10}"/>
    <cellStyle name="Comma 6 3 3 9 3" xfId="32427" xr:uid="{CB08A57D-A4C7-4FCA-B51C-15DBEE8F8943}"/>
    <cellStyle name="Comma 6 3 4" xfId="96" xr:uid="{69638BB8-3F55-4CE6-B914-5CA011DC37FB}"/>
    <cellStyle name="Comma 6 3 4 10" xfId="24360" xr:uid="{17B4B71A-2C39-4C05-BBA7-B267FDDBC27B}"/>
    <cellStyle name="Comma 6 3 4 2" xfId="222" xr:uid="{56E617E7-51E2-476C-8580-A7467E6FCA75}"/>
    <cellStyle name="Comma 6 3 4 2 2" xfId="475" xr:uid="{4AB6F9A6-67EA-4664-96C1-F44A8CB613BA}"/>
    <cellStyle name="Comma 6 3 4 2 2 2" xfId="980" xr:uid="{1D11AEF9-CCDC-458E-B729-87B199046755}"/>
    <cellStyle name="Comma 6 3 4 2 2 2 2" xfId="1991" xr:uid="{9D44096A-F337-487D-9218-0244579AE46E}"/>
    <cellStyle name="Comma 6 3 4 2 2 2 2 2" xfId="4013" xr:uid="{DDBA26D1-D1E1-419F-A0E9-7994DCADC0B8}"/>
    <cellStyle name="Comma 6 3 4 2 2 2 2 2 2" xfId="8057" xr:uid="{D8AE1BB7-5A8A-4FAA-99FB-C00F14531392}"/>
    <cellStyle name="Comma 6 3 4 2 2 2 2 2 2 2" xfId="20189" xr:uid="{A6E751B0-0A76-4756-8B21-D2B5E28F1C5C}"/>
    <cellStyle name="Comma 6 3 4 2 2 2 2 2 2 2 2" xfId="44453" xr:uid="{D1D95147-BEE9-4B58-A224-4A42D37981C8}"/>
    <cellStyle name="Comma 6 3 4 2 2 2 2 2 2 3" xfId="32321" xr:uid="{42A2A799-DB32-4BFA-9DA3-D4A84AE24364}"/>
    <cellStyle name="Comma 6 3 4 2 2 2 2 2 3" xfId="12101" xr:uid="{FA51AEB8-34BB-4DBC-BFC7-08CC7D35F128}"/>
    <cellStyle name="Comma 6 3 4 2 2 2 2 2 3 2" xfId="24233" xr:uid="{39E3DA46-5FC4-464C-BC54-AEFBACB44A47}"/>
    <cellStyle name="Comma 6 3 4 2 2 2 2 2 3 2 2" xfId="48497" xr:uid="{6C85C17B-FDBB-4F2E-887F-EC9A269CF558}"/>
    <cellStyle name="Comma 6 3 4 2 2 2 2 2 3 3" xfId="36365" xr:uid="{1C14433B-19E5-4FD7-84E2-C28918B57ECF}"/>
    <cellStyle name="Comma 6 3 4 2 2 2 2 2 4" xfId="16145" xr:uid="{FC60CD43-1457-470E-AF98-63FAA22153B5}"/>
    <cellStyle name="Comma 6 3 4 2 2 2 2 2 4 2" xfId="40409" xr:uid="{FA88F105-2847-4258-895E-0616B4420053}"/>
    <cellStyle name="Comma 6 3 4 2 2 2 2 2 5" xfId="28277" xr:uid="{662A1EA4-320D-4078-AC14-52ADFC682325}"/>
    <cellStyle name="Comma 6 3 4 2 2 2 2 3" xfId="6035" xr:uid="{5CDBB5AD-44A8-4451-8221-037D5B8EDFE8}"/>
    <cellStyle name="Comma 6 3 4 2 2 2 2 3 2" xfId="18167" xr:uid="{BEFCA3B0-38B6-4DE8-953F-4A504426A73F}"/>
    <cellStyle name="Comma 6 3 4 2 2 2 2 3 2 2" xfId="42431" xr:uid="{A759AE65-4B3F-444F-BEE8-7825CDCDD2E5}"/>
    <cellStyle name="Comma 6 3 4 2 2 2 2 3 3" xfId="30299" xr:uid="{91339A38-565C-4D63-B82F-EF9C3E11ADFD}"/>
    <cellStyle name="Comma 6 3 4 2 2 2 2 4" xfId="10079" xr:uid="{6B81C1A5-F2E7-4882-9E0E-F6640006A4F3}"/>
    <cellStyle name="Comma 6 3 4 2 2 2 2 4 2" xfId="22211" xr:uid="{06C39EF0-DE6D-410C-B99F-BF626C65AF45}"/>
    <cellStyle name="Comma 6 3 4 2 2 2 2 4 2 2" xfId="46475" xr:uid="{CC5273D1-F514-4DFD-BAC2-0B9623C89042}"/>
    <cellStyle name="Comma 6 3 4 2 2 2 2 4 3" xfId="34343" xr:uid="{9684B9E3-8A8D-49C7-BABA-AA95BDCBC462}"/>
    <cellStyle name="Comma 6 3 4 2 2 2 2 5" xfId="14123" xr:uid="{F586230A-7178-4307-9123-61DD2C894037}"/>
    <cellStyle name="Comma 6 3 4 2 2 2 2 5 2" xfId="38387" xr:uid="{D82866B9-B491-4CD5-AD0D-203281131835}"/>
    <cellStyle name="Comma 6 3 4 2 2 2 2 6" xfId="26255" xr:uid="{F77110EB-4D1A-455F-BDA0-56EBD189E32D}"/>
    <cellStyle name="Comma 6 3 4 2 2 2 3" xfId="3002" xr:uid="{CC5B68D3-E531-44DF-BF37-650FA3454B20}"/>
    <cellStyle name="Comma 6 3 4 2 2 2 3 2" xfId="7046" xr:uid="{044D9F4B-46E1-4857-AF29-D2975E081514}"/>
    <cellStyle name="Comma 6 3 4 2 2 2 3 2 2" xfId="19178" xr:uid="{6F3987D7-E9E0-4856-9BD6-63CFE20A5056}"/>
    <cellStyle name="Comma 6 3 4 2 2 2 3 2 2 2" xfId="43442" xr:uid="{D392BA4B-DC9B-4955-B565-CBA440EBF4BC}"/>
    <cellStyle name="Comma 6 3 4 2 2 2 3 2 3" xfId="31310" xr:uid="{DA592912-AC8C-4C04-A221-CAE7F152A00C}"/>
    <cellStyle name="Comma 6 3 4 2 2 2 3 3" xfId="11090" xr:uid="{4F7E2F5A-BEF0-43B3-B260-8AF6832CED3E}"/>
    <cellStyle name="Comma 6 3 4 2 2 2 3 3 2" xfId="23222" xr:uid="{01CDE290-C483-4971-AEDB-8950A35A2AAA}"/>
    <cellStyle name="Comma 6 3 4 2 2 2 3 3 2 2" xfId="47486" xr:uid="{EE8D615E-D710-4FFA-853C-456F903DDE90}"/>
    <cellStyle name="Comma 6 3 4 2 2 2 3 3 3" xfId="35354" xr:uid="{26986FB2-34A5-4C14-8C42-FFF41D087619}"/>
    <cellStyle name="Comma 6 3 4 2 2 2 3 4" xfId="15134" xr:uid="{BABF982A-BA82-41A3-AD47-82780E6946D8}"/>
    <cellStyle name="Comma 6 3 4 2 2 2 3 4 2" xfId="39398" xr:uid="{3FC2B4CB-1965-46AC-AF40-13C46676EEE4}"/>
    <cellStyle name="Comma 6 3 4 2 2 2 3 5" xfId="27266" xr:uid="{115DF49A-30DD-466D-ABF1-5F9C27D836FF}"/>
    <cellStyle name="Comma 6 3 4 2 2 2 4" xfId="5024" xr:uid="{2F7C1BD6-D997-4171-87CE-4C499F4171CB}"/>
    <cellStyle name="Comma 6 3 4 2 2 2 4 2" xfId="17156" xr:uid="{438C23CF-C122-4C01-9AC5-C9971C9D05DE}"/>
    <cellStyle name="Comma 6 3 4 2 2 2 4 2 2" xfId="41420" xr:uid="{A05B47CE-1F0D-46BA-B6DF-8D2F5355CE09}"/>
    <cellStyle name="Comma 6 3 4 2 2 2 4 3" xfId="29288" xr:uid="{D5D685AD-E3BA-4ABC-AEBB-4A34CBEC1FC0}"/>
    <cellStyle name="Comma 6 3 4 2 2 2 5" xfId="9068" xr:uid="{55C4BC3B-8319-4E6B-9405-FB060B5508C8}"/>
    <cellStyle name="Comma 6 3 4 2 2 2 5 2" xfId="21200" xr:uid="{F50E925F-3242-4E4D-B5D9-15D91FE72104}"/>
    <cellStyle name="Comma 6 3 4 2 2 2 5 2 2" xfId="45464" xr:uid="{33BE3DEC-FFE2-4A46-ACED-08DAC908A3EA}"/>
    <cellStyle name="Comma 6 3 4 2 2 2 5 3" xfId="33332" xr:uid="{D8283818-5D09-48AF-8C73-EB16BA9D853B}"/>
    <cellStyle name="Comma 6 3 4 2 2 2 6" xfId="13112" xr:uid="{D104104D-C73C-4020-AA12-8BEA669053D8}"/>
    <cellStyle name="Comma 6 3 4 2 2 2 6 2" xfId="37376" xr:uid="{5E6685D2-C611-42EE-B49F-A470C75BF218}"/>
    <cellStyle name="Comma 6 3 4 2 2 2 7" xfId="25244" xr:uid="{A3AC54F8-5A3D-42F5-8532-D500DB1A47F9}"/>
    <cellStyle name="Comma 6 3 4 2 2 3" xfId="1486" xr:uid="{98D3EE6F-745D-4317-95E5-15A242E69FB7}"/>
    <cellStyle name="Comma 6 3 4 2 2 3 2" xfId="3508" xr:uid="{6889F97E-2C0A-4585-9093-A2AABF3A2E73}"/>
    <cellStyle name="Comma 6 3 4 2 2 3 2 2" xfId="7552" xr:uid="{F2FB422A-58D5-474B-9DD4-2A12C6920CF1}"/>
    <cellStyle name="Comma 6 3 4 2 2 3 2 2 2" xfId="19684" xr:uid="{199C6939-101D-4FD1-A3BC-E7F1E1BFE6CF}"/>
    <cellStyle name="Comma 6 3 4 2 2 3 2 2 2 2" xfId="43948" xr:uid="{ADEDB8F7-C6C3-49C6-BB3D-D751ACE17862}"/>
    <cellStyle name="Comma 6 3 4 2 2 3 2 2 3" xfId="31816" xr:uid="{1C84FC0D-7461-4F23-9E94-C312E58B79C6}"/>
    <cellStyle name="Comma 6 3 4 2 2 3 2 3" xfId="11596" xr:uid="{49E1B583-70EC-44D8-AA86-70F921606F98}"/>
    <cellStyle name="Comma 6 3 4 2 2 3 2 3 2" xfId="23728" xr:uid="{BCD113F1-201C-4EFE-973B-FE91E3CC5493}"/>
    <cellStyle name="Comma 6 3 4 2 2 3 2 3 2 2" xfId="47992" xr:uid="{C2F606E5-8CA2-4912-B9D7-97ACF5994CDD}"/>
    <cellStyle name="Comma 6 3 4 2 2 3 2 3 3" xfId="35860" xr:uid="{9BED2850-06FE-47F0-9147-93CD6710CDE6}"/>
    <cellStyle name="Comma 6 3 4 2 2 3 2 4" xfId="15640" xr:uid="{5F4D5DAB-BE5F-4E78-945D-74B976BBE045}"/>
    <cellStyle name="Comma 6 3 4 2 2 3 2 4 2" xfId="39904" xr:uid="{162E2260-E38D-42DD-A443-D84BF196E29F}"/>
    <cellStyle name="Comma 6 3 4 2 2 3 2 5" xfId="27772" xr:uid="{6DCCC1BA-A299-477F-AA67-91BAB80A7067}"/>
    <cellStyle name="Comma 6 3 4 2 2 3 3" xfId="5530" xr:uid="{718E7D8D-8D05-41F0-9EE1-5F6F2ABE75FF}"/>
    <cellStyle name="Comma 6 3 4 2 2 3 3 2" xfId="17662" xr:uid="{12E68299-99EF-4B42-9480-38A396EDF67D}"/>
    <cellStyle name="Comma 6 3 4 2 2 3 3 2 2" xfId="41926" xr:uid="{15C358F6-5B2A-4543-8F24-7A063E049C17}"/>
    <cellStyle name="Comma 6 3 4 2 2 3 3 3" xfId="29794" xr:uid="{5ADC4B05-E7F6-4A16-87FB-CD966CF00207}"/>
    <cellStyle name="Comma 6 3 4 2 2 3 4" xfId="9574" xr:uid="{E4BF915B-EE61-42DD-93D2-B813A9080915}"/>
    <cellStyle name="Comma 6 3 4 2 2 3 4 2" xfId="21706" xr:uid="{39D65D28-A794-4E59-AD08-8614DB9B3368}"/>
    <cellStyle name="Comma 6 3 4 2 2 3 4 2 2" xfId="45970" xr:uid="{4CB3D5AB-746C-4C99-B2B4-7D234ACE0D0D}"/>
    <cellStyle name="Comma 6 3 4 2 2 3 4 3" xfId="33838" xr:uid="{998FD047-7B47-4FD4-A946-7797EFE4E028}"/>
    <cellStyle name="Comma 6 3 4 2 2 3 5" xfId="13618" xr:uid="{76A2E66C-E376-451B-9CBD-6C4B8B790DB9}"/>
    <cellStyle name="Comma 6 3 4 2 2 3 5 2" xfId="37882" xr:uid="{0C87A060-8E1C-46B3-8624-C532D435341C}"/>
    <cellStyle name="Comma 6 3 4 2 2 3 6" xfId="25750" xr:uid="{43F62D2C-678F-4D6B-ADF4-94F667771767}"/>
    <cellStyle name="Comma 6 3 4 2 2 4" xfId="2497" xr:uid="{C9998C94-45F9-4D2F-B1C1-FE106485CDED}"/>
    <cellStyle name="Comma 6 3 4 2 2 4 2" xfId="6541" xr:uid="{D5A2F0C1-76A5-4068-A0E4-1038392FA213}"/>
    <cellStyle name="Comma 6 3 4 2 2 4 2 2" xfId="18673" xr:uid="{177F4C22-6A7A-4397-A88A-7237AFF07D84}"/>
    <cellStyle name="Comma 6 3 4 2 2 4 2 2 2" xfId="42937" xr:uid="{C44C1E41-79C0-4E5C-8AE5-BCD781AE4CEF}"/>
    <cellStyle name="Comma 6 3 4 2 2 4 2 3" xfId="30805" xr:uid="{6D64EF43-9A2F-4DB8-AF4E-36750AC90A1B}"/>
    <cellStyle name="Comma 6 3 4 2 2 4 3" xfId="10585" xr:uid="{E1D510D4-FD4A-49DD-816F-7F9B8C876D4B}"/>
    <cellStyle name="Comma 6 3 4 2 2 4 3 2" xfId="22717" xr:uid="{C586C448-90CA-4926-BAB6-8912BD8FB12A}"/>
    <cellStyle name="Comma 6 3 4 2 2 4 3 2 2" xfId="46981" xr:uid="{E212F270-3E11-4790-9A9C-6A2686372615}"/>
    <cellStyle name="Comma 6 3 4 2 2 4 3 3" xfId="34849" xr:uid="{EECA2BA9-6506-4CDF-919C-30526239FC30}"/>
    <cellStyle name="Comma 6 3 4 2 2 4 4" xfId="14629" xr:uid="{865FCD78-029B-43F5-96BE-73165A81F3ED}"/>
    <cellStyle name="Comma 6 3 4 2 2 4 4 2" xfId="38893" xr:uid="{00649960-3CDA-4A58-BE2E-235BBDD150E4}"/>
    <cellStyle name="Comma 6 3 4 2 2 4 5" xfId="26761" xr:uid="{08B90D51-3B23-4417-8A41-8B0937C78F6F}"/>
    <cellStyle name="Comma 6 3 4 2 2 5" xfId="4519" xr:uid="{D0D98E82-F0E2-40B5-950E-696CA802AD99}"/>
    <cellStyle name="Comma 6 3 4 2 2 5 2" xfId="16651" xr:uid="{FDB5B0F1-4EEB-4AC2-A4E5-CB4E0CCB3B1B}"/>
    <cellStyle name="Comma 6 3 4 2 2 5 2 2" xfId="40915" xr:uid="{45C9BDDA-8457-4A09-A896-2F6522D41C65}"/>
    <cellStyle name="Comma 6 3 4 2 2 5 3" xfId="28783" xr:uid="{9847B57B-A420-43C9-BCCC-EF3FD81F3062}"/>
    <cellStyle name="Comma 6 3 4 2 2 6" xfId="8563" xr:uid="{23D40300-B4B8-45EF-8623-C9DD249E62DB}"/>
    <cellStyle name="Comma 6 3 4 2 2 6 2" xfId="20695" xr:uid="{015CD9CC-D2DF-4519-AE79-CBB186BC75D0}"/>
    <cellStyle name="Comma 6 3 4 2 2 6 2 2" xfId="44959" xr:uid="{8CFDAA42-1636-4DB5-A46E-907018AC0D18}"/>
    <cellStyle name="Comma 6 3 4 2 2 6 3" xfId="32827" xr:uid="{B892F19B-B46E-4B62-8023-B61A7D5B16E5}"/>
    <cellStyle name="Comma 6 3 4 2 2 7" xfId="12607" xr:uid="{55331A0B-01C9-40DD-B9D4-DB60948BFC1B}"/>
    <cellStyle name="Comma 6 3 4 2 2 7 2" xfId="36871" xr:uid="{3B3D2AE0-9243-49ED-A4B2-2D2583C694EA}"/>
    <cellStyle name="Comma 6 3 4 2 2 8" xfId="24739" xr:uid="{405B18A3-B2C1-458C-A8DE-F11EDD5FF6D2}"/>
    <cellStyle name="Comma 6 3 4 2 3" xfId="727" xr:uid="{CA9CDCA4-1777-4ED8-ACC7-9D552B21E712}"/>
    <cellStyle name="Comma 6 3 4 2 3 2" xfId="1738" xr:uid="{2E7AB70B-6946-4AB4-A87B-8EFEA55E9424}"/>
    <cellStyle name="Comma 6 3 4 2 3 2 2" xfId="3760" xr:uid="{CD56F59F-CC14-4A3E-9576-954680C35D66}"/>
    <cellStyle name="Comma 6 3 4 2 3 2 2 2" xfId="7804" xr:uid="{64301566-DE75-4178-B12E-18D1B4062236}"/>
    <cellStyle name="Comma 6 3 4 2 3 2 2 2 2" xfId="19936" xr:uid="{DDD4BD7D-12CE-4AC7-892C-62D541E6563E}"/>
    <cellStyle name="Comma 6 3 4 2 3 2 2 2 2 2" xfId="44200" xr:uid="{353B01BB-CAA5-4A62-BB0A-4300B771319B}"/>
    <cellStyle name="Comma 6 3 4 2 3 2 2 2 3" xfId="32068" xr:uid="{FA170023-3C88-4FBC-9F6C-29987AA996E5}"/>
    <cellStyle name="Comma 6 3 4 2 3 2 2 3" xfId="11848" xr:uid="{812EEEC7-278C-4C50-93C8-1A7CFF57FC0C}"/>
    <cellStyle name="Comma 6 3 4 2 3 2 2 3 2" xfId="23980" xr:uid="{837C897B-4DF4-45A7-B4E6-445D407CD9B4}"/>
    <cellStyle name="Comma 6 3 4 2 3 2 2 3 2 2" xfId="48244" xr:uid="{5E1CFB9A-F599-4AD3-BAC6-A5C19E49B2E5}"/>
    <cellStyle name="Comma 6 3 4 2 3 2 2 3 3" xfId="36112" xr:uid="{C618EA1F-F296-4845-BE7E-BA0895D88DE5}"/>
    <cellStyle name="Comma 6 3 4 2 3 2 2 4" xfId="15892" xr:uid="{2DD35A0C-6F0E-41F0-BEB2-2E2CE5ECF761}"/>
    <cellStyle name="Comma 6 3 4 2 3 2 2 4 2" xfId="40156" xr:uid="{D2A70F5F-607E-4DFC-89F4-154C0BCA7B13}"/>
    <cellStyle name="Comma 6 3 4 2 3 2 2 5" xfId="28024" xr:uid="{4CB8C872-36BE-4BBA-978F-AB75AB419D31}"/>
    <cellStyle name="Comma 6 3 4 2 3 2 3" xfId="5782" xr:uid="{6C57ACEA-BC4D-448C-8C55-BCF49D6971BD}"/>
    <cellStyle name="Comma 6 3 4 2 3 2 3 2" xfId="17914" xr:uid="{62513AC8-9030-4C57-B287-CB023A51BF7B}"/>
    <cellStyle name="Comma 6 3 4 2 3 2 3 2 2" xfId="42178" xr:uid="{E6298394-2543-43FD-A599-84514C77DC51}"/>
    <cellStyle name="Comma 6 3 4 2 3 2 3 3" xfId="30046" xr:uid="{25D4157E-7D36-4C10-AD83-6828B5AA7D9D}"/>
    <cellStyle name="Comma 6 3 4 2 3 2 4" xfId="9826" xr:uid="{0BCDB573-8757-49BF-B6AB-1A3D3A081AD9}"/>
    <cellStyle name="Comma 6 3 4 2 3 2 4 2" xfId="21958" xr:uid="{767E2F6E-2E20-4BA0-B091-3151B9E53D1F}"/>
    <cellStyle name="Comma 6 3 4 2 3 2 4 2 2" xfId="46222" xr:uid="{A45FC0E3-54CB-4A49-B40F-2B7ED19EE291}"/>
    <cellStyle name="Comma 6 3 4 2 3 2 4 3" xfId="34090" xr:uid="{0A844866-D676-443C-97CE-795498B3BDDA}"/>
    <cellStyle name="Comma 6 3 4 2 3 2 5" xfId="13870" xr:uid="{23BB3210-B439-4799-84CA-39617E87CE44}"/>
    <cellStyle name="Comma 6 3 4 2 3 2 5 2" xfId="38134" xr:uid="{F8A98A40-4FA0-4BA1-A712-4606D9EE3665}"/>
    <cellStyle name="Comma 6 3 4 2 3 2 6" xfId="26002" xr:uid="{AFFB2FEA-3C24-418F-8551-768CE3A8D9E9}"/>
    <cellStyle name="Comma 6 3 4 2 3 3" xfId="2749" xr:uid="{946B5C4A-AEEC-46C5-BFFB-492D538E8322}"/>
    <cellStyle name="Comma 6 3 4 2 3 3 2" xfId="6793" xr:uid="{C852B640-9353-4877-9BDC-40C655EC4A98}"/>
    <cellStyle name="Comma 6 3 4 2 3 3 2 2" xfId="18925" xr:uid="{F4873926-8A7C-4FB4-B85D-3637F0FDA63B}"/>
    <cellStyle name="Comma 6 3 4 2 3 3 2 2 2" xfId="43189" xr:uid="{F377D863-2E18-43B6-A15D-F761E520D026}"/>
    <cellStyle name="Comma 6 3 4 2 3 3 2 3" xfId="31057" xr:uid="{2DD420F2-4494-482C-BE58-FE410C86664E}"/>
    <cellStyle name="Comma 6 3 4 2 3 3 3" xfId="10837" xr:uid="{F8CBCE6D-E891-4199-8EDD-97E904652F86}"/>
    <cellStyle name="Comma 6 3 4 2 3 3 3 2" xfId="22969" xr:uid="{6C17E17E-6E7C-4846-A0C0-5DED8EC54F0B}"/>
    <cellStyle name="Comma 6 3 4 2 3 3 3 2 2" xfId="47233" xr:uid="{8A76AA61-0ACF-4B4F-A0B9-21EEB3531F88}"/>
    <cellStyle name="Comma 6 3 4 2 3 3 3 3" xfId="35101" xr:uid="{FE99A87D-B9ED-4EE9-813F-69D97342FE47}"/>
    <cellStyle name="Comma 6 3 4 2 3 3 4" xfId="14881" xr:uid="{0E78655F-3573-41DD-A35E-60CB5258478D}"/>
    <cellStyle name="Comma 6 3 4 2 3 3 4 2" xfId="39145" xr:uid="{4683096D-3BDC-4C6E-8071-0D117FE999B2}"/>
    <cellStyle name="Comma 6 3 4 2 3 3 5" xfId="27013" xr:uid="{53722FAC-5E97-4D9F-AF38-58B7D6388780}"/>
    <cellStyle name="Comma 6 3 4 2 3 4" xfId="4771" xr:uid="{395CBF57-73ED-47CC-B2F4-A692E51EA58E}"/>
    <cellStyle name="Comma 6 3 4 2 3 4 2" xfId="16903" xr:uid="{3E359E07-D1EA-4DE9-A8AE-FCD8C2C77AB6}"/>
    <cellStyle name="Comma 6 3 4 2 3 4 2 2" xfId="41167" xr:uid="{AB3E366A-FCBF-4B2B-8809-B1A4FB27ABF3}"/>
    <cellStyle name="Comma 6 3 4 2 3 4 3" xfId="29035" xr:uid="{3420104F-0EDF-49AD-AB73-8D5AB7D3485A}"/>
    <cellStyle name="Comma 6 3 4 2 3 5" xfId="8815" xr:uid="{3CD7ED2F-70A2-4E7F-A1E6-58A45D744998}"/>
    <cellStyle name="Comma 6 3 4 2 3 5 2" xfId="20947" xr:uid="{16A706AE-43F6-4095-99C3-72ECD0A2DEFB}"/>
    <cellStyle name="Comma 6 3 4 2 3 5 2 2" xfId="45211" xr:uid="{C50DDD13-4C2D-41E9-9CAE-15FF1B2BDDF8}"/>
    <cellStyle name="Comma 6 3 4 2 3 5 3" xfId="33079" xr:uid="{02BBBEBE-5548-4AD8-B6EC-596865461957}"/>
    <cellStyle name="Comma 6 3 4 2 3 6" xfId="12859" xr:uid="{6B424A2A-D40A-4AAE-A47D-A280A279FFE3}"/>
    <cellStyle name="Comma 6 3 4 2 3 6 2" xfId="37123" xr:uid="{FADCE0E9-65F2-4DC9-984E-0ABFC50027E6}"/>
    <cellStyle name="Comma 6 3 4 2 3 7" xfId="24991" xr:uid="{2A838BC5-1E27-45F0-887B-2EA94853A86E}"/>
    <cellStyle name="Comma 6 3 4 2 4" xfId="1233" xr:uid="{A6CE3D50-6786-4BF2-886D-AB8DDD1570C5}"/>
    <cellStyle name="Comma 6 3 4 2 4 2" xfId="3255" xr:uid="{6844E710-D01E-4434-92AC-0742DC3C405A}"/>
    <cellStyle name="Comma 6 3 4 2 4 2 2" xfId="7299" xr:uid="{D52EAD3F-ACC0-4A02-B7E9-FDD41E93CB43}"/>
    <cellStyle name="Comma 6 3 4 2 4 2 2 2" xfId="19431" xr:uid="{AC2CB284-6272-4BE7-B0ED-628BC2E4A253}"/>
    <cellStyle name="Comma 6 3 4 2 4 2 2 2 2" xfId="43695" xr:uid="{54EB8AF0-D103-4157-8217-C03D0D6B5C01}"/>
    <cellStyle name="Comma 6 3 4 2 4 2 2 3" xfId="31563" xr:uid="{ED64197D-ECF2-495B-A3CB-C07A22DAFE1F}"/>
    <cellStyle name="Comma 6 3 4 2 4 2 3" xfId="11343" xr:uid="{AFFA127F-AC9F-4E5F-875D-54305F1E6C0C}"/>
    <cellStyle name="Comma 6 3 4 2 4 2 3 2" xfId="23475" xr:uid="{8DBAF7B7-6415-43D7-8716-AABFCC0E37BA}"/>
    <cellStyle name="Comma 6 3 4 2 4 2 3 2 2" xfId="47739" xr:uid="{84251E1D-F2F2-4BAC-A105-17F5C5ED4E48}"/>
    <cellStyle name="Comma 6 3 4 2 4 2 3 3" xfId="35607" xr:uid="{092BEB9A-B136-4AC2-BC4B-A9A9891168AF}"/>
    <cellStyle name="Comma 6 3 4 2 4 2 4" xfId="15387" xr:uid="{58DBEF43-75CD-48F1-A5A5-3B0084B4F551}"/>
    <cellStyle name="Comma 6 3 4 2 4 2 4 2" xfId="39651" xr:uid="{B2F97BAA-1E1A-4256-A0B5-5A44BE59DD0F}"/>
    <cellStyle name="Comma 6 3 4 2 4 2 5" xfId="27519" xr:uid="{D690FCE9-93F8-4426-A3DA-2A29B52C66D4}"/>
    <cellStyle name="Comma 6 3 4 2 4 3" xfId="5277" xr:uid="{E38218AE-72EF-4D45-BB3E-F2F3DC573DDF}"/>
    <cellStyle name="Comma 6 3 4 2 4 3 2" xfId="17409" xr:uid="{2789ECF7-1A86-499C-B289-BA4F8DF4A0A4}"/>
    <cellStyle name="Comma 6 3 4 2 4 3 2 2" xfId="41673" xr:uid="{9E3BA35A-FD83-435C-A323-47F818FD29CA}"/>
    <cellStyle name="Comma 6 3 4 2 4 3 3" xfId="29541" xr:uid="{40DD04DE-B5BD-4488-A0D6-0D4E775A0970}"/>
    <cellStyle name="Comma 6 3 4 2 4 4" xfId="9321" xr:uid="{75E79F13-E281-48F0-8C76-F09508B8FAEB}"/>
    <cellStyle name="Comma 6 3 4 2 4 4 2" xfId="21453" xr:uid="{8FD3D23F-B6C4-48A3-81EB-D033864E587D}"/>
    <cellStyle name="Comma 6 3 4 2 4 4 2 2" xfId="45717" xr:uid="{700E9EE7-CEA0-49FE-BA97-095F2BAC76C6}"/>
    <cellStyle name="Comma 6 3 4 2 4 4 3" xfId="33585" xr:uid="{55DFF6DA-118E-4D79-AD82-6123D9F6F00C}"/>
    <cellStyle name="Comma 6 3 4 2 4 5" xfId="13365" xr:uid="{F6631DA6-8822-4BA3-8F4D-3AA931A68D6C}"/>
    <cellStyle name="Comma 6 3 4 2 4 5 2" xfId="37629" xr:uid="{6656E606-52DF-4861-833A-E05AE90791CF}"/>
    <cellStyle name="Comma 6 3 4 2 4 6" xfId="25497" xr:uid="{FF4CD19F-DECF-4DBC-B840-FF067CE5BE72}"/>
    <cellStyle name="Comma 6 3 4 2 5" xfId="2244" xr:uid="{39579746-D6AE-46DC-B931-ACBF32A011AE}"/>
    <cellStyle name="Comma 6 3 4 2 5 2" xfId="6288" xr:uid="{F467858B-10C6-4951-BE14-4148DE7A59A8}"/>
    <cellStyle name="Comma 6 3 4 2 5 2 2" xfId="18420" xr:uid="{02F9F926-8E64-4B46-87D2-2BA6A1058E74}"/>
    <cellStyle name="Comma 6 3 4 2 5 2 2 2" xfId="42684" xr:uid="{8055261F-57EA-4D0C-8D7E-8ADAB6C7C9CF}"/>
    <cellStyle name="Comma 6 3 4 2 5 2 3" xfId="30552" xr:uid="{A033555D-2D79-455D-BDF1-8EF67DCB741D}"/>
    <cellStyle name="Comma 6 3 4 2 5 3" xfId="10332" xr:uid="{BE1B1F36-BC79-4B95-BF76-8245B7AD15E4}"/>
    <cellStyle name="Comma 6 3 4 2 5 3 2" xfId="22464" xr:uid="{7D2B44EB-A713-4777-8B41-0B64D1CE23B5}"/>
    <cellStyle name="Comma 6 3 4 2 5 3 2 2" xfId="46728" xr:uid="{37708588-F8A4-49DA-B4DB-F95B3FF72606}"/>
    <cellStyle name="Comma 6 3 4 2 5 3 3" xfId="34596" xr:uid="{597BC5B1-39D6-45F3-8066-DAEC98D05304}"/>
    <cellStyle name="Comma 6 3 4 2 5 4" xfId="14376" xr:uid="{5678EC3C-BC99-495D-94E8-61B89F191A50}"/>
    <cellStyle name="Comma 6 3 4 2 5 4 2" xfId="38640" xr:uid="{1C742A73-2A76-40F3-B3CE-F86B069493E9}"/>
    <cellStyle name="Comma 6 3 4 2 5 5" xfId="26508" xr:uid="{9D094E01-25D0-4CDC-8EDE-77CC3A619A24}"/>
    <cellStyle name="Comma 6 3 4 2 6" xfId="4266" xr:uid="{4525CA12-181E-435C-9D58-37B18B0A9692}"/>
    <cellStyle name="Comma 6 3 4 2 6 2" xfId="16398" xr:uid="{9A4D7913-7617-4C3A-8AA1-B47357D4C97C}"/>
    <cellStyle name="Comma 6 3 4 2 6 2 2" xfId="40662" xr:uid="{E957CD78-B6CD-4663-A642-8E11E3D8958C}"/>
    <cellStyle name="Comma 6 3 4 2 6 3" xfId="28530" xr:uid="{B61EE90E-FC87-4C99-BB5E-B583698198FB}"/>
    <cellStyle name="Comma 6 3 4 2 7" xfId="8310" xr:uid="{C98CB5DD-05C6-4E4C-B1CA-FD36E89AF9D0}"/>
    <cellStyle name="Comma 6 3 4 2 7 2" xfId="20442" xr:uid="{0B211822-7ACF-4112-8ABD-BB6FD2CB7A8C}"/>
    <cellStyle name="Comma 6 3 4 2 7 2 2" xfId="44706" xr:uid="{495981C3-B171-497F-A05C-6F6585DB5409}"/>
    <cellStyle name="Comma 6 3 4 2 7 3" xfId="32574" xr:uid="{05D8A361-5F3C-4B43-BE68-5E1CC99C66B7}"/>
    <cellStyle name="Comma 6 3 4 2 8" xfId="12354" xr:uid="{A49A9D5F-6499-4432-A075-7B393B8F5431}"/>
    <cellStyle name="Comma 6 3 4 2 8 2" xfId="36618" xr:uid="{7672DAAB-DD88-4C9D-95E7-E516872D2724}"/>
    <cellStyle name="Comma 6 3 4 2 9" xfId="24486" xr:uid="{DE4E22E5-24EB-48EC-BFBB-988BD22CCD13}"/>
    <cellStyle name="Comma 6 3 4 3" xfId="349" xr:uid="{D8DCC6F1-4FF2-4CDD-A90C-CADC49220F0F}"/>
    <cellStyle name="Comma 6 3 4 3 2" xfId="854" xr:uid="{F83A5C7D-CB3F-443D-A47F-1AA75FA4F7F0}"/>
    <cellStyle name="Comma 6 3 4 3 2 2" xfId="1865" xr:uid="{5F603B91-BA76-41FD-BD9C-7B8FFB99453B}"/>
    <cellStyle name="Comma 6 3 4 3 2 2 2" xfId="3887" xr:uid="{034CB5BA-9898-4FBA-BBCB-1C5455B76B66}"/>
    <cellStyle name="Comma 6 3 4 3 2 2 2 2" xfId="7931" xr:uid="{0DC00174-990A-47BD-85EF-D07440547099}"/>
    <cellStyle name="Comma 6 3 4 3 2 2 2 2 2" xfId="20063" xr:uid="{11A2AACF-7819-4EBB-9AF2-93F31FFCAC23}"/>
    <cellStyle name="Comma 6 3 4 3 2 2 2 2 2 2" xfId="44327" xr:uid="{B8DE90CC-797D-4431-BDE4-2B1EC0B31B24}"/>
    <cellStyle name="Comma 6 3 4 3 2 2 2 2 3" xfId="32195" xr:uid="{2732CFFC-8792-4AE4-9ACE-95DEC089835B}"/>
    <cellStyle name="Comma 6 3 4 3 2 2 2 3" xfId="11975" xr:uid="{35B7708C-1E5B-4967-92DB-472DA6566B3C}"/>
    <cellStyle name="Comma 6 3 4 3 2 2 2 3 2" xfId="24107" xr:uid="{634EE695-CE1A-4BD3-87E5-39FB4D11EA98}"/>
    <cellStyle name="Comma 6 3 4 3 2 2 2 3 2 2" xfId="48371" xr:uid="{A5589D7C-5AAF-4404-9302-9140441B915A}"/>
    <cellStyle name="Comma 6 3 4 3 2 2 2 3 3" xfId="36239" xr:uid="{6F5C35CF-1F61-4E69-81D5-770BC4E0012A}"/>
    <cellStyle name="Comma 6 3 4 3 2 2 2 4" xfId="16019" xr:uid="{29717E9C-0E82-4247-9C39-698783451007}"/>
    <cellStyle name="Comma 6 3 4 3 2 2 2 4 2" xfId="40283" xr:uid="{43F23936-449A-46E1-AEE2-CBF21A81A0C9}"/>
    <cellStyle name="Comma 6 3 4 3 2 2 2 5" xfId="28151" xr:uid="{DD2E86E9-31A9-4A88-9861-E98E8F487F99}"/>
    <cellStyle name="Comma 6 3 4 3 2 2 3" xfId="5909" xr:uid="{A3495F13-0A6F-4E59-BA66-B25AC933F11A}"/>
    <cellStyle name="Comma 6 3 4 3 2 2 3 2" xfId="18041" xr:uid="{B769F772-6039-4306-A596-5B736C646D2B}"/>
    <cellStyle name="Comma 6 3 4 3 2 2 3 2 2" xfId="42305" xr:uid="{E31254F9-FB6A-4EF3-8EE6-5FE63EF58573}"/>
    <cellStyle name="Comma 6 3 4 3 2 2 3 3" xfId="30173" xr:uid="{480AC372-7801-4C0E-9BC0-CE06EEB76897}"/>
    <cellStyle name="Comma 6 3 4 3 2 2 4" xfId="9953" xr:uid="{5962BFBC-2908-4652-A28F-25D25D4D811B}"/>
    <cellStyle name="Comma 6 3 4 3 2 2 4 2" xfId="22085" xr:uid="{F2532123-D4CE-448B-9250-1AF949DF28F5}"/>
    <cellStyle name="Comma 6 3 4 3 2 2 4 2 2" xfId="46349" xr:uid="{CB14F254-6492-43AB-A752-D2F653745FA1}"/>
    <cellStyle name="Comma 6 3 4 3 2 2 4 3" xfId="34217" xr:uid="{9EAFF825-4B67-45E4-A0CD-CA2357C39A31}"/>
    <cellStyle name="Comma 6 3 4 3 2 2 5" xfId="13997" xr:uid="{C182BBC0-78A9-49D0-BCAB-5EE00D26D9A6}"/>
    <cellStyle name="Comma 6 3 4 3 2 2 5 2" xfId="38261" xr:uid="{CA6A61A9-CF4A-400E-B5D6-2581D8454A01}"/>
    <cellStyle name="Comma 6 3 4 3 2 2 6" xfId="26129" xr:uid="{04B230BF-DFB1-45B8-8B0A-8B1692ECF5D4}"/>
    <cellStyle name="Comma 6 3 4 3 2 3" xfId="2876" xr:uid="{B24D1592-8661-464B-A127-9F981CBA14D8}"/>
    <cellStyle name="Comma 6 3 4 3 2 3 2" xfId="6920" xr:uid="{BF6AF870-9850-43C0-A05D-553F0939C083}"/>
    <cellStyle name="Comma 6 3 4 3 2 3 2 2" xfId="19052" xr:uid="{5358006E-91B2-4041-8368-48172FD00DCF}"/>
    <cellStyle name="Comma 6 3 4 3 2 3 2 2 2" xfId="43316" xr:uid="{99123AD6-4BDF-44F9-9D8F-F1731A3525BE}"/>
    <cellStyle name="Comma 6 3 4 3 2 3 2 3" xfId="31184" xr:uid="{375B7640-7BB3-43FD-97BB-23E90E1C9AC2}"/>
    <cellStyle name="Comma 6 3 4 3 2 3 3" xfId="10964" xr:uid="{87090321-2C61-4514-9F4A-C2A5DF21ABE1}"/>
    <cellStyle name="Comma 6 3 4 3 2 3 3 2" xfId="23096" xr:uid="{2AFBADB6-EE3A-45B6-9841-5BBF6005F0AA}"/>
    <cellStyle name="Comma 6 3 4 3 2 3 3 2 2" xfId="47360" xr:uid="{B732884A-C120-4BD6-BEFE-7DE8A7F2E8A6}"/>
    <cellStyle name="Comma 6 3 4 3 2 3 3 3" xfId="35228" xr:uid="{03672325-9A89-4934-AE65-D040FA5253F6}"/>
    <cellStyle name="Comma 6 3 4 3 2 3 4" xfId="15008" xr:uid="{A9398453-6B1F-467D-B3F0-0F79081F8698}"/>
    <cellStyle name="Comma 6 3 4 3 2 3 4 2" xfId="39272" xr:uid="{E60FA3AB-0C6F-47A4-AB13-A33FFC98A208}"/>
    <cellStyle name="Comma 6 3 4 3 2 3 5" xfId="27140" xr:uid="{9C48D0D1-EE0E-4BB1-8B90-F79F9EE7A3C9}"/>
    <cellStyle name="Comma 6 3 4 3 2 4" xfId="4898" xr:uid="{FDF039D7-E103-4BAC-98B4-1F8CB2854E2F}"/>
    <cellStyle name="Comma 6 3 4 3 2 4 2" xfId="17030" xr:uid="{076654DA-1820-47A1-9A42-103061D5F74A}"/>
    <cellStyle name="Comma 6 3 4 3 2 4 2 2" xfId="41294" xr:uid="{E3833C79-42E4-4F6A-99DB-5DF28E3ADC3E}"/>
    <cellStyle name="Comma 6 3 4 3 2 4 3" xfId="29162" xr:uid="{7F635391-4B7E-4CE3-863C-F40F44BD30D5}"/>
    <cellStyle name="Comma 6 3 4 3 2 5" xfId="8942" xr:uid="{C7F96952-3DC4-42B5-8FE0-79EA39CA0416}"/>
    <cellStyle name="Comma 6 3 4 3 2 5 2" xfId="21074" xr:uid="{E9E2712F-AAB1-4487-AF9A-4B76DCA51BB1}"/>
    <cellStyle name="Comma 6 3 4 3 2 5 2 2" xfId="45338" xr:uid="{B425F1B4-525B-422F-813E-8F1FCB6328C1}"/>
    <cellStyle name="Comma 6 3 4 3 2 5 3" xfId="33206" xr:uid="{233838AE-FEDC-46E4-BC4A-82C981A58A7C}"/>
    <cellStyle name="Comma 6 3 4 3 2 6" xfId="12986" xr:uid="{A17299C2-21F4-4664-8B4B-6FDD93B15494}"/>
    <cellStyle name="Comma 6 3 4 3 2 6 2" xfId="37250" xr:uid="{EE7C053C-963F-4A86-8065-C8103F460D63}"/>
    <cellStyle name="Comma 6 3 4 3 2 7" xfId="25118" xr:uid="{DE5E0F3E-2D67-445F-9795-95F5740DA277}"/>
    <cellStyle name="Comma 6 3 4 3 3" xfId="1360" xr:uid="{B669B73D-09F4-46CD-8E27-307A212CFDBE}"/>
    <cellStyle name="Comma 6 3 4 3 3 2" xfId="3382" xr:uid="{6BB37781-969D-433E-92EC-72C64104F412}"/>
    <cellStyle name="Comma 6 3 4 3 3 2 2" xfId="7426" xr:uid="{87D4F7CB-068B-4886-B613-588573E15C71}"/>
    <cellStyle name="Comma 6 3 4 3 3 2 2 2" xfId="19558" xr:uid="{66405F06-88A4-46F6-A082-3DBB7C260E11}"/>
    <cellStyle name="Comma 6 3 4 3 3 2 2 2 2" xfId="43822" xr:uid="{4BBF2844-085C-4ED4-9D87-9A5C2FE29B1F}"/>
    <cellStyle name="Comma 6 3 4 3 3 2 2 3" xfId="31690" xr:uid="{73CE462F-7BE2-4226-B6C2-45CA6ABB3C3A}"/>
    <cellStyle name="Comma 6 3 4 3 3 2 3" xfId="11470" xr:uid="{B2BBF5F8-C062-4BC5-934D-19E470B451FD}"/>
    <cellStyle name="Comma 6 3 4 3 3 2 3 2" xfId="23602" xr:uid="{1960BA3F-2C47-4EB0-B5DB-6BE59A0BBB89}"/>
    <cellStyle name="Comma 6 3 4 3 3 2 3 2 2" xfId="47866" xr:uid="{DC020C7B-CF03-47DE-8B01-1E6327E60EBC}"/>
    <cellStyle name="Comma 6 3 4 3 3 2 3 3" xfId="35734" xr:uid="{D69179E7-84B3-4BC9-B981-4C14FC7F557C}"/>
    <cellStyle name="Comma 6 3 4 3 3 2 4" xfId="15514" xr:uid="{48B45C85-08C0-4CAD-B734-F93513FE37FD}"/>
    <cellStyle name="Comma 6 3 4 3 3 2 4 2" xfId="39778" xr:uid="{5E031E60-6182-4564-94BD-D1D256F97F93}"/>
    <cellStyle name="Comma 6 3 4 3 3 2 5" xfId="27646" xr:uid="{8B79DD52-F433-4607-9B36-F321DD4B79F5}"/>
    <cellStyle name="Comma 6 3 4 3 3 3" xfId="5404" xr:uid="{D150202E-9DE4-446E-9D78-4B36CE442C79}"/>
    <cellStyle name="Comma 6 3 4 3 3 3 2" xfId="17536" xr:uid="{C810D253-F45A-4DAC-B0AB-0FC3E651C833}"/>
    <cellStyle name="Comma 6 3 4 3 3 3 2 2" xfId="41800" xr:uid="{8D125DD7-6A43-4254-BF9D-0F56454F5CF2}"/>
    <cellStyle name="Comma 6 3 4 3 3 3 3" xfId="29668" xr:uid="{95B1495E-AB41-4D3C-BF27-25FC934DAABB}"/>
    <cellStyle name="Comma 6 3 4 3 3 4" xfId="9448" xr:uid="{7032BF85-C6D5-40E6-81D1-EF5B0FC57BC8}"/>
    <cellStyle name="Comma 6 3 4 3 3 4 2" xfId="21580" xr:uid="{1B9ED251-53BC-4FA2-862D-01DD11CC5B9D}"/>
    <cellStyle name="Comma 6 3 4 3 3 4 2 2" xfId="45844" xr:uid="{CB288AD1-65B2-4B24-8462-8FE6EEA5D117}"/>
    <cellStyle name="Comma 6 3 4 3 3 4 3" xfId="33712" xr:uid="{DD5D50D9-68B7-4802-9256-8B8A3D8446F6}"/>
    <cellStyle name="Comma 6 3 4 3 3 5" xfId="13492" xr:uid="{65E4D149-8084-45FF-8413-2679CDF841C0}"/>
    <cellStyle name="Comma 6 3 4 3 3 5 2" xfId="37756" xr:uid="{79D5763F-94C3-451F-A8F6-DC2A6AECCEB9}"/>
    <cellStyle name="Comma 6 3 4 3 3 6" xfId="25624" xr:uid="{5549A9C6-1E8F-4926-B511-50D07AEBA3FC}"/>
    <cellStyle name="Comma 6 3 4 3 4" xfId="2371" xr:uid="{3E946360-36DB-483E-8034-0E4E95774B43}"/>
    <cellStyle name="Comma 6 3 4 3 4 2" xfId="6415" xr:uid="{560AD93A-6B4C-4259-A6EE-693D7B0B5EF2}"/>
    <cellStyle name="Comma 6 3 4 3 4 2 2" xfId="18547" xr:uid="{CDC2A119-CB71-4664-B4B1-11B5CE7AF9E4}"/>
    <cellStyle name="Comma 6 3 4 3 4 2 2 2" xfId="42811" xr:uid="{BEB43729-B454-44E8-BD46-F9A1A5F9F48C}"/>
    <cellStyle name="Comma 6 3 4 3 4 2 3" xfId="30679" xr:uid="{B0239E43-97A3-4816-8362-F9D440E3DA7B}"/>
    <cellStyle name="Comma 6 3 4 3 4 3" xfId="10459" xr:uid="{0557E403-C81E-451F-B957-979894B6A888}"/>
    <cellStyle name="Comma 6 3 4 3 4 3 2" xfId="22591" xr:uid="{0F78163C-23D4-4673-A3BA-DCE5DDAC58DE}"/>
    <cellStyle name="Comma 6 3 4 3 4 3 2 2" xfId="46855" xr:uid="{C05B8906-72BE-4B90-AA59-31B79E0B9CA3}"/>
    <cellStyle name="Comma 6 3 4 3 4 3 3" xfId="34723" xr:uid="{7FF847EC-A4EC-469B-A939-64FE9955B17A}"/>
    <cellStyle name="Comma 6 3 4 3 4 4" xfId="14503" xr:uid="{CD8A2257-57C7-4BAD-82BE-58B688F587C6}"/>
    <cellStyle name="Comma 6 3 4 3 4 4 2" xfId="38767" xr:uid="{43960EB5-1FA5-4A41-AA71-FBE73F7A0EF0}"/>
    <cellStyle name="Comma 6 3 4 3 4 5" xfId="26635" xr:uid="{832C4549-D1D9-450E-8C4C-4AB78606617D}"/>
    <cellStyle name="Comma 6 3 4 3 5" xfId="4393" xr:uid="{7597061E-F8F2-4439-AA3F-FD6A4FF85A68}"/>
    <cellStyle name="Comma 6 3 4 3 5 2" xfId="16525" xr:uid="{C7EE530C-5980-4A3B-A884-D891772B7323}"/>
    <cellStyle name="Comma 6 3 4 3 5 2 2" xfId="40789" xr:uid="{E908407B-0AB0-4925-9AF7-4325A3B51A75}"/>
    <cellStyle name="Comma 6 3 4 3 5 3" xfId="28657" xr:uid="{A03D3035-D1AD-43C1-9341-5FF5647F4C45}"/>
    <cellStyle name="Comma 6 3 4 3 6" xfId="8437" xr:uid="{5CE6583E-C9BA-47DB-9DFE-EB062EC3CD2F}"/>
    <cellStyle name="Comma 6 3 4 3 6 2" xfId="20569" xr:uid="{ECCFCF0E-500C-4676-A72D-17A27384F3A1}"/>
    <cellStyle name="Comma 6 3 4 3 6 2 2" xfId="44833" xr:uid="{6DEED934-302B-460A-8CE4-5D79EAB62F39}"/>
    <cellStyle name="Comma 6 3 4 3 6 3" xfId="32701" xr:uid="{16974300-B54C-4DFB-BF7E-95F8EF11F39D}"/>
    <cellStyle name="Comma 6 3 4 3 7" xfId="12481" xr:uid="{4B1DDFF6-316A-4C13-8A24-8E70CAC7595A}"/>
    <cellStyle name="Comma 6 3 4 3 7 2" xfId="36745" xr:uid="{B3CF1F0D-B63B-4776-9A36-5A3F27C59EEF}"/>
    <cellStyle name="Comma 6 3 4 3 8" xfId="24613" xr:uid="{64E23513-09BD-4DE4-8325-6830551A34A2}"/>
    <cellStyle name="Comma 6 3 4 4" xfId="601" xr:uid="{88AF882F-70C8-4C4F-9C46-37B6D03F1B65}"/>
    <cellStyle name="Comma 6 3 4 4 2" xfId="1612" xr:uid="{81C75091-784B-4B6B-9076-C8784EF9B347}"/>
    <cellStyle name="Comma 6 3 4 4 2 2" xfId="3634" xr:uid="{DA7D8EDA-24EE-4F1F-8E6F-14D7875D7A47}"/>
    <cellStyle name="Comma 6 3 4 4 2 2 2" xfId="7678" xr:uid="{66019904-2802-45BC-BD1A-0ABCC535DFFC}"/>
    <cellStyle name="Comma 6 3 4 4 2 2 2 2" xfId="19810" xr:uid="{C18F4172-D762-4742-90F3-7B2CD3AB31CA}"/>
    <cellStyle name="Comma 6 3 4 4 2 2 2 2 2" xfId="44074" xr:uid="{B0968AFF-8F46-41B6-8947-16855C4B42BA}"/>
    <cellStyle name="Comma 6 3 4 4 2 2 2 3" xfId="31942" xr:uid="{FE6FA45B-937D-459B-B5C3-BEF0B83246EB}"/>
    <cellStyle name="Comma 6 3 4 4 2 2 3" xfId="11722" xr:uid="{B8BE1FAA-C73D-472C-9729-94CE9E547F30}"/>
    <cellStyle name="Comma 6 3 4 4 2 2 3 2" xfId="23854" xr:uid="{29B15BE7-DDE3-410B-9923-E2CBCB4BD786}"/>
    <cellStyle name="Comma 6 3 4 4 2 2 3 2 2" xfId="48118" xr:uid="{65CD771F-7847-4D8E-888C-8D82D3AB99AA}"/>
    <cellStyle name="Comma 6 3 4 4 2 2 3 3" xfId="35986" xr:uid="{8069E60A-F7C2-4CA7-90D5-76558BF54128}"/>
    <cellStyle name="Comma 6 3 4 4 2 2 4" xfId="15766" xr:uid="{92D725C7-C4F5-4BEC-BFD4-FCC4E57DDB99}"/>
    <cellStyle name="Comma 6 3 4 4 2 2 4 2" xfId="40030" xr:uid="{267A0098-B636-4579-9F72-FB0AE654D309}"/>
    <cellStyle name="Comma 6 3 4 4 2 2 5" xfId="27898" xr:uid="{DD31A034-D64F-4669-A8D1-A278DDA10B0C}"/>
    <cellStyle name="Comma 6 3 4 4 2 3" xfId="5656" xr:uid="{AA4F3E9A-013D-4EEC-A941-D6B5AC9D8FC7}"/>
    <cellStyle name="Comma 6 3 4 4 2 3 2" xfId="17788" xr:uid="{34423268-E7A7-471E-9F5C-FF97F380CF03}"/>
    <cellStyle name="Comma 6 3 4 4 2 3 2 2" xfId="42052" xr:uid="{AEF048CF-40A3-4052-B017-4D4977D821BE}"/>
    <cellStyle name="Comma 6 3 4 4 2 3 3" xfId="29920" xr:uid="{56F2367D-E6EC-40D9-91FF-F2432B563686}"/>
    <cellStyle name="Comma 6 3 4 4 2 4" xfId="9700" xr:uid="{A04BD363-C559-49CE-81E0-EC684662910D}"/>
    <cellStyle name="Comma 6 3 4 4 2 4 2" xfId="21832" xr:uid="{045FDD33-21DA-41A5-9221-3C50954CBCCB}"/>
    <cellStyle name="Comma 6 3 4 4 2 4 2 2" xfId="46096" xr:uid="{466EF70B-D175-4D38-8B5B-B836C4ECE951}"/>
    <cellStyle name="Comma 6 3 4 4 2 4 3" xfId="33964" xr:uid="{63526FB3-7791-4B39-A5F2-5056CCCAAF04}"/>
    <cellStyle name="Comma 6 3 4 4 2 5" xfId="13744" xr:uid="{F585EC67-A059-46C4-AD4D-03EDC3168E35}"/>
    <cellStyle name="Comma 6 3 4 4 2 5 2" xfId="38008" xr:uid="{297F030E-A680-423A-BD2C-1263AEA1FE1B}"/>
    <cellStyle name="Comma 6 3 4 4 2 6" xfId="25876" xr:uid="{8FB47790-FFB1-46C8-BB76-E13394F928DD}"/>
    <cellStyle name="Comma 6 3 4 4 3" xfId="2623" xr:uid="{8A943039-7385-4B55-9C65-7B567DE540FF}"/>
    <cellStyle name="Comma 6 3 4 4 3 2" xfId="6667" xr:uid="{BFF6402F-4E2C-4FE9-B71B-72EA2D637060}"/>
    <cellStyle name="Comma 6 3 4 4 3 2 2" xfId="18799" xr:uid="{4502FDCC-8F98-4E4A-B8A2-48C61DDE0FBF}"/>
    <cellStyle name="Comma 6 3 4 4 3 2 2 2" xfId="43063" xr:uid="{3CBE89DD-0997-4636-BBF9-8A8E01A57865}"/>
    <cellStyle name="Comma 6 3 4 4 3 2 3" xfId="30931" xr:uid="{C02A51B6-F05B-479C-B2A9-62917C59B851}"/>
    <cellStyle name="Comma 6 3 4 4 3 3" xfId="10711" xr:uid="{D6C0EA19-094B-4EB0-8735-69CE31CBE837}"/>
    <cellStyle name="Comma 6 3 4 4 3 3 2" xfId="22843" xr:uid="{923C249D-D432-4D4A-8DE8-145B49D519ED}"/>
    <cellStyle name="Comma 6 3 4 4 3 3 2 2" xfId="47107" xr:uid="{892448E3-1A8A-4717-A336-11F3C34FEFD3}"/>
    <cellStyle name="Comma 6 3 4 4 3 3 3" xfId="34975" xr:uid="{F5BBB61F-3B53-4271-B693-45648C20FFEB}"/>
    <cellStyle name="Comma 6 3 4 4 3 4" xfId="14755" xr:uid="{7640D2F8-B338-42AB-A6F7-7B2099D3850E}"/>
    <cellStyle name="Comma 6 3 4 4 3 4 2" xfId="39019" xr:uid="{962F385D-2A74-418E-B570-1EC985A4246B}"/>
    <cellStyle name="Comma 6 3 4 4 3 5" xfId="26887" xr:uid="{0FF0331A-E76B-4B92-A1A6-845DE7D74070}"/>
    <cellStyle name="Comma 6 3 4 4 4" xfId="4645" xr:uid="{7C05BE6F-1CF3-409D-BE6C-022E609BFB9B}"/>
    <cellStyle name="Comma 6 3 4 4 4 2" xfId="16777" xr:uid="{5E130623-FFC7-4C5A-9894-70F326ED6142}"/>
    <cellStyle name="Comma 6 3 4 4 4 2 2" xfId="41041" xr:uid="{2E35A5C5-D12C-472E-A2F1-8623C72C4C45}"/>
    <cellStyle name="Comma 6 3 4 4 4 3" xfId="28909" xr:uid="{805234B3-4F37-46EF-8046-E92B6238FE9C}"/>
    <cellStyle name="Comma 6 3 4 4 5" xfId="8689" xr:uid="{FDA75AAE-8C27-4FC1-B7C2-2EAE80B1ABDC}"/>
    <cellStyle name="Comma 6 3 4 4 5 2" xfId="20821" xr:uid="{82E5BA4F-0B29-442A-A446-CA8EAE13B39C}"/>
    <cellStyle name="Comma 6 3 4 4 5 2 2" xfId="45085" xr:uid="{DFF89915-59BD-426C-9964-031AC2E210E3}"/>
    <cellStyle name="Comma 6 3 4 4 5 3" xfId="32953" xr:uid="{ED14B62A-6832-454B-B94E-6260EA4CF9BE}"/>
    <cellStyle name="Comma 6 3 4 4 6" xfId="12733" xr:uid="{071B0D70-2DB2-44BC-A6BD-8D5E3FA3D3DC}"/>
    <cellStyle name="Comma 6 3 4 4 6 2" xfId="36997" xr:uid="{C82B9C8A-4B99-46B0-BDCA-0CFC69347910}"/>
    <cellStyle name="Comma 6 3 4 4 7" xfId="24865" xr:uid="{F5FDC6CC-4A45-4A38-B0E0-06091B686C1E}"/>
    <cellStyle name="Comma 6 3 4 5" xfId="1107" xr:uid="{3117D410-494E-4A19-BDA2-CC6F27C33DAA}"/>
    <cellStyle name="Comma 6 3 4 5 2" xfId="3129" xr:uid="{BE3BA715-F00C-496D-A498-0430AC787058}"/>
    <cellStyle name="Comma 6 3 4 5 2 2" xfId="7173" xr:uid="{ED40AF02-0E66-4A20-9B67-11BAE89E9525}"/>
    <cellStyle name="Comma 6 3 4 5 2 2 2" xfId="19305" xr:uid="{37F4A0A5-EA76-43B8-A11E-424802997D3D}"/>
    <cellStyle name="Comma 6 3 4 5 2 2 2 2" xfId="43569" xr:uid="{B37EC941-17C8-4D0F-BDD2-C061148429EC}"/>
    <cellStyle name="Comma 6 3 4 5 2 2 3" xfId="31437" xr:uid="{EC983250-88BF-428C-8923-BE655D82EEFC}"/>
    <cellStyle name="Comma 6 3 4 5 2 3" xfId="11217" xr:uid="{63BDB2BC-33E5-4538-8C50-A2072F15E744}"/>
    <cellStyle name="Comma 6 3 4 5 2 3 2" xfId="23349" xr:uid="{53D34C86-17B2-4008-B6A0-1CB4C7B39D2D}"/>
    <cellStyle name="Comma 6 3 4 5 2 3 2 2" xfId="47613" xr:uid="{A8EBF3BE-28B7-4AE3-B8F3-CBE6F00E3D36}"/>
    <cellStyle name="Comma 6 3 4 5 2 3 3" xfId="35481" xr:uid="{FD3EDF8B-720B-40E8-8C5D-400A1842817B}"/>
    <cellStyle name="Comma 6 3 4 5 2 4" xfId="15261" xr:uid="{34781050-32A9-4249-A594-1659AC94B443}"/>
    <cellStyle name="Comma 6 3 4 5 2 4 2" xfId="39525" xr:uid="{36C3602D-D6A7-468C-97A0-B23F65A87C66}"/>
    <cellStyle name="Comma 6 3 4 5 2 5" xfId="27393" xr:uid="{A49C5107-0868-425C-BDA0-D1BE551DA068}"/>
    <cellStyle name="Comma 6 3 4 5 3" xfId="5151" xr:uid="{B1B702FE-08FC-4002-BFB0-90FE0B85FA39}"/>
    <cellStyle name="Comma 6 3 4 5 3 2" xfId="17283" xr:uid="{B9BB9080-F60A-4266-AFD5-93823B983AD3}"/>
    <cellStyle name="Comma 6 3 4 5 3 2 2" xfId="41547" xr:uid="{C07108A6-49BF-42AE-ADC8-7149959F0E6E}"/>
    <cellStyle name="Comma 6 3 4 5 3 3" xfId="29415" xr:uid="{C0C6BEC1-86EA-470E-A36E-6CF779575467}"/>
    <cellStyle name="Comma 6 3 4 5 4" xfId="9195" xr:uid="{C9E349A4-9617-43EF-BF4C-DFE726B90821}"/>
    <cellStyle name="Comma 6 3 4 5 4 2" xfId="21327" xr:uid="{E04BC3E1-C552-442D-A423-59B70CDD7D86}"/>
    <cellStyle name="Comma 6 3 4 5 4 2 2" xfId="45591" xr:uid="{C403AD4F-3506-4FB8-8DF2-119BB998C39C}"/>
    <cellStyle name="Comma 6 3 4 5 4 3" xfId="33459" xr:uid="{A34170E7-03D7-48A9-A615-12C074DCFE51}"/>
    <cellStyle name="Comma 6 3 4 5 5" xfId="13239" xr:uid="{2C20C355-A32B-4B7F-90B0-EF92F9A87073}"/>
    <cellStyle name="Comma 6 3 4 5 5 2" xfId="37503" xr:uid="{388D5B19-BF9A-4AD3-A653-B7B00D1FC90E}"/>
    <cellStyle name="Comma 6 3 4 5 6" xfId="25371" xr:uid="{5131CECD-54CC-45F5-922A-FE85CD1975CB}"/>
    <cellStyle name="Comma 6 3 4 6" xfId="2118" xr:uid="{6CF0237F-CEF4-4A8F-A17F-8C96D637CB69}"/>
    <cellStyle name="Comma 6 3 4 6 2" xfId="6162" xr:uid="{38028001-983A-4F9F-A2D5-6721A3AAEE02}"/>
    <cellStyle name="Comma 6 3 4 6 2 2" xfId="18294" xr:uid="{03804467-E72B-4D11-82FB-16F605511EA6}"/>
    <cellStyle name="Comma 6 3 4 6 2 2 2" xfId="42558" xr:uid="{BC57A5DA-134C-4F97-AB1F-2A8AB7FFE014}"/>
    <cellStyle name="Comma 6 3 4 6 2 3" xfId="30426" xr:uid="{358521F6-AE6D-4F90-818F-E1726D06F12D}"/>
    <cellStyle name="Comma 6 3 4 6 3" xfId="10206" xr:uid="{8C1131F8-EC10-45E8-B23F-7376926089C8}"/>
    <cellStyle name="Comma 6 3 4 6 3 2" xfId="22338" xr:uid="{CE7EB815-5D38-4B9A-A243-BA0124908BAA}"/>
    <cellStyle name="Comma 6 3 4 6 3 2 2" xfId="46602" xr:uid="{2C81BE60-88D6-4E21-8C59-D4D2D0D8C12A}"/>
    <cellStyle name="Comma 6 3 4 6 3 3" xfId="34470" xr:uid="{256D7AB1-8419-480C-8F9B-36DA533B423A}"/>
    <cellStyle name="Comma 6 3 4 6 4" xfId="14250" xr:uid="{007B81A0-FC36-4BB3-96BC-62FC577C781B}"/>
    <cellStyle name="Comma 6 3 4 6 4 2" xfId="38514" xr:uid="{1C770E8C-B6BD-4C89-ADD2-3952C1978012}"/>
    <cellStyle name="Comma 6 3 4 6 5" xfId="26382" xr:uid="{1D792831-4648-4996-BC2D-FC321248B371}"/>
    <cellStyle name="Comma 6 3 4 7" xfId="4140" xr:uid="{96397DD7-0677-402A-A6B0-15C5A29F9D7A}"/>
    <cellStyle name="Comma 6 3 4 7 2" xfId="16272" xr:uid="{858136F6-5AB2-4644-BA72-AE1FDE644F91}"/>
    <cellStyle name="Comma 6 3 4 7 2 2" xfId="40536" xr:uid="{8E1E74C0-7B83-4CE6-A942-FCCFBCD06221}"/>
    <cellStyle name="Comma 6 3 4 7 3" xfId="28404" xr:uid="{1EBA3BC4-EDF4-4F09-A7EC-D0FAD73E8BA4}"/>
    <cellStyle name="Comma 6 3 4 8" xfId="8184" xr:uid="{6B91DEDC-88F6-4D97-A193-C2A8A26E3DF8}"/>
    <cellStyle name="Comma 6 3 4 8 2" xfId="20316" xr:uid="{372BACC9-259E-4683-988C-095466AB0634}"/>
    <cellStyle name="Comma 6 3 4 8 2 2" xfId="44580" xr:uid="{0D7C0F0A-B07F-4D3A-A85C-C78228FC15F5}"/>
    <cellStyle name="Comma 6 3 4 8 3" xfId="32448" xr:uid="{BB12236E-3845-430B-87F2-6761E0386090}"/>
    <cellStyle name="Comma 6 3 4 9" xfId="12228" xr:uid="{98D8FA25-3B0D-48C0-93EB-B471ECA17F78}"/>
    <cellStyle name="Comma 6 3 4 9 2" xfId="36492" xr:uid="{4AFB75B8-2A6E-4C65-B7EB-EB4085581BBD}"/>
    <cellStyle name="Comma 6 3 5" xfId="159" xr:uid="{622E54F5-27BC-4FB6-8E58-740B582506D4}"/>
    <cellStyle name="Comma 6 3 5 2" xfId="412" xr:uid="{3251FFC5-440E-42D2-88A6-2894C87BB8C7}"/>
    <cellStyle name="Comma 6 3 5 2 2" xfId="917" xr:uid="{9B66AD58-175D-4121-8495-1397F7C0A014}"/>
    <cellStyle name="Comma 6 3 5 2 2 2" xfId="1928" xr:uid="{78331730-59A4-4E4C-A17C-6F2719B68FE5}"/>
    <cellStyle name="Comma 6 3 5 2 2 2 2" xfId="3950" xr:uid="{68A8319B-9137-4F9C-99F0-E65503AC7FBD}"/>
    <cellStyle name="Comma 6 3 5 2 2 2 2 2" xfId="7994" xr:uid="{5E6999D7-0F50-4FA5-B4E0-A20E5E1B4483}"/>
    <cellStyle name="Comma 6 3 5 2 2 2 2 2 2" xfId="20126" xr:uid="{0C320FE9-0832-4F9C-A617-D100C12CBAA7}"/>
    <cellStyle name="Comma 6 3 5 2 2 2 2 2 2 2" xfId="44390" xr:uid="{7510A6DA-D7A7-4AB5-BBAC-422127BDD2F9}"/>
    <cellStyle name="Comma 6 3 5 2 2 2 2 2 3" xfId="32258" xr:uid="{4D5671DB-4BE6-4B0A-AC89-1894773F71F3}"/>
    <cellStyle name="Comma 6 3 5 2 2 2 2 3" xfId="12038" xr:uid="{3BA7A2D9-6DE2-4105-A2F0-323AD8758C14}"/>
    <cellStyle name="Comma 6 3 5 2 2 2 2 3 2" xfId="24170" xr:uid="{1C4327A7-E29A-40B2-B5DD-16268CE3CB4B}"/>
    <cellStyle name="Comma 6 3 5 2 2 2 2 3 2 2" xfId="48434" xr:uid="{68B00BF7-56B4-4AAA-BF62-96CA3CEFB672}"/>
    <cellStyle name="Comma 6 3 5 2 2 2 2 3 3" xfId="36302" xr:uid="{A863B9C0-1556-490C-94DB-B6A81431A790}"/>
    <cellStyle name="Comma 6 3 5 2 2 2 2 4" xfId="16082" xr:uid="{4B6B6D86-A736-410E-922A-2AF05F6509D4}"/>
    <cellStyle name="Comma 6 3 5 2 2 2 2 4 2" xfId="40346" xr:uid="{910F06A5-DCCD-4532-B112-ECE8727C9B8A}"/>
    <cellStyle name="Comma 6 3 5 2 2 2 2 5" xfId="28214" xr:uid="{502F26F5-9D98-47E1-ADE7-5D355108909F}"/>
    <cellStyle name="Comma 6 3 5 2 2 2 3" xfId="5972" xr:uid="{73C9794B-A411-4B8A-9E69-FA943F6D1093}"/>
    <cellStyle name="Comma 6 3 5 2 2 2 3 2" xfId="18104" xr:uid="{D998E410-17F1-471C-BD25-128615A3BBB8}"/>
    <cellStyle name="Comma 6 3 5 2 2 2 3 2 2" xfId="42368" xr:uid="{5D9FBCC6-F74F-46DA-8086-1090C2EB0AB5}"/>
    <cellStyle name="Comma 6 3 5 2 2 2 3 3" xfId="30236" xr:uid="{EF8ABF3D-6EE7-4413-AD41-F440179F67ED}"/>
    <cellStyle name="Comma 6 3 5 2 2 2 4" xfId="10016" xr:uid="{8BEDD37C-9AD1-40A7-83C4-CAB21B5A5878}"/>
    <cellStyle name="Comma 6 3 5 2 2 2 4 2" xfId="22148" xr:uid="{3F0DD351-83A6-4BB9-BE57-22043FE39399}"/>
    <cellStyle name="Comma 6 3 5 2 2 2 4 2 2" xfId="46412" xr:uid="{20C1F15E-4417-463F-A36A-C372850C03CF}"/>
    <cellStyle name="Comma 6 3 5 2 2 2 4 3" xfId="34280" xr:uid="{5D377A0A-11A0-4442-9B28-F6D14A410F8E}"/>
    <cellStyle name="Comma 6 3 5 2 2 2 5" xfId="14060" xr:uid="{F44E0E6A-EADE-46A6-8DD9-1415BF2899B2}"/>
    <cellStyle name="Comma 6 3 5 2 2 2 5 2" xfId="38324" xr:uid="{6B487100-6B9A-4F50-A51F-0F85E382C76C}"/>
    <cellStyle name="Comma 6 3 5 2 2 2 6" xfId="26192" xr:uid="{69BC48CD-8483-4BE2-AD95-A712D581D70F}"/>
    <cellStyle name="Comma 6 3 5 2 2 3" xfId="2939" xr:uid="{063524AA-B39B-4954-BFAB-BF0190C0EC6B}"/>
    <cellStyle name="Comma 6 3 5 2 2 3 2" xfId="6983" xr:uid="{242B2F04-7F04-4385-A052-14B4048BEC74}"/>
    <cellStyle name="Comma 6 3 5 2 2 3 2 2" xfId="19115" xr:uid="{2006789C-9E58-42FB-A7BD-DBB2AE832F33}"/>
    <cellStyle name="Comma 6 3 5 2 2 3 2 2 2" xfId="43379" xr:uid="{2C687042-32F6-4942-B1C0-0C66C00E6371}"/>
    <cellStyle name="Comma 6 3 5 2 2 3 2 3" xfId="31247" xr:uid="{1C8A44EC-C7B8-42C4-AD80-45484AC04E0F}"/>
    <cellStyle name="Comma 6 3 5 2 2 3 3" xfId="11027" xr:uid="{96727BC2-6FF7-4318-A394-3676DB58B62D}"/>
    <cellStyle name="Comma 6 3 5 2 2 3 3 2" xfId="23159" xr:uid="{F7FB7FA1-C736-43CF-8EE2-9C8815C29D12}"/>
    <cellStyle name="Comma 6 3 5 2 2 3 3 2 2" xfId="47423" xr:uid="{D0D27C78-DA71-4044-B175-010C81D92F73}"/>
    <cellStyle name="Comma 6 3 5 2 2 3 3 3" xfId="35291" xr:uid="{7D0EBF85-2BF6-4315-B2ED-45920000FA77}"/>
    <cellStyle name="Comma 6 3 5 2 2 3 4" xfId="15071" xr:uid="{7B0A385D-00F1-46C1-9B49-8D46FF8344AE}"/>
    <cellStyle name="Comma 6 3 5 2 2 3 4 2" xfId="39335" xr:uid="{80A096AC-78DF-4E69-ACC2-D955C80DD573}"/>
    <cellStyle name="Comma 6 3 5 2 2 3 5" xfId="27203" xr:uid="{8C56576E-E70D-4E2B-9765-EEEFA8467C96}"/>
    <cellStyle name="Comma 6 3 5 2 2 4" xfId="4961" xr:uid="{CB3BAACE-B3A9-45E0-B851-549B755E95FD}"/>
    <cellStyle name="Comma 6 3 5 2 2 4 2" xfId="17093" xr:uid="{6ED09939-532D-4534-9262-17F506BF26A1}"/>
    <cellStyle name="Comma 6 3 5 2 2 4 2 2" xfId="41357" xr:uid="{B93597A2-D018-4FE9-BB0F-216F5FA4869C}"/>
    <cellStyle name="Comma 6 3 5 2 2 4 3" xfId="29225" xr:uid="{81BCA6E2-9F5C-4F75-828F-8622016BF4B4}"/>
    <cellStyle name="Comma 6 3 5 2 2 5" xfId="9005" xr:uid="{7FF33BA4-701C-4587-B3B1-275330B8351A}"/>
    <cellStyle name="Comma 6 3 5 2 2 5 2" xfId="21137" xr:uid="{4EF9F1FE-5087-4797-973D-0B5578C410B6}"/>
    <cellStyle name="Comma 6 3 5 2 2 5 2 2" xfId="45401" xr:uid="{7902C5DE-257C-417F-9374-E0086DFBE084}"/>
    <cellStyle name="Comma 6 3 5 2 2 5 3" xfId="33269" xr:uid="{FA18A0D1-098C-45EA-9685-14FCB066AF98}"/>
    <cellStyle name="Comma 6 3 5 2 2 6" xfId="13049" xr:uid="{361D2AEB-294A-457F-9A2D-7E297D76BE71}"/>
    <cellStyle name="Comma 6 3 5 2 2 6 2" xfId="37313" xr:uid="{A900B063-E6B1-4450-92EE-B4F49E8168E0}"/>
    <cellStyle name="Comma 6 3 5 2 2 7" xfId="25181" xr:uid="{370E54BA-A40C-4083-8F73-CF5342AE5E8D}"/>
    <cellStyle name="Comma 6 3 5 2 3" xfId="1423" xr:uid="{D8B16B5D-1F60-4AD5-AC24-B8358154757C}"/>
    <cellStyle name="Comma 6 3 5 2 3 2" xfId="3445" xr:uid="{EB203F11-1037-40F7-A625-5F1C703DE379}"/>
    <cellStyle name="Comma 6 3 5 2 3 2 2" xfId="7489" xr:uid="{8BD3714F-FEB5-48AF-A7D6-13D12ADEE70B}"/>
    <cellStyle name="Comma 6 3 5 2 3 2 2 2" xfId="19621" xr:uid="{EC2A9945-2277-45DD-B3A4-EFAF0471578B}"/>
    <cellStyle name="Comma 6 3 5 2 3 2 2 2 2" xfId="43885" xr:uid="{C3BF8FB5-D478-4058-BE3D-10895E8B0669}"/>
    <cellStyle name="Comma 6 3 5 2 3 2 2 3" xfId="31753" xr:uid="{D2E4DDAB-3A15-4C81-9784-C6D123486063}"/>
    <cellStyle name="Comma 6 3 5 2 3 2 3" xfId="11533" xr:uid="{A8E3F162-9BC6-4CBE-A48E-E303AC787138}"/>
    <cellStyle name="Comma 6 3 5 2 3 2 3 2" xfId="23665" xr:uid="{BA1EA837-D63C-4416-A851-5C5DA488ACBE}"/>
    <cellStyle name="Comma 6 3 5 2 3 2 3 2 2" xfId="47929" xr:uid="{33F442EF-4005-4F97-9C29-9F9FE7A820FD}"/>
    <cellStyle name="Comma 6 3 5 2 3 2 3 3" xfId="35797" xr:uid="{069753B2-566D-4604-A0EB-E34CB54A94FD}"/>
    <cellStyle name="Comma 6 3 5 2 3 2 4" xfId="15577" xr:uid="{E56A3B26-0C97-4F4A-9623-B84D924F8BFE}"/>
    <cellStyle name="Comma 6 3 5 2 3 2 4 2" xfId="39841" xr:uid="{A5639A8C-F5C5-48B8-BD51-D5EA48F5373C}"/>
    <cellStyle name="Comma 6 3 5 2 3 2 5" xfId="27709" xr:uid="{F4F7D597-56E3-4744-93F0-9554129DBBD5}"/>
    <cellStyle name="Comma 6 3 5 2 3 3" xfId="5467" xr:uid="{AA310BDB-A381-4720-8303-2EBA63BCE0A3}"/>
    <cellStyle name="Comma 6 3 5 2 3 3 2" xfId="17599" xr:uid="{2FA1D8AA-0D9D-4EC1-AA2E-85926E07BAC6}"/>
    <cellStyle name="Comma 6 3 5 2 3 3 2 2" xfId="41863" xr:uid="{D9A25989-6AC4-40F5-B46E-0386EE471320}"/>
    <cellStyle name="Comma 6 3 5 2 3 3 3" xfId="29731" xr:uid="{1AC89A84-7DC5-4D85-8A89-E89E77C26EB9}"/>
    <cellStyle name="Comma 6 3 5 2 3 4" xfId="9511" xr:uid="{33706567-7B4E-425F-A2EA-B09566D45444}"/>
    <cellStyle name="Comma 6 3 5 2 3 4 2" xfId="21643" xr:uid="{32B3A164-BFBD-4CBD-A7E6-DDF300627607}"/>
    <cellStyle name="Comma 6 3 5 2 3 4 2 2" xfId="45907" xr:uid="{B35C030B-5D00-4690-97AD-AE2A5454C4B2}"/>
    <cellStyle name="Comma 6 3 5 2 3 4 3" xfId="33775" xr:uid="{E0B6998B-CD95-4A06-B80D-0F9611AE7104}"/>
    <cellStyle name="Comma 6 3 5 2 3 5" xfId="13555" xr:uid="{83F807D0-358D-44B5-AC6E-D50DEDFB8119}"/>
    <cellStyle name="Comma 6 3 5 2 3 5 2" xfId="37819" xr:uid="{2ADB2F62-5F1D-4B6A-826C-DF92B97CF34D}"/>
    <cellStyle name="Comma 6 3 5 2 3 6" xfId="25687" xr:uid="{7BD1EF59-01EF-4A6C-828B-C7775E7E84B2}"/>
    <cellStyle name="Comma 6 3 5 2 4" xfId="2434" xr:uid="{902E8FA2-F89C-44F4-BEE6-98E1ED1B300F}"/>
    <cellStyle name="Comma 6 3 5 2 4 2" xfId="6478" xr:uid="{714054B0-34A2-4668-A2CE-830612EE48C9}"/>
    <cellStyle name="Comma 6 3 5 2 4 2 2" xfId="18610" xr:uid="{95DED2FF-F4B5-4F5C-BA78-6915987C57D7}"/>
    <cellStyle name="Comma 6 3 5 2 4 2 2 2" xfId="42874" xr:uid="{3686455D-3AF3-498A-9A08-8583E7DA6B3C}"/>
    <cellStyle name="Comma 6 3 5 2 4 2 3" xfId="30742" xr:uid="{E2220A7A-E7B6-4E4F-B4B2-39BF1F30210D}"/>
    <cellStyle name="Comma 6 3 5 2 4 3" xfId="10522" xr:uid="{6DB1553A-48CF-4193-8C72-BCB067CDE1C3}"/>
    <cellStyle name="Comma 6 3 5 2 4 3 2" xfId="22654" xr:uid="{B98134D5-142C-4C26-91BA-157AA1969DCA}"/>
    <cellStyle name="Comma 6 3 5 2 4 3 2 2" xfId="46918" xr:uid="{02F1F142-F178-4F07-BB53-027B78DBF4EE}"/>
    <cellStyle name="Comma 6 3 5 2 4 3 3" xfId="34786" xr:uid="{94DC7DC6-E236-4595-A648-FF915802AE64}"/>
    <cellStyle name="Comma 6 3 5 2 4 4" xfId="14566" xr:uid="{6234AE8E-898C-49F5-9552-62B8EC39D21C}"/>
    <cellStyle name="Comma 6 3 5 2 4 4 2" xfId="38830" xr:uid="{22D6431F-9BB1-494A-BD63-A5F3C0733AD3}"/>
    <cellStyle name="Comma 6 3 5 2 4 5" xfId="26698" xr:uid="{66C08C9D-DCD4-48A8-8150-6DBC7204CDE7}"/>
    <cellStyle name="Comma 6 3 5 2 5" xfId="4456" xr:uid="{EF09EE83-9DCB-416B-9305-0FC157E2CC2A}"/>
    <cellStyle name="Comma 6 3 5 2 5 2" xfId="16588" xr:uid="{66813C66-3D6D-442D-815C-7B6476BC35DB}"/>
    <cellStyle name="Comma 6 3 5 2 5 2 2" xfId="40852" xr:uid="{C39C6537-B44A-495E-AB66-12BFCEF6B799}"/>
    <cellStyle name="Comma 6 3 5 2 5 3" xfId="28720" xr:uid="{8A934AC1-954B-4050-B9DD-ACD58C5EFB97}"/>
    <cellStyle name="Comma 6 3 5 2 6" xfId="8500" xr:uid="{CA3C829F-DAA5-4B1D-995D-FA277D5EA353}"/>
    <cellStyle name="Comma 6 3 5 2 6 2" xfId="20632" xr:uid="{480A88CD-B67F-45E4-AB35-4E80C20D0843}"/>
    <cellStyle name="Comma 6 3 5 2 6 2 2" xfId="44896" xr:uid="{751C39F9-8A9A-412E-8179-D206BD2E39FF}"/>
    <cellStyle name="Comma 6 3 5 2 6 3" xfId="32764" xr:uid="{16752A6F-0251-4865-B7B3-7DB4CF85F095}"/>
    <cellStyle name="Comma 6 3 5 2 7" xfId="12544" xr:uid="{B52790B1-13D1-4EE8-834B-7BF7913FCD55}"/>
    <cellStyle name="Comma 6 3 5 2 7 2" xfId="36808" xr:uid="{6E90FCBE-0889-4763-967B-D9A88319FE67}"/>
    <cellStyle name="Comma 6 3 5 2 8" xfId="24676" xr:uid="{630750E6-BF51-4933-999C-4C55D59572FD}"/>
    <cellStyle name="Comma 6 3 5 3" xfId="664" xr:uid="{DDE430F4-2291-4D05-9D4D-CE69F764F5CD}"/>
    <cellStyle name="Comma 6 3 5 3 2" xfId="1675" xr:uid="{3C416599-6398-48AA-9854-EC44F77E4C55}"/>
    <cellStyle name="Comma 6 3 5 3 2 2" xfId="3697" xr:uid="{56773789-BDF4-4B09-8F05-B66603DC2901}"/>
    <cellStyle name="Comma 6 3 5 3 2 2 2" xfId="7741" xr:uid="{610D8CCC-A320-42AA-8AFA-11B5D55256E5}"/>
    <cellStyle name="Comma 6 3 5 3 2 2 2 2" xfId="19873" xr:uid="{CBD9C347-36A8-4F1C-9AD3-6DF1263B1B82}"/>
    <cellStyle name="Comma 6 3 5 3 2 2 2 2 2" xfId="44137" xr:uid="{F39C74EF-801A-4FB6-A55C-2CBA85BFB745}"/>
    <cellStyle name="Comma 6 3 5 3 2 2 2 3" xfId="32005" xr:uid="{6B686E64-82FC-4828-82C6-FC2F58A2EE8A}"/>
    <cellStyle name="Comma 6 3 5 3 2 2 3" xfId="11785" xr:uid="{BF1CDF43-9DE6-4FBA-B931-F4FA728E358A}"/>
    <cellStyle name="Comma 6 3 5 3 2 2 3 2" xfId="23917" xr:uid="{9E24CB1F-F496-4F48-8769-154252E4E697}"/>
    <cellStyle name="Comma 6 3 5 3 2 2 3 2 2" xfId="48181" xr:uid="{756FFE05-06C5-4747-9149-1661A4C0F2B6}"/>
    <cellStyle name="Comma 6 3 5 3 2 2 3 3" xfId="36049" xr:uid="{D24E653D-7B48-4995-AE4F-E498C90F55C2}"/>
    <cellStyle name="Comma 6 3 5 3 2 2 4" xfId="15829" xr:uid="{582EEC54-D7C4-4DB0-BC21-65BCF7A98153}"/>
    <cellStyle name="Comma 6 3 5 3 2 2 4 2" xfId="40093" xr:uid="{3D4586AD-5CB3-4B91-85FE-4A9B5277456C}"/>
    <cellStyle name="Comma 6 3 5 3 2 2 5" xfId="27961" xr:uid="{40CCA687-4E13-4C2E-B3AF-A311DA193598}"/>
    <cellStyle name="Comma 6 3 5 3 2 3" xfId="5719" xr:uid="{222A8F6F-0608-404E-88F1-7D58ED45B84F}"/>
    <cellStyle name="Comma 6 3 5 3 2 3 2" xfId="17851" xr:uid="{070AABE3-84F1-4E9F-AF93-D9953FAB9CF1}"/>
    <cellStyle name="Comma 6 3 5 3 2 3 2 2" xfId="42115" xr:uid="{BFC15B17-CBAA-4F48-911E-7D460AEB370D}"/>
    <cellStyle name="Comma 6 3 5 3 2 3 3" xfId="29983" xr:uid="{AAEE74E0-10B2-4C01-A2D6-43E71C87E84A}"/>
    <cellStyle name="Comma 6 3 5 3 2 4" xfId="9763" xr:uid="{907362E6-85E4-4AE3-9699-3E9BB400B0FF}"/>
    <cellStyle name="Comma 6 3 5 3 2 4 2" xfId="21895" xr:uid="{DD340437-6855-42E4-B3F9-1729693ECCA9}"/>
    <cellStyle name="Comma 6 3 5 3 2 4 2 2" xfId="46159" xr:uid="{15B3A285-A200-4FCB-A77E-D04B78E00F29}"/>
    <cellStyle name="Comma 6 3 5 3 2 4 3" xfId="34027" xr:uid="{C8BFAB5E-745B-403A-96CB-F36AD080AFF1}"/>
    <cellStyle name="Comma 6 3 5 3 2 5" xfId="13807" xr:uid="{F1C8D0CB-8100-4B02-A596-166EFCEA7D53}"/>
    <cellStyle name="Comma 6 3 5 3 2 5 2" xfId="38071" xr:uid="{A89B0E96-767B-4121-AA0D-AD67C9FA2C5F}"/>
    <cellStyle name="Comma 6 3 5 3 2 6" xfId="25939" xr:uid="{72CFF8D3-BFF8-4BC9-96FF-BE6986FB9F8A}"/>
    <cellStyle name="Comma 6 3 5 3 3" xfId="2686" xr:uid="{578333B6-54A5-414F-AA91-DAB930E6E5C0}"/>
    <cellStyle name="Comma 6 3 5 3 3 2" xfId="6730" xr:uid="{BCA4ED8B-DC3E-461A-AE9C-BF4BA1C7FF0B}"/>
    <cellStyle name="Comma 6 3 5 3 3 2 2" xfId="18862" xr:uid="{672E927C-FA55-4F87-BD55-4A4D45674DF1}"/>
    <cellStyle name="Comma 6 3 5 3 3 2 2 2" xfId="43126" xr:uid="{4A37E61A-B0EE-4D0C-8DE2-6B30A53F8FE6}"/>
    <cellStyle name="Comma 6 3 5 3 3 2 3" xfId="30994" xr:uid="{A8065AF8-97C0-4BD5-A8CB-215CE5878735}"/>
    <cellStyle name="Comma 6 3 5 3 3 3" xfId="10774" xr:uid="{3A6AF567-AF97-4634-92DD-D6D5E7F92A69}"/>
    <cellStyle name="Comma 6 3 5 3 3 3 2" xfId="22906" xr:uid="{CDBA9941-D548-4841-B051-6DE0D13B43AF}"/>
    <cellStyle name="Comma 6 3 5 3 3 3 2 2" xfId="47170" xr:uid="{3DAF0034-9B56-482C-8BF1-B43E7842F1BB}"/>
    <cellStyle name="Comma 6 3 5 3 3 3 3" xfId="35038" xr:uid="{AA584B81-4CD3-42CE-9D02-17FF1D3D16CD}"/>
    <cellStyle name="Comma 6 3 5 3 3 4" xfId="14818" xr:uid="{E7BA032E-98E5-4758-9974-3834C6CE6387}"/>
    <cellStyle name="Comma 6 3 5 3 3 4 2" xfId="39082" xr:uid="{29A8AD25-14D8-4751-A182-DBDE4726DE3D}"/>
    <cellStyle name="Comma 6 3 5 3 3 5" xfId="26950" xr:uid="{DE134853-E3E6-45CD-A2EB-F9B7FAA0B08D}"/>
    <cellStyle name="Comma 6 3 5 3 4" xfId="4708" xr:uid="{287179EB-EECF-46F8-BA7B-1F320C124009}"/>
    <cellStyle name="Comma 6 3 5 3 4 2" xfId="16840" xr:uid="{1E1D2F53-2CFC-427E-B600-F33172002197}"/>
    <cellStyle name="Comma 6 3 5 3 4 2 2" xfId="41104" xr:uid="{82298962-3A14-4F30-8361-42CD18CF714D}"/>
    <cellStyle name="Comma 6 3 5 3 4 3" xfId="28972" xr:uid="{0020DF34-DCE0-464A-B5AF-9F3828003942}"/>
    <cellStyle name="Comma 6 3 5 3 5" xfId="8752" xr:uid="{200B40D5-6FB2-41B9-94F7-4E76BFC19CA6}"/>
    <cellStyle name="Comma 6 3 5 3 5 2" xfId="20884" xr:uid="{95F9A439-A090-48F1-BD7F-D2EBD99A5208}"/>
    <cellStyle name="Comma 6 3 5 3 5 2 2" xfId="45148" xr:uid="{2AAF847A-63ED-4485-99FF-2422A4F3EB4B}"/>
    <cellStyle name="Comma 6 3 5 3 5 3" xfId="33016" xr:uid="{2108BC5F-7748-41C1-8B6C-0A6B7B345CEE}"/>
    <cellStyle name="Comma 6 3 5 3 6" xfId="12796" xr:uid="{5AC761AC-AD3D-4BD9-A4E6-6E8DCDB32699}"/>
    <cellStyle name="Comma 6 3 5 3 6 2" xfId="37060" xr:uid="{8E7963D4-583C-4973-AFAD-3C3F8F4C60D5}"/>
    <cellStyle name="Comma 6 3 5 3 7" xfId="24928" xr:uid="{C4E6FDE3-F381-420B-9FF7-C28D7FC910C3}"/>
    <cellStyle name="Comma 6 3 5 4" xfId="1170" xr:uid="{57CCC0F7-0C17-454E-AA23-62B9603DAC17}"/>
    <cellStyle name="Comma 6 3 5 4 2" xfId="3192" xr:uid="{63EA1434-EDB5-4780-8D0B-43C5D98D9F39}"/>
    <cellStyle name="Comma 6 3 5 4 2 2" xfId="7236" xr:uid="{9ED704EA-8FAF-44C3-BDFB-6DAC84D134F3}"/>
    <cellStyle name="Comma 6 3 5 4 2 2 2" xfId="19368" xr:uid="{5FA2CED6-8928-4AB3-AB67-8A7DEB30F839}"/>
    <cellStyle name="Comma 6 3 5 4 2 2 2 2" xfId="43632" xr:uid="{66139B6C-1107-464C-B7F5-C32212BBB5C8}"/>
    <cellStyle name="Comma 6 3 5 4 2 2 3" xfId="31500" xr:uid="{B8E84F58-94B7-468C-A878-ACBE5C62E524}"/>
    <cellStyle name="Comma 6 3 5 4 2 3" xfId="11280" xr:uid="{E07C0284-2F3C-4ED1-B70D-A11905FC3035}"/>
    <cellStyle name="Comma 6 3 5 4 2 3 2" xfId="23412" xr:uid="{BA32CB0E-3F4B-4005-A42C-644EFA5BDD99}"/>
    <cellStyle name="Comma 6 3 5 4 2 3 2 2" xfId="47676" xr:uid="{B3E14602-2790-4B51-9338-251005C72A73}"/>
    <cellStyle name="Comma 6 3 5 4 2 3 3" xfId="35544" xr:uid="{7954D4AB-9C1E-428D-A477-FD44BBB35FE6}"/>
    <cellStyle name="Comma 6 3 5 4 2 4" xfId="15324" xr:uid="{0A0C61A4-BFF6-4A29-9EB1-4D2A40C3EF2E}"/>
    <cellStyle name="Comma 6 3 5 4 2 4 2" xfId="39588" xr:uid="{27153823-A4F8-4CC8-B0A0-3DD767E1A51D}"/>
    <cellStyle name="Comma 6 3 5 4 2 5" xfId="27456" xr:uid="{C8ECABD4-AB9D-47DA-8C67-5D01DC7A2729}"/>
    <cellStyle name="Comma 6 3 5 4 3" xfId="5214" xr:uid="{58EFB7CB-16D6-48F3-8249-5DCB36D9E4FA}"/>
    <cellStyle name="Comma 6 3 5 4 3 2" xfId="17346" xr:uid="{8788E05C-2278-40A8-B20C-2A40047679C1}"/>
    <cellStyle name="Comma 6 3 5 4 3 2 2" xfId="41610" xr:uid="{95A26420-D789-47CD-9C94-96A21791DDE5}"/>
    <cellStyle name="Comma 6 3 5 4 3 3" xfId="29478" xr:uid="{349252B7-891D-4930-BBBB-B8CAD1AA685F}"/>
    <cellStyle name="Comma 6 3 5 4 4" xfId="9258" xr:uid="{52E0EE5B-550B-4379-92B6-902704884910}"/>
    <cellStyle name="Comma 6 3 5 4 4 2" xfId="21390" xr:uid="{94A68373-87A1-4BED-9140-9FD7FCFFF7A6}"/>
    <cellStyle name="Comma 6 3 5 4 4 2 2" xfId="45654" xr:uid="{3C4D4363-82CD-450F-B99F-FCD92DEB4DCA}"/>
    <cellStyle name="Comma 6 3 5 4 4 3" xfId="33522" xr:uid="{E22BD027-D3E8-4143-853E-C1AD55807B18}"/>
    <cellStyle name="Comma 6 3 5 4 5" xfId="13302" xr:uid="{867FB425-AC2A-4AB8-9E1B-7FF3DE1A44A3}"/>
    <cellStyle name="Comma 6 3 5 4 5 2" xfId="37566" xr:uid="{F262485D-6216-4786-8692-48901F6403EA}"/>
    <cellStyle name="Comma 6 3 5 4 6" xfId="25434" xr:uid="{19294E2E-77F9-4C83-A6E9-D6E76D4B9CDD}"/>
    <cellStyle name="Comma 6 3 5 5" xfId="2181" xr:uid="{5D6246A2-05D1-44FC-9188-CC8FFBF4E445}"/>
    <cellStyle name="Comma 6 3 5 5 2" xfId="6225" xr:uid="{F41562C6-A1F7-4DE5-A4ED-AACEB6791929}"/>
    <cellStyle name="Comma 6 3 5 5 2 2" xfId="18357" xr:uid="{6FD97F45-05FC-413E-9D5B-FD39322B5546}"/>
    <cellStyle name="Comma 6 3 5 5 2 2 2" xfId="42621" xr:uid="{FD6454E8-CEF9-469D-819D-E546668FB3B7}"/>
    <cellStyle name="Comma 6 3 5 5 2 3" xfId="30489" xr:uid="{60B3DD18-0CA1-4590-80EA-7F75980E8840}"/>
    <cellStyle name="Comma 6 3 5 5 3" xfId="10269" xr:uid="{15DA3EE7-6F26-41D0-9BC4-E2F4A9C9A353}"/>
    <cellStyle name="Comma 6 3 5 5 3 2" xfId="22401" xr:uid="{89E5FDEE-F0A8-4B19-B5A9-2026102E24EA}"/>
    <cellStyle name="Comma 6 3 5 5 3 2 2" xfId="46665" xr:uid="{800F6E1D-ABD7-4FAE-9A37-0419A873B191}"/>
    <cellStyle name="Comma 6 3 5 5 3 3" xfId="34533" xr:uid="{E6B11B0B-F5B4-4D60-8F55-DE604444097C}"/>
    <cellStyle name="Comma 6 3 5 5 4" xfId="14313" xr:uid="{F0F63D03-1A64-400A-B676-26E2FC18966A}"/>
    <cellStyle name="Comma 6 3 5 5 4 2" xfId="38577" xr:uid="{676CD40D-37A5-4405-81E5-910B44EF0C3C}"/>
    <cellStyle name="Comma 6 3 5 5 5" xfId="26445" xr:uid="{41DA557B-5A2E-4036-854A-A0747E0F3A71}"/>
    <cellStyle name="Comma 6 3 5 6" xfId="4203" xr:uid="{41AE55DA-3803-43E6-BCFF-2668AFCA1A3C}"/>
    <cellStyle name="Comma 6 3 5 6 2" xfId="16335" xr:uid="{4014C157-B329-4AF7-AA68-F9C1A028E439}"/>
    <cellStyle name="Comma 6 3 5 6 2 2" xfId="40599" xr:uid="{DF30E33C-E208-4D62-B8A8-C3AC06E7BA80}"/>
    <cellStyle name="Comma 6 3 5 6 3" xfId="28467" xr:uid="{EC5DCC9A-C6D2-4E5D-9C90-453970F9012A}"/>
    <cellStyle name="Comma 6 3 5 7" xfId="8247" xr:uid="{50A3A1BE-CC27-497C-909E-0E7201090E28}"/>
    <cellStyle name="Comma 6 3 5 7 2" xfId="20379" xr:uid="{FB649D43-0F07-48D3-AE5E-DCE0DE7A3237}"/>
    <cellStyle name="Comma 6 3 5 7 2 2" xfId="44643" xr:uid="{94899BF5-D608-4C35-85D6-90120084B369}"/>
    <cellStyle name="Comma 6 3 5 7 3" xfId="32511" xr:uid="{6717BE4B-4AF7-45B2-B3B9-D99816BE19B3}"/>
    <cellStyle name="Comma 6 3 5 8" xfId="12291" xr:uid="{CF70478B-B48B-424F-A9A8-ACEFB71A7DF2}"/>
    <cellStyle name="Comma 6 3 5 8 2" xfId="36555" xr:uid="{F9C6736D-D213-43DD-A9A3-9D013E06FF73}"/>
    <cellStyle name="Comma 6 3 5 9" xfId="24423" xr:uid="{AF77744A-92FC-4ED9-833F-D69D3E48867C}"/>
    <cellStyle name="Comma 6 3 6" xfId="286" xr:uid="{C48E026D-24A4-43CA-A197-D3EE104139F4}"/>
    <cellStyle name="Comma 6 3 6 2" xfId="791" xr:uid="{34AB1FDF-0CE5-4145-ABF2-C066E6AC1BE0}"/>
    <cellStyle name="Comma 6 3 6 2 2" xfId="1802" xr:uid="{ACDBDEDA-801E-4CB9-BC6D-1C7305B34D0E}"/>
    <cellStyle name="Comma 6 3 6 2 2 2" xfId="3824" xr:uid="{D7F096DD-74A0-42F4-86E6-130AC851A6B6}"/>
    <cellStyle name="Comma 6 3 6 2 2 2 2" xfId="7868" xr:uid="{70B187CF-5CE6-43CE-A895-0006DEF1F95A}"/>
    <cellStyle name="Comma 6 3 6 2 2 2 2 2" xfId="20000" xr:uid="{C361DBD9-D0AD-4C72-9104-AA8D8EAE17DF}"/>
    <cellStyle name="Comma 6 3 6 2 2 2 2 2 2" xfId="44264" xr:uid="{5A03BCB8-7365-4B71-8630-319CE3D09A20}"/>
    <cellStyle name="Comma 6 3 6 2 2 2 2 3" xfId="32132" xr:uid="{7DC812AA-54A1-4CA1-97F7-9DDAB275EDD2}"/>
    <cellStyle name="Comma 6 3 6 2 2 2 3" xfId="11912" xr:uid="{8598E242-A6C5-4214-A8FD-FE9334F82070}"/>
    <cellStyle name="Comma 6 3 6 2 2 2 3 2" xfId="24044" xr:uid="{A9C5EBB0-1636-4AA2-996D-191D2CF5F852}"/>
    <cellStyle name="Comma 6 3 6 2 2 2 3 2 2" xfId="48308" xr:uid="{35AAC5DF-840E-4A69-9AC0-648CAF5E54F4}"/>
    <cellStyle name="Comma 6 3 6 2 2 2 3 3" xfId="36176" xr:uid="{5EAD7BA8-D578-4079-86D9-CA69D012DD6C}"/>
    <cellStyle name="Comma 6 3 6 2 2 2 4" xfId="15956" xr:uid="{464965BB-8F9A-432F-8D77-7EF5A9D94E0B}"/>
    <cellStyle name="Comma 6 3 6 2 2 2 4 2" xfId="40220" xr:uid="{6F348502-C99B-460B-AC7A-B8FB556E4E06}"/>
    <cellStyle name="Comma 6 3 6 2 2 2 5" xfId="28088" xr:uid="{CD0C4675-79BA-413F-88EA-5CA35A61F65A}"/>
    <cellStyle name="Comma 6 3 6 2 2 3" xfId="5846" xr:uid="{7F4CDF00-50E1-4423-B59D-EDF662DA3325}"/>
    <cellStyle name="Comma 6 3 6 2 2 3 2" xfId="17978" xr:uid="{C46C58AC-1B98-4A7A-AF99-BF72BC08379A}"/>
    <cellStyle name="Comma 6 3 6 2 2 3 2 2" xfId="42242" xr:uid="{F1F83548-4EF4-4075-AF83-DDEF32F06B57}"/>
    <cellStyle name="Comma 6 3 6 2 2 3 3" xfId="30110" xr:uid="{05C3FC09-923E-4124-9C52-80B98264763D}"/>
    <cellStyle name="Comma 6 3 6 2 2 4" xfId="9890" xr:uid="{1FD37BD7-6F1A-4C6B-B5F6-A64DC8B690A0}"/>
    <cellStyle name="Comma 6 3 6 2 2 4 2" xfId="22022" xr:uid="{274384D4-1EE7-4B6F-B2BF-461A6614F7C1}"/>
    <cellStyle name="Comma 6 3 6 2 2 4 2 2" xfId="46286" xr:uid="{7D8BD61C-CE91-45E9-B0E5-BE51F13F5A94}"/>
    <cellStyle name="Comma 6 3 6 2 2 4 3" xfId="34154" xr:uid="{F3CC9809-BEEC-4D23-8B0A-89C641D54548}"/>
    <cellStyle name="Comma 6 3 6 2 2 5" xfId="13934" xr:uid="{B7FA7A35-9657-4606-A2D2-49BE8FC3355E}"/>
    <cellStyle name="Comma 6 3 6 2 2 5 2" xfId="38198" xr:uid="{B48C1C93-328D-40A8-98EE-328AD2F8E62F}"/>
    <cellStyle name="Comma 6 3 6 2 2 6" xfId="26066" xr:uid="{ABE57480-6958-4D62-9EB7-050D44452CFE}"/>
    <cellStyle name="Comma 6 3 6 2 3" xfId="2813" xr:uid="{D32D716F-A867-4051-8680-0E0925EF7D02}"/>
    <cellStyle name="Comma 6 3 6 2 3 2" xfId="6857" xr:uid="{D7A8857D-D68A-4F79-9F09-B03CA09B75BC}"/>
    <cellStyle name="Comma 6 3 6 2 3 2 2" xfId="18989" xr:uid="{B09656FA-80F3-4448-BDA4-91CE84610120}"/>
    <cellStyle name="Comma 6 3 6 2 3 2 2 2" xfId="43253" xr:uid="{FF001BB2-5344-445C-8991-763E4EB31628}"/>
    <cellStyle name="Comma 6 3 6 2 3 2 3" xfId="31121" xr:uid="{84AD4EC1-6193-41DC-AC7C-2D6B61D1B406}"/>
    <cellStyle name="Comma 6 3 6 2 3 3" xfId="10901" xr:uid="{5CBC9A80-6500-4536-8BFB-5EF276638323}"/>
    <cellStyle name="Comma 6 3 6 2 3 3 2" xfId="23033" xr:uid="{6E5975A1-E3DA-4094-B406-6498CDD7FE64}"/>
    <cellStyle name="Comma 6 3 6 2 3 3 2 2" xfId="47297" xr:uid="{AED164B4-ACEC-4242-B82E-9435FBFE9253}"/>
    <cellStyle name="Comma 6 3 6 2 3 3 3" xfId="35165" xr:uid="{D015884D-7159-4BA1-A507-978D1D8FD046}"/>
    <cellStyle name="Comma 6 3 6 2 3 4" xfId="14945" xr:uid="{60A399D1-9B41-4C4D-A644-A058ABA48FF1}"/>
    <cellStyle name="Comma 6 3 6 2 3 4 2" xfId="39209" xr:uid="{12EBD097-EBC4-4C69-9BB1-A356527BD4AE}"/>
    <cellStyle name="Comma 6 3 6 2 3 5" xfId="27077" xr:uid="{0F0774C3-4F68-4995-99EE-8844A4ABBC2E}"/>
    <cellStyle name="Comma 6 3 6 2 4" xfId="4835" xr:uid="{742266B0-80E6-426D-8639-325D7A5764E4}"/>
    <cellStyle name="Comma 6 3 6 2 4 2" xfId="16967" xr:uid="{D9B255A8-26D3-4EAF-901F-F99C71C05169}"/>
    <cellStyle name="Comma 6 3 6 2 4 2 2" xfId="41231" xr:uid="{BD0F05F4-84BC-4B60-95BC-AF8EA72BC71E}"/>
    <cellStyle name="Comma 6 3 6 2 4 3" xfId="29099" xr:uid="{CF4F3C2F-95FE-414B-8764-B630167C4573}"/>
    <cellStyle name="Comma 6 3 6 2 5" xfId="8879" xr:uid="{6DB3D1CD-2548-4BE1-BF95-AE38D1E32E7D}"/>
    <cellStyle name="Comma 6 3 6 2 5 2" xfId="21011" xr:uid="{76B7539E-D91D-47BE-BDEA-5069ABF522C0}"/>
    <cellStyle name="Comma 6 3 6 2 5 2 2" xfId="45275" xr:uid="{4FDA335A-FF0E-4637-B327-EFF2FE2C070A}"/>
    <cellStyle name="Comma 6 3 6 2 5 3" xfId="33143" xr:uid="{A35BA1A1-6758-4809-BDA6-B5F3BD3DCBAD}"/>
    <cellStyle name="Comma 6 3 6 2 6" xfId="12923" xr:uid="{7F6FF166-0D41-4D66-BC08-74E3110CFD1A}"/>
    <cellStyle name="Comma 6 3 6 2 6 2" xfId="37187" xr:uid="{46273615-3515-47CC-85C0-52108FBD2D52}"/>
    <cellStyle name="Comma 6 3 6 2 7" xfId="25055" xr:uid="{1E9B51DB-007C-440A-B32C-EAF943CDB480}"/>
    <cellStyle name="Comma 6 3 6 3" xfId="1297" xr:uid="{01C38AF0-B1BA-44DC-9EB9-C22F02729FED}"/>
    <cellStyle name="Comma 6 3 6 3 2" xfId="3319" xr:uid="{1E043ED8-6610-41A2-A33C-82512081BCE0}"/>
    <cellStyle name="Comma 6 3 6 3 2 2" xfId="7363" xr:uid="{F0685CE0-2B44-4D1B-8DEB-8164505FE835}"/>
    <cellStyle name="Comma 6 3 6 3 2 2 2" xfId="19495" xr:uid="{FBD3E89E-800E-4B6B-AAD4-00D11FBCC316}"/>
    <cellStyle name="Comma 6 3 6 3 2 2 2 2" xfId="43759" xr:uid="{19B10B2F-04C4-46EC-A6B9-ACF07EAFE564}"/>
    <cellStyle name="Comma 6 3 6 3 2 2 3" xfId="31627" xr:uid="{C3AA6E09-4E01-40C7-B9EA-A3D938DC171A}"/>
    <cellStyle name="Comma 6 3 6 3 2 3" xfId="11407" xr:uid="{9FBF1388-E35C-4228-895D-0A557FA0D67A}"/>
    <cellStyle name="Comma 6 3 6 3 2 3 2" xfId="23539" xr:uid="{49A650EF-1CF1-4A32-929F-934B155D1AFD}"/>
    <cellStyle name="Comma 6 3 6 3 2 3 2 2" xfId="47803" xr:uid="{996D9B1A-26E4-4073-94A2-55E2488F5D39}"/>
    <cellStyle name="Comma 6 3 6 3 2 3 3" xfId="35671" xr:uid="{54E8ECFA-52FB-41FA-9C0C-6C078F76BC63}"/>
    <cellStyle name="Comma 6 3 6 3 2 4" xfId="15451" xr:uid="{2C18DBE6-76FD-4A73-B7AB-4A784E67A0B1}"/>
    <cellStyle name="Comma 6 3 6 3 2 4 2" xfId="39715" xr:uid="{D3457A93-2504-40BB-B2ED-8E044E0687D5}"/>
    <cellStyle name="Comma 6 3 6 3 2 5" xfId="27583" xr:uid="{8EE22975-C94B-47B7-98D1-5CBDDD4C622C}"/>
    <cellStyle name="Comma 6 3 6 3 3" xfId="5341" xr:uid="{F97B8378-A714-4680-9A58-E744D6B2A882}"/>
    <cellStyle name="Comma 6 3 6 3 3 2" xfId="17473" xr:uid="{2310EF53-46CD-42F7-B615-4CD2A4A47533}"/>
    <cellStyle name="Comma 6 3 6 3 3 2 2" xfId="41737" xr:uid="{8FD4B5E7-E27A-4AB1-9211-E56E48E4402A}"/>
    <cellStyle name="Comma 6 3 6 3 3 3" xfId="29605" xr:uid="{F6D0C3FF-22FF-45B8-BC61-9B7722553033}"/>
    <cellStyle name="Comma 6 3 6 3 4" xfId="9385" xr:uid="{ED21FEC5-891B-40B2-97B7-A10D9E329F0A}"/>
    <cellStyle name="Comma 6 3 6 3 4 2" xfId="21517" xr:uid="{D711EEC0-F602-439A-8371-6D421727BB09}"/>
    <cellStyle name="Comma 6 3 6 3 4 2 2" xfId="45781" xr:uid="{E92960BC-F325-40D1-B5E0-4BADB877E1A1}"/>
    <cellStyle name="Comma 6 3 6 3 4 3" xfId="33649" xr:uid="{1458D255-2753-4A51-A111-4C342897E2F8}"/>
    <cellStyle name="Comma 6 3 6 3 5" xfId="13429" xr:uid="{F72EC300-0EB7-4D42-BD66-1F6006449A3B}"/>
    <cellStyle name="Comma 6 3 6 3 5 2" xfId="37693" xr:uid="{F40FB8F2-A33F-4B14-8DAB-80112C6085D3}"/>
    <cellStyle name="Comma 6 3 6 3 6" xfId="25561" xr:uid="{30F69C4C-053A-408D-9C0F-C8E2D3AB2958}"/>
    <cellStyle name="Comma 6 3 6 4" xfId="2308" xr:uid="{4A1AC2FA-7498-4947-9073-FD90324E71FE}"/>
    <cellStyle name="Comma 6 3 6 4 2" xfId="6352" xr:uid="{F0F8F107-8680-4C7F-81DB-1582E2768362}"/>
    <cellStyle name="Comma 6 3 6 4 2 2" xfId="18484" xr:uid="{B984FF0E-66D8-4BFE-9BF8-00D2B6ECE0AE}"/>
    <cellStyle name="Comma 6 3 6 4 2 2 2" xfId="42748" xr:uid="{F1B52CED-4763-4EFF-9083-E4D4B0BE94E6}"/>
    <cellStyle name="Comma 6 3 6 4 2 3" xfId="30616" xr:uid="{38608CDB-A89F-408E-A7D5-DA51C6B30E90}"/>
    <cellStyle name="Comma 6 3 6 4 3" xfId="10396" xr:uid="{67D7C655-B13C-43A1-83C4-C560DC5856D2}"/>
    <cellStyle name="Comma 6 3 6 4 3 2" xfId="22528" xr:uid="{B7B5AA3C-882D-467F-BFD4-160B9B92ADC3}"/>
    <cellStyle name="Comma 6 3 6 4 3 2 2" xfId="46792" xr:uid="{518F7EFD-2211-4971-9E84-0A97D47DB000}"/>
    <cellStyle name="Comma 6 3 6 4 3 3" xfId="34660" xr:uid="{05368E7A-694B-48C3-B0FD-C0192844A4E3}"/>
    <cellStyle name="Comma 6 3 6 4 4" xfId="14440" xr:uid="{1BCC30AD-E1B0-4366-ACCE-4A745EEE98E2}"/>
    <cellStyle name="Comma 6 3 6 4 4 2" xfId="38704" xr:uid="{57D8E3C8-B574-459B-B128-39DC65272796}"/>
    <cellStyle name="Comma 6 3 6 4 5" xfId="26572" xr:uid="{111B3E87-0390-4B03-B202-07BA111F6CE6}"/>
    <cellStyle name="Comma 6 3 6 5" xfId="4330" xr:uid="{A24BAAA2-C9B3-4441-AFA1-5396AF13382A}"/>
    <cellStyle name="Comma 6 3 6 5 2" xfId="16462" xr:uid="{12691BB4-C06F-464A-975A-034041458934}"/>
    <cellStyle name="Comma 6 3 6 5 2 2" xfId="40726" xr:uid="{EF6BF57A-AF3C-4001-9FC8-D81E62352E20}"/>
    <cellStyle name="Comma 6 3 6 5 3" xfId="28594" xr:uid="{075357E1-B0A1-4FAB-BA6A-1E7B070249E1}"/>
    <cellStyle name="Comma 6 3 6 6" xfId="8374" xr:uid="{EA4D7656-FB8E-48C6-95FD-48508C68CD32}"/>
    <cellStyle name="Comma 6 3 6 6 2" xfId="20506" xr:uid="{F760828D-FAFA-4FFA-B1B7-31FAE67AAFB1}"/>
    <cellStyle name="Comma 6 3 6 6 2 2" xfId="44770" xr:uid="{3656A719-94A7-4209-8396-6D0DBCFB2AA6}"/>
    <cellStyle name="Comma 6 3 6 6 3" xfId="32638" xr:uid="{71AD6FFB-5BF5-4A90-B704-98F321294960}"/>
    <cellStyle name="Comma 6 3 6 7" xfId="12418" xr:uid="{28887FE6-BB1D-4084-8147-07426D7CA6B4}"/>
    <cellStyle name="Comma 6 3 6 7 2" xfId="36682" xr:uid="{04F3AC00-B846-4425-8F0C-8FD6951B8F6A}"/>
    <cellStyle name="Comma 6 3 6 8" xfId="24550" xr:uid="{E69B33DD-DEEB-44AD-9F06-3BB7A7F03444}"/>
    <cellStyle name="Comma 6 3 7" xfId="538" xr:uid="{71C8ADE9-0C26-4623-99CF-70BD8D55F670}"/>
    <cellStyle name="Comma 6 3 7 2" xfId="1549" xr:uid="{31D8BFA0-BDCD-47E2-9823-21CFCBE2D33E}"/>
    <cellStyle name="Comma 6 3 7 2 2" xfId="3571" xr:uid="{6E1BB5BC-35F9-47F8-9090-AC1AB914EDC1}"/>
    <cellStyle name="Comma 6 3 7 2 2 2" xfId="7615" xr:uid="{DA573A6B-0B2C-4903-9DBB-7727B16D973F}"/>
    <cellStyle name="Comma 6 3 7 2 2 2 2" xfId="19747" xr:uid="{0291FF2E-5566-4C94-9CA6-B7A6FF857149}"/>
    <cellStyle name="Comma 6 3 7 2 2 2 2 2" xfId="44011" xr:uid="{302D8078-AFFE-45E7-AC1A-987BEE7B3833}"/>
    <cellStyle name="Comma 6 3 7 2 2 2 3" xfId="31879" xr:uid="{1995DC3D-465B-44B0-A125-128704EB8BAD}"/>
    <cellStyle name="Comma 6 3 7 2 2 3" xfId="11659" xr:uid="{1F79E014-BA9B-477E-B137-1F6723E6969E}"/>
    <cellStyle name="Comma 6 3 7 2 2 3 2" xfId="23791" xr:uid="{DCA87D60-09BC-4122-82FF-08B40C886FBA}"/>
    <cellStyle name="Comma 6 3 7 2 2 3 2 2" xfId="48055" xr:uid="{C9EC3001-17B9-4CE6-A7EE-9EC5DBE8F47A}"/>
    <cellStyle name="Comma 6 3 7 2 2 3 3" xfId="35923" xr:uid="{715EA515-3059-42ED-B80E-465BCCEBF1A7}"/>
    <cellStyle name="Comma 6 3 7 2 2 4" xfId="15703" xr:uid="{F246FB05-06B1-411E-9D8E-2FFF2FFCE203}"/>
    <cellStyle name="Comma 6 3 7 2 2 4 2" xfId="39967" xr:uid="{25AD7C4A-E53A-4CBB-8A0F-34F73B3F3900}"/>
    <cellStyle name="Comma 6 3 7 2 2 5" xfId="27835" xr:uid="{BD47E3F1-E2CB-45E0-B6D7-FEFB9EF59A4A}"/>
    <cellStyle name="Comma 6 3 7 2 3" xfId="5593" xr:uid="{48C86FDF-5508-431C-9B0C-90A5E2A9C78A}"/>
    <cellStyle name="Comma 6 3 7 2 3 2" xfId="17725" xr:uid="{2237F45C-CC15-4E0F-ACAC-4B4803ABFBCF}"/>
    <cellStyle name="Comma 6 3 7 2 3 2 2" xfId="41989" xr:uid="{CAAC43F6-9EBC-4AD1-BBDA-253601D32963}"/>
    <cellStyle name="Comma 6 3 7 2 3 3" xfId="29857" xr:uid="{DF3E32A1-2AD9-45A0-AF47-3DDE700C5388}"/>
    <cellStyle name="Comma 6 3 7 2 4" xfId="9637" xr:uid="{0051D909-3E3A-4682-865E-0B36BA992B23}"/>
    <cellStyle name="Comma 6 3 7 2 4 2" xfId="21769" xr:uid="{1BBE0D48-D9C5-4569-A17A-EB3EE05D1DA8}"/>
    <cellStyle name="Comma 6 3 7 2 4 2 2" xfId="46033" xr:uid="{6714D544-2B78-43AB-BD2B-E93CFBA12DF5}"/>
    <cellStyle name="Comma 6 3 7 2 4 3" xfId="33901" xr:uid="{D7426ACF-4132-4B0C-B505-754238103AA6}"/>
    <cellStyle name="Comma 6 3 7 2 5" xfId="13681" xr:uid="{2C93AFDE-F9DD-4809-B6AF-F3868065BA20}"/>
    <cellStyle name="Comma 6 3 7 2 5 2" xfId="37945" xr:uid="{17FB501B-AF4F-4E48-ABAE-58040D8D0531}"/>
    <cellStyle name="Comma 6 3 7 2 6" xfId="25813" xr:uid="{9AAFBB4A-686E-4F0A-A12E-3FFF0EF027ED}"/>
    <cellStyle name="Comma 6 3 7 3" xfId="2560" xr:uid="{2FFCC1BE-3114-47DC-AD10-20D42B9B0F32}"/>
    <cellStyle name="Comma 6 3 7 3 2" xfId="6604" xr:uid="{A1B0C158-403F-4469-B1F0-A692769E49B2}"/>
    <cellStyle name="Comma 6 3 7 3 2 2" xfId="18736" xr:uid="{AFBEB419-2064-456B-9C9F-2BE62668B9DF}"/>
    <cellStyle name="Comma 6 3 7 3 2 2 2" xfId="43000" xr:uid="{7FA9DD3A-9C48-4F00-A196-3E16F2338D84}"/>
    <cellStyle name="Comma 6 3 7 3 2 3" xfId="30868" xr:uid="{8FB0460C-4AA2-4514-A64C-E3113D503110}"/>
    <cellStyle name="Comma 6 3 7 3 3" xfId="10648" xr:uid="{0460ACF4-C0A1-4003-A25C-BE8A18BCEC91}"/>
    <cellStyle name="Comma 6 3 7 3 3 2" xfId="22780" xr:uid="{907DB041-C5A8-45B7-B2F9-AD4C43F59104}"/>
    <cellStyle name="Comma 6 3 7 3 3 2 2" xfId="47044" xr:uid="{29A7C6CE-FABE-4678-AA2B-3341ED1434EC}"/>
    <cellStyle name="Comma 6 3 7 3 3 3" xfId="34912" xr:uid="{6F7B0C38-6725-4B8E-ABA8-9DDB9BD16580}"/>
    <cellStyle name="Comma 6 3 7 3 4" xfId="14692" xr:uid="{F2234406-6F51-4215-82FE-4DAF95A02D6B}"/>
    <cellStyle name="Comma 6 3 7 3 4 2" xfId="38956" xr:uid="{0AFDCFC6-24A5-4EDE-B29A-1A531527905C}"/>
    <cellStyle name="Comma 6 3 7 3 5" xfId="26824" xr:uid="{BBDF3CEA-1AB2-4985-9E2B-03D07DC22100}"/>
    <cellStyle name="Comma 6 3 7 4" xfId="4582" xr:uid="{9053E6F7-9F4F-4246-8E8C-850181AD3077}"/>
    <cellStyle name="Comma 6 3 7 4 2" xfId="16714" xr:uid="{C77E0199-76D2-4C91-9362-F22D84E90642}"/>
    <cellStyle name="Comma 6 3 7 4 2 2" xfId="40978" xr:uid="{0149FE9D-23F3-4C29-8185-D79FAC699986}"/>
    <cellStyle name="Comma 6 3 7 4 3" xfId="28846" xr:uid="{7DB68459-D49E-45FA-9EAA-D47D60C0D439}"/>
    <cellStyle name="Comma 6 3 7 5" xfId="8626" xr:uid="{EA8EDB56-1627-42EE-A9FA-A7A70059A259}"/>
    <cellStyle name="Comma 6 3 7 5 2" xfId="20758" xr:uid="{1DD01185-71DA-4DE7-AED3-D146F108F0B0}"/>
    <cellStyle name="Comma 6 3 7 5 2 2" xfId="45022" xr:uid="{BE427AEB-E46A-44C5-9B59-5339F05207EA}"/>
    <cellStyle name="Comma 6 3 7 5 3" xfId="32890" xr:uid="{5B588AB8-2466-404E-823A-701BA9C032F6}"/>
    <cellStyle name="Comma 6 3 7 6" xfId="12670" xr:uid="{6A61055B-FA58-493C-A454-287F0417CF56}"/>
    <cellStyle name="Comma 6 3 7 6 2" xfId="36934" xr:uid="{7C416D56-5FC2-4F96-BB6F-9AEADF8C9A51}"/>
    <cellStyle name="Comma 6 3 7 7" xfId="24802" xr:uid="{2625137A-C555-442B-B37F-FDB8D8AA52FA}"/>
    <cellStyle name="Comma 6 3 8" xfId="1044" xr:uid="{A84981C7-707A-4BF6-A567-06E1C3B38D60}"/>
    <cellStyle name="Comma 6 3 8 2" xfId="3066" xr:uid="{8A7198DF-714E-421D-B653-4C7A586ABCEA}"/>
    <cellStyle name="Comma 6 3 8 2 2" xfId="7110" xr:uid="{8F66C8A2-A3A3-496C-B6A2-1C50E91EC746}"/>
    <cellStyle name="Comma 6 3 8 2 2 2" xfId="19242" xr:uid="{704D98A5-523D-47F0-BC38-405FD76ABAD0}"/>
    <cellStyle name="Comma 6 3 8 2 2 2 2" xfId="43506" xr:uid="{884C83BB-915E-4ED4-9676-D85E80501925}"/>
    <cellStyle name="Comma 6 3 8 2 2 3" xfId="31374" xr:uid="{3CA1916C-011D-4D1B-8378-F5AE3AC2D3F9}"/>
    <cellStyle name="Comma 6 3 8 2 3" xfId="11154" xr:uid="{00F6FF5A-D5CC-4947-A7A2-B14AAA34C549}"/>
    <cellStyle name="Comma 6 3 8 2 3 2" xfId="23286" xr:uid="{911F47FE-C2D5-4F44-A6CA-841E0F9117E8}"/>
    <cellStyle name="Comma 6 3 8 2 3 2 2" xfId="47550" xr:uid="{B41DFC64-4F58-4833-A2E1-84B15FF6E52D}"/>
    <cellStyle name="Comma 6 3 8 2 3 3" xfId="35418" xr:uid="{99037DD4-FB06-489C-B2DB-06E42A1FD262}"/>
    <cellStyle name="Comma 6 3 8 2 4" xfId="15198" xr:uid="{3686760B-B2E6-4306-8E5E-966053E8541C}"/>
    <cellStyle name="Comma 6 3 8 2 4 2" xfId="39462" xr:uid="{4EB359F0-47EA-4BDB-8A9E-95F389B73C15}"/>
    <cellStyle name="Comma 6 3 8 2 5" xfId="27330" xr:uid="{BE6D1FB6-19FC-43A5-BC4C-4FBE8F8ADF17}"/>
    <cellStyle name="Comma 6 3 8 3" xfId="5088" xr:uid="{9D256EB6-E7E1-4405-AF11-2F9BA9E7A3D6}"/>
    <cellStyle name="Comma 6 3 8 3 2" xfId="17220" xr:uid="{5A7330AC-6A08-47A1-8C2D-D52162365628}"/>
    <cellStyle name="Comma 6 3 8 3 2 2" xfId="41484" xr:uid="{FACCD4CC-3B3B-41F4-B4B6-6FA166C53770}"/>
    <cellStyle name="Comma 6 3 8 3 3" xfId="29352" xr:uid="{C525F554-D181-4F95-9CA2-950F6BDA72C1}"/>
    <cellStyle name="Comma 6 3 8 4" xfId="9132" xr:uid="{226E56D1-7741-4DEC-ACC7-A5105DF66BDB}"/>
    <cellStyle name="Comma 6 3 8 4 2" xfId="21264" xr:uid="{6CECD8F3-9EA7-4A2A-83BE-E87403F98177}"/>
    <cellStyle name="Comma 6 3 8 4 2 2" xfId="45528" xr:uid="{C18D3FED-91C7-4EB9-8DB6-8F765212E5A5}"/>
    <cellStyle name="Comma 6 3 8 4 3" xfId="33396" xr:uid="{856488A5-BBCB-4BE1-A4A8-AA4F14A7007A}"/>
    <cellStyle name="Comma 6 3 8 5" xfId="13176" xr:uid="{185314F7-35C3-44C0-A109-8E093DD39062}"/>
    <cellStyle name="Comma 6 3 8 5 2" xfId="37440" xr:uid="{18302A17-D900-48DB-B3D1-355725D4F8BF}"/>
    <cellStyle name="Comma 6 3 8 6" xfId="25308" xr:uid="{0EA6F928-7BB1-4B23-9484-C248656C6E7C}"/>
    <cellStyle name="Comma 6 3 9" xfId="2055" xr:uid="{5F413ECF-EC14-4090-8ED4-C6D1C46443F0}"/>
    <cellStyle name="Comma 6 3 9 2" xfId="6099" xr:uid="{EEA6A251-7B69-411D-A72A-FA5BBD9F4791}"/>
    <cellStyle name="Comma 6 3 9 2 2" xfId="18231" xr:uid="{867ABE6B-B7DB-4980-A1CD-81297774859F}"/>
    <cellStyle name="Comma 6 3 9 2 2 2" xfId="42495" xr:uid="{140D13ED-4317-4C3F-AB48-0E8B0459C6E9}"/>
    <cellStyle name="Comma 6 3 9 2 3" xfId="30363" xr:uid="{DEF95444-DB9E-4354-A8F1-63D9E2EEF9EB}"/>
    <cellStyle name="Comma 6 3 9 3" xfId="10143" xr:uid="{C5DB7C9C-595C-4AEA-9116-DB7DE1AC90D9}"/>
    <cellStyle name="Comma 6 3 9 3 2" xfId="22275" xr:uid="{78223F5A-F846-4653-9B76-4A928BAA0EBE}"/>
    <cellStyle name="Comma 6 3 9 3 2 2" xfId="46539" xr:uid="{6FEF8508-49AA-4F23-A0EB-15D0AA78CC71}"/>
    <cellStyle name="Comma 6 3 9 3 3" xfId="34407" xr:uid="{9CE8A755-B57A-44C1-8E02-ABE2A197D815}"/>
    <cellStyle name="Comma 6 3 9 4" xfId="14187" xr:uid="{F7D76F85-6D21-468A-A924-24ACC7D56297}"/>
    <cellStyle name="Comma 6 3 9 4 2" xfId="38451" xr:uid="{E7448BB4-FA28-4650-B5A6-F87656A1D4C6}"/>
    <cellStyle name="Comma 6 3 9 5" xfId="26319" xr:uid="{AD2ED472-5284-4030-A3EE-3CD1F0FB8B2F}"/>
    <cellStyle name="Comma 6 4" xfId="43" xr:uid="{D982B8E3-D049-44A9-B335-A0A2529AAC64}"/>
    <cellStyle name="Comma 6 4 10" xfId="12175" xr:uid="{49D60D45-E851-4A32-8460-F3C8E3BB51FF}"/>
    <cellStyle name="Comma 6 4 10 2" xfId="36439" xr:uid="{2CBB80DD-B9CB-43B1-92F6-E64FD17268F8}"/>
    <cellStyle name="Comma 6 4 11" xfId="24307" xr:uid="{ABDF086B-131C-4C87-AF3E-4B5885C469A9}"/>
    <cellStyle name="Comma 6 4 2" xfId="106" xr:uid="{DD7A47F6-C62F-4EC0-ADE1-C30F6BBAA474}"/>
    <cellStyle name="Comma 6 4 2 10" xfId="24370" xr:uid="{CFA0AB42-B12C-44BE-8ED7-1231468AC23D}"/>
    <cellStyle name="Comma 6 4 2 2" xfId="232" xr:uid="{E61F3F07-5829-45C7-B3B5-8AF628A73E85}"/>
    <cellStyle name="Comma 6 4 2 2 2" xfId="485" xr:uid="{52CE1E26-F1C8-41D5-AA3A-893D03E9F97F}"/>
    <cellStyle name="Comma 6 4 2 2 2 2" xfId="990" xr:uid="{1A63D34E-099B-4E03-BC94-C7E5272C91D6}"/>
    <cellStyle name="Comma 6 4 2 2 2 2 2" xfId="2001" xr:uid="{5648640E-4459-4D24-ACAB-13D3AE707081}"/>
    <cellStyle name="Comma 6 4 2 2 2 2 2 2" xfId="4023" xr:uid="{C4E735A9-DCF1-4B6D-A2D8-D8D5D08B0EBA}"/>
    <cellStyle name="Comma 6 4 2 2 2 2 2 2 2" xfId="8067" xr:uid="{E486B66B-1B45-4228-9A33-E881558BC7CD}"/>
    <cellStyle name="Comma 6 4 2 2 2 2 2 2 2 2" xfId="20199" xr:uid="{502C5C9B-7B4C-48F5-B5DE-BCAE033E774B}"/>
    <cellStyle name="Comma 6 4 2 2 2 2 2 2 2 2 2" xfId="44463" xr:uid="{6EBC81C0-561B-466C-ABD3-07064279866E}"/>
    <cellStyle name="Comma 6 4 2 2 2 2 2 2 2 3" xfId="32331" xr:uid="{C19056BA-444B-4C68-AA4F-C859C1C013B4}"/>
    <cellStyle name="Comma 6 4 2 2 2 2 2 2 3" xfId="12111" xr:uid="{58494F45-6B37-4C0B-83C5-62C919FC5233}"/>
    <cellStyle name="Comma 6 4 2 2 2 2 2 2 3 2" xfId="24243" xr:uid="{EC697F0B-6410-4DF4-9A64-CF82AF6F008F}"/>
    <cellStyle name="Comma 6 4 2 2 2 2 2 2 3 2 2" xfId="48507" xr:uid="{4FF6494A-70EA-40C5-90BA-945C56FAFB65}"/>
    <cellStyle name="Comma 6 4 2 2 2 2 2 2 3 3" xfId="36375" xr:uid="{02A6FFBC-699D-4DA0-A6E1-187AF7EA9075}"/>
    <cellStyle name="Comma 6 4 2 2 2 2 2 2 4" xfId="16155" xr:uid="{E5D49152-38E7-49F2-AF9A-5034E903D1C9}"/>
    <cellStyle name="Comma 6 4 2 2 2 2 2 2 4 2" xfId="40419" xr:uid="{D2159D3D-1A1B-4F4A-A492-B6BE04B5F9A0}"/>
    <cellStyle name="Comma 6 4 2 2 2 2 2 2 5" xfId="28287" xr:uid="{F8D989F1-C15A-4031-B93F-EAB08589BFC6}"/>
    <cellStyle name="Comma 6 4 2 2 2 2 2 3" xfId="6045" xr:uid="{6D1A8B19-60A2-412C-B154-59A6BA57EF6A}"/>
    <cellStyle name="Comma 6 4 2 2 2 2 2 3 2" xfId="18177" xr:uid="{280BEDDD-8669-494D-A342-F096DF98657D}"/>
    <cellStyle name="Comma 6 4 2 2 2 2 2 3 2 2" xfId="42441" xr:uid="{0D24B281-4928-48BF-8102-5FE013EACEED}"/>
    <cellStyle name="Comma 6 4 2 2 2 2 2 3 3" xfId="30309" xr:uid="{40685763-FCA9-46FC-B41C-5069EE6FA817}"/>
    <cellStyle name="Comma 6 4 2 2 2 2 2 4" xfId="10089" xr:uid="{9C94B18C-E0E0-4F6A-8B04-8DDEFE2F7D92}"/>
    <cellStyle name="Comma 6 4 2 2 2 2 2 4 2" xfId="22221" xr:uid="{AF7B0EE7-1943-48C1-8D69-7CBC8C746B11}"/>
    <cellStyle name="Comma 6 4 2 2 2 2 2 4 2 2" xfId="46485" xr:uid="{0CB1C8BA-771A-4825-A676-ED745916D23B}"/>
    <cellStyle name="Comma 6 4 2 2 2 2 2 4 3" xfId="34353" xr:uid="{ACC348A3-032E-42E6-9C43-AFE95049098A}"/>
    <cellStyle name="Comma 6 4 2 2 2 2 2 5" xfId="14133" xr:uid="{096950B9-261E-4DB2-9E7A-0978CC982F6C}"/>
    <cellStyle name="Comma 6 4 2 2 2 2 2 5 2" xfId="38397" xr:uid="{834D31C4-9556-419F-B8EF-DC523BD8323F}"/>
    <cellStyle name="Comma 6 4 2 2 2 2 2 6" xfId="26265" xr:uid="{ACC20E71-3783-4D63-8D54-71C8DBBDD82E}"/>
    <cellStyle name="Comma 6 4 2 2 2 2 3" xfId="3012" xr:uid="{5631C495-E9AF-440D-B593-DEFE426DC156}"/>
    <cellStyle name="Comma 6 4 2 2 2 2 3 2" xfId="7056" xr:uid="{829A014C-9789-426F-BB0B-DD9442054BA1}"/>
    <cellStyle name="Comma 6 4 2 2 2 2 3 2 2" xfId="19188" xr:uid="{875C27D8-D166-4A87-BB47-6E22C83418AE}"/>
    <cellStyle name="Comma 6 4 2 2 2 2 3 2 2 2" xfId="43452" xr:uid="{0057C954-FF5E-4FE7-9B27-0B5692875A24}"/>
    <cellStyle name="Comma 6 4 2 2 2 2 3 2 3" xfId="31320" xr:uid="{77EF3FCA-B89D-44CC-8867-C0FDB6743FB8}"/>
    <cellStyle name="Comma 6 4 2 2 2 2 3 3" xfId="11100" xr:uid="{6CD815D7-9B99-47FA-AD78-C5731964C6A9}"/>
    <cellStyle name="Comma 6 4 2 2 2 2 3 3 2" xfId="23232" xr:uid="{87AFB13C-ECC2-4AC9-91E5-7B7A37547A66}"/>
    <cellStyle name="Comma 6 4 2 2 2 2 3 3 2 2" xfId="47496" xr:uid="{9CEDC35E-7BAD-4D65-B013-97614728709A}"/>
    <cellStyle name="Comma 6 4 2 2 2 2 3 3 3" xfId="35364" xr:uid="{A14858A6-A50A-41F9-BB00-548C916A1083}"/>
    <cellStyle name="Comma 6 4 2 2 2 2 3 4" xfId="15144" xr:uid="{CEAE3AFF-5BDD-44BB-BFDB-D2E5E3A3ED86}"/>
    <cellStyle name="Comma 6 4 2 2 2 2 3 4 2" xfId="39408" xr:uid="{1D0F56B6-3CCE-410F-A57E-AA1E87440A87}"/>
    <cellStyle name="Comma 6 4 2 2 2 2 3 5" xfId="27276" xr:uid="{741C594C-F275-4CA4-8105-2F3204E711D3}"/>
    <cellStyle name="Comma 6 4 2 2 2 2 4" xfId="5034" xr:uid="{BAA5285F-CFE6-4786-BBA9-9014021BDF76}"/>
    <cellStyle name="Comma 6 4 2 2 2 2 4 2" xfId="17166" xr:uid="{0BA98010-2408-45C8-93B7-D6DB68F6FFCF}"/>
    <cellStyle name="Comma 6 4 2 2 2 2 4 2 2" xfId="41430" xr:uid="{74F062DC-1F2C-4061-987F-5A7D2596E310}"/>
    <cellStyle name="Comma 6 4 2 2 2 2 4 3" xfId="29298" xr:uid="{4E61A5AF-AB57-464C-8A24-03026A8C4946}"/>
    <cellStyle name="Comma 6 4 2 2 2 2 5" xfId="9078" xr:uid="{DB0EEB90-DAE9-4B39-85B6-7857E48F6006}"/>
    <cellStyle name="Comma 6 4 2 2 2 2 5 2" xfId="21210" xr:uid="{CD3D9331-394A-420D-91EA-86DCC8ABDDE9}"/>
    <cellStyle name="Comma 6 4 2 2 2 2 5 2 2" xfId="45474" xr:uid="{C06F1B96-9CED-4DEB-A64C-5C14A603C865}"/>
    <cellStyle name="Comma 6 4 2 2 2 2 5 3" xfId="33342" xr:uid="{8232E353-A0DA-4FEB-9D47-B8F73AC92025}"/>
    <cellStyle name="Comma 6 4 2 2 2 2 6" xfId="13122" xr:uid="{33903348-CDEA-4915-BB36-903AD2DCD6FD}"/>
    <cellStyle name="Comma 6 4 2 2 2 2 6 2" xfId="37386" xr:uid="{A4BCB582-64C7-49B2-80A7-14FAF751BAD3}"/>
    <cellStyle name="Comma 6 4 2 2 2 2 7" xfId="25254" xr:uid="{CBF5AD2D-06A8-44B0-BFA7-B540DC22268B}"/>
    <cellStyle name="Comma 6 4 2 2 2 3" xfId="1496" xr:uid="{48E153B1-2A70-4A4F-8651-0438982F1433}"/>
    <cellStyle name="Comma 6 4 2 2 2 3 2" xfId="3518" xr:uid="{5175D125-BA82-4E69-8C12-4B23155F6CCF}"/>
    <cellStyle name="Comma 6 4 2 2 2 3 2 2" xfId="7562" xr:uid="{0E1C6668-28DA-4C2F-AC3A-EE3EB65B6919}"/>
    <cellStyle name="Comma 6 4 2 2 2 3 2 2 2" xfId="19694" xr:uid="{82B2F69D-83DF-44F8-95ED-920AEBF19479}"/>
    <cellStyle name="Comma 6 4 2 2 2 3 2 2 2 2" xfId="43958" xr:uid="{169EA71E-DE4E-478C-8DDF-81ABA93FA964}"/>
    <cellStyle name="Comma 6 4 2 2 2 3 2 2 3" xfId="31826" xr:uid="{69ED755C-B737-40F0-A2DE-B08B57FF52FB}"/>
    <cellStyle name="Comma 6 4 2 2 2 3 2 3" xfId="11606" xr:uid="{7E2937B8-80CF-4808-B0D1-8318195DB4F5}"/>
    <cellStyle name="Comma 6 4 2 2 2 3 2 3 2" xfId="23738" xr:uid="{3A64E81A-658C-4AEC-AC68-B6B4882C4939}"/>
    <cellStyle name="Comma 6 4 2 2 2 3 2 3 2 2" xfId="48002" xr:uid="{2D5457B0-77BD-457B-A9A1-F863A037251C}"/>
    <cellStyle name="Comma 6 4 2 2 2 3 2 3 3" xfId="35870" xr:uid="{F479EB03-C189-46F9-BF62-8114C30A8054}"/>
    <cellStyle name="Comma 6 4 2 2 2 3 2 4" xfId="15650" xr:uid="{3AB5D1F9-E83F-4F40-908F-F16A999740F9}"/>
    <cellStyle name="Comma 6 4 2 2 2 3 2 4 2" xfId="39914" xr:uid="{ECA7E8B8-18CA-4AE9-9E30-0595343F2671}"/>
    <cellStyle name="Comma 6 4 2 2 2 3 2 5" xfId="27782" xr:uid="{D2FBD342-6AEA-454A-8B7B-652DC9144F6C}"/>
    <cellStyle name="Comma 6 4 2 2 2 3 3" xfId="5540" xr:uid="{32AE2611-BCEE-4961-986F-6B101D7F8D51}"/>
    <cellStyle name="Comma 6 4 2 2 2 3 3 2" xfId="17672" xr:uid="{C142A615-9C0D-443D-BA69-BD530F3C4B36}"/>
    <cellStyle name="Comma 6 4 2 2 2 3 3 2 2" xfId="41936" xr:uid="{4F63B2AE-D2A4-42F4-B16D-9E1528B5819E}"/>
    <cellStyle name="Comma 6 4 2 2 2 3 3 3" xfId="29804" xr:uid="{340DF33F-8D1A-4622-A2D5-AE418EF00454}"/>
    <cellStyle name="Comma 6 4 2 2 2 3 4" xfId="9584" xr:uid="{0AB9A504-B258-41AB-8713-94F9793B1C08}"/>
    <cellStyle name="Comma 6 4 2 2 2 3 4 2" xfId="21716" xr:uid="{B2552BC0-056C-4AE4-8F71-36BFD4C1E018}"/>
    <cellStyle name="Comma 6 4 2 2 2 3 4 2 2" xfId="45980" xr:uid="{D1259889-0BD2-4592-AC9C-B077DA29B186}"/>
    <cellStyle name="Comma 6 4 2 2 2 3 4 3" xfId="33848" xr:uid="{48525BF1-62B9-4D08-9E41-8E0E996CB3CC}"/>
    <cellStyle name="Comma 6 4 2 2 2 3 5" xfId="13628" xr:uid="{32DA22DC-B92E-48DD-9880-9762EF9E4B12}"/>
    <cellStyle name="Comma 6 4 2 2 2 3 5 2" xfId="37892" xr:uid="{9BE019DA-2A86-4FE5-A32E-D078666379FE}"/>
    <cellStyle name="Comma 6 4 2 2 2 3 6" xfId="25760" xr:uid="{44918803-0FEC-4788-A960-D997FBCD054B}"/>
    <cellStyle name="Comma 6 4 2 2 2 4" xfId="2507" xr:uid="{BD5FB89D-8CC3-4BA8-B215-EFAEFF75BC7A}"/>
    <cellStyle name="Comma 6 4 2 2 2 4 2" xfId="6551" xr:uid="{CE188C69-FC2E-46AF-9C96-576EC54BE983}"/>
    <cellStyle name="Comma 6 4 2 2 2 4 2 2" xfId="18683" xr:uid="{16A8171C-357B-4E7F-9A78-220E290D1312}"/>
    <cellStyle name="Comma 6 4 2 2 2 4 2 2 2" xfId="42947" xr:uid="{B0960270-A1AF-4AA5-AF34-021494FBB0E3}"/>
    <cellStyle name="Comma 6 4 2 2 2 4 2 3" xfId="30815" xr:uid="{B9FACC87-FFEF-4D91-85E8-0355ACF2FAF5}"/>
    <cellStyle name="Comma 6 4 2 2 2 4 3" xfId="10595" xr:uid="{7C140003-ECEB-41AF-930C-F68038C6D608}"/>
    <cellStyle name="Comma 6 4 2 2 2 4 3 2" xfId="22727" xr:uid="{AD77E82E-4FE6-49DF-8B79-FA1C1809A06E}"/>
    <cellStyle name="Comma 6 4 2 2 2 4 3 2 2" xfId="46991" xr:uid="{DF52CA98-1E77-4C94-9B32-D2B555FB834F}"/>
    <cellStyle name="Comma 6 4 2 2 2 4 3 3" xfId="34859" xr:uid="{5ED5F87C-5C08-47F6-8EFE-5DD724546AA9}"/>
    <cellStyle name="Comma 6 4 2 2 2 4 4" xfId="14639" xr:uid="{734DD6AF-F493-4FFF-8E3F-5387562820FC}"/>
    <cellStyle name="Comma 6 4 2 2 2 4 4 2" xfId="38903" xr:uid="{54E2FF95-B3C0-4A24-891E-1BB9CC893E58}"/>
    <cellStyle name="Comma 6 4 2 2 2 4 5" xfId="26771" xr:uid="{43877F64-4D5B-4C47-AEAC-A48B17752660}"/>
    <cellStyle name="Comma 6 4 2 2 2 5" xfId="4529" xr:uid="{30AE2517-D73D-4D6A-A916-943A0E1C46D8}"/>
    <cellStyle name="Comma 6 4 2 2 2 5 2" xfId="16661" xr:uid="{A6B6579D-0C2C-4B8B-9807-AB5901335355}"/>
    <cellStyle name="Comma 6 4 2 2 2 5 2 2" xfId="40925" xr:uid="{A1F7ED7C-7442-4F7D-B969-7CFCB455C5F9}"/>
    <cellStyle name="Comma 6 4 2 2 2 5 3" xfId="28793" xr:uid="{B126EC63-2BFE-48FA-8DFF-43AF287AF930}"/>
    <cellStyle name="Comma 6 4 2 2 2 6" xfId="8573" xr:uid="{5F2C6D44-7F13-4FBC-A35C-09DDEFBFD91E}"/>
    <cellStyle name="Comma 6 4 2 2 2 6 2" xfId="20705" xr:uid="{B31FB748-908E-4997-86FA-289623DC2DBB}"/>
    <cellStyle name="Comma 6 4 2 2 2 6 2 2" xfId="44969" xr:uid="{BBE57958-F9EB-421B-A161-62C0BA36B975}"/>
    <cellStyle name="Comma 6 4 2 2 2 6 3" xfId="32837" xr:uid="{6DCEDA55-1C28-4736-82EF-88BF8FBD9045}"/>
    <cellStyle name="Comma 6 4 2 2 2 7" xfId="12617" xr:uid="{4A3CFA4D-819F-4F67-B1C1-2961EC9311F6}"/>
    <cellStyle name="Comma 6 4 2 2 2 7 2" xfId="36881" xr:uid="{E1CB06F4-E71D-491E-9116-368AC35BFD0C}"/>
    <cellStyle name="Comma 6 4 2 2 2 8" xfId="24749" xr:uid="{02CDFCD2-65F8-4566-A968-4D126BD9677E}"/>
    <cellStyle name="Comma 6 4 2 2 3" xfId="737" xr:uid="{4B098BA3-CB60-46AD-A0CF-B76F86D10EC2}"/>
    <cellStyle name="Comma 6 4 2 2 3 2" xfId="1748" xr:uid="{68BE7AED-9255-44CD-97E5-9D8F542C5095}"/>
    <cellStyle name="Comma 6 4 2 2 3 2 2" xfId="3770" xr:uid="{BA7C94BA-8199-490E-A443-44CA919D8C4F}"/>
    <cellStyle name="Comma 6 4 2 2 3 2 2 2" xfId="7814" xr:uid="{A51D390E-6806-44F4-A92E-D5D725A2F2E5}"/>
    <cellStyle name="Comma 6 4 2 2 3 2 2 2 2" xfId="19946" xr:uid="{39CB40C1-F036-4BC1-B5F3-80FFB00554E0}"/>
    <cellStyle name="Comma 6 4 2 2 3 2 2 2 2 2" xfId="44210" xr:uid="{1F1AE424-1A04-438B-80BB-660E162DF938}"/>
    <cellStyle name="Comma 6 4 2 2 3 2 2 2 3" xfId="32078" xr:uid="{C7AF1487-F57F-4E74-B1A2-5C7C14A0F57C}"/>
    <cellStyle name="Comma 6 4 2 2 3 2 2 3" xfId="11858" xr:uid="{E966F663-D266-4C67-B24A-393B7C3E4CDC}"/>
    <cellStyle name="Comma 6 4 2 2 3 2 2 3 2" xfId="23990" xr:uid="{9C20007A-A443-49E8-B083-EE3E0A1B202B}"/>
    <cellStyle name="Comma 6 4 2 2 3 2 2 3 2 2" xfId="48254" xr:uid="{56812BA0-3D21-4707-95FE-51D9BFDC2213}"/>
    <cellStyle name="Comma 6 4 2 2 3 2 2 3 3" xfId="36122" xr:uid="{25A99DD1-1B73-4925-9C1F-2C359BAB3684}"/>
    <cellStyle name="Comma 6 4 2 2 3 2 2 4" xfId="15902" xr:uid="{672A49C8-557E-4C6B-829B-6662259419CF}"/>
    <cellStyle name="Comma 6 4 2 2 3 2 2 4 2" xfId="40166" xr:uid="{2A69858C-2326-465A-8F7B-26883A46D90A}"/>
    <cellStyle name="Comma 6 4 2 2 3 2 2 5" xfId="28034" xr:uid="{2B7D34B8-FD63-423A-8D0E-A2945E8A8610}"/>
    <cellStyle name="Comma 6 4 2 2 3 2 3" xfId="5792" xr:uid="{8FBC7682-6AF9-4338-9318-3B2C1634F38A}"/>
    <cellStyle name="Comma 6 4 2 2 3 2 3 2" xfId="17924" xr:uid="{26555749-FDE9-40A8-AF06-8196FE6557E2}"/>
    <cellStyle name="Comma 6 4 2 2 3 2 3 2 2" xfId="42188" xr:uid="{CC390AAD-5347-471B-95BF-755668E9163B}"/>
    <cellStyle name="Comma 6 4 2 2 3 2 3 3" xfId="30056" xr:uid="{F7AD8E8A-9A62-4B7D-B89B-7C4B811D2741}"/>
    <cellStyle name="Comma 6 4 2 2 3 2 4" xfId="9836" xr:uid="{220F9D72-E42F-492D-8713-4AD1B7B21F43}"/>
    <cellStyle name="Comma 6 4 2 2 3 2 4 2" xfId="21968" xr:uid="{0C254A0F-EA5E-41FC-B054-6CBB701FD707}"/>
    <cellStyle name="Comma 6 4 2 2 3 2 4 2 2" xfId="46232" xr:uid="{64CE6C8A-3069-4ED0-AA92-A8649939F70F}"/>
    <cellStyle name="Comma 6 4 2 2 3 2 4 3" xfId="34100" xr:uid="{C2D09133-9A32-44EB-956F-40A1110B0369}"/>
    <cellStyle name="Comma 6 4 2 2 3 2 5" xfId="13880" xr:uid="{F8E91F95-F37F-435C-96D2-BC912888C2F5}"/>
    <cellStyle name="Comma 6 4 2 2 3 2 5 2" xfId="38144" xr:uid="{21A88673-D36D-4459-9935-49E123B436BB}"/>
    <cellStyle name="Comma 6 4 2 2 3 2 6" xfId="26012" xr:uid="{0D4D7DDF-DBB7-44D3-80B2-D0FE3BA6F572}"/>
    <cellStyle name="Comma 6 4 2 2 3 3" xfId="2759" xr:uid="{081B9A42-6386-4397-AA48-A15FED2C3C82}"/>
    <cellStyle name="Comma 6 4 2 2 3 3 2" xfId="6803" xr:uid="{03EF99DE-93E0-4F4B-889C-DD718DE4BC09}"/>
    <cellStyle name="Comma 6 4 2 2 3 3 2 2" xfId="18935" xr:uid="{1190FD27-7DF4-491A-A723-93AD8C1073CA}"/>
    <cellStyle name="Comma 6 4 2 2 3 3 2 2 2" xfId="43199" xr:uid="{BD39A66F-159F-4357-B915-CF9D59833B3F}"/>
    <cellStyle name="Comma 6 4 2 2 3 3 2 3" xfId="31067" xr:uid="{C164C4F4-5FD6-4D96-A4CB-F087AA5E49EC}"/>
    <cellStyle name="Comma 6 4 2 2 3 3 3" xfId="10847" xr:uid="{A1D7C9DC-6EBC-4884-82FC-67A8C129043B}"/>
    <cellStyle name="Comma 6 4 2 2 3 3 3 2" xfId="22979" xr:uid="{79A4C462-1360-4953-BBA2-22E2BD3CBCC1}"/>
    <cellStyle name="Comma 6 4 2 2 3 3 3 2 2" xfId="47243" xr:uid="{DA11B74C-AAC7-441C-A056-6BC03746B684}"/>
    <cellStyle name="Comma 6 4 2 2 3 3 3 3" xfId="35111" xr:uid="{0DEACAAC-C934-44E1-AEA4-F77B6EDD2558}"/>
    <cellStyle name="Comma 6 4 2 2 3 3 4" xfId="14891" xr:uid="{16DE62B9-F4DC-41F8-B41E-10276AD5F452}"/>
    <cellStyle name="Comma 6 4 2 2 3 3 4 2" xfId="39155" xr:uid="{8A1040DB-FB2B-4054-8A4F-52BF84697E6F}"/>
    <cellStyle name="Comma 6 4 2 2 3 3 5" xfId="27023" xr:uid="{092538E4-987A-4AE5-9AB7-C618388579BD}"/>
    <cellStyle name="Comma 6 4 2 2 3 4" xfId="4781" xr:uid="{7C0A861B-A474-41CD-B943-336B9CAB9399}"/>
    <cellStyle name="Comma 6 4 2 2 3 4 2" xfId="16913" xr:uid="{177A7ACE-0B7C-43C5-AAC6-C7F0FFA94DC2}"/>
    <cellStyle name="Comma 6 4 2 2 3 4 2 2" xfId="41177" xr:uid="{59004229-25E6-4C64-975E-6F9B071DB9E3}"/>
    <cellStyle name="Comma 6 4 2 2 3 4 3" xfId="29045" xr:uid="{421BA2A6-6D98-4DB2-A0B3-AB58CCA3F4EB}"/>
    <cellStyle name="Comma 6 4 2 2 3 5" xfId="8825" xr:uid="{EF962A3A-6392-4C77-AB67-D1CDF69BC05F}"/>
    <cellStyle name="Comma 6 4 2 2 3 5 2" xfId="20957" xr:uid="{53003306-6D7D-4ED9-87F9-57AD85190A6C}"/>
    <cellStyle name="Comma 6 4 2 2 3 5 2 2" xfId="45221" xr:uid="{FE6384F4-61E8-48E9-AEB8-7CC7F67AA349}"/>
    <cellStyle name="Comma 6 4 2 2 3 5 3" xfId="33089" xr:uid="{A994D16E-6EA1-4465-8474-AD112E785E82}"/>
    <cellStyle name="Comma 6 4 2 2 3 6" xfId="12869" xr:uid="{B04B8F1D-7CE3-4A50-A0F7-873282FCFEB5}"/>
    <cellStyle name="Comma 6 4 2 2 3 6 2" xfId="37133" xr:uid="{2573A471-1832-47BF-A59B-0F7146CBAC4E}"/>
    <cellStyle name="Comma 6 4 2 2 3 7" xfId="25001" xr:uid="{012B0218-4E00-4DE5-B112-A8837EA69DD7}"/>
    <cellStyle name="Comma 6 4 2 2 4" xfId="1243" xr:uid="{54EFE1AD-9945-489B-BBED-91CD262F22A6}"/>
    <cellStyle name="Comma 6 4 2 2 4 2" xfId="3265" xr:uid="{987B9B5C-6D2A-4CF3-A056-D9F18B49E4E3}"/>
    <cellStyle name="Comma 6 4 2 2 4 2 2" xfId="7309" xr:uid="{369A9628-6148-4DA2-AC37-23E1DA930A99}"/>
    <cellStyle name="Comma 6 4 2 2 4 2 2 2" xfId="19441" xr:uid="{2CC10AAF-7C24-4CDD-9BB4-0862D2DDE3FC}"/>
    <cellStyle name="Comma 6 4 2 2 4 2 2 2 2" xfId="43705" xr:uid="{5C8E978A-832E-4B73-AC79-75AE47646060}"/>
    <cellStyle name="Comma 6 4 2 2 4 2 2 3" xfId="31573" xr:uid="{6F35CFF4-BC07-4180-AF54-5CACCA70BC52}"/>
    <cellStyle name="Comma 6 4 2 2 4 2 3" xfId="11353" xr:uid="{E19992A2-CE81-4D2D-AEC0-34F97E8D0E9D}"/>
    <cellStyle name="Comma 6 4 2 2 4 2 3 2" xfId="23485" xr:uid="{64B97E68-D3E0-4FCC-AA53-031880657BE1}"/>
    <cellStyle name="Comma 6 4 2 2 4 2 3 2 2" xfId="47749" xr:uid="{E61B3983-D968-4F17-9991-FF20702AB4E6}"/>
    <cellStyle name="Comma 6 4 2 2 4 2 3 3" xfId="35617" xr:uid="{BBE9D9CA-E0DD-498B-865E-FEE609E7812E}"/>
    <cellStyle name="Comma 6 4 2 2 4 2 4" xfId="15397" xr:uid="{2F9E81EF-5A0F-4C2C-8D6E-FC86F628D6ED}"/>
    <cellStyle name="Comma 6 4 2 2 4 2 4 2" xfId="39661" xr:uid="{52BC27E6-EE10-48FE-AB07-835D6607E9CD}"/>
    <cellStyle name="Comma 6 4 2 2 4 2 5" xfId="27529" xr:uid="{D5967688-1A10-4B76-AAEF-DBAA4A2D1FD5}"/>
    <cellStyle name="Comma 6 4 2 2 4 3" xfId="5287" xr:uid="{75A5A237-6D29-4286-9AAD-B5960DA1014E}"/>
    <cellStyle name="Comma 6 4 2 2 4 3 2" xfId="17419" xr:uid="{5F3047F7-106E-4762-9693-9C9D4D060D00}"/>
    <cellStyle name="Comma 6 4 2 2 4 3 2 2" xfId="41683" xr:uid="{3C16228E-73E0-4BB2-B926-BBE6F0470922}"/>
    <cellStyle name="Comma 6 4 2 2 4 3 3" xfId="29551" xr:uid="{1E9395B4-03AC-4C86-B2E5-4B877D7B681F}"/>
    <cellStyle name="Comma 6 4 2 2 4 4" xfId="9331" xr:uid="{E2A410BC-0102-46F2-B063-B8FF86434D1F}"/>
    <cellStyle name="Comma 6 4 2 2 4 4 2" xfId="21463" xr:uid="{5A52F8A3-DD01-4842-812F-737D1C8CC7A8}"/>
    <cellStyle name="Comma 6 4 2 2 4 4 2 2" xfId="45727" xr:uid="{7E925607-23E4-486E-B00E-19FFB0E45E29}"/>
    <cellStyle name="Comma 6 4 2 2 4 4 3" xfId="33595" xr:uid="{1690156A-6619-4968-939C-19A5352EB1DD}"/>
    <cellStyle name="Comma 6 4 2 2 4 5" xfId="13375" xr:uid="{BE71D7AB-07E0-48D0-B53D-0AD022B8DD0F}"/>
    <cellStyle name="Comma 6 4 2 2 4 5 2" xfId="37639" xr:uid="{5AA462C5-90BD-4D83-B55D-C16109BCCD95}"/>
    <cellStyle name="Comma 6 4 2 2 4 6" xfId="25507" xr:uid="{E0E6A918-5538-485E-AFE6-6C9F2C5D84DC}"/>
    <cellStyle name="Comma 6 4 2 2 5" xfId="2254" xr:uid="{C9CFFBA2-8E36-46CF-AF8E-9C51EAFC0984}"/>
    <cellStyle name="Comma 6 4 2 2 5 2" xfId="6298" xr:uid="{85F6AA7D-1EF6-4E3C-93D0-A4642358FC87}"/>
    <cellStyle name="Comma 6 4 2 2 5 2 2" xfId="18430" xr:uid="{695B3995-8FF1-40AE-805D-F503AD57C8E2}"/>
    <cellStyle name="Comma 6 4 2 2 5 2 2 2" xfId="42694" xr:uid="{4C53EFCB-50DF-41A5-9D70-73B963ECC857}"/>
    <cellStyle name="Comma 6 4 2 2 5 2 3" xfId="30562" xr:uid="{89AAB90F-37DC-4AE8-9D46-B3E0F80FC7BE}"/>
    <cellStyle name="Comma 6 4 2 2 5 3" xfId="10342" xr:uid="{D8B05C63-4832-42B2-B185-084BA101B066}"/>
    <cellStyle name="Comma 6 4 2 2 5 3 2" xfId="22474" xr:uid="{6FF1F255-2AEA-416F-8B2E-63EB18E3E809}"/>
    <cellStyle name="Comma 6 4 2 2 5 3 2 2" xfId="46738" xr:uid="{F5E93101-0F44-4459-81A5-0398952675D0}"/>
    <cellStyle name="Comma 6 4 2 2 5 3 3" xfId="34606" xr:uid="{238C9D8B-79C6-42F2-864F-98AF681EA142}"/>
    <cellStyle name="Comma 6 4 2 2 5 4" xfId="14386" xr:uid="{8FEC4938-993F-4429-B100-F812335A942B}"/>
    <cellStyle name="Comma 6 4 2 2 5 4 2" xfId="38650" xr:uid="{5C7EC948-CDB3-4C85-A758-85A2F067B4EF}"/>
    <cellStyle name="Comma 6 4 2 2 5 5" xfId="26518" xr:uid="{894DC7F5-DFA0-40FA-B6F3-F6E94AC367A3}"/>
    <cellStyle name="Comma 6 4 2 2 6" xfId="4276" xr:uid="{18BB88C7-2451-44B0-B8B3-8C1AC119E438}"/>
    <cellStyle name="Comma 6 4 2 2 6 2" xfId="16408" xr:uid="{4E0A7AC4-90A1-48F9-86F4-BF41CA92F4B9}"/>
    <cellStyle name="Comma 6 4 2 2 6 2 2" xfId="40672" xr:uid="{D0D54D45-2858-404F-8F12-8C12BDFEF4D5}"/>
    <cellStyle name="Comma 6 4 2 2 6 3" xfId="28540" xr:uid="{571C4C26-9066-49C1-BA7B-AF2A54D323C6}"/>
    <cellStyle name="Comma 6 4 2 2 7" xfId="8320" xr:uid="{00FAC99E-A11C-4384-8A07-D52C09868FBE}"/>
    <cellStyle name="Comma 6 4 2 2 7 2" xfId="20452" xr:uid="{CF2BDCF6-87DC-4549-9AC6-2276EE7D3B18}"/>
    <cellStyle name="Comma 6 4 2 2 7 2 2" xfId="44716" xr:uid="{E768EA16-3AF4-44F5-8DE8-A504934CC475}"/>
    <cellStyle name="Comma 6 4 2 2 7 3" xfId="32584" xr:uid="{1A552BEB-538F-4D77-8891-738C3E423E76}"/>
    <cellStyle name="Comma 6 4 2 2 8" xfId="12364" xr:uid="{E138269E-C60A-4424-B005-A02C72BE15B5}"/>
    <cellStyle name="Comma 6 4 2 2 8 2" xfId="36628" xr:uid="{B6003338-D036-4CD8-BD53-D23B89E4E615}"/>
    <cellStyle name="Comma 6 4 2 2 9" xfId="24496" xr:uid="{20712D72-B5C0-4CCA-B8A9-41F0F57B2D68}"/>
    <cellStyle name="Comma 6 4 2 3" xfId="359" xr:uid="{B3FB588F-5028-4A7F-B127-791BCD021A02}"/>
    <cellStyle name="Comma 6 4 2 3 2" xfId="864" xr:uid="{76FEC5B2-ED00-44EE-970A-F457E031F456}"/>
    <cellStyle name="Comma 6 4 2 3 2 2" xfId="1875" xr:uid="{A0C2E959-2305-44C2-9926-D2458F36B5BE}"/>
    <cellStyle name="Comma 6 4 2 3 2 2 2" xfId="3897" xr:uid="{E153EFF4-9272-4BBA-82F0-5E4408E4606A}"/>
    <cellStyle name="Comma 6 4 2 3 2 2 2 2" xfId="7941" xr:uid="{3EDD5C0E-9AB9-4904-8113-BD5DD11FDDDF}"/>
    <cellStyle name="Comma 6 4 2 3 2 2 2 2 2" xfId="20073" xr:uid="{1EDF8278-C439-47EE-A542-5CC8159D3B13}"/>
    <cellStyle name="Comma 6 4 2 3 2 2 2 2 2 2" xfId="44337" xr:uid="{9654600E-EF06-41D0-8C6D-88674F82B49B}"/>
    <cellStyle name="Comma 6 4 2 3 2 2 2 2 3" xfId="32205" xr:uid="{C629A4E8-65F1-410F-A508-64806E4ED339}"/>
    <cellStyle name="Comma 6 4 2 3 2 2 2 3" xfId="11985" xr:uid="{B80F958F-0B72-487C-B674-BD17CBD2CB9A}"/>
    <cellStyle name="Comma 6 4 2 3 2 2 2 3 2" xfId="24117" xr:uid="{1621BC50-6610-49AD-AE57-9BC8219F5F61}"/>
    <cellStyle name="Comma 6 4 2 3 2 2 2 3 2 2" xfId="48381" xr:uid="{AD94E7B6-331E-4C6A-8A2D-352A8F4FACE1}"/>
    <cellStyle name="Comma 6 4 2 3 2 2 2 3 3" xfId="36249" xr:uid="{2AFA1800-A36E-4910-8D8B-CC7C6AC951D5}"/>
    <cellStyle name="Comma 6 4 2 3 2 2 2 4" xfId="16029" xr:uid="{1B376C22-F0F9-4D0E-8CA7-B24A15B9ECAC}"/>
    <cellStyle name="Comma 6 4 2 3 2 2 2 4 2" xfId="40293" xr:uid="{6F020DD1-404A-417E-BE31-007CD28075A3}"/>
    <cellStyle name="Comma 6 4 2 3 2 2 2 5" xfId="28161" xr:uid="{0A7ECEF7-67B0-4E2B-B677-F38420B0E10D}"/>
    <cellStyle name="Comma 6 4 2 3 2 2 3" xfId="5919" xr:uid="{66DBD530-DA3F-4BD4-8157-6165CCE06B93}"/>
    <cellStyle name="Comma 6 4 2 3 2 2 3 2" xfId="18051" xr:uid="{567513BB-E5AA-4D2D-9B66-917CCC502C43}"/>
    <cellStyle name="Comma 6 4 2 3 2 2 3 2 2" xfId="42315" xr:uid="{70D465CA-928B-4CCC-9E52-2E11064806AC}"/>
    <cellStyle name="Comma 6 4 2 3 2 2 3 3" xfId="30183" xr:uid="{1E81D3F7-FCDD-4EB4-97A6-71ACA14D2C49}"/>
    <cellStyle name="Comma 6 4 2 3 2 2 4" xfId="9963" xr:uid="{8D51DA03-CD9C-47C4-BA9F-61C6FA93EB95}"/>
    <cellStyle name="Comma 6 4 2 3 2 2 4 2" xfId="22095" xr:uid="{3AA09A33-D131-47F3-9225-66A87AD90410}"/>
    <cellStyle name="Comma 6 4 2 3 2 2 4 2 2" xfId="46359" xr:uid="{05FC4425-1757-4DCB-8161-2A35B1FE0CA6}"/>
    <cellStyle name="Comma 6 4 2 3 2 2 4 3" xfId="34227" xr:uid="{1AFC11D9-D542-4CA7-9F37-1373784DE3F6}"/>
    <cellStyle name="Comma 6 4 2 3 2 2 5" xfId="14007" xr:uid="{45C4989C-7F05-4EF0-8BAB-CF709A216F40}"/>
    <cellStyle name="Comma 6 4 2 3 2 2 5 2" xfId="38271" xr:uid="{A5A7FDEC-6454-4E45-81EE-6CA4CD465C4B}"/>
    <cellStyle name="Comma 6 4 2 3 2 2 6" xfId="26139" xr:uid="{5CBEB3BF-C272-45C9-B70D-4BB1E29B9229}"/>
    <cellStyle name="Comma 6 4 2 3 2 3" xfId="2886" xr:uid="{3D0B8FEE-70DD-4679-94A9-0E4A9E69FE18}"/>
    <cellStyle name="Comma 6 4 2 3 2 3 2" xfId="6930" xr:uid="{9CCA5DA0-F3B7-4386-9C7A-FE3310298134}"/>
    <cellStyle name="Comma 6 4 2 3 2 3 2 2" xfId="19062" xr:uid="{16D121B6-DF87-446A-8E5C-84E1480AEA23}"/>
    <cellStyle name="Comma 6 4 2 3 2 3 2 2 2" xfId="43326" xr:uid="{12AA4CE3-164D-45BD-8EB1-CFC5CC57E9D8}"/>
    <cellStyle name="Comma 6 4 2 3 2 3 2 3" xfId="31194" xr:uid="{46BF9CCE-B408-49C6-AB60-05B00B2F0A8A}"/>
    <cellStyle name="Comma 6 4 2 3 2 3 3" xfId="10974" xr:uid="{9AF27B6F-D4F2-4987-81A9-4E72EB3A6BF6}"/>
    <cellStyle name="Comma 6 4 2 3 2 3 3 2" xfId="23106" xr:uid="{0841B725-5665-494B-8CE0-691E0189263A}"/>
    <cellStyle name="Comma 6 4 2 3 2 3 3 2 2" xfId="47370" xr:uid="{3F60C7F7-41DC-430B-920C-947F6FE124D2}"/>
    <cellStyle name="Comma 6 4 2 3 2 3 3 3" xfId="35238" xr:uid="{332725E8-62EE-4AF0-B88E-B1A7A8E13217}"/>
    <cellStyle name="Comma 6 4 2 3 2 3 4" xfId="15018" xr:uid="{FB2D0F71-D3AF-4BF1-BA69-14EF2D50ED31}"/>
    <cellStyle name="Comma 6 4 2 3 2 3 4 2" xfId="39282" xr:uid="{BA4F6DB3-6A76-4194-BAAA-635005B93B7D}"/>
    <cellStyle name="Comma 6 4 2 3 2 3 5" xfId="27150" xr:uid="{997B0B27-C3B2-4239-A9BF-DA6AB4F59D90}"/>
    <cellStyle name="Comma 6 4 2 3 2 4" xfId="4908" xr:uid="{794C0720-7C7A-4B8C-AE1E-5E7B042389F5}"/>
    <cellStyle name="Comma 6 4 2 3 2 4 2" xfId="17040" xr:uid="{F4611AC7-C484-4AA2-BE49-9926187C08B2}"/>
    <cellStyle name="Comma 6 4 2 3 2 4 2 2" xfId="41304" xr:uid="{67CCEACE-256B-4966-BF58-5A4C66EFD5D5}"/>
    <cellStyle name="Comma 6 4 2 3 2 4 3" xfId="29172" xr:uid="{86E3D8EA-2200-4A1E-A005-EEEA5F9BCD4E}"/>
    <cellStyle name="Comma 6 4 2 3 2 5" xfId="8952" xr:uid="{9BBFAFAB-8A98-45C1-960D-C0E5EAB31A78}"/>
    <cellStyle name="Comma 6 4 2 3 2 5 2" xfId="21084" xr:uid="{DC0AB3D4-97E9-4CB2-93A9-5F407F9FA028}"/>
    <cellStyle name="Comma 6 4 2 3 2 5 2 2" xfId="45348" xr:uid="{432C06B2-32CB-4154-8462-C010A4622D5C}"/>
    <cellStyle name="Comma 6 4 2 3 2 5 3" xfId="33216" xr:uid="{17631B39-F772-4F2E-B791-7A581BE261E7}"/>
    <cellStyle name="Comma 6 4 2 3 2 6" xfId="12996" xr:uid="{CEF9D682-1852-48AB-A664-464F42E5DD7A}"/>
    <cellStyle name="Comma 6 4 2 3 2 6 2" xfId="37260" xr:uid="{F0AD48FA-C810-4839-B3FD-538BFA7BFA24}"/>
    <cellStyle name="Comma 6 4 2 3 2 7" xfId="25128" xr:uid="{BE897CA4-DFE7-41C2-AA2F-9A5AF4FE01B0}"/>
    <cellStyle name="Comma 6 4 2 3 3" xfId="1370" xr:uid="{8B095EBD-FCF2-4AA3-B348-74B885C3CD76}"/>
    <cellStyle name="Comma 6 4 2 3 3 2" xfId="3392" xr:uid="{503580E0-C606-41E1-B2A7-E1590B7494E4}"/>
    <cellStyle name="Comma 6 4 2 3 3 2 2" xfId="7436" xr:uid="{16DDAE0F-A64E-4BFF-AD61-74783483AB4D}"/>
    <cellStyle name="Comma 6 4 2 3 3 2 2 2" xfId="19568" xr:uid="{D7C185C3-9986-435B-8E20-701BE85FCBED}"/>
    <cellStyle name="Comma 6 4 2 3 3 2 2 2 2" xfId="43832" xr:uid="{DF84D178-2B52-4AAA-AE94-CB9E21A122D2}"/>
    <cellStyle name="Comma 6 4 2 3 3 2 2 3" xfId="31700" xr:uid="{C6813B96-D862-40E5-B226-33653605C1FB}"/>
    <cellStyle name="Comma 6 4 2 3 3 2 3" xfId="11480" xr:uid="{C1B216B5-8B4F-4943-BD9C-54C99E292B68}"/>
    <cellStyle name="Comma 6 4 2 3 3 2 3 2" xfId="23612" xr:uid="{82723413-E1D8-402B-92A1-A52C73A0BC1E}"/>
    <cellStyle name="Comma 6 4 2 3 3 2 3 2 2" xfId="47876" xr:uid="{9C326F87-6E2A-4D7D-91B4-3E6CE4AB28E3}"/>
    <cellStyle name="Comma 6 4 2 3 3 2 3 3" xfId="35744" xr:uid="{72EE6F2A-1ADD-420D-B281-02D530C67BF6}"/>
    <cellStyle name="Comma 6 4 2 3 3 2 4" xfId="15524" xr:uid="{27016331-E1CA-4408-BE01-E620C270266B}"/>
    <cellStyle name="Comma 6 4 2 3 3 2 4 2" xfId="39788" xr:uid="{9E29E832-BB3C-43CA-B1B1-BDE9733010E1}"/>
    <cellStyle name="Comma 6 4 2 3 3 2 5" xfId="27656" xr:uid="{F5F6EBD6-02E7-4207-9B92-BB6823260610}"/>
    <cellStyle name="Comma 6 4 2 3 3 3" xfId="5414" xr:uid="{3BC668C7-EC3F-41FB-A40D-534AFED97CD6}"/>
    <cellStyle name="Comma 6 4 2 3 3 3 2" xfId="17546" xr:uid="{B97ABDE0-8E98-4DDC-903B-406301FD12D9}"/>
    <cellStyle name="Comma 6 4 2 3 3 3 2 2" xfId="41810" xr:uid="{29CB315D-556D-4F5D-92F7-45D01ADC0773}"/>
    <cellStyle name="Comma 6 4 2 3 3 3 3" xfId="29678" xr:uid="{939D3B2B-D74A-4BFE-8638-BD95367C2166}"/>
    <cellStyle name="Comma 6 4 2 3 3 4" xfId="9458" xr:uid="{9C054DF9-4A8D-483C-B8CC-4AF551A690AB}"/>
    <cellStyle name="Comma 6 4 2 3 3 4 2" xfId="21590" xr:uid="{CFA8A3BD-D440-4E71-9E44-426804CCF612}"/>
    <cellStyle name="Comma 6 4 2 3 3 4 2 2" xfId="45854" xr:uid="{1E8FAFA9-366F-4940-9C9E-F25E2933866C}"/>
    <cellStyle name="Comma 6 4 2 3 3 4 3" xfId="33722" xr:uid="{71514CFA-74F6-491E-B483-EE527FE8336E}"/>
    <cellStyle name="Comma 6 4 2 3 3 5" xfId="13502" xr:uid="{3B494BEB-40C6-4C73-9D3A-2D939A0CEDEA}"/>
    <cellStyle name="Comma 6 4 2 3 3 5 2" xfId="37766" xr:uid="{77F7A850-583E-421D-B29C-83E5086AB4AC}"/>
    <cellStyle name="Comma 6 4 2 3 3 6" xfId="25634" xr:uid="{E6D1AE75-FCEB-4DD7-9EE3-1104EABAFB92}"/>
    <cellStyle name="Comma 6 4 2 3 4" xfId="2381" xr:uid="{A022571E-F705-442C-AD16-47C4CAAFFE7D}"/>
    <cellStyle name="Comma 6 4 2 3 4 2" xfId="6425" xr:uid="{C0C0EDB4-0D3B-4443-AB90-1782386F3899}"/>
    <cellStyle name="Comma 6 4 2 3 4 2 2" xfId="18557" xr:uid="{A1307993-E528-4D61-AE29-02D717EEB68F}"/>
    <cellStyle name="Comma 6 4 2 3 4 2 2 2" xfId="42821" xr:uid="{1C70C476-82DD-4821-9A73-840893068D9C}"/>
    <cellStyle name="Comma 6 4 2 3 4 2 3" xfId="30689" xr:uid="{989D02B9-E386-4AC1-B692-555C0CDF8243}"/>
    <cellStyle name="Comma 6 4 2 3 4 3" xfId="10469" xr:uid="{E6A0E7D9-6B70-44D2-AEF4-EDABC0E0470D}"/>
    <cellStyle name="Comma 6 4 2 3 4 3 2" xfId="22601" xr:uid="{BFF21097-86A7-4A4D-BA28-82C0207F8C7A}"/>
    <cellStyle name="Comma 6 4 2 3 4 3 2 2" xfId="46865" xr:uid="{0005AE46-9C6F-4517-BBAB-C97B97F2D4EB}"/>
    <cellStyle name="Comma 6 4 2 3 4 3 3" xfId="34733" xr:uid="{1C4260A1-888D-4DD9-81C4-58ECC2330A53}"/>
    <cellStyle name="Comma 6 4 2 3 4 4" xfId="14513" xr:uid="{1B4B2E25-3AEF-4015-BDD1-328CA8080388}"/>
    <cellStyle name="Comma 6 4 2 3 4 4 2" xfId="38777" xr:uid="{1EF33E69-AEEE-4C17-B831-A72E7FA84E3E}"/>
    <cellStyle name="Comma 6 4 2 3 4 5" xfId="26645" xr:uid="{EA5A4924-927B-44DB-B4EB-E6D1004486EF}"/>
    <cellStyle name="Comma 6 4 2 3 5" xfId="4403" xr:uid="{1735A18D-1C70-46E6-B38E-2BE4F69C84FE}"/>
    <cellStyle name="Comma 6 4 2 3 5 2" xfId="16535" xr:uid="{D6853D3E-3B5B-452F-9330-E8ABD680F4E0}"/>
    <cellStyle name="Comma 6 4 2 3 5 2 2" xfId="40799" xr:uid="{A046AB1F-EECD-4E2E-9C19-9A592C8AEC20}"/>
    <cellStyle name="Comma 6 4 2 3 5 3" xfId="28667" xr:uid="{3D5E9FAC-24A9-445E-B3D0-66674F4CE00C}"/>
    <cellStyle name="Comma 6 4 2 3 6" xfId="8447" xr:uid="{EA0A22DC-D965-46BE-84BE-66E3C55FAFA0}"/>
    <cellStyle name="Comma 6 4 2 3 6 2" xfId="20579" xr:uid="{724D986C-AD1B-45DA-AA0D-D9FB00EB48DF}"/>
    <cellStyle name="Comma 6 4 2 3 6 2 2" xfId="44843" xr:uid="{9B9B9571-C338-4966-92C9-01A24944C524}"/>
    <cellStyle name="Comma 6 4 2 3 6 3" xfId="32711" xr:uid="{243CF096-B700-4920-885D-C0B95C2CF220}"/>
    <cellStyle name="Comma 6 4 2 3 7" xfId="12491" xr:uid="{E43CF7A1-BFEF-45E0-8EAF-DD99650697A9}"/>
    <cellStyle name="Comma 6 4 2 3 7 2" xfId="36755" xr:uid="{68CBE3D2-64FA-4F8A-B843-D0913914125C}"/>
    <cellStyle name="Comma 6 4 2 3 8" xfId="24623" xr:uid="{56FFB53C-E34A-4890-BDE3-19DF42C2E88B}"/>
    <cellStyle name="Comma 6 4 2 4" xfId="611" xr:uid="{64C9B205-C784-4B8A-A066-B1ECAA7BADF0}"/>
    <cellStyle name="Comma 6 4 2 4 2" xfId="1622" xr:uid="{7212213B-CE46-4F77-9D77-19A08A9EA224}"/>
    <cellStyle name="Comma 6 4 2 4 2 2" xfId="3644" xr:uid="{F6C924DC-B2C1-4911-98AC-BF7518337973}"/>
    <cellStyle name="Comma 6 4 2 4 2 2 2" xfId="7688" xr:uid="{0DF3ED05-8299-4E23-B898-F28CFAF44F14}"/>
    <cellStyle name="Comma 6 4 2 4 2 2 2 2" xfId="19820" xr:uid="{8EEB31E9-9C8E-44D0-88B8-A84C76BB1983}"/>
    <cellStyle name="Comma 6 4 2 4 2 2 2 2 2" xfId="44084" xr:uid="{24D87870-F4A4-490E-9C69-B713E8B07CA4}"/>
    <cellStyle name="Comma 6 4 2 4 2 2 2 3" xfId="31952" xr:uid="{09081436-92E7-4A23-815C-A565B51101F1}"/>
    <cellStyle name="Comma 6 4 2 4 2 2 3" xfId="11732" xr:uid="{78BB74E6-E5AD-4C30-BE4A-2D1D2EDCD0EB}"/>
    <cellStyle name="Comma 6 4 2 4 2 2 3 2" xfId="23864" xr:uid="{3A8F71ED-C4A1-48E7-BD83-5094D0063FBB}"/>
    <cellStyle name="Comma 6 4 2 4 2 2 3 2 2" xfId="48128" xr:uid="{FC846901-3E7B-4351-B2DD-C0C611CEFCEE}"/>
    <cellStyle name="Comma 6 4 2 4 2 2 3 3" xfId="35996" xr:uid="{DA789E5E-8126-42E7-8D38-4BE971F46755}"/>
    <cellStyle name="Comma 6 4 2 4 2 2 4" xfId="15776" xr:uid="{E97D15FF-9F21-4135-8AB0-C74AA173CF38}"/>
    <cellStyle name="Comma 6 4 2 4 2 2 4 2" xfId="40040" xr:uid="{BD7E4A5F-399D-4ACB-8C77-7079ED7E6276}"/>
    <cellStyle name="Comma 6 4 2 4 2 2 5" xfId="27908" xr:uid="{26A4C395-EE8D-4E3E-9C8F-123578FD0F98}"/>
    <cellStyle name="Comma 6 4 2 4 2 3" xfId="5666" xr:uid="{8EC90D19-9AFF-453D-A5E3-E422FC4C70A2}"/>
    <cellStyle name="Comma 6 4 2 4 2 3 2" xfId="17798" xr:uid="{6D48B942-5B7A-4BBE-A6D9-3B02B063ED2B}"/>
    <cellStyle name="Comma 6 4 2 4 2 3 2 2" xfId="42062" xr:uid="{9F7203DC-C12F-43A3-A6D0-1385F415EABA}"/>
    <cellStyle name="Comma 6 4 2 4 2 3 3" xfId="29930" xr:uid="{6F1712C4-CAC0-42DA-83D5-5BC7933A2606}"/>
    <cellStyle name="Comma 6 4 2 4 2 4" xfId="9710" xr:uid="{9C175EF1-952B-497E-B3C8-3F9593BFC0CB}"/>
    <cellStyle name="Comma 6 4 2 4 2 4 2" xfId="21842" xr:uid="{E6552775-5E1F-4D46-9160-9435261205DF}"/>
    <cellStyle name="Comma 6 4 2 4 2 4 2 2" xfId="46106" xr:uid="{7E31F31D-EB54-46AD-8E82-BC4F1A411B9C}"/>
    <cellStyle name="Comma 6 4 2 4 2 4 3" xfId="33974" xr:uid="{F95AC48F-635A-44A7-8433-7727A23BD907}"/>
    <cellStyle name="Comma 6 4 2 4 2 5" xfId="13754" xr:uid="{9F0EB31B-C622-4C07-B244-62834483AB66}"/>
    <cellStyle name="Comma 6 4 2 4 2 5 2" xfId="38018" xr:uid="{460FF14D-BDA1-4BA3-8226-55401D32A1F5}"/>
    <cellStyle name="Comma 6 4 2 4 2 6" xfId="25886" xr:uid="{14DEE5B5-73E1-43B6-93FF-57E62F251E7C}"/>
    <cellStyle name="Comma 6 4 2 4 3" xfId="2633" xr:uid="{27D489FC-4925-46F9-812E-1F52AE84A575}"/>
    <cellStyle name="Comma 6 4 2 4 3 2" xfId="6677" xr:uid="{C28A9C46-C432-46C5-9627-4EE44C1DCEB9}"/>
    <cellStyle name="Comma 6 4 2 4 3 2 2" xfId="18809" xr:uid="{361977CC-3242-4144-833F-F9023C27F21A}"/>
    <cellStyle name="Comma 6 4 2 4 3 2 2 2" xfId="43073" xr:uid="{7D78A713-7047-4E37-908A-18A37D7F9734}"/>
    <cellStyle name="Comma 6 4 2 4 3 2 3" xfId="30941" xr:uid="{CC4844CF-A33D-4871-BA67-B8749D471C74}"/>
    <cellStyle name="Comma 6 4 2 4 3 3" xfId="10721" xr:uid="{6D11AA9C-A118-45C0-906D-CE7E4FB5F12C}"/>
    <cellStyle name="Comma 6 4 2 4 3 3 2" xfId="22853" xr:uid="{C6EB2B84-97E1-4AA1-A3D5-74A9D9D99E3C}"/>
    <cellStyle name="Comma 6 4 2 4 3 3 2 2" xfId="47117" xr:uid="{855EFB8A-A842-4EBA-AE4C-CA9D91E061D2}"/>
    <cellStyle name="Comma 6 4 2 4 3 3 3" xfId="34985" xr:uid="{78A23BCC-C47B-4953-B049-A42C2F477059}"/>
    <cellStyle name="Comma 6 4 2 4 3 4" xfId="14765" xr:uid="{352E8515-F380-4A85-AA7F-FEFC60799C47}"/>
    <cellStyle name="Comma 6 4 2 4 3 4 2" xfId="39029" xr:uid="{2A59C7A6-2E9B-46B9-9A7B-D168B3D00836}"/>
    <cellStyle name="Comma 6 4 2 4 3 5" xfId="26897" xr:uid="{33043506-A9B5-43AB-AFE6-1FFC9609EB95}"/>
    <cellStyle name="Comma 6 4 2 4 4" xfId="4655" xr:uid="{5B864856-0C22-431C-A584-96DCC01A484F}"/>
    <cellStyle name="Comma 6 4 2 4 4 2" xfId="16787" xr:uid="{D5479122-122A-4D24-961C-192BA32CA869}"/>
    <cellStyle name="Comma 6 4 2 4 4 2 2" xfId="41051" xr:uid="{E5B03870-E280-4B0E-B6E3-80C434AE833F}"/>
    <cellStyle name="Comma 6 4 2 4 4 3" xfId="28919" xr:uid="{E829A404-46B7-4879-8456-5A2068312330}"/>
    <cellStyle name="Comma 6 4 2 4 5" xfId="8699" xr:uid="{A5F186AE-49D7-4867-80DB-616A6F908005}"/>
    <cellStyle name="Comma 6 4 2 4 5 2" xfId="20831" xr:uid="{842841D7-EC19-48A6-9830-18E07E559248}"/>
    <cellStyle name="Comma 6 4 2 4 5 2 2" xfId="45095" xr:uid="{2103E9FB-0485-4101-BED8-BA5196B530BE}"/>
    <cellStyle name="Comma 6 4 2 4 5 3" xfId="32963" xr:uid="{D26CED82-AFC6-47B7-A050-39373F2ADB19}"/>
    <cellStyle name="Comma 6 4 2 4 6" xfId="12743" xr:uid="{9AF87621-6C3B-4755-9E92-A99BB338FC0A}"/>
    <cellStyle name="Comma 6 4 2 4 6 2" xfId="37007" xr:uid="{5B0581F1-F1BC-4451-B046-9443BD5DCD02}"/>
    <cellStyle name="Comma 6 4 2 4 7" xfId="24875" xr:uid="{46F8E7A7-4FF5-4D72-BF89-69CA57BC3F6C}"/>
    <cellStyle name="Comma 6 4 2 5" xfId="1117" xr:uid="{F3CB2EFA-73EF-4CC8-AEA0-6B44156F71E3}"/>
    <cellStyle name="Comma 6 4 2 5 2" xfId="3139" xr:uid="{8A732897-8B9E-4F3E-83FD-42E8BCF9ADB5}"/>
    <cellStyle name="Comma 6 4 2 5 2 2" xfId="7183" xr:uid="{5412D2AC-85D8-487B-9A33-6032417745B3}"/>
    <cellStyle name="Comma 6 4 2 5 2 2 2" xfId="19315" xr:uid="{8C481A95-ED6F-41C0-B1F5-6F53FAFE3387}"/>
    <cellStyle name="Comma 6 4 2 5 2 2 2 2" xfId="43579" xr:uid="{A60956DF-8215-4EC4-8780-1F78D601A9B2}"/>
    <cellStyle name="Comma 6 4 2 5 2 2 3" xfId="31447" xr:uid="{7B385B49-F8F5-4BC8-80C4-3648CE6F74F6}"/>
    <cellStyle name="Comma 6 4 2 5 2 3" xfId="11227" xr:uid="{3EBC47E6-1F6E-4F15-8FF8-133B22D199F5}"/>
    <cellStyle name="Comma 6 4 2 5 2 3 2" xfId="23359" xr:uid="{9350FB75-A1EC-423D-A5A5-CCBDAEA676E8}"/>
    <cellStyle name="Comma 6 4 2 5 2 3 2 2" xfId="47623" xr:uid="{4FCEB0E9-D464-4A5E-A330-AEF185E14CD5}"/>
    <cellStyle name="Comma 6 4 2 5 2 3 3" xfId="35491" xr:uid="{2E1479E1-9A72-4522-BB0D-C3BA85C170C1}"/>
    <cellStyle name="Comma 6 4 2 5 2 4" xfId="15271" xr:uid="{01800443-DD67-4BC1-83F2-0EDEFC7A328D}"/>
    <cellStyle name="Comma 6 4 2 5 2 4 2" xfId="39535" xr:uid="{AE4647EB-66A5-4E53-A888-423CB2EACF3B}"/>
    <cellStyle name="Comma 6 4 2 5 2 5" xfId="27403" xr:uid="{3DDB82AF-506F-460F-989E-7C6BF30A309E}"/>
    <cellStyle name="Comma 6 4 2 5 3" xfId="5161" xr:uid="{9DAA5813-843D-427B-9100-5574D90651AF}"/>
    <cellStyle name="Comma 6 4 2 5 3 2" xfId="17293" xr:uid="{3DC4B6A4-94A9-4B37-AA35-D9A645C3AC7A}"/>
    <cellStyle name="Comma 6 4 2 5 3 2 2" xfId="41557" xr:uid="{83A8B78C-5B4B-4D15-87C0-13EBE5847128}"/>
    <cellStyle name="Comma 6 4 2 5 3 3" xfId="29425" xr:uid="{9093EBA0-A52D-449A-8263-DBBA6D586D19}"/>
    <cellStyle name="Comma 6 4 2 5 4" xfId="9205" xr:uid="{13FC188C-9BB5-4621-BD8B-95EA716B5FAF}"/>
    <cellStyle name="Comma 6 4 2 5 4 2" xfId="21337" xr:uid="{49AE0956-D7C5-42B0-8447-A0EB08231AEA}"/>
    <cellStyle name="Comma 6 4 2 5 4 2 2" xfId="45601" xr:uid="{C39CA20D-D9C1-43CC-A22F-44AD33E95B7D}"/>
    <cellStyle name="Comma 6 4 2 5 4 3" xfId="33469" xr:uid="{2FE24C96-2A93-4B7E-BF7A-8260226BAE6C}"/>
    <cellStyle name="Comma 6 4 2 5 5" xfId="13249" xr:uid="{FC13EFF6-8050-4045-9E3A-B83AB0926E61}"/>
    <cellStyle name="Comma 6 4 2 5 5 2" xfId="37513" xr:uid="{B5B4993C-FFD8-4FFA-88FC-550341D1305E}"/>
    <cellStyle name="Comma 6 4 2 5 6" xfId="25381" xr:uid="{602847F0-3F04-4122-B283-FEC9A42091AD}"/>
    <cellStyle name="Comma 6 4 2 6" xfId="2128" xr:uid="{D9E3CAC5-2952-448C-A0BB-C06F3A707343}"/>
    <cellStyle name="Comma 6 4 2 6 2" xfId="6172" xr:uid="{B3D7AA01-FAD7-4624-96B3-1C7EC751B063}"/>
    <cellStyle name="Comma 6 4 2 6 2 2" xfId="18304" xr:uid="{455B5CA1-9BCA-4E33-8AAE-3CEA605C1B69}"/>
    <cellStyle name="Comma 6 4 2 6 2 2 2" xfId="42568" xr:uid="{029A4186-A4F5-4447-A433-19BC3A9ACAA2}"/>
    <cellStyle name="Comma 6 4 2 6 2 3" xfId="30436" xr:uid="{AA40DEAE-CBF9-4D7F-9531-B111CC452D62}"/>
    <cellStyle name="Comma 6 4 2 6 3" xfId="10216" xr:uid="{66E332C9-092D-47F0-B740-82F86BC624D1}"/>
    <cellStyle name="Comma 6 4 2 6 3 2" xfId="22348" xr:uid="{C27193F5-6198-4339-A326-B454CD503425}"/>
    <cellStyle name="Comma 6 4 2 6 3 2 2" xfId="46612" xr:uid="{68305033-57F9-401E-BA6C-DD46B53F5C59}"/>
    <cellStyle name="Comma 6 4 2 6 3 3" xfId="34480" xr:uid="{BE22DAC7-643C-4E8C-8B25-BD1BC5CE2A3B}"/>
    <cellStyle name="Comma 6 4 2 6 4" xfId="14260" xr:uid="{63357659-E508-42A0-869E-09679CC79A6A}"/>
    <cellStyle name="Comma 6 4 2 6 4 2" xfId="38524" xr:uid="{8FE2E273-CD94-4651-8EC4-F194DAFE9FD1}"/>
    <cellStyle name="Comma 6 4 2 6 5" xfId="26392" xr:uid="{A1CD871D-8F1A-46F6-9CF6-4463593ED381}"/>
    <cellStyle name="Comma 6 4 2 7" xfId="4150" xr:uid="{B61DB9FE-3E6A-4323-90BB-E6191E58FE6A}"/>
    <cellStyle name="Comma 6 4 2 7 2" xfId="16282" xr:uid="{061A64F6-EAC4-4DF3-91C0-0B2BA69B6CC7}"/>
    <cellStyle name="Comma 6 4 2 7 2 2" xfId="40546" xr:uid="{3E47B7E5-3E2E-4BB5-A810-D8A1C4AE6F47}"/>
    <cellStyle name="Comma 6 4 2 7 3" xfId="28414" xr:uid="{8C8B10A0-F489-4F09-990E-0EAF0A59751F}"/>
    <cellStyle name="Comma 6 4 2 8" xfId="8194" xr:uid="{0FC9EF19-F8C8-4E74-B2C5-E4613951D3E0}"/>
    <cellStyle name="Comma 6 4 2 8 2" xfId="20326" xr:uid="{C6F46D38-9EDC-49DB-8171-C683C93B5AFE}"/>
    <cellStyle name="Comma 6 4 2 8 2 2" xfId="44590" xr:uid="{B337B21D-7079-4804-A264-E6D8275C33CB}"/>
    <cellStyle name="Comma 6 4 2 8 3" xfId="32458" xr:uid="{BF766B8B-0433-43BF-92D1-DD9F99D29A70}"/>
    <cellStyle name="Comma 6 4 2 9" xfId="12238" xr:uid="{3B8B3C3D-99F1-4993-8F3B-604DD411E560}"/>
    <cellStyle name="Comma 6 4 2 9 2" xfId="36502" xr:uid="{B52C1DEF-D77D-4D2B-A920-866CA7476F3F}"/>
    <cellStyle name="Comma 6 4 3" xfId="169" xr:uid="{CC764610-7693-44BC-8A8F-9F099551ED33}"/>
    <cellStyle name="Comma 6 4 3 2" xfId="422" xr:uid="{8BB39EBB-5356-4B3D-A51C-4EB484D4162D}"/>
    <cellStyle name="Comma 6 4 3 2 2" xfId="927" xr:uid="{903E53B2-9E0E-4278-84B9-BE27C57895BE}"/>
    <cellStyle name="Comma 6 4 3 2 2 2" xfId="1938" xr:uid="{BE8BAD20-2E16-41DA-A465-DBA00AC01B75}"/>
    <cellStyle name="Comma 6 4 3 2 2 2 2" xfId="3960" xr:uid="{585DF7D3-6814-4E82-88B2-B8B61F4B5B2F}"/>
    <cellStyle name="Comma 6 4 3 2 2 2 2 2" xfId="8004" xr:uid="{EFD7A867-120C-49F5-9AE0-9F05434C374B}"/>
    <cellStyle name="Comma 6 4 3 2 2 2 2 2 2" xfId="20136" xr:uid="{8682C8D9-E3A3-455F-9E7A-E46EE02FBADF}"/>
    <cellStyle name="Comma 6 4 3 2 2 2 2 2 2 2" xfId="44400" xr:uid="{CEA76ACF-65F6-4B97-BA9F-01C66DCF2C7B}"/>
    <cellStyle name="Comma 6 4 3 2 2 2 2 2 3" xfId="32268" xr:uid="{D10DEA36-B842-44DA-9625-2C49B295FFAF}"/>
    <cellStyle name="Comma 6 4 3 2 2 2 2 3" xfId="12048" xr:uid="{7D8D6837-997E-4673-8B9E-021692E8068A}"/>
    <cellStyle name="Comma 6 4 3 2 2 2 2 3 2" xfId="24180" xr:uid="{8BA815C2-5FC3-488E-9736-35AF55389E06}"/>
    <cellStyle name="Comma 6 4 3 2 2 2 2 3 2 2" xfId="48444" xr:uid="{18A4C3EE-7B13-4A21-9F83-29B87C02288F}"/>
    <cellStyle name="Comma 6 4 3 2 2 2 2 3 3" xfId="36312" xr:uid="{D94C761C-A3E7-4E81-9C80-56B4792E24F8}"/>
    <cellStyle name="Comma 6 4 3 2 2 2 2 4" xfId="16092" xr:uid="{48B7D771-45D2-4EF7-AE51-25C7E6124E8B}"/>
    <cellStyle name="Comma 6 4 3 2 2 2 2 4 2" xfId="40356" xr:uid="{91E5E6EA-1849-4A76-BE63-D47A1B601DAA}"/>
    <cellStyle name="Comma 6 4 3 2 2 2 2 5" xfId="28224" xr:uid="{57FCCEEB-75F7-4AEB-B48B-E960ED1C6CD4}"/>
    <cellStyle name="Comma 6 4 3 2 2 2 3" xfId="5982" xr:uid="{777D9488-1899-4679-A948-DE89625DF0D1}"/>
    <cellStyle name="Comma 6 4 3 2 2 2 3 2" xfId="18114" xr:uid="{E96D420F-1331-4CC6-BC8B-42B812FB9DE4}"/>
    <cellStyle name="Comma 6 4 3 2 2 2 3 2 2" xfId="42378" xr:uid="{3E6AC673-8EB3-41B6-9F75-1D061B9DB0B3}"/>
    <cellStyle name="Comma 6 4 3 2 2 2 3 3" xfId="30246" xr:uid="{49D8C56D-D761-4BB0-91F4-1275D0EEFA0E}"/>
    <cellStyle name="Comma 6 4 3 2 2 2 4" xfId="10026" xr:uid="{0FAD1A7A-0F4B-4D0A-9E9D-914D95E3B2AE}"/>
    <cellStyle name="Comma 6 4 3 2 2 2 4 2" xfId="22158" xr:uid="{7BB4A923-F05D-4002-9594-433303427AA9}"/>
    <cellStyle name="Comma 6 4 3 2 2 2 4 2 2" xfId="46422" xr:uid="{602BD150-2B4E-4FEC-B2FD-1575B8CC6961}"/>
    <cellStyle name="Comma 6 4 3 2 2 2 4 3" xfId="34290" xr:uid="{CC7E2275-0929-4846-BCD9-E1D323E1EDE4}"/>
    <cellStyle name="Comma 6 4 3 2 2 2 5" xfId="14070" xr:uid="{B6079599-901B-4A88-A175-6C00A4714998}"/>
    <cellStyle name="Comma 6 4 3 2 2 2 5 2" xfId="38334" xr:uid="{DE340E08-E2AD-4FAB-9C2A-942B38AB1759}"/>
    <cellStyle name="Comma 6 4 3 2 2 2 6" xfId="26202" xr:uid="{985B7E7D-90AE-47F7-A229-C9627943898C}"/>
    <cellStyle name="Comma 6 4 3 2 2 3" xfId="2949" xr:uid="{F1BA9075-F525-41F6-BAC6-6CFFFC23F5B9}"/>
    <cellStyle name="Comma 6 4 3 2 2 3 2" xfId="6993" xr:uid="{80058220-5FFC-40A9-8AF3-7C3D3BFD4344}"/>
    <cellStyle name="Comma 6 4 3 2 2 3 2 2" xfId="19125" xr:uid="{7E45A782-072F-43A3-8317-3BF1FC2F6250}"/>
    <cellStyle name="Comma 6 4 3 2 2 3 2 2 2" xfId="43389" xr:uid="{EE1545DF-DC7B-4439-8961-D323D5354564}"/>
    <cellStyle name="Comma 6 4 3 2 2 3 2 3" xfId="31257" xr:uid="{AADDE230-CE92-49E3-8A96-AF40EB5C0452}"/>
    <cellStyle name="Comma 6 4 3 2 2 3 3" xfId="11037" xr:uid="{62B29CDB-36C2-40C9-870B-725361BCB4EC}"/>
    <cellStyle name="Comma 6 4 3 2 2 3 3 2" xfId="23169" xr:uid="{0C1FCACF-8CCB-49D5-981B-2306628A3C1E}"/>
    <cellStyle name="Comma 6 4 3 2 2 3 3 2 2" xfId="47433" xr:uid="{2BFC8AA3-9E8D-4B5B-8254-61B0722232D0}"/>
    <cellStyle name="Comma 6 4 3 2 2 3 3 3" xfId="35301" xr:uid="{FE8F9F1B-66E0-41A5-87AC-D3B03137AA8A}"/>
    <cellStyle name="Comma 6 4 3 2 2 3 4" xfId="15081" xr:uid="{C75748B9-7AD2-4B96-8991-3CA018AEFA40}"/>
    <cellStyle name="Comma 6 4 3 2 2 3 4 2" xfId="39345" xr:uid="{502E1AD5-DC73-4D0D-8EAB-ACABDA2892A3}"/>
    <cellStyle name="Comma 6 4 3 2 2 3 5" xfId="27213" xr:uid="{5DAE7403-C848-4D0A-9B0B-8E80AB6D0B06}"/>
    <cellStyle name="Comma 6 4 3 2 2 4" xfId="4971" xr:uid="{47DE0D47-7850-42D4-9086-8D2B8B492C18}"/>
    <cellStyle name="Comma 6 4 3 2 2 4 2" xfId="17103" xr:uid="{56AAF528-08FE-4953-AB18-AD3C73E716D2}"/>
    <cellStyle name="Comma 6 4 3 2 2 4 2 2" xfId="41367" xr:uid="{1E0C0D39-E03D-4928-81D0-5F4568BE7732}"/>
    <cellStyle name="Comma 6 4 3 2 2 4 3" xfId="29235" xr:uid="{A97DB8B9-8A71-4017-AAFC-502410B4B1A0}"/>
    <cellStyle name="Comma 6 4 3 2 2 5" xfId="9015" xr:uid="{BD120FB4-B1AD-4A2F-8143-E4CA3972A00D}"/>
    <cellStyle name="Comma 6 4 3 2 2 5 2" xfId="21147" xr:uid="{E64ABA68-1DCA-4B3C-89E3-88150372CF38}"/>
    <cellStyle name="Comma 6 4 3 2 2 5 2 2" xfId="45411" xr:uid="{669AF5DE-308D-4DE4-BE47-D8C5258FEBF5}"/>
    <cellStyle name="Comma 6 4 3 2 2 5 3" xfId="33279" xr:uid="{B4AB5B1F-F874-449F-AC70-4BFCF0092620}"/>
    <cellStyle name="Comma 6 4 3 2 2 6" xfId="13059" xr:uid="{498F67DE-4F9A-4D0D-9B8A-DC6929729FE2}"/>
    <cellStyle name="Comma 6 4 3 2 2 6 2" xfId="37323" xr:uid="{2FCB9348-8670-4251-A79B-BF7D6A30E895}"/>
    <cellStyle name="Comma 6 4 3 2 2 7" xfId="25191" xr:uid="{45BBBF53-5DEA-4F3A-A1A9-3C64A39FC0E8}"/>
    <cellStyle name="Comma 6 4 3 2 3" xfId="1433" xr:uid="{A08029B0-58B2-4BBE-8D69-4576787C0B9B}"/>
    <cellStyle name="Comma 6 4 3 2 3 2" xfId="3455" xr:uid="{A2F4368B-F529-44D5-AEF4-691C5D73BF26}"/>
    <cellStyle name="Comma 6 4 3 2 3 2 2" xfId="7499" xr:uid="{55918046-89E8-4B1C-AC93-CB7B507C0B03}"/>
    <cellStyle name="Comma 6 4 3 2 3 2 2 2" xfId="19631" xr:uid="{DCEEDA95-0574-4C22-8E4D-3BB5AEDD8576}"/>
    <cellStyle name="Comma 6 4 3 2 3 2 2 2 2" xfId="43895" xr:uid="{B01153FC-C4B6-4C47-A24D-0C8810631928}"/>
    <cellStyle name="Comma 6 4 3 2 3 2 2 3" xfId="31763" xr:uid="{3722B58C-CB8A-4A81-8242-18342BA95C3D}"/>
    <cellStyle name="Comma 6 4 3 2 3 2 3" xfId="11543" xr:uid="{5EFDC289-B85E-4AAD-A5FF-6CC5A92DBC2B}"/>
    <cellStyle name="Comma 6 4 3 2 3 2 3 2" xfId="23675" xr:uid="{DAEF6A59-CB83-4640-8D92-2AF057BBBA6E}"/>
    <cellStyle name="Comma 6 4 3 2 3 2 3 2 2" xfId="47939" xr:uid="{A00B2474-15D6-422A-980B-4F62E260081B}"/>
    <cellStyle name="Comma 6 4 3 2 3 2 3 3" xfId="35807" xr:uid="{BB237971-00A1-432D-99C6-14C794AA544A}"/>
    <cellStyle name="Comma 6 4 3 2 3 2 4" xfId="15587" xr:uid="{7BDC70AB-62D6-4653-8B3C-E150EFA2C442}"/>
    <cellStyle name="Comma 6 4 3 2 3 2 4 2" xfId="39851" xr:uid="{01F6EB31-BFB2-49BD-AC4B-3A7251AA368D}"/>
    <cellStyle name="Comma 6 4 3 2 3 2 5" xfId="27719" xr:uid="{0FFBFD95-3E5B-40AF-83BE-BED5654BC9FD}"/>
    <cellStyle name="Comma 6 4 3 2 3 3" xfId="5477" xr:uid="{59D35068-084A-4067-B006-F44249A0D4A9}"/>
    <cellStyle name="Comma 6 4 3 2 3 3 2" xfId="17609" xr:uid="{BD8A0D6D-D7F3-4143-91FA-7597BFE5B08C}"/>
    <cellStyle name="Comma 6 4 3 2 3 3 2 2" xfId="41873" xr:uid="{8F2F5306-3F1E-494E-B833-9D4F0F89FACA}"/>
    <cellStyle name="Comma 6 4 3 2 3 3 3" xfId="29741" xr:uid="{2491C4A5-74D3-4056-B488-7A0356B2EC6B}"/>
    <cellStyle name="Comma 6 4 3 2 3 4" xfId="9521" xr:uid="{AF096C54-12A5-4D21-ADBB-1C3668AC0CC7}"/>
    <cellStyle name="Comma 6 4 3 2 3 4 2" xfId="21653" xr:uid="{2BB3167E-CD3B-427F-AF3B-5624D932E8BC}"/>
    <cellStyle name="Comma 6 4 3 2 3 4 2 2" xfId="45917" xr:uid="{8A0CBD9F-60CC-4ECC-93A7-D98209553026}"/>
    <cellStyle name="Comma 6 4 3 2 3 4 3" xfId="33785" xr:uid="{051FF1A7-EC07-4095-9163-5CD04501D354}"/>
    <cellStyle name="Comma 6 4 3 2 3 5" xfId="13565" xr:uid="{46FB6391-170C-44C4-B285-A39D9B915C86}"/>
    <cellStyle name="Comma 6 4 3 2 3 5 2" xfId="37829" xr:uid="{285D9567-A062-4B07-A798-DBAB00A0482F}"/>
    <cellStyle name="Comma 6 4 3 2 3 6" xfId="25697" xr:uid="{B345D482-F488-43FE-A299-41648A58A4D4}"/>
    <cellStyle name="Comma 6 4 3 2 4" xfId="2444" xr:uid="{DECDDAFB-D11D-4FE4-81A5-2DE302425B7A}"/>
    <cellStyle name="Comma 6 4 3 2 4 2" xfId="6488" xr:uid="{1D302CF5-BAC0-41BD-A963-EC4E7AD001E2}"/>
    <cellStyle name="Comma 6 4 3 2 4 2 2" xfId="18620" xr:uid="{1BBA1DA2-0E19-40EC-8926-D34CDB19B942}"/>
    <cellStyle name="Comma 6 4 3 2 4 2 2 2" xfId="42884" xr:uid="{F9A2DB67-18CF-432F-BF52-6C61E724A55D}"/>
    <cellStyle name="Comma 6 4 3 2 4 2 3" xfId="30752" xr:uid="{CDCD15F5-ABD6-4E54-86D6-979FFF9AA2D2}"/>
    <cellStyle name="Comma 6 4 3 2 4 3" xfId="10532" xr:uid="{87585E9A-A631-4120-B71E-54C2743FB364}"/>
    <cellStyle name="Comma 6 4 3 2 4 3 2" xfId="22664" xr:uid="{5E20AC23-647A-48AE-B25E-5E94D2709450}"/>
    <cellStyle name="Comma 6 4 3 2 4 3 2 2" xfId="46928" xr:uid="{ABA9979A-2F7A-43E5-9B38-5A959B223D08}"/>
    <cellStyle name="Comma 6 4 3 2 4 3 3" xfId="34796" xr:uid="{F7E747D8-188E-44EF-A70A-8D2F02EDC0C8}"/>
    <cellStyle name="Comma 6 4 3 2 4 4" xfId="14576" xr:uid="{08E9865A-8343-42D9-B5DB-951801649745}"/>
    <cellStyle name="Comma 6 4 3 2 4 4 2" xfId="38840" xr:uid="{1612D221-6F97-4B3F-BB0F-7C577E8F69D5}"/>
    <cellStyle name="Comma 6 4 3 2 4 5" xfId="26708" xr:uid="{4F5018F0-A503-4347-8180-0AEC9E1E9DD7}"/>
    <cellStyle name="Comma 6 4 3 2 5" xfId="4466" xr:uid="{D7103DB4-5DD7-45A0-8C1F-FB4DA8D7ADC6}"/>
    <cellStyle name="Comma 6 4 3 2 5 2" xfId="16598" xr:uid="{F8F1B4C1-344F-4B96-9D26-E2160ABC7ACE}"/>
    <cellStyle name="Comma 6 4 3 2 5 2 2" xfId="40862" xr:uid="{67A6234C-9536-435D-9981-E57BA83E7B90}"/>
    <cellStyle name="Comma 6 4 3 2 5 3" xfId="28730" xr:uid="{2FC6D23A-BF59-4E51-8479-9AECA38E039F}"/>
    <cellStyle name="Comma 6 4 3 2 6" xfId="8510" xr:uid="{99C89AF2-8559-4064-86EA-497472395318}"/>
    <cellStyle name="Comma 6 4 3 2 6 2" xfId="20642" xr:uid="{D9D9060B-D715-474E-A5FC-4AD41AD9A541}"/>
    <cellStyle name="Comma 6 4 3 2 6 2 2" xfId="44906" xr:uid="{B18DC7E6-05CD-47C3-9FAF-744037DF2E04}"/>
    <cellStyle name="Comma 6 4 3 2 6 3" xfId="32774" xr:uid="{D86E8E0F-FEEA-451B-A1C4-8DA00BB2E9F8}"/>
    <cellStyle name="Comma 6 4 3 2 7" xfId="12554" xr:uid="{51489DE7-E55D-4D76-87CD-1DE7209C62A0}"/>
    <cellStyle name="Comma 6 4 3 2 7 2" xfId="36818" xr:uid="{6E3348B8-5FFF-4ABD-906F-7621D33D7DDB}"/>
    <cellStyle name="Comma 6 4 3 2 8" xfId="24686" xr:uid="{964E4D28-5F19-4255-8045-C195FB53EA0F}"/>
    <cellStyle name="Comma 6 4 3 3" xfId="674" xr:uid="{BE1B38C7-0BB1-414A-BC32-DB78CF9DE433}"/>
    <cellStyle name="Comma 6 4 3 3 2" xfId="1685" xr:uid="{D2AE4ABD-6BC0-4D71-89B5-D874251A0B60}"/>
    <cellStyle name="Comma 6 4 3 3 2 2" xfId="3707" xr:uid="{E0DFEE54-1E7A-479A-9EA8-98A0C66CEDD8}"/>
    <cellStyle name="Comma 6 4 3 3 2 2 2" xfId="7751" xr:uid="{F25DF6A7-05C4-41E5-B890-6DC1F0533B45}"/>
    <cellStyle name="Comma 6 4 3 3 2 2 2 2" xfId="19883" xr:uid="{982CD14D-BB2A-48F3-A99B-B32C7B40EC4E}"/>
    <cellStyle name="Comma 6 4 3 3 2 2 2 2 2" xfId="44147" xr:uid="{DD798E2E-99A6-4A30-956A-49C6DA0EDF76}"/>
    <cellStyle name="Comma 6 4 3 3 2 2 2 3" xfId="32015" xr:uid="{E792DA5A-AFAF-4415-8232-526DA4D3E907}"/>
    <cellStyle name="Comma 6 4 3 3 2 2 3" xfId="11795" xr:uid="{AE90CE62-E231-43A3-91F3-F84AD5853D0F}"/>
    <cellStyle name="Comma 6 4 3 3 2 2 3 2" xfId="23927" xr:uid="{BC7F4F5C-907B-45A2-9A00-BE41B2CB8114}"/>
    <cellStyle name="Comma 6 4 3 3 2 2 3 2 2" xfId="48191" xr:uid="{8D02F057-4FC7-4E66-97C2-E018AE0ACEFF}"/>
    <cellStyle name="Comma 6 4 3 3 2 2 3 3" xfId="36059" xr:uid="{3FAF64A9-D813-45DB-8305-30C2CEFF46CB}"/>
    <cellStyle name="Comma 6 4 3 3 2 2 4" xfId="15839" xr:uid="{EB19DBF0-02D6-446B-9C78-F849457437A5}"/>
    <cellStyle name="Comma 6 4 3 3 2 2 4 2" xfId="40103" xr:uid="{F0CF02CC-5822-411B-94BB-E20755B11B70}"/>
    <cellStyle name="Comma 6 4 3 3 2 2 5" xfId="27971" xr:uid="{AB97E39A-C516-418C-9E2E-26A9A35F262D}"/>
    <cellStyle name="Comma 6 4 3 3 2 3" xfId="5729" xr:uid="{AFFFFDBE-7F9D-4B45-A079-2AAEC06D0755}"/>
    <cellStyle name="Comma 6 4 3 3 2 3 2" xfId="17861" xr:uid="{3A7EFA8F-B85A-4BB8-AF97-A1744A894B99}"/>
    <cellStyle name="Comma 6 4 3 3 2 3 2 2" xfId="42125" xr:uid="{2BD5481F-BA6C-4356-B268-5DA88238AD17}"/>
    <cellStyle name="Comma 6 4 3 3 2 3 3" xfId="29993" xr:uid="{C770EE29-E6C0-4CD0-8AF3-6CCCC146475F}"/>
    <cellStyle name="Comma 6 4 3 3 2 4" xfId="9773" xr:uid="{4415F2A9-1E75-452D-940D-9794C3834C7A}"/>
    <cellStyle name="Comma 6 4 3 3 2 4 2" xfId="21905" xr:uid="{EEF72D05-CA23-43BA-B846-58DDB014A41F}"/>
    <cellStyle name="Comma 6 4 3 3 2 4 2 2" xfId="46169" xr:uid="{B3D15145-95CA-4437-BAE6-7A97498AAD2F}"/>
    <cellStyle name="Comma 6 4 3 3 2 4 3" xfId="34037" xr:uid="{BCFA8729-8EA1-428B-8C89-B553EF5978B2}"/>
    <cellStyle name="Comma 6 4 3 3 2 5" xfId="13817" xr:uid="{A28B64CD-6918-4F7C-88D7-8E0868D98FC4}"/>
    <cellStyle name="Comma 6 4 3 3 2 5 2" xfId="38081" xr:uid="{83F07790-7EE4-49F7-8D8C-368F246F9D38}"/>
    <cellStyle name="Comma 6 4 3 3 2 6" xfId="25949" xr:uid="{2C89A08E-05F9-4618-A20F-8DA00D18F0C6}"/>
    <cellStyle name="Comma 6 4 3 3 3" xfId="2696" xr:uid="{620147B2-6643-44AC-A02F-7B6696B414F3}"/>
    <cellStyle name="Comma 6 4 3 3 3 2" xfId="6740" xr:uid="{3E787423-D000-466E-AD2B-77EF47CBAD85}"/>
    <cellStyle name="Comma 6 4 3 3 3 2 2" xfId="18872" xr:uid="{A37226EB-FB3E-43A6-9723-6FEC212B704C}"/>
    <cellStyle name="Comma 6 4 3 3 3 2 2 2" xfId="43136" xr:uid="{773A2513-E7D9-4799-8B82-425B6A6211E4}"/>
    <cellStyle name="Comma 6 4 3 3 3 2 3" xfId="31004" xr:uid="{9E933D35-3358-45D1-BE9F-8C4FCB71B07A}"/>
    <cellStyle name="Comma 6 4 3 3 3 3" xfId="10784" xr:uid="{BC928CA5-35B2-4D48-AE32-87151AC8D4AF}"/>
    <cellStyle name="Comma 6 4 3 3 3 3 2" xfId="22916" xr:uid="{D38A540E-B95B-4790-982E-CC1FD48A79BC}"/>
    <cellStyle name="Comma 6 4 3 3 3 3 2 2" xfId="47180" xr:uid="{3652F6C0-3BAE-4BCD-B028-17C122AB5E05}"/>
    <cellStyle name="Comma 6 4 3 3 3 3 3" xfId="35048" xr:uid="{F4912646-BBA9-4550-BDD2-0ACB29592587}"/>
    <cellStyle name="Comma 6 4 3 3 3 4" xfId="14828" xr:uid="{CB29CA2A-0969-4AA8-8900-A0D1835FABBE}"/>
    <cellStyle name="Comma 6 4 3 3 3 4 2" xfId="39092" xr:uid="{3DF4224C-AD63-48CE-8171-2485E16E5F7C}"/>
    <cellStyle name="Comma 6 4 3 3 3 5" xfId="26960" xr:uid="{CE96F130-5178-43C3-8638-4FBD412FF6F9}"/>
    <cellStyle name="Comma 6 4 3 3 4" xfId="4718" xr:uid="{5278BEA1-9036-4265-96D4-5121F83E3D2E}"/>
    <cellStyle name="Comma 6 4 3 3 4 2" xfId="16850" xr:uid="{0DA9CC8D-8776-430C-AA6C-8D469ABCFA6C}"/>
    <cellStyle name="Comma 6 4 3 3 4 2 2" xfId="41114" xr:uid="{208648E2-98E2-46EF-9706-0FB657370D6A}"/>
    <cellStyle name="Comma 6 4 3 3 4 3" xfId="28982" xr:uid="{98AC0576-0DCA-41B2-9B06-1C8BB2FE0147}"/>
    <cellStyle name="Comma 6 4 3 3 5" xfId="8762" xr:uid="{4A312BAB-0BCC-4B82-8BF1-B9AF0A5B6A1E}"/>
    <cellStyle name="Comma 6 4 3 3 5 2" xfId="20894" xr:uid="{00D4F34E-2AB9-4BE6-819A-1ADDFC097D12}"/>
    <cellStyle name="Comma 6 4 3 3 5 2 2" xfId="45158" xr:uid="{D291593F-7208-4417-88D4-54EFD1C62EC2}"/>
    <cellStyle name="Comma 6 4 3 3 5 3" xfId="33026" xr:uid="{9EFF53EA-8150-4FFD-A028-927C2D1EDE1E}"/>
    <cellStyle name="Comma 6 4 3 3 6" xfId="12806" xr:uid="{780B6C13-4F72-460D-BA90-C8A9EA434E7B}"/>
    <cellStyle name="Comma 6 4 3 3 6 2" xfId="37070" xr:uid="{8E7E7695-A762-423A-86A1-417ADF4D4C8F}"/>
    <cellStyle name="Comma 6 4 3 3 7" xfId="24938" xr:uid="{C03533A3-1EC9-49AA-AAF3-28D23388BA78}"/>
    <cellStyle name="Comma 6 4 3 4" xfId="1180" xr:uid="{EA345EC9-1966-4266-9660-3B34870A2E2D}"/>
    <cellStyle name="Comma 6 4 3 4 2" xfId="3202" xr:uid="{64C80B92-57A6-4761-A2C9-AA3437EF6C16}"/>
    <cellStyle name="Comma 6 4 3 4 2 2" xfId="7246" xr:uid="{B289D5CB-2477-4E14-AAE3-1C1690F4A02F}"/>
    <cellStyle name="Comma 6 4 3 4 2 2 2" xfId="19378" xr:uid="{7836D073-AFA8-4D3E-9751-EB9E317E273F}"/>
    <cellStyle name="Comma 6 4 3 4 2 2 2 2" xfId="43642" xr:uid="{D85D77AD-ED12-4A0F-87E5-1235D9607907}"/>
    <cellStyle name="Comma 6 4 3 4 2 2 3" xfId="31510" xr:uid="{2ED47CC3-A283-47FD-9D50-0755B546AFF9}"/>
    <cellStyle name="Comma 6 4 3 4 2 3" xfId="11290" xr:uid="{2F38609D-B99C-4168-8221-13205DBA7418}"/>
    <cellStyle name="Comma 6 4 3 4 2 3 2" xfId="23422" xr:uid="{4440C50B-843A-45BA-A4BC-B758576F3A66}"/>
    <cellStyle name="Comma 6 4 3 4 2 3 2 2" xfId="47686" xr:uid="{841CCC0D-CD3B-4D5C-9262-02AF337DFA87}"/>
    <cellStyle name="Comma 6 4 3 4 2 3 3" xfId="35554" xr:uid="{734E8304-3F88-4A4F-ACF9-5C99742527C9}"/>
    <cellStyle name="Comma 6 4 3 4 2 4" xfId="15334" xr:uid="{FF80EF93-D66C-4D89-8AE3-CC98584D23F3}"/>
    <cellStyle name="Comma 6 4 3 4 2 4 2" xfId="39598" xr:uid="{071BCB20-0553-42CF-A6A3-52071FF8B1CF}"/>
    <cellStyle name="Comma 6 4 3 4 2 5" xfId="27466" xr:uid="{43C2F528-7658-44A5-8652-6A3420F75787}"/>
    <cellStyle name="Comma 6 4 3 4 3" xfId="5224" xr:uid="{527CB1CA-430F-45F9-A504-E5C319C6D886}"/>
    <cellStyle name="Comma 6 4 3 4 3 2" xfId="17356" xr:uid="{094C0260-F53C-4E61-AB4C-D02C7D35E074}"/>
    <cellStyle name="Comma 6 4 3 4 3 2 2" xfId="41620" xr:uid="{21FD7A26-FEAE-4DC9-80C9-74AF637C758E}"/>
    <cellStyle name="Comma 6 4 3 4 3 3" xfId="29488" xr:uid="{8AFF26A9-A2D7-4498-A47A-7AB1FD883712}"/>
    <cellStyle name="Comma 6 4 3 4 4" xfId="9268" xr:uid="{3A3ADA7B-F083-4CBC-8FE7-EFE26110E121}"/>
    <cellStyle name="Comma 6 4 3 4 4 2" xfId="21400" xr:uid="{1119AD29-3E6E-4959-9525-7F175D5383CD}"/>
    <cellStyle name="Comma 6 4 3 4 4 2 2" xfId="45664" xr:uid="{62D4D42F-7B02-40D5-8076-3129C904C0E0}"/>
    <cellStyle name="Comma 6 4 3 4 4 3" xfId="33532" xr:uid="{B10871EA-41BD-4F7E-9DC7-096265F39F8A}"/>
    <cellStyle name="Comma 6 4 3 4 5" xfId="13312" xr:uid="{14D47ADB-5D0E-468B-8DEC-C5778066A788}"/>
    <cellStyle name="Comma 6 4 3 4 5 2" xfId="37576" xr:uid="{0EDB56B9-1669-461B-89B8-DDD6E9EA08DF}"/>
    <cellStyle name="Comma 6 4 3 4 6" xfId="25444" xr:uid="{E9B53A74-EE39-44FE-BDC5-B0B84C17D49F}"/>
    <cellStyle name="Comma 6 4 3 5" xfId="2191" xr:uid="{E03F18E4-1E4B-4B7C-A2C3-34777EDCC46C}"/>
    <cellStyle name="Comma 6 4 3 5 2" xfId="6235" xr:uid="{C9858F1D-A183-455E-8D89-65B8A2DC8308}"/>
    <cellStyle name="Comma 6 4 3 5 2 2" xfId="18367" xr:uid="{BE166862-25FE-4BD3-A1D4-9F323C6B4795}"/>
    <cellStyle name="Comma 6 4 3 5 2 2 2" xfId="42631" xr:uid="{695515E2-DC1F-45E6-A8CE-A37592EFC1DA}"/>
    <cellStyle name="Comma 6 4 3 5 2 3" xfId="30499" xr:uid="{DC08CD93-9F51-43E7-B0EB-EA440CE9AD34}"/>
    <cellStyle name="Comma 6 4 3 5 3" xfId="10279" xr:uid="{F62D6417-53FE-4656-9801-3FAAB3F22B36}"/>
    <cellStyle name="Comma 6 4 3 5 3 2" xfId="22411" xr:uid="{15155D1E-268F-48A1-B8F9-F71B692251A0}"/>
    <cellStyle name="Comma 6 4 3 5 3 2 2" xfId="46675" xr:uid="{9AD742A6-7792-4B43-9FD9-EA26B67F289A}"/>
    <cellStyle name="Comma 6 4 3 5 3 3" xfId="34543" xr:uid="{61FE2FDF-4332-4030-A13B-59F72882C8C9}"/>
    <cellStyle name="Comma 6 4 3 5 4" xfId="14323" xr:uid="{992590FD-8178-4AFE-9559-06E30CFCE7B2}"/>
    <cellStyle name="Comma 6 4 3 5 4 2" xfId="38587" xr:uid="{103D1050-D8D1-4AA3-9B50-993AC5C355E4}"/>
    <cellStyle name="Comma 6 4 3 5 5" xfId="26455" xr:uid="{C4121FFE-81FD-427B-AAE5-8B197C138FDF}"/>
    <cellStyle name="Comma 6 4 3 6" xfId="4213" xr:uid="{FDAB54CF-1D9E-4A2F-9539-66979E8B612F}"/>
    <cellStyle name="Comma 6 4 3 6 2" xfId="16345" xr:uid="{5F65846C-7E63-4483-A74C-4A5C9C486F8C}"/>
    <cellStyle name="Comma 6 4 3 6 2 2" xfId="40609" xr:uid="{33A4BDCE-0395-462C-A6F3-2AE1FF6EA1C9}"/>
    <cellStyle name="Comma 6 4 3 6 3" xfId="28477" xr:uid="{3B4C3BF3-5E53-42B3-BD6E-F839E8596A3F}"/>
    <cellStyle name="Comma 6 4 3 7" xfId="8257" xr:uid="{EB4F2F9B-19DF-44BE-A0E3-E95CD95DE80B}"/>
    <cellStyle name="Comma 6 4 3 7 2" xfId="20389" xr:uid="{67FC7CC7-B65D-4E6D-8EAA-284868439522}"/>
    <cellStyle name="Comma 6 4 3 7 2 2" xfId="44653" xr:uid="{DFF75D0B-61A7-4FC2-A705-FEB67B1B054A}"/>
    <cellStyle name="Comma 6 4 3 7 3" xfId="32521" xr:uid="{C1B0E9D0-E6E8-4D25-BC6F-653DB12BD624}"/>
    <cellStyle name="Comma 6 4 3 8" xfId="12301" xr:uid="{607E7DA0-26F7-4E23-ACEE-1641B3C562DA}"/>
    <cellStyle name="Comma 6 4 3 8 2" xfId="36565" xr:uid="{6ACC70F2-9B10-4517-87F2-12B0600F0C65}"/>
    <cellStyle name="Comma 6 4 3 9" xfId="24433" xr:uid="{43FAC3BF-0255-45B7-95F9-3059BF54E4C7}"/>
    <cellStyle name="Comma 6 4 4" xfId="296" xr:uid="{A7E8379C-8CB3-46E3-B650-F7208432BC24}"/>
    <cellStyle name="Comma 6 4 4 2" xfId="801" xr:uid="{D8CD2589-18D6-48D4-BF36-5A4DC7B962C3}"/>
    <cellStyle name="Comma 6 4 4 2 2" xfId="1812" xr:uid="{CB09EEE4-8BE2-44FB-A40B-7F01E0930910}"/>
    <cellStyle name="Comma 6 4 4 2 2 2" xfId="3834" xr:uid="{91DCB213-2503-4523-BE8F-214558C64112}"/>
    <cellStyle name="Comma 6 4 4 2 2 2 2" xfId="7878" xr:uid="{4CF1EBA7-8404-40C8-BCDE-126DA1E23D3C}"/>
    <cellStyle name="Comma 6 4 4 2 2 2 2 2" xfId="20010" xr:uid="{E774E9F8-FA3B-40C5-AD72-63997AEA3829}"/>
    <cellStyle name="Comma 6 4 4 2 2 2 2 2 2" xfId="44274" xr:uid="{A136542C-201E-43C6-B5E5-FC240687BE04}"/>
    <cellStyle name="Comma 6 4 4 2 2 2 2 3" xfId="32142" xr:uid="{C1EDD647-6BD9-4B96-915C-C14784A01386}"/>
    <cellStyle name="Comma 6 4 4 2 2 2 3" xfId="11922" xr:uid="{633C0A0C-52F7-4BCA-983F-56559F759448}"/>
    <cellStyle name="Comma 6 4 4 2 2 2 3 2" xfId="24054" xr:uid="{E5E81DB9-1D50-4F8C-A44C-3DA1A3CE502A}"/>
    <cellStyle name="Comma 6 4 4 2 2 2 3 2 2" xfId="48318" xr:uid="{C4AD95E8-EDA1-44A4-862B-505D3F0D510A}"/>
    <cellStyle name="Comma 6 4 4 2 2 2 3 3" xfId="36186" xr:uid="{A963A425-13D2-4AF5-8C2A-0A6F259AAFDA}"/>
    <cellStyle name="Comma 6 4 4 2 2 2 4" xfId="15966" xr:uid="{717B90BD-C280-45DC-9EAB-4CEC452A93A5}"/>
    <cellStyle name="Comma 6 4 4 2 2 2 4 2" xfId="40230" xr:uid="{12195D3F-0056-4826-884C-F3CB73A21DC8}"/>
    <cellStyle name="Comma 6 4 4 2 2 2 5" xfId="28098" xr:uid="{28593687-6FD4-4FDE-9C0A-AA42DD3164AE}"/>
    <cellStyle name="Comma 6 4 4 2 2 3" xfId="5856" xr:uid="{6168145E-A8B4-4467-BA49-C0202B1D447D}"/>
    <cellStyle name="Comma 6 4 4 2 2 3 2" xfId="17988" xr:uid="{F45A2CB9-1EDB-4626-8E1D-B3A40EA3DD61}"/>
    <cellStyle name="Comma 6 4 4 2 2 3 2 2" xfId="42252" xr:uid="{7E251D0D-6411-4D84-B376-0CFC545F72F0}"/>
    <cellStyle name="Comma 6 4 4 2 2 3 3" xfId="30120" xr:uid="{5AF1375E-1E19-41A6-909A-C58B942B4F03}"/>
    <cellStyle name="Comma 6 4 4 2 2 4" xfId="9900" xr:uid="{F80976C5-0BCA-48FD-98A8-8E6B987C422F}"/>
    <cellStyle name="Comma 6 4 4 2 2 4 2" xfId="22032" xr:uid="{DF9C3DBE-95A1-42E5-A817-ED6CF0B3B462}"/>
    <cellStyle name="Comma 6 4 4 2 2 4 2 2" xfId="46296" xr:uid="{DCE80972-38CD-4429-BFCA-E60EB05D4248}"/>
    <cellStyle name="Comma 6 4 4 2 2 4 3" xfId="34164" xr:uid="{F4A6BD0A-FF1B-4E55-9AC1-CDC9B035B77A}"/>
    <cellStyle name="Comma 6 4 4 2 2 5" xfId="13944" xr:uid="{72AEAE54-4590-4322-A856-3F10DC7E3046}"/>
    <cellStyle name="Comma 6 4 4 2 2 5 2" xfId="38208" xr:uid="{966D0604-1DDC-4EB1-8D88-DA9C1A6BD478}"/>
    <cellStyle name="Comma 6 4 4 2 2 6" xfId="26076" xr:uid="{51D200CA-5C02-4C82-BF4B-D2CC7775FAAB}"/>
    <cellStyle name="Comma 6 4 4 2 3" xfId="2823" xr:uid="{FBA00749-6ABC-4422-A039-964A683D50EB}"/>
    <cellStyle name="Comma 6 4 4 2 3 2" xfId="6867" xr:uid="{8896F32B-00F0-423B-918E-A87C32F14291}"/>
    <cellStyle name="Comma 6 4 4 2 3 2 2" xfId="18999" xr:uid="{006A9245-2FD5-4227-A1C9-749DFDA85442}"/>
    <cellStyle name="Comma 6 4 4 2 3 2 2 2" xfId="43263" xr:uid="{9588F52F-8281-49A1-B9D0-2EA122805568}"/>
    <cellStyle name="Comma 6 4 4 2 3 2 3" xfId="31131" xr:uid="{0660BA3A-C09B-44D1-BC6A-25379173BB0B}"/>
    <cellStyle name="Comma 6 4 4 2 3 3" xfId="10911" xr:uid="{3DC7685A-2D20-4974-B715-808D63AC77DC}"/>
    <cellStyle name="Comma 6 4 4 2 3 3 2" xfId="23043" xr:uid="{89C8BFDE-C1B7-4BCE-80A8-EF53630577D6}"/>
    <cellStyle name="Comma 6 4 4 2 3 3 2 2" xfId="47307" xr:uid="{CD9DE0A4-C78D-44CB-B9D7-A1A096E4F194}"/>
    <cellStyle name="Comma 6 4 4 2 3 3 3" xfId="35175" xr:uid="{70946CF1-ED74-4525-B613-C2CEE6B89E9C}"/>
    <cellStyle name="Comma 6 4 4 2 3 4" xfId="14955" xr:uid="{8B72C3D6-3807-4067-96A1-79366F2E88FF}"/>
    <cellStyle name="Comma 6 4 4 2 3 4 2" xfId="39219" xr:uid="{9395A042-E203-4F53-A072-A2A9C21EE716}"/>
    <cellStyle name="Comma 6 4 4 2 3 5" xfId="27087" xr:uid="{CFD1CD7B-662F-4FA6-9F4D-EB612B830AE7}"/>
    <cellStyle name="Comma 6 4 4 2 4" xfId="4845" xr:uid="{FF10CD80-0C85-4372-96A9-7A75ABC3C27B}"/>
    <cellStyle name="Comma 6 4 4 2 4 2" xfId="16977" xr:uid="{B58AF0B3-BF01-4D68-BAE6-3BC66F70294E}"/>
    <cellStyle name="Comma 6 4 4 2 4 2 2" xfId="41241" xr:uid="{56AE443D-B8FF-46F7-A5CF-B6211239095D}"/>
    <cellStyle name="Comma 6 4 4 2 4 3" xfId="29109" xr:uid="{A0DB16F2-F29E-440A-8262-B17B666B4153}"/>
    <cellStyle name="Comma 6 4 4 2 5" xfId="8889" xr:uid="{0A743665-C5E6-4F31-8489-D7214B5C38F8}"/>
    <cellStyle name="Comma 6 4 4 2 5 2" xfId="21021" xr:uid="{407EFFB6-335C-40D7-89DE-BB1256E3D3C5}"/>
    <cellStyle name="Comma 6 4 4 2 5 2 2" xfId="45285" xr:uid="{00E131C6-10C1-4F3B-9459-78F755D295A4}"/>
    <cellStyle name="Comma 6 4 4 2 5 3" xfId="33153" xr:uid="{B552CB0C-B90A-4D32-9D72-D9CBC4364363}"/>
    <cellStyle name="Comma 6 4 4 2 6" xfId="12933" xr:uid="{4FCB8D34-D032-4C26-BD22-9C1E0A3A477E}"/>
    <cellStyle name="Comma 6 4 4 2 6 2" xfId="37197" xr:uid="{79CB2E49-8C75-4A9D-96BC-05F1557ACA6B}"/>
    <cellStyle name="Comma 6 4 4 2 7" xfId="25065" xr:uid="{496914D5-A51D-45BC-9742-FE9035637420}"/>
    <cellStyle name="Comma 6 4 4 3" xfId="1307" xr:uid="{A9EB8E99-19CE-4B0E-8A56-52A5421EA728}"/>
    <cellStyle name="Comma 6 4 4 3 2" xfId="3329" xr:uid="{089CB90B-E069-43B0-A677-E075B478457D}"/>
    <cellStyle name="Comma 6 4 4 3 2 2" xfId="7373" xr:uid="{DEE0DC84-76B7-4678-BECB-3227B04E40BC}"/>
    <cellStyle name="Comma 6 4 4 3 2 2 2" xfId="19505" xr:uid="{7E89944F-CE6F-45FC-B8C0-185CAD215BFC}"/>
    <cellStyle name="Comma 6 4 4 3 2 2 2 2" xfId="43769" xr:uid="{9009941C-5F62-48E3-B756-0BBA86E8FB91}"/>
    <cellStyle name="Comma 6 4 4 3 2 2 3" xfId="31637" xr:uid="{1A7AA1CD-682D-4CFE-91E0-7B2937F9F57E}"/>
    <cellStyle name="Comma 6 4 4 3 2 3" xfId="11417" xr:uid="{BC0360FE-1CA5-4A31-949F-9C04954F3484}"/>
    <cellStyle name="Comma 6 4 4 3 2 3 2" xfId="23549" xr:uid="{98C171BA-4F19-44D6-B439-184479871744}"/>
    <cellStyle name="Comma 6 4 4 3 2 3 2 2" xfId="47813" xr:uid="{29FA1BB2-5382-4227-9889-E88BF42AFFBA}"/>
    <cellStyle name="Comma 6 4 4 3 2 3 3" xfId="35681" xr:uid="{0281DBBA-930F-4496-A653-4D520C6A5844}"/>
    <cellStyle name="Comma 6 4 4 3 2 4" xfId="15461" xr:uid="{2D6CAA9E-FCD7-4751-BDB5-36B2492D01D1}"/>
    <cellStyle name="Comma 6 4 4 3 2 4 2" xfId="39725" xr:uid="{3F65BAE4-D802-4479-AD0D-4FEE4271CA57}"/>
    <cellStyle name="Comma 6 4 4 3 2 5" xfId="27593" xr:uid="{8CF65004-84DC-4E46-9889-CB19E35679DC}"/>
    <cellStyle name="Comma 6 4 4 3 3" xfId="5351" xr:uid="{394DA95A-133A-4BEF-97F0-A3A917AF3B75}"/>
    <cellStyle name="Comma 6 4 4 3 3 2" xfId="17483" xr:uid="{EEBA76ED-F6D4-4642-B39A-ACE322D6C075}"/>
    <cellStyle name="Comma 6 4 4 3 3 2 2" xfId="41747" xr:uid="{2EF75C15-C61C-4291-BFAE-AD27F4B72F1C}"/>
    <cellStyle name="Comma 6 4 4 3 3 3" xfId="29615" xr:uid="{AE764D85-7839-4B36-9F90-836BEC208BC0}"/>
    <cellStyle name="Comma 6 4 4 3 4" xfId="9395" xr:uid="{163E8192-55E5-4921-87F5-3E2833F7D1AE}"/>
    <cellStyle name="Comma 6 4 4 3 4 2" xfId="21527" xr:uid="{9B35C38A-DD98-4D28-AC79-E027207280E6}"/>
    <cellStyle name="Comma 6 4 4 3 4 2 2" xfId="45791" xr:uid="{38814AD9-2BE1-4CF4-AA10-462D800EA5E1}"/>
    <cellStyle name="Comma 6 4 4 3 4 3" xfId="33659" xr:uid="{1E0FF0BC-B7F0-4936-B3DB-46E53D830499}"/>
    <cellStyle name="Comma 6 4 4 3 5" xfId="13439" xr:uid="{BDA806F7-3893-4E9A-ACCA-3CD24AB86BB3}"/>
    <cellStyle name="Comma 6 4 4 3 5 2" xfId="37703" xr:uid="{AF2E7D4B-7FD1-4A2C-A131-35A266C2F346}"/>
    <cellStyle name="Comma 6 4 4 3 6" xfId="25571" xr:uid="{2C3A7A4C-65D3-43E0-8154-F4A4F8658525}"/>
    <cellStyle name="Comma 6 4 4 4" xfId="2318" xr:uid="{D930F9CA-8638-48B5-80B6-FD2CD99C415D}"/>
    <cellStyle name="Comma 6 4 4 4 2" xfId="6362" xr:uid="{C6D7DA3B-8710-4C82-98DE-38F86106F78F}"/>
    <cellStyle name="Comma 6 4 4 4 2 2" xfId="18494" xr:uid="{680197F4-E826-417C-8E6B-6D445ADE0039}"/>
    <cellStyle name="Comma 6 4 4 4 2 2 2" xfId="42758" xr:uid="{951C4A76-D503-4B73-A5C8-DBB3CB6017D1}"/>
    <cellStyle name="Comma 6 4 4 4 2 3" xfId="30626" xr:uid="{E86B3FA1-1741-4113-99D1-80751CABB676}"/>
    <cellStyle name="Comma 6 4 4 4 3" xfId="10406" xr:uid="{3A6CABE2-FE7E-49D4-9C63-27539C957BCC}"/>
    <cellStyle name="Comma 6 4 4 4 3 2" xfId="22538" xr:uid="{046F5382-0CC2-49F5-8448-1A2240DE04EB}"/>
    <cellStyle name="Comma 6 4 4 4 3 2 2" xfId="46802" xr:uid="{DA8D3CE9-9B4E-40BB-BCA7-0EFD41B6CFEE}"/>
    <cellStyle name="Comma 6 4 4 4 3 3" xfId="34670" xr:uid="{6A103251-B239-4DD6-B950-2F64159738A0}"/>
    <cellStyle name="Comma 6 4 4 4 4" xfId="14450" xr:uid="{FFA2C3B3-7B4D-4641-8836-DEFC6DE676F4}"/>
    <cellStyle name="Comma 6 4 4 4 4 2" xfId="38714" xr:uid="{6044A76E-86E9-438E-9C17-23FD13833ABB}"/>
    <cellStyle name="Comma 6 4 4 4 5" xfId="26582" xr:uid="{A5A7AEC2-61A9-48E1-8CB0-D1F2CFFC3967}"/>
    <cellStyle name="Comma 6 4 4 5" xfId="4340" xr:uid="{EECC37FB-92E8-4C06-AAB2-7426CC5701CE}"/>
    <cellStyle name="Comma 6 4 4 5 2" xfId="16472" xr:uid="{A09E4695-0E59-4E05-A1DF-60EE28A4ECA8}"/>
    <cellStyle name="Comma 6 4 4 5 2 2" xfId="40736" xr:uid="{802E930B-828F-4BC8-8E23-59042A7B34AE}"/>
    <cellStyle name="Comma 6 4 4 5 3" xfId="28604" xr:uid="{ED8B716E-70FD-4AB3-AA2E-6292E53EA1CD}"/>
    <cellStyle name="Comma 6 4 4 6" xfId="8384" xr:uid="{F0AD5CED-DC57-4AEC-8954-590E419D8E6E}"/>
    <cellStyle name="Comma 6 4 4 6 2" xfId="20516" xr:uid="{660131E6-C800-4408-90DE-A9A56E7AF9A8}"/>
    <cellStyle name="Comma 6 4 4 6 2 2" xfId="44780" xr:uid="{F1BE9E2C-971C-4828-AC4F-08CC7C0F2053}"/>
    <cellStyle name="Comma 6 4 4 6 3" xfId="32648" xr:uid="{53D1AACC-4571-4718-A68D-95EA468529FB}"/>
    <cellStyle name="Comma 6 4 4 7" xfId="12428" xr:uid="{3F3499CB-B061-4A26-8898-F7111B631BAF}"/>
    <cellStyle name="Comma 6 4 4 7 2" xfId="36692" xr:uid="{436CB9D5-1A51-4E7B-BB33-38ECDE591475}"/>
    <cellStyle name="Comma 6 4 4 8" xfId="24560" xr:uid="{F35FC84E-A5C1-47CF-8404-E4211C0FEF39}"/>
    <cellStyle name="Comma 6 4 5" xfId="548" xr:uid="{6B253CCE-A925-44BC-8180-CE0BC7C7FC96}"/>
    <cellStyle name="Comma 6 4 5 2" xfId="1559" xr:uid="{C64690D9-E957-4C00-8712-31EFF62EC873}"/>
    <cellStyle name="Comma 6 4 5 2 2" xfId="3581" xr:uid="{EA289B03-2D72-41AB-A542-DCCF657555EF}"/>
    <cellStyle name="Comma 6 4 5 2 2 2" xfId="7625" xr:uid="{92EED8F6-5C82-4D9F-8944-8687668D8F85}"/>
    <cellStyle name="Comma 6 4 5 2 2 2 2" xfId="19757" xr:uid="{ABA3D832-84C4-4ECC-9BC8-78C65656783F}"/>
    <cellStyle name="Comma 6 4 5 2 2 2 2 2" xfId="44021" xr:uid="{72C916FF-812B-4E8F-9452-F30025634F86}"/>
    <cellStyle name="Comma 6 4 5 2 2 2 3" xfId="31889" xr:uid="{12213423-1BBC-418E-9B95-15B4CBD13464}"/>
    <cellStyle name="Comma 6 4 5 2 2 3" xfId="11669" xr:uid="{EBA66F21-6946-4B6D-A7BD-3B5B27F0682E}"/>
    <cellStyle name="Comma 6 4 5 2 2 3 2" xfId="23801" xr:uid="{3B931590-C3A5-4599-97E9-D33607C906D5}"/>
    <cellStyle name="Comma 6 4 5 2 2 3 2 2" xfId="48065" xr:uid="{27CDB9FA-771E-4659-B0CE-F146B1C06E6B}"/>
    <cellStyle name="Comma 6 4 5 2 2 3 3" xfId="35933" xr:uid="{E504ADE6-1C74-4891-90E8-AE38BB7E3CD2}"/>
    <cellStyle name="Comma 6 4 5 2 2 4" xfId="15713" xr:uid="{BADDFF69-C884-49A7-B437-2C972A88A05F}"/>
    <cellStyle name="Comma 6 4 5 2 2 4 2" xfId="39977" xr:uid="{572614F0-2106-414E-869A-4295714AE467}"/>
    <cellStyle name="Comma 6 4 5 2 2 5" xfId="27845" xr:uid="{22976527-3534-4D71-877C-B1DDD6551706}"/>
    <cellStyle name="Comma 6 4 5 2 3" xfId="5603" xr:uid="{94DCEF35-8366-4511-87AF-802665F825C0}"/>
    <cellStyle name="Comma 6 4 5 2 3 2" xfId="17735" xr:uid="{CFD02ADC-C077-46C9-BD5E-C68642D6CEB0}"/>
    <cellStyle name="Comma 6 4 5 2 3 2 2" xfId="41999" xr:uid="{E9AA0601-14E6-4658-B7D4-BA05F501F52A}"/>
    <cellStyle name="Comma 6 4 5 2 3 3" xfId="29867" xr:uid="{D7703D02-040F-4F2F-B9B7-99AA0F73F27A}"/>
    <cellStyle name="Comma 6 4 5 2 4" xfId="9647" xr:uid="{1380BF53-D838-43D3-8930-D6253A7B67B8}"/>
    <cellStyle name="Comma 6 4 5 2 4 2" xfId="21779" xr:uid="{03BAD268-8CA9-4477-9C06-746613923103}"/>
    <cellStyle name="Comma 6 4 5 2 4 2 2" xfId="46043" xr:uid="{2250C5F9-3D2B-497C-BEFD-7AAF57466380}"/>
    <cellStyle name="Comma 6 4 5 2 4 3" xfId="33911" xr:uid="{4EAB2F6B-6380-4E64-BC5F-CF4661A2ECBA}"/>
    <cellStyle name="Comma 6 4 5 2 5" xfId="13691" xr:uid="{FC6C5024-6985-40AA-92A8-49D9C7182F3D}"/>
    <cellStyle name="Comma 6 4 5 2 5 2" xfId="37955" xr:uid="{6CC56BBE-C508-45B9-ACAA-5FA9A382B067}"/>
    <cellStyle name="Comma 6 4 5 2 6" xfId="25823" xr:uid="{F13F5884-539F-49C9-BCF1-35C596788375}"/>
    <cellStyle name="Comma 6 4 5 3" xfId="2570" xr:uid="{AEF32D3F-9D5B-4B9D-858F-FA6408FB0748}"/>
    <cellStyle name="Comma 6 4 5 3 2" xfId="6614" xr:uid="{C6416149-4351-42A8-8A85-3C84E693E4C0}"/>
    <cellStyle name="Comma 6 4 5 3 2 2" xfId="18746" xr:uid="{24B2BE91-63EB-4FE8-99B0-67C6B89B623E}"/>
    <cellStyle name="Comma 6 4 5 3 2 2 2" xfId="43010" xr:uid="{70AFD30C-DA14-47EF-A7BB-093A8FFA2B6E}"/>
    <cellStyle name="Comma 6 4 5 3 2 3" xfId="30878" xr:uid="{2BCAF8D9-C975-493E-8EB5-E39F72BBBBD6}"/>
    <cellStyle name="Comma 6 4 5 3 3" xfId="10658" xr:uid="{D92F1620-D1FF-458A-BA17-07BC4CC10C69}"/>
    <cellStyle name="Comma 6 4 5 3 3 2" xfId="22790" xr:uid="{88D2A055-CDBB-4753-9E17-1DA357488D77}"/>
    <cellStyle name="Comma 6 4 5 3 3 2 2" xfId="47054" xr:uid="{164A8F39-86A8-4C08-885B-7707841C0B7A}"/>
    <cellStyle name="Comma 6 4 5 3 3 3" xfId="34922" xr:uid="{86822A55-24EB-4A80-9FE1-2224A2F7FC4E}"/>
    <cellStyle name="Comma 6 4 5 3 4" xfId="14702" xr:uid="{5B55F69E-2E44-4CC7-9C97-FF71832BE6C8}"/>
    <cellStyle name="Comma 6 4 5 3 4 2" xfId="38966" xr:uid="{AE7F3C90-1A14-4B3E-820F-D0203991D5FD}"/>
    <cellStyle name="Comma 6 4 5 3 5" xfId="26834" xr:uid="{75573786-567B-4DA5-BD13-19C145017D34}"/>
    <cellStyle name="Comma 6 4 5 4" xfId="4592" xr:uid="{6F93EB47-9AAB-46C9-9541-CD1EFA51E3DD}"/>
    <cellStyle name="Comma 6 4 5 4 2" xfId="16724" xr:uid="{82B78633-B064-429A-9A5D-7A76A70D507F}"/>
    <cellStyle name="Comma 6 4 5 4 2 2" xfId="40988" xr:uid="{B549B228-16C5-499C-85E0-8B112A36C13B}"/>
    <cellStyle name="Comma 6 4 5 4 3" xfId="28856" xr:uid="{5E69EF94-644E-4A85-8D90-1C77E8D0C02D}"/>
    <cellStyle name="Comma 6 4 5 5" xfId="8636" xr:uid="{9C0405CD-9C9C-4B24-BF37-712005346D2D}"/>
    <cellStyle name="Comma 6 4 5 5 2" xfId="20768" xr:uid="{95DF9D36-5036-40DB-ADAE-EABC6FEA2558}"/>
    <cellStyle name="Comma 6 4 5 5 2 2" xfId="45032" xr:uid="{4E7F4D34-2EDF-43A4-A3C2-ECE7AE958306}"/>
    <cellStyle name="Comma 6 4 5 5 3" xfId="32900" xr:uid="{2A02A6D0-C244-4859-8BA8-D393B7ABC719}"/>
    <cellStyle name="Comma 6 4 5 6" xfId="12680" xr:uid="{A4E8789C-B73C-416F-8F48-F14764EED5FE}"/>
    <cellStyle name="Comma 6 4 5 6 2" xfId="36944" xr:uid="{4796FB4F-41B9-4AC3-BF17-461DD6548F4C}"/>
    <cellStyle name="Comma 6 4 5 7" xfId="24812" xr:uid="{1D46B9A7-B7C0-4867-AEA8-01AC02A8F7AA}"/>
    <cellStyle name="Comma 6 4 6" xfId="1054" xr:uid="{602E3540-2DE8-470C-973B-F9E4CCF45304}"/>
    <cellStyle name="Comma 6 4 6 2" xfId="3076" xr:uid="{52DD389B-E14A-4C4F-A6B8-CCBF64399FC4}"/>
    <cellStyle name="Comma 6 4 6 2 2" xfId="7120" xr:uid="{0EEEEB43-D7CA-492C-8F18-1BF5FFE19575}"/>
    <cellStyle name="Comma 6 4 6 2 2 2" xfId="19252" xr:uid="{881BA226-F317-4416-BF09-2412492933C2}"/>
    <cellStyle name="Comma 6 4 6 2 2 2 2" xfId="43516" xr:uid="{3DE80006-8ED8-40CE-80B7-5A3A88A3075C}"/>
    <cellStyle name="Comma 6 4 6 2 2 3" xfId="31384" xr:uid="{E13A9664-D5A2-422B-883C-1EC9447EB95F}"/>
    <cellStyle name="Comma 6 4 6 2 3" xfId="11164" xr:uid="{641DF302-9628-4F65-B87A-C30B3B60D9CB}"/>
    <cellStyle name="Comma 6 4 6 2 3 2" xfId="23296" xr:uid="{F8DB35C3-355C-4166-8D5B-D5AB2FDB6062}"/>
    <cellStyle name="Comma 6 4 6 2 3 2 2" xfId="47560" xr:uid="{01FB9A48-D2B8-41E8-B7CE-E83CAB58B820}"/>
    <cellStyle name="Comma 6 4 6 2 3 3" xfId="35428" xr:uid="{400B0355-CF68-4557-A198-3C5C909C5C19}"/>
    <cellStyle name="Comma 6 4 6 2 4" xfId="15208" xr:uid="{1C416826-4E83-4CB4-B745-55A868A36ABE}"/>
    <cellStyle name="Comma 6 4 6 2 4 2" xfId="39472" xr:uid="{E5C1CF68-2291-4C08-AF25-58D2F129B53B}"/>
    <cellStyle name="Comma 6 4 6 2 5" xfId="27340" xr:uid="{1BBAF3F5-BD41-4B32-B9BB-22A7C646CEF3}"/>
    <cellStyle name="Comma 6 4 6 3" xfId="5098" xr:uid="{A23C0727-5E2D-44B2-9ADB-AFF7057013EC}"/>
    <cellStyle name="Comma 6 4 6 3 2" xfId="17230" xr:uid="{C611C49E-22E3-4505-8E5E-8AF547B4D459}"/>
    <cellStyle name="Comma 6 4 6 3 2 2" xfId="41494" xr:uid="{953EEE52-F53D-4C21-A792-708945383B6E}"/>
    <cellStyle name="Comma 6 4 6 3 3" xfId="29362" xr:uid="{01D3730F-A75A-41CD-8500-577A83EBBF6E}"/>
    <cellStyle name="Comma 6 4 6 4" xfId="9142" xr:uid="{6DF72383-9BE1-43D8-B6B9-6F5009C7D0BF}"/>
    <cellStyle name="Comma 6 4 6 4 2" xfId="21274" xr:uid="{455C738B-8D9F-416A-828E-5304EDBCFFB8}"/>
    <cellStyle name="Comma 6 4 6 4 2 2" xfId="45538" xr:uid="{13BE7646-ECBF-4EDC-88E0-1FB2C52F3185}"/>
    <cellStyle name="Comma 6 4 6 4 3" xfId="33406" xr:uid="{E249A118-0DB3-4117-A72B-F54C802749C6}"/>
    <cellStyle name="Comma 6 4 6 5" xfId="13186" xr:uid="{BCDA626E-D29D-4E42-89BF-8FD8BC467888}"/>
    <cellStyle name="Comma 6 4 6 5 2" xfId="37450" xr:uid="{32B571AA-720D-4E8C-A459-0D514FC443F2}"/>
    <cellStyle name="Comma 6 4 6 6" xfId="25318" xr:uid="{3640F3C2-ACE3-447A-AFA5-9AB8D61C586E}"/>
    <cellStyle name="Comma 6 4 7" xfId="2065" xr:uid="{62E6801E-816C-41EF-B1D4-7CBD530D0C5F}"/>
    <cellStyle name="Comma 6 4 7 2" xfId="6109" xr:uid="{E7933317-F193-4388-B4BE-BD4747712B00}"/>
    <cellStyle name="Comma 6 4 7 2 2" xfId="18241" xr:uid="{F1338E59-6407-49BE-8CB0-41B71AA05FF4}"/>
    <cellStyle name="Comma 6 4 7 2 2 2" xfId="42505" xr:uid="{F24CFD8C-4A8A-43EB-B180-0E1939D0D590}"/>
    <cellStyle name="Comma 6 4 7 2 3" xfId="30373" xr:uid="{D745FFB7-396D-4718-82D4-163EF38553D6}"/>
    <cellStyle name="Comma 6 4 7 3" xfId="10153" xr:uid="{35D43B26-7FB0-4ED1-B302-922B11B1F85A}"/>
    <cellStyle name="Comma 6 4 7 3 2" xfId="22285" xr:uid="{18F52E25-286D-49CB-AC29-D492755F56AF}"/>
    <cellStyle name="Comma 6 4 7 3 2 2" xfId="46549" xr:uid="{B87B1656-550E-409B-916A-9AC5342C8FAE}"/>
    <cellStyle name="Comma 6 4 7 3 3" xfId="34417" xr:uid="{B3DAEC8B-D355-42B8-8987-4A987E5FE8AC}"/>
    <cellStyle name="Comma 6 4 7 4" xfId="14197" xr:uid="{AB1F4073-765A-4B68-AAA7-160839AED604}"/>
    <cellStyle name="Comma 6 4 7 4 2" xfId="38461" xr:uid="{A5F97DDB-DF3B-4D4B-9F4E-FB37BD8B6CB3}"/>
    <cellStyle name="Comma 6 4 7 5" xfId="26329" xr:uid="{FB31D5E1-FB88-4A78-8CA4-8B7B4F6FA2EE}"/>
    <cellStyle name="Comma 6 4 8" xfId="4087" xr:uid="{2B518F8A-8448-460C-B6EB-F6A2608A2FFC}"/>
    <cellStyle name="Comma 6 4 8 2" xfId="16219" xr:uid="{DE561877-2C13-481C-B3DA-ADC1DE551E68}"/>
    <cellStyle name="Comma 6 4 8 2 2" xfId="40483" xr:uid="{17362900-D855-45FB-B424-97A3432D7E33}"/>
    <cellStyle name="Comma 6 4 8 3" xfId="28351" xr:uid="{2CEF059A-8B65-4B2E-BAAC-ADF8A60C2A4E}"/>
    <cellStyle name="Comma 6 4 9" xfId="8131" xr:uid="{D303267C-DF52-42B7-AAD7-BC5738362C35}"/>
    <cellStyle name="Comma 6 4 9 2" xfId="20263" xr:uid="{FB1E3312-8423-4E02-92D0-693F1A58F626}"/>
    <cellStyle name="Comma 6 4 9 2 2" xfId="44527" xr:uid="{90D10795-7E3A-4DC1-867E-1FB1EAAB91C1}"/>
    <cellStyle name="Comma 6 4 9 3" xfId="32395" xr:uid="{DCDE8F73-B87E-4311-BDCA-1C577410D82A}"/>
    <cellStyle name="Comma 6 5" xfId="64" xr:uid="{0F3BADCC-DB6F-499C-83B4-8122D730F36F}"/>
    <cellStyle name="Comma 6 5 10" xfId="12196" xr:uid="{797396F3-7BA2-49A3-AF60-D149BDB53F86}"/>
    <cellStyle name="Comma 6 5 10 2" xfId="36460" xr:uid="{CFEE40F1-6775-4C2A-8E4D-36CC9FFF90CC}"/>
    <cellStyle name="Comma 6 5 11" xfId="24328" xr:uid="{207EFDAD-1558-49A7-AA7F-C8C7408D21AF}"/>
    <cellStyle name="Comma 6 5 2" xfId="127" xr:uid="{78B6327F-CD38-4F84-B72C-49CA6867105F}"/>
    <cellStyle name="Comma 6 5 2 10" xfId="24391" xr:uid="{614362C9-0988-495B-8593-1FD2FF4AA648}"/>
    <cellStyle name="Comma 6 5 2 2" xfId="253" xr:uid="{5DD7F75D-A6B8-43AE-8DE9-44F46A567F54}"/>
    <cellStyle name="Comma 6 5 2 2 2" xfId="506" xr:uid="{BA108098-01D4-4659-AD77-6200E5BC1DFE}"/>
    <cellStyle name="Comma 6 5 2 2 2 2" xfId="1011" xr:uid="{66EE3D17-6584-40C7-91E5-CD8F8AE8A1E7}"/>
    <cellStyle name="Comma 6 5 2 2 2 2 2" xfId="2022" xr:uid="{C6D5AA81-3917-46BF-9660-F0F1B2AE1445}"/>
    <cellStyle name="Comma 6 5 2 2 2 2 2 2" xfId="4044" xr:uid="{F1910046-C0CE-4B49-8897-B3C9B83FDB40}"/>
    <cellStyle name="Comma 6 5 2 2 2 2 2 2 2" xfId="8088" xr:uid="{585FD065-07E8-4CFB-AA8C-4B90C8344871}"/>
    <cellStyle name="Comma 6 5 2 2 2 2 2 2 2 2" xfId="20220" xr:uid="{C87F57D2-F5E3-44F4-90A0-83CBD66DD5BD}"/>
    <cellStyle name="Comma 6 5 2 2 2 2 2 2 2 2 2" xfId="44484" xr:uid="{6ACDD2AF-C377-4BD7-8069-07C159DE1CB1}"/>
    <cellStyle name="Comma 6 5 2 2 2 2 2 2 2 3" xfId="32352" xr:uid="{1962C734-8F39-417A-9FDF-C9975140E32D}"/>
    <cellStyle name="Comma 6 5 2 2 2 2 2 2 3" xfId="12132" xr:uid="{C08DCAAF-B3FD-4415-85FF-DB98CC5457DB}"/>
    <cellStyle name="Comma 6 5 2 2 2 2 2 2 3 2" xfId="24264" xr:uid="{61D99937-D35E-44E6-8C67-6F958138D216}"/>
    <cellStyle name="Comma 6 5 2 2 2 2 2 2 3 2 2" xfId="48528" xr:uid="{F27DEF79-45D6-40DF-98A0-06FC2DE4CADB}"/>
    <cellStyle name="Comma 6 5 2 2 2 2 2 2 3 3" xfId="36396" xr:uid="{396A5A93-5D63-4F9F-B983-59FE76AC2754}"/>
    <cellStyle name="Comma 6 5 2 2 2 2 2 2 4" xfId="16176" xr:uid="{7862CD72-EC68-41E8-90E3-27DDCC72284E}"/>
    <cellStyle name="Comma 6 5 2 2 2 2 2 2 4 2" xfId="40440" xr:uid="{5E94B0BD-350B-4F56-A028-6E1260EAD252}"/>
    <cellStyle name="Comma 6 5 2 2 2 2 2 2 5" xfId="28308" xr:uid="{9A078C1B-0756-4AD1-A361-F0A274C07057}"/>
    <cellStyle name="Comma 6 5 2 2 2 2 2 3" xfId="6066" xr:uid="{75DF38FD-00A5-47D8-A3B7-18CDE53B5389}"/>
    <cellStyle name="Comma 6 5 2 2 2 2 2 3 2" xfId="18198" xr:uid="{C3FFE1C0-E817-48A4-A5E6-3DA305C80D11}"/>
    <cellStyle name="Comma 6 5 2 2 2 2 2 3 2 2" xfId="42462" xr:uid="{0BE8E187-3C10-46D8-AEE0-E6269606B440}"/>
    <cellStyle name="Comma 6 5 2 2 2 2 2 3 3" xfId="30330" xr:uid="{06F33212-29B0-48F0-8416-C7064A858641}"/>
    <cellStyle name="Comma 6 5 2 2 2 2 2 4" xfId="10110" xr:uid="{E5B5DD0B-B9CB-4C15-9BB1-9AE9A483A5B0}"/>
    <cellStyle name="Comma 6 5 2 2 2 2 2 4 2" xfId="22242" xr:uid="{796D9E4C-2E6E-4297-BCE1-C8FB25ABB355}"/>
    <cellStyle name="Comma 6 5 2 2 2 2 2 4 2 2" xfId="46506" xr:uid="{CADE6111-1293-4EEE-8FAF-2144C889BD74}"/>
    <cellStyle name="Comma 6 5 2 2 2 2 2 4 3" xfId="34374" xr:uid="{689FA972-9232-437F-B1C3-8FF002514E5F}"/>
    <cellStyle name="Comma 6 5 2 2 2 2 2 5" xfId="14154" xr:uid="{90698324-2D78-4C3E-81AC-C0BC1FC6C299}"/>
    <cellStyle name="Comma 6 5 2 2 2 2 2 5 2" xfId="38418" xr:uid="{7F21E164-1A60-4209-9D99-E559B6AF68D5}"/>
    <cellStyle name="Comma 6 5 2 2 2 2 2 6" xfId="26286" xr:uid="{736033D4-19A2-4713-9DC7-7090AB33F13A}"/>
    <cellStyle name="Comma 6 5 2 2 2 2 3" xfId="3033" xr:uid="{E5E96BAC-4BAD-4F71-A5C9-143505F2108D}"/>
    <cellStyle name="Comma 6 5 2 2 2 2 3 2" xfId="7077" xr:uid="{DFA8D0AC-DB43-4EA2-B867-7111BC1F75A5}"/>
    <cellStyle name="Comma 6 5 2 2 2 2 3 2 2" xfId="19209" xr:uid="{661A192D-6571-42B7-9320-93A6994D0A15}"/>
    <cellStyle name="Comma 6 5 2 2 2 2 3 2 2 2" xfId="43473" xr:uid="{C4036CDC-C16F-400C-8A4E-12A48EB1D7F0}"/>
    <cellStyle name="Comma 6 5 2 2 2 2 3 2 3" xfId="31341" xr:uid="{8005A142-06AE-426B-9C88-0CB6BD7C76CD}"/>
    <cellStyle name="Comma 6 5 2 2 2 2 3 3" xfId="11121" xr:uid="{5F96D47F-7C87-45D2-8B01-7BDEFD40A294}"/>
    <cellStyle name="Comma 6 5 2 2 2 2 3 3 2" xfId="23253" xr:uid="{944488FA-AA90-4FAA-8186-719BE8B3061F}"/>
    <cellStyle name="Comma 6 5 2 2 2 2 3 3 2 2" xfId="47517" xr:uid="{4A4C2091-EF8C-4696-96DD-9FBFD26494FF}"/>
    <cellStyle name="Comma 6 5 2 2 2 2 3 3 3" xfId="35385" xr:uid="{1C45384C-C7B7-4282-9868-1066DCC45F28}"/>
    <cellStyle name="Comma 6 5 2 2 2 2 3 4" xfId="15165" xr:uid="{9796B838-6411-4128-947B-45DBFE2AA94E}"/>
    <cellStyle name="Comma 6 5 2 2 2 2 3 4 2" xfId="39429" xr:uid="{D563F7B2-2CBE-47B2-AE30-00F9C4FDD38F}"/>
    <cellStyle name="Comma 6 5 2 2 2 2 3 5" xfId="27297" xr:uid="{0C630E15-AF46-499D-9F59-6D04338995D9}"/>
    <cellStyle name="Comma 6 5 2 2 2 2 4" xfId="5055" xr:uid="{1FE08908-A351-4593-8998-04D73EC97DCC}"/>
    <cellStyle name="Comma 6 5 2 2 2 2 4 2" xfId="17187" xr:uid="{F1D646DF-3751-4F36-A44B-EA6BF9DB37A5}"/>
    <cellStyle name="Comma 6 5 2 2 2 2 4 2 2" xfId="41451" xr:uid="{DE9D324E-4CBB-438D-8E47-1F1BE78826EB}"/>
    <cellStyle name="Comma 6 5 2 2 2 2 4 3" xfId="29319" xr:uid="{C7E12EF0-2C76-437A-BB64-662D7B49485E}"/>
    <cellStyle name="Comma 6 5 2 2 2 2 5" xfId="9099" xr:uid="{0BE2B193-5508-4648-8D67-B8A3A25614E0}"/>
    <cellStyle name="Comma 6 5 2 2 2 2 5 2" xfId="21231" xr:uid="{207FAEBE-A4CD-4A79-BFD8-B9895597930D}"/>
    <cellStyle name="Comma 6 5 2 2 2 2 5 2 2" xfId="45495" xr:uid="{0E228D2B-F82A-4EE9-B1C9-F3648153CE55}"/>
    <cellStyle name="Comma 6 5 2 2 2 2 5 3" xfId="33363" xr:uid="{B83AC9BB-B508-4D02-A580-777879A8C5C8}"/>
    <cellStyle name="Comma 6 5 2 2 2 2 6" xfId="13143" xr:uid="{D21FB4A4-7CD1-46B6-8D14-68D9AB545B00}"/>
    <cellStyle name="Comma 6 5 2 2 2 2 6 2" xfId="37407" xr:uid="{20DC144F-01E6-4D9B-A1FD-0E19F5A811ED}"/>
    <cellStyle name="Comma 6 5 2 2 2 2 7" xfId="25275" xr:uid="{2824FA1B-6F9E-40E0-98E5-E1629F6AB53F}"/>
    <cellStyle name="Comma 6 5 2 2 2 3" xfId="1517" xr:uid="{7A0403DA-0171-4D40-A999-9D0E7AFC0CF5}"/>
    <cellStyle name="Comma 6 5 2 2 2 3 2" xfId="3539" xr:uid="{E6BEA99E-8829-4229-9DE3-8775BD81D001}"/>
    <cellStyle name="Comma 6 5 2 2 2 3 2 2" xfId="7583" xr:uid="{FEE23C54-B244-45C3-B0E1-5415F8AFC43C}"/>
    <cellStyle name="Comma 6 5 2 2 2 3 2 2 2" xfId="19715" xr:uid="{8F475F88-1288-4347-8F95-3805A37D4AD2}"/>
    <cellStyle name="Comma 6 5 2 2 2 3 2 2 2 2" xfId="43979" xr:uid="{D1F8EA45-D6C1-43F3-85B6-DED70BB274ED}"/>
    <cellStyle name="Comma 6 5 2 2 2 3 2 2 3" xfId="31847" xr:uid="{1577CCF4-F9EB-4509-A6D7-33758CE6507D}"/>
    <cellStyle name="Comma 6 5 2 2 2 3 2 3" xfId="11627" xr:uid="{6A2A830D-A989-4B71-A550-A2B7D0C68F35}"/>
    <cellStyle name="Comma 6 5 2 2 2 3 2 3 2" xfId="23759" xr:uid="{77F45B4C-8230-4B42-9DF2-40F0A60AE0F5}"/>
    <cellStyle name="Comma 6 5 2 2 2 3 2 3 2 2" xfId="48023" xr:uid="{57015C3A-3D4F-45E4-91D5-4DB807B0D76B}"/>
    <cellStyle name="Comma 6 5 2 2 2 3 2 3 3" xfId="35891" xr:uid="{FF573D00-1C0B-4662-B1B2-66B496EDA38D}"/>
    <cellStyle name="Comma 6 5 2 2 2 3 2 4" xfId="15671" xr:uid="{24187212-6F45-489B-96E8-B014350E99B9}"/>
    <cellStyle name="Comma 6 5 2 2 2 3 2 4 2" xfId="39935" xr:uid="{1723D23F-25D6-4BC0-846A-93BBF34B2E4D}"/>
    <cellStyle name="Comma 6 5 2 2 2 3 2 5" xfId="27803" xr:uid="{F52BB7E5-29A0-4135-BE84-536E2016D8D9}"/>
    <cellStyle name="Comma 6 5 2 2 2 3 3" xfId="5561" xr:uid="{0C5D0313-B7DF-4735-A47D-B2CAC856CC22}"/>
    <cellStyle name="Comma 6 5 2 2 2 3 3 2" xfId="17693" xr:uid="{8B68781B-26B0-42D4-94CD-34A4DBC60CB0}"/>
    <cellStyle name="Comma 6 5 2 2 2 3 3 2 2" xfId="41957" xr:uid="{B8D6AAA6-3927-4A20-8C8F-181D6FE70077}"/>
    <cellStyle name="Comma 6 5 2 2 2 3 3 3" xfId="29825" xr:uid="{A7245385-F1CF-4876-8B84-7916C5BEF924}"/>
    <cellStyle name="Comma 6 5 2 2 2 3 4" xfId="9605" xr:uid="{C316DD53-F291-483E-9B8E-7F1601D0BEA2}"/>
    <cellStyle name="Comma 6 5 2 2 2 3 4 2" xfId="21737" xr:uid="{E8247D2A-67E9-42A1-BC36-D5F4149955C8}"/>
    <cellStyle name="Comma 6 5 2 2 2 3 4 2 2" xfId="46001" xr:uid="{84DA601B-43D2-4680-9299-D401A987FC78}"/>
    <cellStyle name="Comma 6 5 2 2 2 3 4 3" xfId="33869" xr:uid="{7D6A291E-E1E4-4C20-BAC8-9BD46B189206}"/>
    <cellStyle name="Comma 6 5 2 2 2 3 5" xfId="13649" xr:uid="{67E67C11-92BF-47CA-A6C2-5481DA3BFC97}"/>
    <cellStyle name="Comma 6 5 2 2 2 3 5 2" xfId="37913" xr:uid="{702E68A5-0B2F-4546-B499-849743092FC5}"/>
    <cellStyle name="Comma 6 5 2 2 2 3 6" xfId="25781" xr:uid="{C18CF71A-3B2C-45DA-BFA2-3E79FE2395C8}"/>
    <cellStyle name="Comma 6 5 2 2 2 4" xfId="2528" xr:uid="{004B978E-990E-4349-AA0C-DEEEE65522E8}"/>
    <cellStyle name="Comma 6 5 2 2 2 4 2" xfId="6572" xr:uid="{E9A87EC2-B525-4A35-B741-4F7BABE35F1C}"/>
    <cellStyle name="Comma 6 5 2 2 2 4 2 2" xfId="18704" xr:uid="{C98CABC5-1AB8-4E4D-B00A-A8D86D4B21A3}"/>
    <cellStyle name="Comma 6 5 2 2 2 4 2 2 2" xfId="42968" xr:uid="{4D774901-8DAF-419C-BAC1-A62813A208C1}"/>
    <cellStyle name="Comma 6 5 2 2 2 4 2 3" xfId="30836" xr:uid="{DB7FF75E-C8E3-497A-83D7-B23E0F5EC441}"/>
    <cellStyle name="Comma 6 5 2 2 2 4 3" xfId="10616" xr:uid="{A9456B9A-BEBF-4CAB-8801-7E59DE688FAA}"/>
    <cellStyle name="Comma 6 5 2 2 2 4 3 2" xfId="22748" xr:uid="{062E460D-2F8A-48BC-840B-C371F6133D58}"/>
    <cellStyle name="Comma 6 5 2 2 2 4 3 2 2" xfId="47012" xr:uid="{2093D810-A5B5-4907-930C-E6DF9D1351AF}"/>
    <cellStyle name="Comma 6 5 2 2 2 4 3 3" xfId="34880" xr:uid="{5D184A71-C4C1-474C-87E2-2701421A050E}"/>
    <cellStyle name="Comma 6 5 2 2 2 4 4" xfId="14660" xr:uid="{3C014105-25A4-46DE-942A-55A5AB630F60}"/>
    <cellStyle name="Comma 6 5 2 2 2 4 4 2" xfId="38924" xr:uid="{703BC978-8B6F-4787-B575-41B1F16F62C3}"/>
    <cellStyle name="Comma 6 5 2 2 2 4 5" xfId="26792" xr:uid="{A17D8666-9AA6-4356-A2EC-47D1C4DA63A1}"/>
    <cellStyle name="Comma 6 5 2 2 2 5" xfId="4550" xr:uid="{B5847C16-F5BA-4B08-ACE0-7F095A14840D}"/>
    <cellStyle name="Comma 6 5 2 2 2 5 2" xfId="16682" xr:uid="{2FCED93D-D05B-4BD0-B7A5-7DF82AE3D3A1}"/>
    <cellStyle name="Comma 6 5 2 2 2 5 2 2" xfId="40946" xr:uid="{35946E09-CDC3-4ADF-889E-60B3424F88E9}"/>
    <cellStyle name="Comma 6 5 2 2 2 5 3" xfId="28814" xr:uid="{204755C8-B748-4227-ADBA-DE3FB7EE582B}"/>
    <cellStyle name="Comma 6 5 2 2 2 6" xfId="8594" xr:uid="{2004D615-E4AA-4471-93B9-38AE2D92EC46}"/>
    <cellStyle name="Comma 6 5 2 2 2 6 2" xfId="20726" xr:uid="{D19EE3F7-4800-4A7F-B9E2-8A50CD25C47B}"/>
    <cellStyle name="Comma 6 5 2 2 2 6 2 2" xfId="44990" xr:uid="{07881956-2867-4199-A509-B269D4DD162C}"/>
    <cellStyle name="Comma 6 5 2 2 2 6 3" xfId="32858" xr:uid="{FFE72F8F-DB62-48D8-A7E1-C9C7FA0BE008}"/>
    <cellStyle name="Comma 6 5 2 2 2 7" xfId="12638" xr:uid="{A6D15B2B-7E25-476C-926A-AE24B838A2F5}"/>
    <cellStyle name="Comma 6 5 2 2 2 7 2" xfId="36902" xr:uid="{43FD0C47-297B-4F41-836A-024E8759C5A0}"/>
    <cellStyle name="Comma 6 5 2 2 2 8" xfId="24770" xr:uid="{D4BF969A-E88C-4C3C-83BA-6AA6A24A2E77}"/>
    <cellStyle name="Comma 6 5 2 2 3" xfId="758" xr:uid="{2527667F-3C0B-4FC6-A6BA-462BDD75F9C5}"/>
    <cellStyle name="Comma 6 5 2 2 3 2" xfId="1769" xr:uid="{CE9B69D1-BA21-4B5B-BB2E-E2115991E205}"/>
    <cellStyle name="Comma 6 5 2 2 3 2 2" xfId="3791" xr:uid="{ECD08BD7-2BB5-4FEA-A487-EB173AF87ECD}"/>
    <cellStyle name="Comma 6 5 2 2 3 2 2 2" xfId="7835" xr:uid="{917BC3C6-55D1-418E-9E02-0676F117774C}"/>
    <cellStyle name="Comma 6 5 2 2 3 2 2 2 2" xfId="19967" xr:uid="{3A4D08A6-55DE-452E-9556-7015880A8B6E}"/>
    <cellStyle name="Comma 6 5 2 2 3 2 2 2 2 2" xfId="44231" xr:uid="{ECE554FD-341F-447C-AFFC-35C93324AEB0}"/>
    <cellStyle name="Comma 6 5 2 2 3 2 2 2 3" xfId="32099" xr:uid="{063313DD-D47C-4C82-97F2-4A62A12B6D65}"/>
    <cellStyle name="Comma 6 5 2 2 3 2 2 3" xfId="11879" xr:uid="{7E87C249-E5F7-417D-87E1-7ACE75C881E5}"/>
    <cellStyle name="Comma 6 5 2 2 3 2 2 3 2" xfId="24011" xr:uid="{E600ADDA-AF67-453C-89D5-CC38B027B90B}"/>
    <cellStyle name="Comma 6 5 2 2 3 2 2 3 2 2" xfId="48275" xr:uid="{366D54D8-5516-4757-9CEB-7964100C2DFE}"/>
    <cellStyle name="Comma 6 5 2 2 3 2 2 3 3" xfId="36143" xr:uid="{5F4AB878-40A8-4853-910F-D317972A1F87}"/>
    <cellStyle name="Comma 6 5 2 2 3 2 2 4" xfId="15923" xr:uid="{D87ECB16-7255-49AB-ABAB-F45D66A62DF1}"/>
    <cellStyle name="Comma 6 5 2 2 3 2 2 4 2" xfId="40187" xr:uid="{CF2DA91E-FF5F-4191-9FBC-9F015EF4A76A}"/>
    <cellStyle name="Comma 6 5 2 2 3 2 2 5" xfId="28055" xr:uid="{8A6B1688-8494-4AEC-8849-9C62B31AB7BB}"/>
    <cellStyle name="Comma 6 5 2 2 3 2 3" xfId="5813" xr:uid="{78B2B882-6E18-4D25-832F-01CF3D4D4A1E}"/>
    <cellStyle name="Comma 6 5 2 2 3 2 3 2" xfId="17945" xr:uid="{BC3D5559-6E5E-4372-81FD-BB7E797C9706}"/>
    <cellStyle name="Comma 6 5 2 2 3 2 3 2 2" xfId="42209" xr:uid="{31425A17-33CE-49C2-822C-16165D7049A8}"/>
    <cellStyle name="Comma 6 5 2 2 3 2 3 3" xfId="30077" xr:uid="{7304B6D9-7B57-45D3-8A7D-A442E180C00D}"/>
    <cellStyle name="Comma 6 5 2 2 3 2 4" xfId="9857" xr:uid="{AD3AF065-CFB0-48AF-B678-6C089DCF6427}"/>
    <cellStyle name="Comma 6 5 2 2 3 2 4 2" xfId="21989" xr:uid="{29281234-8FAF-4989-B22E-05E1659EA5F3}"/>
    <cellStyle name="Comma 6 5 2 2 3 2 4 2 2" xfId="46253" xr:uid="{112406B6-E4C2-41A8-86FD-117A36461E94}"/>
    <cellStyle name="Comma 6 5 2 2 3 2 4 3" xfId="34121" xr:uid="{BB8873B0-1919-43E9-BF90-DD183989B3F4}"/>
    <cellStyle name="Comma 6 5 2 2 3 2 5" xfId="13901" xr:uid="{7625A530-5837-4745-8173-8BC8F55E4F46}"/>
    <cellStyle name="Comma 6 5 2 2 3 2 5 2" xfId="38165" xr:uid="{CD3B8B30-10B0-4158-8893-E9A0DF6FBC06}"/>
    <cellStyle name="Comma 6 5 2 2 3 2 6" xfId="26033" xr:uid="{B3F0BF62-F147-4664-8B11-3CE1FFDFEDAB}"/>
    <cellStyle name="Comma 6 5 2 2 3 3" xfId="2780" xr:uid="{BD2A9EFE-0B4E-496A-A4E5-AE552CA7E5D3}"/>
    <cellStyle name="Comma 6 5 2 2 3 3 2" xfId="6824" xr:uid="{6887DDF0-29A6-45CD-A55D-523A0F6FB81C}"/>
    <cellStyle name="Comma 6 5 2 2 3 3 2 2" xfId="18956" xr:uid="{012C737A-783E-442C-A15D-66450BB9B3FB}"/>
    <cellStyle name="Comma 6 5 2 2 3 3 2 2 2" xfId="43220" xr:uid="{C4D957BC-40A0-4F07-B592-50ED04F54D9C}"/>
    <cellStyle name="Comma 6 5 2 2 3 3 2 3" xfId="31088" xr:uid="{A93E0BE7-5C55-401C-8C08-A3F896ED85F2}"/>
    <cellStyle name="Comma 6 5 2 2 3 3 3" xfId="10868" xr:uid="{E70C4E68-7F0E-478E-A1BC-69F98392DDE6}"/>
    <cellStyle name="Comma 6 5 2 2 3 3 3 2" xfId="23000" xr:uid="{863353D8-FBA4-4409-86DF-21526F57DB47}"/>
    <cellStyle name="Comma 6 5 2 2 3 3 3 2 2" xfId="47264" xr:uid="{95BCC7AF-49F7-43EC-9CF7-1726DB3D3DC6}"/>
    <cellStyle name="Comma 6 5 2 2 3 3 3 3" xfId="35132" xr:uid="{EA01AAF8-DC56-4BF6-BED5-534FFE105D4D}"/>
    <cellStyle name="Comma 6 5 2 2 3 3 4" xfId="14912" xr:uid="{0A877361-69C2-40CB-8627-6ED861484FC1}"/>
    <cellStyle name="Comma 6 5 2 2 3 3 4 2" xfId="39176" xr:uid="{F84EAD43-AE1B-4D4F-8BE7-0DB76188E03B}"/>
    <cellStyle name="Comma 6 5 2 2 3 3 5" xfId="27044" xr:uid="{03315426-3701-4AE4-9A3E-5C979E512DDD}"/>
    <cellStyle name="Comma 6 5 2 2 3 4" xfId="4802" xr:uid="{2271E615-9DCF-4916-ADFB-6F6B1CDA0D5C}"/>
    <cellStyle name="Comma 6 5 2 2 3 4 2" xfId="16934" xr:uid="{0F52E5FD-E28F-44A4-A24A-9C6EB8C9B681}"/>
    <cellStyle name="Comma 6 5 2 2 3 4 2 2" xfId="41198" xr:uid="{7F283BD2-5864-4A12-AF59-8CE5A4FE9B01}"/>
    <cellStyle name="Comma 6 5 2 2 3 4 3" xfId="29066" xr:uid="{C2421391-1698-4D34-A1A1-2F3F0729D4CC}"/>
    <cellStyle name="Comma 6 5 2 2 3 5" xfId="8846" xr:uid="{505EF9EE-42AB-4FB6-B2A0-E2197707E55A}"/>
    <cellStyle name="Comma 6 5 2 2 3 5 2" xfId="20978" xr:uid="{C65DBC6F-7564-40B1-A9F4-E35407D61B02}"/>
    <cellStyle name="Comma 6 5 2 2 3 5 2 2" xfId="45242" xr:uid="{0B55FE6E-DC7B-4AEC-9EFC-40FF6344F7D6}"/>
    <cellStyle name="Comma 6 5 2 2 3 5 3" xfId="33110" xr:uid="{13FA5C57-A0B4-4709-8173-0D07CB8FC252}"/>
    <cellStyle name="Comma 6 5 2 2 3 6" xfId="12890" xr:uid="{E1E0C545-EE7E-4D2D-92C1-7EEAF65E176C}"/>
    <cellStyle name="Comma 6 5 2 2 3 6 2" xfId="37154" xr:uid="{0F21595F-1402-4651-BDEF-6AAD3C70B099}"/>
    <cellStyle name="Comma 6 5 2 2 3 7" xfId="25022" xr:uid="{FD234568-F003-4367-90B9-4EAF220F971C}"/>
    <cellStyle name="Comma 6 5 2 2 4" xfId="1264" xr:uid="{8B16968C-F794-4102-8B84-2E20CCC54CB6}"/>
    <cellStyle name="Comma 6 5 2 2 4 2" xfId="3286" xr:uid="{01468497-0CDE-4C32-B96B-17089199322D}"/>
    <cellStyle name="Comma 6 5 2 2 4 2 2" xfId="7330" xr:uid="{3DBDD25B-999A-409F-AC29-18928496BFB8}"/>
    <cellStyle name="Comma 6 5 2 2 4 2 2 2" xfId="19462" xr:uid="{50C54ABF-FCCA-43E0-A5D1-A75BFCD079C5}"/>
    <cellStyle name="Comma 6 5 2 2 4 2 2 2 2" xfId="43726" xr:uid="{E9383CCC-C3E7-41DD-A702-338D3F5F00BF}"/>
    <cellStyle name="Comma 6 5 2 2 4 2 2 3" xfId="31594" xr:uid="{214648F0-CCCF-45D0-9EF2-773A9403AA85}"/>
    <cellStyle name="Comma 6 5 2 2 4 2 3" xfId="11374" xr:uid="{F5B3DC6D-E75D-4B6A-84E3-9329FD911A9F}"/>
    <cellStyle name="Comma 6 5 2 2 4 2 3 2" xfId="23506" xr:uid="{70140F8B-9230-451F-AE28-15E87BEA8A6E}"/>
    <cellStyle name="Comma 6 5 2 2 4 2 3 2 2" xfId="47770" xr:uid="{DE3D4FEC-A62A-4BB5-B1BB-35CBD8F50FC5}"/>
    <cellStyle name="Comma 6 5 2 2 4 2 3 3" xfId="35638" xr:uid="{186FB7E5-7D50-4862-A1BF-BE7E5CEE9E8E}"/>
    <cellStyle name="Comma 6 5 2 2 4 2 4" xfId="15418" xr:uid="{C1D2837A-8BB1-424A-A0EE-387AD00CC930}"/>
    <cellStyle name="Comma 6 5 2 2 4 2 4 2" xfId="39682" xr:uid="{2D639CBD-FEE9-4F62-AC2E-DDAC4D293E95}"/>
    <cellStyle name="Comma 6 5 2 2 4 2 5" xfId="27550" xr:uid="{A1839C1C-F8FF-4FFC-B64B-F5B3E37854CD}"/>
    <cellStyle name="Comma 6 5 2 2 4 3" xfId="5308" xr:uid="{1CDD6C3E-06E2-4DB7-86AD-A1599F7675F0}"/>
    <cellStyle name="Comma 6 5 2 2 4 3 2" xfId="17440" xr:uid="{771F48D3-FED2-4B8E-97E8-D773E4ACA22F}"/>
    <cellStyle name="Comma 6 5 2 2 4 3 2 2" xfId="41704" xr:uid="{08D03A23-5108-4F45-954E-8019D9F97FAA}"/>
    <cellStyle name="Comma 6 5 2 2 4 3 3" xfId="29572" xr:uid="{EA666968-EF8F-474F-ABE1-EBCED40715E0}"/>
    <cellStyle name="Comma 6 5 2 2 4 4" xfId="9352" xr:uid="{362A5297-8E5A-4242-A7CF-083333FF3D9A}"/>
    <cellStyle name="Comma 6 5 2 2 4 4 2" xfId="21484" xr:uid="{FE208FAC-83FD-4DC7-BCB1-02B68716ADC3}"/>
    <cellStyle name="Comma 6 5 2 2 4 4 2 2" xfId="45748" xr:uid="{B91F500D-2159-4933-8C3C-15D2A0AA12DD}"/>
    <cellStyle name="Comma 6 5 2 2 4 4 3" xfId="33616" xr:uid="{58E0CF74-7037-4F46-82DF-F21769EE98CE}"/>
    <cellStyle name="Comma 6 5 2 2 4 5" xfId="13396" xr:uid="{A7C92A39-0A55-46B7-B2A6-C84C0446C524}"/>
    <cellStyle name="Comma 6 5 2 2 4 5 2" xfId="37660" xr:uid="{B00B578E-AA1D-43DB-A22E-5A215FCA3EB1}"/>
    <cellStyle name="Comma 6 5 2 2 4 6" xfId="25528" xr:uid="{C326A07C-F1C8-4744-9A61-CA0177B4E688}"/>
    <cellStyle name="Comma 6 5 2 2 5" xfId="2275" xr:uid="{D70D2961-675D-4CF9-B155-8DEBF87362D9}"/>
    <cellStyle name="Comma 6 5 2 2 5 2" xfId="6319" xr:uid="{FECE5098-D16D-49AD-860C-18703AAC4BEB}"/>
    <cellStyle name="Comma 6 5 2 2 5 2 2" xfId="18451" xr:uid="{73A20624-3BBF-486D-999C-6370F3E9735C}"/>
    <cellStyle name="Comma 6 5 2 2 5 2 2 2" xfId="42715" xr:uid="{1CBF567A-74C6-4E35-AA96-789F844C42B4}"/>
    <cellStyle name="Comma 6 5 2 2 5 2 3" xfId="30583" xr:uid="{9D51D369-C882-477C-9150-87808CDB13B9}"/>
    <cellStyle name="Comma 6 5 2 2 5 3" xfId="10363" xr:uid="{C3A1536E-1C14-46CE-9960-04CD0B22C4B9}"/>
    <cellStyle name="Comma 6 5 2 2 5 3 2" xfId="22495" xr:uid="{CC4F3EA2-CFEF-46AF-85C9-37D4E04AFE62}"/>
    <cellStyle name="Comma 6 5 2 2 5 3 2 2" xfId="46759" xr:uid="{7FE94BEC-FD98-4C6A-BB81-9D7FD9BD2077}"/>
    <cellStyle name="Comma 6 5 2 2 5 3 3" xfId="34627" xr:uid="{D4C3D809-9466-41B6-B450-9FC919948E4C}"/>
    <cellStyle name="Comma 6 5 2 2 5 4" xfId="14407" xr:uid="{2B323D5A-CE6E-43EC-84A4-808BECD50CAB}"/>
    <cellStyle name="Comma 6 5 2 2 5 4 2" xfId="38671" xr:uid="{80BA46E8-A578-4106-90D8-0858F7407FDF}"/>
    <cellStyle name="Comma 6 5 2 2 5 5" xfId="26539" xr:uid="{73C19377-79F4-48FA-8448-5EBFCB31A7B4}"/>
    <cellStyle name="Comma 6 5 2 2 6" xfId="4297" xr:uid="{BA06F688-7C07-4885-BEB3-98EFB9295CF1}"/>
    <cellStyle name="Comma 6 5 2 2 6 2" xfId="16429" xr:uid="{21F7F885-9792-48AA-B899-BF3F69296D75}"/>
    <cellStyle name="Comma 6 5 2 2 6 2 2" xfId="40693" xr:uid="{7E74119A-F393-4F77-A5E0-F671D8909CF1}"/>
    <cellStyle name="Comma 6 5 2 2 6 3" xfId="28561" xr:uid="{1A868D1A-6692-4302-A11E-DD46674A2565}"/>
    <cellStyle name="Comma 6 5 2 2 7" xfId="8341" xr:uid="{DF41AEA5-0729-4F73-9179-BC4402626539}"/>
    <cellStyle name="Comma 6 5 2 2 7 2" xfId="20473" xr:uid="{9F9961C9-E51B-439E-9A16-A76E6694301D}"/>
    <cellStyle name="Comma 6 5 2 2 7 2 2" xfId="44737" xr:uid="{848168CE-349A-4B8A-ADE4-B9005D5C23B1}"/>
    <cellStyle name="Comma 6 5 2 2 7 3" xfId="32605" xr:uid="{4D018D4D-5979-4897-8A8A-5C38497C4019}"/>
    <cellStyle name="Comma 6 5 2 2 8" xfId="12385" xr:uid="{7EEF4A5F-203C-481F-AD48-C69395436A2C}"/>
    <cellStyle name="Comma 6 5 2 2 8 2" xfId="36649" xr:uid="{D0797079-310F-4A7D-9255-DACD24CD07FE}"/>
    <cellStyle name="Comma 6 5 2 2 9" xfId="24517" xr:uid="{714CB2AB-6815-459C-93D1-ADEFED6FADE2}"/>
    <cellStyle name="Comma 6 5 2 3" xfId="380" xr:uid="{AACABAB6-B0B7-4FAE-9640-BCA3EB5A4580}"/>
    <cellStyle name="Comma 6 5 2 3 2" xfId="885" xr:uid="{E563DB88-DE9E-4655-8B69-6532B1088306}"/>
    <cellStyle name="Comma 6 5 2 3 2 2" xfId="1896" xr:uid="{24E492A4-A873-4D51-B5A9-07388BE0D93B}"/>
    <cellStyle name="Comma 6 5 2 3 2 2 2" xfId="3918" xr:uid="{E78226F6-C6A7-4FC2-ADAD-40288AF3FBB8}"/>
    <cellStyle name="Comma 6 5 2 3 2 2 2 2" xfId="7962" xr:uid="{127B3056-1EA6-4015-9DAE-68B7D334044A}"/>
    <cellStyle name="Comma 6 5 2 3 2 2 2 2 2" xfId="20094" xr:uid="{CC8539B4-65D3-4860-928D-798A529ABF21}"/>
    <cellStyle name="Comma 6 5 2 3 2 2 2 2 2 2" xfId="44358" xr:uid="{5DC1EB24-46D2-4FC9-ABE2-69334E07EF42}"/>
    <cellStyle name="Comma 6 5 2 3 2 2 2 2 3" xfId="32226" xr:uid="{CC8F8EA1-9275-4FC5-9571-D60DFF3EA72E}"/>
    <cellStyle name="Comma 6 5 2 3 2 2 2 3" xfId="12006" xr:uid="{46BD8FBC-35B1-4240-8FBA-FA4E03C72301}"/>
    <cellStyle name="Comma 6 5 2 3 2 2 2 3 2" xfId="24138" xr:uid="{780376E1-18B9-48BF-9886-BD349C8F6E4C}"/>
    <cellStyle name="Comma 6 5 2 3 2 2 2 3 2 2" xfId="48402" xr:uid="{61CAE88C-C831-4DFD-B4C0-58C04B459E52}"/>
    <cellStyle name="Comma 6 5 2 3 2 2 2 3 3" xfId="36270" xr:uid="{334DA175-D59D-4AA3-8F98-9DF03A799986}"/>
    <cellStyle name="Comma 6 5 2 3 2 2 2 4" xfId="16050" xr:uid="{FD092AC7-8BB6-48A1-899C-60380FAE048D}"/>
    <cellStyle name="Comma 6 5 2 3 2 2 2 4 2" xfId="40314" xr:uid="{D4B836DA-6DEC-42D7-BCBE-A572BCE8EEFD}"/>
    <cellStyle name="Comma 6 5 2 3 2 2 2 5" xfId="28182" xr:uid="{2D26AE19-BB4B-4A2D-A85B-3508A837FE56}"/>
    <cellStyle name="Comma 6 5 2 3 2 2 3" xfId="5940" xr:uid="{F9F0002B-39CE-40EE-BE16-79CA44E98072}"/>
    <cellStyle name="Comma 6 5 2 3 2 2 3 2" xfId="18072" xr:uid="{C4AD4013-A073-414A-96B7-1C400F5EDDC2}"/>
    <cellStyle name="Comma 6 5 2 3 2 2 3 2 2" xfId="42336" xr:uid="{5CC9E6B7-D544-4167-9985-E40FAE957FC6}"/>
    <cellStyle name="Comma 6 5 2 3 2 2 3 3" xfId="30204" xr:uid="{2E94D910-2AF4-450B-A586-3FCB82F6FE18}"/>
    <cellStyle name="Comma 6 5 2 3 2 2 4" xfId="9984" xr:uid="{6792A21C-A1E7-4B34-9DBE-F123727A2B91}"/>
    <cellStyle name="Comma 6 5 2 3 2 2 4 2" xfId="22116" xr:uid="{2A70D180-C298-4F76-8524-2A99981B0781}"/>
    <cellStyle name="Comma 6 5 2 3 2 2 4 2 2" xfId="46380" xr:uid="{14D9276E-02C6-453E-A251-BDE8DF727AFC}"/>
    <cellStyle name="Comma 6 5 2 3 2 2 4 3" xfId="34248" xr:uid="{EFCF2C03-520D-4FE4-A539-9C87E15BDCD1}"/>
    <cellStyle name="Comma 6 5 2 3 2 2 5" xfId="14028" xr:uid="{30DE1CF7-5C46-4B41-9EBC-99E487128651}"/>
    <cellStyle name="Comma 6 5 2 3 2 2 5 2" xfId="38292" xr:uid="{A0D7B866-E920-4AFB-B793-6878289954A5}"/>
    <cellStyle name="Comma 6 5 2 3 2 2 6" xfId="26160" xr:uid="{789E8C8C-A6A6-4529-8767-3126BC7A80FC}"/>
    <cellStyle name="Comma 6 5 2 3 2 3" xfId="2907" xr:uid="{D5FB7A3C-BD6A-4029-99B7-7869BC6C171A}"/>
    <cellStyle name="Comma 6 5 2 3 2 3 2" xfId="6951" xr:uid="{2692CEB1-B860-4D6D-9246-F8A50F9376DC}"/>
    <cellStyle name="Comma 6 5 2 3 2 3 2 2" xfId="19083" xr:uid="{42A8E825-03DE-49A4-B498-996F2BCA7B3F}"/>
    <cellStyle name="Comma 6 5 2 3 2 3 2 2 2" xfId="43347" xr:uid="{243F5857-DCE7-4608-B744-BDF479A929CD}"/>
    <cellStyle name="Comma 6 5 2 3 2 3 2 3" xfId="31215" xr:uid="{08182ACD-CCFE-4CD2-A2DC-81A480F49D3F}"/>
    <cellStyle name="Comma 6 5 2 3 2 3 3" xfId="10995" xr:uid="{A8A25A15-FCC6-49F7-9B90-7A3D0252D8A1}"/>
    <cellStyle name="Comma 6 5 2 3 2 3 3 2" xfId="23127" xr:uid="{E471205A-F80A-4990-8BB1-AD5C367F1506}"/>
    <cellStyle name="Comma 6 5 2 3 2 3 3 2 2" xfId="47391" xr:uid="{DE57BB72-204E-4BE7-853B-966474585644}"/>
    <cellStyle name="Comma 6 5 2 3 2 3 3 3" xfId="35259" xr:uid="{FEE921D3-97AC-4B75-AC74-BD35801899C4}"/>
    <cellStyle name="Comma 6 5 2 3 2 3 4" xfId="15039" xr:uid="{BB693329-0D5E-4391-ABBA-C5C5AA1D7CBA}"/>
    <cellStyle name="Comma 6 5 2 3 2 3 4 2" xfId="39303" xr:uid="{CBB57275-9A67-4293-BD0E-D67D34073011}"/>
    <cellStyle name="Comma 6 5 2 3 2 3 5" xfId="27171" xr:uid="{27C48263-6372-48B0-A0F6-162F4338E0AB}"/>
    <cellStyle name="Comma 6 5 2 3 2 4" xfId="4929" xr:uid="{3D8540AC-957D-434F-AE36-6550D0BE4B91}"/>
    <cellStyle name="Comma 6 5 2 3 2 4 2" xfId="17061" xr:uid="{315763BA-5B2E-4073-87FC-60B49D71A962}"/>
    <cellStyle name="Comma 6 5 2 3 2 4 2 2" xfId="41325" xr:uid="{DE29E81D-0CDE-4BF7-92FD-FEE13896E4C5}"/>
    <cellStyle name="Comma 6 5 2 3 2 4 3" xfId="29193" xr:uid="{24A19365-1404-4D24-A378-5C72958A2616}"/>
    <cellStyle name="Comma 6 5 2 3 2 5" xfId="8973" xr:uid="{45185CA8-F084-4509-A0FC-C2735823EF28}"/>
    <cellStyle name="Comma 6 5 2 3 2 5 2" xfId="21105" xr:uid="{D6406B8A-368C-4F2C-8F8F-BF70111BCC4D}"/>
    <cellStyle name="Comma 6 5 2 3 2 5 2 2" xfId="45369" xr:uid="{610C46CA-85FB-4FEA-ADCD-E54427EBFF44}"/>
    <cellStyle name="Comma 6 5 2 3 2 5 3" xfId="33237" xr:uid="{5751DDB9-47B2-4C32-98E0-0226B5FD1025}"/>
    <cellStyle name="Comma 6 5 2 3 2 6" xfId="13017" xr:uid="{F5838B32-76A1-4980-B474-D54A17A3E4D2}"/>
    <cellStyle name="Comma 6 5 2 3 2 6 2" xfId="37281" xr:uid="{661A9C59-867A-47D9-AE42-9AFD89A955EE}"/>
    <cellStyle name="Comma 6 5 2 3 2 7" xfId="25149" xr:uid="{BCBC7880-79B3-454A-83C1-27F2E188B1A9}"/>
    <cellStyle name="Comma 6 5 2 3 3" xfId="1391" xr:uid="{323A1DF5-A451-4E33-BB86-59AB01EE89C2}"/>
    <cellStyle name="Comma 6 5 2 3 3 2" xfId="3413" xr:uid="{F74DBA4E-EC4B-4D06-9C0D-C347B79F2568}"/>
    <cellStyle name="Comma 6 5 2 3 3 2 2" xfId="7457" xr:uid="{46B7E931-E282-4CD0-B6E8-8E7689EE05C1}"/>
    <cellStyle name="Comma 6 5 2 3 3 2 2 2" xfId="19589" xr:uid="{784D7599-F501-4A29-AB5E-E3895A2406AD}"/>
    <cellStyle name="Comma 6 5 2 3 3 2 2 2 2" xfId="43853" xr:uid="{8FAD8829-8AB5-45AF-A53E-7642F197B664}"/>
    <cellStyle name="Comma 6 5 2 3 3 2 2 3" xfId="31721" xr:uid="{A532BB37-9C37-4298-BD54-41CCCC56B134}"/>
    <cellStyle name="Comma 6 5 2 3 3 2 3" xfId="11501" xr:uid="{A9A7387D-B096-425E-AD50-2AEE5825E283}"/>
    <cellStyle name="Comma 6 5 2 3 3 2 3 2" xfId="23633" xr:uid="{A8D1D35E-9449-4B10-A627-C8EC28C5B900}"/>
    <cellStyle name="Comma 6 5 2 3 3 2 3 2 2" xfId="47897" xr:uid="{378143AF-FBB5-47F6-8D8D-70B15C534658}"/>
    <cellStyle name="Comma 6 5 2 3 3 2 3 3" xfId="35765" xr:uid="{B6B428C8-BBE3-4266-B76B-042556BBB600}"/>
    <cellStyle name="Comma 6 5 2 3 3 2 4" xfId="15545" xr:uid="{C6F24DBD-1EE9-472C-BB0D-0EA89B78882E}"/>
    <cellStyle name="Comma 6 5 2 3 3 2 4 2" xfId="39809" xr:uid="{4456B89D-210D-46E1-987D-E1C7E04269A6}"/>
    <cellStyle name="Comma 6 5 2 3 3 2 5" xfId="27677" xr:uid="{E467243F-63B0-41E0-A0D5-F3B925B45D4B}"/>
    <cellStyle name="Comma 6 5 2 3 3 3" xfId="5435" xr:uid="{051089FC-DF9D-4E7C-807D-F07E23C7B270}"/>
    <cellStyle name="Comma 6 5 2 3 3 3 2" xfId="17567" xr:uid="{7DE3F999-3030-4E72-83C9-8D7123C463F5}"/>
    <cellStyle name="Comma 6 5 2 3 3 3 2 2" xfId="41831" xr:uid="{4C9BD643-2441-4405-BAD9-C40BF86D0C5F}"/>
    <cellStyle name="Comma 6 5 2 3 3 3 3" xfId="29699" xr:uid="{45EEF143-8BF7-43EE-A46A-F1939ED25A0E}"/>
    <cellStyle name="Comma 6 5 2 3 3 4" xfId="9479" xr:uid="{21B033D7-112A-4679-8358-5529ED04153D}"/>
    <cellStyle name="Comma 6 5 2 3 3 4 2" xfId="21611" xr:uid="{AC7AC160-6824-484E-9FB8-9BB99C8A3A11}"/>
    <cellStyle name="Comma 6 5 2 3 3 4 2 2" xfId="45875" xr:uid="{2EBAEA19-3E0C-4364-B2ED-987CA847125C}"/>
    <cellStyle name="Comma 6 5 2 3 3 4 3" xfId="33743" xr:uid="{F103D3AA-CB51-45CF-9437-2387A3DE2AEC}"/>
    <cellStyle name="Comma 6 5 2 3 3 5" xfId="13523" xr:uid="{1E1FB1B7-176F-4E04-8D8A-6734FD8570AE}"/>
    <cellStyle name="Comma 6 5 2 3 3 5 2" xfId="37787" xr:uid="{3A499A10-EE31-4611-A811-F860B58AB2B6}"/>
    <cellStyle name="Comma 6 5 2 3 3 6" xfId="25655" xr:uid="{95A6721B-6721-4B4C-90CB-BC4E682D5132}"/>
    <cellStyle name="Comma 6 5 2 3 4" xfId="2402" xr:uid="{DA896A3D-8B87-4CA0-862F-650AE197BB4F}"/>
    <cellStyle name="Comma 6 5 2 3 4 2" xfId="6446" xr:uid="{39BA7520-AA2E-43DF-A321-D40186C9627D}"/>
    <cellStyle name="Comma 6 5 2 3 4 2 2" xfId="18578" xr:uid="{D9DFA723-FC4E-4FA0-875B-F0A501F2B2B3}"/>
    <cellStyle name="Comma 6 5 2 3 4 2 2 2" xfId="42842" xr:uid="{49492A49-AD26-45DA-A2C0-D931D2705055}"/>
    <cellStyle name="Comma 6 5 2 3 4 2 3" xfId="30710" xr:uid="{F9D08B43-A1D9-43D2-808F-289BA2543AD1}"/>
    <cellStyle name="Comma 6 5 2 3 4 3" xfId="10490" xr:uid="{A2A3558F-C568-4A1F-8A56-46C47DDB61E1}"/>
    <cellStyle name="Comma 6 5 2 3 4 3 2" xfId="22622" xr:uid="{49C3D13D-DC69-46EB-93E0-025D3676E383}"/>
    <cellStyle name="Comma 6 5 2 3 4 3 2 2" xfId="46886" xr:uid="{E0D7AC52-C8A8-41C8-B2C2-926FEE8DFBC8}"/>
    <cellStyle name="Comma 6 5 2 3 4 3 3" xfId="34754" xr:uid="{892901D7-A4F8-4DE8-B229-9E184E721FAF}"/>
    <cellStyle name="Comma 6 5 2 3 4 4" xfId="14534" xr:uid="{3F885BAB-37F0-4E98-A303-0130587633FE}"/>
    <cellStyle name="Comma 6 5 2 3 4 4 2" xfId="38798" xr:uid="{AE10EE3D-4459-4AD4-979C-8FDC0B5F622F}"/>
    <cellStyle name="Comma 6 5 2 3 4 5" xfId="26666" xr:uid="{71323908-51D5-4908-92D8-BCF59D6EA527}"/>
    <cellStyle name="Comma 6 5 2 3 5" xfId="4424" xr:uid="{9C2E0376-1928-451D-AD3A-FB4B0813184D}"/>
    <cellStyle name="Comma 6 5 2 3 5 2" xfId="16556" xr:uid="{5FBBCB44-FD13-4AC6-AAFB-629462E95853}"/>
    <cellStyle name="Comma 6 5 2 3 5 2 2" xfId="40820" xr:uid="{D5C12D40-7860-4A35-BB7D-3D94EA98D956}"/>
    <cellStyle name="Comma 6 5 2 3 5 3" xfId="28688" xr:uid="{19DAF52F-28AE-4F66-81EE-ED2ED2E9D4E2}"/>
    <cellStyle name="Comma 6 5 2 3 6" xfId="8468" xr:uid="{2F49C46F-6169-49DD-9B0E-0301CE062B22}"/>
    <cellStyle name="Comma 6 5 2 3 6 2" xfId="20600" xr:uid="{8A193B35-1B19-4167-B784-4ED2BF8E1D19}"/>
    <cellStyle name="Comma 6 5 2 3 6 2 2" xfId="44864" xr:uid="{2C98B6E7-961A-4697-BD03-CE77C0A45894}"/>
    <cellStyle name="Comma 6 5 2 3 6 3" xfId="32732" xr:uid="{18D23854-7382-4DAE-8765-BB78B52CEF82}"/>
    <cellStyle name="Comma 6 5 2 3 7" xfId="12512" xr:uid="{75C06E30-C726-4954-B609-5EB0AFCFE637}"/>
    <cellStyle name="Comma 6 5 2 3 7 2" xfId="36776" xr:uid="{86036B30-BC1A-4AFA-AAA3-7E48DD53FB12}"/>
    <cellStyle name="Comma 6 5 2 3 8" xfId="24644" xr:uid="{B3402553-80B4-4798-BC1C-D94BFB64DE48}"/>
    <cellStyle name="Comma 6 5 2 4" xfId="632" xr:uid="{2D69A8B0-AB15-4911-99E9-EDCB46ED3FA9}"/>
    <cellStyle name="Comma 6 5 2 4 2" xfId="1643" xr:uid="{7EA263B7-6412-4A35-858F-5B43D1A106DE}"/>
    <cellStyle name="Comma 6 5 2 4 2 2" xfId="3665" xr:uid="{140A630A-0065-40DD-A135-5D2EB889C8D0}"/>
    <cellStyle name="Comma 6 5 2 4 2 2 2" xfId="7709" xr:uid="{4E3AA318-34B3-45EC-AE18-E89334494325}"/>
    <cellStyle name="Comma 6 5 2 4 2 2 2 2" xfId="19841" xr:uid="{5C9DCFFB-0EC5-4A62-BF66-062C21F86090}"/>
    <cellStyle name="Comma 6 5 2 4 2 2 2 2 2" xfId="44105" xr:uid="{2DEAD465-3B8C-47EC-9A0C-CF44F04E2D21}"/>
    <cellStyle name="Comma 6 5 2 4 2 2 2 3" xfId="31973" xr:uid="{2F573253-A26C-43EF-8A78-E445A5F82E3A}"/>
    <cellStyle name="Comma 6 5 2 4 2 2 3" xfId="11753" xr:uid="{A662954E-B229-4A83-BDEB-34C8C3C60154}"/>
    <cellStyle name="Comma 6 5 2 4 2 2 3 2" xfId="23885" xr:uid="{A4BE52AB-6553-4513-8047-53D89B775B73}"/>
    <cellStyle name="Comma 6 5 2 4 2 2 3 2 2" xfId="48149" xr:uid="{1FDFE4D1-EC7D-475C-9430-4B5584D62E5F}"/>
    <cellStyle name="Comma 6 5 2 4 2 2 3 3" xfId="36017" xr:uid="{362EC888-BE28-493B-A596-1D6D4E9C2E4C}"/>
    <cellStyle name="Comma 6 5 2 4 2 2 4" xfId="15797" xr:uid="{EB129C55-9435-4A9D-BE9E-06957E7A07CF}"/>
    <cellStyle name="Comma 6 5 2 4 2 2 4 2" xfId="40061" xr:uid="{E27B7FCA-C638-4486-853E-F5847DEC1806}"/>
    <cellStyle name="Comma 6 5 2 4 2 2 5" xfId="27929" xr:uid="{032C3816-B543-4D8A-BA15-764CDAFB51DC}"/>
    <cellStyle name="Comma 6 5 2 4 2 3" xfId="5687" xr:uid="{B7D66472-3471-460C-A7F3-2F7C799AEA94}"/>
    <cellStyle name="Comma 6 5 2 4 2 3 2" xfId="17819" xr:uid="{370EAB76-646C-4661-B9F6-238423189826}"/>
    <cellStyle name="Comma 6 5 2 4 2 3 2 2" xfId="42083" xr:uid="{4F9C4AC7-7C56-42F2-83FD-345FC1DEA0B1}"/>
    <cellStyle name="Comma 6 5 2 4 2 3 3" xfId="29951" xr:uid="{CFDFBE54-FE55-46BD-B623-000800F8327D}"/>
    <cellStyle name="Comma 6 5 2 4 2 4" xfId="9731" xr:uid="{7079C024-4B7B-48D7-96F8-398AA80BD0B5}"/>
    <cellStyle name="Comma 6 5 2 4 2 4 2" xfId="21863" xr:uid="{AB776362-E9A3-4ABB-91C6-A7CBAD33D3B0}"/>
    <cellStyle name="Comma 6 5 2 4 2 4 2 2" xfId="46127" xr:uid="{E0DF0534-90AF-484D-B49D-749D52E38F63}"/>
    <cellStyle name="Comma 6 5 2 4 2 4 3" xfId="33995" xr:uid="{B007171A-0AE5-4A4E-9A04-A2F2799C9CDC}"/>
    <cellStyle name="Comma 6 5 2 4 2 5" xfId="13775" xr:uid="{266520EF-4791-414F-9CE5-7FBA630FAD5D}"/>
    <cellStyle name="Comma 6 5 2 4 2 5 2" xfId="38039" xr:uid="{0DC85990-E95B-439E-8B18-542C48F1182E}"/>
    <cellStyle name="Comma 6 5 2 4 2 6" xfId="25907" xr:uid="{D37FBEB6-C108-451F-98C6-543F16205F66}"/>
    <cellStyle name="Comma 6 5 2 4 3" xfId="2654" xr:uid="{F3E86AFE-A5D7-410C-93DF-2C2D6B95986D}"/>
    <cellStyle name="Comma 6 5 2 4 3 2" xfId="6698" xr:uid="{2F22C4B4-5F40-4F5E-98CA-4C058D1A2D26}"/>
    <cellStyle name="Comma 6 5 2 4 3 2 2" xfId="18830" xr:uid="{78AC1141-1B66-4B01-9CCD-961C1AD5FE27}"/>
    <cellStyle name="Comma 6 5 2 4 3 2 2 2" xfId="43094" xr:uid="{8C0047B0-47B8-47B1-88D4-D6D6FA0FF1F9}"/>
    <cellStyle name="Comma 6 5 2 4 3 2 3" xfId="30962" xr:uid="{E3984F97-FD45-43A8-97F8-C418299291CE}"/>
    <cellStyle name="Comma 6 5 2 4 3 3" xfId="10742" xr:uid="{13C8A8A6-1002-401D-BC23-624E8D6AE759}"/>
    <cellStyle name="Comma 6 5 2 4 3 3 2" xfId="22874" xr:uid="{F049EB5B-746E-404A-9B52-D6C7CBFA89ED}"/>
    <cellStyle name="Comma 6 5 2 4 3 3 2 2" xfId="47138" xr:uid="{F60659B8-A162-45AB-B921-F325383C87BD}"/>
    <cellStyle name="Comma 6 5 2 4 3 3 3" xfId="35006" xr:uid="{6ECFD64B-65FB-45F5-B9E2-FD603775C7E8}"/>
    <cellStyle name="Comma 6 5 2 4 3 4" xfId="14786" xr:uid="{07E60B38-D62B-42E4-A853-29691BE5FDAA}"/>
    <cellStyle name="Comma 6 5 2 4 3 4 2" xfId="39050" xr:uid="{7F4F6BFF-41C2-4DC7-A2A9-842A1FE42FAE}"/>
    <cellStyle name="Comma 6 5 2 4 3 5" xfId="26918" xr:uid="{5567AD03-FC1C-4390-A661-4E03FCEB1611}"/>
    <cellStyle name="Comma 6 5 2 4 4" xfId="4676" xr:uid="{1665C73F-6F51-4A9C-BC29-B88009A29D2D}"/>
    <cellStyle name="Comma 6 5 2 4 4 2" xfId="16808" xr:uid="{B153554B-6E33-4938-AE7E-6471FFDB6BA3}"/>
    <cellStyle name="Comma 6 5 2 4 4 2 2" xfId="41072" xr:uid="{4893B6A9-CAA7-424F-91FD-05E2ABB8ABDC}"/>
    <cellStyle name="Comma 6 5 2 4 4 3" xfId="28940" xr:uid="{0620735B-CBBA-4927-B045-418CBC232B7F}"/>
    <cellStyle name="Comma 6 5 2 4 5" xfId="8720" xr:uid="{AA1BD401-01B4-4E15-AC79-9F8302861F83}"/>
    <cellStyle name="Comma 6 5 2 4 5 2" xfId="20852" xr:uid="{98017529-1657-411C-B5F6-3E437DCE4D96}"/>
    <cellStyle name="Comma 6 5 2 4 5 2 2" xfId="45116" xr:uid="{4EBAE34F-44F8-4CB1-96E3-7DE400B147F8}"/>
    <cellStyle name="Comma 6 5 2 4 5 3" xfId="32984" xr:uid="{EA42A9AE-84B0-451C-A83A-16755C08F7C1}"/>
    <cellStyle name="Comma 6 5 2 4 6" xfId="12764" xr:uid="{4B7C4D8B-243C-402A-9178-58CC7919CE14}"/>
    <cellStyle name="Comma 6 5 2 4 6 2" xfId="37028" xr:uid="{8710368E-A817-471D-A0A0-A74E3AE800EE}"/>
    <cellStyle name="Comma 6 5 2 4 7" xfId="24896" xr:uid="{C3E1B3A8-9C2F-463C-9E34-48A36146A888}"/>
    <cellStyle name="Comma 6 5 2 5" xfId="1138" xr:uid="{08465CCC-30C9-4D31-A8A7-4A962864F204}"/>
    <cellStyle name="Comma 6 5 2 5 2" xfId="3160" xr:uid="{835BE05A-2E0A-474B-A1B5-83AD52CCB0E7}"/>
    <cellStyle name="Comma 6 5 2 5 2 2" xfId="7204" xr:uid="{1F7FE506-40A8-4C7E-9386-E388672A927B}"/>
    <cellStyle name="Comma 6 5 2 5 2 2 2" xfId="19336" xr:uid="{E560D12E-FB09-41E9-A1C5-39E420DE3E6E}"/>
    <cellStyle name="Comma 6 5 2 5 2 2 2 2" xfId="43600" xr:uid="{30B6D3A6-55C2-4B49-B3CB-EF54BB2B2266}"/>
    <cellStyle name="Comma 6 5 2 5 2 2 3" xfId="31468" xr:uid="{EC7E81EA-7048-43F0-A70E-53B55EE80509}"/>
    <cellStyle name="Comma 6 5 2 5 2 3" xfId="11248" xr:uid="{72B45DB4-B846-4329-93CD-3BE29701A2B4}"/>
    <cellStyle name="Comma 6 5 2 5 2 3 2" xfId="23380" xr:uid="{467CA758-E230-4542-91B0-A69A775CAF1E}"/>
    <cellStyle name="Comma 6 5 2 5 2 3 2 2" xfId="47644" xr:uid="{082B8525-701D-412B-98CE-386CD918F889}"/>
    <cellStyle name="Comma 6 5 2 5 2 3 3" xfId="35512" xr:uid="{D6D7FBF6-F4AF-491D-852B-FB4ED37C3B9E}"/>
    <cellStyle name="Comma 6 5 2 5 2 4" xfId="15292" xr:uid="{0D01BF64-BA85-4F05-A066-CAB648CDB2D0}"/>
    <cellStyle name="Comma 6 5 2 5 2 4 2" xfId="39556" xr:uid="{33E8C2C1-1EF5-4475-A6F6-85702C016231}"/>
    <cellStyle name="Comma 6 5 2 5 2 5" xfId="27424" xr:uid="{C03F4D60-DAD2-4796-ACE7-B3A1A9CEE314}"/>
    <cellStyle name="Comma 6 5 2 5 3" xfId="5182" xr:uid="{949276D1-E7DB-4555-99A7-CE00D70DC915}"/>
    <cellStyle name="Comma 6 5 2 5 3 2" xfId="17314" xr:uid="{C415E054-76DB-4C2B-97BE-510E2A6AF29E}"/>
    <cellStyle name="Comma 6 5 2 5 3 2 2" xfId="41578" xr:uid="{6CE2245D-5FBB-4271-B4B3-BB0421C0F1D1}"/>
    <cellStyle name="Comma 6 5 2 5 3 3" xfId="29446" xr:uid="{FFFB5D91-0F75-4310-8307-E2F7221DA0BE}"/>
    <cellStyle name="Comma 6 5 2 5 4" xfId="9226" xr:uid="{D88B8B72-316F-4446-94D9-CDAD321A2787}"/>
    <cellStyle name="Comma 6 5 2 5 4 2" xfId="21358" xr:uid="{2949D907-42F1-48D8-AF7F-19D348A00735}"/>
    <cellStyle name="Comma 6 5 2 5 4 2 2" xfId="45622" xr:uid="{D9E55FD2-8CE8-4BA4-B466-C3C384950614}"/>
    <cellStyle name="Comma 6 5 2 5 4 3" xfId="33490" xr:uid="{86D0DC6C-3FF4-4F1C-9A41-84FE5E4CDE0E}"/>
    <cellStyle name="Comma 6 5 2 5 5" xfId="13270" xr:uid="{B5307295-26AD-459E-BC08-BBDF943A6FF9}"/>
    <cellStyle name="Comma 6 5 2 5 5 2" xfId="37534" xr:uid="{8B1E25D9-A885-42F4-9782-82714E8587E7}"/>
    <cellStyle name="Comma 6 5 2 5 6" xfId="25402" xr:uid="{915963BD-05E2-43ED-8A41-D5FF5BECF00D}"/>
    <cellStyle name="Comma 6 5 2 6" xfId="2149" xr:uid="{43941620-B6CE-4D0B-BCCC-00EE5A7010B1}"/>
    <cellStyle name="Comma 6 5 2 6 2" xfId="6193" xr:uid="{C6B8A0C7-C617-48C0-8DC5-F684EEBB14D2}"/>
    <cellStyle name="Comma 6 5 2 6 2 2" xfId="18325" xr:uid="{38466387-3739-4771-80F1-81298B0405B5}"/>
    <cellStyle name="Comma 6 5 2 6 2 2 2" xfId="42589" xr:uid="{7612D87D-5C4C-4779-B1D8-375F63415EB5}"/>
    <cellStyle name="Comma 6 5 2 6 2 3" xfId="30457" xr:uid="{FCB4230D-BF99-41F2-81EE-21637F668910}"/>
    <cellStyle name="Comma 6 5 2 6 3" xfId="10237" xr:uid="{CF81CAB6-ABE5-42D0-BAF4-8C6B13364C9F}"/>
    <cellStyle name="Comma 6 5 2 6 3 2" xfId="22369" xr:uid="{5D70D22D-2AF9-4726-B5F1-6A0AFDC2E9F0}"/>
    <cellStyle name="Comma 6 5 2 6 3 2 2" xfId="46633" xr:uid="{FD533466-8CD1-4B76-B65B-BDBF6A745F35}"/>
    <cellStyle name="Comma 6 5 2 6 3 3" xfId="34501" xr:uid="{E3B30E6A-8EA5-442F-8413-784981040E6A}"/>
    <cellStyle name="Comma 6 5 2 6 4" xfId="14281" xr:uid="{A4021CBE-3230-4B11-A3C5-49618708E1E0}"/>
    <cellStyle name="Comma 6 5 2 6 4 2" xfId="38545" xr:uid="{0CABB5B0-2559-4B6B-B5CE-2BAAEA778BB7}"/>
    <cellStyle name="Comma 6 5 2 6 5" xfId="26413" xr:uid="{86D1EDAA-41DC-4586-9045-92E64034390C}"/>
    <cellStyle name="Comma 6 5 2 7" xfId="4171" xr:uid="{7D46F985-D9F1-4E73-9E2C-41C71B6DBDAB}"/>
    <cellStyle name="Comma 6 5 2 7 2" xfId="16303" xr:uid="{97545297-7788-4132-8BBE-31596F799A0C}"/>
    <cellStyle name="Comma 6 5 2 7 2 2" xfId="40567" xr:uid="{F6F388F2-0FD8-4E4D-BDEF-A8CE36D13750}"/>
    <cellStyle name="Comma 6 5 2 7 3" xfId="28435" xr:uid="{0D8FAAD7-DAB5-48D0-8300-DDD22CF55EEF}"/>
    <cellStyle name="Comma 6 5 2 8" xfId="8215" xr:uid="{73F3F3D7-6D37-4297-929F-AA73263E24EF}"/>
    <cellStyle name="Comma 6 5 2 8 2" xfId="20347" xr:uid="{73179018-AF3C-456C-8F4B-D3F931B1CA0B}"/>
    <cellStyle name="Comma 6 5 2 8 2 2" xfId="44611" xr:uid="{89A5F05E-92CE-45F4-A4EF-D67E0254BF30}"/>
    <cellStyle name="Comma 6 5 2 8 3" xfId="32479" xr:uid="{18BCF3E0-8222-4290-A659-D96902C34862}"/>
    <cellStyle name="Comma 6 5 2 9" xfId="12259" xr:uid="{14A8D288-0372-49E6-B37E-16E70BCBDCA3}"/>
    <cellStyle name="Comma 6 5 2 9 2" xfId="36523" xr:uid="{461202B1-E5C5-4C7F-9717-FC9104F8B8AA}"/>
    <cellStyle name="Comma 6 5 3" xfId="190" xr:uid="{7BE7E985-7ED1-41C1-B1DA-1D384A333F80}"/>
    <cellStyle name="Comma 6 5 3 2" xfId="443" xr:uid="{1899FFF1-2621-44D7-B621-AB64EE6AC516}"/>
    <cellStyle name="Comma 6 5 3 2 2" xfId="948" xr:uid="{756F9AEF-8486-446C-9009-54BBF8F197B7}"/>
    <cellStyle name="Comma 6 5 3 2 2 2" xfId="1959" xr:uid="{4BBB1B8F-A5B9-4325-B686-EA2669C8C761}"/>
    <cellStyle name="Comma 6 5 3 2 2 2 2" xfId="3981" xr:uid="{0654AE1E-41A2-4F78-BB30-6EF6B5144881}"/>
    <cellStyle name="Comma 6 5 3 2 2 2 2 2" xfId="8025" xr:uid="{687A364F-24F2-4AB6-A16B-8FA1654F6842}"/>
    <cellStyle name="Comma 6 5 3 2 2 2 2 2 2" xfId="20157" xr:uid="{A0691ADF-EECE-46BB-B848-5DA39CD7992E}"/>
    <cellStyle name="Comma 6 5 3 2 2 2 2 2 2 2" xfId="44421" xr:uid="{3A563392-845C-4C65-8E32-F0499A79D649}"/>
    <cellStyle name="Comma 6 5 3 2 2 2 2 2 3" xfId="32289" xr:uid="{B74E0D6B-F33D-4218-828D-D350AAB6B620}"/>
    <cellStyle name="Comma 6 5 3 2 2 2 2 3" xfId="12069" xr:uid="{513BB5FB-B9A7-48EB-A334-1ACBD1524201}"/>
    <cellStyle name="Comma 6 5 3 2 2 2 2 3 2" xfId="24201" xr:uid="{00468F6C-AE15-488F-B780-207E888D2B63}"/>
    <cellStyle name="Comma 6 5 3 2 2 2 2 3 2 2" xfId="48465" xr:uid="{AE7F6C6C-516F-42EE-B35E-BFEDC7E5A76A}"/>
    <cellStyle name="Comma 6 5 3 2 2 2 2 3 3" xfId="36333" xr:uid="{B18FC131-38AD-4EBE-BC9E-343B6A490092}"/>
    <cellStyle name="Comma 6 5 3 2 2 2 2 4" xfId="16113" xr:uid="{95CEE327-0A77-4BE5-B743-E8433D23DA48}"/>
    <cellStyle name="Comma 6 5 3 2 2 2 2 4 2" xfId="40377" xr:uid="{9F1D62C9-25B3-4174-AFE0-9C010546CCC2}"/>
    <cellStyle name="Comma 6 5 3 2 2 2 2 5" xfId="28245" xr:uid="{89004662-CB35-4F54-8148-3B7EC22AF25D}"/>
    <cellStyle name="Comma 6 5 3 2 2 2 3" xfId="6003" xr:uid="{42BC862C-E799-4214-BEFC-ADDBD3DC4DEF}"/>
    <cellStyle name="Comma 6 5 3 2 2 2 3 2" xfId="18135" xr:uid="{750D9C9D-E076-4D23-8AD1-9812D09F49C0}"/>
    <cellStyle name="Comma 6 5 3 2 2 2 3 2 2" xfId="42399" xr:uid="{8193B920-D92A-46BD-9FDF-001A1BE1EB72}"/>
    <cellStyle name="Comma 6 5 3 2 2 2 3 3" xfId="30267" xr:uid="{F29CCCAA-202D-4A68-A899-119DBBC976EF}"/>
    <cellStyle name="Comma 6 5 3 2 2 2 4" xfId="10047" xr:uid="{166170CB-AD7B-40A9-A835-F418B7BF8CA7}"/>
    <cellStyle name="Comma 6 5 3 2 2 2 4 2" xfId="22179" xr:uid="{5DAB7455-AE75-4583-A310-19B7B43DF169}"/>
    <cellStyle name="Comma 6 5 3 2 2 2 4 2 2" xfId="46443" xr:uid="{D3B3F26D-744C-4BBC-BFD0-41704D842AB9}"/>
    <cellStyle name="Comma 6 5 3 2 2 2 4 3" xfId="34311" xr:uid="{41F92E33-1A84-4655-AA1B-E99B497A8D88}"/>
    <cellStyle name="Comma 6 5 3 2 2 2 5" xfId="14091" xr:uid="{B0473B56-9187-4DB6-B238-E159B8E927F3}"/>
    <cellStyle name="Comma 6 5 3 2 2 2 5 2" xfId="38355" xr:uid="{DFB17410-9EA3-452B-A0CD-FF835C7491E9}"/>
    <cellStyle name="Comma 6 5 3 2 2 2 6" xfId="26223" xr:uid="{692D5502-7E71-48BA-8902-9F3A287A32ED}"/>
    <cellStyle name="Comma 6 5 3 2 2 3" xfId="2970" xr:uid="{2D816482-DFF6-481F-A97C-B1A635E6B85F}"/>
    <cellStyle name="Comma 6 5 3 2 2 3 2" xfId="7014" xr:uid="{532F4B25-ACFC-4B61-8757-82F6D992E0E2}"/>
    <cellStyle name="Comma 6 5 3 2 2 3 2 2" xfId="19146" xr:uid="{01D336E4-CFED-4761-BA2B-A2500DCDD765}"/>
    <cellStyle name="Comma 6 5 3 2 2 3 2 2 2" xfId="43410" xr:uid="{4B9E9D49-A28E-48E4-81F9-202F99ED7153}"/>
    <cellStyle name="Comma 6 5 3 2 2 3 2 3" xfId="31278" xr:uid="{7C2F2702-5318-48D2-9E17-443148460493}"/>
    <cellStyle name="Comma 6 5 3 2 2 3 3" xfId="11058" xr:uid="{6440C7FE-4862-47D4-BAFA-AF4502AFB774}"/>
    <cellStyle name="Comma 6 5 3 2 2 3 3 2" xfId="23190" xr:uid="{77FEC90A-64E7-49EF-8118-4D65CF01492A}"/>
    <cellStyle name="Comma 6 5 3 2 2 3 3 2 2" xfId="47454" xr:uid="{93B7B46D-BC6C-489E-A955-FB536EF8CC4D}"/>
    <cellStyle name="Comma 6 5 3 2 2 3 3 3" xfId="35322" xr:uid="{540352C2-F202-43A3-846C-67FAF3C21807}"/>
    <cellStyle name="Comma 6 5 3 2 2 3 4" xfId="15102" xr:uid="{768CFD03-EAA5-425B-80EA-E5B0C7876643}"/>
    <cellStyle name="Comma 6 5 3 2 2 3 4 2" xfId="39366" xr:uid="{30390097-A374-4FC6-A641-95B74B65DDD4}"/>
    <cellStyle name="Comma 6 5 3 2 2 3 5" xfId="27234" xr:uid="{05E95EA9-6761-49A7-8500-3D01D2C82049}"/>
    <cellStyle name="Comma 6 5 3 2 2 4" xfId="4992" xr:uid="{3BB7A538-078B-49D4-8074-5E145A2DBC08}"/>
    <cellStyle name="Comma 6 5 3 2 2 4 2" xfId="17124" xr:uid="{3B56CFA6-33AB-4D5C-859D-5AF74DC7F3DF}"/>
    <cellStyle name="Comma 6 5 3 2 2 4 2 2" xfId="41388" xr:uid="{630AF2B2-88ED-4F0B-B68D-D4F9D9BFDE32}"/>
    <cellStyle name="Comma 6 5 3 2 2 4 3" xfId="29256" xr:uid="{F54FC3DF-6982-4010-AAFE-DECF3B5D319F}"/>
    <cellStyle name="Comma 6 5 3 2 2 5" xfId="9036" xr:uid="{5EE8CD2B-E1C2-498E-90BA-536DAD63C4FE}"/>
    <cellStyle name="Comma 6 5 3 2 2 5 2" xfId="21168" xr:uid="{EFF08F7F-B75D-4220-AFB0-1DDDCDCC9500}"/>
    <cellStyle name="Comma 6 5 3 2 2 5 2 2" xfId="45432" xr:uid="{DC8891C0-A2DD-4774-AEAF-D0FB73E235DC}"/>
    <cellStyle name="Comma 6 5 3 2 2 5 3" xfId="33300" xr:uid="{2F7E4B12-B6AB-4D29-89C9-4AA051D21E0D}"/>
    <cellStyle name="Comma 6 5 3 2 2 6" xfId="13080" xr:uid="{DF491916-1F39-4B57-8C13-FB0F7E6A1FDD}"/>
    <cellStyle name="Comma 6 5 3 2 2 6 2" xfId="37344" xr:uid="{FAB47DAB-BCD2-4D77-9944-DB592479BC38}"/>
    <cellStyle name="Comma 6 5 3 2 2 7" xfId="25212" xr:uid="{97F296E8-9A05-4CA7-A4BE-DA4D4DA5E581}"/>
    <cellStyle name="Comma 6 5 3 2 3" xfId="1454" xr:uid="{E2190546-79CF-4D1B-B893-71C19B86E6C2}"/>
    <cellStyle name="Comma 6 5 3 2 3 2" xfId="3476" xr:uid="{E07A931B-D633-43D4-A490-E9EF21B16D01}"/>
    <cellStyle name="Comma 6 5 3 2 3 2 2" xfId="7520" xr:uid="{A2B6A908-0746-4DEB-8CE2-5A4DDCC47241}"/>
    <cellStyle name="Comma 6 5 3 2 3 2 2 2" xfId="19652" xr:uid="{25595F4D-5214-471C-B024-69BBD5C67000}"/>
    <cellStyle name="Comma 6 5 3 2 3 2 2 2 2" xfId="43916" xr:uid="{72C63DA5-4C72-4865-9076-29205B735092}"/>
    <cellStyle name="Comma 6 5 3 2 3 2 2 3" xfId="31784" xr:uid="{C618A35F-AA88-4627-9810-9D3CAB2811F5}"/>
    <cellStyle name="Comma 6 5 3 2 3 2 3" xfId="11564" xr:uid="{15B6C286-130C-4D0F-ABEF-B22AE7582346}"/>
    <cellStyle name="Comma 6 5 3 2 3 2 3 2" xfId="23696" xr:uid="{923D58A8-1F28-4D97-9B37-0A8DAA804554}"/>
    <cellStyle name="Comma 6 5 3 2 3 2 3 2 2" xfId="47960" xr:uid="{7A8184C3-B373-4520-ABBE-F5C8EE3BC48D}"/>
    <cellStyle name="Comma 6 5 3 2 3 2 3 3" xfId="35828" xr:uid="{FADC862C-FF08-4ECA-9A31-BAFAE96BD506}"/>
    <cellStyle name="Comma 6 5 3 2 3 2 4" xfId="15608" xr:uid="{C4FA5248-D3D8-42AE-848A-F7AA0EC9863E}"/>
    <cellStyle name="Comma 6 5 3 2 3 2 4 2" xfId="39872" xr:uid="{030CBA3B-B8CE-4B94-A1F7-81540CEBC315}"/>
    <cellStyle name="Comma 6 5 3 2 3 2 5" xfId="27740" xr:uid="{7C3CC34F-3ADE-4746-8914-1AF3F8BB5C94}"/>
    <cellStyle name="Comma 6 5 3 2 3 3" xfId="5498" xr:uid="{FFC12A21-3ED7-4FFB-8C39-54F364DDAB63}"/>
    <cellStyle name="Comma 6 5 3 2 3 3 2" xfId="17630" xr:uid="{24A620F1-F733-4B0A-8983-0D7A2C11F57F}"/>
    <cellStyle name="Comma 6 5 3 2 3 3 2 2" xfId="41894" xr:uid="{A43C172B-6575-47C1-993B-058A0654393F}"/>
    <cellStyle name="Comma 6 5 3 2 3 3 3" xfId="29762" xr:uid="{5C67CCAC-8B4E-4D61-A344-0FC782E85A96}"/>
    <cellStyle name="Comma 6 5 3 2 3 4" xfId="9542" xr:uid="{81ED1B15-6800-4C8C-B60A-FDF13A6CF2C3}"/>
    <cellStyle name="Comma 6 5 3 2 3 4 2" xfId="21674" xr:uid="{1584887D-6D9C-4299-AF52-1EE96D03EE35}"/>
    <cellStyle name="Comma 6 5 3 2 3 4 2 2" xfId="45938" xr:uid="{69B603BE-1B3F-4ED9-86EE-9000A2C4B66A}"/>
    <cellStyle name="Comma 6 5 3 2 3 4 3" xfId="33806" xr:uid="{0CB2B7DB-C270-44AF-AF81-823920682D6C}"/>
    <cellStyle name="Comma 6 5 3 2 3 5" xfId="13586" xr:uid="{1C720868-921D-421F-94CD-9CCED676692A}"/>
    <cellStyle name="Comma 6 5 3 2 3 5 2" xfId="37850" xr:uid="{C5D1BA39-CD61-4D7C-A03E-D9CA8398CA67}"/>
    <cellStyle name="Comma 6 5 3 2 3 6" xfId="25718" xr:uid="{5FBBD2ED-A4EF-4DB9-9844-0781BF66F83B}"/>
    <cellStyle name="Comma 6 5 3 2 4" xfId="2465" xr:uid="{A868B2D7-F67E-436B-A994-F4EDDF692477}"/>
    <cellStyle name="Comma 6 5 3 2 4 2" xfId="6509" xr:uid="{14C5A822-205D-4F9B-8F3C-D25D1804F740}"/>
    <cellStyle name="Comma 6 5 3 2 4 2 2" xfId="18641" xr:uid="{4726817D-83EE-43EC-9789-D35ACA358803}"/>
    <cellStyle name="Comma 6 5 3 2 4 2 2 2" xfId="42905" xr:uid="{BBD7CD50-0C4D-4DAA-9FC3-6DCA164090CA}"/>
    <cellStyle name="Comma 6 5 3 2 4 2 3" xfId="30773" xr:uid="{FE87D2C2-A801-4B8E-B2F6-770F14AE3775}"/>
    <cellStyle name="Comma 6 5 3 2 4 3" xfId="10553" xr:uid="{844AC270-4727-4F5F-A4C5-E153680889D5}"/>
    <cellStyle name="Comma 6 5 3 2 4 3 2" xfId="22685" xr:uid="{40DCFCD1-561B-4FDE-B36C-373E5B2354E9}"/>
    <cellStyle name="Comma 6 5 3 2 4 3 2 2" xfId="46949" xr:uid="{2172B2CD-EA8F-4553-81BE-FD4CB704BD5D}"/>
    <cellStyle name="Comma 6 5 3 2 4 3 3" xfId="34817" xr:uid="{0E7912BA-A784-406F-8B61-DBF570823F20}"/>
    <cellStyle name="Comma 6 5 3 2 4 4" xfId="14597" xr:uid="{E01F9408-9875-4F8A-AC40-B00946571E24}"/>
    <cellStyle name="Comma 6 5 3 2 4 4 2" xfId="38861" xr:uid="{F1E45F50-67F1-4D66-B4EC-1C3BB3A0AC24}"/>
    <cellStyle name="Comma 6 5 3 2 4 5" xfId="26729" xr:uid="{5B6C39DE-39FA-4A2E-9BFB-1224BD67693A}"/>
    <cellStyle name="Comma 6 5 3 2 5" xfId="4487" xr:uid="{477A944C-7301-4B1E-B0B1-3C106D06EC6A}"/>
    <cellStyle name="Comma 6 5 3 2 5 2" xfId="16619" xr:uid="{59CE8E94-21F1-4A63-8E28-D45CCABCAF2A}"/>
    <cellStyle name="Comma 6 5 3 2 5 2 2" xfId="40883" xr:uid="{0A018B08-BD21-49AE-AAB8-32ACDCC48CC8}"/>
    <cellStyle name="Comma 6 5 3 2 5 3" xfId="28751" xr:uid="{7134916B-8E23-4DBC-855C-DE470E1D71B5}"/>
    <cellStyle name="Comma 6 5 3 2 6" xfId="8531" xr:uid="{59D0BBAE-E748-41DC-BC94-FCE9D01E6E68}"/>
    <cellStyle name="Comma 6 5 3 2 6 2" xfId="20663" xr:uid="{28B641ED-D588-4FA0-BABA-E6AC2C09B301}"/>
    <cellStyle name="Comma 6 5 3 2 6 2 2" xfId="44927" xr:uid="{C6FEDC6A-A22D-44F9-B657-A44CBA617C4B}"/>
    <cellStyle name="Comma 6 5 3 2 6 3" xfId="32795" xr:uid="{801C8E3A-7696-4A14-9C4C-66A9ADBDAF1A}"/>
    <cellStyle name="Comma 6 5 3 2 7" xfId="12575" xr:uid="{758C132B-B8A0-4F25-8C55-86CF38B1A59E}"/>
    <cellStyle name="Comma 6 5 3 2 7 2" xfId="36839" xr:uid="{5A16A854-47AF-45F0-AAAB-B5872C19890D}"/>
    <cellStyle name="Comma 6 5 3 2 8" xfId="24707" xr:uid="{DC53CA21-D279-47F7-88E4-68AD7CB3AC31}"/>
    <cellStyle name="Comma 6 5 3 3" xfId="695" xr:uid="{EA114DA7-B318-4218-B428-28684E14F899}"/>
    <cellStyle name="Comma 6 5 3 3 2" xfId="1706" xr:uid="{823523FA-D101-4CDB-86FE-52FFF8C6BFF6}"/>
    <cellStyle name="Comma 6 5 3 3 2 2" xfId="3728" xr:uid="{064D51F9-FCCE-4AD3-B890-6C4BF492130D}"/>
    <cellStyle name="Comma 6 5 3 3 2 2 2" xfId="7772" xr:uid="{FB55D4BF-FBE7-4224-8018-2951E5A9D8EE}"/>
    <cellStyle name="Comma 6 5 3 3 2 2 2 2" xfId="19904" xr:uid="{92FF98C3-5494-46F7-AE75-A76D49210EA8}"/>
    <cellStyle name="Comma 6 5 3 3 2 2 2 2 2" xfId="44168" xr:uid="{41E46429-2BA2-4D9E-80F8-B6B98D467E09}"/>
    <cellStyle name="Comma 6 5 3 3 2 2 2 3" xfId="32036" xr:uid="{AA80CBCF-A47A-456A-BD2F-D1C366712685}"/>
    <cellStyle name="Comma 6 5 3 3 2 2 3" xfId="11816" xr:uid="{7F17B140-728E-46F4-A5FE-12521D0FFAFC}"/>
    <cellStyle name="Comma 6 5 3 3 2 2 3 2" xfId="23948" xr:uid="{9856FFD6-1C95-4CB6-889B-7478CA39F465}"/>
    <cellStyle name="Comma 6 5 3 3 2 2 3 2 2" xfId="48212" xr:uid="{5189E43C-7EA6-453E-AC9B-AE290DCAD8DA}"/>
    <cellStyle name="Comma 6 5 3 3 2 2 3 3" xfId="36080" xr:uid="{E81FE53C-5E9F-4305-9D00-5DE6653484D3}"/>
    <cellStyle name="Comma 6 5 3 3 2 2 4" xfId="15860" xr:uid="{F1A68ABC-1E99-41C9-90D6-7A250FE6CD1F}"/>
    <cellStyle name="Comma 6 5 3 3 2 2 4 2" xfId="40124" xr:uid="{AF4BE782-0743-45AC-A43D-5EADF4694CA8}"/>
    <cellStyle name="Comma 6 5 3 3 2 2 5" xfId="27992" xr:uid="{4D1026C5-ED19-4F59-8912-29C58C492528}"/>
    <cellStyle name="Comma 6 5 3 3 2 3" xfId="5750" xr:uid="{638374DC-2931-40EB-B3ED-BA3E38636DFC}"/>
    <cellStyle name="Comma 6 5 3 3 2 3 2" xfId="17882" xr:uid="{9080AE98-37C9-4493-8D75-2038513E7F40}"/>
    <cellStyle name="Comma 6 5 3 3 2 3 2 2" xfId="42146" xr:uid="{E56787EC-8195-4922-80DB-181B88AADCCD}"/>
    <cellStyle name="Comma 6 5 3 3 2 3 3" xfId="30014" xr:uid="{21C056BA-A6D1-491D-9112-8069438609FE}"/>
    <cellStyle name="Comma 6 5 3 3 2 4" xfId="9794" xr:uid="{F77D9853-DEE8-4126-830C-19000B2046B1}"/>
    <cellStyle name="Comma 6 5 3 3 2 4 2" xfId="21926" xr:uid="{0A5CA11E-FCCB-42A7-8B7C-04DC16E52AA4}"/>
    <cellStyle name="Comma 6 5 3 3 2 4 2 2" xfId="46190" xr:uid="{2BEAB5D0-789C-4F21-BB21-F933B4E4DF26}"/>
    <cellStyle name="Comma 6 5 3 3 2 4 3" xfId="34058" xr:uid="{90473284-7344-4C1E-922A-692159678AD6}"/>
    <cellStyle name="Comma 6 5 3 3 2 5" xfId="13838" xr:uid="{D99477A9-CDB3-4746-9AED-9083693D5541}"/>
    <cellStyle name="Comma 6 5 3 3 2 5 2" xfId="38102" xr:uid="{AF032024-818B-4287-8EE3-03A19750A214}"/>
    <cellStyle name="Comma 6 5 3 3 2 6" xfId="25970" xr:uid="{809C602F-85DC-4E6E-9B64-1056C3A64906}"/>
    <cellStyle name="Comma 6 5 3 3 3" xfId="2717" xr:uid="{B376BB62-9161-4097-8B9C-F5F7F0B0CD7B}"/>
    <cellStyle name="Comma 6 5 3 3 3 2" xfId="6761" xr:uid="{2D1F215C-27A8-4EE7-9862-6F1E646E3B25}"/>
    <cellStyle name="Comma 6 5 3 3 3 2 2" xfId="18893" xr:uid="{A07DD31E-EDAC-4EFC-9DE8-86055594B1D1}"/>
    <cellStyle name="Comma 6 5 3 3 3 2 2 2" xfId="43157" xr:uid="{2A62F332-72CE-499E-A335-F14F92545EF2}"/>
    <cellStyle name="Comma 6 5 3 3 3 2 3" xfId="31025" xr:uid="{1CD34BA5-E1F0-4485-B054-E082AE9690BB}"/>
    <cellStyle name="Comma 6 5 3 3 3 3" xfId="10805" xr:uid="{963DC0F2-57B9-4783-8C34-9EAAC77EB6F3}"/>
    <cellStyle name="Comma 6 5 3 3 3 3 2" xfId="22937" xr:uid="{20E83A5F-BF23-463A-9D0F-D159A60FE0AB}"/>
    <cellStyle name="Comma 6 5 3 3 3 3 2 2" xfId="47201" xr:uid="{A8187A6B-39AD-463E-9166-CA812BA28B90}"/>
    <cellStyle name="Comma 6 5 3 3 3 3 3" xfId="35069" xr:uid="{36DEBB59-FDE8-4372-B8C6-51B72F4829D7}"/>
    <cellStyle name="Comma 6 5 3 3 3 4" xfId="14849" xr:uid="{6D6CE611-B50C-4A79-A1FA-C3CD2E8575D3}"/>
    <cellStyle name="Comma 6 5 3 3 3 4 2" xfId="39113" xr:uid="{C786FD94-6758-487C-99D7-29E3037EA710}"/>
    <cellStyle name="Comma 6 5 3 3 3 5" xfId="26981" xr:uid="{723F7AA8-91AF-4FDA-983D-94942F6CAC2F}"/>
    <cellStyle name="Comma 6 5 3 3 4" xfId="4739" xr:uid="{610C6DCC-027E-4363-A99C-D5C97C399DA3}"/>
    <cellStyle name="Comma 6 5 3 3 4 2" xfId="16871" xr:uid="{174EE255-77A9-47C4-8279-778EC9D4A6CA}"/>
    <cellStyle name="Comma 6 5 3 3 4 2 2" xfId="41135" xr:uid="{91FA5585-E653-4D71-92B4-8E17EFC87826}"/>
    <cellStyle name="Comma 6 5 3 3 4 3" xfId="29003" xr:uid="{B555C65E-93C1-4EEF-990C-0E38DCD3390A}"/>
    <cellStyle name="Comma 6 5 3 3 5" xfId="8783" xr:uid="{7802EB7F-3264-42A1-A3AC-BDBF20D1672F}"/>
    <cellStyle name="Comma 6 5 3 3 5 2" xfId="20915" xr:uid="{A29354F2-FFF8-4F62-88E3-F0BD52FB8567}"/>
    <cellStyle name="Comma 6 5 3 3 5 2 2" xfId="45179" xr:uid="{23FAD989-E767-4167-B2EA-A56A8B0895B0}"/>
    <cellStyle name="Comma 6 5 3 3 5 3" xfId="33047" xr:uid="{99EA9CFB-33A7-4DF7-9CBF-2C9CE7AB2D9D}"/>
    <cellStyle name="Comma 6 5 3 3 6" xfId="12827" xr:uid="{E1607E2D-E95D-461F-BAEF-2D21F30B7D59}"/>
    <cellStyle name="Comma 6 5 3 3 6 2" xfId="37091" xr:uid="{108EA7BC-4831-499F-AC53-619C8C2AD1C2}"/>
    <cellStyle name="Comma 6 5 3 3 7" xfId="24959" xr:uid="{FF03A8C1-4EE1-4B5E-A5B6-2A06F65E389A}"/>
    <cellStyle name="Comma 6 5 3 4" xfId="1201" xr:uid="{5B07CB95-8644-4589-B333-DC55B9BB44B9}"/>
    <cellStyle name="Comma 6 5 3 4 2" xfId="3223" xr:uid="{A639D274-5BDC-4731-96CD-F9A624E11847}"/>
    <cellStyle name="Comma 6 5 3 4 2 2" xfId="7267" xr:uid="{B847294E-1FE2-4AC3-BCB9-E47F61622FDF}"/>
    <cellStyle name="Comma 6 5 3 4 2 2 2" xfId="19399" xr:uid="{148C0445-9C04-4FEE-9558-B0FB6AD1531D}"/>
    <cellStyle name="Comma 6 5 3 4 2 2 2 2" xfId="43663" xr:uid="{568BD1A2-C561-4958-A7CF-21F323A530BC}"/>
    <cellStyle name="Comma 6 5 3 4 2 2 3" xfId="31531" xr:uid="{986B0407-53C3-4FF7-A391-632737B0EE0F}"/>
    <cellStyle name="Comma 6 5 3 4 2 3" xfId="11311" xr:uid="{FDFD1D65-95FF-4BD4-93EB-28FC9730DD86}"/>
    <cellStyle name="Comma 6 5 3 4 2 3 2" xfId="23443" xr:uid="{07D178C6-8E92-42AD-BF2F-D46DF5A8BCA9}"/>
    <cellStyle name="Comma 6 5 3 4 2 3 2 2" xfId="47707" xr:uid="{1BBB1D0C-18E0-4254-A0D4-D7C61379A3B8}"/>
    <cellStyle name="Comma 6 5 3 4 2 3 3" xfId="35575" xr:uid="{CFE05B6C-95A8-4331-9324-A866F6A00742}"/>
    <cellStyle name="Comma 6 5 3 4 2 4" xfId="15355" xr:uid="{7B9C7065-5A64-4954-B8A3-3F401AA3DB0B}"/>
    <cellStyle name="Comma 6 5 3 4 2 4 2" xfId="39619" xr:uid="{6E10205C-9562-45DF-B7A9-14C9D2AAD455}"/>
    <cellStyle name="Comma 6 5 3 4 2 5" xfId="27487" xr:uid="{7D1C6B8E-A95F-459C-A042-9894A54402D7}"/>
    <cellStyle name="Comma 6 5 3 4 3" xfId="5245" xr:uid="{B3F4EF98-3011-4957-BA78-43BB1F361A54}"/>
    <cellStyle name="Comma 6 5 3 4 3 2" xfId="17377" xr:uid="{5078E916-A0B2-40B9-9595-8B7172CFB90D}"/>
    <cellStyle name="Comma 6 5 3 4 3 2 2" xfId="41641" xr:uid="{52478751-1014-48CB-8C67-1D2956660344}"/>
    <cellStyle name="Comma 6 5 3 4 3 3" xfId="29509" xr:uid="{2E68F782-B736-4776-96AE-E91647E9E21A}"/>
    <cellStyle name="Comma 6 5 3 4 4" xfId="9289" xr:uid="{3523DDAE-F3C2-4D04-BD74-6E9DD3715DA7}"/>
    <cellStyle name="Comma 6 5 3 4 4 2" xfId="21421" xr:uid="{8CF417C3-0C30-4822-A8B9-9DFD5CF72BAD}"/>
    <cellStyle name="Comma 6 5 3 4 4 2 2" xfId="45685" xr:uid="{22BB9620-841A-4EBA-9EBA-5ECFA3CDB6AF}"/>
    <cellStyle name="Comma 6 5 3 4 4 3" xfId="33553" xr:uid="{380E6683-7F40-4939-A8A1-B85829F192EC}"/>
    <cellStyle name="Comma 6 5 3 4 5" xfId="13333" xr:uid="{B4ABC8AF-E65F-4AA9-8AF2-6076B4C97F27}"/>
    <cellStyle name="Comma 6 5 3 4 5 2" xfId="37597" xr:uid="{94C0FC34-39E0-4382-9C88-B0159A2DD7E6}"/>
    <cellStyle name="Comma 6 5 3 4 6" xfId="25465" xr:uid="{4D31044C-D144-4DFA-8B4D-4BCBC3B1BBBE}"/>
    <cellStyle name="Comma 6 5 3 5" xfId="2212" xr:uid="{1C0737E9-2692-4E1F-8E31-23010708F013}"/>
    <cellStyle name="Comma 6 5 3 5 2" xfId="6256" xr:uid="{6BBB6E16-81A9-4003-8ECF-B18F97C9F7F0}"/>
    <cellStyle name="Comma 6 5 3 5 2 2" xfId="18388" xr:uid="{47A4BB1F-508E-4E35-ADA5-74F5FF8FE328}"/>
    <cellStyle name="Comma 6 5 3 5 2 2 2" xfId="42652" xr:uid="{AE2CDAEC-CD7E-41D2-B82B-DB549506D771}"/>
    <cellStyle name="Comma 6 5 3 5 2 3" xfId="30520" xr:uid="{21458F4D-BC96-41AA-87AA-37A9E2563DA6}"/>
    <cellStyle name="Comma 6 5 3 5 3" xfId="10300" xr:uid="{CBAF30B3-A648-4BBE-BAE9-16CC459B1534}"/>
    <cellStyle name="Comma 6 5 3 5 3 2" xfId="22432" xr:uid="{DDDF46B0-82EA-4526-A024-DCBE896A494D}"/>
    <cellStyle name="Comma 6 5 3 5 3 2 2" xfId="46696" xr:uid="{5C835B51-C7F6-4A22-B431-2860B302740E}"/>
    <cellStyle name="Comma 6 5 3 5 3 3" xfId="34564" xr:uid="{D25BBAE7-AE54-4643-9457-76C2DE3F69A0}"/>
    <cellStyle name="Comma 6 5 3 5 4" xfId="14344" xr:uid="{1463C476-49FD-41F9-AAC1-0FEACEDAF388}"/>
    <cellStyle name="Comma 6 5 3 5 4 2" xfId="38608" xr:uid="{A662B552-F476-4D89-8FCC-0280CC5A31E5}"/>
    <cellStyle name="Comma 6 5 3 5 5" xfId="26476" xr:uid="{330A7C84-58DA-4BA7-B18B-1282A1E3B366}"/>
    <cellStyle name="Comma 6 5 3 6" xfId="4234" xr:uid="{131CBBFA-E257-431C-9119-867593B2EE6C}"/>
    <cellStyle name="Comma 6 5 3 6 2" xfId="16366" xr:uid="{1DFA700C-EC08-4E37-B0DB-63AF0AF6AA3D}"/>
    <cellStyle name="Comma 6 5 3 6 2 2" xfId="40630" xr:uid="{8B7F4EC3-E80C-4A33-B8D8-E55AAB48D868}"/>
    <cellStyle name="Comma 6 5 3 6 3" xfId="28498" xr:uid="{97007CB3-D50D-4776-A60A-4CDB61D5E3CE}"/>
    <cellStyle name="Comma 6 5 3 7" xfId="8278" xr:uid="{3C570A34-5094-46EF-BF27-6FB7260A2FF2}"/>
    <cellStyle name="Comma 6 5 3 7 2" xfId="20410" xr:uid="{4C5372A4-F071-49A6-91F6-6BDC41D0EE6E}"/>
    <cellStyle name="Comma 6 5 3 7 2 2" xfId="44674" xr:uid="{84B46D31-B9E1-448B-B066-571E53F3AD47}"/>
    <cellStyle name="Comma 6 5 3 7 3" xfId="32542" xr:uid="{93A009C5-6EEA-488F-9EF6-FAD348CD433B}"/>
    <cellStyle name="Comma 6 5 3 8" xfId="12322" xr:uid="{FE073D7D-E7B9-4BDA-BCC2-F1EB12133759}"/>
    <cellStyle name="Comma 6 5 3 8 2" xfId="36586" xr:uid="{C6128FE8-ABAB-4A3B-B77B-709CE80052CE}"/>
    <cellStyle name="Comma 6 5 3 9" xfId="24454" xr:uid="{4DB4A96E-62ED-4323-8A28-2198A8EEF78D}"/>
    <cellStyle name="Comma 6 5 4" xfId="317" xr:uid="{5F8D30FA-0573-4693-B1A4-80F8B5F0FA45}"/>
    <cellStyle name="Comma 6 5 4 2" xfId="822" xr:uid="{B4E17F82-C0C9-4ECA-9C7A-BF370D3CA876}"/>
    <cellStyle name="Comma 6 5 4 2 2" xfId="1833" xr:uid="{46067603-E4D4-4B51-9B0B-D050F6A0408A}"/>
    <cellStyle name="Comma 6 5 4 2 2 2" xfId="3855" xr:uid="{DD80437D-298B-4CFB-A38A-B661549A2277}"/>
    <cellStyle name="Comma 6 5 4 2 2 2 2" xfId="7899" xr:uid="{160D719F-ADBD-4E47-B320-D272188FAB0C}"/>
    <cellStyle name="Comma 6 5 4 2 2 2 2 2" xfId="20031" xr:uid="{82548BF8-C5AB-4ED4-8C9F-60EE28160C1F}"/>
    <cellStyle name="Comma 6 5 4 2 2 2 2 2 2" xfId="44295" xr:uid="{681E611B-4169-401A-B66A-BF22390AECE2}"/>
    <cellStyle name="Comma 6 5 4 2 2 2 2 3" xfId="32163" xr:uid="{EFE5A1F8-0895-4D88-AC04-6353E5ECE05B}"/>
    <cellStyle name="Comma 6 5 4 2 2 2 3" xfId="11943" xr:uid="{7220CBBF-7678-461D-BF7C-D0A201E9C4D2}"/>
    <cellStyle name="Comma 6 5 4 2 2 2 3 2" xfId="24075" xr:uid="{7578B94A-46F6-41C1-A270-9733E08B11F9}"/>
    <cellStyle name="Comma 6 5 4 2 2 2 3 2 2" xfId="48339" xr:uid="{42107B97-D765-40AB-A515-1DC93995D566}"/>
    <cellStyle name="Comma 6 5 4 2 2 2 3 3" xfId="36207" xr:uid="{3AEE6FE4-0FD4-4F49-8822-2BA03D05278E}"/>
    <cellStyle name="Comma 6 5 4 2 2 2 4" xfId="15987" xr:uid="{C5468D81-1320-4BB7-8ABB-480D597BEAD1}"/>
    <cellStyle name="Comma 6 5 4 2 2 2 4 2" xfId="40251" xr:uid="{7D207B4D-F4C6-4D26-BBCE-8C743D39D2F9}"/>
    <cellStyle name="Comma 6 5 4 2 2 2 5" xfId="28119" xr:uid="{4580C0DA-7617-4EE5-900F-D0D3C0F2844E}"/>
    <cellStyle name="Comma 6 5 4 2 2 3" xfId="5877" xr:uid="{2BA0957B-AC8A-4FCA-BAAF-30C49E3C67EA}"/>
    <cellStyle name="Comma 6 5 4 2 2 3 2" xfId="18009" xr:uid="{645F34AF-A4F9-44A6-8EA5-84DA534EF811}"/>
    <cellStyle name="Comma 6 5 4 2 2 3 2 2" xfId="42273" xr:uid="{C3008B83-DCA4-4778-8E14-6EBDEDCC154F}"/>
    <cellStyle name="Comma 6 5 4 2 2 3 3" xfId="30141" xr:uid="{29D34E97-25B6-4B49-8E45-B349E55CE6DB}"/>
    <cellStyle name="Comma 6 5 4 2 2 4" xfId="9921" xr:uid="{B61E9510-2656-418D-8C42-DDC1C0D5B71E}"/>
    <cellStyle name="Comma 6 5 4 2 2 4 2" xfId="22053" xr:uid="{6CEE7A5C-A37F-425A-9B6B-0B988242D74D}"/>
    <cellStyle name="Comma 6 5 4 2 2 4 2 2" xfId="46317" xr:uid="{51B6046A-C91A-4BA6-8089-95D3BBFCCE96}"/>
    <cellStyle name="Comma 6 5 4 2 2 4 3" xfId="34185" xr:uid="{85CE09E0-5173-4DC4-AC2D-9556FD715446}"/>
    <cellStyle name="Comma 6 5 4 2 2 5" xfId="13965" xr:uid="{D05FFBD3-F0D9-4A2C-B571-62F4C8398981}"/>
    <cellStyle name="Comma 6 5 4 2 2 5 2" xfId="38229" xr:uid="{4169DD75-228E-46C2-AD4C-A4B82A554569}"/>
    <cellStyle name="Comma 6 5 4 2 2 6" xfId="26097" xr:uid="{2EAA4A23-C326-4563-937E-179721134709}"/>
    <cellStyle name="Comma 6 5 4 2 3" xfId="2844" xr:uid="{ADD67430-33A2-4CDB-8B2F-61759354CEB5}"/>
    <cellStyle name="Comma 6 5 4 2 3 2" xfId="6888" xr:uid="{09A20862-6AF2-4CBF-99B1-A4348D79E67E}"/>
    <cellStyle name="Comma 6 5 4 2 3 2 2" xfId="19020" xr:uid="{1322078A-88FF-4E2C-8699-345A2DA68751}"/>
    <cellStyle name="Comma 6 5 4 2 3 2 2 2" xfId="43284" xr:uid="{A5DCD807-869C-4969-BFD5-7C2B948CC7B0}"/>
    <cellStyle name="Comma 6 5 4 2 3 2 3" xfId="31152" xr:uid="{1F0883BB-41C0-47A6-B1E8-A69F64290F78}"/>
    <cellStyle name="Comma 6 5 4 2 3 3" xfId="10932" xr:uid="{1ADFB336-A6B4-4C63-BFE8-E0162D24E6BA}"/>
    <cellStyle name="Comma 6 5 4 2 3 3 2" xfId="23064" xr:uid="{E1D8F385-0419-4BEE-AECD-548645657493}"/>
    <cellStyle name="Comma 6 5 4 2 3 3 2 2" xfId="47328" xr:uid="{AD0AB515-E770-47F2-A668-7F48E28394D6}"/>
    <cellStyle name="Comma 6 5 4 2 3 3 3" xfId="35196" xr:uid="{36C0DAF1-939F-404E-801C-5262EF1289AF}"/>
    <cellStyle name="Comma 6 5 4 2 3 4" xfId="14976" xr:uid="{6AAF8661-8A36-4521-9901-DAEE118B318A}"/>
    <cellStyle name="Comma 6 5 4 2 3 4 2" xfId="39240" xr:uid="{8FA3610F-9262-4AD9-9738-B17D7254EBEA}"/>
    <cellStyle name="Comma 6 5 4 2 3 5" xfId="27108" xr:uid="{0FD944DD-5904-4309-8123-F24D878E75F8}"/>
    <cellStyle name="Comma 6 5 4 2 4" xfId="4866" xr:uid="{7403752E-A24A-4A58-8760-238821E443D2}"/>
    <cellStyle name="Comma 6 5 4 2 4 2" xfId="16998" xr:uid="{6022CA03-CEAB-4379-A34D-B4687AC8F074}"/>
    <cellStyle name="Comma 6 5 4 2 4 2 2" xfId="41262" xr:uid="{6D2EFDE7-48D8-4E17-95D7-FA587CBD8C61}"/>
    <cellStyle name="Comma 6 5 4 2 4 3" xfId="29130" xr:uid="{36C100C6-424C-40FB-9930-952BDD734E3E}"/>
    <cellStyle name="Comma 6 5 4 2 5" xfId="8910" xr:uid="{4D190650-E338-4024-AB1D-FFBC94D143B5}"/>
    <cellStyle name="Comma 6 5 4 2 5 2" xfId="21042" xr:uid="{79DC6CCA-3645-46C8-8104-441D996823AE}"/>
    <cellStyle name="Comma 6 5 4 2 5 2 2" xfId="45306" xr:uid="{2B07F831-A465-4745-9C31-1285313EA5C4}"/>
    <cellStyle name="Comma 6 5 4 2 5 3" xfId="33174" xr:uid="{FE8F3D30-29F3-4F21-84DB-F9B0302B15A2}"/>
    <cellStyle name="Comma 6 5 4 2 6" xfId="12954" xr:uid="{B6B12B14-9A57-4E8E-9296-C22CF999BCF3}"/>
    <cellStyle name="Comma 6 5 4 2 6 2" xfId="37218" xr:uid="{D69FB926-6A14-465F-9D0C-07F158CFF78F}"/>
    <cellStyle name="Comma 6 5 4 2 7" xfId="25086" xr:uid="{514B6DAE-3FDF-436D-8E88-F464E43430AB}"/>
    <cellStyle name="Comma 6 5 4 3" xfId="1328" xr:uid="{A2102CC3-6DDE-409A-B2DE-A387829DEC1F}"/>
    <cellStyle name="Comma 6 5 4 3 2" xfId="3350" xr:uid="{B1CA34C9-868D-4132-8520-63FF3257135D}"/>
    <cellStyle name="Comma 6 5 4 3 2 2" xfId="7394" xr:uid="{C9865787-12E9-4047-91A0-13CC2E44BB1B}"/>
    <cellStyle name="Comma 6 5 4 3 2 2 2" xfId="19526" xr:uid="{5D2117B3-49B1-4AB1-87C8-4E0B60462E8B}"/>
    <cellStyle name="Comma 6 5 4 3 2 2 2 2" xfId="43790" xr:uid="{2C1BB9C9-B765-4E8A-9449-C1E13B17E831}"/>
    <cellStyle name="Comma 6 5 4 3 2 2 3" xfId="31658" xr:uid="{FCBF0672-A31A-4C5E-907B-1B355FCAAF0C}"/>
    <cellStyle name="Comma 6 5 4 3 2 3" xfId="11438" xr:uid="{00F6B734-F76D-4936-94DD-93F056E34E61}"/>
    <cellStyle name="Comma 6 5 4 3 2 3 2" xfId="23570" xr:uid="{D8A1FEF1-5BCC-4927-A7C9-5E2F23E24C79}"/>
    <cellStyle name="Comma 6 5 4 3 2 3 2 2" xfId="47834" xr:uid="{F8B3416A-8386-4904-83B2-6F83C5E5B5FE}"/>
    <cellStyle name="Comma 6 5 4 3 2 3 3" xfId="35702" xr:uid="{8B51A0C1-6423-4B8E-BF35-B02C2BB18CA2}"/>
    <cellStyle name="Comma 6 5 4 3 2 4" xfId="15482" xr:uid="{1EFF87B7-F99F-4840-9B81-EE5117E5A035}"/>
    <cellStyle name="Comma 6 5 4 3 2 4 2" xfId="39746" xr:uid="{CD5985C0-5778-4705-8E5A-E3699127522A}"/>
    <cellStyle name="Comma 6 5 4 3 2 5" xfId="27614" xr:uid="{3484E4DA-443F-4196-AD87-149C48738C4C}"/>
    <cellStyle name="Comma 6 5 4 3 3" xfId="5372" xr:uid="{29C9F1FA-3513-473B-98A0-4E0E85188AAE}"/>
    <cellStyle name="Comma 6 5 4 3 3 2" xfId="17504" xr:uid="{87C63ABD-FA56-463A-B506-B068C3C1EEBF}"/>
    <cellStyle name="Comma 6 5 4 3 3 2 2" xfId="41768" xr:uid="{D99003F8-8E96-42FF-A196-50E4CC021F6E}"/>
    <cellStyle name="Comma 6 5 4 3 3 3" xfId="29636" xr:uid="{5967265A-4D62-421D-8DE2-4D44AC9046FA}"/>
    <cellStyle name="Comma 6 5 4 3 4" xfId="9416" xr:uid="{8455794A-100E-4C42-81A2-AC747083A23C}"/>
    <cellStyle name="Comma 6 5 4 3 4 2" xfId="21548" xr:uid="{FCD1CE21-76C5-4A0B-A298-5549E7117E60}"/>
    <cellStyle name="Comma 6 5 4 3 4 2 2" xfId="45812" xr:uid="{DAF24A4B-0BE6-4FE7-A1E9-AA1236805897}"/>
    <cellStyle name="Comma 6 5 4 3 4 3" xfId="33680" xr:uid="{19D45121-79C2-406A-AD59-B669A8A13AE8}"/>
    <cellStyle name="Comma 6 5 4 3 5" xfId="13460" xr:uid="{F73C289F-71EF-454C-B554-5F866AD4DF2D}"/>
    <cellStyle name="Comma 6 5 4 3 5 2" xfId="37724" xr:uid="{9257F55D-23BB-4889-BFDC-F8C518B32175}"/>
    <cellStyle name="Comma 6 5 4 3 6" xfId="25592" xr:uid="{0C066B6F-AF9A-484A-A552-5B463822B80A}"/>
    <cellStyle name="Comma 6 5 4 4" xfId="2339" xr:uid="{0CB9CD7A-A610-4F6B-8FAE-196F9CC65722}"/>
    <cellStyle name="Comma 6 5 4 4 2" xfId="6383" xr:uid="{041B3CF5-0644-4826-845D-4A23DAEFB0A5}"/>
    <cellStyle name="Comma 6 5 4 4 2 2" xfId="18515" xr:uid="{2F726E19-C33B-410C-BA1D-4848CAC22BD9}"/>
    <cellStyle name="Comma 6 5 4 4 2 2 2" xfId="42779" xr:uid="{9FB35D96-78CF-48F0-8AD5-EC323044CC9E}"/>
    <cellStyle name="Comma 6 5 4 4 2 3" xfId="30647" xr:uid="{D99B15E8-A49F-47B5-8B94-362010BD002A}"/>
    <cellStyle name="Comma 6 5 4 4 3" xfId="10427" xr:uid="{8935D5DA-04B5-45F3-82C7-29CF8F0E6AAA}"/>
    <cellStyle name="Comma 6 5 4 4 3 2" xfId="22559" xr:uid="{67A7C4BC-75A5-404D-A179-88562D1B7469}"/>
    <cellStyle name="Comma 6 5 4 4 3 2 2" xfId="46823" xr:uid="{983A2304-A54D-4EF2-A618-B024188B71C7}"/>
    <cellStyle name="Comma 6 5 4 4 3 3" xfId="34691" xr:uid="{AD6F6D25-EC9F-4B83-9112-F2893EAADC34}"/>
    <cellStyle name="Comma 6 5 4 4 4" xfId="14471" xr:uid="{5846FF09-D0FE-4FB7-AEED-D78E1DD93401}"/>
    <cellStyle name="Comma 6 5 4 4 4 2" xfId="38735" xr:uid="{7F14F065-CA2A-4DC2-A4DC-D957D22F0FAE}"/>
    <cellStyle name="Comma 6 5 4 4 5" xfId="26603" xr:uid="{BBD8DF6B-1E30-4A11-9F0A-3492079402B9}"/>
    <cellStyle name="Comma 6 5 4 5" xfId="4361" xr:uid="{FFD4C3F5-DB2B-455D-8FA1-F2189BF29FB5}"/>
    <cellStyle name="Comma 6 5 4 5 2" xfId="16493" xr:uid="{09E7F8FD-3760-4D0B-9551-AF027D396DED}"/>
    <cellStyle name="Comma 6 5 4 5 2 2" xfId="40757" xr:uid="{FB4243E6-AB40-458E-B1E5-FFE792BFAA03}"/>
    <cellStyle name="Comma 6 5 4 5 3" xfId="28625" xr:uid="{F4B71806-CE93-4781-AD8E-91EF595213D7}"/>
    <cellStyle name="Comma 6 5 4 6" xfId="8405" xr:uid="{F6C9CEB1-7173-49D2-A0DC-6B40940CF106}"/>
    <cellStyle name="Comma 6 5 4 6 2" xfId="20537" xr:uid="{E84DBF35-26CD-4484-A282-2C1C4D8ADBED}"/>
    <cellStyle name="Comma 6 5 4 6 2 2" xfId="44801" xr:uid="{3682B66C-0F7D-41B9-93DA-51E2BCE58F3E}"/>
    <cellStyle name="Comma 6 5 4 6 3" xfId="32669" xr:uid="{7FEDC5A1-F5B5-4C99-8609-539ED1E64640}"/>
    <cellStyle name="Comma 6 5 4 7" xfId="12449" xr:uid="{F593BC18-B351-447A-94D4-71A4F10635C5}"/>
    <cellStyle name="Comma 6 5 4 7 2" xfId="36713" xr:uid="{0F749655-0AB9-4D24-9658-4FBAF70CF1BC}"/>
    <cellStyle name="Comma 6 5 4 8" xfId="24581" xr:uid="{98CE3CBB-B272-416F-A51E-0A0BAA006094}"/>
    <cellStyle name="Comma 6 5 5" xfId="569" xr:uid="{4AFCF024-E57A-4BF4-BD13-6194893E2A86}"/>
    <cellStyle name="Comma 6 5 5 2" xfId="1580" xr:uid="{8E7C2D43-8D71-489A-839D-EA31FC7926A0}"/>
    <cellStyle name="Comma 6 5 5 2 2" xfId="3602" xr:uid="{48A46FE6-B815-4AC0-81E7-4C6814BBCBF0}"/>
    <cellStyle name="Comma 6 5 5 2 2 2" xfId="7646" xr:uid="{32F03949-8B11-40E8-959C-7B6FCFB193C1}"/>
    <cellStyle name="Comma 6 5 5 2 2 2 2" xfId="19778" xr:uid="{477B8C58-A612-4D1B-95DB-DC87840F4458}"/>
    <cellStyle name="Comma 6 5 5 2 2 2 2 2" xfId="44042" xr:uid="{A0802F98-F3A2-48D8-B0FC-801FD5304497}"/>
    <cellStyle name="Comma 6 5 5 2 2 2 3" xfId="31910" xr:uid="{9CFAE840-0037-4B5F-AC60-0D4966C6D466}"/>
    <cellStyle name="Comma 6 5 5 2 2 3" xfId="11690" xr:uid="{CA2CBD8E-949B-4F31-AA51-85B0A977D5C2}"/>
    <cellStyle name="Comma 6 5 5 2 2 3 2" xfId="23822" xr:uid="{7496E3AB-8DE1-42A4-A9B1-8BFDBE192967}"/>
    <cellStyle name="Comma 6 5 5 2 2 3 2 2" xfId="48086" xr:uid="{031CCE75-F9DB-407E-9C7B-83D9D15BF7DD}"/>
    <cellStyle name="Comma 6 5 5 2 2 3 3" xfId="35954" xr:uid="{A660D5DD-FA81-4567-A9AC-85F8BD3F9217}"/>
    <cellStyle name="Comma 6 5 5 2 2 4" xfId="15734" xr:uid="{4F9CE9FB-7636-485D-925C-CAF1763B99BE}"/>
    <cellStyle name="Comma 6 5 5 2 2 4 2" xfId="39998" xr:uid="{31AA9A67-C29A-4ABC-AA77-5850B44E3914}"/>
    <cellStyle name="Comma 6 5 5 2 2 5" xfId="27866" xr:uid="{46C7A8EE-919A-49BB-83B5-2B9E7CB89713}"/>
    <cellStyle name="Comma 6 5 5 2 3" xfId="5624" xr:uid="{2611B5A6-63B6-4F1F-BF4D-B4517C8C9DE0}"/>
    <cellStyle name="Comma 6 5 5 2 3 2" xfId="17756" xr:uid="{C8E27FA7-DF3D-4D0E-B2ED-4CF876F73319}"/>
    <cellStyle name="Comma 6 5 5 2 3 2 2" xfId="42020" xr:uid="{720D3BEB-6A83-4FBD-8A8B-59F852F72295}"/>
    <cellStyle name="Comma 6 5 5 2 3 3" xfId="29888" xr:uid="{D4C995DF-526E-42B8-A262-F56F7ED68360}"/>
    <cellStyle name="Comma 6 5 5 2 4" xfId="9668" xr:uid="{681F0504-3D26-4936-9EC1-B0612BAEBB7F}"/>
    <cellStyle name="Comma 6 5 5 2 4 2" xfId="21800" xr:uid="{A0774316-C3CF-41A2-BFE6-865A36F4ECC8}"/>
    <cellStyle name="Comma 6 5 5 2 4 2 2" xfId="46064" xr:uid="{7E3BADCB-08A0-4E08-87AC-E854A8A38F7C}"/>
    <cellStyle name="Comma 6 5 5 2 4 3" xfId="33932" xr:uid="{CECB2FD5-9157-41AA-82BD-77C4D0A1F9C7}"/>
    <cellStyle name="Comma 6 5 5 2 5" xfId="13712" xr:uid="{D08E54F1-5AA3-4789-A811-F94C1BEFFA0D}"/>
    <cellStyle name="Comma 6 5 5 2 5 2" xfId="37976" xr:uid="{0D0C7068-C6B3-48C2-96C8-419C56F67485}"/>
    <cellStyle name="Comma 6 5 5 2 6" xfId="25844" xr:uid="{8250BD7B-E3EE-4DFB-9690-E66A7787B650}"/>
    <cellStyle name="Comma 6 5 5 3" xfId="2591" xr:uid="{C81AC48E-0F08-463F-9E63-03DD74EFCC20}"/>
    <cellStyle name="Comma 6 5 5 3 2" xfId="6635" xr:uid="{A8FB2E0B-126B-4B76-9387-253C7463A278}"/>
    <cellStyle name="Comma 6 5 5 3 2 2" xfId="18767" xr:uid="{E8B52EF2-70EB-4F0B-9146-A02C91658376}"/>
    <cellStyle name="Comma 6 5 5 3 2 2 2" xfId="43031" xr:uid="{775F30BF-0B91-4670-AA16-B613B4A2379C}"/>
    <cellStyle name="Comma 6 5 5 3 2 3" xfId="30899" xr:uid="{01D8710C-F368-4237-8EC7-A9A1170FC849}"/>
    <cellStyle name="Comma 6 5 5 3 3" xfId="10679" xr:uid="{0ADC343B-28DE-4D48-BEB3-17DC0DBBD2F8}"/>
    <cellStyle name="Comma 6 5 5 3 3 2" xfId="22811" xr:uid="{D7D92D5B-D63D-4AC9-AA0B-7997683AEAEC}"/>
    <cellStyle name="Comma 6 5 5 3 3 2 2" xfId="47075" xr:uid="{F4DFAE35-F8F2-45CF-9343-01EF582FED16}"/>
    <cellStyle name="Comma 6 5 5 3 3 3" xfId="34943" xr:uid="{58243E5D-0AF0-4537-8CF5-02D808D82272}"/>
    <cellStyle name="Comma 6 5 5 3 4" xfId="14723" xr:uid="{380D98CF-C2D9-4FCD-A070-D4D1E347827B}"/>
    <cellStyle name="Comma 6 5 5 3 4 2" xfId="38987" xr:uid="{3AD17BB2-0253-498B-8524-CA1D4552A70D}"/>
    <cellStyle name="Comma 6 5 5 3 5" xfId="26855" xr:uid="{8208439E-C735-453F-AEB0-10615CF83908}"/>
    <cellStyle name="Comma 6 5 5 4" xfId="4613" xr:uid="{9D969C32-AAEC-44EE-91E6-BEB996A258C3}"/>
    <cellStyle name="Comma 6 5 5 4 2" xfId="16745" xr:uid="{44CAF4C1-2AA5-4653-AAD5-A7749EF61A4A}"/>
    <cellStyle name="Comma 6 5 5 4 2 2" xfId="41009" xr:uid="{639B83DA-9969-4A64-A504-EA7EBEB4131C}"/>
    <cellStyle name="Comma 6 5 5 4 3" xfId="28877" xr:uid="{C0B2331F-9F73-4D03-9D6B-9347F4E9B780}"/>
    <cellStyle name="Comma 6 5 5 5" xfId="8657" xr:uid="{47572FBD-800E-4D4A-80BD-A517EB1529B0}"/>
    <cellStyle name="Comma 6 5 5 5 2" xfId="20789" xr:uid="{772207A5-F7C6-4A38-9F0D-E3D46FF55014}"/>
    <cellStyle name="Comma 6 5 5 5 2 2" xfId="45053" xr:uid="{CE1CFC78-8D17-423A-95A1-E05771889E41}"/>
    <cellStyle name="Comma 6 5 5 5 3" xfId="32921" xr:uid="{6277C41F-DEBB-4B5E-930C-30FD99FC8756}"/>
    <cellStyle name="Comma 6 5 5 6" xfId="12701" xr:uid="{1C485BB4-A906-4BC3-B286-F9BD993FF66F}"/>
    <cellStyle name="Comma 6 5 5 6 2" xfId="36965" xr:uid="{DB4C6553-E10A-44E1-B1E7-97C161B49C1D}"/>
    <cellStyle name="Comma 6 5 5 7" xfId="24833" xr:uid="{8AE7849A-57AA-435B-BC03-04022C083A4D}"/>
    <cellStyle name="Comma 6 5 6" xfId="1075" xr:uid="{CB4FA652-9ECC-44EB-BF6F-7A630CB4F0FE}"/>
    <cellStyle name="Comma 6 5 6 2" xfId="3097" xr:uid="{127CD272-DC16-487D-92CD-D596B6B87A1A}"/>
    <cellStyle name="Comma 6 5 6 2 2" xfId="7141" xr:uid="{FD6963B5-D450-4F6E-9D0C-9381BABCB69E}"/>
    <cellStyle name="Comma 6 5 6 2 2 2" xfId="19273" xr:uid="{62F9A293-5F8E-4FB3-A255-EF47C9D58418}"/>
    <cellStyle name="Comma 6 5 6 2 2 2 2" xfId="43537" xr:uid="{B65F7494-B569-4AD9-A458-79809EFBE4D9}"/>
    <cellStyle name="Comma 6 5 6 2 2 3" xfId="31405" xr:uid="{D34144BA-96B6-4071-9DFA-C3F66EA005E6}"/>
    <cellStyle name="Comma 6 5 6 2 3" xfId="11185" xr:uid="{A086E9E7-1B4B-4B99-AF2A-6E469F4F3F32}"/>
    <cellStyle name="Comma 6 5 6 2 3 2" xfId="23317" xr:uid="{884B90FB-E873-4597-AA8F-90AC52BC06A7}"/>
    <cellStyle name="Comma 6 5 6 2 3 2 2" xfId="47581" xr:uid="{70E22A11-F4D0-4248-A1F7-970D50D5931F}"/>
    <cellStyle name="Comma 6 5 6 2 3 3" xfId="35449" xr:uid="{879D30F2-B892-40FF-A6D4-A5F80C489312}"/>
    <cellStyle name="Comma 6 5 6 2 4" xfId="15229" xr:uid="{8E58540D-9E39-469A-905F-A6C2A9F83D0E}"/>
    <cellStyle name="Comma 6 5 6 2 4 2" xfId="39493" xr:uid="{320B14F0-DE79-4E92-AB1C-76816F9ED1E2}"/>
    <cellStyle name="Comma 6 5 6 2 5" xfId="27361" xr:uid="{ADCCE3C6-89A4-4C28-B60D-6E38AAB949A6}"/>
    <cellStyle name="Comma 6 5 6 3" xfId="5119" xr:uid="{C250578A-1424-4801-A6C6-30D5BE50FE16}"/>
    <cellStyle name="Comma 6 5 6 3 2" xfId="17251" xr:uid="{2DC7A60A-AED3-44F4-81B6-4A01C801EFF0}"/>
    <cellStyle name="Comma 6 5 6 3 2 2" xfId="41515" xr:uid="{9A6D5336-85C5-46E2-B605-FC62C5422A90}"/>
    <cellStyle name="Comma 6 5 6 3 3" xfId="29383" xr:uid="{EE18C991-0B9C-4BCC-9397-5D9BE8E859D0}"/>
    <cellStyle name="Comma 6 5 6 4" xfId="9163" xr:uid="{78DD2A4A-894E-46ED-9005-46D50E198F6B}"/>
    <cellStyle name="Comma 6 5 6 4 2" xfId="21295" xr:uid="{D27B97C2-CAED-4546-AE94-79C23A68C426}"/>
    <cellStyle name="Comma 6 5 6 4 2 2" xfId="45559" xr:uid="{77F17446-1666-47DC-AD8C-2B59E5BE0CA5}"/>
    <cellStyle name="Comma 6 5 6 4 3" xfId="33427" xr:uid="{C61FD373-1E7D-4DB0-BEE9-E8CAA266C7C7}"/>
    <cellStyle name="Comma 6 5 6 5" xfId="13207" xr:uid="{ECE3C6A3-A737-44CF-9A0A-E8E406256CA6}"/>
    <cellStyle name="Comma 6 5 6 5 2" xfId="37471" xr:uid="{4128B637-13B3-4DF0-B759-66FB848A03CA}"/>
    <cellStyle name="Comma 6 5 6 6" xfId="25339" xr:uid="{A1204C0A-3E4C-4FBA-B0DD-82BA7D7C9987}"/>
    <cellStyle name="Comma 6 5 7" xfId="2086" xr:uid="{926D3822-D7F9-4E16-AAAD-256C809F0211}"/>
    <cellStyle name="Comma 6 5 7 2" xfId="6130" xr:uid="{C8EC6371-345D-4091-8E8D-175E4D3E769B}"/>
    <cellStyle name="Comma 6 5 7 2 2" xfId="18262" xr:uid="{B0C90BE0-F8BE-415B-A45D-4238AE228BA4}"/>
    <cellStyle name="Comma 6 5 7 2 2 2" xfId="42526" xr:uid="{E89F8668-FA45-4164-BBA9-70C261FA6256}"/>
    <cellStyle name="Comma 6 5 7 2 3" xfId="30394" xr:uid="{CF90D779-B27B-456A-9342-E6D3D25A8A7C}"/>
    <cellStyle name="Comma 6 5 7 3" xfId="10174" xr:uid="{9AACE8FC-2DBA-4071-B2C4-950A96933A23}"/>
    <cellStyle name="Comma 6 5 7 3 2" xfId="22306" xr:uid="{C607381A-5DF0-4FCF-8538-E8AA330B0FE4}"/>
    <cellStyle name="Comma 6 5 7 3 2 2" xfId="46570" xr:uid="{C999B4E6-F62B-435E-9866-E85BA83D13B1}"/>
    <cellStyle name="Comma 6 5 7 3 3" xfId="34438" xr:uid="{4E0242E0-B04D-4BED-B29D-D559F9B0C46D}"/>
    <cellStyle name="Comma 6 5 7 4" xfId="14218" xr:uid="{57CAA4C5-550E-49E3-BFE3-5EDED0473CE2}"/>
    <cellStyle name="Comma 6 5 7 4 2" xfId="38482" xr:uid="{61BA6F2F-2827-4544-B7B4-AD5315406579}"/>
    <cellStyle name="Comma 6 5 7 5" xfId="26350" xr:uid="{8C7B2C9C-0238-43C0-8A6C-00CDEC8CDFDA}"/>
    <cellStyle name="Comma 6 5 8" xfId="4108" xr:uid="{D2AF236C-90BC-4D12-B46F-753BE6879053}"/>
    <cellStyle name="Comma 6 5 8 2" xfId="16240" xr:uid="{FB18C724-BE14-4752-86A8-4F77518FDAFB}"/>
    <cellStyle name="Comma 6 5 8 2 2" xfId="40504" xr:uid="{FE2EEA77-4C39-4FB0-AB4A-AB951EA99C7F}"/>
    <cellStyle name="Comma 6 5 8 3" xfId="28372" xr:uid="{D889423F-6D38-46F3-81BF-4C29F40CDB70}"/>
    <cellStyle name="Comma 6 5 9" xfId="8152" xr:uid="{885A573C-F62E-4406-BB3C-BEF9C79C08B0}"/>
    <cellStyle name="Comma 6 5 9 2" xfId="20284" xr:uid="{03E25AB0-DACE-4D96-A13E-169303943684}"/>
    <cellStyle name="Comma 6 5 9 2 2" xfId="44548" xr:uid="{3CCEBF87-8F36-4BEC-B4A1-F3DAFE749337}"/>
    <cellStyle name="Comma 6 5 9 3" xfId="32416" xr:uid="{DE1A6D4A-22C7-4965-8E6A-57D79F9B92E4}"/>
    <cellStyle name="Comma 6 6" xfId="85" xr:uid="{EA29B17B-6028-4D70-A99C-D1C535758E81}"/>
    <cellStyle name="Comma 6 6 10" xfId="24349" xr:uid="{4DB151B0-5AB2-4B39-ABD5-222DB121452F}"/>
    <cellStyle name="Comma 6 6 2" xfId="211" xr:uid="{3293174D-3417-44BC-88C9-414F5DB16C63}"/>
    <cellStyle name="Comma 6 6 2 2" xfId="464" xr:uid="{76147BAA-8887-42A2-93B2-4040C58BBA6E}"/>
    <cellStyle name="Comma 6 6 2 2 2" xfId="969" xr:uid="{42007B0B-00AB-4D8C-9407-015C869792B1}"/>
    <cellStyle name="Comma 6 6 2 2 2 2" xfId="1980" xr:uid="{0AD1C12F-5785-465C-9E54-0958D25B7259}"/>
    <cellStyle name="Comma 6 6 2 2 2 2 2" xfId="4002" xr:uid="{9BCCFC19-51B2-4345-96C6-F8F0D387F614}"/>
    <cellStyle name="Comma 6 6 2 2 2 2 2 2" xfId="8046" xr:uid="{31DFA816-D207-4531-9504-3F6DE911EE96}"/>
    <cellStyle name="Comma 6 6 2 2 2 2 2 2 2" xfId="20178" xr:uid="{29365C33-AD11-4D7E-81C3-8A2C97E81A05}"/>
    <cellStyle name="Comma 6 6 2 2 2 2 2 2 2 2" xfId="44442" xr:uid="{D5F8AAA4-1CBE-4BCD-BA31-50926D681704}"/>
    <cellStyle name="Comma 6 6 2 2 2 2 2 2 3" xfId="32310" xr:uid="{63BA777D-DFD4-49EA-B6FD-A456EB0503C1}"/>
    <cellStyle name="Comma 6 6 2 2 2 2 2 3" xfId="12090" xr:uid="{154A0978-8B8C-4B6D-BF6F-2A8D1D0EEF41}"/>
    <cellStyle name="Comma 6 6 2 2 2 2 2 3 2" xfId="24222" xr:uid="{0D3B7F4D-EE26-49B9-8C69-69D3D77E498E}"/>
    <cellStyle name="Comma 6 6 2 2 2 2 2 3 2 2" xfId="48486" xr:uid="{3F080C57-D5A6-4373-AAFB-C585FC675D46}"/>
    <cellStyle name="Comma 6 6 2 2 2 2 2 3 3" xfId="36354" xr:uid="{0DC01496-CECA-4D3D-AEED-52CC953C1A11}"/>
    <cellStyle name="Comma 6 6 2 2 2 2 2 4" xfId="16134" xr:uid="{F7F15906-8A49-4260-BA4E-0A4758955983}"/>
    <cellStyle name="Comma 6 6 2 2 2 2 2 4 2" xfId="40398" xr:uid="{183FDF6C-C1C2-473B-ABB2-59D6D5BF324C}"/>
    <cellStyle name="Comma 6 6 2 2 2 2 2 5" xfId="28266" xr:uid="{55BA516D-2EE9-477F-95D4-03F4629BBF8A}"/>
    <cellStyle name="Comma 6 6 2 2 2 2 3" xfId="6024" xr:uid="{CC7A1541-A147-4DBC-A738-E7772B6FF29C}"/>
    <cellStyle name="Comma 6 6 2 2 2 2 3 2" xfId="18156" xr:uid="{E0E9CB0D-C1BF-46E2-B82D-4565E5C5E25E}"/>
    <cellStyle name="Comma 6 6 2 2 2 2 3 2 2" xfId="42420" xr:uid="{EEB71607-A5EF-4FEE-B395-0FAB8EF45EE9}"/>
    <cellStyle name="Comma 6 6 2 2 2 2 3 3" xfId="30288" xr:uid="{9C23C35C-4752-493B-BCB8-46F8E9D86E47}"/>
    <cellStyle name="Comma 6 6 2 2 2 2 4" xfId="10068" xr:uid="{7DCCB497-8D06-4841-9A8A-7314AC794E83}"/>
    <cellStyle name="Comma 6 6 2 2 2 2 4 2" xfId="22200" xr:uid="{6291A1D3-961D-481D-BABF-45F509CE136F}"/>
    <cellStyle name="Comma 6 6 2 2 2 2 4 2 2" xfId="46464" xr:uid="{0FF3B81B-0F72-491D-BC33-538AD2A1DCA7}"/>
    <cellStyle name="Comma 6 6 2 2 2 2 4 3" xfId="34332" xr:uid="{32F92DE7-BF9B-45BD-8F48-CA2E26092DAD}"/>
    <cellStyle name="Comma 6 6 2 2 2 2 5" xfId="14112" xr:uid="{576754CC-AEA3-428F-8A56-2C11B0923DF8}"/>
    <cellStyle name="Comma 6 6 2 2 2 2 5 2" xfId="38376" xr:uid="{6C9C18E1-25A4-4F41-BF07-78E243144D9A}"/>
    <cellStyle name="Comma 6 6 2 2 2 2 6" xfId="26244" xr:uid="{40E2405B-AF28-41DF-8888-99F33964ECEA}"/>
    <cellStyle name="Comma 6 6 2 2 2 3" xfId="2991" xr:uid="{B14FCBFE-FD3A-4186-9235-95FBF79A41A5}"/>
    <cellStyle name="Comma 6 6 2 2 2 3 2" xfId="7035" xr:uid="{FB2AE165-7BA0-4CE8-AB82-1589D9A2A826}"/>
    <cellStyle name="Comma 6 6 2 2 2 3 2 2" xfId="19167" xr:uid="{2A85ED54-3825-41A0-A0DB-35F5E6280BF8}"/>
    <cellStyle name="Comma 6 6 2 2 2 3 2 2 2" xfId="43431" xr:uid="{2131794A-6431-4292-826A-C6D996690BC9}"/>
    <cellStyle name="Comma 6 6 2 2 2 3 2 3" xfId="31299" xr:uid="{566BFC5A-5ACB-4702-AE3A-949261BB64C4}"/>
    <cellStyle name="Comma 6 6 2 2 2 3 3" xfId="11079" xr:uid="{C7B1197C-D593-4A7E-A130-E3464BD48348}"/>
    <cellStyle name="Comma 6 6 2 2 2 3 3 2" xfId="23211" xr:uid="{774CB241-D074-4DA1-81EF-A2FCB68F5A9F}"/>
    <cellStyle name="Comma 6 6 2 2 2 3 3 2 2" xfId="47475" xr:uid="{D84326EA-3FEF-4810-8470-5F2A0853892A}"/>
    <cellStyle name="Comma 6 6 2 2 2 3 3 3" xfId="35343" xr:uid="{8D06C16D-ABA5-4094-9840-A2923A000771}"/>
    <cellStyle name="Comma 6 6 2 2 2 3 4" xfId="15123" xr:uid="{6F1ACFA3-8203-4D5F-8E71-925164E72E77}"/>
    <cellStyle name="Comma 6 6 2 2 2 3 4 2" xfId="39387" xr:uid="{E953E51F-6F1A-4B0C-A6A6-994F51FD9CC3}"/>
    <cellStyle name="Comma 6 6 2 2 2 3 5" xfId="27255" xr:uid="{90001891-D0EA-4802-9D76-08325BF4F398}"/>
    <cellStyle name="Comma 6 6 2 2 2 4" xfId="5013" xr:uid="{EA595B34-9D9E-4635-9EA4-81E1652FE4A4}"/>
    <cellStyle name="Comma 6 6 2 2 2 4 2" xfId="17145" xr:uid="{89DC2F92-DE18-4A16-A23E-1839C2E0CA9B}"/>
    <cellStyle name="Comma 6 6 2 2 2 4 2 2" xfId="41409" xr:uid="{CA4F3C08-230D-4E36-9C40-0B67BB6FC2CF}"/>
    <cellStyle name="Comma 6 6 2 2 2 4 3" xfId="29277" xr:uid="{85D4AD2A-DF9B-49BA-8802-914E1C0360A4}"/>
    <cellStyle name="Comma 6 6 2 2 2 5" xfId="9057" xr:uid="{88706B70-4707-494F-9813-F2B6B7EB04D4}"/>
    <cellStyle name="Comma 6 6 2 2 2 5 2" xfId="21189" xr:uid="{F99AAF3D-7282-4B9E-B9D3-9025F33D51CA}"/>
    <cellStyle name="Comma 6 6 2 2 2 5 2 2" xfId="45453" xr:uid="{EEA929BA-C76A-49C9-A538-ECEC9B272560}"/>
    <cellStyle name="Comma 6 6 2 2 2 5 3" xfId="33321" xr:uid="{2D5058F6-5C3A-446D-B827-2EFEE6290CFC}"/>
    <cellStyle name="Comma 6 6 2 2 2 6" xfId="13101" xr:uid="{AC2EC674-B1E1-4B25-BB02-FA1762229AED}"/>
    <cellStyle name="Comma 6 6 2 2 2 6 2" xfId="37365" xr:uid="{AE172FCE-7F40-458E-9079-73C3771F1AD2}"/>
    <cellStyle name="Comma 6 6 2 2 2 7" xfId="25233" xr:uid="{F9CE03FC-3A35-4BC3-BBC5-53E6B3B74797}"/>
    <cellStyle name="Comma 6 6 2 2 3" xfId="1475" xr:uid="{84FAA4B7-456F-4375-AF8E-9733A0DFB0C6}"/>
    <cellStyle name="Comma 6 6 2 2 3 2" xfId="3497" xr:uid="{D68851A2-3DB4-43EA-8AAC-666F388AF960}"/>
    <cellStyle name="Comma 6 6 2 2 3 2 2" xfId="7541" xr:uid="{07A7731D-C204-425C-824E-E61286DC8A1D}"/>
    <cellStyle name="Comma 6 6 2 2 3 2 2 2" xfId="19673" xr:uid="{C511DCBF-11E4-4053-9D90-CAB28948DE4A}"/>
    <cellStyle name="Comma 6 6 2 2 3 2 2 2 2" xfId="43937" xr:uid="{8EC8EA66-29F6-452C-B1B0-B0645BC3CB82}"/>
    <cellStyle name="Comma 6 6 2 2 3 2 2 3" xfId="31805" xr:uid="{A8F75A21-52B3-47E1-B1F6-747E9FE69C9F}"/>
    <cellStyle name="Comma 6 6 2 2 3 2 3" xfId="11585" xr:uid="{D518983D-42FF-4EF2-A96B-904DD4E8146F}"/>
    <cellStyle name="Comma 6 6 2 2 3 2 3 2" xfId="23717" xr:uid="{FBF29248-9E89-4696-A828-5164CAB78B46}"/>
    <cellStyle name="Comma 6 6 2 2 3 2 3 2 2" xfId="47981" xr:uid="{1A3BB753-16F8-4B76-9F1A-3C76761FFF9D}"/>
    <cellStyle name="Comma 6 6 2 2 3 2 3 3" xfId="35849" xr:uid="{30C3D1DF-E602-41D9-AF11-FA2B7FF51F51}"/>
    <cellStyle name="Comma 6 6 2 2 3 2 4" xfId="15629" xr:uid="{204D5C0D-7C32-407E-9EA0-E0D7067E45D6}"/>
    <cellStyle name="Comma 6 6 2 2 3 2 4 2" xfId="39893" xr:uid="{7B8EECDF-AD6A-48F4-919F-77AB2FBBAFA0}"/>
    <cellStyle name="Comma 6 6 2 2 3 2 5" xfId="27761" xr:uid="{2A67A985-0E2D-44A8-B05B-9D3BEE67A7E5}"/>
    <cellStyle name="Comma 6 6 2 2 3 3" xfId="5519" xr:uid="{6C607736-8104-40D7-812E-5B54E8A40BD0}"/>
    <cellStyle name="Comma 6 6 2 2 3 3 2" xfId="17651" xr:uid="{0AC84CCC-57EC-49F8-B63C-4DAA9C0B24BA}"/>
    <cellStyle name="Comma 6 6 2 2 3 3 2 2" xfId="41915" xr:uid="{C7B3ABDD-A293-4A20-98CE-D2680E8CDB4E}"/>
    <cellStyle name="Comma 6 6 2 2 3 3 3" xfId="29783" xr:uid="{4E7EE594-EFE4-4DEC-ABAA-363D9C08D88B}"/>
    <cellStyle name="Comma 6 6 2 2 3 4" xfId="9563" xr:uid="{03D84060-25DC-4B02-8C6B-CCAD58121979}"/>
    <cellStyle name="Comma 6 6 2 2 3 4 2" xfId="21695" xr:uid="{2078877A-FDA3-4F82-AD8E-67F7C3D390CF}"/>
    <cellStyle name="Comma 6 6 2 2 3 4 2 2" xfId="45959" xr:uid="{57E88BD7-7D4D-4BC1-BD4C-FB30B3450F34}"/>
    <cellStyle name="Comma 6 6 2 2 3 4 3" xfId="33827" xr:uid="{96DB49DF-132D-4FFE-B7AB-359582057489}"/>
    <cellStyle name="Comma 6 6 2 2 3 5" xfId="13607" xr:uid="{B9BB2165-F051-4880-A6C2-2C3ED3520927}"/>
    <cellStyle name="Comma 6 6 2 2 3 5 2" xfId="37871" xr:uid="{3BE8FF6F-968A-49E7-982C-5353DBE164E2}"/>
    <cellStyle name="Comma 6 6 2 2 3 6" xfId="25739" xr:uid="{12AA75AB-7444-4A88-BBD5-A8A9A36CD46F}"/>
    <cellStyle name="Comma 6 6 2 2 4" xfId="2486" xr:uid="{6C46E961-9D48-4A54-8A2D-84C4ACEBE90D}"/>
    <cellStyle name="Comma 6 6 2 2 4 2" xfId="6530" xr:uid="{882BB4DD-3F4D-4417-94AF-25DC85256C7E}"/>
    <cellStyle name="Comma 6 6 2 2 4 2 2" xfId="18662" xr:uid="{AC79C49E-401F-4282-957B-99DA22CAB2E2}"/>
    <cellStyle name="Comma 6 6 2 2 4 2 2 2" xfId="42926" xr:uid="{510C848D-A747-4366-BA2E-80EE85DEE07B}"/>
    <cellStyle name="Comma 6 6 2 2 4 2 3" xfId="30794" xr:uid="{CAA03C19-D9D8-4CE3-BD1A-D3DD425DF63A}"/>
    <cellStyle name="Comma 6 6 2 2 4 3" xfId="10574" xr:uid="{D8F924A7-5ED2-492F-B599-97819834009D}"/>
    <cellStyle name="Comma 6 6 2 2 4 3 2" xfId="22706" xr:uid="{B79CCB45-2E3C-438C-9CD6-A90586F979C3}"/>
    <cellStyle name="Comma 6 6 2 2 4 3 2 2" xfId="46970" xr:uid="{A7AE17D7-EB1D-4BC6-8DC3-0DEC85DD4A24}"/>
    <cellStyle name="Comma 6 6 2 2 4 3 3" xfId="34838" xr:uid="{B599BA59-DE7C-4D23-956F-AC70099E7170}"/>
    <cellStyle name="Comma 6 6 2 2 4 4" xfId="14618" xr:uid="{501C3B4F-74DF-4FE0-ADE5-42CCDA62040A}"/>
    <cellStyle name="Comma 6 6 2 2 4 4 2" xfId="38882" xr:uid="{D1AA2F2F-B51F-428B-B957-F1F84BFE85D0}"/>
    <cellStyle name="Comma 6 6 2 2 4 5" xfId="26750" xr:uid="{75E066B5-E4B0-4905-A0C5-ECA17ED833EF}"/>
    <cellStyle name="Comma 6 6 2 2 5" xfId="4508" xr:uid="{01E5E2AF-8D4B-4107-8FE9-38A3859E9765}"/>
    <cellStyle name="Comma 6 6 2 2 5 2" xfId="16640" xr:uid="{E9500FE8-ECE4-4386-8E91-16D6400280F9}"/>
    <cellStyle name="Comma 6 6 2 2 5 2 2" xfId="40904" xr:uid="{C3A7F0E9-F589-4643-8B8E-F81673ECC4CB}"/>
    <cellStyle name="Comma 6 6 2 2 5 3" xfId="28772" xr:uid="{6EC9659F-C76A-4EEC-A79B-67B4DBEA52C5}"/>
    <cellStyle name="Comma 6 6 2 2 6" xfId="8552" xr:uid="{C03513DC-6601-4676-83BC-7DDCA3031A8E}"/>
    <cellStyle name="Comma 6 6 2 2 6 2" xfId="20684" xr:uid="{AEE5C939-3842-4E85-A41A-3ECF4236B750}"/>
    <cellStyle name="Comma 6 6 2 2 6 2 2" xfId="44948" xr:uid="{A533FBDB-E9A2-496A-8DEB-DD46DA3E123A}"/>
    <cellStyle name="Comma 6 6 2 2 6 3" xfId="32816" xr:uid="{F234C964-42F2-443B-AD62-FDAF07A32FD5}"/>
    <cellStyle name="Comma 6 6 2 2 7" xfId="12596" xr:uid="{D26CFAA7-67AF-436D-B407-94DE46BD993E}"/>
    <cellStyle name="Comma 6 6 2 2 7 2" xfId="36860" xr:uid="{FB584DFE-7D72-4FB4-AEE7-155ABF1D1898}"/>
    <cellStyle name="Comma 6 6 2 2 8" xfId="24728" xr:uid="{155EDA5A-24A0-4D38-A7BC-A2195DFC4A23}"/>
    <cellStyle name="Comma 6 6 2 3" xfId="716" xr:uid="{2DDCA16B-7A94-44B6-972B-24025C61F2E7}"/>
    <cellStyle name="Comma 6 6 2 3 2" xfId="1727" xr:uid="{2B21373F-E554-4970-B66F-E0132229BC0B}"/>
    <cellStyle name="Comma 6 6 2 3 2 2" xfId="3749" xr:uid="{DE1C9DD9-88E7-4436-9922-BB61B93788C0}"/>
    <cellStyle name="Comma 6 6 2 3 2 2 2" xfId="7793" xr:uid="{F8FD04E6-7B97-492E-AF78-15BAB8E6868B}"/>
    <cellStyle name="Comma 6 6 2 3 2 2 2 2" xfId="19925" xr:uid="{906C6B08-9D67-4C13-AF1C-31F87E4C442A}"/>
    <cellStyle name="Comma 6 6 2 3 2 2 2 2 2" xfId="44189" xr:uid="{CA2291CC-281D-46DF-9BCB-421FB5CEBB64}"/>
    <cellStyle name="Comma 6 6 2 3 2 2 2 3" xfId="32057" xr:uid="{89705593-1DC7-4D8A-85AC-7DB6073ECD25}"/>
    <cellStyle name="Comma 6 6 2 3 2 2 3" xfId="11837" xr:uid="{831A8F4D-30FE-4214-B9E1-1E4A3B06B490}"/>
    <cellStyle name="Comma 6 6 2 3 2 2 3 2" xfId="23969" xr:uid="{933AFB14-B278-441E-A983-387909DF9315}"/>
    <cellStyle name="Comma 6 6 2 3 2 2 3 2 2" xfId="48233" xr:uid="{16B8453D-EB23-4CFA-8BD8-6356F3DFB5AE}"/>
    <cellStyle name="Comma 6 6 2 3 2 2 3 3" xfId="36101" xr:uid="{E7F21B05-0D66-4A1E-BE03-2D0AAA8C7393}"/>
    <cellStyle name="Comma 6 6 2 3 2 2 4" xfId="15881" xr:uid="{1A85B2C2-51AA-4840-B5BD-198E267C4001}"/>
    <cellStyle name="Comma 6 6 2 3 2 2 4 2" xfId="40145" xr:uid="{85EB725B-C764-4BF7-BB03-2ED412F779DC}"/>
    <cellStyle name="Comma 6 6 2 3 2 2 5" xfId="28013" xr:uid="{6B614924-20EC-4F6F-8673-73B787A52292}"/>
    <cellStyle name="Comma 6 6 2 3 2 3" xfId="5771" xr:uid="{94C1BADF-C459-4633-B2D5-1BAE70735A0D}"/>
    <cellStyle name="Comma 6 6 2 3 2 3 2" xfId="17903" xr:uid="{04C1BFCA-A9F8-45BA-BFD7-53009A635E07}"/>
    <cellStyle name="Comma 6 6 2 3 2 3 2 2" xfId="42167" xr:uid="{9DD79180-BDE2-4F10-8CDD-A79A19854A8B}"/>
    <cellStyle name="Comma 6 6 2 3 2 3 3" xfId="30035" xr:uid="{183CA5CE-E186-4719-95CA-B2CF1D71C46A}"/>
    <cellStyle name="Comma 6 6 2 3 2 4" xfId="9815" xr:uid="{9F408B1B-D577-4489-9785-B0F05D61807E}"/>
    <cellStyle name="Comma 6 6 2 3 2 4 2" xfId="21947" xr:uid="{5055CFA4-95EE-4710-8F51-03F530FFFFAE}"/>
    <cellStyle name="Comma 6 6 2 3 2 4 2 2" xfId="46211" xr:uid="{33BDD5EC-6592-4F87-AC36-9C253D649274}"/>
    <cellStyle name="Comma 6 6 2 3 2 4 3" xfId="34079" xr:uid="{87FE2803-D203-485F-A922-8326CD51D08C}"/>
    <cellStyle name="Comma 6 6 2 3 2 5" xfId="13859" xr:uid="{7BE5B226-8F00-41CC-81E5-6DD1D0CCD4AA}"/>
    <cellStyle name="Comma 6 6 2 3 2 5 2" xfId="38123" xr:uid="{A1DCDB7E-CC5C-4444-A50A-89D54B8396EB}"/>
    <cellStyle name="Comma 6 6 2 3 2 6" xfId="25991" xr:uid="{4093DDA0-7680-4AD5-9F4F-6373E8B423B5}"/>
    <cellStyle name="Comma 6 6 2 3 3" xfId="2738" xr:uid="{A84AEDD4-608E-4052-92F7-FC9999759BA9}"/>
    <cellStyle name="Comma 6 6 2 3 3 2" xfId="6782" xr:uid="{F3B127E4-B25D-40B2-AE0E-04DC3DAEA430}"/>
    <cellStyle name="Comma 6 6 2 3 3 2 2" xfId="18914" xr:uid="{F35E678A-615E-47B7-ACB5-A99FCC3C874F}"/>
    <cellStyle name="Comma 6 6 2 3 3 2 2 2" xfId="43178" xr:uid="{A3F0F979-82EA-42D5-8B8D-3E8E9763E8D8}"/>
    <cellStyle name="Comma 6 6 2 3 3 2 3" xfId="31046" xr:uid="{EF846466-141C-4506-B906-CD2A67E63884}"/>
    <cellStyle name="Comma 6 6 2 3 3 3" xfId="10826" xr:uid="{A0C18322-1D90-467D-AEA3-9685FB813377}"/>
    <cellStyle name="Comma 6 6 2 3 3 3 2" xfId="22958" xr:uid="{656CE604-8B66-405E-A70E-29972E0355AB}"/>
    <cellStyle name="Comma 6 6 2 3 3 3 2 2" xfId="47222" xr:uid="{85643156-8E7A-45E7-97FC-8789BD9375A0}"/>
    <cellStyle name="Comma 6 6 2 3 3 3 3" xfId="35090" xr:uid="{6AF057AD-3D6D-406B-B2E5-1F3D68EF1327}"/>
    <cellStyle name="Comma 6 6 2 3 3 4" xfId="14870" xr:uid="{7E991B44-200B-4EA5-9014-4B189DFB70BD}"/>
    <cellStyle name="Comma 6 6 2 3 3 4 2" xfId="39134" xr:uid="{ABA2B05E-59C4-46DA-8BB0-E9BC3DB47A38}"/>
    <cellStyle name="Comma 6 6 2 3 3 5" xfId="27002" xr:uid="{6AF6507D-7DC5-4B69-9C5F-0F95F9DB37FA}"/>
    <cellStyle name="Comma 6 6 2 3 4" xfId="4760" xr:uid="{3016AC5F-F84D-46D7-A905-2738B902B8A9}"/>
    <cellStyle name="Comma 6 6 2 3 4 2" xfId="16892" xr:uid="{F87C553D-02B8-4574-82D6-523E033AD9DF}"/>
    <cellStyle name="Comma 6 6 2 3 4 2 2" xfId="41156" xr:uid="{F2D9625C-FCE7-4175-94EF-BBA654B0D9A1}"/>
    <cellStyle name="Comma 6 6 2 3 4 3" xfId="29024" xr:uid="{F22D882C-424C-4CB9-912A-A02A709DE14B}"/>
    <cellStyle name="Comma 6 6 2 3 5" xfId="8804" xr:uid="{97EB202F-A356-481E-B71F-F34B0FF8ACFE}"/>
    <cellStyle name="Comma 6 6 2 3 5 2" xfId="20936" xr:uid="{80E81E2B-13F1-4CBB-9AE4-380D9B467538}"/>
    <cellStyle name="Comma 6 6 2 3 5 2 2" xfId="45200" xr:uid="{565ED0A5-4700-4B9D-9CC8-C4315FE32548}"/>
    <cellStyle name="Comma 6 6 2 3 5 3" xfId="33068" xr:uid="{FD051FBC-AD77-45C9-9E6C-BFAD0A4621EF}"/>
    <cellStyle name="Comma 6 6 2 3 6" xfId="12848" xr:uid="{8BCB05DD-F042-41D9-AEE9-CC22EB04526F}"/>
    <cellStyle name="Comma 6 6 2 3 6 2" xfId="37112" xr:uid="{C8EBB7C4-9251-42F9-897E-C5ED361F13F7}"/>
    <cellStyle name="Comma 6 6 2 3 7" xfId="24980" xr:uid="{3207FF68-5E58-45CC-AC41-FEECD067CE94}"/>
    <cellStyle name="Comma 6 6 2 4" xfId="1222" xr:uid="{1CA7A69A-00A9-4986-8961-5CE21C2803A5}"/>
    <cellStyle name="Comma 6 6 2 4 2" xfId="3244" xr:uid="{671E8059-BC73-4543-B6A3-29614F941D9A}"/>
    <cellStyle name="Comma 6 6 2 4 2 2" xfId="7288" xr:uid="{9D314DD8-A577-420B-919D-46F476B3958B}"/>
    <cellStyle name="Comma 6 6 2 4 2 2 2" xfId="19420" xr:uid="{76516E63-FF74-411E-B6A9-CEB282D7D36E}"/>
    <cellStyle name="Comma 6 6 2 4 2 2 2 2" xfId="43684" xr:uid="{6F540557-DA76-4F37-8C9E-52786AC77499}"/>
    <cellStyle name="Comma 6 6 2 4 2 2 3" xfId="31552" xr:uid="{3C0B5C1C-4FE8-415D-ADB1-845369A358AF}"/>
    <cellStyle name="Comma 6 6 2 4 2 3" xfId="11332" xr:uid="{4F447611-BC62-475D-844E-98866E22DBD5}"/>
    <cellStyle name="Comma 6 6 2 4 2 3 2" xfId="23464" xr:uid="{73F39FFC-DD69-4701-B0A6-2BE7E435A9EB}"/>
    <cellStyle name="Comma 6 6 2 4 2 3 2 2" xfId="47728" xr:uid="{810DA2B0-B3CD-466A-93E6-5022826424A4}"/>
    <cellStyle name="Comma 6 6 2 4 2 3 3" xfId="35596" xr:uid="{DAB5B38F-173A-4790-B818-21437D863286}"/>
    <cellStyle name="Comma 6 6 2 4 2 4" xfId="15376" xr:uid="{A2455125-35E2-4EA1-8708-118C23FD64A9}"/>
    <cellStyle name="Comma 6 6 2 4 2 4 2" xfId="39640" xr:uid="{8B85F192-21BB-4CF5-8DB2-A91991B03F72}"/>
    <cellStyle name="Comma 6 6 2 4 2 5" xfId="27508" xr:uid="{3EE2DDA7-E386-42EE-A9C4-7C2F5C1F77ED}"/>
    <cellStyle name="Comma 6 6 2 4 3" xfId="5266" xr:uid="{133884A2-0253-4FE1-9C1D-2684B4663AA9}"/>
    <cellStyle name="Comma 6 6 2 4 3 2" xfId="17398" xr:uid="{1867F858-1721-4C58-85D9-40A76AA89910}"/>
    <cellStyle name="Comma 6 6 2 4 3 2 2" xfId="41662" xr:uid="{666BB383-5EC3-4BCF-A190-15E8B88485D1}"/>
    <cellStyle name="Comma 6 6 2 4 3 3" xfId="29530" xr:uid="{3B686F34-8215-4212-BBD6-115AB98EE616}"/>
    <cellStyle name="Comma 6 6 2 4 4" xfId="9310" xr:uid="{01779A5C-8220-4EDF-AD16-571745882755}"/>
    <cellStyle name="Comma 6 6 2 4 4 2" xfId="21442" xr:uid="{56AF1E3D-15AC-4546-80F8-E06B8E058AEB}"/>
    <cellStyle name="Comma 6 6 2 4 4 2 2" xfId="45706" xr:uid="{18120A18-527A-4320-B441-81E910AC9680}"/>
    <cellStyle name="Comma 6 6 2 4 4 3" xfId="33574" xr:uid="{18080711-8890-48A0-A519-2E01847E2309}"/>
    <cellStyle name="Comma 6 6 2 4 5" xfId="13354" xr:uid="{EA44E0AE-669E-470B-BEBC-DE1019304943}"/>
    <cellStyle name="Comma 6 6 2 4 5 2" xfId="37618" xr:uid="{211C26DF-1B54-470B-B97B-4FF338612D23}"/>
    <cellStyle name="Comma 6 6 2 4 6" xfId="25486" xr:uid="{2C5300E2-C814-496B-83A6-0360B494000D}"/>
    <cellStyle name="Comma 6 6 2 5" xfId="2233" xr:uid="{3B9E9354-7482-4AF0-9A41-8745C1AE5253}"/>
    <cellStyle name="Comma 6 6 2 5 2" xfId="6277" xr:uid="{BE29621E-1581-4F23-BFD3-09502F2D7257}"/>
    <cellStyle name="Comma 6 6 2 5 2 2" xfId="18409" xr:uid="{ECE07E33-C2DC-4874-AD11-D951ED283CA7}"/>
    <cellStyle name="Comma 6 6 2 5 2 2 2" xfId="42673" xr:uid="{AD6AD465-E561-4442-AE9D-12233E563545}"/>
    <cellStyle name="Comma 6 6 2 5 2 3" xfId="30541" xr:uid="{F20C3C61-AE6B-47E0-985B-BA2E5E64589C}"/>
    <cellStyle name="Comma 6 6 2 5 3" xfId="10321" xr:uid="{27932BD0-A465-4A54-B698-53D599F7314B}"/>
    <cellStyle name="Comma 6 6 2 5 3 2" xfId="22453" xr:uid="{44FD373B-C41B-402C-98AC-D218DB6480B9}"/>
    <cellStyle name="Comma 6 6 2 5 3 2 2" xfId="46717" xr:uid="{5C34DC5C-88B3-4107-911D-C7680FA6E628}"/>
    <cellStyle name="Comma 6 6 2 5 3 3" xfId="34585" xr:uid="{8CD76506-FCE6-425C-B0D9-EC6C841DAA89}"/>
    <cellStyle name="Comma 6 6 2 5 4" xfId="14365" xr:uid="{FAD9C19D-ED3C-4020-B2A8-E9755FF703A3}"/>
    <cellStyle name="Comma 6 6 2 5 4 2" xfId="38629" xr:uid="{0F8B99EE-FD93-4B51-BF22-C56544A33089}"/>
    <cellStyle name="Comma 6 6 2 5 5" xfId="26497" xr:uid="{AE7EE387-A62D-4899-A195-F3DB40966658}"/>
    <cellStyle name="Comma 6 6 2 6" xfId="4255" xr:uid="{C4243564-47F8-486E-B756-AFF97D4CDFF3}"/>
    <cellStyle name="Comma 6 6 2 6 2" xfId="16387" xr:uid="{C924272F-2934-447E-B1DE-12A2D9DBD0ED}"/>
    <cellStyle name="Comma 6 6 2 6 2 2" xfId="40651" xr:uid="{D80A1C8D-29FF-42D9-8C1B-376713CEDF99}"/>
    <cellStyle name="Comma 6 6 2 6 3" xfId="28519" xr:uid="{5E5E6B8A-7110-4E35-98FE-0E7987D9A4A6}"/>
    <cellStyle name="Comma 6 6 2 7" xfId="8299" xr:uid="{AEA4CBCA-78DC-4398-8417-9A530501938A}"/>
    <cellStyle name="Comma 6 6 2 7 2" xfId="20431" xr:uid="{2C8413D8-A02B-4BF6-AC8F-3067A648614D}"/>
    <cellStyle name="Comma 6 6 2 7 2 2" xfId="44695" xr:uid="{0A9AE128-102E-43F7-ACDD-D544FDC6D2A0}"/>
    <cellStyle name="Comma 6 6 2 7 3" xfId="32563" xr:uid="{8A5F73CA-92B7-4261-9CD3-97CD728FC0ED}"/>
    <cellStyle name="Comma 6 6 2 8" xfId="12343" xr:uid="{2A9F1008-1B3E-4F1A-925A-2113C68B9588}"/>
    <cellStyle name="Comma 6 6 2 8 2" xfId="36607" xr:uid="{B9503D89-D9C5-4559-A49A-86D888342F6C}"/>
    <cellStyle name="Comma 6 6 2 9" xfId="24475" xr:uid="{A493E964-8F10-44FF-83F5-58A44345535E}"/>
    <cellStyle name="Comma 6 6 3" xfId="338" xr:uid="{2391D7C5-82B0-4672-9784-5C3BB2DD6D21}"/>
    <cellStyle name="Comma 6 6 3 2" xfId="843" xr:uid="{F19B24F3-010F-4ACC-BA05-6A51B165BD78}"/>
    <cellStyle name="Comma 6 6 3 2 2" xfId="1854" xr:uid="{159E5D76-2419-4097-B8A1-C9F67597CE11}"/>
    <cellStyle name="Comma 6 6 3 2 2 2" xfId="3876" xr:uid="{982E4F5D-974B-4196-8F46-F464544C65E9}"/>
    <cellStyle name="Comma 6 6 3 2 2 2 2" xfId="7920" xr:uid="{F8CB8DD0-6CBC-4644-813B-F272E78CAD2B}"/>
    <cellStyle name="Comma 6 6 3 2 2 2 2 2" xfId="20052" xr:uid="{2ACC25F7-C1C1-4734-9AB7-D2F154FC8CD6}"/>
    <cellStyle name="Comma 6 6 3 2 2 2 2 2 2" xfId="44316" xr:uid="{42DED642-EC3A-4F02-B6D6-9CE51B2C40BD}"/>
    <cellStyle name="Comma 6 6 3 2 2 2 2 3" xfId="32184" xr:uid="{2430F4D2-9ADD-445D-8C81-1112E926D047}"/>
    <cellStyle name="Comma 6 6 3 2 2 2 3" xfId="11964" xr:uid="{A60D73E7-35E1-49FB-9069-3BA705AD0F44}"/>
    <cellStyle name="Comma 6 6 3 2 2 2 3 2" xfId="24096" xr:uid="{AFB0F2D5-EEDC-47C9-90BD-9B933630FE77}"/>
    <cellStyle name="Comma 6 6 3 2 2 2 3 2 2" xfId="48360" xr:uid="{0AD5254E-AF26-4F16-A02D-65FE29DA7209}"/>
    <cellStyle name="Comma 6 6 3 2 2 2 3 3" xfId="36228" xr:uid="{983CB56B-50F8-47C2-B8FB-F6741723017F}"/>
    <cellStyle name="Comma 6 6 3 2 2 2 4" xfId="16008" xr:uid="{7EC48B95-B534-49BE-AE89-4F6D7F929D9D}"/>
    <cellStyle name="Comma 6 6 3 2 2 2 4 2" xfId="40272" xr:uid="{98ECC742-30A6-41AC-BB5E-256DA53C9651}"/>
    <cellStyle name="Comma 6 6 3 2 2 2 5" xfId="28140" xr:uid="{5028E3F1-6700-4479-87FB-93C9C86BB928}"/>
    <cellStyle name="Comma 6 6 3 2 2 3" xfId="5898" xr:uid="{A4FB4784-4528-40D7-9F88-BECCBCC98911}"/>
    <cellStyle name="Comma 6 6 3 2 2 3 2" xfId="18030" xr:uid="{C97433D5-7833-434E-9282-EC7B7BE75527}"/>
    <cellStyle name="Comma 6 6 3 2 2 3 2 2" xfId="42294" xr:uid="{2FFB064A-A236-4EB0-9222-56CEEF000153}"/>
    <cellStyle name="Comma 6 6 3 2 2 3 3" xfId="30162" xr:uid="{59794428-8F02-404A-A6F5-40AB8080059A}"/>
    <cellStyle name="Comma 6 6 3 2 2 4" xfId="9942" xr:uid="{DE608A5A-EB6C-4627-9BFF-FEA03FFF4996}"/>
    <cellStyle name="Comma 6 6 3 2 2 4 2" xfId="22074" xr:uid="{52A28211-D229-4636-A221-95C57B07B7BC}"/>
    <cellStyle name="Comma 6 6 3 2 2 4 2 2" xfId="46338" xr:uid="{A0CAD830-5507-42AA-B50C-70F0018630ED}"/>
    <cellStyle name="Comma 6 6 3 2 2 4 3" xfId="34206" xr:uid="{14C2C9F0-8A6D-46A7-8DFE-67888D8909D0}"/>
    <cellStyle name="Comma 6 6 3 2 2 5" xfId="13986" xr:uid="{FC34980C-D3DF-4113-B4D3-253C95269BD5}"/>
    <cellStyle name="Comma 6 6 3 2 2 5 2" xfId="38250" xr:uid="{BAAD6D68-1B71-4C3A-8C63-C36344DC64A5}"/>
    <cellStyle name="Comma 6 6 3 2 2 6" xfId="26118" xr:uid="{AE374A64-E72B-4FC1-BAA9-F6BC6F5979CC}"/>
    <cellStyle name="Comma 6 6 3 2 3" xfId="2865" xr:uid="{30F7E81A-9200-461F-B2EB-14769BDFE5FB}"/>
    <cellStyle name="Comma 6 6 3 2 3 2" xfId="6909" xr:uid="{CF15C8F8-B130-4E0F-8AC5-4CAEBC6FA577}"/>
    <cellStyle name="Comma 6 6 3 2 3 2 2" xfId="19041" xr:uid="{D382D889-2CAA-4F4A-9982-7D20915DDF34}"/>
    <cellStyle name="Comma 6 6 3 2 3 2 2 2" xfId="43305" xr:uid="{36B9F49E-0A19-4A75-BA98-E407692567EC}"/>
    <cellStyle name="Comma 6 6 3 2 3 2 3" xfId="31173" xr:uid="{A8FC3957-1E82-4382-8553-A57BBD6A5095}"/>
    <cellStyle name="Comma 6 6 3 2 3 3" xfId="10953" xr:uid="{AFD6FB09-75FF-4C83-AB2F-E6C384E980EA}"/>
    <cellStyle name="Comma 6 6 3 2 3 3 2" xfId="23085" xr:uid="{700DB4E2-BD2E-4420-9559-2582FB156DD9}"/>
    <cellStyle name="Comma 6 6 3 2 3 3 2 2" xfId="47349" xr:uid="{9EB145EE-55AB-40FA-843D-CC754D7AA79A}"/>
    <cellStyle name="Comma 6 6 3 2 3 3 3" xfId="35217" xr:uid="{3D6CBA03-9B5E-41C7-8C36-7C46ECB9E047}"/>
    <cellStyle name="Comma 6 6 3 2 3 4" xfId="14997" xr:uid="{9EF9F15A-B8A2-42BF-B7B3-AC9EEC686717}"/>
    <cellStyle name="Comma 6 6 3 2 3 4 2" xfId="39261" xr:uid="{42E7FC6C-9A05-4FA5-8186-724E508E125A}"/>
    <cellStyle name="Comma 6 6 3 2 3 5" xfId="27129" xr:uid="{21AC4253-4001-47DD-985B-561549FD52BA}"/>
    <cellStyle name="Comma 6 6 3 2 4" xfId="4887" xr:uid="{371EE88C-0F9A-453D-92C4-C959C11A57A4}"/>
    <cellStyle name="Comma 6 6 3 2 4 2" xfId="17019" xr:uid="{AFA1D9F9-4354-46D2-B761-4F147FC2B6F6}"/>
    <cellStyle name="Comma 6 6 3 2 4 2 2" xfId="41283" xr:uid="{30AE7A32-BD4D-4B13-AE04-F715E37B9234}"/>
    <cellStyle name="Comma 6 6 3 2 4 3" xfId="29151" xr:uid="{4236A474-00D1-4FA7-AB4D-0F827E0AEA89}"/>
    <cellStyle name="Comma 6 6 3 2 5" xfId="8931" xr:uid="{9EB303E0-E276-441B-A032-82F8575D6F14}"/>
    <cellStyle name="Comma 6 6 3 2 5 2" xfId="21063" xr:uid="{8515E206-3A25-49CB-8790-F91288DD58A2}"/>
    <cellStyle name="Comma 6 6 3 2 5 2 2" xfId="45327" xr:uid="{5B669730-F42B-4510-846D-A7EF700B385D}"/>
    <cellStyle name="Comma 6 6 3 2 5 3" xfId="33195" xr:uid="{F61F0EC5-15C1-4E66-A4F0-4A3A44CB6BE0}"/>
    <cellStyle name="Comma 6 6 3 2 6" xfId="12975" xr:uid="{F5B39659-C803-49F9-AF7E-4E448380B611}"/>
    <cellStyle name="Comma 6 6 3 2 6 2" xfId="37239" xr:uid="{BBA5055B-C6C3-4821-A972-FB872139A73B}"/>
    <cellStyle name="Comma 6 6 3 2 7" xfId="25107" xr:uid="{4992699D-272D-47E4-8C3F-1A1BE5AF1C1E}"/>
    <cellStyle name="Comma 6 6 3 3" xfId="1349" xr:uid="{10FED03E-D784-4381-9834-809E5BF17DE2}"/>
    <cellStyle name="Comma 6 6 3 3 2" xfId="3371" xr:uid="{AD5A4A73-7BD1-4568-A85B-808AEA26857B}"/>
    <cellStyle name="Comma 6 6 3 3 2 2" xfId="7415" xr:uid="{C0FF0016-E2EE-4512-A940-92BBEF649F02}"/>
    <cellStyle name="Comma 6 6 3 3 2 2 2" xfId="19547" xr:uid="{D03004A4-832A-40D2-A19C-1667376186B4}"/>
    <cellStyle name="Comma 6 6 3 3 2 2 2 2" xfId="43811" xr:uid="{599A705C-3B75-45C1-AB15-8EE94F0BEC71}"/>
    <cellStyle name="Comma 6 6 3 3 2 2 3" xfId="31679" xr:uid="{52BAC4E0-2818-4F2A-BA0E-F61946E4AC34}"/>
    <cellStyle name="Comma 6 6 3 3 2 3" xfId="11459" xr:uid="{D5FF5BEE-9F20-462C-8F1B-B7882E15F3DF}"/>
    <cellStyle name="Comma 6 6 3 3 2 3 2" xfId="23591" xr:uid="{A1E6824F-C3AA-41C9-B1D1-C702186BC158}"/>
    <cellStyle name="Comma 6 6 3 3 2 3 2 2" xfId="47855" xr:uid="{EBC2C7D2-7220-42F8-AB9D-55E29FB01794}"/>
    <cellStyle name="Comma 6 6 3 3 2 3 3" xfId="35723" xr:uid="{4091A5C5-5898-4E94-9159-2F02317C0F9D}"/>
    <cellStyle name="Comma 6 6 3 3 2 4" xfId="15503" xr:uid="{547A45AE-57C4-42FA-AC22-F75F2BA3EEC4}"/>
    <cellStyle name="Comma 6 6 3 3 2 4 2" xfId="39767" xr:uid="{65F6C1C3-29D5-4579-B7A7-A0FB425FDD3E}"/>
    <cellStyle name="Comma 6 6 3 3 2 5" xfId="27635" xr:uid="{029DC19F-5BB8-42A4-9881-D35BE83B44F6}"/>
    <cellStyle name="Comma 6 6 3 3 3" xfId="5393" xr:uid="{960A6DDD-F982-4E43-9865-3583E7F273F2}"/>
    <cellStyle name="Comma 6 6 3 3 3 2" xfId="17525" xr:uid="{3F0A3BB9-E533-4774-A870-1D474256D21A}"/>
    <cellStyle name="Comma 6 6 3 3 3 2 2" xfId="41789" xr:uid="{8FBEF6E2-6100-4FCF-ACD4-2A187013DCBF}"/>
    <cellStyle name="Comma 6 6 3 3 3 3" xfId="29657" xr:uid="{445C4580-E3F5-46D7-8819-6C60950269C1}"/>
    <cellStyle name="Comma 6 6 3 3 4" xfId="9437" xr:uid="{EB83E8CB-FD65-49AA-89EF-B6BD845D3A48}"/>
    <cellStyle name="Comma 6 6 3 3 4 2" xfId="21569" xr:uid="{6C00C954-B9D0-4643-A7AF-D70BF045C5E0}"/>
    <cellStyle name="Comma 6 6 3 3 4 2 2" xfId="45833" xr:uid="{0915A874-96D5-47EB-9866-DBC7E06EB4C1}"/>
    <cellStyle name="Comma 6 6 3 3 4 3" xfId="33701" xr:uid="{C4694F02-5095-4463-8D8F-686B9E500728}"/>
    <cellStyle name="Comma 6 6 3 3 5" xfId="13481" xr:uid="{E4CA0FAF-FEAA-4517-ADE4-E6711CE5B267}"/>
    <cellStyle name="Comma 6 6 3 3 5 2" xfId="37745" xr:uid="{F3CDE082-35A2-4D67-AA54-3B39B9D60D06}"/>
    <cellStyle name="Comma 6 6 3 3 6" xfId="25613" xr:uid="{077264E7-05F2-4BF2-8504-02F260299EF8}"/>
    <cellStyle name="Comma 6 6 3 4" xfId="2360" xr:uid="{47207085-F153-42B0-B3F6-F94FA6D2202A}"/>
    <cellStyle name="Comma 6 6 3 4 2" xfId="6404" xr:uid="{436C03CF-F941-49DE-9871-8F5FB8B2292D}"/>
    <cellStyle name="Comma 6 6 3 4 2 2" xfId="18536" xr:uid="{BA33585D-AEB3-4C7B-B035-4B664623A3AB}"/>
    <cellStyle name="Comma 6 6 3 4 2 2 2" xfId="42800" xr:uid="{0873FEB1-EB77-4DDE-B6D0-A7BC1D8EC15F}"/>
    <cellStyle name="Comma 6 6 3 4 2 3" xfId="30668" xr:uid="{99CE6683-D522-49DD-8887-DD1E996DC0E5}"/>
    <cellStyle name="Comma 6 6 3 4 3" xfId="10448" xr:uid="{053AA874-4AA8-400C-967B-1C0137AC4A6A}"/>
    <cellStyle name="Comma 6 6 3 4 3 2" xfId="22580" xr:uid="{353A1A78-7EE6-4D5A-9E32-ADF7715FE7BA}"/>
    <cellStyle name="Comma 6 6 3 4 3 2 2" xfId="46844" xr:uid="{56A246FA-4481-4440-923D-D3836A18ECA2}"/>
    <cellStyle name="Comma 6 6 3 4 3 3" xfId="34712" xr:uid="{239B3537-2DF6-42C0-84EB-0D0F1916B62E}"/>
    <cellStyle name="Comma 6 6 3 4 4" xfId="14492" xr:uid="{160034EB-62F5-4D18-859E-EFDC7BCF8533}"/>
    <cellStyle name="Comma 6 6 3 4 4 2" xfId="38756" xr:uid="{45CA6C83-8522-442C-BF35-961D66AD7659}"/>
    <cellStyle name="Comma 6 6 3 4 5" xfId="26624" xr:uid="{E96F0BD3-957D-4C5C-8333-553C0B496F95}"/>
    <cellStyle name="Comma 6 6 3 5" xfId="4382" xr:uid="{EEC8164E-E6C8-4C20-B859-BB92AFF77D0A}"/>
    <cellStyle name="Comma 6 6 3 5 2" xfId="16514" xr:uid="{2AD26E63-BF98-419F-BCB8-37D9686A0F9F}"/>
    <cellStyle name="Comma 6 6 3 5 2 2" xfId="40778" xr:uid="{657508E2-A63E-4968-902A-CDD9FAE9D505}"/>
    <cellStyle name="Comma 6 6 3 5 3" xfId="28646" xr:uid="{699C182C-6C4D-43A7-8466-BAEAA603F906}"/>
    <cellStyle name="Comma 6 6 3 6" xfId="8426" xr:uid="{E16B03C2-AEE2-4665-A07F-A52EA8F571CA}"/>
    <cellStyle name="Comma 6 6 3 6 2" xfId="20558" xr:uid="{B61C8131-4098-4B75-AB9D-E7BE85EA44D4}"/>
    <cellStyle name="Comma 6 6 3 6 2 2" xfId="44822" xr:uid="{EBA81C96-80B8-4FA0-97E2-D573021F2194}"/>
    <cellStyle name="Comma 6 6 3 6 3" xfId="32690" xr:uid="{F20523C4-C2EF-4237-AF8C-C12E901AEA44}"/>
    <cellStyle name="Comma 6 6 3 7" xfId="12470" xr:uid="{599A733E-6D59-4F9E-8DCB-29FC23FD8FE2}"/>
    <cellStyle name="Comma 6 6 3 7 2" xfId="36734" xr:uid="{D277C845-365A-46DD-B734-463210744C64}"/>
    <cellStyle name="Comma 6 6 3 8" xfId="24602" xr:uid="{40467F42-79A5-4DAF-82F4-5B16E0FCA8FD}"/>
    <cellStyle name="Comma 6 6 4" xfId="590" xr:uid="{EFB5DDBE-48D4-44DD-ABCF-507E57567B53}"/>
    <cellStyle name="Comma 6 6 4 2" xfId="1601" xr:uid="{40BF55FA-5117-45B5-8556-B80A84DDC97F}"/>
    <cellStyle name="Comma 6 6 4 2 2" xfId="3623" xr:uid="{8BDF67D3-731E-4C83-9615-33C004773B30}"/>
    <cellStyle name="Comma 6 6 4 2 2 2" xfId="7667" xr:uid="{10778597-FE57-47CE-A822-526E43BB8B94}"/>
    <cellStyle name="Comma 6 6 4 2 2 2 2" xfId="19799" xr:uid="{CF8F2DBF-CFDA-4A93-A109-43B2E9816F69}"/>
    <cellStyle name="Comma 6 6 4 2 2 2 2 2" xfId="44063" xr:uid="{AED9269A-9DEB-42E0-9525-CC862F8C3E36}"/>
    <cellStyle name="Comma 6 6 4 2 2 2 3" xfId="31931" xr:uid="{9BE64222-6919-4918-B0D9-C1A4E007096D}"/>
    <cellStyle name="Comma 6 6 4 2 2 3" xfId="11711" xr:uid="{D074ACBC-CF1D-4FAA-9BE3-60019A3A1C98}"/>
    <cellStyle name="Comma 6 6 4 2 2 3 2" xfId="23843" xr:uid="{CE684DE2-10DB-435C-BE98-912E83E838BC}"/>
    <cellStyle name="Comma 6 6 4 2 2 3 2 2" xfId="48107" xr:uid="{2402D50D-36CC-4EB8-8458-44D831830028}"/>
    <cellStyle name="Comma 6 6 4 2 2 3 3" xfId="35975" xr:uid="{AA723578-E4FF-44F8-8445-478E8B60D63B}"/>
    <cellStyle name="Comma 6 6 4 2 2 4" xfId="15755" xr:uid="{AFE518DD-B997-46ED-B2F6-013BD8C01E57}"/>
    <cellStyle name="Comma 6 6 4 2 2 4 2" xfId="40019" xr:uid="{C06D24DC-B727-48E2-B77D-B4B2D5DF4645}"/>
    <cellStyle name="Comma 6 6 4 2 2 5" xfId="27887" xr:uid="{76E1585B-C8E5-41C9-B06C-883A45562070}"/>
    <cellStyle name="Comma 6 6 4 2 3" xfId="5645" xr:uid="{C678F625-1825-4749-AFB8-8CCCB2FC4B13}"/>
    <cellStyle name="Comma 6 6 4 2 3 2" xfId="17777" xr:uid="{C70980DA-8196-48A0-AB1E-1D114F3F3235}"/>
    <cellStyle name="Comma 6 6 4 2 3 2 2" xfId="42041" xr:uid="{8DE02547-8221-4ED3-A49B-F4758EEACF96}"/>
    <cellStyle name="Comma 6 6 4 2 3 3" xfId="29909" xr:uid="{D271E9F2-B692-4751-8FA0-F44AEE32DE0A}"/>
    <cellStyle name="Comma 6 6 4 2 4" xfId="9689" xr:uid="{E8206C8A-20AF-4731-BE7B-1D57409048FD}"/>
    <cellStyle name="Comma 6 6 4 2 4 2" xfId="21821" xr:uid="{225875F0-B177-4AD5-A76E-5CE744A91ED5}"/>
    <cellStyle name="Comma 6 6 4 2 4 2 2" xfId="46085" xr:uid="{6D019454-998E-490E-A037-DD1D76B49744}"/>
    <cellStyle name="Comma 6 6 4 2 4 3" xfId="33953" xr:uid="{FEB456BB-3FF2-4A7E-8798-8F4F6FFEFF5F}"/>
    <cellStyle name="Comma 6 6 4 2 5" xfId="13733" xr:uid="{848069EA-4E93-4D42-AF18-7B34AAC3412A}"/>
    <cellStyle name="Comma 6 6 4 2 5 2" xfId="37997" xr:uid="{C92F12A0-C5C2-493B-ACBB-F57DA1FF42AB}"/>
    <cellStyle name="Comma 6 6 4 2 6" xfId="25865" xr:uid="{AB6A93D6-A8B8-4B83-9932-B8ECEF91F238}"/>
    <cellStyle name="Comma 6 6 4 3" xfId="2612" xr:uid="{5DB79E7F-73ED-4502-B065-EDA45ADA0163}"/>
    <cellStyle name="Comma 6 6 4 3 2" xfId="6656" xr:uid="{6B639116-3493-4452-81AA-ECA4674704AD}"/>
    <cellStyle name="Comma 6 6 4 3 2 2" xfId="18788" xr:uid="{348D4509-BB94-45E2-ADBE-8610FA721774}"/>
    <cellStyle name="Comma 6 6 4 3 2 2 2" xfId="43052" xr:uid="{015BB366-B2BB-4BE5-82A4-A520F1A890D2}"/>
    <cellStyle name="Comma 6 6 4 3 2 3" xfId="30920" xr:uid="{2768575C-F0DB-462D-89DF-017E7262ECE6}"/>
    <cellStyle name="Comma 6 6 4 3 3" xfId="10700" xr:uid="{F9F15AD4-70AE-4376-820A-DB67F4783B57}"/>
    <cellStyle name="Comma 6 6 4 3 3 2" xfId="22832" xr:uid="{484FD897-D3E4-4CD0-940E-F546A3F65AA8}"/>
    <cellStyle name="Comma 6 6 4 3 3 2 2" xfId="47096" xr:uid="{D3C48951-B54B-4F52-81A5-8F71A9F37B63}"/>
    <cellStyle name="Comma 6 6 4 3 3 3" xfId="34964" xr:uid="{A9A3E44F-3782-46EC-A8D5-342BB13612DC}"/>
    <cellStyle name="Comma 6 6 4 3 4" xfId="14744" xr:uid="{0B84C598-A072-47C5-B531-28667A22E285}"/>
    <cellStyle name="Comma 6 6 4 3 4 2" xfId="39008" xr:uid="{CB19B67C-3C83-490D-839D-B7F035F17AAC}"/>
    <cellStyle name="Comma 6 6 4 3 5" xfId="26876" xr:uid="{E48C71BE-4E53-4182-82D4-7D3E313BFAAD}"/>
    <cellStyle name="Comma 6 6 4 4" xfId="4634" xr:uid="{152FDDCE-09AC-4E36-80EE-3F791DEBE3E4}"/>
    <cellStyle name="Comma 6 6 4 4 2" xfId="16766" xr:uid="{3B15218E-2383-4CAD-9E3D-36CC505FFF77}"/>
    <cellStyle name="Comma 6 6 4 4 2 2" xfId="41030" xr:uid="{B06762E6-E2DD-4C50-BFA7-7B5A2A5FFB08}"/>
    <cellStyle name="Comma 6 6 4 4 3" xfId="28898" xr:uid="{BE43F355-A327-45B1-B9F8-8E40FA63CE52}"/>
    <cellStyle name="Comma 6 6 4 5" xfId="8678" xr:uid="{4181D5C8-6156-4230-9FCA-10D257D25413}"/>
    <cellStyle name="Comma 6 6 4 5 2" xfId="20810" xr:uid="{94BE30B1-FB08-4E30-B018-3630CB08F489}"/>
    <cellStyle name="Comma 6 6 4 5 2 2" xfId="45074" xr:uid="{DF0156EA-F3F4-4A27-98B5-AA62F8A00A08}"/>
    <cellStyle name="Comma 6 6 4 5 3" xfId="32942" xr:uid="{E43002EF-13AC-45A2-AB17-633B698408E7}"/>
    <cellStyle name="Comma 6 6 4 6" xfId="12722" xr:uid="{5D381204-6603-4777-AF8A-09F32848CBF7}"/>
    <cellStyle name="Comma 6 6 4 6 2" xfId="36986" xr:uid="{1DE90601-C94C-475F-A6E8-B49BA0538293}"/>
    <cellStyle name="Comma 6 6 4 7" xfId="24854" xr:uid="{9FDC2017-4FFC-4CB0-81E3-858C00AE586D}"/>
    <cellStyle name="Comma 6 6 5" xfId="1096" xr:uid="{F50CE863-1D1E-4155-83C0-506449404990}"/>
    <cellStyle name="Comma 6 6 5 2" xfId="3118" xr:uid="{94C55EA6-EE41-42EC-A68C-F5BD725811BA}"/>
    <cellStyle name="Comma 6 6 5 2 2" xfId="7162" xr:uid="{E3723FEB-2FFB-4C2A-B711-1871D1C77D39}"/>
    <cellStyle name="Comma 6 6 5 2 2 2" xfId="19294" xr:uid="{98EA0349-57D6-494C-8D54-9B8FD3D96941}"/>
    <cellStyle name="Comma 6 6 5 2 2 2 2" xfId="43558" xr:uid="{CE7D42F9-7772-4A56-8401-DC6D4C55DFDD}"/>
    <cellStyle name="Comma 6 6 5 2 2 3" xfId="31426" xr:uid="{76D08C1F-A4B3-4227-836E-73EB8A9E477B}"/>
    <cellStyle name="Comma 6 6 5 2 3" xfId="11206" xr:uid="{ABE3E434-444E-42E1-BADE-13E78DA318AC}"/>
    <cellStyle name="Comma 6 6 5 2 3 2" xfId="23338" xr:uid="{B6544303-8E1B-4517-B263-203B1779D6D6}"/>
    <cellStyle name="Comma 6 6 5 2 3 2 2" xfId="47602" xr:uid="{FAB9F93D-A5D0-45E1-A5C4-3B8EF8ECA095}"/>
    <cellStyle name="Comma 6 6 5 2 3 3" xfId="35470" xr:uid="{480183DF-FC94-46A7-A369-C27724FD8848}"/>
    <cellStyle name="Comma 6 6 5 2 4" xfId="15250" xr:uid="{983D984B-BF39-4B55-935D-4A8DC233561B}"/>
    <cellStyle name="Comma 6 6 5 2 4 2" xfId="39514" xr:uid="{880DF412-0258-46DB-A01C-11C71FC4113E}"/>
    <cellStyle name="Comma 6 6 5 2 5" xfId="27382" xr:uid="{DA04A505-9A51-4650-9EB4-3340F544789C}"/>
    <cellStyle name="Comma 6 6 5 3" xfId="5140" xr:uid="{A7D84CE8-A794-4CEC-B18C-94711739517E}"/>
    <cellStyle name="Comma 6 6 5 3 2" xfId="17272" xr:uid="{454732B7-8501-4DC6-B375-8A6989606139}"/>
    <cellStyle name="Comma 6 6 5 3 2 2" xfId="41536" xr:uid="{142D562A-139C-430C-94D1-AA250804BB70}"/>
    <cellStyle name="Comma 6 6 5 3 3" xfId="29404" xr:uid="{F1049E0C-0A92-49F9-AE16-666467D53C5B}"/>
    <cellStyle name="Comma 6 6 5 4" xfId="9184" xr:uid="{368DE2C9-2046-4783-A986-11C681D9147D}"/>
    <cellStyle name="Comma 6 6 5 4 2" xfId="21316" xr:uid="{6F950711-F410-4585-862C-F6FA37291D77}"/>
    <cellStyle name="Comma 6 6 5 4 2 2" xfId="45580" xr:uid="{97D5AAB2-5D20-4193-BC49-90B40D71C10E}"/>
    <cellStyle name="Comma 6 6 5 4 3" xfId="33448" xr:uid="{C69AD9E4-FED1-417F-AF48-DA58EE778EA2}"/>
    <cellStyle name="Comma 6 6 5 5" xfId="13228" xr:uid="{FED4F806-171E-475B-9D65-3E49806C0F3D}"/>
    <cellStyle name="Comma 6 6 5 5 2" xfId="37492" xr:uid="{E366FC80-A6BC-4141-BF93-FB818BF3C36B}"/>
    <cellStyle name="Comma 6 6 5 6" xfId="25360" xr:uid="{24D6E23C-03F5-408A-B351-6B8CE355F10B}"/>
    <cellStyle name="Comma 6 6 6" xfId="2107" xr:uid="{0203E811-B77F-4AF4-81C5-AE708A004C91}"/>
    <cellStyle name="Comma 6 6 6 2" xfId="6151" xr:uid="{ED6C3F54-0BED-4E75-99DE-701B9315E969}"/>
    <cellStyle name="Comma 6 6 6 2 2" xfId="18283" xr:uid="{23DA4DE7-F50C-438C-856E-49A88E54F85A}"/>
    <cellStyle name="Comma 6 6 6 2 2 2" xfId="42547" xr:uid="{EDC1A5C7-937F-4F6A-90FA-9F098C3189CA}"/>
    <cellStyle name="Comma 6 6 6 2 3" xfId="30415" xr:uid="{CA8FFAD2-C155-4B38-9E3A-37839AE5C043}"/>
    <cellStyle name="Comma 6 6 6 3" xfId="10195" xr:uid="{D3A92779-4CB2-46A7-B318-DE8952F02522}"/>
    <cellStyle name="Comma 6 6 6 3 2" xfId="22327" xr:uid="{C9A30002-01B6-4CD8-A4F3-08F2B1B320B7}"/>
    <cellStyle name="Comma 6 6 6 3 2 2" xfId="46591" xr:uid="{689DCDB8-F29B-48E1-9094-B0F9DFA48B81}"/>
    <cellStyle name="Comma 6 6 6 3 3" xfId="34459" xr:uid="{32CEC6BF-F3B5-4BE8-A3E0-6A851124F6B9}"/>
    <cellStyle name="Comma 6 6 6 4" xfId="14239" xr:uid="{7D58EB5E-26E1-4907-9600-8577E68DD8D9}"/>
    <cellStyle name="Comma 6 6 6 4 2" xfId="38503" xr:uid="{8369E26D-FBCA-405F-A046-F4967E88CFFB}"/>
    <cellStyle name="Comma 6 6 6 5" xfId="26371" xr:uid="{097881A3-3D08-4FF0-833A-4C188AEB7A8B}"/>
    <cellStyle name="Comma 6 6 7" xfId="4129" xr:uid="{00DA4A6E-A2D3-4018-9F47-7C06AA88F2B6}"/>
    <cellStyle name="Comma 6 6 7 2" xfId="16261" xr:uid="{B16B6B8E-DB7B-4488-BFD0-22DA26531094}"/>
    <cellStyle name="Comma 6 6 7 2 2" xfId="40525" xr:uid="{E489377A-60D8-4A97-8FBD-89CB1868C15C}"/>
    <cellStyle name="Comma 6 6 7 3" xfId="28393" xr:uid="{C455A814-59BE-423C-9BB3-36E052C18A35}"/>
    <cellStyle name="Comma 6 6 8" xfId="8173" xr:uid="{A2BCDA0A-B46B-4A13-AA83-8414188FD5A1}"/>
    <cellStyle name="Comma 6 6 8 2" xfId="20305" xr:uid="{4690CF53-1C68-49B0-ABF6-AAE40F6EECD8}"/>
    <cellStyle name="Comma 6 6 8 2 2" xfId="44569" xr:uid="{8536C8B7-B88E-42B8-AA4E-DBCD8C1F37DA}"/>
    <cellStyle name="Comma 6 6 8 3" xfId="32437" xr:uid="{227A5A66-224E-403A-AB88-E93D94B8858B}"/>
    <cellStyle name="Comma 6 6 9" xfId="12217" xr:uid="{3797338E-E9D3-405B-9084-FA17950E3D15}"/>
    <cellStyle name="Comma 6 6 9 2" xfId="36481" xr:uid="{3B993670-F672-436A-A8B5-20BD293A26F2}"/>
    <cellStyle name="Comma 6 7" xfId="148" xr:uid="{99BC6B85-C03D-4D95-AD40-22C73B34CB1C}"/>
    <cellStyle name="Comma 6 7 2" xfId="401" xr:uid="{AE6223B2-5B87-4212-971D-512EF6BE02B7}"/>
    <cellStyle name="Comma 6 7 2 2" xfId="906" xr:uid="{92696A4C-1109-4AC8-8F18-07341D2ACB10}"/>
    <cellStyle name="Comma 6 7 2 2 2" xfId="1917" xr:uid="{E7C446F3-876E-4056-A9A0-E43113610A9C}"/>
    <cellStyle name="Comma 6 7 2 2 2 2" xfId="3939" xr:uid="{81067FAA-DF9B-48B2-B383-AF4BA4FF1A3C}"/>
    <cellStyle name="Comma 6 7 2 2 2 2 2" xfId="7983" xr:uid="{A6B5E5D1-C113-4D29-B814-FB4D63F28A95}"/>
    <cellStyle name="Comma 6 7 2 2 2 2 2 2" xfId="20115" xr:uid="{572E449C-97D1-407E-A225-6D8D9411E3AD}"/>
    <cellStyle name="Comma 6 7 2 2 2 2 2 2 2" xfId="44379" xr:uid="{1E521BA6-0307-4E10-AA41-C0B39951F62F}"/>
    <cellStyle name="Comma 6 7 2 2 2 2 2 3" xfId="32247" xr:uid="{A0B08797-DB02-4B05-834A-A417EAF278ED}"/>
    <cellStyle name="Comma 6 7 2 2 2 2 3" xfId="12027" xr:uid="{B6585012-2FEA-4CF0-B95C-BD0BF48F642C}"/>
    <cellStyle name="Comma 6 7 2 2 2 2 3 2" xfId="24159" xr:uid="{CE9546CB-2B13-4FFB-8895-164545E73426}"/>
    <cellStyle name="Comma 6 7 2 2 2 2 3 2 2" xfId="48423" xr:uid="{512776AD-C842-4D69-A177-A32F68A8CCDD}"/>
    <cellStyle name="Comma 6 7 2 2 2 2 3 3" xfId="36291" xr:uid="{B201C9EC-0F5A-4B58-A2AE-136DB8740A38}"/>
    <cellStyle name="Comma 6 7 2 2 2 2 4" xfId="16071" xr:uid="{3BF32501-F4E9-44B4-9B30-058C10B66527}"/>
    <cellStyle name="Comma 6 7 2 2 2 2 4 2" xfId="40335" xr:uid="{AF3DD977-B16C-4F3F-9354-8E10531B1BEE}"/>
    <cellStyle name="Comma 6 7 2 2 2 2 5" xfId="28203" xr:uid="{1927C658-5C90-4B6B-BAF2-03A034CA6D66}"/>
    <cellStyle name="Comma 6 7 2 2 2 3" xfId="5961" xr:uid="{7DEA43CB-16EE-498F-8AB3-E8F3A60C2450}"/>
    <cellStyle name="Comma 6 7 2 2 2 3 2" xfId="18093" xr:uid="{5EB31062-17C0-441F-9EBA-B1C1E17B9061}"/>
    <cellStyle name="Comma 6 7 2 2 2 3 2 2" xfId="42357" xr:uid="{C5639D9C-3A97-457C-A938-1E75F33CC81A}"/>
    <cellStyle name="Comma 6 7 2 2 2 3 3" xfId="30225" xr:uid="{48A1BE92-9D1D-41F6-8C78-32BAA5562565}"/>
    <cellStyle name="Comma 6 7 2 2 2 4" xfId="10005" xr:uid="{DCA86651-3CCB-455F-94A0-36416D0798D9}"/>
    <cellStyle name="Comma 6 7 2 2 2 4 2" xfId="22137" xr:uid="{BA938E06-0D23-4125-80FA-4C644DC4168A}"/>
    <cellStyle name="Comma 6 7 2 2 2 4 2 2" xfId="46401" xr:uid="{2EB6C5FB-7896-469E-9CF3-101ED43BEC5B}"/>
    <cellStyle name="Comma 6 7 2 2 2 4 3" xfId="34269" xr:uid="{8DD6091D-D92A-4ACA-9476-F9EAFCE084F3}"/>
    <cellStyle name="Comma 6 7 2 2 2 5" xfId="14049" xr:uid="{3DC3C474-0E6A-4242-98C6-1E7542EA48AE}"/>
    <cellStyle name="Comma 6 7 2 2 2 5 2" xfId="38313" xr:uid="{13BF5C2B-022A-488B-9C2E-3A77468B7BD5}"/>
    <cellStyle name="Comma 6 7 2 2 2 6" xfId="26181" xr:uid="{11E38936-0E39-421A-8ADE-323DB5CE066C}"/>
    <cellStyle name="Comma 6 7 2 2 3" xfId="2928" xr:uid="{567F684F-BAD0-47E8-8B46-2D8593D9E481}"/>
    <cellStyle name="Comma 6 7 2 2 3 2" xfId="6972" xr:uid="{9BC9E33D-9294-41B2-B6EF-336041442979}"/>
    <cellStyle name="Comma 6 7 2 2 3 2 2" xfId="19104" xr:uid="{FF0EDEB8-A90A-4DA4-B6C4-887B7223532C}"/>
    <cellStyle name="Comma 6 7 2 2 3 2 2 2" xfId="43368" xr:uid="{361C675B-8B6C-48E1-A9A0-5F57C83EC41D}"/>
    <cellStyle name="Comma 6 7 2 2 3 2 3" xfId="31236" xr:uid="{199A0C8F-35B2-4703-BAE0-790F51FD4022}"/>
    <cellStyle name="Comma 6 7 2 2 3 3" xfId="11016" xr:uid="{BA5B3746-212A-4D9F-9658-43459DA2A537}"/>
    <cellStyle name="Comma 6 7 2 2 3 3 2" xfId="23148" xr:uid="{10B70C24-3C89-4CC0-A2CF-4CC3EECA77B8}"/>
    <cellStyle name="Comma 6 7 2 2 3 3 2 2" xfId="47412" xr:uid="{C9F90F4B-13DE-4E3C-B27B-8BED388A9003}"/>
    <cellStyle name="Comma 6 7 2 2 3 3 3" xfId="35280" xr:uid="{BB7FC8CA-6214-44AB-B6FD-FA13728EBE3A}"/>
    <cellStyle name="Comma 6 7 2 2 3 4" xfId="15060" xr:uid="{1D4D2E50-73A4-4720-94F4-1E805D3E4CF5}"/>
    <cellStyle name="Comma 6 7 2 2 3 4 2" xfId="39324" xr:uid="{94E58BD0-1F57-4465-9080-21CACBFF01ED}"/>
    <cellStyle name="Comma 6 7 2 2 3 5" xfId="27192" xr:uid="{788564B2-0ED4-4B90-AE79-60F7FD527171}"/>
    <cellStyle name="Comma 6 7 2 2 4" xfId="4950" xr:uid="{7F8A4378-742F-4A45-A44A-1C5CA8AEF626}"/>
    <cellStyle name="Comma 6 7 2 2 4 2" xfId="17082" xr:uid="{35C3808F-FB77-4A63-9507-0D36463DF780}"/>
    <cellStyle name="Comma 6 7 2 2 4 2 2" xfId="41346" xr:uid="{C6B3C4A1-2DEA-40AD-B0DE-97B225656871}"/>
    <cellStyle name="Comma 6 7 2 2 4 3" xfId="29214" xr:uid="{B6838DE7-B77E-4418-9490-9601F261E391}"/>
    <cellStyle name="Comma 6 7 2 2 5" xfId="8994" xr:uid="{14E72EA4-74FA-41EE-B9EC-682BD69BDE65}"/>
    <cellStyle name="Comma 6 7 2 2 5 2" xfId="21126" xr:uid="{B91B95FB-970E-4DAD-AA57-18A5A83748DB}"/>
    <cellStyle name="Comma 6 7 2 2 5 2 2" xfId="45390" xr:uid="{88B0BC37-FA05-476A-AF5F-9B0FFD031F7F}"/>
    <cellStyle name="Comma 6 7 2 2 5 3" xfId="33258" xr:uid="{318EE716-D675-4FD1-9094-2AA2C93DF0D1}"/>
    <cellStyle name="Comma 6 7 2 2 6" xfId="13038" xr:uid="{6A716662-D4E6-4E11-8324-B60146ACD392}"/>
    <cellStyle name="Comma 6 7 2 2 6 2" xfId="37302" xr:uid="{FEBA070E-7C77-477E-8A77-3EEA28A59FBF}"/>
    <cellStyle name="Comma 6 7 2 2 7" xfId="25170" xr:uid="{CC5E06BE-FD91-445F-9DED-E91F93BCF738}"/>
    <cellStyle name="Comma 6 7 2 3" xfId="1412" xr:uid="{6A601F80-0E5C-44A6-983A-8A729B02F5B4}"/>
    <cellStyle name="Comma 6 7 2 3 2" xfId="3434" xr:uid="{B33DA960-3FB2-474E-8495-A27C870E78E8}"/>
    <cellStyle name="Comma 6 7 2 3 2 2" xfId="7478" xr:uid="{1225B54B-7F74-40C2-96E6-94A2F2C85E82}"/>
    <cellStyle name="Comma 6 7 2 3 2 2 2" xfId="19610" xr:uid="{C477935F-680E-4B74-B476-945A92458C10}"/>
    <cellStyle name="Comma 6 7 2 3 2 2 2 2" xfId="43874" xr:uid="{3BA0DA7B-B282-45D8-B9C8-9D3FBEF6ADCF}"/>
    <cellStyle name="Comma 6 7 2 3 2 2 3" xfId="31742" xr:uid="{5452971A-72B9-4429-9750-6CE5F360455B}"/>
    <cellStyle name="Comma 6 7 2 3 2 3" xfId="11522" xr:uid="{B843DB27-ED5A-4450-B730-12239CAB3908}"/>
    <cellStyle name="Comma 6 7 2 3 2 3 2" xfId="23654" xr:uid="{11A70D22-ECC7-46C5-84D0-50C660A7F3F0}"/>
    <cellStyle name="Comma 6 7 2 3 2 3 2 2" xfId="47918" xr:uid="{1434D194-9B42-4400-9CD9-B931804D2005}"/>
    <cellStyle name="Comma 6 7 2 3 2 3 3" xfId="35786" xr:uid="{742AF454-79D7-44AD-856E-7A3C6F062311}"/>
    <cellStyle name="Comma 6 7 2 3 2 4" xfId="15566" xr:uid="{9ED2AD91-E842-498C-A0B3-3B73F6E0C886}"/>
    <cellStyle name="Comma 6 7 2 3 2 4 2" xfId="39830" xr:uid="{9CBB2437-47AA-4682-86E4-C2FBA93C5FD8}"/>
    <cellStyle name="Comma 6 7 2 3 2 5" xfId="27698" xr:uid="{2B20CB42-F71A-4881-B86A-86C3E1CA938E}"/>
    <cellStyle name="Comma 6 7 2 3 3" xfId="5456" xr:uid="{1415966A-06EC-44CD-A310-FE6FBECE9B1E}"/>
    <cellStyle name="Comma 6 7 2 3 3 2" xfId="17588" xr:uid="{8D394918-6F98-4005-A239-99C09CE55AC8}"/>
    <cellStyle name="Comma 6 7 2 3 3 2 2" xfId="41852" xr:uid="{65E28D73-52B2-4AF8-ADCB-4473275343E3}"/>
    <cellStyle name="Comma 6 7 2 3 3 3" xfId="29720" xr:uid="{0E7251DF-A4BF-478B-98E3-4DAA574013BC}"/>
    <cellStyle name="Comma 6 7 2 3 4" xfId="9500" xr:uid="{61A9508B-3485-4752-B500-3E4CFCE25BBC}"/>
    <cellStyle name="Comma 6 7 2 3 4 2" xfId="21632" xr:uid="{F378A780-72EC-486D-AC6D-2D26F31FF4AD}"/>
    <cellStyle name="Comma 6 7 2 3 4 2 2" xfId="45896" xr:uid="{8E25A13A-6FB9-454B-8FDD-291A54DB5DC4}"/>
    <cellStyle name="Comma 6 7 2 3 4 3" xfId="33764" xr:uid="{B1920CD9-D962-4790-A119-9C6B0B611C4E}"/>
    <cellStyle name="Comma 6 7 2 3 5" xfId="13544" xr:uid="{9107FBE1-12C5-4283-9E59-FFBB61C5FBA4}"/>
    <cellStyle name="Comma 6 7 2 3 5 2" xfId="37808" xr:uid="{7FBDCE2F-FC58-45E6-B323-17162F978699}"/>
    <cellStyle name="Comma 6 7 2 3 6" xfId="25676" xr:uid="{885FF807-C44A-41CB-8865-43613EB9524F}"/>
    <cellStyle name="Comma 6 7 2 4" xfId="2423" xr:uid="{4ABF9D03-18E2-41CB-A41C-B1163652DAF2}"/>
    <cellStyle name="Comma 6 7 2 4 2" xfId="6467" xr:uid="{65938184-B2E6-4666-9457-7561562341AB}"/>
    <cellStyle name="Comma 6 7 2 4 2 2" xfId="18599" xr:uid="{E92FD2EE-42A4-4FAA-9FFC-BDB3032FE486}"/>
    <cellStyle name="Comma 6 7 2 4 2 2 2" xfId="42863" xr:uid="{65A173CD-273C-4948-BB9F-89CA1244E489}"/>
    <cellStyle name="Comma 6 7 2 4 2 3" xfId="30731" xr:uid="{FF285A83-8D68-41B6-BCEF-A48BE9E0386D}"/>
    <cellStyle name="Comma 6 7 2 4 3" xfId="10511" xr:uid="{CBEBFA28-A84C-4139-8793-812435AD872C}"/>
    <cellStyle name="Comma 6 7 2 4 3 2" xfId="22643" xr:uid="{C6B92B50-3348-4C7D-8BBD-9530FBC24D9E}"/>
    <cellStyle name="Comma 6 7 2 4 3 2 2" xfId="46907" xr:uid="{6E263BEC-F3A9-4743-AB7C-2E6C21E93DEF}"/>
    <cellStyle name="Comma 6 7 2 4 3 3" xfId="34775" xr:uid="{B171ABA4-2C2E-4DD5-8A60-6664E226C3A1}"/>
    <cellStyle name="Comma 6 7 2 4 4" xfId="14555" xr:uid="{CF742DC8-79E3-4295-8F59-212BCC8969C6}"/>
    <cellStyle name="Comma 6 7 2 4 4 2" xfId="38819" xr:uid="{52D754F1-21B4-49BC-BE7F-BC03234BCDA7}"/>
    <cellStyle name="Comma 6 7 2 4 5" xfId="26687" xr:uid="{2F90A50B-8060-43EB-822A-52A8E21D4205}"/>
    <cellStyle name="Comma 6 7 2 5" xfId="4445" xr:uid="{67C2446A-F34C-4C6B-899B-37F91B4589AF}"/>
    <cellStyle name="Comma 6 7 2 5 2" xfId="16577" xr:uid="{F95AB564-64E8-46DB-8D3D-C9C930DD5C47}"/>
    <cellStyle name="Comma 6 7 2 5 2 2" xfId="40841" xr:uid="{7660C99F-85A9-4944-A042-E71F5E3F2685}"/>
    <cellStyle name="Comma 6 7 2 5 3" xfId="28709" xr:uid="{FE588E66-3040-4DE9-873D-74124184B406}"/>
    <cellStyle name="Comma 6 7 2 6" xfId="8489" xr:uid="{B01E669C-5B59-4D7F-AD04-FC5BB52C0EE6}"/>
    <cellStyle name="Comma 6 7 2 6 2" xfId="20621" xr:uid="{B7A212D2-7365-4E95-BFCA-382DA166C80F}"/>
    <cellStyle name="Comma 6 7 2 6 2 2" xfId="44885" xr:uid="{26DE6C0B-B628-495D-AAFD-80A9943E18BE}"/>
    <cellStyle name="Comma 6 7 2 6 3" xfId="32753" xr:uid="{71422C4F-B76F-4BBC-A19A-0CF5F2BBE698}"/>
    <cellStyle name="Comma 6 7 2 7" xfId="12533" xr:uid="{E9D505FA-9D94-4F52-B0B9-C9A78B4544EC}"/>
    <cellStyle name="Comma 6 7 2 7 2" xfId="36797" xr:uid="{B2FF26E8-6287-4094-9EDD-D20E7FEBB6C6}"/>
    <cellStyle name="Comma 6 7 2 8" xfId="24665" xr:uid="{41BCC544-4F1F-4EAB-96FE-F959DAE393FC}"/>
    <cellStyle name="Comma 6 7 3" xfId="653" xr:uid="{A42FD48B-F282-4457-94E3-88907FDDD529}"/>
    <cellStyle name="Comma 6 7 3 2" xfId="1664" xr:uid="{97FCFFA5-E2EB-4945-9CA7-C176E70CA4AE}"/>
    <cellStyle name="Comma 6 7 3 2 2" xfId="3686" xr:uid="{81352F69-F906-4392-A7DA-4C5176DFFADE}"/>
    <cellStyle name="Comma 6 7 3 2 2 2" xfId="7730" xr:uid="{6CF6C240-1995-4DE9-86C3-37CCC2FCCB65}"/>
    <cellStyle name="Comma 6 7 3 2 2 2 2" xfId="19862" xr:uid="{DB09C5AE-AB50-469B-8C63-A111B4A63187}"/>
    <cellStyle name="Comma 6 7 3 2 2 2 2 2" xfId="44126" xr:uid="{BB6C2151-AB8D-4A92-9E3B-9965360F6776}"/>
    <cellStyle name="Comma 6 7 3 2 2 2 3" xfId="31994" xr:uid="{4B14BA98-2F2A-488A-AD80-87659BADE697}"/>
    <cellStyle name="Comma 6 7 3 2 2 3" xfId="11774" xr:uid="{9BC413A8-BC58-46FE-8447-1D00F5B5A6BB}"/>
    <cellStyle name="Comma 6 7 3 2 2 3 2" xfId="23906" xr:uid="{725B92A6-928C-4991-8268-ECB33D4BC9EF}"/>
    <cellStyle name="Comma 6 7 3 2 2 3 2 2" xfId="48170" xr:uid="{14228107-16B5-4D1E-85F7-2755CBB8BE9E}"/>
    <cellStyle name="Comma 6 7 3 2 2 3 3" xfId="36038" xr:uid="{DEF415DA-B2BD-4852-AE54-7CAC9FFACDF4}"/>
    <cellStyle name="Comma 6 7 3 2 2 4" xfId="15818" xr:uid="{96A98C58-37EC-4AB1-89CF-F2BCB3E3CF6F}"/>
    <cellStyle name="Comma 6 7 3 2 2 4 2" xfId="40082" xr:uid="{376D220C-7738-4811-A65F-BB845A6B6BD2}"/>
    <cellStyle name="Comma 6 7 3 2 2 5" xfId="27950" xr:uid="{8B05731B-1A65-4CE3-BE87-62E72EBE5E75}"/>
    <cellStyle name="Comma 6 7 3 2 3" xfId="5708" xr:uid="{9940DB91-8D76-4915-B56C-856B1481E4E2}"/>
    <cellStyle name="Comma 6 7 3 2 3 2" xfId="17840" xr:uid="{8A27CC39-9D37-4966-A50D-A7BB3FB62CA9}"/>
    <cellStyle name="Comma 6 7 3 2 3 2 2" xfId="42104" xr:uid="{ED7E37FE-C027-4060-9535-487AB3F9EE40}"/>
    <cellStyle name="Comma 6 7 3 2 3 3" xfId="29972" xr:uid="{A21DB9D6-EE88-4B1A-8608-9BA901455F75}"/>
    <cellStyle name="Comma 6 7 3 2 4" xfId="9752" xr:uid="{F852EF84-74ED-432D-BB97-27708FBCC4A5}"/>
    <cellStyle name="Comma 6 7 3 2 4 2" xfId="21884" xr:uid="{BC039370-0BEE-4703-AE0B-B51D84ED07F2}"/>
    <cellStyle name="Comma 6 7 3 2 4 2 2" xfId="46148" xr:uid="{18E59170-EC49-4978-9EA0-A7419754350E}"/>
    <cellStyle name="Comma 6 7 3 2 4 3" xfId="34016" xr:uid="{57294D11-2DD5-4E47-86D0-C340D100AC28}"/>
    <cellStyle name="Comma 6 7 3 2 5" xfId="13796" xr:uid="{8DDF9E1C-F7F0-419D-B902-E02C25FFA0AC}"/>
    <cellStyle name="Comma 6 7 3 2 5 2" xfId="38060" xr:uid="{6EC00684-DFAF-4555-A533-8DD3A368E25F}"/>
    <cellStyle name="Comma 6 7 3 2 6" xfId="25928" xr:uid="{3BE0873E-342C-4ADB-874F-7E97FAA5FCA4}"/>
    <cellStyle name="Comma 6 7 3 3" xfId="2675" xr:uid="{8DD5EA00-B52A-41B7-9166-C38D4C796C99}"/>
    <cellStyle name="Comma 6 7 3 3 2" xfId="6719" xr:uid="{66CC8E8F-A083-4C04-AB5E-68C63860E304}"/>
    <cellStyle name="Comma 6 7 3 3 2 2" xfId="18851" xr:uid="{752A086C-700B-4E35-81FF-82B2CF297F8D}"/>
    <cellStyle name="Comma 6 7 3 3 2 2 2" xfId="43115" xr:uid="{DEC19E4A-F24E-4252-91A7-FD48C9F0BD4C}"/>
    <cellStyle name="Comma 6 7 3 3 2 3" xfId="30983" xr:uid="{59D8B769-2397-4372-ACEF-B8B89663DAA9}"/>
    <cellStyle name="Comma 6 7 3 3 3" xfId="10763" xr:uid="{66AF8176-A42E-469A-B580-FEEB22823A17}"/>
    <cellStyle name="Comma 6 7 3 3 3 2" xfId="22895" xr:uid="{ED96FA1F-1565-4B4D-B03D-370D82F517F0}"/>
    <cellStyle name="Comma 6 7 3 3 3 2 2" xfId="47159" xr:uid="{D9CE6D89-4B2A-4F74-9EE4-781C7C2F2777}"/>
    <cellStyle name="Comma 6 7 3 3 3 3" xfId="35027" xr:uid="{2516F523-7B68-470E-B587-B2D00ADF14D0}"/>
    <cellStyle name="Comma 6 7 3 3 4" xfId="14807" xr:uid="{D178606C-9B30-4E08-A96A-8CFBC7AAAB9B}"/>
    <cellStyle name="Comma 6 7 3 3 4 2" xfId="39071" xr:uid="{6D0E536F-A160-4FAA-89CB-5D3455D970D9}"/>
    <cellStyle name="Comma 6 7 3 3 5" xfId="26939" xr:uid="{DF5F8821-FAB3-460E-BA2E-41A8B77A2552}"/>
    <cellStyle name="Comma 6 7 3 4" xfId="4697" xr:uid="{B72C7602-2905-435A-BC51-9FB3D8F26FE3}"/>
    <cellStyle name="Comma 6 7 3 4 2" xfId="16829" xr:uid="{EAFD6418-26CE-4226-8DED-66B02B8DA74D}"/>
    <cellStyle name="Comma 6 7 3 4 2 2" xfId="41093" xr:uid="{9C7472E0-23CA-49D8-9DE3-A34BCECDF382}"/>
    <cellStyle name="Comma 6 7 3 4 3" xfId="28961" xr:uid="{BC7B8B1C-4EE1-4DB2-AD11-EE859EA25272}"/>
    <cellStyle name="Comma 6 7 3 5" xfId="8741" xr:uid="{740D879D-05FB-440C-9D41-90DCE1DA479E}"/>
    <cellStyle name="Comma 6 7 3 5 2" xfId="20873" xr:uid="{79F8DE65-A758-448B-A773-1D3012B7224B}"/>
    <cellStyle name="Comma 6 7 3 5 2 2" xfId="45137" xr:uid="{C1689F2D-7971-4CE8-B779-334A10153F0D}"/>
    <cellStyle name="Comma 6 7 3 5 3" xfId="33005" xr:uid="{77300FF8-F2BB-47FB-A1A4-464C5142E5EA}"/>
    <cellStyle name="Comma 6 7 3 6" xfId="12785" xr:uid="{795C1D0F-BEA8-4A71-AA74-302675988B83}"/>
    <cellStyle name="Comma 6 7 3 6 2" xfId="37049" xr:uid="{6CF4FF88-B696-4C37-A2BD-415ADD878EA7}"/>
    <cellStyle name="Comma 6 7 3 7" xfId="24917" xr:uid="{81ED9B4A-C3B2-47F1-AEF5-479D35D71891}"/>
    <cellStyle name="Comma 6 7 4" xfId="1159" xr:uid="{08E4F8FF-34C9-4EF1-8178-CD858FE221B0}"/>
    <cellStyle name="Comma 6 7 4 2" xfId="3181" xr:uid="{B8FB2CBC-924B-45D7-BED7-49A78B1EB2B0}"/>
    <cellStyle name="Comma 6 7 4 2 2" xfId="7225" xr:uid="{E98EAF82-59F0-4588-9CC2-2BD066DBF7F3}"/>
    <cellStyle name="Comma 6 7 4 2 2 2" xfId="19357" xr:uid="{BEB6368E-798F-4BE1-BF8C-D3829827410B}"/>
    <cellStyle name="Comma 6 7 4 2 2 2 2" xfId="43621" xr:uid="{E6744E4F-5266-432B-8600-D952F26D2B0A}"/>
    <cellStyle name="Comma 6 7 4 2 2 3" xfId="31489" xr:uid="{656CA66A-8AD6-42DC-B369-4BEFD160D115}"/>
    <cellStyle name="Comma 6 7 4 2 3" xfId="11269" xr:uid="{90AAC17D-CCB8-402B-B7B4-1A1E7649A0FA}"/>
    <cellStyle name="Comma 6 7 4 2 3 2" xfId="23401" xr:uid="{2AFFBC93-90DC-4021-88CF-8D57C852AA6B}"/>
    <cellStyle name="Comma 6 7 4 2 3 2 2" xfId="47665" xr:uid="{3DF3F15F-261F-49CE-AB41-C34BB81CD3F7}"/>
    <cellStyle name="Comma 6 7 4 2 3 3" xfId="35533" xr:uid="{AFB2CD2F-EFB7-4259-8544-5434C9724A41}"/>
    <cellStyle name="Comma 6 7 4 2 4" xfId="15313" xr:uid="{63AD38F7-2FB7-4405-84A9-2824731C6998}"/>
    <cellStyle name="Comma 6 7 4 2 4 2" xfId="39577" xr:uid="{847A12AC-5FA9-4BEB-8A3C-743A833A4213}"/>
    <cellStyle name="Comma 6 7 4 2 5" xfId="27445" xr:uid="{865D8B4D-37F3-47DE-B0C4-D0D34BAE044B}"/>
    <cellStyle name="Comma 6 7 4 3" xfId="5203" xr:uid="{6FFAF0E7-3CE2-43A1-90DA-219F22BCC291}"/>
    <cellStyle name="Comma 6 7 4 3 2" xfId="17335" xr:uid="{5EF38567-A2B5-45E5-BE46-F987A9B6D804}"/>
    <cellStyle name="Comma 6 7 4 3 2 2" xfId="41599" xr:uid="{028872EC-D339-4AA0-9FB4-8D91D1289544}"/>
    <cellStyle name="Comma 6 7 4 3 3" xfId="29467" xr:uid="{F95E303D-C2F1-4329-9BF5-157B53ADF079}"/>
    <cellStyle name="Comma 6 7 4 4" xfId="9247" xr:uid="{EFB905C3-A0E6-4D4B-A315-392C3B399055}"/>
    <cellStyle name="Comma 6 7 4 4 2" xfId="21379" xr:uid="{441C8B31-DE3A-4EF1-ADE1-A49B786B4B60}"/>
    <cellStyle name="Comma 6 7 4 4 2 2" xfId="45643" xr:uid="{5FFCB5A6-8134-44A9-8CCB-17EB873F7441}"/>
    <cellStyle name="Comma 6 7 4 4 3" xfId="33511" xr:uid="{14853683-011D-4A44-9C07-4C2E8A2BA6EA}"/>
    <cellStyle name="Comma 6 7 4 5" xfId="13291" xr:uid="{5561997B-A9CE-4826-B9CF-D9D116627314}"/>
    <cellStyle name="Comma 6 7 4 5 2" xfId="37555" xr:uid="{EFD83063-02BC-4C27-B6D9-A5D4242CDA6C}"/>
    <cellStyle name="Comma 6 7 4 6" xfId="25423" xr:uid="{412C5992-295C-4D9F-9FB4-D8BE3FA15CC2}"/>
    <cellStyle name="Comma 6 7 5" xfId="2170" xr:uid="{DF19D62A-086D-4B73-B58F-2A45C1A3C0BA}"/>
    <cellStyle name="Comma 6 7 5 2" xfId="6214" xr:uid="{F5784929-8C37-4E56-991A-CBAA1079C45D}"/>
    <cellStyle name="Comma 6 7 5 2 2" xfId="18346" xr:uid="{26EE4AC4-0C43-4566-988F-878DE9D59784}"/>
    <cellStyle name="Comma 6 7 5 2 2 2" xfId="42610" xr:uid="{28EBD6EB-15CF-4CCE-833E-0BE69C744DBA}"/>
    <cellStyle name="Comma 6 7 5 2 3" xfId="30478" xr:uid="{98C55CF3-6E46-4847-B1E4-C18454C4DD5E}"/>
    <cellStyle name="Comma 6 7 5 3" xfId="10258" xr:uid="{FA211FBB-7062-4EB8-9AFB-BDE6CCA32360}"/>
    <cellStyle name="Comma 6 7 5 3 2" xfId="22390" xr:uid="{B1BFAE70-3AB4-46A8-B14B-13ACCADD6CD4}"/>
    <cellStyle name="Comma 6 7 5 3 2 2" xfId="46654" xr:uid="{31329A25-8F92-4716-9C2D-02F884360CC4}"/>
    <cellStyle name="Comma 6 7 5 3 3" xfId="34522" xr:uid="{73ECAA1B-D2A2-4F52-98FB-5BC61575E768}"/>
    <cellStyle name="Comma 6 7 5 4" xfId="14302" xr:uid="{CD6CF1C2-9E37-4B22-9772-3203730522F9}"/>
    <cellStyle name="Comma 6 7 5 4 2" xfId="38566" xr:uid="{B65EFEE1-265B-4066-A0C0-9D5BB262A0FB}"/>
    <cellStyle name="Comma 6 7 5 5" xfId="26434" xr:uid="{0FC06269-67FE-49B2-828E-3496ED8252C0}"/>
    <cellStyle name="Comma 6 7 6" xfId="4192" xr:uid="{E28565C9-86E1-435B-9CB5-815A11B03569}"/>
    <cellStyle name="Comma 6 7 6 2" xfId="16324" xr:uid="{5C647F00-7315-441B-9B4E-F57E4011FAB2}"/>
    <cellStyle name="Comma 6 7 6 2 2" xfId="40588" xr:uid="{877BC32A-D4AE-45E2-90C5-01943A2A0F10}"/>
    <cellStyle name="Comma 6 7 6 3" xfId="28456" xr:uid="{0B7C1D7D-B652-40D7-9F68-1505280E988D}"/>
    <cellStyle name="Comma 6 7 7" xfId="8236" xr:uid="{F1871BE5-EC05-4E35-A22C-734B63E44D1C}"/>
    <cellStyle name="Comma 6 7 7 2" xfId="20368" xr:uid="{4F31E04B-E95C-406C-B639-9E6A8BC15186}"/>
    <cellStyle name="Comma 6 7 7 2 2" xfId="44632" xr:uid="{A35DB36B-693E-45F0-8271-AE06F3361B7F}"/>
    <cellStyle name="Comma 6 7 7 3" xfId="32500" xr:uid="{D14C6086-50AC-4305-B392-ADD1DDF68BE0}"/>
    <cellStyle name="Comma 6 7 8" xfId="12280" xr:uid="{C329BE09-0F68-45E2-876D-DFAF1887108F}"/>
    <cellStyle name="Comma 6 7 8 2" xfId="36544" xr:uid="{B5F05119-24D8-4B63-AB46-781D202B388C}"/>
    <cellStyle name="Comma 6 7 9" xfId="24412" xr:uid="{AB4A0E2F-6D6E-4FF7-9585-D33B5E231C19}"/>
    <cellStyle name="Comma 6 8" xfId="275" xr:uid="{B3937CF1-94F1-40DE-A7F0-710A0C2FFA70}"/>
    <cellStyle name="Comma 6 8 2" xfId="780" xr:uid="{ECB35A40-CC6B-4501-9FFD-62445BCFDF95}"/>
    <cellStyle name="Comma 6 8 2 2" xfId="1791" xr:uid="{1C17969B-1CA9-4256-94C8-67E4944F0806}"/>
    <cellStyle name="Comma 6 8 2 2 2" xfId="3813" xr:uid="{B11EE3EA-90DE-4942-AA5A-463D0762DBCD}"/>
    <cellStyle name="Comma 6 8 2 2 2 2" xfId="7857" xr:uid="{2DC2F82E-21EE-4699-86E9-2BC824A38EEC}"/>
    <cellStyle name="Comma 6 8 2 2 2 2 2" xfId="19989" xr:uid="{6AD0A605-EC6A-4A0B-829D-F09693CEEB68}"/>
    <cellStyle name="Comma 6 8 2 2 2 2 2 2" xfId="44253" xr:uid="{47E4A805-94EA-4E92-8F04-7330A124EB76}"/>
    <cellStyle name="Comma 6 8 2 2 2 2 3" xfId="32121" xr:uid="{C8B1A74D-171F-45A5-B2B1-105563DD4A1B}"/>
    <cellStyle name="Comma 6 8 2 2 2 3" xfId="11901" xr:uid="{3719BF31-2E98-48B7-A9DF-3DA496EC11B9}"/>
    <cellStyle name="Comma 6 8 2 2 2 3 2" xfId="24033" xr:uid="{68875635-6B2C-4B07-9D9E-DAB6AE744E6E}"/>
    <cellStyle name="Comma 6 8 2 2 2 3 2 2" xfId="48297" xr:uid="{BD40BE8A-813D-4C7B-AB59-5AFCB49AAF46}"/>
    <cellStyle name="Comma 6 8 2 2 2 3 3" xfId="36165" xr:uid="{D3E48F94-96D7-4FBE-83E1-7E7CC1971685}"/>
    <cellStyle name="Comma 6 8 2 2 2 4" xfId="15945" xr:uid="{C76C1A10-58E5-4CC1-96A8-B9E74AC9BE19}"/>
    <cellStyle name="Comma 6 8 2 2 2 4 2" xfId="40209" xr:uid="{294F80B5-D718-41BF-AC9C-1D7148EB0B53}"/>
    <cellStyle name="Comma 6 8 2 2 2 5" xfId="28077" xr:uid="{95B7A1D3-A595-41B3-B969-B9879E909E80}"/>
    <cellStyle name="Comma 6 8 2 2 3" xfId="5835" xr:uid="{9279073E-5F7C-45B0-9BCB-35A44BB6578F}"/>
    <cellStyle name="Comma 6 8 2 2 3 2" xfId="17967" xr:uid="{5204143A-BA19-4550-B1EC-CA1F19B4F31A}"/>
    <cellStyle name="Comma 6 8 2 2 3 2 2" xfId="42231" xr:uid="{5ADBC776-1754-4D31-82B6-9F8E2E321043}"/>
    <cellStyle name="Comma 6 8 2 2 3 3" xfId="30099" xr:uid="{EA12A48D-1676-4203-B03D-A41DE3DCF01A}"/>
    <cellStyle name="Comma 6 8 2 2 4" xfId="9879" xr:uid="{D727C1CF-CFBD-4450-A65E-A40DEB457324}"/>
    <cellStyle name="Comma 6 8 2 2 4 2" xfId="22011" xr:uid="{F53749B6-ED76-4D1A-978C-CB5711C9AC83}"/>
    <cellStyle name="Comma 6 8 2 2 4 2 2" xfId="46275" xr:uid="{803EDDFD-7415-482F-A291-81AA126AE372}"/>
    <cellStyle name="Comma 6 8 2 2 4 3" xfId="34143" xr:uid="{975B1929-FBE3-4B2C-B420-9142F83CCCB9}"/>
    <cellStyle name="Comma 6 8 2 2 5" xfId="13923" xr:uid="{9A5C5778-147A-4300-929E-A8D4B7C85263}"/>
    <cellStyle name="Comma 6 8 2 2 5 2" xfId="38187" xr:uid="{54B488B3-96A7-44E1-983B-DDCA9A7F5E48}"/>
    <cellStyle name="Comma 6 8 2 2 6" xfId="26055" xr:uid="{7290313A-AECE-4C67-B775-0B022E6E146E}"/>
    <cellStyle name="Comma 6 8 2 3" xfId="2802" xr:uid="{E318D672-5B83-4BE9-97CC-5966131B9331}"/>
    <cellStyle name="Comma 6 8 2 3 2" xfId="6846" xr:uid="{4F262164-E9A9-4FB1-9DF3-63E41E57BF22}"/>
    <cellStyle name="Comma 6 8 2 3 2 2" xfId="18978" xr:uid="{64BC7412-5DD7-4811-8F30-4696C83F7133}"/>
    <cellStyle name="Comma 6 8 2 3 2 2 2" xfId="43242" xr:uid="{37486262-7C1D-45FC-B6E6-0FD3DE7AC4D7}"/>
    <cellStyle name="Comma 6 8 2 3 2 3" xfId="31110" xr:uid="{50B270E7-9C12-4A60-823C-FD7EC8119BBC}"/>
    <cellStyle name="Comma 6 8 2 3 3" xfId="10890" xr:uid="{B2409D41-FFF0-4F6F-995C-D4BB73B2332C}"/>
    <cellStyle name="Comma 6 8 2 3 3 2" xfId="23022" xr:uid="{2938B9AB-6181-4C52-AED0-F6E5167A58B6}"/>
    <cellStyle name="Comma 6 8 2 3 3 2 2" xfId="47286" xr:uid="{65DAEB25-668E-438E-B4F1-4121C7A89460}"/>
    <cellStyle name="Comma 6 8 2 3 3 3" xfId="35154" xr:uid="{BB9424C8-1F2B-4164-985F-5739AE9C2A0C}"/>
    <cellStyle name="Comma 6 8 2 3 4" xfId="14934" xr:uid="{AA6214A5-3E73-4FCE-A67A-E23013618258}"/>
    <cellStyle name="Comma 6 8 2 3 4 2" xfId="39198" xr:uid="{DCA44B73-597D-4D54-9531-D8099BDF5034}"/>
    <cellStyle name="Comma 6 8 2 3 5" xfId="27066" xr:uid="{ADE00F65-65A9-4BD8-A8C4-A0E25193D0E0}"/>
    <cellStyle name="Comma 6 8 2 4" xfId="4824" xr:uid="{EA7F9986-1DCF-49E4-AE8C-D5F09E44F8B8}"/>
    <cellStyle name="Comma 6 8 2 4 2" xfId="16956" xr:uid="{A9E4CFEE-36B7-4BB7-8B67-CF666C2E4DE7}"/>
    <cellStyle name="Comma 6 8 2 4 2 2" xfId="41220" xr:uid="{78E0CEEC-9BE4-46F6-8D24-D213509DA700}"/>
    <cellStyle name="Comma 6 8 2 4 3" xfId="29088" xr:uid="{469F580F-7405-46B1-A8F5-83AAD0B6571E}"/>
    <cellStyle name="Comma 6 8 2 5" xfId="8868" xr:uid="{8CF5702F-2A09-4B2C-B73A-6948FEFD1B5C}"/>
    <cellStyle name="Comma 6 8 2 5 2" xfId="21000" xr:uid="{52127247-F6CF-456F-AD01-45947182E6DA}"/>
    <cellStyle name="Comma 6 8 2 5 2 2" xfId="45264" xr:uid="{7EF26F55-C1E0-4AE6-BD0E-638D3A0851A7}"/>
    <cellStyle name="Comma 6 8 2 5 3" xfId="33132" xr:uid="{87EFA99E-A246-4EBC-ACED-B565E70118A0}"/>
    <cellStyle name="Comma 6 8 2 6" xfId="12912" xr:uid="{0477D2C1-1649-4985-84C3-13A375878AC4}"/>
    <cellStyle name="Comma 6 8 2 6 2" xfId="37176" xr:uid="{894D98A0-9671-4731-99ED-62F9463415F6}"/>
    <cellStyle name="Comma 6 8 2 7" xfId="25044" xr:uid="{907950E1-77D5-4C2A-ABDD-25B6D96C50AB}"/>
    <cellStyle name="Comma 6 8 3" xfId="1286" xr:uid="{DEDA11D9-B044-4759-9C36-ABA763FA34D3}"/>
    <cellStyle name="Comma 6 8 3 2" xfId="3308" xr:uid="{DD86C259-9A14-4BED-BBA9-375230493BE1}"/>
    <cellStyle name="Comma 6 8 3 2 2" xfId="7352" xr:uid="{2247FE39-0A5B-4ECB-9CBE-AC04424F1860}"/>
    <cellStyle name="Comma 6 8 3 2 2 2" xfId="19484" xr:uid="{0C8ABB51-BDAC-47BD-B0F4-47516A661320}"/>
    <cellStyle name="Comma 6 8 3 2 2 2 2" xfId="43748" xr:uid="{46B44B7B-D2D9-4CC0-8E17-5F7E8188395B}"/>
    <cellStyle name="Comma 6 8 3 2 2 3" xfId="31616" xr:uid="{02BFFBFF-A85F-4D7F-8E30-C1A2EEBE009F}"/>
    <cellStyle name="Comma 6 8 3 2 3" xfId="11396" xr:uid="{9925BE44-E7A8-4126-B7FE-C1E9D9231C52}"/>
    <cellStyle name="Comma 6 8 3 2 3 2" xfId="23528" xr:uid="{33A15158-F8C2-4D75-AF59-08FAA56A5082}"/>
    <cellStyle name="Comma 6 8 3 2 3 2 2" xfId="47792" xr:uid="{74A1A704-36AA-442C-AF09-0D5B6DDCFBBF}"/>
    <cellStyle name="Comma 6 8 3 2 3 3" xfId="35660" xr:uid="{05F97E49-F444-44E6-879B-38FDC8962C4B}"/>
    <cellStyle name="Comma 6 8 3 2 4" xfId="15440" xr:uid="{B814C5DD-1447-4ADD-8BB9-64483BA574B4}"/>
    <cellStyle name="Comma 6 8 3 2 4 2" xfId="39704" xr:uid="{55275013-00AB-4D0F-91E4-0038001F26EC}"/>
    <cellStyle name="Comma 6 8 3 2 5" xfId="27572" xr:uid="{317B42F6-FF28-488A-8861-7FD27250962A}"/>
    <cellStyle name="Comma 6 8 3 3" xfId="5330" xr:uid="{09DB6F20-83F5-4F74-8F8B-FDE2F2D42549}"/>
    <cellStyle name="Comma 6 8 3 3 2" xfId="17462" xr:uid="{2EB0F0F7-B731-4FEC-BB68-E936543B9481}"/>
    <cellStyle name="Comma 6 8 3 3 2 2" xfId="41726" xr:uid="{DF72F34B-2A47-4FA4-9FA8-AFA67E29A866}"/>
    <cellStyle name="Comma 6 8 3 3 3" xfId="29594" xr:uid="{A25DADD0-D045-4F3C-BC69-7EB656060203}"/>
    <cellStyle name="Comma 6 8 3 4" xfId="9374" xr:uid="{29253E71-7908-4E09-813D-F168FFB70F08}"/>
    <cellStyle name="Comma 6 8 3 4 2" xfId="21506" xr:uid="{A1D3ED2E-B4D7-4C11-9427-444C0AE0631C}"/>
    <cellStyle name="Comma 6 8 3 4 2 2" xfId="45770" xr:uid="{9984AAB5-7EDD-415B-8AB2-88E010DC564C}"/>
    <cellStyle name="Comma 6 8 3 4 3" xfId="33638" xr:uid="{CFE86F14-592F-4DB7-BA3B-EACFC2F635C4}"/>
    <cellStyle name="Comma 6 8 3 5" xfId="13418" xr:uid="{07ED4E07-6178-4CC0-B883-1578FDE3DAB7}"/>
    <cellStyle name="Comma 6 8 3 5 2" xfId="37682" xr:uid="{C68B1621-A2A2-402C-A856-F2336EA0DC5E}"/>
    <cellStyle name="Comma 6 8 3 6" xfId="25550" xr:uid="{AC4DAB2A-6A1C-40E0-B43D-6B53C792A119}"/>
    <cellStyle name="Comma 6 8 4" xfId="2297" xr:uid="{ED07E12C-7F9F-4F65-B329-B89202A70D35}"/>
    <cellStyle name="Comma 6 8 4 2" xfId="6341" xr:uid="{A45929F6-2A9E-4871-A2F3-1C97BF4D2CB8}"/>
    <cellStyle name="Comma 6 8 4 2 2" xfId="18473" xr:uid="{F1B41833-2FC7-40E1-A8BF-7489B44EDF07}"/>
    <cellStyle name="Comma 6 8 4 2 2 2" xfId="42737" xr:uid="{43EF83B5-FF6F-4C4F-BBF7-2EF57761C832}"/>
    <cellStyle name="Comma 6 8 4 2 3" xfId="30605" xr:uid="{AF18ED60-7A8F-4116-9C96-5B743DEDEB95}"/>
    <cellStyle name="Comma 6 8 4 3" xfId="10385" xr:uid="{DD6F78B0-2861-46E4-93F5-9D6327ECCD4B}"/>
    <cellStyle name="Comma 6 8 4 3 2" xfId="22517" xr:uid="{F311A320-95A8-4137-8998-4ABEC8542787}"/>
    <cellStyle name="Comma 6 8 4 3 2 2" xfId="46781" xr:uid="{F80E62C3-D6C8-4E03-85B6-39722A710F43}"/>
    <cellStyle name="Comma 6 8 4 3 3" xfId="34649" xr:uid="{A14D7DFC-F26B-475B-8C61-33D49E3E6391}"/>
    <cellStyle name="Comma 6 8 4 4" xfId="14429" xr:uid="{C8740588-DCFA-4121-9A99-97E4B52921FE}"/>
    <cellStyle name="Comma 6 8 4 4 2" xfId="38693" xr:uid="{3641BC8E-8C1A-45FE-9CD7-ABBF0D043B5A}"/>
    <cellStyle name="Comma 6 8 4 5" xfId="26561" xr:uid="{92115E02-02FD-4A77-8A90-62A575A26DD2}"/>
    <cellStyle name="Comma 6 8 5" xfId="4319" xr:uid="{F16B1DD7-9A20-4038-A99E-B03AEF734192}"/>
    <cellStyle name="Comma 6 8 5 2" xfId="16451" xr:uid="{ACC59318-D4DE-4BAE-90DB-23984969CB05}"/>
    <cellStyle name="Comma 6 8 5 2 2" xfId="40715" xr:uid="{B1A028BB-31CC-4121-BE0F-15783F882191}"/>
    <cellStyle name="Comma 6 8 5 3" xfId="28583" xr:uid="{D155EF2A-CC0C-481F-908C-8237B9463418}"/>
    <cellStyle name="Comma 6 8 6" xfId="8363" xr:uid="{5A9322BB-6188-4C0A-966C-0E11B7EEFDFA}"/>
    <cellStyle name="Comma 6 8 6 2" xfId="20495" xr:uid="{4E9F6C6C-0959-4C52-8022-27C0317B13D4}"/>
    <cellStyle name="Comma 6 8 6 2 2" xfId="44759" xr:uid="{F0FF86EF-677F-4AC2-BD5F-6615E0EAE8EB}"/>
    <cellStyle name="Comma 6 8 6 3" xfId="32627" xr:uid="{C050F1C3-7E3C-4FA6-BC64-A745DA56041E}"/>
    <cellStyle name="Comma 6 8 7" xfId="12407" xr:uid="{C696CF3D-FE96-4A3F-8B4E-D9AEDFB2A666}"/>
    <cellStyle name="Comma 6 8 7 2" xfId="36671" xr:uid="{8B3A9FFB-7F0B-4118-A59C-6814ECB8B458}"/>
    <cellStyle name="Comma 6 8 8" xfId="24539" xr:uid="{2EB0C50A-A1F9-48F7-B3EF-70406FEA92B1}"/>
    <cellStyle name="Comma 6 9" xfId="527" xr:uid="{08DB1B53-2ED6-4093-82F3-5AC93C5CC30C}"/>
    <cellStyle name="Comma 6 9 2" xfId="1538" xr:uid="{91729504-F7BA-45D7-81B1-A994F42D1E16}"/>
    <cellStyle name="Comma 6 9 2 2" xfId="3560" xr:uid="{9E971AD9-28AC-445C-A6F0-F00B8B8D4861}"/>
    <cellStyle name="Comma 6 9 2 2 2" xfId="7604" xr:uid="{59924131-D46A-4518-8BC1-CB277E129827}"/>
    <cellStyle name="Comma 6 9 2 2 2 2" xfId="19736" xr:uid="{0E1D734D-51EC-42E8-ABFC-18E1A97F68DA}"/>
    <cellStyle name="Comma 6 9 2 2 2 2 2" xfId="44000" xr:uid="{98CE6AF7-5CBC-48F9-B36A-BA3FB1EEAF5D}"/>
    <cellStyle name="Comma 6 9 2 2 2 3" xfId="31868" xr:uid="{3123442C-E8C6-47EF-8A2B-13D1846C4CC9}"/>
    <cellStyle name="Comma 6 9 2 2 3" xfId="11648" xr:uid="{108357E0-0B58-4C74-8EA3-FA8A1AFBF0BD}"/>
    <cellStyle name="Comma 6 9 2 2 3 2" xfId="23780" xr:uid="{9C26161E-DCC4-446A-9384-49201CE0289B}"/>
    <cellStyle name="Comma 6 9 2 2 3 2 2" xfId="48044" xr:uid="{E788FB96-7E40-4C75-966C-8B64FF0F81B3}"/>
    <cellStyle name="Comma 6 9 2 2 3 3" xfId="35912" xr:uid="{16DC2E99-B706-48E8-A4B1-85EB3F0870CD}"/>
    <cellStyle name="Comma 6 9 2 2 4" xfId="15692" xr:uid="{41F17D8A-C28A-45AF-9F51-CDEC56640645}"/>
    <cellStyle name="Comma 6 9 2 2 4 2" xfId="39956" xr:uid="{C6EAFE30-3EB2-4EB0-B865-06C5DA985490}"/>
    <cellStyle name="Comma 6 9 2 2 5" xfId="27824" xr:uid="{1D3921D7-5E9F-4B37-A762-670E7AA12D70}"/>
    <cellStyle name="Comma 6 9 2 3" xfId="5582" xr:uid="{145092F0-06C2-4DAE-A764-CAB4557BB6AD}"/>
    <cellStyle name="Comma 6 9 2 3 2" xfId="17714" xr:uid="{42EEDB7D-48E2-4EC7-9370-DD50A82F2F3E}"/>
    <cellStyle name="Comma 6 9 2 3 2 2" xfId="41978" xr:uid="{02D46481-CF96-4D56-ABB7-5C0E61005D90}"/>
    <cellStyle name="Comma 6 9 2 3 3" xfId="29846" xr:uid="{9CF80ED2-EC5F-4AC6-A9EA-DC6729252F32}"/>
    <cellStyle name="Comma 6 9 2 4" xfId="9626" xr:uid="{F8D7682C-4ED7-42BD-BEA0-6313B6EF712D}"/>
    <cellStyle name="Comma 6 9 2 4 2" xfId="21758" xr:uid="{5899B8BF-9F78-4B0C-8393-3404D0819AD3}"/>
    <cellStyle name="Comma 6 9 2 4 2 2" xfId="46022" xr:uid="{BC30D68C-3199-4222-87BE-CC7CCB7DFCC7}"/>
    <cellStyle name="Comma 6 9 2 4 3" xfId="33890" xr:uid="{B519BDC5-F517-4845-9906-CB8CEFDA4F6D}"/>
    <cellStyle name="Comma 6 9 2 5" xfId="13670" xr:uid="{F3445F9A-04B8-4253-890D-8D425B67B662}"/>
    <cellStyle name="Comma 6 9 2 5 2" xfId="37934" xr:uid="{5747217F-1839-4E31-B458-783895170D16}"/>
    <cellStyle name="Comma 6 9 2 6" xfId="25802" xr:uid="{3A90146E-F0EC-42AB-A794-293839FD76AA}"/>
    <cellStyle name="Comma 6 9 3" xfId="2549" xr:uid="{ADE21E17-6FF4-4294-9942-B2022532A4DA}"/>
    <cellStyle name="Comma 6 9 3 2" xfId="6593" xr:uid="{883366F9-2B21-434E-AB87-F7749951B414}"/>
    <cellStyle name="Comma 6 9 3 2 2" xfId="18725" xr:uid="{B16064F6-2F9A-4872-A44E-6799F433BB12}"/>
    <cellStyle name="Comma 6 9 3 2 2 2" xfId="42989" xr:uid="{98461ADF-760A-485A-91DE-F314A5996D44}"/>
    <cellStyle name="Comma 6 9 3 2 3" xfId="30857" xr:uid="{E6B36DBD-52AA-4676-A7D8-82A6AB06C852}"/>
    <cellStyle name="Comma 6 9 3 3" xfId="10637" xr:uid="{449DD922-DC38-4C2C-8EFA-82C5DD5FF98D}"/>
    <cellStyle name="Comma 6 9 3 3 2" xfId="22769" xr:uid="{DC8BBE2F-5AE8-4E35-BDA0-D6E95AC2F661}"/>
    <cellStyle name="Comma 6 9 3 3 2 2" xfId="47033" xr:uid="{5216A8DF-DAFA-4BF3-B4C3-342827BDB007}"/>
    <cellStyle name="Comma 6 9 3 3 3" xfId="34901" xr:uid="{F689AFD0-3B46-469E-8111-5B639833188F}"/>
    <cellStyle name="Comma 6 9 3 4" xfId="14681" xr:uid="{323BFA5F-ABF3-4AF6-AA44-B7BE824050B2}"/>
    <cellStyle name="Comma 6 9 3 4 2" xfId="38945" xr:uid="{D9244AFD-B7F5-4D56-B0E8-AACE383F8268}"/>
    <cellStyle name="Comma 6 9 3 5" xfId="26813" xr:uid="{61E8336D-8B07-45CE-875C-FB3DE4E349B2}"/>
    <cellStyle name="Comma 6 9 4" xfId="4571" xr:uid="{C062EAF3-D032-410B-9D9E-EBB16052709B}"/>
    <cellStyle name="Comma 6 9 4 2" xfId="16703" xr:uid="{D755F610-4F57-4C31-B706-3CBD45766ACF}"/>
    <cellStyle name="Comma 6 9 4 2 2" xfId="40967" xr:uid="{93924E1F-23DE-4CEE-B527-2093FB2C1851}"/>
    <cellStyle name="Comma 6 9 4 3" xfId="28835" xr:uid="{8C2EBE0B-6A91-4A2B-8949-B11063D57CD0}"/>
    <cellStyle name="Comma 6 9 5" xfId="8615" xr:uid="{18A18012-B4BA-42FF-AD35-D6BDBAA13D44}"/>
    <cellStyle name="Comma 6 9 5 2" xfId="20747" xr:uid="{B2E16859-7D25-4790-AF8E-D78BC85C1098}"/>
    <cellStyle name="Comma 6 9 5 2 2" xfId="45011" xr:uid="{016EC9A0-4258-4C62-A72B-4882816EAB2A}"/>
    <cellStyle name="Comma 6 9 5 3" xfId="32879" xr:uid="{5F593AEB-D146-42DD-81A6-B91C9F28D72E}"/>
    <cellStyle name="Comma 6 9 6" xfId="12659" xr:uid="{420A89FF-98BE-4E66-AF62-0A89C44FAF55}"/>
    <cellStyle name="Comma 6 9 6 2" xfId="36923" xr:uid="{57CBF772-F817-4C3E-B9D8-88628F0EA2C7}"/>
    <cellStyle name="Comma 6 9 7" xfId="24791" xr:uid="{BF6D28CC-9424-4DB9-91AE-2B47ACBE3C48}"/>
    <cellStyle name="Comma 7" xfId="49240" xr:uid="{1C53518E-BE1A-4D0E-A1FC-30F9CFE7582B}"/>
    <cellStyle name="Comma 7 2" xfId="49822" xr:uid="{CBBCA7E1-95EE-496C-A876-44008DB30EC3}"/>
    <cellStyle name="Comma 8" xfId="49848" xr:uid="{99CBAA64-505E-4962-9A9C-631207E059F9}"/>
    <cellStyle name="Currency 2" xfId="48666" xr:uid="{9E27E229-D547-46BC-9178-E8CF0823EDC8}"/>
    <cellStyle name="Currency 3" xfId="48672" xr:uid="{B22B7882-A108-439D-B051-17DF22AB6EB4}"/>
    <cellStyle name="Normal" xfId="0" builtinId="0"/>
    <cellStyle name="Normal 10" xfId="49239" xr:uid="{3BEF26DF-9266-4DA4-BED9-780AB7E5D71C}"/>
    <cellStyle name="Normal 10 2" xfId="49246" xr:uid="{EF21AACA-230F-46D6-8E57-378D791137B0}"/>
    <cellStyle name="Normal 10 2 2" xfId="49248" xr:uid="{87904E08-B046-45AC-95B1-C6BDBE0BEA79}"/>
    <cellStyle name="Normal 11" xfId="49244" xr:uid="{985A38CE-B221-4008-A412-B5EABC253781}"/>
    <cellStyle name="Normal 12" xfId="49247" xr:uid="{9C862D56-4658-49CC-BB25-595E6F5F6536}"/>
    <cellStyle name="Normal 13" xfId="49847" xr:uid="{FA8D9C2E-50ED-4F04-972B-3594C550AC41}"/>
    <cellStyle name="Normal 13 2" xfId="49828" xr:uid="{24CCD097-AC02-404E-89A3-40CB4576A65A}"/>
    <cellStyle name="Normal 14 2" xfId="8" xr:uid="{96CB12B8-117B-497C-88C0-C26C1A7D90BC}"/>
    <cellStyle name="Normal 2" xfId="4" xr:uid="{00000000-0005-0000-0000-000003000000}"/>
    <cellStyle name="Normal 2 2" xfId="7" xr:uid="{9664BBB4-8329-44D2-A34A-767090296628}"/>
    <cellStyle name="Normal 2 2 2 2" xfId="49250" xr:uid="{6515559B-538B-4D35-AD1B-040617C3EC50}"/>
    <cellStyle name="Normal 2 3" xfId="48611" xr:uid="{A4B1B35C-F203-40BE-8584-11E4D642AE19}"/>
    <cellStyle name="Normal 3" xfId="6" xr:uid="{AE2D16F6-A001-47A9-927A-6868E6133E71}"/>
    <cellStyle name="Normal 3 2" xfId="18" xr:uid="{45C671E8-0148-4F25-ABCC-768765DA4D50}"/>
    <cellStyle name="Normal 3 3" xfId="15" xr:uid="{D16D9C43-4B4F-4A0B-9A4C-1E23CADA0D28}"/>
    <cellStyle name="Normal 4" xfId="20" xr:uid="{E67F7BF4-4827-456D-B237-D74404DE7646}"/>
    <cellStyle name="Normal 4 2" xfId="48664" xr:uid="{823ACBBD-6FEE-4EC6-BC5D-DC7C437EB3C6}"/>
    <cellStyle name="Normal 5" xfId="48663" xr:uid="{845E2D67-0F93-4536-BA64-402FCAAFB30A}"/>
    <cellStyle name="Normal 5 10" xfId="48764" xr:uid="{46301BFF-C71A-4699-A984-12F530D48845}"/>
    <cellStyle name="Normal 5 10 2" xfId="48831" xr:uid="{94373039-A921-4BC8-8274-E84075EDA0D0}"/>
    <cellStyle name="Normal 5 10 2 2" xfId="49116" xr:uid="{22022F08-FBB9-4ABB-A618-A0827E93BBA6}"/>
    <cellStyle name="Normal 5 10 2 2 2" xfId="49699" xr:uid="{5DF16A6A-3616-4ABA-9276-6AD2B0D5DB0F}"/>
    <cellStyle name="Normal 5 10 2 3" xfId="49414" xr:uid="{3E40B2A8-C088-4FC3-90FA-6C77A4594119}"/>
    <cellStyle name="Normal 5 10 3" xfId="49049" xr:uid="{A6CF24B8-33D0-4D59-BFEA-C1D6A8E6839A}"/>
    <cellStyle name="Normal 5 10 3 2" xfId="49632" xr:uid="{E98C83A4-7D0B-4B5C-A24B-DDDBFE03F381}"/>
    <cellStyle name="Normal 5 10 4" xfId="49347" xr:uid="{B1778389-1C11-4371-9E01-3C8BE31F573F}"/>
    <cellStyle name="Normal 5 11" xfId="48926" xr:uid="{F39D8A12-0C88-4902-8215-D70572E0FBA5}"/>
    <cellStyle name="Normal 5 11 2" xfId="49211" xr:uid="{4242FF8B-FDC0-42E1-A535-DB20C9259091}"/>
    <cellStyle name="Normal 5 11 2 2" xfId="49794" xr:uid="{1BD4B0AA-08C6-4F3C-89BA-F0D712A3AAB5}"/>
    <cellStyle name="Normal 5 11 3" xfId="49509" xr:uid="{FE036509-400B-4649-A05E-CABE023E49D1}"/>
    <cellStyle name="Normal 5 12" xfId="48791" xr:uid="{52370147-CEB8-4D56-825B-716D509F3FFC}"/>
    <cellStyle name="Normal 5 12 2" xfId="49076" xr:uid="{A309A6A6-0B72-4806-939D-FCA99A669CB7}"/>
    <cellStyle name="Normal 5 12 2 2" xfId="49659" xr:uid="{55A1C1E7-7CD6-4AC9-A868-F3F39AE7B10D}"/>
    <cellStyle name="Normal 5 12 3" xfId="49374" xr:uid="{746EBC0D-55BF-4FFE-9E39-75C976BB8669}"/>
    <cellStyle name="Normal 5 13" xfId="48954" xr:uid="{8C561FE9-AAB6-44E0-8972-4709E90C860C}"/>
    <cellStyle name="Normal 5 13 2" xfId="49537" xr:uid="{BE5E3804-C9CA-45C9-8575-123F53881D5E}"/>
    <cellStyle name="Normal 5 14" xfId="49243" xr:uid="{F2C38FE8-0F65-449D-8C1C-B5F29ED10750}"/>
    <cellStyle name="Normal 5 14 2" xfId="49824" xr:uid="{162B07D8-812F-42AA-8F17-AC2009778F8A}"/>
    <cellStyle name="Normal 5 15" xfId="49252" xr:uid="{711A2AD0-3744-4AF2-974B-36D1168F804D}"/>
    <cellStyle name="Normal 5 2" xfId="48674" xr:uid="{6220A80D-C21C-43A8-B2A2-AB55DFBB6D21}"/>
    <cellStyle name="Normal 5 2 10" xfId="49257" xr:uid="{E89CF6DE-5D60-484F-B84A-92C263A21CB7}"/>
    <cellStyle name="Normal 5 2 2" xfId="48680" xr:uid="{6B7EF14F-1329-410E-808B-F4788A563D12}"/>
    <cellStyle name="Normal 5 2 2 2" xfId="48693" xr:uid="{99AB4F2E-E1DA-400B-BE6B-77B717E9FFB1}"/>
    <cellStyle name="Normal 5 2 2 2 2" xfId="48720" xr:uid="{2074D440-2682-44ED-8D34-EA1AFA208A0B}"/>
    <cellStyle name="Normal 5 2 2 2 2 2" xfId="48882" xr:uid="{E337A4BE-C664-4B0F-8870-4ADBFB48520F}"/>
    <cellStyle name="Normal 5 2 2 2 2 2 2" xfId="49167" xr:uid="{6ACBE0F8-8268-43C0-90AA-6A1167F34B3B}"/>
    <cellStyle name="Normal 5 2 2 2 2 2 2 2" xfId="49750" xr:uid="{EE71FB23-B8E3-48F3-8CCA-880FA36288DE}"/>
    <cellStyle name="Normal 5 2 2 2 2 2 3" xfId="49465" xr:uid="{D54D723A-1BF1-4CDB-8532-C50F7C01D854}"/>
    <cellStyle name="Normal 5 2 2 2 2 3" xfId="49005" xr:uid="{5BD5C509-AFA9-4012-AB8E-E6450449DF0F}"/>
    <cellStyle name="Normal 5 2 2 2 2 3 2" xfId="49588" xr:uid="{C6B0196D-4B9E-4471-9BD4-BFBB6285FB40}"/>
    <cellStyle name="Normal 5 2 2 2 2 4" xfId="49303" xr:uid="{38EC3336-C6F2-4AC3-811A-B28E8EF45117}"/>
    <cellStyle name="Normal 5 2 2 2 3" xfId="48761" xr:uid="{35974407-5456-48E8-9D3C-FD137BB85844}"/>
    <cellStyle name="Normal 5 2 2 2 3 2" xfId="48923" xr:uid="{C5921FE0-ABBC-499C-8FC7-D7CF2935B9DB}"/>
    <cellStyle name="Normal 5 2 2 2 3 2 2" xfId="49208" xr:uid="{5BE7553C-4F57-4B6B-818A-54FD35A18F99}"/>
    <cellStyle name="Normal 5 2 2 2 3 2 2 2" xfId="49791" xr:uid="{CD6637C7-6EE4-4029-8C44-1B0376363268}"/>
    <cellStyle name="Normal 5 2 2 2 3 2 3" xfId="49506" xr:uid="{7CAD197D-C717-4912-9E37-345131B2EC64}"/>
    <cellStyle name="Normal 5 2 2 2 3 3" xfId="49046" xr:uid="{CE5B0EEB-BEFD-42EB-9651-705377596FB1}"/>
    <cellStyle name="Normal 5 2 2 2 3 3 2" xfId="49629" xr:uid="{8711C6AF-73C4-4053-AB5E-0FF73E99E479}"/>
    <cellStyle name="Normal 5 2 2 2 3 4" xfId="49344" xr:uid="{3B05141F-9C14-462C-93C6-A4ED72CE6CEC}"/>
    <cellStyle name="Normal 5 2 2 2 4" xfId="48788" xr:uid="{155F393C-C090-446A-98C3-D36DE0A79730}"/>
    <cellStyle name="Normal 5 2 2 2 4 2" xfId="48855" xr:uid="{C338A42B-E963-40E8-B83F-C2E18226E3E8}"/>
    <cellStyle name="Normal 5 2 2 2 4 2 2" xfId="49140" xr:uid="{FF9690FF-149C-473B-B8CC-E4249735F19D}"/>
    <cellStyle name="Normal 5 2 2 2 4 2 2 2" xfId="49723" xr:uid="{824BBC05-0176-4BBE-92FB-016A7E1A09ED}"/>
    <cellStyle name="Normal 5 2 2 2 4 2 3" xfId="49438" xr:uid="{4E7328DD-579F-4B02-8D7E-E59238EC7956}"/>
    <cellStyle name="Normal 5 2 2 2 4 3" xfId="49073" xr:uid="{35CA5ED9-E3A7-4484-A55A-8DB672F612AE}"/>
    <cellStyle name="Normal 5 2 2 2 4 3 2" xfId="49656" xr:uid="{F7062216-7515-4D30-995D-57E82B10A2AF}"/>
    <cellStyle name="Normal 5 2 2 2 4 4" xfId="49371" xr:uid="{BE21A46A-0A22-49E9-97DA-5734B2F4F719}"/>
    <cellStyle name="Normal 5 2 2 2 5" xfId="48950" xr:uid="{FEA50A92-4919-46FF-9DA4-57BC9C886635}"/>
    <cellStyle name="Normal 5 2 2 2 5 2" xfId="49235" xr:uid="{132B8F4C-F908-4386-8C98-476B50AC0877}"/>
    <cellStyle name="Normal 5 2 2 2 5 2 2" xfId="49818" xr:uid="{F0EFA824-0304-4411-8028-AC72BEC5761D}"/>
    <cellStyle name="Normal 5 2 2 2 5 3" xfId="49533" xr:uid="{325C02EC-9620-4C45-AF9D-3BBFF6C04C21}"/>
    <cellStyle name="Normal 5 2 2 2 6" xfId="48828" xr:uid="{7839E87D-E9D3-4A77-815F-07384FD4A0FC}"/>
    <cellStyle name="Normal 5 2 2 2 6 2" xfId="49113" xr:uid="{171F83A4-07D9-4A4D-A1DB-6B1FDA3B71C7}"/>
    <cellStyle name="Normal 5 2 2 2 6 2 2" xfId="49696" xr:uid="{7EF0AA39-DBE1-4227-9FF2-25EED61A96F0}"/>
    <cellStyle name="Normal 5 2 2 2 6 3" xfId="49411" xr:uid="{9DCA596F-E3C0-4BD2-8523-C2B32018A0E8}"/>
    <cellStyle name="Normal 5 2 2 2 7" xfId="48978" xr:uid="{34C0F3CB-7419-4A6D-863B-35BF49DDB247}"/>
    <cellStyle name="Normal 5 2 2 2 7 2" xfId="49561" xr:uid="{3871EA1D-2AFE-467A-94E5-3CF9C15655E2}"/>
    <cellStyle name="Normal 5 2 2 2 8" xfId="49276" xr:uid="{B4A76F30-1165-4C18-953E-36EDDACA5DD8}"/>
    <cellStyle name="Normal 5 2 2 3" xfId="48707" xr:uid="{1EF3BB72-307A-4112-8678-D460C60096B5}"/>
    <cellStyle name="Normal 5 2 2 3 2" xfId="48748" xr:uid="{2F567452-8FFB-498E-960B-742DA4A3C7DA}"/>
    <cellStyle name="Normal 5 2 2 3 2 2" xfId="48910" xr:uid="{1FD721A6-3C37-4212-ACE0-365FD7E97CB0}"/>
    <cellStyle name="Normal 5 2 2 3 2 2 2" xfId="49195" xr:uid="{FB99C30C-2CDC-4E8C-A4E9-C2C571964220}"/>
    <cellStyle name="Normal 5 2 2 3 2 2 2 2" xfId="49778" xr:uid="{E1317775-FBDD-4104-AB6E-98766C5242CA}"/>
    <cellStyle name="Normal 5 2 2 3 2 2 3" xfId="49493" xr:uid="{E35D9E01-C197-4957-A0EF-1E4B3782B9FF}"/>
    <cellStyle name="Normal 5 2 2 3 2 3" xfId="49033" xr:uid="{094A2CCD-F5E8-4D85-AA74-37ADE76FA6BB}"/>
    <cellStyle name="Normal 5 2 2 3 2 3 2" xfId="49616" xr:uid="{610FAD5E-02AF-4844-9566-9933654E097E}"/>
    <cellStyle name="Normal 5 2 2 3 2 4" xfId="49331" xr:uid="{C71E608D-6D3B-4730-842E-B0295B817A07}"/>
    <cellStyle name="Normal 5 2 2 3 3" xfId="48869" xr:uid="{D2A3E41E-514F-41EC-A4B2-D1A0C5834409}"/>
    <cellStyle name="Normal 5 2 2 3 3 2" xfId="49154" xr:uid="{706CADB2-B88F-4216-8258-B108C8B0F49F}"/>
    <cellStyle name="Normal 5 2 2 3 3 2 2" xfId="49737" xr:uid="{B3CB8A8D-D237-45E0-8A32-4706791022D7}"/>
    <cellStyle name="Normal 5 2 2 3 3 3" xfId="49452" xr:uid="{F4189EF6-E72D-4B7B-AAE7-55BE1567881D}"/>
    <cellStyle name="Normal 5 2 2 3 4" xfId="48815" xr:uid="{00F0C316-D16D-4B75-BF19-6C23F24FCBF3}"/>
    <cellStyle name="Normal 5 2 2 3 4 2" xfId="49100" xr:uid="{B1648DA5-D375-47F5-B68C-81C532846B8E}"/>
    <cellStyle name="Normal 5 2 2 3 4 2 2" xfId="49683" xr:uid="{E6B838B0-78C9-425D-96FA-81AA6E748D9D}"/>
    <cellStyle name="Normal 5 2 2 3 4 3" xfId="49398" xr:uid="{7B10B35E-AF7B-4FF9-B71C-A79EB85E91B2}"/>
    <cellStyle name="Normal 5 2 2 3 5" xfId="48992" xr:uid="{E851CE04-25F9-4554-AF94-F1FB93BF0D36}"/>
    <cellStyle name="Normal 5 2 2 3 5 2" xfId="49575" xr:uid="{D881B4AE-DF37-4A95-99A9-EFE779ECC9B2}"/>
    <cellStyle name="Normal 5 2 2 3 6" xfId="49290" xr:uid="{2EC049C1-E0AD-4122-A65F-FC4E45A7713C}"/>
    <cellStyle name="Normal 5 2 2 4" xfId="48734" xr:uid="{70CA0793-FE91-4E1E-9603-AE317E8D93AB}"/>
    <cellStyle name="Normal 5 2 2 4 2" xfId="48896" xr:uid="{932D9D70-3DE8-4858-8EC2-6776705D9E8D}"/>
    <cellStyle name="Normal 5 2 2 4 2 2" xfId="49181" xr:uid="{7D0E20E1-1E13-4247-A1C4-E78DADDF6D57}"/>
    <cellStyle name="Normal 5 2 2 4 2 2 2" xfId="49764" xr:uid="{D6FBD9A1-9186-4C2B-9DF1-40FE23759A59}"/>
    <cellStyle name="Normal 5 2 2 4 2 3" xfId="49479" xr:uid="{ED67CAD7-0CA1-4166-BDCA-CF40090640D4}"/>
    <cellStyle name="Normal 5 2 2 4 3" xfId="49019" xr:uid="{B2F56AC7-0E70-4F9B-BC7F-5A14B2BC5FBE}"/>
    <cellStyle name="Normal 5 2 2 4 3 2" xfId="49602" xr:uid="{257B6DF8-2F58-4EC4-98CF-0B8B69D14484}"/>
    <cellStyle name="Normal 5 2 2 4 4" xfId="49317" xr:uid="{A5C73BF4-3410-449E-A759-793E753E99A1}"/>
    <cellStyle name="Normal 5 2 2 5" xfId="48775" xr:uid="{7741A041-53C9-4171-A498-E4F721C723C6}"/>
    <cellStyle name="Normal 5 2 2 5 2" xfId="48842" xr:uid="{004D4782-52EA-49DA-B130-823F47D96D51}"/>
    <cellStyle name="Normal 5 2 2 5 2 2" xfId="49127" xr:uid="{1D14A560-B483-4E30-8914-CA2D3448A139}"/>
    <cellStyle name="Normal 5 2 2 5 2 2 2" xfId="49710" xr:uid="{7BEB3D14-1EC3-483A-9682-4C072A72E126}"/>
    <cellStyle name="Normal 5 2 2 5 2 3" xfId="49425" xr:uid="{D1F5DCD7-3C1E-4E2E-831F-D98AD6409012}"/>
    <cellStyle name="Normal 5 2 2 5 3" xfId="49060" xr:uid="{67D23C8A-DFD0-4A46-9147-AB58D36B22AE}"/>
    <cellStyle name="Normal 5 2 2 5 3 2" xfId="49643" xr:uid="{AC65B6F5-389A-4510-AFC4-0F55D6FD9B67}"/>
    <cellStyle name="Normal 5 2 2 5 4" xfId="49358" xr:uid="{BF0AC28F-32EC-4CB8-9B8F-0DF7FD807033}"/>
    <cellStyle name="Normal 5 2 2 6" xfId="48937" xr:uid="{4688125F-419F-4C6E-AA03-5D06DCB85A2F}"/>
    <cellStyle name="Normal 5 2 2 6 2" xfId="49222" xr:uid="{75492235-D303-4F40-B04D-A28F71DE27C3}"/>
    <cellStyle name="Normal 5 2 2 6 2 2" xfId="49805" xr:uid="{019B6AA0-9A4D-4C8A-B25D-87EF8C219443}"/>
    <cellStyle name="Normal 5 2 2 6 3" xfId="49520" xr:uid="{BEABB4A8-4817-4157-8993-440E67CC3E07}"/>
    <cellStyle name="Normal 5 2 2 7" xfId="48801" xr:uid="{98BFB7D1-F77A-4A6F-8C2A-2115C2D20833}"/>
    <cellStyle name="Normal 5 2 2 7 2" xfId="49086" xr:uid="{E572E0D3-4EF8-4E55-A750-6D39649009CF}"/>
    <cellStyle name="Normal 5 2 2 7 2 2" xfId="49669" xr:uid="{91628A3B-D342-485C-97EE-9310C44CE351}"/>
    <cellStyle name="Normal 5 2 2 7 3" xfId="49384" xr:uid="{2A50191B-4360-4EF3-B60B-983DB8A7A082}"/>
    <cellStyle name="Normal 5 2 2 8" xfId="48965" xr:uid="{16215140-0F2D-4E92-A821-9A34B30B53A8}"/>
    <cellStyle name="Normal 5 2 2 8 2" xfId="49548" xr:uid="{7EDC80DD-A394-4638-B4B6-B4DE3F42EDF7}"/>
    <cellStyle name="Normal 5 2 2 9" xfId="49263" xr:uid="{262F5F08-D6B7-4973-A09D-4836FC68F31D}"/>
    <cellStyle name="Normal 5 2 3" xfId="48687" xr:uid="{FF5B73D8-64D9-4267-91AE-85A86170C503}"/>
    <cellStyle name="Normal 5 2 3 2" xfId="48714" xr:uid="{D419FD4B-13E2-4A8E-828F-299BE36AD384}"/>
    <cellStyle name="Normal 5 2 3 2 2" xfId="48876" xr:uid="{A3F3E9B5-9E56-4E6C-A132-B2A131C1BEB9}"/>
    <cellStyle name="Normal 5 2 3 2 2 2" xfId="49161" xr:uid="{B16F51F4-A900-400B-8168-D79B7A852177}"/>
    <cellStyle name="Normal 5 2 3 2 2 2 2" xfId="49744" xr:uid="{CED9233B-FA6E-4923-9B6A-52BBA7520F60}"/>
    <cellStyle name="Normal 5 2 3 2 2 3" xfId="49459" xr:uid="{0019BA53-69B5-4236-A225-838B709CF848}"/>
    <cellStyle name="Normal 5 2 3 2 3" xfId="48999" xr:uid="{6D598EF4-55F0-4E8A-9BA8-3F2E2E3CCF25}"/>
    <cellStyle name="Normal 5 2 3 2 3 2" xfId="49582" xr:uid="{0AA11964-E264-4E0E-BF26-1EF923C023DD}"/>
    <cellStyle name="Normal 5 2 3 2 4" xfId="49297" xr:uid="{D0DC33DB-7404-4DAE-87C8-8557F4FBB308}"/>
    <cellStyle name="Normal 5 2 3 3" xfId="48755" xr:uid="{E2F5E88C-C1C2-4F45-B053-50E5A831236A}"/>
    <cellStyle name="Normal 5 2 3 3 2" xfId="48917" xr:uid="{404ED06D-0DC3-4A70-A8A7-9970E60F661A}"/>
    <cellStyle name="Normal 5 2 3 3 2 2" xfId="49202" xr:uid="{D0454E96-9B02-4AD4-BF2A-CE027A2FCB94}"/>
    <cellStyle name="Normal 5 2 3 3 2 2 2" xfId="49785" xr:uid="{09AA4BBB-85D4-43A7-8179-E4F3910D8681}"/>
    <cellStyle name="Normal 5 2 3 3 2 3" xfId="49500" xr:uid="{86509A43-BB33-4E1C-BC88-F1360229EF88}"/>
    <cellStyle name="Normal 5 2 3 3 3" xfId="49040" xr:uid="{34CC8EA8-3D00-4D12-8743-5B5C05332D04}"/>
    <cellStyle name="Normal 5 2 3 3 3 2" xfId="49623" xr:uid="{A61F998E-FEC2-428F-A4D2-595B0E1E02F2}"/>
    <cellStyle name="Normal 5 2 3 3 4" xfId="49338" xr:uid="{A6903F9D-DC84-4040-A9D2-EFE1B0FDEF2C}"/>
    <cellStyle name="Normal 5 2 3 4" xfId="48782" xr:uid="{A61834F4-4947-4438-9906-F1120EA75067}"/>
    <cellStyle name="Normal 5 2 3 4 2" xfId="48849" xr:uid="{D83B1C9F-48DE-49DF-B94D-008235A54B48}"/>
    <cellStyle name="Normal 5 2 3 4 2 2" xfId="49134" xr:uid="{EABB64A9-879C-41E1-B63E-D7567A0C5C2D}"/>
    <cellStyle name="Normal 5 2 3 4 2 2 2" xfId="49717" xr:uid="{86887F31-951D-4BCD-9FA1-EC4453FE4735}"/>
    <cellStyle name="Normal 5 2 3 4 2 3" xfId="49432" xr:uid="{65E8D77F-7442-4F75-A6B1-6C55C9682A92}"/>
    <cellStyle name="Normal 5 2 3 4 3" xfId="49067" xr:uid="{C5D0B71B-8782-44A5-B9E8-9A353F423491}"/>
    <cellStyle name="Normal 5 2 3 4 3 2" xfId="49650" xr:uid="{A280BB68-AD72-44CE-9490-0E04B827A8F6}"/>
    <cellStyle name="Normal 5 2 3 4 4" xfId="49365" xr:uid="{7819FB0E-AACB-4F8A-B10E-7EC390F669A9}"/>
    <cellStyle name="Normal 5 2 3 5" xfId="48944" xr:uid="{06953348-67B5-4ACB-B1D7-A6454C45723A}"/>
    <cellStyle name="Normal 5 2 3 5 2" xfId="49229" xr:uid="{CE484DF9-7C47-4D46-80F3-3EF6BE18B7C5}"/>
    <cellStyle name="Normal 5 2 3 5 2 2" xfId="49812" xr:uid="{934AD82E-4191-49A5-B5DE-3BC769031EAC}"/>
    <cellStyle name="Normal 5 2 3 5 3" xfId="49527" xr:uid="{267278EC-A6E5-4F43-BCAE-C5D5D73FB7AB}"/>
    <cellStyle name="Normal 5 2 3 6" xfId="48822" xr:uid="{5675E4AB-716B-4326-B3D0-CB42D0437A8C}"/>
    <cellStyle name="Normal 5 2 3 6 2" xfId="49107" xr:uid="{929D24E3-D412-402E-BB48-990E584E1A5D}"/>
    <cellStyle name="Normal 5 2 3 6 2 2" xfId="49690" xr:uid="{3D815523-066D-461C-BE1E-284ACCE945AC}"/>
    <cellStyle name="Normal 5 2 3 6 3" xfId="49405" xr:uid="{D37A8FB4-6E6B-4342-94CC-95264441EB16}"/>
    <cellStyle name="Normal 5 2 3 7" xfId="48972" xr:uid="{8723612A-C0C2-4525-B310-C581223B9834}"/>
    <cellStyle name="Normal 5 2 3 7 2" xfId="49555" xr:uid="{C66F96E3-284E-4326-86D6-6C6B6BDEF85A}"/>
    <cellStyle name="Normal 5 2 3 8" xfId="49270" xr:uid="{0B486273-55B5-4F10-BD38-262D06C97E59}"/>
    <cellStyle name="Normal 5 2 4" xfId="48701" xr:uid="{FAD73573-F1D4-4D9A-8774-FFE68249051F}"/>
    <cellStyle name="Normal 5 2 4 2" xfId="48742" xr:uid="{D660182B-BF85-4350-8317-457AD90C27F3}"/>
    <cellStyle name="Normal 5 2 4 2 2" xfId="48904" xr:uid="{BA5A4F96-4C7F-4F75-8DFC-1CFC56193E26}"/>
    <cellStyle name="Normal 5 2 4 2 2 2" xfId="49189" xr:uid="{DEAA2538-21C2-4D7E-932F-BB3E80630E63}"/>
    <cellStyle name="Normal 5 2 4 2 2 2 2" xfId="49772" xr:uid="{6C12EB4D-08C9-4F1F-8F04-EF400B99C3A8}"/>
    <cellStyle name="Normal 5 2 4 2 2 3" xfId="49487" xr:uid="{BBE7FCC4-908D-45D9-B0BB-AF011FB6EEA5}"/>
    <cellStyle name="Normal 5 2 4 2 3" xfId="49027" xr:uid="{E7DC5CB0-AEAD-4624-BF4D-8219805F54A4}"/>
    <cellStyle name="Normal 5 2 4 2 3 2" xfId="49610" xr:uid="{414C32B5-F847-4BB1-AE87-B83F41255959}"/>
    <cellStyle name="Normal 5 2 4 2 4" xfId="49325" xr:uid="{8DE15179-2712-4405-ACF0-B1C65E05AC41}"/>
    <cellStyle name="Normal 5 2 4 3" xfId="48863" xr:uid="{72119FD8-D0E8-43DB-AA0E-184D302CEAAD}"/>
    <cellStyle name="Normal 5 2 4 3 2" xfId="49148" xr:uid="{9216F7CC-4DD3-41A8-B9AF-93D4926E56AC}"/>
    <cellStyle name="Normal 5 2 4 3 2 2" xfId="49731" xr:uid="{76CF1033-823C-4E74-B202-277F71D0FBB6}"/>
    <cellStyle name="Normal 5 2 4 3 3" xfId="49446" xr:uid="{6694256B-0DBE-40EF-A4CF-B28D420929F0}"/>
    <cellStyle name="Normal 5 2 4 4" xfId="48809" xr:uid="{6BC14717-4BB7-4524-9666-45381A4B7C91}"/>
    <cellStyle name="Normal 5 2 4 4 2" xfId="49094" xr:uid="{382D8A1C-0BD7-4889-8C72-BB3A9A734FF1}"/>
    <cellStyle name="Normal 5 2 4 4 2 2" xfId="49677" xr:uid="{95E856A5-BE5D-4B28-9750-9B9F2D9331CB}"/>
    <cellStyle name="Normal 5 2 4 4 3" xfId="49392" xr:uid="{A8B845FE-0BFE-413E-B14F-3AEC3CC2A993}"/>
    <cellStyle name="Normal 5 2 4 5" xfId="48986" xr:uid="{2FF590B9-4DB1-449B-AB1B-E0B61554ED39}"/>
    <cellStyle name="Normal 5 2 4 5 2" xfId="49569" xr:uid="{9B1F039E-4454-46C4-BE27-C26D7565B92F}"/>
    <cellStyle name="Normal 5 2 4 6" xfId="49284" xr:uid="{D210B8AE-EB9C-45EE-BC50-FE740315B991}"/>
    <cellStyle name="Normal 5 2 5" xfId="48728" xr:uid="{CF1B2759-7388-4162-B536-2EA6D683CDC6}"/>
    <cellStyle name="Normal 5 2 5 2" xfId="48890" xr:uid="{937EA29B-824A-4A8B-8602-189B4ED7F6A7}"/>
    <cellStyle name="Normal 5 2 5 2 2" xfId="49175" xr:uid="{D23C65CA-5787-4759-94E3-4A4AB8A1B1A4}"/>
    <cellStyle name="Normal 5 2 5 2 2 2" xfId="49758" xr:uid="{768DFE52-911D-4443-B422-3CE7ADA8273B}"/>
    <cellStyle name="Normal 5 2 5 2 3" xfId="49473" xr:uid="{43C068B1-2203-4278-9EB5-D0B662A77093}"/>
    <cellStyle name="Normal 5 2 5 3" xfId="49013" xr:uid="{2D92FCC7-D15E-4BE0-8EDB-525A5B632878}"/>
    <cellStyle name="Normal 5 2 5 3 2" xfId="49596" xr:uid="{BEA3260C-284D-43CB-A6A5-5B3BF1330EC2}"/>
    <cellStyle name="Normal 5 2 5 4" xfId="49311" xr:uid="{B5DAAFD2-F8A1-4906-959C-B7B1B2969A88}"/>
    <cellStyle name="Normal 5 2 6" xfId="48769" xr:uid="{080197D6-E76E-4B96-B2E8-B22E9E7EA4E0}"/>
    <cellStyle name="Normal 5 2 6 2" xfId="48836" xr:uid="{3996359A-0586-4FC3-B52B-CCD185504C15}"/>
    <cellStyle name="Normal 5 2 6 2 2" xfId="49121" xr:uid="{6131D29D-EAE7-4DC7-BCBC-1F3CBEAEA28E}"/>
    <cellStyle name="Normal 5 2 6 2 2 2" xfId="49704" xr:uid="{E585601B-DF58-418C-A3FF-290A37F02242}"/>
    <cellStyle name="Normal 5 2 6 2 3" xfId="49419" xr:uid="{AA0945E9-E652-4F35-9C66-FCB0F89F6F1B}"/>
    <cellStyle name="Normal 5 2 6 3" xfId="49054" xr:uid="{6893782F-CD9F-48E9-B6B6-0A953468B9F1}"/>
    <cellStyle name="Normal 5 2 6 3 2" xfId="49637" xr:uid="{CFF57A62-8E7F-420D-A1C2-D60A81186B06}"/>
    <cellStyle name="Normal 5 2 6 4" xfId="49352" xr:uid="{7EBD76F8-2B34-4000-9968-5E99E8D02998}"/>
    <cellStyle name="Normal 5 2 7" xfId="48929" xr:uid="{5FB1A910-E0A5-45F3-8999-02A4BBA81418}"/>
    <cellStyle name="Normal 5 2 7 2" xfId="49214" xr:uid="{419C9724-3502-47BA-BA68-DEFA4713067A}"/>
    <cellStyle name="Normal 5 2 7 2 2" xfId="49797" xr:uid="{EE0C25CC-2118-4311-A612-C64E1BFBF7EB}"/>
    <cellStyle name="Normal 5 2 7 3" xfId="49512" xr:uid="{B7F1F2E6-4C87-4A10-A546-D805BDCB401D}"/>
    <cellStyle name="Normal 5 2 8" xfId="48795" xr:uid="{9F4D1F99-AC3D-47BE-B6B2-DDDF45E5B409}"/>
    <cellStyle name="Normal 5 2 8 2" xfId="49080" xr:uid="{7F3975C1-F0B9-4547-8923-623125550FD8}"/>
    <cellStyle name="Normal 5 2 8 2 2" xfId="49663" xr:uid="{7001DBBA-1636-4F25-AED8-4C6A48EA5373}"/>
    <cellStyle name="Normal 5 2 8 3" xfId="49378" xr:uid="{5CA0BC03-E442-48F9-A333-C08DD26F8880}"/>
    <cellStyle name="Normal 5 2 9" xfId="48959" xr:uid="{35C02F9F-CC3E-4F82-8B68-A5FDE8F904AA}"/>
    <cellStyle name="Normal 5 2 9 2" xfId="49542" xr:uid="{121654EA-5CC5-4D7E-9B13-3C2A5C4E231D}"/>
    <cellStyle name="Normal 5 3" xfId="48676" xr:uid="{EA467FAE-24D6-4041-AAAD-F17747B649A1}"/>
    <cellStyle name="Normal 5 3 10" xfId="49259" xr:uid="{77BC728F-D259-4596-ADD4-F44687AC6563}"/>
    <cellStyle name="Normal 5 3 2" xfId="48682" xr:uid="{8EB2A041-6776-4614-B433-0A2733026297}"/>
    <cellStyle name="Normal 5 3 2 2" xfId="48695" xr:uid="{4C632059-8C67-4640-9CCE-BE48BBFA78AA}"/>
    <cellStyle name="Normal 5 3 2 2 2" xfId="48722" xr:uid="{B9836D6B-5AB3-4690-8094-7A074CC0A407}"/>
    <cellStyle name="Normal 5 3 2 2 2 2" xfId="48884" xr:uid="{78E76DA5-CBC6-48D9-B191-826EEE1F85B9}"/>
    <cellStyle name="Normal 5 3 2 2 2 2 2" xfId="49169" xr:uid="{F5CF6852-D59D-44F7-BEA2-70094BB832BB}"/>
    <cellStyle name="Normal 5 3 2 2 2 2 2 2" xfId="49752" xr:uid="{A0EAAF70-44E8-47B2-91DD-F7C7454853CE}"/>
    <cellStyle name="Normal 5 3 2 2 2 2 3" xfId="49467" xr:uid="{D487D4FC-EFFD-4F03-B5D8-385EADDD3D08}"/>
    <cellStyle name="Normal 5 3 2 2 2 3" xfId="49007" xr:uid="{839EAF1F-A01B-4EF6-A29A-A2A1F3EC288B}"/>
    <cellStyle name="Normal 5 3 2 2 2 3 2" xfId="49590" xr:uid="{F80338E4-DBAF-4A82-8673-DA41A0C4751A}"/>
    <cellStyle name="Normal 5 3 2 2 2 4" xfId="49305" xr:uid="{96092F43-D3B6-4F32-8F86-5BD0AC4CA360}"/>
    <cellStyle name="Normal 5 3 2 2 3" xfId="48763" xr:uid="{F9010547-4CAA-4873-98F3-C402E4B774D8}"/>
    <cellStyle name="Normal 5 3 2 2 3 2" xfId="48925" xr:uid="{60CE0111-0202-4562-9133-BDA376509A93}"/>
    <cellStyle name="Normal 5 3 2 2 3 2 2" xfId="49210" xr:uid="{23DAB675-6B46-446E-931D-34CF0D8AC612}"/>
    <cellStyle name="Normal 5 3 2 2 3 2 2 2" xfId="49793" xr:uid="{C986AC24-C94E-4269-BF4B-D2A98995CE03}"/>
    <cellStyle name="Normal 5 3 2 2 3 2 3" xfId="49508" xr:uid="{F225174F-CE9B-4318-A833-FAE024BC30CE}"/>
    <cellStyle name="Normal 5 3 2 2 3 3" xfId="49048" xr:uid="{DDE50D7D-9226-455B-AC17-59DD184502C9}"/>
    <cellStyle name="Normal 5 3 2 2 3 3 2" xfId="49631" xr:uid="{EDBED15F-46A9-4097-A5EF-33523C3EA893}"/>
    <cellStyle name="Normal 5 3 2 2 3 4" xfId="49346" xr:uid="{856E0368-A3CF-41FA-BD8F-89FC25E870AE}"/>
    <cellStyle name="Normal 5 3 2 2 4" xfId="48790" xr:uid="{F0E7D47E-8740-4913-94F1-089F3DF7E540}"/>
    <cellStyle name="Normal 5 3 2 2 4 2" xfId="48857" xr:uid="{61984BF6-E92A-49BB-9C38-A393A228B40C}"/>
    <cellStyle name="Normal 5 3 2 2 4 2 2" xfId="49142" xr:uid="{C14B5A71-2C57-4C09-8CFE-57444065C851}"/>
    <cellStyle name="Normal 5 3 2 2 4 2 2 2" xfId="49725" xr:uid="{E6F8FB34-42C4-468C-8215-D2C731B66183}"/>
    <cellStyle name="Normal 5 3 2 2 4 2 3" xfId="49440" xr:uid="{5AC7844A-2B72-4F24-86F0-FAAAEEC702AE}"/>
    <cellStyle name="Normal 5 3 2 2 4 3" xfId="49075" xr:uid="{3BE1E250-EA31-4E59-8881-423520C4947A}"/>
    <cellStyle name="Normal 5 3 2 2 4 3 2" xfId="49658" xr:uid="{E1D410DB-B06F-4672-81BA-81B806990E68}"/>
    <cellStyle name="Normal 5 3 2 2 4 4" xfId="49373" xr:uid="{68F3F5A9-A5CC-4A7F-94FC-1B7F5083B6EE}"/>
    <cellStyle name="Normal 5 3 2 2 5" xfId="48952" xr:uid="{701BEF06-1FA7-4ECD-999D-84F90F7DCD79}"/>
    <cellStyle name="Normal 5 3 2 2 5 2" xfId="49237" xr:uid="{DFE455BB-7F05-4D9D-B102-7A7454144B29}"/>
    <cellStyle name="Normal 5 3 2 2 5 2 2" xfId="49820" xr:uid="{CBA07667-3DD8-4D88-8AD2-33C48BDF4FD4}"/>
    <cellStyle name="Normal 5 3 2 2 5 3" xfId="49535" xr:uid="{4644F367-22F9-4306-8512-522D21961EAF}"/>
    <cellStyle name="Normal 5 3 2 2 6" xfId="48830" xr:uid="{39DF1502-8909-41F3-8C91-34BE99BFB274}"/>
    <cellStyle name="Normal 5 3 2 2 6 2" xfId="49115" xr:uid="{61214C0B-F6DA-4AD4-B3F3-56C44FF29652}"/>
    <cellStyle name="Normal 5 3 2 2 6 2 2" xfId="49698" xr:uid="{01BBED7A-A976-48BC-B118-B3CDFDF79619}"/>
    <cellStyle name="Normal 5 3 2 2 6 3" xfId="49413" xr:uid="{A2B1630C-C460-4672-AE76-69074F6B5D72}"/>
    <cellStyle name="Normal 5 3 2 2 7" xfId="48980" xr:uid="{238942BF-0D53-4A7D-9574-AE6A021A6A1F}"/>
    <cellStyle name="Normal 5 3 2 2 7 2" xfId="49563" xr:uid="{3B8E3097-0492-4D56-AAA3-0859DBF8EBB7}"/>
    <cellStyle name="Normal 5 3 2 2 8" xfId="49278" xr:uid="{31B037CA-4E3F-4935-A56B-3F9A6CA88E51}"/>
    <cellStyle name="Normal 5 3 2 3" xfId="48709" xr:uid="{8E343817-296D-44D9-B216-46BC3B15B419}"/>
    <cellStyle name="Normal 5 3 2 3 2" xfId="48750" xr:uid="{40EE794B-FFE8-4B9F-833B-583D76B36A99}"/>
    <cellStyle name="Normal 5 3 2 3 2 2" xfId="48912" xr:uid="{FA0F30AD-AFC7-41EA-BAFA-97AEB5CF716C}"/>
    <cellStyle name="Normal 5 3 2 3 2 2 2" xfId="49197" xr:uid="{A14A20C7-18F6-4B77-8BCD-821F4A9067BC}"/>
    <cellStyle name="Normal 5 3 2 3 2 2 2 2" xfId="49780" xr:uid="{A94AAD58-D26B-4490-99A0-8AF8309426D0}"/>
    <cellStyle name="Normal 5 3 2 3 2 2 3" xfId="49495" xr:uid="{D62BEB15-B845-4F3B-835C-35476BB50EB5}"/>
    <cellStyle name="Normal 5 3 2 3 2 3" xfId="49035" xr:uid="{4D03817C-2DB3-4BF1-8696-ED9CB491A790}"/>
    <cellStyle name="Normal 5 3 2 3 2 3 2" xfId="49618" xr:uid="{7D95BA07-3DF6-4C40-B68D-FE70B70BDF9E}"/>
    <cellStyle name="Normal 5 3 2 3 2 4" xfId="49333" xr:uid="{86F421DD-5216-4CA2-9005-B27BB97F3BBF}"/>
    <cellStyle name="Normal 5 3 2 3 3" xfId="48871" xr:uid="{1F6FF5D7-E147-4040-8F3F-29826E6E8F33}"/>
    <cellStyle name="Normal 5 3 2 3 3 2" xfId="49156" xr:uid="{1046ED74-16FB-4200-BC7C-74C2C4A376C9}"/>
    <cellStyle name="Normal 5 3 2 3 3 2 2" xfId="49739" xr:uid="{9BA43563-04F1-4AD0-8482-6E3F5BA93201}"/>
    <cellStyle name="Normal 5 3 2 3 3 3" xfId="49454" xr:uid="{679F1E5E-2DDC-4795-AA5D-C3938612791D}"/>
    <cellStyle name="Normal 5 3 2 3 4" xfId="48817" xr:uid="{3F75F256-9E9A-4B99-B789-2DB87CDD0D50}"/>
    <cellStyle name="Normal 5 3 2 3 4 2" xfId="49102" xr:uid="{9D8A0B5E-462E-41DB-8132-0FF08FE884D5}"/>
    <cellStyle name="Normal 5 3 2 3 4 2 2" xfId="49685" xr:uid="{CE8D9D07-68AE-44C3-8FBB-CC121073AF86}"/>
    <cellStyle name="Normal 5 3 2 3 4 3" xfId="49400" xr:uid="{CDB93C6A-365B-4219-8B93-861264A942B7}"/>
    <cellStyle name="Normal 5 3 2 3 5" xfId="48994" xr:uid="{82EDCD0B-69EC-4FC0-91C5-2BEBA71A0383}"/>
    <cellStyle name="Normal 5 3 2 3 5 2" xfId="49577" xr:uid="{7B246A25-8DA1-489B-9D8E-D3090A55CF13}"/>
    <cellStyle name="Normal 5 3 2 3 6" xfId="49292" xr:uid="{6456EE25-43E6-4E50-A6A2-0E5F35B32369}"/>
    <cellStyle name="Normal 5 3 2 4" xfId="48736" xr:uid="{915E2396-104C-442C-BE3D-3395619526CF}"/>
    <cellStyle name="Normal 5 3 2 4 2" xfId="48898" xr:uid="{99A53E81-28DF-493C-94EF-D9FFF9999D68}"/>
    <cellStyle name="Normal 5 3 2 4 2 2" xfId="49183" xr:uid="{9AF955EB-602D-4FC6-98D5-26BD3535F6C5}"/>
    <cellStyle name="Normal 5 3 2 4 2 2 2" xfId="49766" xr:uid="{8767D911-4732-4C54-A2F5-28A27C656593}"/>
    <cellStyle name="Normal 5 3 2 4 2 3" xfId="49481" xr:uid="{BC20F652-DC7E-4629-9EE3-603597BA0AEA}"/>
    <cellStyle name="Normal 5 3 2 4 3" xfId="49021" xr:uid="{12BDA0F6-21A7-4EE9-B615-0B2E4C15D1CE}"/>
    <cellStyle name="Normal 5 3 2 4 3 2" xfId="49604" xr:uid="{9E11FCFA-0CF9-4FC0-9249-F62A918C1A66}"/>
    <cellStyle name="Normal 5 3 2 4 4" xfId="49319" xr:uid="{1C76A45F-2DA5-46B3-9992-5B2F2E9D6E8F}"/>
    <cellStyle name="Normal 5 3 2 5" xfId="48777" xr:uid="{A96B66D1-F5C0-4BCC-8C5B-D32B76F18459}"/>
    <cellStyle name="Normal 5 3 2 5 2" xfId="48844" xr:uid="{A2E24A7D-6F62-4191-BAB7-4C106C10390A}"/>
    <cellStyle name="Normal 5 3 2 5 2 2" xfId="49129" xr:uid="{B2170B29-848C-41BA-BED1-25F8F91A5ACB}"/>
    <cellStyle name="Normal 5 3 2 5 2 2 2" xfId="49712" xr:uid="{66CBD22E-9F4B-4415-82B1-D196E16A60C7}"/>
    <cellStyle name="Normal 5 3 2 5 2 3" xfId="49427" xr:uid="{43AE3B68-51D4-4C99-BB18-5F4AAB93EE90}"/>
    <cellStyle name="Normal 5 3 2 5 3" xfId="49062" xr:uid="{73050FF7-03CC-4B43-8218-A5B9929E701C}"/>
    <cellStyle name="Normal 5 3 2 5 3 2" xfId="49645" xr:uid="{C2DF6886-3529-453F-9922-CC6ECE81EF66}"/>
    <cellStyle name="Normal 5 3 2 5 4" xfId="49360" xr:uid="{D270FA46-325E-41BA-81A7-99433FE51DDF}"/>
    <cellStyle name="Normal 5 3 2 6" xfId="48939" xr:uid="{2A7F7256-E807-441E-92BD-258970D095CC}"/>
    <cellStyle name="Normal 5 3 2 6 2" xfId="49224" xr:uid="{2753745F-595B-4D98-A29E-3E796377174B}"/>
    <cellStyle name="Normal 5 3 2 6 2 2" xfId="49807" xr:uid="{76F55416-175C-446F-83BC-256F95A11201}"/>
    <cellStyle name="Normal 5 3 2 6 3" xfId="49522" xr:uid="{5F331791-D59A-4DE5-86D4-2BB327539026}"/>
    <cellStyle name="Normal 5 3 2 7" xfId="48803" xr:uid="{7CCE658C-EAAF-4AD2-998B-EED5EBBA2540}"/>
    <cellStyle name="Normal 5 3 2 7 2" xfId="49088" xr:uid="{3A28B059-FC21-4566-8C33-7CEF3DA070B8}"/>
    <cellStyle name="Normal 5 3 2 7 2 2" xfId="49671" xr:uid="{E6AA81DA-B115-43C4-AF55-3D59EBA2DB9C}"/>
    <cellStyle name="Normal 5 3 2 7 3" xfId="49386" xr:uid="{89D37D3F-90C4-4B1F-BB6B-E20677ADCEA1}"/>
    <cellStyle name="Normal 5 3 2 8" xfId="48967" xr:uid="{B56014F7-BB1E-4C79-BBD8-AC8EFED0B1C3}"/>
    <cellStyle name="Normal 5 3 2 8 2" xfId="49550" xr:uid="{602B6585-A170-4E05-BAE8-A64504EB626A}"/>
    <cellStyle name="Normal 5 3 2 9" xfId="49265" xr:uid="{958926C9-3014-402D-A86F-719C130595CD}"/>
    <cellStyle name="Normal 5 3 3" xfId="48689" xr:uid="{2033A7AB-D781-4764-8D17-4619BFC2D990}"/>
    <cellStyle name="Normal 5 3 3 2" xfId="48716" xr:uid="{74C9B4D2-A789-432A-8B12-2C510105ED36}"/>
    <cellStyle name="Normal 5 3 3 2 2" xfId="48878" xr:uid="{0902F7FB-C0D0-49E3-8471-7427C45858C7}"/>
    <cellStyle name="Normal 5 3 3 2 2 2" xfId="49163" xr:uid="{B222676C-2A7A-40F3-9F37-8C3C484CBDC7}"/>
    <cellStyle name="Normal 5 3 3 2 2 2 2" xfId="49746" xr:uid="{A89BD0F0-C7BD-47E8-B9F3-3E4B8761BC64}"/>
    <cellStyle name="Normal 5 3 3 2 2 3" xfId="49461" xr:uid="{6F5C30DC-EE1E-48C3-9C26-9DF69E737980}"/>
    <cellStyle name="Normal 5 3 3 2 3" xfId="49001" xr:uid="{88DFB9A1-C673-4349-A9C9-0AD3DB70592D}"/>
    <cellStyle name="Normal 5 3 3 2 3 2" xfId="49584" xr:uid="{FAFB4C2E-9404-4E90-8959-EE6D6F683F37}"/>
    <cellStyle name="Normal 5 3 3 2 4" xfId="49299" xr:uid="{6992F576-AC97-4234-966D-C11C585955C2}"/>
    <cellStyle name="Normal 5 3 3 3" xfId="48757" xr:uid="{E805A965-197A-4112-91BF-E98CC5C41EB4}"/>
    <cellStyle name="Normal 5 3 3 3 2" xfId="48919" xr:uid="{9141FCCF-3EA9-4A3F-92F9-03879F54A891}"/>
    <cellStyle name="Normal 5 3 3 3 2 2" xfId="49204" xr:uid="{AC814BF9-FD5C-4B8F-A974-222E3E659376}"/>
    <cellStyle name="Normal 5 3 3 3 2 2 2" xfId="49787" xr:uid="{F53405C6-A359-4A31-B63D-1662F18A1311}"/>
    <cellStyle name="Normal 5 3 3 3 2 3" xfId="49502" xr:uid="{0910B6ED-3751-441F-A0CF-1145D8EBC363}"/>
    <cellStyle name="Normal 5 3 3 3 3" xfId="49042" xr:uid="{CD83F27F-9DCB-46EF-9A61-63A3AB64C6C5}"/>
    <cellStyle name="Normal 5 3 3 3 3 2" xfId="49625" xr:uid="{E119FD21-6B47-4583-9755-BB0C592FED3B}"/>
    <cellStyle name="Normal 5 3 3 3 4" xfId="49340" xr:uid="{5633CC79-2390-45E5-9077-8A9BF6B87517}"/>
    <cellStyle name="Normal 5 3 3 4" xfId="48784" xr:uid="{956E04F6-5970-49F1-9B15-7FD95A17309D}"/>
    <cellStyle name="Normal 5 3 3 4 2" xfId="48851" xr:uid="{FE416B36-695A-44B6-B9A5-D1FA426F5CEB}"/>
    <cellStyle name="Normal 5 3 3 4 2 2" xfId="49136" xr:uid="{04E42125-FC2E-4997-8485-BC2C31472021}"/>
    <cellStyle name="Normal 5 3 3 4 2 2 2" xfId="49719" xr:uid="{C20E7F4A-EFA7-4481-8794-C9A24C097FFB}"/>
    <cellStyle name="Normal 5 3 3 4 2 3" xfId="49434" xr:uid="{5917DA46-86E2-46A4-B8E4-C8F7117AA116}"/>
    <cellStyle name="Normal 5 3 3 4 3" xfId="49069" xr:uid="{5DFCBCB2-6FCD-46F6-BC28-DF977DA538E7}"/>
    <cellStyle name="Normal 5 3 3 4 3 2" xfId="49652" xr:uid="{3D115279-B59A-4DDC-97B1-F8CAAF805851}"/>
    <cellStyle name="Normal 5 3 3 4 4" xfId="49367" xr:uid="{98826DF3-8DEC-43B8-8DEF-E5903D9A080A}"/>
    <cellStyle name="Normal 5 3 3 5" xfId="48946" xr:uid="{768DD0FA-A875-48D4-8B37-CB71E9B7E441}"/>
    <cellStyle name="Normal 5 3 3 5 2" xfId="49231" xr:uid="{BAC363E3-D4C5-4D8E-8CA1-9C21B8ADF9B4}"/>
    <cellStyle name="Normal 5 3 3 5 2 2" xfId="49814" xr:uid="{257BA536-167B-4D84-910A-23BA432F0399}"/>
    <cellStyle name="Normal 5 3 3 5 3" xfId="49529" xr:uid="{1333A317-E341-443C-B4F9-71040D9EB615}"/>
    <cellStyle name="Normal 5 3 3 6" xfId="48824" xr:uid="{F6E9EE87-9CFA-4EB4-93D3-D607A4778CFC}"/>
    <cellStyle name="Normal 5 3 3 6 2" xfId="49109" xr:uid="{C9B1B1D7-6B7F-47DE-9ADA-3880760BC5F2}"/>
    <cellStyle name="Normal 5 3 3 6 2 2" xfId="49692" xr:uid="{DEFF9D02-E126-4B69-B50A-FE461C754C29}"/>
    <cellStyle name="Normal 5 3 3 6 3" xfId="49407" xr:uid="{2F5734EA-8433-4BDC-9C3A-4C9A46A8E682}"/>
    <cellStyle name="Normal 5 3 3 7" xfId="48974" xr:uid="{EFE68C39-EAC4-4EFB-814C-9D7EF1D8B213}"/>
    <cellStyle name="Normal 5 3 3 7 2" xfId="49557" xr:uid="{580DE224-0767-42A9-851D-6D2E976235D0}"/>
    <cellStyle name="Normal 5 3 3 8" xfId="49272" xr:uid="{F709D3F1-7DA0-4E93-B555-53FCE1B37B3D}"/>
    <cellStyle name="Normal 5 3 4" xfId="48703" xr:uid="{749A252A-0523-4120-BE21-AD13E120F89E}"/>
    <cellStyle name="Normal 5 3 4 2" xfId="48744" xr:uid="{3C5A5670-5E9D-486E-87C4-934AFC511973}"/>
    <cellStyle name="Normal 5 3 4 2 2" xfId="48906" xr:uid="{92864F49-2E68-4355-A62D-9B76628D94EC}"/>
    <cellStyle name="Normal 5 3 4 2 2 2" xfId="49191" xr:uid="{8CF33A8D-743B-4B7F-A1A7-9E354BDE6C2B}"/>
    <cellStyle name="Normal 5 3 4 2 2 2 2" xfId="49774" xr:uid="{09CB04C9-491B-4B11-A40D-2DF3C9A411FA}"/>
    <cellStyle name="Normal 5 3 4 2 2 3" xfId="49489" xr:uid="{7FBB3372-620A-4DD6-9BA0-8A31472CFDBD}"/>
    <cellStyle name="Normal 5 3 4 2 3" xfId="49029" xr:uid="{FEE1EF6D-7D7D-46C5-9323-6CFD74063D4C}"/>
    <cellStyle name="Normal 5 3 4 2 3 2" xfId="49612" xr:uid="{629338B8-0259-4DBC-BA32-FDDAB26EDF98}"/>
    <cellStyle name="Normal 5 3 4 2 4" xfId="49327" xr:uid="{3E76F486-5C08-44F7-B098-4B4F5F93D582}"/>
    <cellStyle name="Normal 5 3 4 3" xfId="48865" xr:uid="{F79F79E6-FA10-4D79-95E9-EA170470C60C}"/>
    <cellStyle name="Normal 5 3 4 3 2" xfId="49150" xr:uid="{32EEF316-676C-4A99-A380-A7868130089E}"/>
    <cellStyle name="Normal 5 3 4 3 2 2" xfId="49733" xr:uid="{232801A7-1210-4541-B3EA-FADE6B177D1C}"/>
    <cellStyle name="Normal 5 3 4 3 3" xfId="49448" xr:uid="{C88A0E2A-1F7F-48D7-9B3A-A1CB41C66034}"/>
    <cellStyle name="Normal 5 3 4 4" xfId="48811" xr:uid="{B3A83BC0-39D9-4451-B837-FC9EF22ECE7A}"/>
    <cellStyle name="Normal 5 3 4 4 2" xfId="49096" xr:uid="{6E757A43-6787-4BDD-991B-8AE739D56F14}"/>
    <cellStyle name="Normal 5 3 4 4 2 2" xfId="49679" xr:uid="{DC59C910-E36A-4E6B-950A-1B14A1E34B50}"/>
    <cellStyle name="Normal 5 3 4 4 3" xfId="49394" xr:uid="{BE009B62-F775-4977-B90D-9A53EA2D5E18}"/>
    <cellStyle name="Normal 5 3 4 5" xfId="48988" xr:uid="{5D4F8192-7D8C-4452-939E-AA173FA52B13}"/>
    <cellStyle name="Normal 5 3 4 5 2" xfId="49571" xr:uid="{D984A2E4-DC5B-40DD-A6D5-A0E82439DC44}"/>
    <cellStyle name="Normal 5 3 4 6" xfId="49286" xr:uid="{7719B6F7-5B42-497C-938F-2E6348A756D5}"/>
    <cellStyle name="Normal 5 3 5" xfId="48730" xr:uid="{1187CA8C-C063-4D08-AE04-82875AD7A039}"/>
    <cellStyle name="Normal 5 3 5 2" xfId="48892" xr:uid="{C1E7343E-C67B-48C2-88BE-9B9B7E63240F}"/>
    <cellStyle name="Normal 5 3 5 2 2" xfId="49177" xr:uid="{D5A1EE2A-0165-4298-88FB-9274AC760B8D}"/>
    <cellStyle name="Normal 5 3 5 2 2 2" xfId="49760" xr:uid="{9A377777-E20A-49C1-A417-5C313C34F575}"/>
    <cellStyle name="Normal 5 3 5 2 3" xfId="49475" xr:uid="{575E307D-853D-41AC-9803-37698999A378}"/>
    <cellStyle name="Normal 5 3 5 3" xfId="49015" xr:uid="{B8A5C636-5271-4DD7-B6DF-2B5622F28976}"/>
    <cellStyle name="Normal 5 3 5 3 2" xfId="49598" xr:uid="{04597BA2-57FA-4B97-BFD6-CB7A1DE35224}"/>
    <cellStyle name="Normal 5 3 5 4" xfId="49313" xr:uid="{72171A76-AC8E-4CE5-B00C-53C5D6574CA1}"/>
    <cellStyle name="Normal 5 3 6" xfId="48771" xr:uid="{49E1DCCF-6215-48A6-8892-F361C070E6FD}"/>
    <cellStyle name="Normal 5 3 6 2" xfId="48838" xr:uid="{A78B383D-0580-4A61-8C4D-EF728CB76C6A}"/>
    <cellStyle name="Normal 5 3 6 2 2" xfId="49123" xr:uid="{21BFE175-497F-4570-9F02-61F606F6EC37}"/>
    <cellStyle name="Normal 5 3 6 2 2 2" xfId="49706" xr:uid="{C038523E-2AF7-432B-BAE3-3648B9CB15B6}"/>
    <cellStyle name="Normal 5 3 6 2 3" xfId="49421" xr:uid="{F411B5A3-FC47-42F8-9E40-E3B0EC952910}"/>
    <cellStyle name="Normal 5 3 6 3" xfId="49056" xr:uid="{127AFE11-94A6-49C0-B228-CF2CD2B0878D}"/>
    <cellStyle name="Normal 5 3 6 3 2" xfId="49639" xr:uid="{C7C5904B-FC82-4D4C-90FD-E7F74CE63890}"/>
    <cellStyle name="Normal 5 3 6 4" xfId="49354" xr:uid="{21653ED7-B194-4B23-AE3A-74493E8E52DE}"/>
    <cellStyle name="Normal 5 3 7" xfId="48931" xr:uid="{678C5EA6-C166-4377-98BF-4021D6788C4E}"/>
    <cellStyle name="Normal 5 3 7 2" xfId="49216" xr:uid="{9DAEACBD-4689-41B9-A921-BE5776976A54}"/>
    <cellStyle name="Normal 5 3 7 2 2" xfId="49799" xr:uid="{33EA4D8C-020D-4ACF-9817-52B27E504140}"/>
    <cellStyle name="Normal 5 3 7 3" xfId="49514" xr:uid="{62EFAE2D-BD1F-452D-95EF-3074DAEB4610}"/>
    <cellStyle name="Normal 5 3 8" xfId="48797" xr:uid="{EAFAA8A6-953B-4273-8070-3FEEA89FA1B5}"/>
    <cellStyle name="Normal 5 3 8 2" xfId="49082" xr:uid="{2555D62D-C5E3-4593-958E-22246906CB3D}"/>
    <cellStyle name="Normal 5 3 8 2 2" xfId="49665" xr:uid="{4CF67CCE-C113-46AF-AD6D-8D757D127BEF}"/>
    <cellStyle name="Normal 5 3 8 3" xfId="49380" xr:uid="{813E9CB5-5797-42DD-B22F-9E29765961CA}"/>
    <cellStyle name="Normal 5 3 9" xfId="48961" xr:uid="{D351F49E-D196-4354-93FA-80A38E57532F}"/>
    <cellStyle name="Normal 5 3 9 2" xfId="49544" xr:uid="{67946D0F-0EEB-4DD9-8BCB-F003A1A2BC86}"/>
    <cellStyle name="Normal 5 4" xfId="48668" xr:uid="{78344E2C-941B-418A-A9B4-3C1C7336C229}"/>
    <cellStyle name="Normal 5 4 2" xfId="48684" xr:uid="{28D4A50D-B0F3-4199-B8E6-35541ADBB24C}"/>
    <cellStyle name="Normal 5 4 2 2" xfId="48711" xr:uid="{BCC7AA4B-1F0A-495A-9A02-4AC7FBF4C668}"/>
    <cellStyle name="Normal 5 4 2 2 2" xfId="48873" xr:uid="{387BDB31-A1D9-46A2-B059-9DA4BB8F0A72}"/>
    <cellStyle name="Normal 5 4 2 2 2 2" xfId="49158" xr:uid="{D8FE905D-4237-46D6-9E0B-CAEFFC8B582B}"/>
    <cellStyle name="Normal 5 4 2 2 2 2 2" xfId="49741" xr:uid="{E5E59E14-84E9-4FCC-BACE-BD39B0764BAE}"/>
    <cellStyle name="Normal 5 4 2 2 2 3" xfId="49456" xr:uid="{F5DAB958-659D-4DEB-A64A-4769C5D5B524}"/>
    <cellStyle name="Normal 5 4 2 2 3" xfId="48996" xr:uid="{FC134C77-065E-46EA-8FEC-4A2932028940}"/>
    <cellStyle name="Normal 5 4 2 2 3 2" xfId="49579" xr:uid="{F75CDEE8-DD7F-49CB-8AFD-1772922FD4D0}"/>
    <cellStyle name="Normal 5 4 2 2 4" xfId="49294" xr:uid="{6D385208-CD3F-46D8-86BC-DBF78A13A4E3}"/>
    <cellStyle name="Normal 5 4 2 3" xfId="48752" xr:uid="{39DBA54A-7293-4202-A65F-F71F112CFA34}"/>
    <cellStyle name="Normal 5 4 2 3 2" xfId="48914" xr:uid="{1119B98A-37A9-4F05-9B2C-62B9B040F249}"/>
    <cellStyle name="Normal 5 4 2 3 2 2" xfId="49199" xr:uid="{47433157-8411-468E-AECD-E02880FAA370}"/>
    <cellStyle name="Normal 5 4 2 3 2 2 2" xfId="49782" xr:uid="{C7A5EB1C-10B5-4992-868F-BF746DFBE8F8}"/>
    <cellStyle name="Normal 5 4 2 3 2 3" xfId="49497" xr:uid="{72396D02-5421-4013-AFE7-A18C2723726A}"/>
    <cellStyle name="Normal 5 4 2 3 3" xfId="49037" xr:uid="{278C0C97-36AD-432D-B439-435F599D5285}"/>
    <cellStyle name="Normal 5 4 2 3 3 2" xfId="49620" xr:uid="{2A31CD33-9B7F-4A22-BE8D-F538595AEA09}"/>
    <cellStyle name="Normal 5 4 2 3 4" xfId="49335" xr:uid="{04FE50B6-9459-4C86-9388-91AEFBEC9680}"/>
    <cellStyle name="Normal 5 4 2 4" xfId="48779" xr:uid="{FF1C9825-D94A-4176-AA4E-F4EE72A09EC5}"/>
    <cellStyle name="Normal 5 4 2 4 2" xfId="48846" xr:uid="{B8CDD106-3FF4-4A8B-B7A4-37850DA23AFF}"/>
    <cellStyle name="Normal 5 4 2 4 2 2" xfId="49131" xr:uid="{A2157EFD-B431-43B0-91E8-DCD6F9A57B22}"/>
    <cellStyle name="Normal 5 4 2 4 2 2 2" xfId="49714" xr:uid="{6CFAEFFC-0C50-4B93-93F7-9EEE08A01507}"/>
    <cellStyle name="Normal 5 4 2 4 2 3" xfId="49429" xr:uid="{6381E35C-C816-4A73-8590-06D532FA766D}"/>
    <cellStyle name="Normal 5 4 2 4 3" xfId="49064" xr:uid="{D8D24CA8-1F63-4E0A-992F-390F227E2B55}"/>
    <cellStyle name="Normal 5 4 2 4 3 2" xfId="49647" xr:uid="{E9C24C49-4F97-48EC-9402-F9709E97EFE0}"/>
    <cellStyle name="Normal 5 4 2 4 4" xfId="49362" xr:uid="{4EB3BB96-63A6-4979-8FD8-642397971CD0}"/>
    <cellStyle name="Normal 5 4 2 5" xfId="48941" xr:uid="{B25D9F9C-D06E-457A-B8F0-B8B1614F50CE}"/>
    <cellStyle name="Normal 5 4 2 5 2" xfId="49226" xr:uid="{AC96DDEA-9A41-4EA1-98B0-55E0CDD57296}"/>
    <cellStyle name="Normal 5 4 2 5 2 2" xfId="49809" xr:uid="{4E91BC2B-DA41-43EB-90CB-08511CD2ED71}"/>
    <cellStyle name="Normal 5 4 2 5 3" xfId="49524" xr:uid="{C30B68C1-5762-406E-869D-4B712B476D55}"/>
    <cellStyle name="Normal 5 4 2 6" xfId="48819" xr:uid="{50AAEF71-2213-400D-AEC0-DE89401FB4BC}"/>
    <cellStyle name="Normal 5 4 2 6 2" xfId="49104" xr:uid="{CD83BC4A-0DB1-426C-AF61-062FDDC35702}"/>
    <cellStyle name="Normal 5 4 2 6 2 2" xfId="49687" xr:uid="{037C1080-9A9E-463A-A0A4-E6AFD0FDC433}"/>
    <cellStyle name="Normal 5 4 2 6 3" xfId="49402" xr:uid="{9FB6AC0C-F08F-473E-97AB-889B1F420960}"/>
    <cellStyle name="Normal 5 4 2 7" xfId="48969" xr:uid="{563253CC-3A1B-47D6-87E3-3B2F80DD754D}"/>
    <cellStyle name="Normal 5 4 2 7 2" xfId="49552" xr:uid="{4FD28EBC-88DD-4175-9AC4-A4D8D3750438}"/>
    <cellStyle name="Normal 5 4 2 8" xfId="49267" xr:uid="{B2A48132-47D7-4FDE-9DBB-07614360CD8E}"/>
    <cellStyle name="Normal 5 4 3" xfId="48698" xr:uid="{96EE3729-9F2C-44B9-A677-E222AD071F6B}"/>
    <cellStyle name="Normal 5 4 3 2" xfId="48739" xr:uid="{F7331F6A-4B87-4DEB-B405-7856665533BD}"/>
    <cellStyle name="Normal 5 4 3 2 2" xfId="48901" xr:uid="{02FD3242-2CF3-4ACA-BBD1-B815B93DBEBE}"/>
    <cellStyle name="Normal 5 4 3 2 2 2" xfId="49186" xr:uid="{BE0CE82C-9345-4BB7-8766-E2E9FF7F092B}"/>
    <cellStyle name="Normal 5 4 3 2 2 2 2" xfId="49769" xr:uid="{A6650413-32D2-4AFF-B267-95E652DA1F09}"/>
    <cellStyle name="Normal 5 4 3 2 2 3" xfId="49484" xr:uid="{8674BF50-9854-4F63-8195-523F57461FF2}"/>
    <cellStyle name="Normal 5 4 3 2 3" xfId="49024" xr:uid="{E0933574-F620-4F67-A013-5D101C06E894}"/>
    <cellStyle name="Normal 5 4 3 2 3 2" xfId="49607" xr:uid="{A27FB3FF-6641-4EE2-9EE9-6D89C284946D}"/>
    <cellStyle name="Normal 5 4 3 2 4" xfId="49322" xr:uid="{C53E924B-A929-41F3-A0A9-0A552BC52C71}"/>
    <cellStyle name="Normal 5 4 3 3" xfId="48860" xr:uid="{1E45FEF4-5630-41BA-9571-998D76E37591}"/>
    <cellStyle name="Normal 5 4 3 3 2" xfId="49145" xr:uid="{B7471FB3-FB3A-4556-ADD2-7A7D0CE14497}"/>
    <cellStyle name="Normal 5 4 3 3 2 2" xfId="49728" xr:uid="{A3E65CA7-17C6-4AC7-AF44-1A57B0023002}"/>
    <cellStyle name="Normal 5 4 3 3 3" xfId="49443" xr:uid="{3127C3FD-930D-4F10-B0BA-C554E84A9B06}"/>
    <cellStyle name="Normal 5 4 3 4" xfId="48806" xr:uid="{7FD04FAD-B2A1-47B2-BEFE-C66F4B553619}"/>
    <cellStyle name="Normal 5 4 3 4 2" xfId="49091" xr:uid="{0E8CA2D5-60F7-4A3E-9CD0-560971E39A6A}"/>
    <cellStyle name="Normal 5 4 3 4 2 2" xfId="49674" xr:uid="{46681E9A-7913-4EE1-9167-27C906717E1E}"/>
    <cellStyle name="Normal 5 4 3 4 3" xfId="49389" xr:uid="{41B40AB5-3AAF-4CA2-94D3-70DCA2EEA205}"/>
    <cellStyle name="Normal 5 4 3 5" xfId="48983" xr:uid="{9EBFFC34-6A52-45C2-ACB5-C6B929E7FA12}"/>
    <cellStyle name="Normal 5 4 3 5 2" xfId="49566" xr:uid="{C498F193-D3C1-4A4A-AF6B-8E1E252EAD2D}"/>
    <cellStyle name="Normal 5 4 3 6" xfId="49281" xr:uid="{91454707-4086-43DB-BB5D-AE17135ADFD5}"/>
    <cellStyle name="Normal 5 4 4" xfId="48725" xr:uid="{F4AB4679-95B1-424C-887B-7096C6EAD76B}"/>
    <cellStyle name="Normal 5 4 4 2" xfId="48887" xr:uid="{BDB8BD7F-64B8-4467-9570-A540DB45BDD0}"/>
    <cellStyle name="Normal 5 4 4 2 2" xfId="49172" xr:uid="{431D8EAC-66A2-47B0-B21C-87A2A2DB5B80}"/>
    <cellStyle name="Normal 5 4 4 2 2 2" xfId="49755" xr:uid="{F5F87FE8-D46E-41F2-B481-0EFFE1A34574}"/>
    <cellStyle name="Normal 5 4 4 2 3" xfId="49470" xr:uid="{562472AF-C179-445C-9531-FF424ED8FA1C}"/>
    <cellStyle name="Normal 5 4 4 3" xfId="49010" xr:uid="{705023AF-ED1E-4337-9E77-CC5FE55E1066}"/>
    <cellStyle name="Normal 5 4 4 3 2" xfId="49593" xr:uid="{2066FA50-AA2A-4DDC-BD55-C7CFF5CBC9A6}"/>
    <cellStyle name="Normal 5 4 4 4" xfId="49308" xr:uid="{A2A4C8DB-7508-41D4-810D-93C819B69C6E}"/>
    <cellStyle name="Normal 5 4 5" xfId="48766" xr:uid="{AF000622-498A-44D9-A05D-7980D87781CF}"/>
    <cellStyle name="Normal 5 4 5 2" xfId="48833" xr:uid="{D12090DB-A110-4E51-AE1A-B9EEFA099204}"/>
    <cellStyle name="Normal 5 4 5 2 2" xfId="49118" xr:uid="{9E11D92D-5A86-4C51-8761-4FAB1FE6AE1D}"/>
    <cellStyle name="Normal 5 4 5 2 2 2" xfId="49701" xr:uid="{9A44C0D7-142A-474F-B7C7-DD4E28C8C398}"/>
    <cellStyle name="Normal 5 4 5 2 3" xfId="49416" xr:uid="{8F12A430-0468-4764-9D2F-A816DBF21059}"/>
    <cellStyle name="Normal 5 4 5 3" xfId="49051" xr:uid="{46D990AE-AC12-4FD8-B7BA-6DB075A5770E}"/>
    <cellStyle name="Normal 5 4 5 3 2" xfId="49634" xr:uid="{ACE1BDF7-AC17-4ABD-B68C-3F864868E86E}"/>
    <cellStyle name="Normal 5 4 5 4" xfId="49349" xr:uid="{ECFA0C5D-D8B6-4F1C-A7B2-CF612D6AFA4C}"/>
    <cellStyle name="Normal 5 4 6" xfId="48933" xr:uid="{F96BB994-318F-40E6-AB8D-77FE13D2B0AF}"/>
    <cellStyle name="Normal 5 4 6 2" xfId="49218" xr:uid="{95F8A7E3-586B-455B-AA60-7A4CC852939B}"/>
    <cellStyle name="Normal 5 4 6 2 2" xfId="49801" xr:uid="{22B7ECB7-2D32-4EEC-A2F0-FEB5615D4AB3}"/>
    <cellStyle name="Normal 5 4 6 3" xfId="49516" xr:uid="{DA78499E-2657-4453-9B47-9FED0F4EE887}"/>
    <cellStyle name="Normal 5 4 7" xfId="48792" xr:uid="{82B7E7BB-D424-437F-B2F6-ACCC2CB57998}"/>
    <cellStyle name="Normal 5 4 7 2" xfId="49077" xr:uid="{87E2DEA1-55A1-48D7-882E-091D6FA7CE7D}"/>
    <cellStyle name="Normal 5 4 7 2 2" xfId="49660" xr:uid="{50E2F71E-B248-41EF-A65A-235A39466832}"/>
    <cellStyle name="Normal 5 4 7 3" xfId="49375" xr:uid="{4FA91F8E-74D8-44C9-90E9-EDA6CBFFB9B3}"/>
    <cellStyle name="Normal 5 4 8" xfId="48956" xr:uid="{9F1F383B-4FF6-4B36-B5C5-2E2B574D6D4D}"/>
    <cellStyle name="Normal 5 4 8 2" xfId="49539" xr:uid="{58BA348F-A71C-4DD7-98CB-C149EC86BB9D}"/>
    <cellStyle name="Normal 5 4 9" xfId="49254" xr:uid="{8FAA5F17-73CA-4D92-81D0-5E9027B61D32}"/>
    <cellStyle name="Normal 5 5" xfId="48677" xr:uid="{647EF6D0-D175-4A07-B3E6-131D6912FA30}"/>
    <cellStyle name="Normal 5 5 2" xfId="48690" xr:uid="{DB077E59-FDC7-4EF3-B763-C5C8502CF2AD}"/>
    <cellStyle name="Normal 5 5 2 2" xfId="48717" xr:uid="{663B18DD-E465-40D8-87EB-6D596499EEE5}"/>
    <cellStyle name="Normal 5 5 2 2 2" xfId="48879" xr:uid="{2558DB3F-A05D-46F0-9DCB-BFFD8C2A434C}"/>
    <cellStyle name="Normal 5 5 2 2 2 2" xfId="49164" xr:uid="{58E84E14-82CA-4D0D-B2CA-6B7541611591}"/>
    <cellStyle name="Normal 5 5 2 2 2 2 2" xfId="49747" xr:uid="{D2336082-2C39-4558-81A5-1A5698CFC6E6}"/>
    <cellStyle name="Normal 5 5 2 2 2 3" xfId="49462" xr:uid="{DC3B3C2A-8817-4B63-8F5B-DA32261756C3}"/>
    <cellStyle name="Normal 5 5 2 2 3" xfId="49002" xr:uid="{2738E27B-0EAB-4041-AFB3-D8B76C1FD9ED}"/>
    <cellStyle name="Normal 5 5 2 2 3 2" xfId="49585" xr:uid="{4E5BA681-CA13-44E2-BBA1-672EBF51A67E}"/>
    <cellStyle name="Normal 5 5 2 2 4" xfId="49300" xr:uid="{89C0BA87-534D-4215-86F1-0FE856B352AF}"/>
    <cellStyle name="Normal 5 5 2 3" xfId="48758" xr:uid="{690141CF-D8BD-4BA8-AE3F-8EA17A571B75}"/>
    <cellStyle name="Normal 5 5 2 3 2" xfId="48920" xr:uid="{E85E8ADF-EB0C-4479-AC73-586170078295}"/>
    <cellStyle name="Normal 5 5 2 3 2 2" xfId="49205" xr:uid="{722160B1-A194-47DB-B9F4-29E9A4D95A37}"/>
    <cellStyle name="Normal 5 5 2 3 2 2 2" xfId="49788" xr:uid="{CE752A05-600E-4DCA-94AA-52DEF8000180}"/>
    <cellStyle name="Normal 5 5 2 3 2 3" xfId="49503" xr:uid="{C4B371C4-6F5D-4F0C-BF25-B934D344624B}"/>
    <cellStyle name="Normal 5 5 2 3 3" xfId="49043" xr:uid="{85582F0E-8DD9-4292-8A33-09E993A64A73}"/>
    <cellStyle name="Normal 5 5 2 3 3 2" xfId="49626" xr:uid="{FC2D8F95-9311-46DC-A1BE-69759D003B8E}"/>
    <cellStyle name="Normal 5 5 2 3 4" xfId="49341" xr:uid="{B59AB737-C677-4EB9-B69E-54E6AF00DB1B}"/>
    <cellStyle name="Normal 5 5 2 4" xfId="48785" xr:uid="{46DA7514-51FF-45BA-9B07-7505E1CF1953}"/>
    <cellStyle name="Normal 5 5 2 4 2" xfId="48852" xr:uid="{C9E0421E-B5E2-4B5A-83A5-B55CC803A6E4}"/>
    <cellStyle name="Normal 5 5 2 4 2 2" xfId="49137" xr:uid="{6A2F6094-2346-4256-B3C8-BDB8CC46029F}"/>
    <cellStyle name="Normal 5 5 2 4 2 2 2" xfId="49720" xr:uid="{56E6E42D-2ADB-4019-B364-7ECC8408A309}"/>
    <cellStyle name="Normal 5 5 2 4 2 3" xfId="49435" xr:uid="{FF57A5D8-B8D1-4EFF-A47B-81EF815449FB}"/>
    <cellStyle name="Normal 5 5 2 4 3" xfId="49070" xr:uid="{C541292B-A71C-435C-9059-74B3D733CBF4}"/>
    <cellStyle name="Normal 5 5 2 4 3 2" xfId="49653" xr:uid="{F0795F1B-C261-49EA-87AF-73FAC408CE6E}"/>
    <cellStyle name="Normal 5 5 2 4 4" xfId="49368" xr:uid="{AA42860B-B249-40C7-8CD7-76917488295C}"/>
    <cellStyle name="Normal 5 5 2 5" xfId="48947" xr:uid="{B05A2611-EDFB-4C6A-922F-E8CC8BC68880}"/>
    <cellStyle name="Normal 5 5 2 5 2" xfId="49232" xr:uid="{614A8181-705E-4B85-B103-8E70CE32792E}"/>
    <cellStyle name="Normal 5 5 2 5 2 2" xfId="49815" xr:uid="{568705A1-1F5C-4D6F-9E7D-D27281D0FCC5}"/>
    <cellStyle name="Normal 5 5 2 5 3" xfId="49530" xr:uid="{CFE1D214-66E7-4AC5-8C98-C4A88FB116D3}"/>
    <cellStyle name="Normal 5 5 2 6" xfId="48825" xr:uid="{FD6F4E09-06B2-4C7D-8E54-0096EBEBF2F1}"/>
    <cellStyle name="Normal 5 5 2 6 2" xfId="49110" xr:uid="{88BB926B-44C3-4646-B399-54D6F571C184}"/>
    <cellStyle name="Normal 5 5 2 6 2 2" xfId="49693" xr:uid="{DE42969C-A55F-4BAC-8D49-74817AEFC78C}"/>
    <cellStyle name="Normal 5 5 2 6 3" xfId="49408" xr:uid="{D4696F45-6045-4485-AB8F-74E11751EAAA}"/>
    <cellStyle name="Normal 5 5 2 7" xfId="48975" xr:uid="{CD5AC095-8A33-41DF-BDBA-052D29E8C72D}"/>
    <cellStyle name="Normal 5 5 2 7 2" xfId="49558" xr:uid="{186A8F3C-EE4B-41A0-B6A7-C984CEE445C8}"/>
    <cellStyle name="Normal 5 5 2 8" xfId="49273" xr:uid="{FC6AA4D0-223D-460B-A918-F9ACD3465D91}"/>
    <cellStyle name="Normal 5 5 3" xfId="48704" xr:uid="{20D30069-F589-477C-96B7-8300E50A9431}"/>
    <cellStyle name="Normal 5 5 3 2" xfId="48745" xr:uid="{9D0A440F-1344-49F2-A24A-14DBB62EAAAA}"/>
    <cellStyle name="Normal 5 5 3 2 2" xfId="48907" xr:uid="{A20BA9AF-334F-4B88-9F38-3B99A869B04B}"/>
    <cellStyle name="Normal 5 5 3 2 2 2" xfId="49192" xr:uid="{C146904F-3865-4518-8864-97B1C7A51EA7}"/>
    <cellStyle name="Normal 5 5 3 2 2 2 2" xfId="49775" xr:uid="{3EEA5B0E-910C-43A0-9DA7-399316600801}"/>
    <cellStyle name="Normal 5 5 3 2 2 3" xfId="49490" xr:uid="{E2CFBD0B-F31E-4F46-81D2-072BD642611B}"/>
    <cellStyle name="Normal 5 5 3 2 3" xfId="49030" xr:uid="{312682EA-B872-4A4C-829E-3F87C7222151}"/>
    <cellStyle name="Normal 5 5 3 2 3 2" xfId="49613" xr:uid="{02C98260-FC97-4F2F-BA67-B33CE0B9DF35}"/>
    <cellStyle name="Normal 5 5 3 2 4" xfId="49328" xr:uid="{9EC81AF7-ADAC-4B41-AB51-97BCE9A094AE}"/>
    <cellStyle name="Normal 5 5 3 3" xfId="48866" xr:uid="{BB3EC23A-B130-4457-8C05-8F96AD77AF9E}"/>
    <cellStyle name="Normal 5 5 3 3 2" xfId="49151" xr:uid="{9CBF6292-4D2C-41E3-8760-814C86726273}"/>
    <cellStyle name="Normal 5 5 3 3 2 2" xfId="49734" xr:uid="{9E57DB27-6FB5-43D3-A911-2A7FD1FAEF27}"/>
    <cellStyle name="Normal 5 5 3 3 3" xfId="49449" xr:uid="{B8063D96-0A5A-4FAB-9C88-F8AD6B71CACF}"/>
    <cellStyle name="Normal 5 5 3 4" xfId="48812" xr:uid="{8D8D7FAD-962D-45F5-9482-91E6728BC1C3}"/>
    <cellStyle name="Normal 5 5 3 4 2" xfId="49097" xr:uid="{C787D04D-8D55-40F5-ACAD-CA869BEFE845}"/>
    <cellStyle name="Normal 5 5 3 4 2 2" xfId="49680" xr:uid="{EE088A33-59BD-4B5B-B972-6CB8CEA5413F}"/>
    <cellStyle name="Normal 5 5 3 4 3" xfId="49395" xr:uid="{C80A647C-390B-4CF4-BC42-78830B6C6C1B}"/>
    <cellStyle name="Normal 5 5 3 5" xfId="48989" xr:uid="{0D0BA20A-9430-4F7D-A6DD-468588091BDE}"/>
    <cellStyle name="Normal 5 5 3 5 2" xfId="49572" xr:uid="{184F2B26-90CE-44DD-A70D-DBC3906EAD93}"/>
    <cellStyle name="Normal 5 5 3 6" xfId="49287" xr:uid="{E27870DF-DCF6-464A-BFCC-586BA9562F93}"/>
    <cellStyle name="Normal 5 5 4" xfId="48731" xr:uid="{8B250A4F-96A8-4265-8088-2068999BD5F8}"/>
    <cellStyle name="Normal 5 5 4 2" xfId="48893" xr:uid="{A28719B0-0637-4420-A9CA-E2724EC3244B}"/>
    <cellStyle name="Normal 5 5 4 2 2" xfId="49178" xr:uid="{55B74BAD-2898-418F-A608-97E772D8123F}"/>
    <cellStyle name="Normal 5 5 4 2 2 2" xfId="49761" xr:uid="{3AD150C0-90A9-4484-BDDC-414C4644611E}"/>
    <cellStyle name="Normal 5 5 4 2 3" xfId="49476" xr:uid="{90739785-B012-4303-AF5C-82E544937F08}"/>
    <cellStyle name="Normal 5 5 4 3" xfId="49016" xr:uid="{8E15050F-2B58-45D1-B8DD-64DE8972670C}"/>
    <cellStyle name="Normal 5 5 4 3 2" xfId="49599" xr:uid="{DFE89638-F073-4A4A-AC3F-5C6EE7326BCD}"/>
    <cellStyle name="Normal 5 5 4 4" xfId="49314" xr:uid="{DEA07EE9-23BB-4EF0-934B-B359076E91B9}"/>
    <cellStyle name="Normal 5 5 5" xfId="48772" xr:uid="{473294C8-BF39-40C9-A5BF-D31F277DE433}"/>
    <cellStyle name="Normal 5 5 5 2" xfId="48839" xr:uid="{ACFA8164-B8D1-4654-A14F-5D0C633F1C62}"/>
    <cellStyle name="Normal 5 5 5 2 2" xfId="49124" xr:uid="{F251F764-83BA-4DC7-AD46-6A1FAC477E86}"/>
    <cellStyle name="Normal 5 5 5 2 2 2" xfId="49707" xr:uid="{A4E4CA15-E9F1-493B-B306-4517805904FD}"/>
    <cellStyle name="Normal 5 5 5 2 3" xfId="49422" xr:uid="{48A4ACF0-D350-4207-9A0F-A176A1E74B85}"/>
    <cellStyle name="Normal 5 5 5 3" xfId="49057" xr:uid="{CC26F5BB-F94D-4EEE-956C-77CDA3C0C0F7}"/>
    <cellStyle name="Normal 5 5 5 3 2" xfId="49640" xr:uid="{CB91F3B2-DF85-42F6-9A84-447E2772BDC5}"/>
    <cellStyle name="Normal 5 5 5 4" xfId="49355" xr:uid="{1AB7FC68-CB8A-4C5B-B819-D249A30A2E9C}"/>
    <cellStyle name="Normal 5 5 6" xfId="48934" xr:uid="{FEFC34A8-1521-45EC-82BF-1D32C505E028}"/>
    <cellStyle name="Normal 5 5 6 2" xfId="49219" xr:uid="{ADA6353C-889D-4FA5-9416-A3A475BB6DCA}"/>
    <cellStyle name="Normal 5 5 6 2 2" xfId="49802" xr:uid="{A6B23A81-4368-42F5-A173-9091BDBE61B0}"/>
    <cellStyle name="Normal 5 5 6 3" xfId="49517" xr:uid="{8769164B-ED4D-459B-9396-EE777ACBF839}"/>
    <cellStyle name="Normal 5 5 7" xfId="48798" xr:uid="{476B5698-65F4-41AA-BA18-27801B63A05D}"/>
    <cellStyle name="Normal 5 5 7 2" xfId="49083" xr:uid="{F3E4A00B-6180-484E-92AA-361CC86BCC29}"/>
    <cellStyle name="Normal 5 5 7 2 2" xfId="49666" xr:uid="{24BBEF56-4F5C-4D5B-96D6-6CE775B76C88}"/>
    <cellStyle name="Normal 5 5 7 3" xfId="49381" xr:uid="{D9948527-D102-4F32-A65F-D85A5A4E2E45}"/>
    <cellStyle name="Normal 5 5 8" xfId="48962" xr:uid="{3DB69CAF-6CD0-4BDE-A5B5-DC2739E05CE9}"/>
    <cellStyle name="Normal 5 5 8 2" xfId="49545" xr:uid="{2FBBFE5F-CBDD-4376-892D-A3A51A80482A}"/>
    <cellStyle name="Normal 5 5 9" xfId="49260" xr:uid="{B3172423-2940-4816-863E-FA5E74B07B03}"/>
    <cellStyle name="Normal 5 6" xfId="48667" xr:uid="{F20557E1-1DC0-44B4-9F2E-00D60455F201}"/>
    <cellStyle name="Normal 5 6 2" xfId="48697" xr:uid="{048752D0-D0C1-41AF-B0D1-23B826BBEA48}"/>
    <cellStyle name="Normal 5 6 2 2" xfId="48859" xr:uid="{9ECA9B39-CB45-4EA0-AC31-7FF2D8C53383}"/>
    <cellStyle name="Normal 5 6 2 2 2" xfId="49144" xr:uid="{09192264-9F1D-426A-B00A-FD3366DF4421}"/>
    <cellStyle name="Normal 5 6 2 2 2 2" xfId="49727" xr:uid="{685A3A3D-39A0-47CE-BA6A-DDC25E03988A}"/>
    <cellStyle name="Normal 5 6 2 2 3" xfId="49442" xr:uid="{16E39549-97D0-47FD-A0B0-27DEE84BBB2B}"/>
    <cellStyle name="Normal 5 6 2 3" xfId="48982" xr:uid="{EA5F3046-FA3D-4384-898B-72F6862001E8}"/>
    <cellStyle name="Normal 5 6 2 3 2" xfId="49565" xr:uid="{6C414F42-12DB-4022-9F5E-368E0BEC8957}"/>
    <cellStyle name="Normal 5 6 2 4" xfId="49280" xr:uid="{177677AC-D088-49DC-A0AB-2798D36C4E89}"/>
    <cellStyle name="Normal 5 6 3" xfId="48738" xr:uid="{5B2B03BC-7C04-43AE-A825-2149485C15D5}"/>
    <cellStyle name="Normal 5 6 3 2" xfId="48900" xr:uid="{CD1E1968-1821-463B-8366-74444687F012}"/>
    <cellStyle name="Normal 5 6 3 2 2" xfId="49185" xr:uid="{B67F7624-0077-421F-9757-787084908656}"/>
    <cellStyle name="Normal 5 6 3 2 2 2" xfId="49768" xr:uid="{9725A5EA-674D-462A-BDE4-53EFC679D701}"/>
    <cellStyle name="Normal 5 6 3 2 3" xfId="49483" xr:uid="{025064F9-AC72-4420-8DDA-970C572B95DF}"/>
    <cellStyle name="Normal 5 6 3 3" xfId="49023" xr:uid="{344831D7-E026-476B-9AC6-705A969948FC}"/>
    <cellStyle name="Normal 5 6 3 3 2" xfId="49606" xr:uid="{63C38912-924C-405C-B05C-70F862D46F2E}"/>
    <cellStyle name="Normal 5 6 3 4" xfId="49321" xr:uid="{02BB6066-4325-41FD-BE50-286215791486}"/>
    <cellStyle name="Normal 5 6 4" xfId="48765" xr:uid="{16E9021C-B816-4180-B185-B15678739CC1}"/>
    <cellStyle name="Normal 5 6 4 2" xfId="48832" xr:uid="{E9FC3390-26ED-45B1-93CB-0D411CF1C29B}"/>
    <cellStyle name="Normal 5 6 4 2 2" xfId="49117" xr:uid="{CA041D2C-EC82-4656-8B4E-C1AA999CFF82}"/>
    <cellStyle name="Normal 5 6 4 2 2 2" xfId="49700" xr:uid="{10AC0449-AE0C-4296-9BA1-1A43BED2F1F5}"/>
    <cellStyle name="Normal 5 6 4 2 3" xfId="49415" xr:uid="{9F38AB2E-46A9-408A-8536-988B1ECF8E49}"/>
    <cellStyle name="Normal 5 6 4 3" xfId="49050" xr:uid="{50F85D55-B5BE-47BE-A933-A79F9D241401}"/>
    <cellStyle name="Normal 5 6 4 3 2" xfId="49633" xr:uid="{CF298089-404D-4505-BA03-3DAC110BE32D}"/>
    <cellStyle name="Normal 5 6 4 4" xfId="49348" xr:uid="{EDCB424D-C215-4D66-B127-5E9E2867C12C}"/>
    <cellStyle name="Normal 5 6 5" xfId="48932" xr:uid="{22632145-3A54-4A06-91FC-D05D27AD571C}"/>
    <cellStyle name="Normal 5 6 5 2" xfId="49217" xr:uid="{7674F523-C640-4357-B766-E39CE861BD1F}"/>
    <cellStyle name="Normal 5 6 5 2 2" xfId="49800" xr:uid="{D2A76BAB-1263-4976-A1C3-4E4838BEA1F9}"/>
    <cellStyle name="Normal 5 6 5 3" xfId="49515" xr:uid="{0923B1B9-0439-499A-9C9B-66D6B2BDD3AD}"/>
    <cellStyle name="Normal 5 6 6" xfId="48805" xr:uid="{24946C6B-46C2-4100-8342-FD7604A66543}"/>
    <cellStyle name="Normal 5 6 6 2" xfId="49090" xr:uid="{19EAD2D9-7101-4624-8BF5-F0BB1FC20190}"/>
    <cellStyle name="Normal 5 6 6 2 2" xfId="49673" xr:uid="{CA6F951D-5221-472F-B1FD-22F51A8E9DE9}"/>
    <cellStyle name="Normal 5 6 6 3" xfId="49388" xr:uid="{CDE70CD9-0724-471C-8B71-29857147961D}"/>
    <cellStyle name="Normal 5 6 7" xfId="48955" xr:uid="{72286E7F-FCD7-481F-B095-CA3968970328}"/>
    <cellStyle name="Normal 5 6 7 2" xfId="49538" xr:uid="{DCED0B95-F3CC-45D1-83BE-4D0A7284C5E9}"/>
    <cellStyle name="Normal 5 6 8" xfId="49253" xr:uid="{E98C08C1-55BE-4DAF-BB1A-B0BC6638BC00}"/>
    <cellStyle name="Normal 5 7" xfId="48683" xr:uid="{86CEBA18-1ABE-4304-8344-153F3188DA82}"/>
    <cellStyle name="Normal 5 7 2" xfId="48710" xr:uid="{01F8D160-700A-4676-AF5F-56748F6814F0}"/>
    <cellStyle name="Normal 5 7 2 2" xfId="48872" xr:uid="{168FC17E-1B48-40EE-A052-D5A2A4722DF8}"/>
    <cellStyle name="Normal 5 7 2 2 2" xfId="49157" xr:uid="{1B664D90-FB39-4E58-B462-6C890B056802}"/>
    <cellStyle name="Normal 5 7 2 2 2 2" xfId="49740" xr:uid="{869529EA-936E-4C14-BC8A-6A1E2A7EF267}"/>
    <cellStyle name="Normal 5 7 2 2 3" xfId="49455" xr:uid="{25B42A24-3B3B-4E02-9678-1624A8C50A7D}"/>
    <cellStyle name="Normal 5 7 2 3" xfId="48995" xr:uid="{BF699DB2-5291-43B0-BA1F-AC82090C2F78}"/>
    <cellStyle name="Normal 5 7 2 3 2" xfId="49578" xr:uid="{07173897-64D8-4134-8312-30D4E380A7C0}"/>
    <cellStyle name="Normal 5 7 2 4" xfId="49293" xr:uid="{B0FE85B0-568F-46ED-949A-847E07F7F202}"/>
    <cellStyle name="Normal 5 7 3" xfId="48751" xr:uid="{C141D386-604E-4A78-8358-39B1A75C9421}"/>
    <cellStyle name="Normal 5 7 3 2" xfId="48913" xr:uid="{646BE522-EF25-48F1-B54F-9345041204D4}"/>
    <cellStyle name="Normal 5 7 3 2 2" xfId="49198" xr:uid="{FC439E07-4DAB-4FA1-8706-9926C061CFAE}"/>
    <cellStyle name="Normal 5 7 3 2 2 2" xfId="49781" xr:uid="{F9988B3D-6D02-46F9-9592-7E65A7F038A7}"/>
    <cellStyle name="Normal 5 7 3 2 3" xfId="49496" xr:uid="{9560E023-6B45-47F3-856D-F0089938C031}"/>
    <cellStyle name="Normal 5 7 3 3" xfId="49036" xr:uid="{CA2A1B6D-08F4-492D-9781-BCF0241CAD5F}"/>
    <cellStyle name="Normal 5 7 3 3 2" xfId="49619" xr:uid="{D432981D-E99A-486F-AB25-D87E8619381D}"/>
    <cellStyle name="Normal 5 7 3 4" xfId="49334" xr:uid="{E8842898-9330-49DA-A92B-6AD37D5A99CF}"/>
    <cellStyle name="Normal 5 7 4" xfId="48778" xr:uid="{925107E0-49A5-474A-8315-5240DCCD50FD}"/>
    <cellStyle name="Normal 5 7 4 2" xfId="48845" xr:uid="{595B688A-5056-42D6-B873-D812FD0E8368}"/>
    <cellStyle name="Normal 5 7 4 2 2" xfId="49130" xr:uid="{D4BF126F-83D1-4642-8698-2B74EDEC35B9}"/>
    <cellStyle name="Normal 5 7 4 2 2 2" xfId="49713" xr:uid="{9BF2CF92-5FAE-46E3-A7CF-08A6D0CD5664}"/>
    <cellStyle name="Normal 5 7 4 2 3" xfId="49428" xr:uid="{29957D83-01DB-4E24-B3E0-E60DEC26FBE2}"/>
    <cellStyle name="Normal 5 7 4 3" xfId="49063" xr:uid="{0DA72918-787B-4235-8B89-87C26A3985DC}"/>
    <cellStyle name="Normal 5 7 4 3 2" xfId="49646" xr:uid="{A4AA26B2-9232-488F-932F-BD4C9CC31604}"/>
    <cellStyle name="Normal 5 7 4 4" xfId="49361" xr:uid="{0BD39F50-9B65-4FF9-987C-8F050D0CC350}"/>
    <cellStyle name="Normal 5 7 5" xfId="48940" xr:uid="{69D97B43-7849-4496-B595-788F3B33499E}"/>
    <cellStyle name="Normal 5 7 5 2" xfId="49225" xr:uid="{702850F9-3596-424A-AC7E-2938462E063A}"/>
    <cellStyle name="Normal 5 7 5 2 2" xfId="49808" xr:uid="{E2CA446F-FC72-455C-917C-711F01E9D1C3}"/>
    <cellStyle name="Normal 5 7 5 3" xfId="49523" xr:uid="{396D0374-1047-4801-AB98-88D2D4F988C8}"/>
    <cellStyle name="Normal 5 7 6" xfId="48818" xr:uid="{CA895008-3ABC-431A-83EA-0EBC1B168042}"/>
    <cellStyle name="Normal 5 7 6 2" xfId="49103" xr:uid="{24E4E602-9F56-4D79-8C7B-87F55E846880}"/>
    <cellStyle name="Normal 5 7 6 2 2" xfId="49686" xr:uid="{C868D36B-65D9-415F-B1B7-EEB042ADBD14}"/>
    <cellStyle name="Normal 5 7 6 3" xfId="49401" xr:uid="{AC92F88A-2C9F-40DE-AE33-023F72E5D1F9}"/>
    <cellStyle name="Normal 5 7 7" xfId="48968" xr:uid="{049E169F-4439-4DC0-830E-EA1BBE0B542F}"/>
    <cellStyle name="Normal 5 7 7 2" xfId="49551" xr:uid="{ED86AB00-7DFA-4404-8BFB-D0112CE5E10E}"/>
    <cellStyle name="Normal 5 7 8" xfId="49266" xr:uid="{4BA21A3A-18ED-4694-8B71-2B7BD1699A19}"/>
    <cellStyle name="Normal 5 8" xfId="48696" xr:uid="{06962F7E-072D-45E4-B712-5C78BBE7EE04}"/>
    <cellStyle name="Normal 5 8 2" xfId="48737" xr:uid="{E7FA695F-16CC-4CD3-B567-7BCE72BEE358}"/>
    <cellStyle name="Normal 5 8 2 2" xfId="48899" xr:uid="{0A4E230D-DD18-48EF-A52F-A27B1672345F}"/>
    <cellStyle name="Normal 5 8 2 2 2" xfId="49184" xr:uid="{47387794-8187-45BA-A9DF-7EA0345186E8}"/>
    <cellStyle name="Normal 5 8 2 2 2 2" xfId="49767" xr:uid="{4C3C7281-4981-4FD6-A094-AEF7700C07ED}"/>
    <cellStyle name="Normal 5 8 2 2 3" xfId="49482" xr:uid="{56262775-4D64-4EAC-8D2D-715F4162B20F}"/>
    <cellStyle name="Normal 5 8 2 3" xfId="49022" xr:uid="{3386B84A-6EF6-488D-A610-26990E35450F}"/>
    <cellStyle name="Normal 5 8 2 3 2" xfId="49605" xr:uid="{5E0224F6-B4B9-4507-8B91-6B19CC13D059}"/>
    <cellStyle name="Normal 5 8 2 4" xfId="49320" xr:uid="{A5BAA049-07BA-4D66-9590-0B4F3F7C4647}"/>
    <cellStyle name="Normal 5 8 3" xfId="48858" xr:uid="{8522F72D-1913-4D25-B8E7-99265A5456E4}"/>
    <cellStyle name="Normal 5 8 3 2" xfId="49143" xr:uid="{E8ABC3BA-BB35-479F-B1DC-653E6DE42C48}"/>
    <cellStyle name="Normal 5 8 3 2 2" xfId="49726" xr:uid="{BBB73786-BA35-45E8-97C1-FCA0F501EF6E}"/>
    <cellStyle name="Normal 5 8 3 3" xfId="49441" xr:uid="{272FD06A-91CB-40B0-9589-FDD9864F9DD3}"/>
    <cellStyle name="Normal 5 8 4" xfId="48804" xr:uid="{F84D4946-D72B-48EC-BA27-34D3B199E5A5}"/>
    <cellStyle name="Normal 5 8 4 2" xfId="49089" xr:uid="{E98A0234-2ECB-4C79-98D2-4ABCDF54FDE9}"/>
    <cellStyle name="Normal 5 8 4 2 2" xfId="49672" xr:uid="{D7AC22A2-05E1-46A5-B432-E6C2C37E9CF4}"/>
    <cellStyle name="Normal 5 8 4 3" xfId="49387" xr:uid="{5B63B42D-1F13-4F19-AACC-31067988CC22}"/>
    <cellStyle name="Normal 5 8 5" xfId="48981" xr:uid="{1281E3AC-0D56-4671-B3D6-51A745ED544C}"/>
    <cellStyle name="Normal 5 8 5 2" xfId="49564" xr:uid="{96B9DF0E-152C-4F8F-9A68-4850A321991B}"/>
    <cellStyle name="Normal 5 8 6" xfId="49279" xr:uid="{F934308E-2480-4B10-BA68-D21B451D90BF}"/>
    <cellStyle name="Normal 5 9" xfId="48724" xr:uid="{3243A273-AFC1-4EF4-AE31-72E5D2018D76}"/>
    <cellStyle name="Normal 5 9 2" xfId="48886" xr:uid="{610E5563-7F87-42A6-94C8-CAFD5B9D285E}"/>
    <cellStyle name="Normal 5 9 2 2" xfId="49171" xr:uid="{85135CB1-3CE5-4CE2-A583-988FF7B22526}"/>
    <cellStyle name="Normal 5 9 2 2 2" xfId="49754" xr:uid="{A79CA6FE-2388-44EF-A4DE-35CC9F520331}"/>
    <cellStyle name="Normal 5 9 2 3" xfId="49469" xr:uid="{62412D03-0596-4869-B435-C3275AFA28E3}"/>
    <cellStyle name="Normal 5 9 3" xfId="49009" xr:uid="{74B80A3F-1D35-4F25-A083-5B00A42CAF63}"/>
    <cellStyle name="Normal 5 9 3 2" xfId="49592" xr:uid="{183919B0-DC2F-4D51-AF29-EC0D1318B230}"/>
    <cellStyle name="Normal 5 9 4" xfId="49307" xr:uid="{77D22C99-5CF6-4924-8E0A-86A0A7E14962}"/>
    <cellStyle name="Normal 6" xfId="48669" xr:uid="{CFD21BDF-F024-421C-8D13-334AC03962A4}"/>
    <cellStyle name="Normal 6 10" xfId="48957" xr:uid="{B878858B-D249-4A89-8F33-7BC8C56C74C8}"/>
    <cellStyle name="Normal 6 10 2" xfId="49540" xr:uid="{C1732380-466A-4D4D-8920-DE467962EFB1}"/>
    <cellStyle name="Normal 6 11" xfId="49255" xr:uid="{8D9CA240-8D52-4090-BE95-B903CE6EF9A0}"/>
    <cellStyle name="Normal 6 2" xfId="48675" xr:uid="{3A626CC5-A470-49CC-B378-614F30363484}"/>
    <cellStyle name="Normal 6 2 10" xfId="49258" xr:uid="{C8CE1F57-AA44-4FFF-A676-F00CE25B2101}"/>
    <cellStyle name="Normal 6 2 2" xfId="48681" xr:uid="{CA9EA0AC-935F-4295-8356-9695DD42B7D7}"/>
    <cellStyle name="Normal 6 2 2 2" xfId="48694" xr:uid="{ECCB22FA-52D7-4A4E-A37A-10F12138ECAA}"/>
    <cellStyle name="Normal 6 2 2 2 2" xfId="48721" xr:uid="{D358B329-FCB8-486D-BB22-F4D14F9FD1F0}"/>
    <cellStyle name="Normal 6 2 2 2 2 2" xfId="48883" xr:uid="{BFD88D8B-1291-489F-8F5A-30CE07E733FB}"/>
    <cellStyle name="Normal 6 2 2 2 2 2 2" xfId="49168" xr:uid="{0BB0A7B7-F3A1-4BB1-B038-EC6878E8B785}"/>
    <cellStyle name="Normal 6 2 2 2 2 2 2 2" xfId="49751" xr:uid="{D077DCD2-452B-4DC1-AA96-72130A9C7BE9}"/>
    <cellStyle name="Normal 6 2 2 2 2 2 3" xfId="49466" xr:uid="{A9668015-295A-48CD-8026-BCB11FE5D7A4}"/>
    <cellStyle name="Normal 6 2 2 2 2 3" xfId="49006" xr:uid="{FE859508-3E2A-4563-9EF2-1D1486ED7A1A}"/>
    <cellStyle name="Normal 6 2 2 2 2 3 2" xfId="49589" xr:uid="{D6500362-F47D-4DB3-AB20-C71FFEC79B8D}"/>
    <cellStyle name="Normal 6 2 2 2 2 4" xfId="49304" xr:uid="{B9AE6BA3-ADF3-4CEF-9022-C0D0C031215F}"/>
    <cellStyle name="Normal 6 2 2 2 3" xfId="48762" xr:uid="{CDA61ECE-402A-408D-9F91-4488A2C3703D}"/>
    <cellStyle name="Normal 6 2 2 2 3 2" xfId="48924" xr:uid="{B3732168-678C-46CB-B8CF-5CE7EC3DE944}"/>
    <cellStyle name="Normal 6 2 2 2 3 2 2" xfId="49209" xr:uid="{7EC9A637-57A8-49C5-AAD9-9D0C18D875E4}"/>
    <cellStyle name="Normal 6 2 2 2 3 2 2 2" xfId="49792" xr:uid="{F9117878-8A18-4D1C-AF5E-9722AA6B71D9}"/>
    <cellStyle name="Normal 6 2 2 2 3 2 3" xfId="49507" xr:uid="{9340389F-225A-40E2-A0A0-B3F335BA99F3}"/>
    <cellStyle name="Normal 6 2 2 2 3 3" xfId="49047" xr:uid="{48045052-22A5-4EAC-AB8C-588C9FFF2BA7}"/>
    <cellStyle name="Normal 6 2 2 2 3 3 2" xfId="49630" xr:uid="{8894C6C9-3869-42BF-B685-3A0381BAE540}"/>
    <cellStyle name="Normal 6 2 2 2 3 4" xfId="49345" xr:uid="{D627FAE5-E6E5-4A80-9AF4-D0897F759494}"/>
    <cellStyle name="Normal 6 2 2 2 4" xfId="48789" xr:uid="{6D08FC31-8FFE-4BA2-95A1-1880DAE4468B}"/>
    <cellStyle name="Normal 6 2 2 2 4 2" xfId="48856" xr:uid="{69376A69-1C28-4DA3-B46F-A77E7CF42A93}"/>
    <cellStyle name="Normal 6 2 2 2 4 2 2" xfId="49141" xr:uid="{750FC9D8-B3FD-4CD2-83BF-16AE0852CC7D}"/>
    <cellStyle name="Normal 6 2 2 2 4 2 2 2" xfId="49724" xr:uid="{54E02B36-CC46-4D62-AEA0-78567508D373}"/>
    <cellStyle name="Normal 6 2 2 2 4 2 3" xfId="49439" xr:uid="{9A20583C-DC45-4CAA-8C5F-3D89FFA7B3F4}"/>
    <cellStyle name="Normal 6 2 2 2 4 3" xfId="49074" xr:uid="{FE3DCAB1-50D8-4B38-91A9-F579BB09D013}"/>
    <cellStyle name="Normal 6 2 2 2 4 3 2" xfId="49657" xr:uid="{AA0C88F3-0438-4C13-82A2-181F6DE9FAE3}"/>
    <cellStyle name="Normal 6 2 2 2 4 4" xfId="49372" xr:uid="{AE236E35-67B4-4454-B02D-EAE58E946396}"/>
    <cellStyle name="Normal 6 2 2 2 5" xfId="48951" xr:uid="{205CCEFA-AAF0-49CF-92FA-3EA01B3C7DCC}"/>
    <cellStyle name="Normal 6 2 2 2 5 2" xfId="49236" xr:uid="{C2F3CCD7-BF40-4BDA-B010-F7B118E2DA1E}"/>
    <cellStyle name="Normal 6 2 2 2 5 2 2" xfId="49819" xr:uid="{CD1EF085-C57A-4947-8478-5EB298A575F5}"/>
    <cellStyle name="Normal 6 2 2 2 5 3" xfId="49534" xr:uid="{E1D8D5F8-B96B-46B6-943E-D443E4DB18A9}"/>
    <cellStyle name="Normal 6 2 2 2 6" xfId="48829" xr:uid="{ACC8A9F9-86C1-428C-A351-F77D7B31B897}"/>
    <cellStyle name="Normal 6 2 2 2 6 2" xfId="49114" xr:uid="{5AC84013-79F7-4810-93A2-48FC368CB742}"/>
    <cellStyle name="Normal 6 2 2 2 6 2 2" xfId="49697" xr:uid="{404D6BB9-3163-4ABE-8665-41B684A8C52D}"/>
    <cellStyle name="Normal 6 2 2 2 6 3" xfId="49412" xr:uid="{C8B8E133-B685-443A-9A92-DBBDE162E03D}"/>
    <cellStyle name="Normal 6 2 2 2 7" xfId="48979" xr:uid="{A05327D7-7CDA-4948-8272-69ADF906C8BA}"/>
    <cellStyle name="Normal 6 2 2 2 7 2" xfId="49562" xr:uid="{506C9BA8-3621-4BDC-9572-D5E6FD7FDB16}"/>
    <cellStyle name="Normal 6 2 2 2 8" xfId="49277" xr:uid="{FF6BF49F-EE3A-4EEF-85B8-C40E2F9F4FBE}"/>
    <cellStyle name="Normal 6 2 2 3" xfId="48708" xr:uid="{2AFD2D9E-E53E-469D-8507-32684BAF1800}"/>
    <cellStyle name="Normal 6 2 2 3 2" xfId="48749" xr:uid="{95EB3970-456B-40D6-9DE9-DFFDC758E4E6}"/>
    <cellStyle name="Normal 6 2 2 3 2 2" xfId="48911" xr:uid="{3471ADEA-0A21-4EEA-811F-9B0260BDB0DB}"/>
    <cellStyle name="Normal 6 2 2 3 2 2 2" xfId="49196" xr:uid="{B3D261A1-E859-4016-8100-A6C556ECC371}"/>
    <cellStyle name="Normal 6 2 2 3 2 2 2 2" xfId="49779" xr:uid="{C7DE3D12-0998-4F37-A0EF-1BE8E7348483}"/>
    <cellStyle name="Normal 6 2 2 3 2 2 3" xfId="49494" xr:uid="{70E83AB8-DFC8-4221-8473-7843BDBBDB01}"/>
    <cellStyle name="Normal 6 2 2 3 2 3" xfId="49034" xr:uid="{120AFE18-C0C4-4B02-9088-BEBC0FF6A48C}"/>
    <cellStyle name="Normal 6 2 2 3 2 3 2" xfId="49617" xr:uid="{98402CA0-F2DC-4AF7-BCF3-12FD00E346DD}"/>
    <cellStyle name="Normal 6 2 2 3 2 4" xfId="49332" xr:uid="{8A493BD3-5334-4BEE-92FE-46D11A25DF2D}"/>
    <cellStyle name="Normal 6 2 2 3 3" xfId="48870" xr:uid="{07E63AD9-2129-4CE3-9AFC-AB3C1927F22C}"/>
    <cellStyle name="Normal 6 2 2 3 3 2" xfId="49155" xr:uid="{35539AAE-57B7-4316-BC60-BC21330C3FA1}"/>
    <cellStyle name="Normal 6 2 2 3 3 2 2" xfId="49738" xr:uid="{119B6AD0-89CC-4373-A378-DC4032B5A45A}"/>
    <cellStyle name="Normal 6 2 2 3 3 3" xfId="49453" xr:uid="{31267A7C-B0F4-4951-BD1E-89AAF0B4850C}"/>
    <cellStyle name="Normal 6 2 2 3 4" xfId="48816" xr:uid="{9F6DCFE4-C22E-4870-8AFE-1CE4F7CEA851}"/>
    <cellStyle name="Normal 6 2 2 3 4 2" xfId="49101" xr:uid="{32E53DAF-C9DC-4474-A121-62E335C0C460}"/>
    <cellStyle name="Normal 6 2 2 3 4 2 2" xfId="49684" xr:uid="{5CD9DC07-05A7-435B-B5ED-0A517BD7784A}"/>
    <cellStyle name="Normal 6 2 2 3 4 3" xfId="49399" xr:uid="{17DB594B-BF09-4E2D-8400-8C9F31D971D6}"/>
    <cellStyle name="Normal 6 2 2 3 5" xfId="48993" xr:uid="{CA9EF9A0-223C-441D-957D-37031CC76B2B}"/>
    <cellStyle name="Normal 6 2 2 3 5 2" xfId="49576" xr:uid="{215093FF-798A-4702-BE69-B91F92434D81}"/>
    <cellStyle name="Normal 6 2 2 3 6" xfId="49291" xr:uid="{4E23C114-28E6-4D58-8F6B-A99C9B10203A}"/>
    <cellStyle name="Normal 6 2 2 4" xfId="48735" xr:uid="{188460CD-90D4-4CCF-889F-DE86EC51390D}"/>
    <cellStyle name="Normal 6 2 2 4 2" xfId="48897" xr:uid="{92B0DC8A-213E-44E1-8C66-36513F9ADE6C}"/>
    <cellStyle name="Normal 6 2 2 4 2 2" xfId="49182" xr:uid="{3EF23DA3-0BCC-4F27-BCFF-40BCDF30236F}"/>
    <cellStyle name="Normal 6 2 2 4 2 2 2" xfId="49765" xr:uid="{D93188AC-0FC5-40E1-AE1E-1E8E235869AE}"/>
    <cellStyle name="Normal 6 2 2 4 2 3" xfId="49480" xr:uid="{A893EF44-86FA-4D75-8D08-E49B3BDBA831}"/>
    <cellStyle name="Normal 6 2 2 4 3" xfId="49020" xr:uid="{95A1E8D5-6C3D-4064-AEA1-6095F84649E2}"/>
    <cellStyle name="Normal 6 2 2 4 3 2" xfId="49603" xr:uid="{FC63201E-6070-4F5C-93FE-1A68CA263964}"/>
    <cellStyle name="Normal 6 2 2 4 4" xfId="49318" xr:uid="{0D8BB871-0B99-4AB6-B288-EFCEC3707F9F}"/>
    <cellStyle name="Normal 6 2 2 5" xfId="48776" xr:uid="{40581759-93B0-4B86-9F50-273E8EE4C26C}"/>
    <cellStyle name="Normal 6 2 2 5 2" xfId="48843" xr:uid="{73A95A1D-3652-4270-8162-831D7B737FD7}"/>
    <cellStyle name="Normal 6 2 2 5 2 2" xfId="49128" xr:uid="{960EE51E-315C-43D5-A43B-8061F0BEB9D7}"/>
    <cellStyle name="Normal 6 2 2 5 2 2 2" xfId="49711" xr:uid="{3E16ADAA-C279-430F-B455-338790C189A3}"/>
    <cellStyle name="Normal 6 2 2 5 2 3" xfId="49426" xr:uid="{18F677DE-0011-4E14-80AC-9F5E99848652}"/>
    <cellStyle name="Normal 6 2 2 5 3" xfId="49061" xr:uid="{2A4900C7-059C-4193-AE8F-90BCDA049505}"/>
    <cellStyle name="Normal 6 2 2 5 3 2" xfId="49644" xr:uid="{81997F9F-2E89-4322-9991-6DFD12B0E545}"/>
    <cellStyle name="Normal 6 2 2 5 4" xfId="49359" xr:uid="{CEB0E8F2-D152-4C47-BB76-FDEE97298B48}"/>
    <cellStyle name="Normal 6 2 2 6" xfId="48938" xr:uid="{831BE2BF-D70B-4578-90B4-3F170D697DF1}"/>
    <cellStyle name="Normal 6 2 2 6 2" xfId="49223" xr:uid="{BE7513F6-9592-4781-B662-61A7342361FC}"/>
    <cellStyle name="Normal 6 2 2 6 2 2" xfId="49806" xr:uid="{0326E194-4221-4E50-8F6C-0E58EEB7B4E6}"/>
    <cellStyle name="Normal 6 2 2 6 3" xfId="49521" xr:uid="{108B4DC1-D016-4477-92D8-B93BE91A0C97}"/>
    <cellStyle name="Normal 6 2 2 7" xfId="48802" xr:uid="{156EC5B0-D79F-4F49-B2D5-0BAC3D6C0186}"/>
    <cellStyle name="Normal 6 2 2 7 2" xfId="49087" xr:uid="{2BB1D34B-1974-4191-A1AA-1A660FFEB760}"/>
    <cellStyle name="Normal 6 2 2 7 2 2" xfId="49670" xr:uid="{A31F7B22-C47F-4561-9FA9-0CBB99B3ECE6}"/>
    <cellStyle name="Normal 6 2 2 7 3" xfId="49385" xr:uid="{B46BE359-699A-4E5C-9B36-E4BA6DD92BBA}"/>
    <cellStyle name="Normal 6 2 2 8" xfId="48966" xr:uid="{7F63DE3B-A84D-47AA-867C-D4CB643676F3}"/>
    <cellStyle name="Normal 6 2 2 8 2" xfId="49549" xr:uid="{3E615560-FE68-4938-B8A9-2D95B11C673B}"/>
    <cellStyle name="Normal 6 2 2 9" xfId="49264" xr:uid="{D414F6E6-97B0-47FA-A244-D5E169A7D82C}"/>
    <cellStyle name="Normal 6 2 3" xfId="48688" xr:uid="{1790A4CD-5664-467F-B68A-36866A00354D}"/>
    <cellStyle name="Normal 6 2 3 2" xfId="48715" xr:uid="{B302DE02-30A9-47B6-A590-A54DC8D7D89E}"/>
    <cellStyle name="Normal 6 2 3 2 2" xfId="48877" xr:uid="{FA9E56AF-43CB-440A-9A09-5B0B4E134B1F}"/>
    <cellStyle name="Normal 6 2 3 2 2 2" xfId="49162" xr:uid="{4B1FCA71-DBAF-4F95-B4CB-C8C2A8DB6644}"/>
    <cellStyle name="Normal 6 2 3 2 2 2 2" xfId="49745" xr:uid="{78895016-FC87-4277-9E70-8052CA24AF70}"/>
    <cellStyle name="Normal 6 2 3 2 2 3" xfId="49460" xr:uid="{73ADA9B7-C45F-4231-B1AC-540F8574401A}"/>
    <cellStyle name="Normal 6 2 3 2 3" xfId="49000" xr:uid="{5E9479C4-2A41-4406-8C91-A13BCC604FE9}"/>
    <cellStyle name="Normal 6 2 3 2 3 2" xfId="49583" xr:uid="{78AC6435-F618-416D-B04E-7A5C7D6ED0EC}"/>
    <cellStyle name="Normal 6 2 3 2 4" xfId="49298" xr:uid="{527E7D1A-7EED-4D78-AC2A-C70F08FA2649}"/>
    <cellStyle name="Normal 6 2 3 3" xfId="48756" xr:uid="{5EBE5AAB-D309-4481-88EF-FA90281DE85C}"/>
    <cellStyle name="Normal 6 2 3 3 2" xfId="48918" xr:uid="{1BD4FD8E-E263-4782-B953-70DABE78267D}"/>
    <cellStyle name="Normal 6 2 3 3 2 2" xfId="49203" xr:uid="{63148317-75AD-4C6A-B718-29EA37119AE3}"/>
    <cellStyle name="Normal 6 2 3 3 2 2 2" xfId="49786" xr:uid="{B070A00F-DD5B-4EF6-AF0B-5F644490DFE1}"/>
    <cellStyle name="Normal 6 2 3 3 2 3" xfId="49501" xr:uid="{0E9CDD5F-48C0-49D5-853B-CD2B50840870}"/>
    <cellStyle name="Normal 6 2 3 3 3" xfId="49041" xr:uid="{1EB8D1FB-6015-45FD-87C1-E51E490EF6B8}"/>
    <cellStyle name="Normal 6 2 3 3 3 2" xfId="49624" xr:uid="{8CCA8247-7778-4026-AA44-896B1ECA87E8}"/>
    <cellStyle name="Normal 6 2 3 3 4" xfId="49339" xr:uid="{4EA0C74B-A53B-49B1-B096-F3B8E2317A81}"/>
    <cellStyle name="Normal 6 2 3 4" xfId="48783" xr:uid="{68792A63-AEF5-4BD1-AAE6-E4D6AA9B915A}"/>
    <cellStyle name="Normal 6 2 3 4 2" xfId="48850" xr:uid="{DFAFFD77-B688-4866-AF3B-02214EBA3CD1}"/>
    <cellStyle name="Normal 6 2 3 4 2 2" xfId="49135" xr:uid="{1427D04B-D705-45C2-A4A4-1B86735D1FA2}"/>
    <cellStyle name="Normal 6 2 3 4 2 2 2" xfId="49718" xr:uid="{526E6687-9DAD-4420-A290-351F19C7F55C}"/>
    <cellStyle name="Normal 6 2 3 4 2 3" xfId="49433" xr:uid="{1B44708A-450A-4763-9512-40E2DCAD4676}"/>
    <cellStyle name="Normal 6 2 3 4 3" xfId="49068" xr:uid="{F7856692-ADAE-421B-A154-948E6FCBEE94}"/>
    <cellStyle name="Normal 6 2 3 4 3 2" xfId="49651" xr:uid="{9330968D-0421-4151-8201-BE030A00A9E6}"/>
    <cellStyle name="Normal 6 2 3 4 4" xfId="49366" xr:uid="{80787321-D6E8-4CC6-AE44-92D170199BA0}"/>
    <cellStyle name="Normal 6 2 3 5" xfId="48945" xr:uid="{DF66BA9C-B521-45AC-9975-84F8B438BB85}"/>
    <cellStyle name="Normal 6 2 3 5 2" xfId="49230" xr:uid="{B7572987-F66C-4EE0-A81A-6D90E5FE91DB}"/>
    <cellStyle name="Normal 6 2 3 5 2 2" xfId="49813" xr:uid="{93AA17E1-EDD2-4412-8E73-E5BDF52618A3}"/>
    <cellStyle name="Normal 6 2 3 5 3" xfId="49528" xr:uid="{ADCF509B-B4E7-490D-8D63-EE952958C3FB}"/>
    <cellStyle name="Normal 6 2 3 6" xfId="48823" xr:uid="{28F79D08-AC67-48B9-81A5-414792253F30}"/>
    <cellStyle name="Normal 6 2 3 6 2" xfId="49108" xr:uid="{7A5DDCE8-260E-4965-93D5-3E68B48D9ED8}"/>
    <cellStyle name="Normal 6 2 3 6 2 2" xfId="49691" xr:uid="{59F98CA6-EAB3-46F7-B371-4928E70D8E7E}"/>
    <cellStyle name="Normal 6 2 3 6 3" xfId="49406" xr:uid="{EB1BB83A-6DFF-4FDD-91A4-150C19F43163}"/>
    <cellStyle name="Normal 6 2 3 7" xfId="48973" xr:uid="{8E6098D7-28A0-4151-9535-DFBB9E771DA6}"/>
    <cellStyle name="Normal 6 2 3 7 2" xfId="49556" xr:uid="{15CCE64F-CA66-47D3-B424-F1930E4F0901}"/>
    <cellStyle name="Normal 6 2 3 8" xfId="49271" xr:uid="{FD5C2C82-2BDE-43EB-8F02-49F9BDD8081E}"/>
    <cellStyle name="Normal 6 2 4" xfId="48702" xr:uid="{3EDF2ABC-CBFA-40E7-A764-5C3FE2D4F613}"/>
    <cellStyle name="Normal 6 2 4 2" xfId="48743" xr:uid="{3EB2BA63-E37F-4C59-98C9-D2A13D2BB5B4}"/>
    <cellStyle name="Normal 6 2 4 2 2" xfId="48905" xr:uid="{D5D9767B-5F4E-415D-8B79-B075749EDD8C}"/>
    <cellStyle name="Normal 6 2 4 2 2 2" xfId="49190" xr:uid="{1745CF88-F877-4A6C-A076-0668A7CDF91C}"/>
    <cellStyle name="Normal 6 2 4 2 2 2 2" xfId="49773" xr:uid="{DD0CE080-7922-4C80-954D-6112E3486C1B}"/>
    <cellStyle name="Normal 6 2 4 2 2 3" xfId="49488" xr:uid="{70B98AAE-0DB6-4647-87F7-F463982F0A02}"/>
    <cellStyle name="Normal 6 2 4 2 3" xfId="49028" xr:uid="{F1145314-C9DB-4584-9FE1-FD50385FF505}"/>
    <cellStyle name="Normal 6 2 4 2 3 2" xfId="49611" xr:uid="{DBD58C67-316C-4C48-B6C0-E2AE0CE7E35D}"/>
    <cellStyle name="Normal 6 2 4 2 4" xfId="49326" xr:uid="{D3DD0647-ACCF-47B2-9CF4-BE817ED92504}"/>
    <cellStyle name="Normal 6 2 4 3" xfId="48864" xr:uid="{5E08307E-3BDB-43DC-8A2F-5BE955FB1DD5}"/>
    <cellStyle name="Normal 6 2 4 3 2" xfId="49149" xr:uid="{4D5C0DDD-683D-4E74-BB3A-9DBAA2F56094}"/>
    <cellStyle name="Normal 6 2 4 3 2 2" xfId="49732" xr:uid="{D3E9C4D4-EF84-4383-B21D-7C6C335FD0CD}"/>
    <cellStyle name="Normal 6 2 4 3 3" xfId="49447" xr:uid="{0983EE2A-64DE-4297-B108-3207DD27FBC0}"/>
    <cellStyle name="Normal 6 2 4 4" xfId="48810" xr:uid="{74CEE9E8-4EDE-4BE0-9EB4-6D68D8BECE2F}"/>
    <cellStyle name="Normal 6 2 4 4 2" xfId="49095" xr:uid="{4830EC82-65D8-4126-A27B-9172A2C27EBB}"/>
    <cellStyle name="Normal 6 2 4 4 2 2" xfId="49678" xr:uid="{4EDAE1B1-4063-4F28-8B0E-809DEC924E6E}"/>
    <cellStyle name="Normal 6 2 4 4 3" xfId="49393" xr:uid="{F4BEF5B5-787D-4098-BD54-80131F676D38}"/>
    <cellStyle name="Normal 6 2 4 5" xfId="48987" xr:uid="{84F1DF86-F265-45C1-913E-164FCFDAB574}"/>
    <cellStyle name="Normal 6 2 4 5 2" xfId="49570" xr:uid="{965C493D-27B0-4970-A813-CE6A70F7C21C}"/>
    <cellStyle name="Normal 6 2 4 6" xfId="49285" xr:uid="{2289E50B-763D-431F-B692-CE0B493B96F9}"/>
    <cellStyle name="Normal 6 2 5" xfId="48729" xr:uid="{73F1680B-6D58-414D-8768-4B18BE04A13F}"/>
    <cellStyle name="Normal 6 2 5 2" xfId="48891" xr:uid="{8AB7DA0C-1570-413C-83B5-1E25B59F9A09}"/>
    <cellStyle name="Normal 6 2 5 2 2" xfId="49176" xr:uid="{C7817C84-72A4-402E-9F00-69796D77073B}"/>
    <cellStyle name="Normal 6 2 5 2 2 2" xfId="49759" xr:uid="{26E8E091-E78F-4B38-A018-9159FA93BC71}"/>
    <cellStyle name="Normal 6 2 5 2 3" xfId="49474" xr:uid="{C9488E6B-403A-4980-8469-28A410F35F92}"/>
    <cellStyle name="Normal 6 2 5 3" xfId="49014" xr:uid="{25CA3E8E-C39B-48ED-9853-5BC23CADD831}"/>
    <cellStyle name="Normal 6 2 5 3 2" xfId="49597" xr:uid="{294F8EBF-BDBD-4171-8EFE-BA1F0960E1E6}"/>
    <cellStyle name="Normal 6 2 5 4" xfId="49312" xr:uid="{097420C7-6C7D-4D13-B650-8DB6F7006B00}"/>
    <cellStyle name="Normal 6 2 6" xfId="48770" xr:uid="{75945A37-6564-481F-ADD6-C56EFE7C2103}"/>
    <cellStyle name="Normal 6 2 6 2" xfId="48837" xr:uid="{98DD5D24-A3DD-4BF3-A66F-2839E0C20BFE}"/>
    <cellStyle name="Normal 6 2 6 2 2" xfId="49122" xr:uid="{A5396C19-E5C4-4879-9ADA-198FF9206CD2}"/>
    <cellStyle name="Normal 6 2 6 2 2 2" xfId="49705" xr:uid="{3B244CBF-1BBF-4B9E-BE3E-DADB5D68DCF0}"/>
    <cellStyle name="Normal 6 2 6 2 3" xfId="49420" xr:uid="{2F048160-708D-468D-ABE0-268EAAEEB4A4}"/>
    <cellStyle name="Normal 6 2 6 3" xfId="49055" xr:uid="{D9C8BA01-6382-4CA5-8D4D-04E821FB96EB}"/>
    <cellStyle name="Normal 6 2 6 3 2" xfId="49638" xr:uid="{9FDB25DD-3E21-4CDC-9E1E-FE12318BEA4E}"/>
    <cellStyle name="Normal 6 2 6 4" xfId="49353" xr:uid="{2FE6FC2E-9C68-4AF6-9647-87CD784D2586}"/>
    <cellStyle name="Normal 6 2 7" xfId="48930" xr:uid="{F6596201-B951-46D7-9A1B-5B7DFA9833D8}"/>
    <cellStyle name="Normal 6 2 7 2" xfId="49215" xr:uid="{4A5BCF3D-F9A0-4973-A922-D11F0E09015E}"/>
    <cellStyle name="Normal 6 2 7 2 2" xfId="49798" xr:uid="{181047D6-0DB7-4B1C-B547-62A723E0F0AB}"/>
    <cellStyle name="Normal 6 2 7 3" xfId="49513" xr:uid="{53F50697-BB5C-41EC-81DC-9355BBCAB5A1}"/>
    <cellStyle name="Normal 6 2 8" xfId="48796" xr:uid="{388C472E-C5EF-45CD-8871-0EC81EC57F62}"/>
    <cellStyle name="Normal 6 2 8 2" xfId="49081" xr:uid="{D7884CDB-3AEA-4D38-A40C-5B48296E9927}"/>
    <cellStyle name="Normal 6 2 8 2 2" xfId="49664" xr:uid="{BBF99B74-170A-46D5-A777-03350D3F5CBB}"/>
    <cellStyle name="Normal 6 2 8 3" xfId="49379" xr:uid="{50B4CDD1-DD59-49A3-8097-60003FFA8489}"/>
    <cellStyle name="Normal 6 2 9" xfId="48960" xr:uid="{C68BF2E5-EFC8-4023-A272-EB8CDEB24461}"/>
    <cellStyle name="Normal 6 2 9 2" xfId="49543" xr:uid="{55A76797-F5AE-4D4A-A629-6266E2E96408}"/>
    <cellStyle name="Normal 6 3" xfId="48678" xr:uid="{00C9C331-C605-4486-8DA2-B87203703256}"/>
    <cellStyle name="Normal 6 3 2" xfId="48691" xr:uid="{D26E0025-0DAC-4B17-8F11-FAD08C29A0A3}"/>
    <cellStyle name="Normal 6 3 2 2" xfId="48718" xr:uid="{40648D7F-C4C2-4EBB-93D4-A002856127B5}"/>
    <cellStyle name="Normal 6 3 2 2 2" xfId="48880" xr:uid="{19DC658E-4071-41D5-8253-3C5D6D948AB8}"/>
    <cellStyle name="Normal 6 3 2 2 2 2" xfId="49165" xr:uid="{1F3299F9-8E4E-46D4-87BA-9BA9CFB678C6}"/>
    <cellStyle name="Normal 6 3 2 2 2 2 2" xfId="49748" xr:uid="{E746CB30-35CC-43A0-9EC4-D7A6FCD845E5}"/>
    <cellStyle name="Normal 6 3 2 2 2 3" xfId="49463" xr:uid="{590CDCC1-D3B3-4E64-833F-EB950565AEC5}"/>
    <cellStyle name="Normal 6 3 2 2 3" xfId="49003" xr:uid="{49F930BB-5D59-4133-AEDA-2AF74315AFD2}"/>
    <cellStyle name="Normal 6 3 2 2 3 2" xfId="49586" xr:uid="{546BAD9C-AA72-4744-BB5A-CC5C48D1628D}"/>
    <cellStyle name="Normal 6 3 2 2 4" xfId="49301" xr:uid="{5FDACF9E-6E09-4B13-8C7A-1229E870D535}"/>
    <cellStyle name="Normal 6 3 2 3" xfId="48759" xr:uid="{BCF5A720-B29D-4499-BBF4-57372E2C0D46}"/>
    <cellStyle name="Normal 6 3 2 3 2" xfId="48921" xr:uid="{F81000C9-7303-47E7-AF22-67D2796C2F93}"/>
    <cellStyle name="Normal 6 3 2 3 2 2" xfId="49206" xr:uid="{C1F76301-A556-4971-B100-5C258B834D5A}"/>
    <cellStyle name="Normal 6 3 2 3 2 2 2" xfId="49789" xr:uid="{6B642CFD-E2A6-4E85-AE1E-E242F57D8620}"/>
    <cellStyle name="Normal 6 3 2 3 2 3" xfId="49504" xr:uid="{6BD6868E-6CD0-4625-A2AD-DB27AD16A650}"/>
    <cellStyle name="Normal 6 3 2 3 3" xfId="49044" xr:uid="{9074BC08-5738-4DCE-B18E-106EB4A956CE}"/>
    <cellStyle name="Normal 6 3 2 3 3 2" xfId="49627" xr:uid="{E5E724DC-59AB-4F63-93AA-46DC879BE864}"/>
    <cellStyle name="Normal 6 3 2 3 4" xfId="49342" xr:uid="{34B3A9A1-3F81-49A7-AAF6-10CC0411C9EC}"/>
    <cellStyle name="Normal 6 3 2 4" xfId="48786" xr:uid="{DD902C22-8D1A-4F37-BA32-567397EC6A84}"/>
    <cellStyle name="Normal 6 3 2 4 2" xfId="48853" xr:uid="{66C77BFB-38C6-4FDC-9670-2B5C858401CB}"/>
    <cellStyle name="Normal 6 3 2 4 2 2" xfId="49138" xr:uid="{E63E18B5-DF52-40A0-BEC5-B57D8C224C92}"/>
    <cellStyle name="Normal 6 3 2 4 2 2 2" xfId="49721" xr:uid="{C4AE8F50-9AAC-460C-AC66-D2F37B00259B}"/>
    <cellStyle name="Normal 6 3 2 4 2 3" xfId="49436" xr:uid="{855FBF46-8EAF-4687-883B-4DF0F38157BF}"/>
    <cellStyle name="Normal 6 3 2 4 3" xfId="49071" xr:uid="{F49D0810-4403-4B43-92AF-CE20E092CA17}"/>
    <cellStyle name="Normal 6 3 2 4 3 2" xfId="49654" xr:uid="{E0086759-0BC4-4BD5-8048-4AD7F14686E5}"/>
    <cellStyle name="Normal 6 3 2 4 4" xfId="49369" xr:uid="{DB5DD6A0-1828-4B52-86AE-FD85C777E7F2}"/>
    <cellStyle name="Normal 6 3 2 5" xfId="48948" xr:uid="{61CC6C84-D7E7-464B-860B-2BFB66F1B142}"/>
    <cellStyle name="Normal 6 3 2 5 2" xfId="49233" xr:uid="{BC6B315F-5C4A-414D-ADF6-CB2855A22483}"/>
    <cellStyle name="Normal 6 3 2 5 2 2" xfId="49816" xr:uid="{C3F30870-B7C0-4323-AA6C-69A13F192FFD}"/>
    <cellStyle name="Normal 6 3 2 5 3" xfId="49531" xr:uid="{A707FFF5-EB71-4421-AC0B-CE74A44C415F}"/>
    <cellStyle name="Normal 6 3 2 6" xfId="48826" xr:uid="{D374B9C7-7995-446C-8FDB-AC53445AF380}"/>
    <cellStyle name="Normal 6 3 2 6 2" xfId="49111" xr:uid="{15DBC6DB-7085-42A5-8646-474EDDF30D78}"/>
    <cellStyle name="Normal 6 3 2 6 2 2" xfId="49694" xr:uid="{9DFF9B4F-133B-4721-8459-A17BAFBEC1C7}"/>
    <cellStyle name="Normal 6 3 2 6 3" xfId="49409" xr:uid="{16AE56B3-2BE7-490E-B698-18C39C3C7202}"/>
    <cellStyle name="Normal 6 3 2 7" xfId="48976" xr:uid="{202FED58-C28A-4ABF-97A1-CE9EB901689E}"/>
    <cellStyle name="Normal 6 3 2 7 2" xfId="49559" xr:uid="{94EC8DFE-460E-449A-9A9D-B37BD26616AC}"/>
    <cellStyle name="Normal 6 3 2 8" xfId="49274" xr:uid="{2B321671-C3CB-4280-ABAA-B58C7812757D}"/>
    <cellStyle name="Normal 6 3 3" xfId="48705" xr:uid="{30350F04-DFD7-4AB2-9EAF-7FB628D38F30}"/>
    <cellStyle name="Normal 6 3 3 2" xfId="48746" xr:uid="{23F5D56A-874E-4EF3-98C0-D559DD9EEA98}"/>
    <cellStyle name="Normal 6 3 3 2 2" xfId="48908" xr:uid="{539ED00B-529E-4038-BDAD-AAA0B9315D22}"/>
    <cellStyle name="Normal 6 3 3 2 2 2" xfId="49193" xr:uid="{08C5358E-6721-476B-B031-AC6240608CE9}"/>
    <cellStyle name="Normal 6 3 3 2 2 2 2" xfId="49776" xr:uid="{FC51D4FC-0E9B-484A-A065-24C10670B7AE}"/>
    <cellStyle name="Normal 6 3 3 2 2 3" xfId="49491" xr:uid="{E1B6E753-18D3-4A31-8C3E-C1AAD5ADA680}"/>
    <cellStyle name="Normal 6 3 3 2 3" xfId="49031" xr:uid="{66FD7434-060E-4371-B17D-4C2B861792A9}"/>
    <cellStyle name="Normal 6 3 3 2 3 2" xfId="49614" xr:uid="{456DCE19-580B-4ADD-A02A-82017E0C118A}"/>
    <cellStyle name="Normal 6 3 3 2 4" xfId="49329" xr:uid="{12B1EF14-4C21-4FA1-9DAD-E7DE13111911}"/>
    <cellStyle name="Normal 6 3 3 3" xfId="48867" xr:uid="{15DDFFCC-4BD9-4177-B5E5-CB88AF4FEDFC}"/>
    <cellStyle name="Normal 6 3 3 3 2" xfId="49152" xr:uid="{B71280AC-2DB4-4F3B-A26E-BB12A0F4C037}"/>
    <cellStyle name="Normal 6 3 3 3 2 2" xfId="49735" xr:uid="{CE7A7D7F-9D81-4407-8334-55970C99B2EA}"/>
    <cellStyle name="Normal 6 3 3 3 3" xfId="49450" xr:uid="{72AC8457-7266-4A54-985F-AAC80A658F8F}"/>
    <cellStyle name="Normal 6 3 3 4" xfId="48813" xr:uid="{915A376E-C094-4E2A-8F59-FC18711BE2A0}"/>
    <cellStyle name="Normal 6 3 3 4 2" xfId="49098" xr:uid="{D070D527-4F01-4685-9529-C1012206A62E}"/>
    <cellStyle name="Normal 6 3 3 4 2 2" xfId="49681" xr:uid="{03B452FE-A4A5-445B-9A18-BF4EECAB64CA}"/>
    <cellStyle name="Normal 6 3 3 4 3" xfId="49396" xr:uid="{2ACFFA01-8B60-45BE-8B30-E692B723B745}"/>
    <cellStyle name="Normal 6 3 3 5" xfId="48990" xr:uid="{A1C51D3B-0238-42DE-AC6C-BC8E3DB19B0F}"/>
    <cellStyle name="Normal 6 3 3 5 2" xfId="49573" xr:uid="{BFAAB4BF-985D-4AA6-9EAF-AB5399E2D722}"/>
    <cellStyle name="Normal 6 3 3 6" xfId="49288" xr:uid="{88B09C9C-A7C9-4E68-B04B-EC81835D27C8}"/>
    <cellStyle name="Normal 6 3 4" xfId="48732" xr:uid="{CE7CAF80-3597-4BF6-A7A3-C37BE1CEAC46}"/>
    <cellStyle name="Normal 6 3 4 2" xfId="48894" xr:uid="{9B5A5EE5-03C7-4442-88A6-2C2B702CFF57}"/>
    <cellStyle name="Normal 6 3 4 2 2" xfId="49179" xr:uid="{F0B84A8C-05E2-4368-B7C2-C44AB842FCA5}"/>
    <cellStyle name="Normal 6 3 4 2 2 2" xfId="49762" xr:uid="{4E54DAB4-5DD1-47A7-9415-BA76AE5EA683}"/>
    <cellStyle name="Normal 6 3 4 2 3" xfId="49477" xr:uid="{2199872B-4C79-42FD-888C-E3B28120D7EB}"/>
    <cellStyle name="Normal 6 3 4 3" xfId="49017" xr:uid="{E968DBEF-C778-4F0E-977F-7F466B0BF819}"/>
    <cellStyle name="Normal 6 3 4 3 2" xfId="49600" xr:uid="{26B51EEB-741B-4A9E-A8FD-E4EAE1F9CFCD}"/>
    <cellStyle name="Normal 6 3 4 4" xfId="49315" xr:uid="{02F638B4-99D4-49DD-93E7-0DDB63F70534}"/>
    <cellStyle name="Normal 6 3 5" xfId="48773" xr:uid="{DE146BEB-F731-4929-B8FE-DF2FD4E4AB3B}"/>
    <cellStyle name="Normal 6 3 5 2" xfId="48840" xr:uid="{71A5D696-CEF1-406A-875B-AF1B9B6BA6F5}"/>
    <cellStyle name="Normal 6 3 5 2 2" xfId="49125" xr:uid="{2F291892-180A-4AE1-BD57-442F8E78FCFF}"/>
    <cellStyle name="Normal 6 3 5 2 2 2" xfId="49708" xr:uid="{88117905-0EF7-43A1-9298-CBF98553EFF7}"/>
    <cellStyle name="Normal 6 3 5 2 3" xfId="49423" xr:uid="{8CE64956-DFEA-4870-9970-6EFD027F1F16}"/>
    <cellStyle name="Normal 6 3 5 3" xfId="49058" xr:uid="{166DF395-81BB-4DA8-BAA3-DB06A2F87EE6}"/>
    <cellStyle name="Normal 6 3 5 3 2" xfId="49641" xr:uid="{DB559571-D567-48A5-8CF0-B815BB2A4032}"/>
    <cellStyle name="Normal 6 3 5 4" xfId="49356" xr:uid="{FDD8F6DA-C3E7-4367-B81E-91784E7BA676}"/>
    <cellStyle name="Normal 6 3 6" xfId="48935" xr:uid="{B74EE9C4-4AE5-4608-8643-94F95B6C478F}"/>
    <cellStyle name="Normal 6 3 6 2" xfId="49220" xr:uid="{4D5A38BB-8E80-4A52-9C0B-5924E40B5C21}"/>
    <cellStyle name="Normal 6 3 6 2 2" xfId="49803" xr:uid="{6F38A8AF-2C66-4966-8174-1614F1A1C74B}"/>
    <cellStyle name="Normal 6 3 6 3" xfId="49518" xr:uid="{F1DA161F-4893-4DD8-8464-D5CA87EAF30C}"/>
    <cellStyle name="Normal 6 3 7" xfId="48799" xr:uid="{25B5B2B1-8707-4813-85DE-228B091EED07}"/>
    <cellStyle name="Normal 6 3 7 2" xfId="49084" xr:uid="{53594A05-2A09-4A8B-BEF0-747DB68DA448}"/>
    <cellStyle name="Normal 6 3 7 2 2" xfId="49667" xr:uid="{CD4E9DF4-A0D3-43C6-9196-4E08EC8C1524}"/>
    <cellStyle name="Normal 6 3 7 3" xfId="49382" xr:uid="{703B50E0-1D62-47B5-A6FE-F23D95EC2CCA}"/>
    <cellStyle name="Normal 6 3 8" xfId="48963" xr:uid="{FA9C63E0-E7E2-414D-AF3F-1328AEF1860B}"/>
    <cellStyle name="Normal 6 3 8 2" xfId="49546" xr:uid="{109AC859-BCD7-40D0-9CA7-9836113DD250}"/>
    <cellStyle name="Normal 6 3 9" xfId="49261" xr:uid="{2F6C2746-95C5-4FAD-BF34-07575479035E}"/>
    <cellStyle name="Normal 6 4" xfId="48685" xr:uid="{6AC0116D-1E92-4233-9D6A-477816B80C5E}"/>
    <cellStyle name="Normal 6 4 2" xfId="48712" xr:uid="{22DDBBD0-4B4F-4632-BDC5-65D6D9E0995F}"/>
    <cellStyle name="Normal 6 4 2 2" xfId="48874" xr:uid="{5215FD5F-B914-4A2F-8119-AEFDCCBA7B36}"/>
    <cellStyle name="Normal 6 4 2 2 2" xfId="49159" xr:uid="{1E3FC7E6-C85F-4670-AC29-5EAC8FDBDE0D}"/>
    <cellStyle name="Normal 6 4 2 2 2 2" xfId="49742" xr:uid="{82BB0536-07DD-4585-B808-CBDD13399878}"/>
    <cellStyle name="Normal 6 4 2 2 3" xfId="49457" xr:uid="{95EE347C-4EF3-4D06-A25C-4523AADA0E6F}"/>
    <cellStyle name="Normal 6 4 2 3" xfId="48997" xr:uid="{DC368180-E856-43F5-BABF-E45985ADA0A9}"/>
    <cellStyle name="Normal 6 4 2 3 2" xfId="49580" xr:uid="{188577A4-DFFA-4302-BAB7-381414A83CD5}"/>
    <cellStyle name="Normal 6 4 2 4" xfId="49295" xr:uid="{388B901C-D3E8-4FB7-88C5-557E3A94C728}"/>
    <cellStyle name="Normal 6 4 3" xfId="48753" xr:uid="{EF2B97F9-FADC-4E69-BA81-F67A2A03F6D2}"/>
    <cellStyle name="Normal 6 4 3 2" xfId="48915" xr:uid="{7D645BCD-9F5E-4480-A799-7CBF88A3783C}"/>
    <cellStyle name="Normal 6 4 3 2 2" xfId="49200" xr:uid="{BE8C93B6-24FC-4C99-A432-E325B659FDFA}"/>
    <cellStyle name="Normal 6 4 3 2 2 2" xfId="49783" xr:uid="{3C63C772-06CB-409E-A1C9-E8458098C887}"/>
    <cellStyle name="Normal 6 4 3 2 3" xfId="49498" xr:uid="{B235541A-4513-4392-8553-0EB7ABB4A118}"/>
    <cellStyle name="Normal 6 4 3 3" xfId="49038" xr:uid="{E608523E-D5CD-4146-840F-71F9242B8279}"/>
    <cellStyle name="Normal 6 4 3 3 2" xfId="49621" xr:uid="{265BC682-D4B3-4661-AB96-1408256E4169}"/>
    <cellStyle name="Normal 6 4 3 4" xfId="49336" xr:uid="{51E4B2CB-54B5-403D-AE6D-4CA3A2DE781C}"/>
    <cellStyle name="Normal 6 4 4" xfId="48780" xr:uid="{6653D106-6BE5-4F91-93FE-C3CD8B3AA2F0}"/>
    <cellStyle name="Normal 6 4 4 2" xfId="48847" xr:uid="{8E08A6DD-E0E2-4B3C-9151-D3A51CF6B043}"/>
    <cellStyle name="Normal 6 4 4 2 2" xfId="49132" xr:uid="{A56ADC95-F5BB-4ED4-9FC2-FE70E9062011}"/>
    <cellStyle name="Normal 6 4 4 2 2 2" xfId="49715" xr:uid="{5B3CDD77-DA09-42D6-AA5A-652F83DF58F0}"/>
    <cellStyle name="Normal 6 4 4 2 3" xfId="49430" xr:uid="{C9C9EC52-3947-4AB8-A157-EC1D8239E6EF}"/>
    <cellStyle name="Normal 6 4 4 3" xfId="49065" xr:uid="{BCF1C078-5EEC-4A18-818B-3EABE7FBAD72}"/>
    <cellStyle name="Normal 6 4 4 3 2" xfId="49648" xr:uid="{CA9EF0D7-6EC2-454C-95F9-576BA722DCA8}"/>
    <cellStyle name="Normal 6 4 4 4" xfId="49363" xr:uid="{B6A2206C-3FD9-46ED-890F-9EB484D01C96}"/>
    <cellStyle name="Normal 6 4 5" xfId="48942" xr:uid="{7C1D3117-87DD-45FC-80F4-A2B785A04868}"/>
    <cellStyle name="Normal 6 4 5 2" xfId="49227" xr:uid="{6F9353D1-79C2-4914-940A-1EED6A534197}"/>
    <cellStyle name="Normal 6 4 5 2 2" xfId="49810" xr:uid="{74A27451-D315-45FB-9127-62259014BD6A}"/>
    <cellStyle name="Normal 6 4 5 3" xfId="49525" xr:uid="{B6005286-BB90-4EBC-90DF-5BB70E7B7746}"/>
    <cellStyle name="Normal 6 4 6" xfId="48820" xr:uid="{8947E0A4-1F31-4BA4-8279-5892A7D399E4}"/>
    <cellStyle name="Normal 6 4 6 2" xfId="49105" xr:uid="{6CFC888C-F7FB-4CE6-80AC-4B768D6F2E52}"/>
    <cellStyle name="Normal 6 4 6 2 2" xfId="49688" xr:uid="{1B86600B-F3EC-4503-AB6A-9AD5F45D617E}"/>
    <cellStyle name="Normal 6 4 6 3" xfId="49403" xr:uid="{C86578A1-9A5B-4FFF-A5B6-CC945A1E1534}"/>
    <cellStyle name="Normal 6 4 7" xfId="48970" xr:uid="{63956082-479E-4BE6-A937-B8021137F518}"/>
    <cellStyle name="Normal 6 4 7 2" xfId="49553" xr:uid="{E4FEE2AA-6F79-4ADA-A28D-147238E8E7B4}"/>
    <cellStyle name="Normal 6 4 8" xfId="49268" xr:uid="{55E294B9-E3C3-4FC1-A72F-F34D5842BBA9}"/>
    <cellStyle name="Normal 6 5" xfId="48699" xr:uid="{3CBF08D8-EE8A-4677-9BFA-CBAEB4A4E64A}"/>
    <cellStyle name="Normal 6 5 2" xfId="48740" xr:uid="{C4F642CE-7125-429B-9133-2F312AE1D67B}"/>
    <cellStyle name="Normal 6 5 2 2" xfId="48902" xr:uid="{7163B4F9-FBCF-48DF-9243-1F6CCA30BF9D}"/>
    <cellStyle name="Normal 6 5 2 2 2" xfId="49187" xr:uid="{4C6D0F29-DAB9-499A-8544-9DEE5DEBB553}"/>
    <cellStyle name="Normal 6 5 2 2 2 2" xfId="49770" xr:uid="{C76C9146-7D0B-4394-B067-C3ED506C4812}"/>
    <cellStyle name="Normal 6 5 2 2 3" xfId="49485" xr:uid="{D619984F-66CF-4E30-AEB4-43FCF207DE0F}"/>
    <cellStyle name="Normal 6 5 2 3" xfId="49025" xr:uid="{061B4896-AEE5-47E2-AEA4-5FC7A98B3690}"/>
    <cellStyle name="Normal 6 5 2 3 2" xfId="49608" xr:uid="{C779AAE5-76D1-401B-A281-49A01800557E}"/>
    <cellStyle name="Normal 6 5 2 4" xfId="49323" xr:uid="{47634B8D-C174-4E14-93BB-900AC7C456DD}"/>
    <cellStyle name="Normal 6 5 3" xfId="48861" xr:uid="{C607FCE5-D27A-4A45-8458-4426F81A8477}"/>
    <cellStyle name="Normal 6 5 3 2" xfId="49146" xr:uid="{6D737669-DA36-4E1B-8B2F-C6C89D45E3FF}"/>
    <cellStyle name="Normal 6 5 3 2 2" xfId="49729" xr:uid="{312FA534-0C5D-4656-BB56-752370E4B710}"/>
    <cellStyle name="Normal 6 5 3 3" xfId="49444" xr:uid="{1A399700-D74E-493A-9A91-0371464BE10F}"/>
    <cellStyle name="Normal 6 5 4" xfId="48807" xr:uid="{7AF1A054-024E-485C-B649-9D026BCCB420}"/>
    <cellStyle name="Normal 6 5 4 2" xfId="49092" xr:uid="{3CECA4C2-6C30-4EB0-89BE-258566754480}"/>
    <cellStyle name="Normal 6 5 4 2 2" xfId="49675" xr:uid="{B0A6B157-E78D-4578-ABD9-F564886271F9}"/>
    <cellStyle name="Normal 6 5 4 3" xfId="49390" xr:uid="{276E3D43-9F2B-4955-BE55-1484207C0B3C}"/>
    <cellStyle name="Normal 6 5 5" xfId="48984" xr:uid="{ADAC4EE3-9DB9-4A35-99A7-0149EF26E029}"/>
    <cellStyle name="Normal 6 5 5 2" xfId="49567" xr:uid="{49F2F35C-975F-49A0-AA5E-07E9B7A8103F}"/>
    <cellStyle name="Normal 6 5 6" xfId="49282" xr:uid="{A96C668D-9A31-49C5-B3D8-B1F3467BAB0B}"/>
    <cellStyle name="Normal 6 6" xfId="48726" xr:uid="{8CA16DDB-2D18-4D95-9B11-3A6C1491F74E}"/>
    <cellStyle name="Normal 6 6 2" xfId="48888" xr:uid="{795270F2-B9E2-4446-AC41-53F27F655C68}"/>
    <cellStyle name="Normal 6 6 2 2" xfId="49173" xr:uid="{DA62CD39-0F9E-40E0-B92A-FA0D5AC71A9B}"/>
    <cellStyle name="Normal 6 6 2 2 2" xfId="49756" xr:uid="{B9DA988E-D6D7-47F6-BD95-0EBCD5D62B97}"/>
    <cellStyle name="Normal 6 6 2 3" xfId="49471" xr:uid="{7A082FA6-D2CA-4695-913B-0C91C08B4953}"/>
    <cellStyle name="Normal 6 6 3" xfId="49011" xr:uid="{635BEECA-10A0-47A6-9873-43ECE71C4130}"/>
    <cellStyle name="Normal 6 6 3 2" xfId="49594" xr:uid="{B1820454-AC0B-47E5-9025-2B1024E5AE0E}"/>
    <cellStyle name="Normal 6 6 4" xfId="49309" xr:uid="{EE1E4A3A-4189-4BAC-A068-FD06811AD0AD}"/>
    <cellStyle name="Normal 6 7" xfId="48767" xr:uid="{43489CBF-C2E9-45EE-8862-2B9D14186909}"/>
    <cellStyle name="Normal 6 7 2" xfId="48834" xr:uid="{8B49BF89-8255-46B2-A475-15A0CA7F93AA}"/>
    <cellStyle name="Normal 6 7 2 2" xfId="49119" xr:uid="{06B60E58-592F-4442-8207-0460DA77739F}"/>
    <cellStyle name="Normal 6 7 2 2 2" xfId="49702" xr:uid="{4C1EAE57-DAC5-4501-831F-4C063046A51E}"/>
    <cellStyle name="Normal 6 7 2 3" xfId="49417" xr:uid="{4822581A-CAD4-41C7-B887-CBA2D7A78B9F}"/>
    <cellStyle name="Normal 6 7 3" xfId="49052" xr:uid="{222CA527-EAF8-4872-B761-826487DA789A}"/>
    <cellStyle name="Normal 6 7 3 2" xfId="49635" xr:uid="{E7C55386-E524-4633-88B4-8E66C8B75871}"/>
    <cellStyle name="Normal 6 7 4" xfId="49350" xr:uid="{3FF773A5-28B6-462A-962B-AC533F18018A}"/>
    <cellStyle name="Normal 6 8" xfId="48927" xr:uid="{6F3FBC58-E635-4A99-A7AC-82BAD8F98408}"/>
    <cellStyle name="Normal 6 8 2" xfId="49212" xr:uid="{94F088FC-628D-486A-A73F-31AC287A419B}"/>
    <cellStyle name="Normal 6 8 2 2" xfId="49795" xr:uid="{79EA2C9C-B3F1-4CE2-BA61-214E1BE18295}"/>
    <cellStyle name="Normal 6 8 3" xfId="49510" xr:uid="{657CAF5E-9E70-442C-B672-16F6BF0646E5}"/>
    <cellStyle name="Normal 6 9" xfId="48793" xr:uid="{2D0E9F5D-546D-41DD-A749-BFDB2FDD2B50}"/>
    <cellStyle name="Normal 6 9 2" xfId="49078" xr:uid="{AF549052-6088-4C33-A95C-FE247275253E}"/>
    <cellStyle name="Normal 6 9 2 2" xfId="49661" xr:uid="{EEB0E162-1B9C-4FA0-B820-BC73A2B92935}"/>
    <cellStyle name="Normal 6 9 3" xfId="49376" xr:uid="{418B9125-E04D-4E72-8C83-E28225CB3BC6}"/>
    <cellStyle name="Normal 7" xfId="48671" xr:uid="{48E72DC1-7103-49A8-8115-7EC0E2D38574}"/>
    <cellStyle name="Normal 8" xfId="48670" xr:uid="{E4C8693F-5589-4597-A115-2FE6B3D84864}"/>
    <cellStyle name="Normal 8 10" xfId="49256" xr:uid="{67E85DAC-9486-4604-B84F-DCB01CA81F50}"/>
    <cellStyle name="Normal 8 2" xfId="48679" xr:uid="{55453B7A-DB7D-458D-95A8-9523A4570D8D}"/>
    <cellStyle name="Normal 8 2 2" xfId="48692" xr:uid="{602DB0AC-D1BF-4C33-A856-41C2CD2638E5}"/>
    <cellStyle name="Normal 8 2 2 2" xfId="48719" xr:uid="{121131DE-C93D-4C99-90B2-2BDBFDF11668}"/>
    <cellStyle name="Normal 8 2 2 2 2" xfId="48881" xr:uid="{E6BF000C-065A-4CBE-9255-1ED03F8ECD8D}"/>
    <cellStyle name="Normal 8 2 2 2 2 2" xfId="49166" xr:uid="{1D4323CD-404D-4AA9-B260-4BE3305332E9}"/>
    <cellStyle name="Normal 8 2 2 2 2 2 2" xfId="49749" xr:uid="{7B5517BA-5121-4A6D-84EB-594F42CF8A27}"/>
    <cellStyle name="Normal 8 2 2 2 2 3" xfId="49464" xr:uid="{E44612EE-B852-4E1B-8792-025E42172F96}"/>
    <cellStyle name="Normal 8 2 2 2 3" xfId="49004" xr:uid="{3BE25B5E-D5D3-4154-A785-0EF4F8440948}"/>
    <cellStyle name="Normal 8 2 2 2 3 2" xfId="49587" xr:uid="{7DF4A0B9-0BCC-446F-8E86-E3019E1F536D}"/>
    <cellStyle name="Normal 8 2 2 2 4" xfId="49302" xr:uid="{A58A29E5-07C8-4E4A-B58E-39644A1276D9}"/>
    <cellStyle name="Normal 8 2 2 3" xfId="48760" xr:uid="{0CE54EE6-3F82-48B3-9A71-8488A059A126}"/>
    <cellStyle name="Normal 8 2 2 3 2" xfId="48922" xr:uid="{63240387-79BF-4913-A0EC-AE616B57C369}"/>
    <cellStyle name="Normal 8 2 2 3 2 2" xfId="49207" xr:uid="{A6E96942-4851-4059-B969-9EBD232FB200}"/>
    <cellStyle name="Normal 8 2 2 3 2 2 2" xfId="49790" xr:uid="{8FD1E3DD-5B26-41D9-9703-C024EBFDCBE7}"/>
    <cellStyle name="Normal 8 2 2 3 2 3" xfId="49505" xr:uid="{490F9A39-4969-4329-B048-4A54461DB22E}"/>
    <cellStyle name="Normal 8 2 2 3 3" xfId="49045" xr:uid="{8167CB5B-5883-41FA-837D-1202AC6B8586}"/>
    <cellStyle name="Normal 8 2 2 3 3 2" xfId="49628" xr:uid="{2ED431F3-F58E-4A4B-BDCA-F291DF982C3A}"/>
    <cellStyle name="Normal 8 2 2 3 4" xfId="49343" xr:uid="{1424465F-4B72-4C04-BBBD-DB355634FBDA}"/>
    <cellStyle name="Normal 8 2 2 4" xfId="48787" xr:uid="{D8B313DA-AB65-4472-B3A4-71A118083C4C}"/>
    <cellStyle name="Normal 8 2 2 4 2" xfId="48854" xr:uid="{D2655695-5385-4AC6-8434-D8A313ABB002}"/>
    <cellStyle name="Normal 8 2 2 4 2 2" xfId="49139" xr:uid="{051870C1-7B19-433B-8341-5B76043443AB}"/>
    <cellStyle name="Normal 8 2 2 4 2 2 2" xfId="49722" xr:uid="{650FDB80-F2E4-44F0-889D-7801D94B5478}"/>
    <cellStyle name="Normal 8 2 2 4 2 3" xfId="49437" xr:uid="{106774A3-DE4D-49D9-AB5B-5C3787194C10}"/>
    <cellStyle name="Normal 8 2 2 4 3" xfId="49072" xr:uid="{66529106-97DB-4BE0-AD24-765007E87824}"/>
    <cellStyle name="Normal 8 2 2 4 3 2" xfId="49655" xr:uid="{5A15603F-7A6C-44F3-8C56-9A297CAC424B}"/>
    <cellStyle name="Normal 8 2 2 4 4" xfId="49370" xr:uid="{560C9659-C416-4F02-8714-87D050B2EE85}"/>
    <cellStyle name="Normal 8 2 2 5" xfId="48949" xr:uid="{6C966A60-1578-4514-9089-93FC1F101692}"/>
    <cellStyle name="Normal 8 2 2 5 2" xfId="49234" xr:uid="{F7129FAB-56CF-4822-8932-4576D103D184}"/>
    <cellStyle name="Normal 8 2 2 5 2 2" xfId="49817" xr:uid="{B59A4476-5870-492E-9943-620AD2C0096E}"/>
    <cellStyle name="Normal 8 2 2 5 3" xfId="49532" xr:uid="{D57120FF-B701-4BBB-A796-DD701858F72C}"/>
    <cellStyle name="Normal 8 2 2 6" xfId="48827" xr:uid="{43E875FF-16E9-4C7B-AC5B-24B64CA4067F}"/>
    <cellStyle name="Normal 8 2 2 6 2" xfId="49112" xr:uid="{DB225CAF-496D-4555-870A-B30B4D14A9AA}"/>
    <cellStyle name="Normal 8 2 2 6 2 2" xfId="49695" xr:uid="{4EBF089A-1CE3-4193-B26B-9D9613467E55}"/>
    <cellStyle name="Normal 8 2 2 6 3" xfId="49410" xr:uid="{CAB732B1-76F3-4562-848F-32F96A6F26F7}"/>
    <cellStyle name="Normal 8 2 2 7" xfId="48977" xr:uid="{4E4AED78-9C2F-4077-AD41-1717D6A3F22B}"/>
    <cellStyle name="Normal 8 2 2 7 2" xfId="49560" xr:uid="{FFDF1A9D-F016-4A5A-AB66-62E0889D60B4}"/>
    <cellStyle name="Normal 8 2 2 8" xfId="49275" xr:uid="{42E0EF10-8582-450B-8F01-DEC76BC2009E}"/>
    <cellStyle name="Normal 8 2 3" xfId="48706" xr:uid="{9124AE0E-6420-4B16-9A9A-E4F95BB089B3}"/>
    <cellStyle name="Normal 8 2 3 2" xfId="48747" xr:uid="{BC09AA37-FD0B-4809-9FFD-21AE3E44544D}"/>
    <cellStyle name="Normal 8 2 3 2 2" xfId="48909" xr:uid="{CD39D04F-3F58-4EEC-B10B-D16C03A7C4D6}"/>
    <cellStyle name="Normal 8 2 3 2 2 2" xfId="49194" xr:uid="{C39C0C8A-64F7-4318-897E-CFC11945A71D}"/>
    <cellStyle name="Normal 8 2 3 2 2 2 2" xfId="49777" xr:uid="{6F98851A-AE0B-4049-A693-0E766955AE5D}"/>
    <cellStyle name="Normal 8 2 3 2 2 3" xfId="49492" xr:uid="{198B0CD9-45E2-4694-93D3-41FA4D3F0688}"/>
    <cellStyle name="Normal 8 2 3 2 3" xfId="49032" xr:uid="{96E33BAD-A1B4-4D75-ADCB-FB40381BCFC8}"/>
    <cellStyle name="Normal 8 2 3 2 3 2" xfId="49615" xr:uid="{B33AB11D-EFCD-44D2-9081-799F9D2C616C}"/>
    <cellStyle name="Normal 8 2 3 2 4" xfId="49330" xr:uid="{02F6252F-8418-4ED3-B50B-5CC68E8C8B9D}"/>
    <cellStyle name="Normal 8 2 3 3" xfId="48868" xr:uid="{CF8AA8FE-0EB1-4BC1-AF86-56D55F3AF7A9}"/>
    <cellStyle name="Normal 8 2 3 3 2" xfId="49153" xr:uid="{15D5E5E5-7F9D-40BE-816F-C6112A7C5C9C}"/>
    <cellStyle name="Normal 8 2 3 3 2 2" xfId="49736" xr:uid="{89A99CA1-3CF1-4E69-BD5C-C0616A76A774}"/>
    <cellStyle name="Normal 8 2 3 3 3" xfId="49451" xr:uid="{5A99F651-8F4E-4A21-880B-4DA0BDE7E6DF}"/>
    <cellStyle name="Normal 8 2 3 4" xfId="48814" xr:uid="{BAE24058-A8ED-4028-802C-1BEE0CE78E86}"/>
    <cellStyle name="Normal 8 2 3 4 2" xfId="49099" xr:uid="{BD56663D-4F75-40F0-868D-70BD41A9E84A}"/>
    <cellStyle name="Normal 8 2 3 4 2 2" xfId="49682" xr:uid="{AC4AA692-57A5-4172-B698-77BAB44EA0DA}"/>
    <cellStyle name="Normal 8 2 3 4 3" xfId="49397" xr:uid="{4729C504-813D-4095-965C-6F2F8B68E55F}"/>
    <cellStyle name="Normal 8 2 3 5" xfId="48991" xr:uid="{7D30A618-E895-4D64-A050-604CB934416A}"/>
    <cellStyle name="Normal 8 2 3 5 2" xfId="49574" xr:uid="{1533EB8B-2391-4EDA-A789-309F159837CF}"/>
    <cellStyle name="Normal 8 2 3 6" xfId="49289" xr:uid="{E80723EE-7871-43F4-86B4-626C72548E84}"/>
    <cellStyle name="Normal 8 2 4" xfId="48733" xr:uid="{0AAF7680-71B3-4E32-A69A-44061DBEF182}"/>
    <cellStyle name="Normal 8 2 4 2" xfId="48895" xr:uid="{AA9991B4-E110-478E-9407-00FD5F8410EF}"/>
    <cellStyle name="Normal 8 2 4 2 2" xfId="49180" xr:uid="{52BDA5A6-3FA9-47CA-87B8-7DA04855E708}"/>
    <cellStyle name="Normal 8 2 4 2 2 2" xfId="49763" xr:uid="{21524164-5BBB-4C72-ABD5-D7AE5E1CCA4D}"/>
    <cellStyle name="Normal 8 2 4 2 3" xfId="49478" xr:uid="{23DF10CC-E1BA-454C-A723-9C1E068DED5B}"/>
    <cellStyle name="Normal 8 2 4 3" xfId="49018" xr:uid="{4F57E207-86FE-4082-856B-B2C0FFC4AB39}"/>
    <cellStyle name="Normal 8 2 4 3 2" xfId="49601" xr:uid="{227261D8-F9A7-4A83-82C4-352A3DF7AA8C}"/>
    <cellStyle name="Normal 8 2 4 4" xfId="49316" xr:uid="{C93632ED-A71F-47F8-9CB5-641BDA38C57A}"/>
    <cellStyle name="Normal 8 2 5" xfId="48774" xr:uid="{CBFECBC4-B641-4F7D-89F0-9CBDDF42F1BA}"/>
    <cellStyle name="Normal 8 2 5 2" xfId="48841" xr:uid="{2DA97555-8FF6-45A9-AFD5-E3C7B035F563}"/>
    <cellStyle name="Normal 8 2 5 2 2" xfId="49126" xr:uid="{EE653E38-BBF0-46F7-9688-0824080832FB}"/>
    <cellStyle name="Normal 8 2 5 2 2 2" xfId="49709" xr:uid="{4270B531-9334-478F-8264-721EBEF927FD}"/>
    <cellStyle name="Normal 8 2 5 2 3" xfId="49424" xr:uid="{4C5AD629-7675-4C4F-B319-8510B79B2AA8}"/>
    <cellStyle name="Normal 8 2 5 3" xfId="49059" xr:uid="{3B72B4B2-12EF-45BF-BFA5-CF930DB645DD}"/>
    <cellStyle name="Normal 8 2 5 3 2" xfId="49642" xr:uid="{F3032504-38E3-4E63-9F7D-396B6C706425}"/>
    <cellStyle name="Normal 8 2 5 4" xfId="49357" xr:uid="{35EDBD16-4A23-4AE2-A3AB-EFEE60185BC0}"/>
    <cellStyle name="Normal 8 2 6" xfId="48936" xr:uid="{066BB0A4-2CF8-4F1B-B577-0B0C64CA4C9B}"/>
    <cellStyle name="Normal 8 2 6 2" xfId="49221" xr:uid="{F90C9111-363A-4D9D-80E7-AD6AAEA1E8B9}"/>
    <cellStyle name="Normal 8 2 6 2 2" xfId="49804" xr:uid="{28F6DCD4-B5AC-4A85-8746-1AD5486BBF6D}"/>
    <cellStyle name="Normal 8 2 6 3" xfId="49519" xr:uid="{A7F8436E-894D-4774-A27A-91056F1DEEB1}"/>
    <cellStyle name="Normal 8 2 7" xfId="48800" xr:uid="{07FB60DD-B79F-41F7-800D-F1924C7C7078}"/>
    <cellStyle name="Normal 8 2 7 2" xfId="49085" xr:uid="{20361F45-FA51-43D6-8C7E-741A9BD4ACEA}"/>
    <cellStyle name="Normal 8 2 7 2 2" xfId="49668" xr:uid="{C11D9842-74F7-4B26-B4E5-4F2363D6C401}"/>
    <cellStyle name="Normal 8 2 7 3" xfId="49383" xr:uid="{28FD18C1-8832-4A86-A1AB-0209FD10FA54}"/>
    <cellStyle name="Normal 8 2 8" xfId="48964" xr:uid="{893A9352-7E02-4150-B28F-FD8D828ECC16}"/>
    <cellStyle name="Normal 8 2 8 2" xfId="49547" xr:uid="{DFE47B26-E204-4B10-9AC5-4D5BE663637F}"/>
    <cellStyle name="Normal 8 2 9" xfId="49262" xr:uid="{DDC2FC70-03F8-454E-A7F9-479A910CCD96}"/>
    <cellStyle name="Normal 8 3" xfId="48686" xr:uid="{AAEA2B7F-C0FE-4B20-A2D1-08022E46A13A}"/>
    <cellStyle name="Normal 8 3 2" xfId="48713" xr:uid="{A432E7A3-6113-43D5-ADB5-FB33AD8D9712}"/>
    <cellStyle name="Normal 8 3 2 2" xfId="48875" xr:uid="{D1F5F225-79D7-4B43-A14F-FCCC7A2221EC}"/>
    <cellStyle name="Normal 8 3 2 2 2" xfId="49160" xr:uid="{4505A0DA-2643-43CE-AB6A-25915043BE2F}"/>
    <cellStyle name="Normal 8 3 2 2 2 2" xfId="49743" xr:uid="{B001D603-5008-4037-9B95-5EA463CE97B3}"/>
    <cellStyle name="Normal 8 3 2 2 3" xfId="49458" xr:uid="{052CED29-77E1-4561-8841-3A8E9E5EF252}"/>
    <cellStyle name="Normal 8 3 2 3" xfId="48998" xr:uid="{F20410C6-E7EF-44AD-9C44-7B59FEDABBBC}"/>
    <cellStyle name="Normal 8 3 2 3 2" xfId="49581" xr:uid="{03AC3A7C-F8F1-48B2-8424-A872431774B6}"/>
    <cellStyle name="Normal 8 3 2 4" xfId="49296" xr:uid="{654D8A29-3CD6-45E5-AA6F-6EA41EA61595}"/>
    <cellStyle name="Normal 8 3 3" xfId="48754" xr:uid="{DB7F40BB-B66C-4196-A874-2AD416999BDB}"/>
    <cellStyle name="Normal 8 3 3 2" xfId="48916" xr:uid="{800CEE1F-60D3-4E01-9E80-C7D23681D42A}"/>
    <cellStyle name="Normal 8 3 3 2 2" xfId="49201" xr:uid="{138D5540-B11D-457F-86A4-EBC71BD527D5}"/>
    <cellStyle name="Normal 8 3 3 2 2 2" xfId="49784" xr:uid="{77C4A7B9-E1A2-48AF-82AF-DAC7477A5DB1}"/>
    <cellStyle name="Normal 8 3 3 2 3" xfId="49499" xr:uid="{28770742-BACC-4E58-9E66-18A847798996}"/>
    <cellStyle name="Normal 8 3 3 3" xfId="49039" xr:uid="{F9247CAD-4AD2-4284-89D3-2263582434B0}"/>
    <cellStyle name="Normal 8 3 3 3 2" xfId="49622" xr:uid="{E10317D6-2323-4F84-97C4-F973F7B31D2F}"/>
    <cellStyle name="Normal 8 3 3 4" xfId="49337" xr:uid="{C37E985E-AFDF-4459-B285-9403618F58BC}"/>
    <cellStyle name="Normal 8 3 4" xfId="48781" xr:uid="{449FE6AB-10A6-4CD7-9396-67B3F3C4F099}"/>
    <cellStyle name="Normal 8 3 4 2" xfId="48848" xr:uid="{A6E11EFB-B111-4CC8-B3C9-59B0E98D1A10}"/>
    <cellStyle name="Normal 8 3 4 2 2" xfId="49133" xr:uid="{DFFE8A6B-D33F-4A03-BDD2-9E61D6E3C27F}"/>
    <cellStyle name="Normal 8 3 4 2 2 2" xfId="49716" xr:uid="{26CC96A6-7DEB-4340-8D25-4450E53832BB}"/>
    <cellStyle name="Normal 8 3 4 2 3" xfId="49431" xr:uid="{A7D0E228-A727-45E1-B369-DEF5A1BCCE4A}"/>
    <cellStyle name="Normal 8 3 4 3" xfId="49066" xr:uid="{B78932DF-DC63-494F-AA9E-35DCB8938D4E}"/>
    <cellStyle name="Normal 8 3 4 3 2" xfId="49649" xr:uid="{7B877E77-ECCB-4551-BADC-6DA7C6EA4163}"/>
    <cellStyle name="Normal 8 3 4 4" xfId="49364" xr:uid="{9715E980-F49C-4884-BDA5-38D2080EA6B8}"/>
    <cellStyle name="Normal 8 3 5" xfId="48943" xr:uid="{61484C8E-8A05-4DAA-B72C-CA88F67DF51E}"/>
    <cellStyle name="Normal 8 3 5 2" xfId="49228" xr:uid="{407CDB6E-FC9E-4DF1-9693-9BFD12F8F83F}"/>
    <cellStyle name="Normal 8 3 5 2 2" xfId="49811" xr:uid="{66DCBCF4-BC62-411F-AD7E-197DCB1F6A23}"/>
    <cellStyle name="Normal 8 3 5 3" xfId="49526" xr:uid="{346908C9-6EE4-4D62-84E8-687C073D9D04}"/>
    <cellStyle name="Normal 8 3 6" xfId="48821" xr:uid="{B2C12F58-1ADB-4286-99DB-A3C2D4974FB3}"/>
    <cellStyle name="Normal 8 3 6 2" xfId="49106" xr:uid="{581D8080-EA21-4082-AE9F-83B3CED945C2}"/>
    <cellStyle name="Normal 8 3 6 2 2" xfId="49689" xr:uid="{C61C8384-4681-42FF-B8A7-C0FA835382DA}"/>
    <cellStyle name="Normal 8 3 6 3" xfId="49404" xr:uid="{3221FD52-338B-429E-969C-0DABEE55CC8D}"/>
    <cellStyle name="Normal 8 3 7" xfId="48971" xr:uid="{D8E9B253-F335-4DF4-A013-1993B59DFA00}"/>
    <cellStyle name="Normal 8 3 7 2" xfId="49554" xr:uid="{3F7E3C48-D733-473C-9DBD-A52367EBDCA8}"/>
    <cellStyle name="Normal 8 3 8" xfId="49269" xr:uid="{4E5BEFB8-D0C2-4B80-B386-ED622AAB8CA8}"/>
    <cellStyle name="Normal 8 4" xfId="48700" xr:uid="{4768D26F-EBF3-4F02-8276-C3723822D900}"/>
    <cellStyle name="Normal 8 4 2" xfId="48741" xr:uid="{A2A559B1-25AC-43C9-81E7-81AF7B59DF47}"/>
    <cellStyle name="Normal 8 4 2 2" xfId="48903" xr:uid="{39062746-835F-4647-A47E-53ACA7503D9E}"/>
    <cellStyle name="Normal 8 4 2 2 2" xfId="49188" xr:uid="{A351A00A-98B3-4B29-8D36-9E94AF4D2D8A}"/>
    <cellStyle name="Normal 8 4 2 2 2 2" xfId="49771" xr:uid="{37BD9F42-102D-4BAC-8DB3-27F8E1EADD01}"/>
    <cellStyle name="Normal 8 4 2 2 3" xfId="49486" xr:uid="{E1F078FE-60AF-4BCD-965B-7E5E5386CA5E}"/>
    <cellStyle name="Normal 8 4 2 3" xfId="49026" xr:uid="{BEFCDE19-484B-4D73-B643-9FB010522079}"/>
    <cellStyle name="Normal 8 4 2 3 2" xfId="49609" xr:uid="{F21C7D3F-D649-4ADD-AC3C-C18F5AB97C87}"/>
    <cellStyle name="Normal 8 4 2 4" xfId="49324" xr:uid="{2EF661DB-C379-4777-A1D7-A7F3F0629412}"/>
    <cellStyle name="Normal 8 4 3" xfId="48862" xr:uid="{F1489353-0C7A-4804-A2E5-7479F8DEF977}"/>
    <cellStyle name="Normal 8 4 3 2" xfId="49147" xr:uid="{42EEA526-7033-47F7-8EA9-B21116DC2450}"/>
    <cellStyle name="Normal 8 4 3 2 2" xfId="49730" xr:uid="{D8FEEC3C-7241-484F-9DF0-AB9066AFE56E}"/>
    <cellStyle name="Normal 8 4 3 3" xfId="49445" xr:uid="{0AD99519-47BA-4893-BC88-D026A31EA53C}"/>
    <cellStyle name="Normal 8 4 4" xfId="48808" xr:uid="{2E54AF75-1F54-47D4-AB89-F68D8367AA03}"/>
    <cellStyle name="Normal 8 4 4 2" xfId="49093" xr:uid="{E6439206-73E9-42A5-AEE8-7A8D0C98F6D5}"/>
    <cellStyle name="Normal 8 4 4 2 2" xfId="49676" xr:uid="{DD31C089-98EC-47A7-8625-0C88387F3FDD}"/>
    <cellStyle name="Normal 8 4 4 3" xfId="49391" xr:uid="{C8FFB9E6-F591-41F0-81F3-C9456251E67F}"/>
    <cellStyle name="Normal 8 4 5" xfId="48985" xr:uid="{35B3C027-EFCF-450A-A5AA-01BA0A642E7D}"/>
    <cellStyle name="Normal 8 4 5 2" xfId="49568" xr:uid="{3F083268-5A9E-4CD3-B929-4D0F4AD7A068}"/>
    <cellStyle name="Normal 8 4 6" xfId="49283" xr:uid="{4689F29A-CA18-4DE4-BC35-EEFC0FB70E24}"/>
    <cellStyle name="Normal 8 5" xfId="48727" xr:uid="{EB11E952-A97C-4716-A405-F4BE925FFE03}"/>
    <cellStyle name="Normal 8 5 2" xfId="48889" xr:uid="{916F53FD-A0F6-4271-85D5-797D5C3B38F1}"/>
    <cellStyle name="Normal 8 5 2 2" xfId="49174" xr:uid="{F9587EFF-2E54-46E5-BCAD-09EDF5DC8C8C}"/>
    <cellStyle name="Normal 8 5 2 2 2" xfId="49757" xr:uid="{8156E7C4-7E82-4D61-A033-CB8FF5109B94}"/>
    <cellStyle name="Normal 8 5 2 3" xfId="49472" xr:uid="{8810B663-86BC-442F-83D7-D96354A070FD}"/>
    <cellStyle name="Normal 8 5 3" xfId="49012" xr:uid="{299933D3-8F0F-4057-AE77-EEF23CE4F62E}"/>
    <cellStyle name="Normal 8 5 3 2" xfId="49595" xr:uid="{5AB4A6B4-3E4B-4CD7-BAFB-E6DB0E0BC332}"/>
    <cellStyle name="Normal 8 5 4" xfId="49310" xr:uid="{21B4B2A2-4866-4E1B-896C-A9B6DED9ACEB}"/>
    <cellStyle name="Normal 8 6" xfId="48768" xr:uid="{8AED4DF0-14D4-41DD-AF9E-039052F983C8}"/>
    <cellStyle name="Normal 8 6 2" xfId="48835" xr:uid="{B048CE56-1C05-4859-A2F6-9D6BD4481E66}"/>
    <cellStyle name="Normal 8 6 2 2" xfId="49120" xr:uid="{F00CFBCB-2C36-4FD7-9E59-AEC4277C29EC}"/>
    <cellStyle name="Normal 8 6 2 2 2" xfId="49703" xr:uid="{795F0EE7-6FFD-431D-93F4-5BD67BA933C2}"/>
    <cellStyle name="Normal 8 6 2 3" xfId="49418" xr:uid="{D596813E-F428-41EB-B831-49620F8E6669}"/>
    <cellStyle name="Normal 8 6 3" xfId="49053" xr:uid="{1C845B39-6FD2-4030-82B4-644B15D7CB1B}"/>
    <cellStyle name="Normal 8 6 3 2" xfId="49636" xr:uid="{55423753-688F-431B-B2E9-B3FA0C545414}"/>
    <cellStyle name="Normal 8 6 4" xfId="49351" xr:uid="{A0EA988A-5E93-4EC2-9F51-49109A05474C}"/>
    <cellStyle name="Normal 8 7" xfId="48928" xr:uid="{C7A88252-4138-4578-B8F2-845A682A665B}"/>
    <cellStyle name="Normal 8 7 2" xfId="49213" xr:uid="{2F4E991D-A496-40B9-804E-17D0ED47D924}"/>
    <cellStyle name="Normal 8 7 2 2" xfId="49796" xr:uid="{690A369F-0EF2-4A5D-85EE-502B65B62326}"/>
    <cellStyle name="Normal 8 7 3" xfId="49511" xr:uid="{F4856C54-821E-408C-A65F-7C2C39EEADE8}"/>
    <cellStyle name="Normal 8 8" xfId="48794" xr:uid="{3210044C-1723-48C7-BE51-3043937ADA4E}"/>
    <cellStyle name="Normal 8 8 2" xfId="49079" xr:uid="{72A560D6-23F6-4CD3-A495-6B12F6DCD8DB}"/>
    <cellStyle name="Normal 8 8 2 2" xfId="49662" xr:uid="{FD84F563-3160-4A3E-8B6F-29C339A943CB}"/>
    <cellStyle name="Normal 8 8 3" xfId="49377" xr:uid="{B60E38F7-4B61-49BF-BEB2-D56490BCDEBE}"/>
    <cellStyle name="Normal 8 9" xfId="48958" xr:uid="{5E402F62-5122-4237-B90B-611860ADC92E}"/>
    <cellStyle name="Normal 8 9 2" xfId="49541" xr:uid="{A0D475DD-E09A-4E56-9C06-BC393C7B3257}"/>
    <cellStyle name="Normal 88" xfId="49249" xr:uid="{9B31C98A-BF9C-4C77-ABD7-6DF962DFB964}"/>
    <cellStyle name="Normal 88 2" xfId="49251" xr:uid="{6626AB13-B9A7-453D-B9C2-EE8B4C2DD1A6}"/>
    <cellStyle name="Normal 88 2 2" xfId="49827" xr:uid="{E6417692-0BE0-425F-B549-86900F1BCA3E}"/>
    <cellStyle name="Normal 88 3" xfId="49826" xr:uid="{ECB477EF-CA6C-43A3-9CD7-DEBBE20E4AD3}"/>
    <cellStyle name="Normal 9" xfId="48723" xr:uid="{A2A5711C-B275-42F2-8C7F-17EDBB7C8F0D}"/>
    <cellStyle name="Normal 9 2" xfId="48953" xr:uid="{ED9E36FA-7493-4497-AA0E-5B40C0FE2B10}"/>
    <cellStyle name="Normal 9 2 2" xfId="49238" xr:uid="{ACE7BF61-5697-491B-972A-ADA4DFC9B123}"/>
    <cellStyle name="Normal 9 2 2 2" xfId="49821" xr:uid="{ED548E85-E89D-4E17-BA56-BC469DB90D0A}"/>
    <cellStyle name="Normal 9 2 3" xfId="49536" xr:uid="{14B0DED7-46B6-43F8-987D-F9F152404498}"/>
    <cellStyle name="Normal 9 3" xfId="48885" xr:uid="{9A9249C8-E2BB-457A-A639-257F12098AA6}"/>
    <cellStyle name="Normal 9 3 2" xfId="49170" xr:uid="{07AC20F9-2B14-454A-982B-BBBF06DFB30D}"/>
    <cellStyle name="Normal 9 3 2 2" xfId="49753" xr:uid="{71685AB9-74EA-4F37-B7DA-400EC396D49C}"/>
    <cellStyle name="Normal 9 3 3" xfId="49468" xr:uid="{E190C990-D64B-4609-8512-32037EC716AA}"/>
    <cellStyle name="Normal 9 4" xfId="49008" xr:uid="{CD9911EB-A297-46CB-9D36-FAA0D40CCA96}"/>
    <cellStyle name="Normal 9 4 2" xfId="49591" xr:uid="{6DBB0448-D057-4982-84D5-827B6F1ECB21}"/>
    <cellStyle name="Normal 9 5" xfId="49245" xr:uid="{10472588-F882-46A1-9F19-5F11448B95C5}"/>
    <cellStyle name="Normal 9 5 2" xfId="49825" xr:uid="{BE3979FC-5CF0-4087-852B-879FB8A08BA7}"/>
    <cellStyle name="Normal 9 6" xfId="49306" xr:uid="{0B281E13-C4C6-4090-A108-6BE13F6E74F0}"/>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 name="Percent 3" xfId="48673" xr:uid="{32F946F3-0CBF-4EC8-A8C0-345E4E353EB9}"/>
    <cellStyle name="Percent 4" xfId="49864" xr:uid="{F7DA2762-4C0B-4B77-B4C7-65207B8B43FB}"/>
    <cellStyle name="User_Defined_A" xfId="48614" xr:uid="{661F9434-10AF-4B98-A1DB-CBDE24076A3C}"/>
    <cellStyle name="إخراج" xfId="48640" xr:uid="{0EDB7C57-A7C3-49DA-AA02-CBA57C678B2B}"/>
    <cellStyle name="إخراج 2" xfId="49835" xr:uid="{B79DEAD6-C0CC-4903-994E-EFB3F8A7B502}"/>
    <cellStyle name="إخراج 3" xfId="49856" xr:uid="{51052864-6551-48B5-A603-E0CFD88DB685}"/>
    <cellStyle name="إدخال" xfId="48641" xr:uid="{C848ED03-58F5-45BD-9B30-5F19E1DBD969}"/>
    <cellStyle name="إدخال 2" xfId="49836" xr:uid="{3BD6A922-6336-49D6-A417-EF7A3AA08B03}"/>
    <cellStyle name="إدخال 3" xfId="49857" xr:uid="{F42D4151-1348-442A-AD90-C03A8B3161DE}"/>
    <cellStyle name="الإجمالي" xfId="48642" xr:uid="{1B094B4A-DFF6-4ECB-B5C1-86718BCD575A}"/>
    <cellStyle name="الإجمالي 2" xfId="49837" xr:uid="{1079FCBE-634E-47C2-B79C-D84BD115E996}"/>
    <cellStyle name="الإجمالي 3" xfId="49858" xr:uid="{BB28E4C5-5182-4B3E-9F94-1692B8B6FB8E}"/>
    <cellStyle name="تمييز1" xfId="48643" xr:uid="{10AC61BE-6F30-45EE-B5F2-A0E694BFE49B}"/>
    <cellStyle name="تمييز2" xfId="48644" xr:uid="{B66D83EF-B560-4EAD-B352-EA6773152435}"/>
    <cellStyle name="تمييز3" xfId="48645" xr:uid="{C6DA4056-3121-40BE-95E7-9EF1F4A47C50}"/>
    <cellStyle name="تمييز4" xfId="48646" xr:uid="{74F338B0-E3FB-4339-BD96-BEB5E0859214}"/>
    <cellStyle name="تمييز5" xfId="48647" xr:uid="{5E137078-C484-4579-989C-4484811AB303}"/>
    <cellStyle name="تمييز6" xfId="48648" xr:uid="{B711FEE6-ACDA-4003-976C-EF59FB8E5ABD}"/>
    <cellStyle name="جيد" xfId="48649" xr:uid="{FEC9B9AD-A84E-46CB-9F73-59FFD9297634}"/>
    <cellStyle name="حساب" xfId="48650" xr:uid="{F4B258B6-E568-4035-9743-B0AC893B5750}"/>
    <cellStyle name="حساب 2" xfId="49838" xr:uid="{BE651DB8-F03F-48A5-AE76-5201AE0F3759}"/>
    <cellStyle name="حساب 3" xfId="49859" xr:uid="{1FDFBDD1-6366-4D5C-977B-0E3757A2B4DE}"/>
    <cellStyle name="خلية تدقيق" xfId="48651" xr:uid="{EE11FFF6-A715-428D-9396-9B20AC2EC343}"/>
    <cellStyle name="خلية مرتبطة" xfId="48652" xr:uid="{BB14AD51-5F4C-4CD6-ACBF-3BDC3A758D5F}"/>
    <cellStyle name="سيئ" xfId="48653" xr:uid="{2D3076BB-8D07-434B-9448-A76752859AFF}"/>
    <cellStyle name="عنوان" xfId="48654" xr:uid="{BED26C42-5FBD-4597-B58E-250E53D59C9B}"/>
    <cellStyle name="عنوان 1" xfId="48655" xr:uid="{5496F630-50E4-4D95-9C48-BD31DA620021}"/>
    <cellStyle name="عنوان 2" xfId="48656" xr:uid="{B3E44F0E-67C0-458D-82E3-E4F83FA37284}"/>
    <cellStyle name="عنوان 3" xfId="48657" xr:uid="{24C414E9-19C3-43DC-B760-4655FCF4C23C}"/>
    <cellStyle name="عنوان 4" xfId="48658" xr:uid="{6059B4D8-4C19-499F-84F7-EE6C19460636}"/>
    <cellStyle name="محايد" xfId="48659" xr:uid="{E1C8082A-7F14-42B3-AAC2-FFAEFA9C51A1}"/>
    <cellStyle name="ملاحظة" xfId="48660" xr:uid="{9FB9A850-7948-4F2C-9230-5193A1B914AB}"/>
    <cellStyle name="ملاحظة 10" xfId="49860" xr:uid="{8213B1F2-69AD-49D1-9494-9AA5728DE0FE}"/>
    <cellStyle name="ملاحظة 2" xfId="48615" xr:uid="{E9B845D7-BCEE-47F5-9EFB-69ED493458E6}"/>
    <cellStyle name="ملاحظة 2 2" xfId="48613" xr:uid="{E48B937B-40B0-44BA-A8DC-C75A58E5252E}"/>
    <cellStyle name="ملاحظة 2 3" xfId="49849" xr:uid="{677F3CEE-E71B-4FB1-9006-6BEC76B8BBA7}"/>
    <cellStyle name="ملاحظة 3" xfId="48616" xr:uid="{1CE0AA3F-0E30-49F1-8E63-1D155CC85FF4}"/>
    <cellStyle name="ملاحظة 3 2" xfId="49829" xr:uid="{0875C0F1-9EE7-480A-B296-D95AE023F04C}"/>
    <cellStyle name="ملاحظة 3 3" xfId="49850" xr:uid="{0A543918-51A7-4BEB-B064-1814E5D26C1A}"/>
    <cellStyle name="ملاحظة 4" xfId="48617" xr:uid="{77BE5698-A3C6-42F5-912F-3CB080B1790D}"/>
    <cellStyle name="ملاحظة 4 2" xfId="49830" xr:uid="{117316AD-DED7-4907-833F-5349E081ADB7}"/>
    <cellStyle name="ملاحظة 4 3" xfId="49851" xr:uid="{9BBC4FEE-5FEE-4699-B0B2-6300FB09E1DE}"/>
    <cellStyle name="ملاحظة 5" xfId="48618" xr:uid="{82EE25AE-A5ED-4185-B5C4-7BB463F36C1A}"/>
    <cellStyle name="ملاحظة 5 2" xfId="49831" xr:uid="{809B9ABB-3FF2-4B3F-B94D-F917B9F4B0EF}"/>
    <cellStyle name="ملاحظة 5 3" xfId="49852" xr:uid="{AFD3A4CA-8709-4196-B75E-B765F0AD7A8D}"/>
    <cellStyle name="ملاحظة 6" xfId="48619" xr:uid="{4AA12CDE-7D0F-495C-BA3D-5C6F9DA995FE}"/>
    <cellStyle name="ملاحظة 6 2" xfId="49832" xr:uid="{654F6E07-022F-44EB-94B1-9D6E790F0AB8}"/>
    <cellStyle name="ملاحظة 6 3" xfId="49853" xr:uid="{1EC0C9F5-6266-485D-ACB6-F634058A374A}"/>
    <cellStyle name="ملاحظة 7" xfId="48620" xr:uid="{E2E90679-0267-48AE-B9D9-C2B650B9B71A}"/>
    <cellStyle name="ملاحظة 7 2" xfId="49833" xr:uid="{FB4FB243-603E-4AD7-8F44-8F2383E1F321}"/>
    <cellStyle name="ملاحظة 7 3" xfId="49854" xr:uid="{46268D3C-B97D-499F-A1D8-9709D98BF929}"/>
    <cellStyle name="ملاحظة 8" xfId="48621" xr:uid="{3E9D9CD0-F6F8-4A93-80D6-AAFF615F4389}"/>
    <cellStyle name="ملاحظة 8 2" xfId="49834" xr:uid="{884B0988-59E3-4DF6-A47C-98A08973896B}"/>
    <cellStyle name="ملاحظة 8 3" xfId="49855" xr:uid="{4043F055-5561-41B2-9B5B-E1D944CDE4E1}"/>
    <cellStyle name="ملاحظة 9" xfId="49839" xr:uid="{5D21437A-BEDE-4201-9CB0-66F55F8CD45D}"/>
    <cellStyle name="نص تحذير" xfId="48661" xr:uid="{2DC02C35-EE78-47CC-A105-0AEF44B751C8}"/>
    <cellStyle name="نص توضيحي" xfId="48662" xr:uid="{FBB9319D-4550-4A4D-BAD1-21B7148DC061}"/>
  </cellStyles>
  <dxfs count="87">
    <dxf>
      <fill>
        <patternFill patternType="solid">
          <fgColor rgb="FFD5FFFE"/>
          <bgColor rgb="FF000000"/>
        </patternFill>
      </fill>
    </dxf>
    <dxf>
      <fill>
        <patternFill patternType="solid">
          <fgColor rgb="FFD5FFFE"/>
          <bgColor rgb="FF000000"/>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200" formatCode="#,##0;[Red]#,##0"/>
    </dxf>
    <dxf>
      <font>
        <b/>
        <i val="0"/>
        <color rgb="FF00B050"/>
      </font>
      <numFmt numFmtId="200"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indexed="44"/>
        </patternFill>
      </fill>
    </dxf>
    <dxf>
      <fill>
        <patternFill>
          <bgColor indexed="29"/>
        </patternFill>
      </fill>
    </dxf>
    <dxf>
      <font>
        <color rgb="FF006100"/>
      </font>
      <fill>
        <patternFill>
          <bgColor rgb="FFC6EFCE"/>
        </patternFill>
      </fill>
    </dxf>
    <dxf>
      <font>
        <color rgb="FF9C0006"/>
      </font>
      <fill>
        <patternFill>
          <bgColor rgb="FFFFC7CE"/>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10"/>
      </font>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auto="1"/>
      </font>
      <fill>
        <patternFill>
          <bgColor indexed="51"/>
        </patternFill>
      </fill>
    </dxf>
    <dxf>
      <font>
        <b/>
        <i val="0"/>
        <condense val="0"/>
        <extend val="0"/>
        <color indexed="9"/>
      </font>
      <fill>
        <patternFill>
          <bgColor indexed="10"/>
        </patternFill>
      </fill>
    </dxf>
    <dxf>
      <font>
        <b/>
        <i val="0"/>
        <condense val="0"/>
        <extend val="0"/>
        <color indexed="9"/>
      </font>
      <fill>
        <patternFill>
          <bgColor indexed="17"/>
        </patternFill>
      </fill>
    </dxf>
    <dxf>
      <fill>
        <patternFill>
          <bgColor theme="7" tint="-0.24994659260841701"/>
        </patternFill>
      </fill>
    </dxf>
    <dxf>
      <fill>
        <patternFill>
          <bgColor indexed="44"/>
        </patternFill>
      </fill>
    </dxf>
    <dxf>
      <fill>
        <patternFill>
          <bgColor indexed="29"/>
        </patternFill>
      </fill>
    </dxf>
    <dxf>
      <font>
        <b/>
        <i val="0"/>
        <color rgb="FF00B050"/>
      </font>
      <numFmt numFmtId="200"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008000"/>
      <color rgb="FF3409E9"/>
      <color rgb="FF00A200"/>
      <color rgb="FFD1E4EB"/>
      <color rgb="FFEDF4F7"/>
      <color rgb="FFD5FFFE"/>
      <color rgb="FF2C6682"/>
      <color rgb="FF53B3DD"/>
      <color rgb="FF3D88AA"/>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0.80832737410604305</c:v>
                </c:pt>
                <c:pt idx="1">
                  <c:v>0.80132170778367695</c:v>
                </c:pt>
                <c:pt idx="2">
                  <c:v>3.9097938144329896</c:v>
                </c:pt>
                <c:pt idx="3">
                  <c:v>1.3416666666666666</c:v>
                </c:pt>
                <c:pt idx="4">
                  <c:v>2.1733333333333333</c:v>
                </c:pt>
                <c:pt idx="5">
                  <c:v>0</c:v>
                </c:pt>
                <c:pt idx="6">
                  <c:v>0.92240740740740723</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Data'!$D$4:$D$26</c:f>
              <c:numCache>
                <c:formatCode>0.0%</c:formatCode>
                <c:ptCount val="23"/>
                <c:pt idx="0">
                  <c:v>3.6162768621565667E-4</c:v>
                </c:pt>
                <c:pt idx="1">
                  <c:v>4.8819737639113651E-3</c:v>
                </c:pt>
                <c:pt idx="2">
                  <c:v>1.1888510184339713E-2</c:v>
                </c:pt>
                <c:pt idx="3">
                  <c:v>2.5883501640885626E-2</c:v>
                </c:pt>
                <c:pt idx="4">
                  <c:v>5.0636916762347328E-2</c:v>
                </c:pt>
                <c:pt idx="5">
                  <c:v>0.11073943821138946</c:v>
                </c:pt>
                <c:pt idx="6">
                  <c:v>0.21683196065490773</c:v>
                </c:pt>
                <c:pt idx="7">
                  <c:v>0.34511034164775656</c:v>
                </c:pt>
                <c:pt idx="8">
                  <c:v>0.46941985878438852</c:v>
                </c:pt>
                <c:pt idx="9">
                  <c:v>0.61505636871558889</c:v>
                </c:pt>
                <c:pt idx="10">
                  <c:v>0.721953512760937</c:v>
                </c:pt>
                <c:pt idx="11">
                  <c:v>0.79765122817802936</c:v>
                </c:pt>
                <c:pt idx="12">
                  <c:v>0.86904557412915528</c:v>
                </c:pt>
                <c:pt idx="13">
                  <c:v>0.92196074531466132</c:v>
                </c:pt>
                <c:pt idx="14">
                  <c:v>0.95386534793103761</c:v>
                </c:pt>
                <c:pt idx="15">
                  <c:v>0.97134100586740924</c:v>
                </c:pt>
                <c:pt idx="16">
                  <c:v>0.98886186726455783</c:v>
                </c:pt>
                <c:pt idx="17">
                  <c:v>0.99566950845756752</c:v>
                </c:pt>
                <c:pt idx="18">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Data'!$G$4:$G$26</c:f>
              <c:numCache>
                <c:formatCode>0.0%</c:formatCode>
                <c:ptCount val="23"/>
                <c:pt idx="0">
                  <c:v>0</c:v>
                </c:pt>
                <c:pt idx="1">
                  <c:v>1.5051671864642533E-4</c:v>
                </c:pt>
                <c:pt idx="2">
                  <c:v>3.2506003933799161E-3</c:v>
                </c:pt>
                <c:pt idx="3">
                  <c:v>9.9864925073079539E-3</c:v>
                </c:pt>
                <c:pt idx="4">
                  <c:v>1.9582843419579887E-2</c:v>
                </c:pt>
                <c:pt idx="5">
                  <c:v>3.9681992545341924E-2</c:v>
                </c:pt>
                <c:pt idx="6">
                  <c:v>6.9095802136422413E-2</c:v>
                </c:pt>
                <c:pt idx="7">
                  <c:v>0.10602224443889029</c:v>
                </c:pt>
                <c:pt idx="8">
                  <c:v>0.14068397031176988</c:v>
                </c:pt>
                <c:pt idx="9">
                  <c:v>0.1863294067787401</c:v>
                </c:pt>
                <c:pt idx="10">
                  <c:v>0.22476413505319323</c:v>
                </c:pt>
                <c:pt idx="11">
                  <c:v>0.26532413635721508</c:v>
                </c:pt>
                <c:pt idx="12">
                  <c:v>0.30556734729361135</c:v>
                </c:pt>
                <c:pt idx="13">
                  <c:v>0.34834367495082752</c:v>
                </c:pt>
                <c:pt idx="14">
                  <c:v>0.55882357671451699</c:v>
                </c:pt>
                <c:pt idx="15">
                  <c:v>0.78939376025558827</c:v>
                </c:pt>
                <c:pt idx="16">
                  <c:v>0.92893462503939228</c:v>
                </c:pt>
                <c:pt idx="17">
                  <c:v>1</c:v>
                </c:pt>
                <c:pt idx="18">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Data'!$J$4:$J$26</c:f>
              <c:numCache>
                <c:formatCode>0.0%</c:formatCode>
                <c:ptCount val="23"/>
                <c:pt idx="0">
                  <c:v>2.8026145681713394E-4</c:v>
                </c:pt>
                <c:pt idx="1">
                  <c:v>4.1813201218685305E-3</c:v>
                </c:pt>
                <c:pt idx="2">
                  <c:v>9.3220836987279749E-3</c:v>
                </c:pt>
                <c:pt idx="3">
                  <c:v>1.6360262541700192E-2</c:v>
                </c:pt>
                <c:pt idx="4">
                  <c:v>2.7863413222916345E-2</c:v>
                </c:pt>
                <c:pt idx="5">
                  <c:v>4.9411902975291785E-2</c:v>
                </c:pt>
                <c:pt idx="6">
                  <c:v>7.7166827892343443E-2</c:v>
                </c:pt>
                <c:pt idx="7">
                  <c:v>0.1136177685763622</c:v>
                </c:pt>
                <c:pt idx="8">
                  <c:v>0.15617117646527018</c:v>
                </c:pt>
                <c:pt idx="9">
                  <c:v>0.22729656182477331</c:v>
                </c:pt>
                <c:pt idx="10">
                  <c:v>0.28390598584227611</c:v>
                </c:pt>
                <c:pt idx="11">
                  <c:v>0.37267315185650612</c:v>
                </c:pt>
                <c:pt idx="12">
                  <c:v>0.39628517959334969</c:v>
                </c:pt>
                <c:pt idx="13">
                  <c:v>0.42750494977895509</c:v>
                </c:pt>
                <c:pt idx="14">
                  <c:v>0.4915876359494083</c:v>
                </c:pt>
                <c:pt idx="15">
                  <c:v>0.53029242689327671</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Data'!$A$4:$A$26</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'Physical-Chart Data'!$M$4:$M$26</c:f>
              <c:numCache>
                <c:formatCode>0.0%</c:formatCode>
                <c:ptCount val="23"/>
                <c:pt idx="15">
                  <c:v>0.53029242689327671</c:v>
                </c:pt>
                <c:pt idx="16">
                  <c:v>0.75662979961612786</c:v>
                </c:pt>
                <c:pt idx="17">
                  <c:v>0.94694612237332654</c:v>
                </c:pt>
                <c:pt idx="18">
                  <c:v>0.97202545015919928</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13841722770783815"/>
          <c:y val="0.93096703617502208"/>
          <c:w val="0.79707195963187127"/>
          <c:h val="4.695654414164190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3437652.2</c:v>
                </c:pt>
                <c:pt idx="1">
                  <c:v>5352442.12</c:v>
                </c:pt>
                <c:pt idx="2">
                  <c:v>10988940.119999999</c:v>
                </c:pt>
                <c:pt idx="3">
                  <c:v>12998014</c:v>
                </c:pt>
                <c:pt idx="4">
                  <c:v>9370944.5600000005</c:v>
                </c:pt>
                <c:pt idx="5">
                  <c:v>8014146.0530000003</c:v>
                </c:pt>
                <c:pt idx="6">
                  <c:v>12727534.476</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Report'!$T$74:$T$79</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Report'!$U$74:$U$79</c:f>
              <c:numCache>
                <c:formatCode>_(* #,##0_);_(* \(#,##0\);_(* "-"??_);_(@_)</c:formatCode>
                <c:ptCount val="6"/>
                <c:pt idx="0" formatCode="#,##0_);\(#,##0\)">
                  <c:v>198906162.60999998</c:v>
                </c:pt>
                <c:pt idx="1">
                  <c:v>131535289.53</c:v>
                </c:pt>
                <c:pt idx="2">
                  <c:v>105402082.84</c:v>
                </c:pt>
                <c:pt idx="3" formatCode="#,##0_);\(#,##0\)">
                  <c:v>62889673.528999999</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Manpower!$B$11:$T$11</c:f>
              <c:numCache>
                <c:formatCode>General</c:formatCode>
                <c:ptCount val="19"/>
                <c:pt idx="0">
                  <c:v>1</c:v>
                </c:pt>
                <c:pt idx="1">
                  <c:v>12</c:v>
                </c:pt>
                <c:pt idx="2">
                  <c:v>18</c:v>
                </c:pt>
                <c:pt idx="3">
                  <c:v>35</c:v>
                </c:pt>
                <c:pt idx="4">
                  <c:v>85</c:v>
                </c:pt>
                <c:pt idx="5">
                  <c:v>116</c:v>
                </c:pt>
                <c:pt idx="6">
                  <c:v>205</c:v>
                </c:pt>
                <c:pt idx="7">
                  <c:v>203</c:v>
                </c:pt>
                <c:pt idx="8">
                  <c:v>244</c:v>
                </c:pt>
                <c:pt idx="9">
                  <c:v>248</c:v>
                </c:pt>
                <c:pt idx="10">
                  <c:v>263</c:v>
                </c:pt>
                <c:pt idx="11">
                  <c:v>258</c:v>
                </c:pt>
                <c:pt idx="12">
                  <c:v>243</c:v>
                </c:pt>
                <c:pt idx="13">
                  <c:v>391</c:v>
                </c:pt>
                <c:pt idx="14">
                  <c:v>142</c:v>
                </c:pt>
                <c:pt idx="15">
                  <c:v>78</c:v>
                </c:pt>
                <c:pt idx="16">
                  <c:v>78</c:v>
                </c:pt>
                <c:pt idx="17">
                  <c:v>24</c:v>
                </c:pt>
                <c:pt idx="18">
                  <c:v>15</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Manpower!$B$13:$T$13</c:f>
              <c:numCache>
                <c:formatCode>General</c:formatCode>
                <c:ptCount val="19"/>
                <c:pt idx="0">
                  <c:v>5</c:v>
                </c:pt>
                <c:pt idx="1">
                  <c:v>31</c:v>
                </c:pt>
                <c:pt idx="2">
                  <c:v>65</c:v>
                </c:pt>
                <c:pt idx="3">
                  <c:v>80</c:v>
                </c:pt>
                <c:pt idx="4">
                  <c:v>93</c:v>
                </c:pt>
                <c:pt idx="5">
                  <c:v>146</c:v>
                </c:pt>
                <c:pt idx="6">
                  <c:v>151</c:v>
                </c:pt>
                <c:pt idx="7">
                  <c:v>172</c:v>
                </c:pt>
                <c:pt idx="8">
                  <c:v>217</c:v>
                </c:pt>
                <c:pt idx="9">
                  <c:v>305</c:v>
                </c:pt>
                <c:pt idx="10">
                  <c:v>364</c:v>
                </c:pt>
                <c:pt idx="11">
                  <c:v>408</c:v>
                </c:pt>
                <c:pt idx="12">
                  <c:v>420</c:v>
                </c:pt>
                <c:pt idx="13">
                  <c:v>499</c:v>
                </c:pt>
                <c:pt idx="14">
                  <c:v>519</c:v>
                </c:pt>
                <c:pt idx="15">
                  <c:v>537</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Manpower!$B$10:$T$10</c:f>
              <c:numCache>
                <c:formatCode>mmm\-yy</c:formatCode>
                <c:ptCount val="19"/>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numCache>
            </c:numRef>
          </c:cat>
          <c:val>
            <c:numRef>
              <c:f>Manpower!$B$15:$T$15</c:f>
              <c:numCache>
                <c:formatCode>General</c:formatCode>
                <c:ptCount val="19"/>
                <c:pt idx="16" formatCode="_(* #,##0.00_);_(* \(#,##0.00\);_(* &quot;-&quot;??_);_(@_)">
                  <c:v>560</c:v>
                </c:pt>
                <c:pt idx="17" formatCode="_(* #,##0.00_);_(* \(#,##0.00\);_(* &quot;-&quot;??_);_(@_)">
                  <c:v>324</c:v>
                </c:pt>
                <c:pt idx="18" formatCode="_(* #,##0.00_);_(* \(#,##0.00\);_(* &quot;-&quot;??_);_(@_)">
                  <c:v>155</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Report'!$AG$62:$AG$63</c:f>
              <c:strCache>
                <c:ptCount val="2"/>
                <c:pt idx="0">
                  <c:v>Proactive</c:v>
                </c:pt>
                <c:pt idx="1">
                  <c:v>Reactive</c:v>
                </c:pt>
              </c:strCache>
            </c:strRef>
          </c:cat>
          <c:val>
            <c:numRef>
              <c:f>'Weekly Progress Report'!$AH$62:$AH$63</c:f>
              <c:numCache>
                <c:formatCode>#,##0_ ;[Red]\-#,##0\ </c:formatCode>
                <c:ptCount val="2"/>
                <c:pt idx="0">
                  <c:v>6</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Report'!$X$62</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Report'!$Y$62,'Weekly Progress Report'!$AD$62)</c15:sqref>
                  </c15:fullRef>
                </c:ext>
              </c:extLst>
              <c:f>'Weekly Progress Report'!$AD$62</c:f>
              <c:numCache>
                <c:formatCode>#,##0_ ;[Red]\-#,##0\ </c:formatCode>
                <c:ptCount val="1"/>
                <c:pt idx="0">
                  <c:v>839982</c:v>
                </c:pt>
              </c:numCache>
            </c:numRef>
          </c:val>
          <c:extLst>
            <c:ext xmlns:c16="http://schemas.microsoft.com/office/drawing/2014/chart" uri="{C3380CC4-5D6E-409C-BE32-E72D297353CC}">
              <c16:uniqueId val="{00000000-55A8-4857-BD2C-07C963126922}"/>
            </c:ext>
          </c:extLst>
        </c:ser>
        <c:ser>
          <c:idx val="1"/>
          <c:order val="1"/>
          <c:tx>
            <c:strRef>
              <c:f>'Weekly Progress Report'!$X$63</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Report'!$Y$63,'Weekly Progress Report'!$AD$63)</c15:sqref>
                  </c15:fullRef>
                </c:ext>
              </c:extLst>
              <c:f>'Weekly Progress Report'!$AD$63</c:f>
              <c:numCache>
                <c:formatCode>#,##0_ ;[Red]\-#,##0\ </c:formatCode>
                <c:ptCount val="1"/>
                <c:pt idx="0">
                  <c:v>839982</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Data'!$D$4:$D$27</c:f>
              <c:numCache>
                <c:formatCode>0.0%</c:formatCode>
                <c:ptCount val="24"/>
                <c:pt idx="0">
                  <c:v>0</c:v>
                </c:pt>
                <c:pt idx="1">
                  <c:v>8.7782810734578082E-3</c:v>
                </c:pt>
                <c:pt idx="2">
                  <c:v>1.9354778983669788E-2</c:v>
                </c:pt>
                <c:pt idx="3">
                  <c:v>4.8464075863955063E-2</c:v>
                </c:pt>
                <c:pt idx="4">
                  <c:v>0.1101118412101548</c:v>
                </c:pt>
                <c:pt idx="5">
                  <c:v>0.19301761496038788</c:v>
                </c:pt>
                <c:pt idx="6">
                  <c:v>0.25533144996708168</c:v>
                </c:pt>
                <c:pt idx="7">
                  <c:v>0.31851451153765914</c:v>
                </c:pt>
                <c:pt idx="8">
                  <c:v>0.38969114626622653</c:v>
                </c:pt>
                <c:pt idx="9">
                  <c:v>0.5326374040382037</c:v>
                </c:pt>
                <c:pt idx="10">
                  <c:v>0.64090683852880781</c:v>
                </c:pt>
                <c:pt idx="11">
                  <c:v>0.68927288092927663</c:v>
                </c:pt>
                <c:pt idx="12">
                  <c:v>0.77437946346751374</c:v>
                </c:pt>
                <c:pt idx="13">
                  <c:v>0.82186260169869751</c:v>
                </c:pt>
                <c:pt idx="14">
                  <c:v>0.86150351391795454</c:v>
                </c:pt>
                <c:pt idx="15">
                  <c:v>0.90916675330630692</c:v>
                </c:pt>
                <c:pt idx="16">
                  <c:v>0.98998128003246988</c:v>
                </c:pt>
                <c:pt idx="17">
                  <c:v>1</c:v>
                </c:pt>
                <c:pt idx="18">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Data'!$G$4:$G$27</c:f>
              <c:numCache>
                <c:formatCode>0.0%</c:formatCode>
                <c:ptCount val="24"/>
                <c:pt idx="0">
                  <c:v>2.9145454440535267E-3</c:v>
                </c:pt>
                <c:pt idx="1">
                  <c:v>1.6820822222227114E-2</c:v>
                </c:pt>
                <c:pt idx="2">
                  <c:v>5.1067811158908759E-2</c:v>
                </c:pt>
                <c:pt idx="3">
                  <c:v>0.11133740388192477</c:v>
                </c:pt>
                <c:pt idx="4">
                  <c:v>0.16888372487258471</c:v>
                </c:pt>
                <c:pt idx="5">
                  <c:v>0.22222745430412316</c:v>
                </c:pt>
                <c:pt idx="6">
                  <c:v>0.27264212778091168</c:v>
                </c:pt>
                <c:pt idx="7">
                  <c:v>0.30680552378219772</c:v>
                </c:pt>
                <c:pt idx="8">
                  <c:v>0.32466409258453005</c:v>
                </c:pt>
                <c:pt idx="9">
                  <c:v>0.34876720194691441</c:v>
                </c:pt>
                <c:pt idx="10">
                  <c:v>0.37817305274381674</c:v>
                </c:pt>
                <c:pt idx="11">
                  <c:v>0.4359345780772706</c:v>
                </c:pt>
                <c:pt idx="12">
                  <c:v>0.68808985634716568</c:v>
                </c:pt>
                <c:pt idx="13">
                  <c:v>0.86621313813431333</c:v>
                </c:pt>
                <c:pt idx="14">
                  <c:v>0.95687394232600809</c:v>
                </c:pt>
                <c:pt idx="15">
                  <c:v>1</c:v>
                </c:pt>
                <c:pt idx="16">
                  <c:v>1</c:v>
                </c:pt>
                <c:pt idx="17">
                  <c:v>1</c:v>
                </c:pt>
                <c:pt idx="18">
                  <c:v>1</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7"/>
              <c:layout>
                <c:manualLayout>
                  <c:x val="-2.9588217467438036E-2"/>
                  <c:y val="-9.90856210541249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B8-4F3A-8569-82E4AC2DEDB9}"/>
                </c:ext>
              </c:extLst>
            </c:dLbl>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Data'!$J$4:$J$27</c:f>
              <c:numCache>
                <c:formatCode>0.0%</c:formatCode>
                <c:ptCount val="24"/>
                <c:pt idx="0">
                  <c:v>0</c:v>
                </c:pt>
                <c:pt idx="1">
                  <c:v>0</c:v>
                </c:pt>
                <c:pt idx="2">
                  <c:v>1.4232275144839377E-2</c:v>
                </c:pt>
                <c:pt idx="3">
                  <c:v>3.3355932128737477E-2</c:v>
                </c:pt>
                <c:pt idx="4">
                  <c:v>8.9086426655717227E-2</c:v>
                </c:pt>
                <c:pt idx="5">
                  <c:v>0.19211954544898888</c:v>
                </c:pt>
                <c:pt idx="6">
                  <c:v>0.25096735978546569</c:v>
                </c:pt>
                <c:pt idx="7">
                  <c:v>0.31386397588176368</c:v>
                </c:pt>
                <c:pt idx="8">
                  <c:v>0.36636588436323336</c:v>
                </c:pt>
                <c:pt idx="9">
                  <c:v>0.39033519297906955</c:v>
                </c:pt>
                <c:pt idx="10">
                  <c:v>0.41069374408161841</c:v>
                </c:pt>
                <c:pt idx="11">
                  <c:v>0.50339527110249838</c:v>
                </c:pt>
                <c:pt idx="12">
                  <c:v>0.46473173156864372</c:v>
                </c:pt>
                <c:pt idx="13">
                  <c:v>0.53137063710110244</c:v>
                </c:pt>
                <c:pt idx="14">
                  <c:v>0.4952783819058541</c:v>
                </c:pt>
                <c:pt idx="15">
                  <c:v>0.52990858410775799</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Data'!$P$4:$P$27</c:f>
              <c:numCache>
                <c:formatCode>0.0%</c:formatCode>
                <c:ptCount val="24"/>
                <c:pt idx="15">
                  <c:v>0.52990858410775799</c:v>
                </c:pt>
                <c:pt idx="16">
                  <c:v>0.80059355131994325</c:v>
                </c:pt>
                <c:pt idx="17">
                  <c:v>0.92121622707722173</c:v>
                </c:pt>
                <c:pt idx="18">
                  <c:v>1.000000001457974</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Data'!$A$4:$A$27</c:f>
              <c:numCache>
                <c:formatCode>mmm\-yy</c:formatCode>
                <c:ptCount val="24"/>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pt idx="23">
                  <c:v>46568</c:v>
                </c:pt>
              </c:numCache>
            </c:numRef>
          </c:cat>
          <c:val>
            <c:numRef>
              <c:f>'EV-Chart Data'!$M$4:$M$27</c:f>
              <c:numCache>
                <c:formatCode>0.0%</c:formatCode>
                <c:ptCount val="24"/>
                <c:pt idx="0">
                  <c:v>0</c:v>
                </c:pt>
                <c:pt idx="1">
                  <c:v>0</c:v>
                </c:pt>
                <c:pt idx="2">
                  <c:v>0</c:v>
                </c:pt>
                <c:pt idx="3">
                  <c:v>0</c:v>
                </c:pt>
                <c:pt idx="4">
                  <c:v>1.7282783801551294E-2</c:v>
                </c:pt>
                <c:pt idx="5">
                  <c:v>4.4192166888728304E-2</c:v>
                </c:pt>
                <c:pt idx="6">
                  <c:v>9.9439022955829293E-2</c:v>
                </c:pt>
                <c:pt idx="7">
                  <c:v>9.9439022955829293E-2</c:v>
                </c:pt>
                <c:pt idx="8">
                  <c:v>0.16478649057094663</c:v>
                </c:pt>
                <c:pt idx="9">
                  <c:v>0.16478649057094663</c:v>
                </c:pt>
                <c:pt idx="10">
                  <c:v>0.16478649057094663</c:v>
                </c:pt>
                <c:pt idx="11">
                  <c:v>0.21189887990655284</c:v>
                </c:pt>
                <c:pt idx="12">
                  <c:v>0.25218996973467878</c:v>
                </c:pt>
                <c:pt idx="13">
                  <c:v>0.25218996973467878</c:v>
                </c:pt>
                <c:pt idx="14">
                  <c:v>0.31617760253694371</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8.2708432897942594E-2"/>
          <c:y val="0.93096703617502208"/>
          <c:w val="0.80900622286522217"/>
          <c:h val="4.727954207072836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Report'!$K$12:$K$27</c:f>
              <c:numCache>
                <c:formatCode>0.0%</c:formatCode>
                <c:ptCount val="16"/>
                <c:pt idx="0">
                  <c:v>1</c:v>
                </c:pt>
                <c:pt idx="1">
                  <c:v>1</c:v>
                </c:pt>
                <c:pt idx="2">
                  <c:v>0.99176158945129267</c:v>
                </c:pt>
                <c:pt idx="3">
                  <c:v>0.9408838193594381</c:v>
                </c:pt>
                <c:pt idx="4">
                  <c:v>0.80931238428998609</c:v>
                </c:pt>
                <c:pt idx="5">
                  <c:v>0.65603804569119095</c:v>
                </c:pt>
                <c:pt idx="6">
                  <c:v>0.22927327077049481</c:v>
                </c:pt>
                <c:pt idx="7">
                  <c:v>0.62363711180031889</c:v>
                </c:pt>
                <c:pt idx="8">
                  <c:v>7.8500806767182379E-2</c:v>
                </c:pt>
                <c:pt idx="9">
                  <c:v>0.27305084246044864</c:v>
                </c:pt>
                <c:pt idx="10">
                  <c:v>8.8584676510683625E-3</c:v>
                </c:pt>
                <c:pt idx="11">
                  <c:v>0.17867792460954565</c:v>
                </c:pt>
                <c:pt idx="12">
                  <c:v>0.56190565127083569</c:v>
                </c:pt>
                <c:pt idx="13">
                  <c:v>0.59902857383710506</c:v>
                </c:pt>
                <c:pt idx="14">
                  <c:v>9.6580009636594941E-3</c:v>
                </c:pt>
                <c:pt idx="15">
                  <c:v>0.19615639384596478</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Report'!$L$12:$L$27</c:f>
              <c:numCache>
                <c:formatCode>0.0%</c:formatCode>
                <c:ptCount val="16"/>
                <c:pt idx="0">
                  <c:v>1</c:v>
                </c:pt>
                <c:pt idx="1">
                  <c:v>0.96402972911761498</c:v>
                </c:pt>
                <c:pt idx="2">
                  <c:v>0.89256765965212759</c:v>
                </c:pt>
                <c:pt idx="3">
                  <c:v>0.84335134396308709</c:v>
                </c:pt>
                <c:pt idx="4">
                  <c:v>0.54263748648981536</c:v>
                </c:pt>
                <c:pt idx="5">
                  <c:v>0.65603804569119095</c:v>
                </c:pt>
                <c:pt idx="6">
                  <c:v>0.22927327077049481</c:v>
                </c:pt>
                <c:pt idx="7">
                  <c:v>0.15658403032607493</c:v>
                </c:pt>
                <c:pt idx="8">
                  <c:v>1.1559415979221974E-2</c:v>
                </c:pt>
                <c:pt idx="9">
                  <c:v>0.27305084246044864</c:v>
                </c:pt>
                <c:pt idx="10">
                  <c:v>8.8584676510683625E-3</c:v>
                </c:pt>
                <c:pt idx="11">
                  <c:v>0.17867792460954565</c:v>
                </c:pt>
                <c:pt idx="12">
                  <c:v>0.21669184751971043</c:v>
                </c:pt>
                <c:pt idx="13">
                  <c:v>0.52262310453903282</c:v>
                </c:pt>
                <c:pt idx="14">
                  <c:v>6.6864528288911318E-3</c:v>
                </c:pt>
                <c:pt idx="15">
                  <c:v>9.144353207673106E-2</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Report'!$A$12:$B$27</c:f>
              <c:strCache>
                <c:ptCount val="16"/>
                <c:pt idx="0">
                  <c:v>  Demolishing &amp; Site Clearing</c:v>
                </c:pt>
                <c:pt idx="1">
                  <c:v>  Earthworks &amp; Site Grading</c:v>
                </c:pt>
                <c:pt idx="2">
                  <c:v>  Sewerage Network</c:v>
                </c:pt>
                <c:pt idx="3">
                  <c:v>  Storm Water Network</c:v>
                </c:pt>
                <c:pt idx="4">
                  <c:v>  Potable Water Network</c:v>
                </c:pt>
                <c:pt idx="5">
                  <c:v>  Fire Fighting Network</c:v>
                </c:pt>
                <c:pt idx="6">
                  <c:v>  TSE Network</c:v>
                </c:pt>
                <c:pt idx="7">
                  <c:v>  Potable Water Pump Station</c:v>
                </c:pt>
                <c:pt idx="8">
                  <c:v>  Sewerage Lift Station</c:v>
                </c:pt>
                <c:pt idx="9">
                  <c:v>  Medium Voltage Network</c:v>
                </c:pt>
                <c:pt idx="10">
                  <c:v>  Low Voltage Network</c:v>
                </c:pt>
                <c:pt idx="11">
                  <c:v>  Street Lighting Network</c:v>
                </c:pt>
                <c:pt idx="12">
                  <c:v>  Telecommunication Network</c:v>
                </c:pt>
                <c:pt idx="13">
                  <c:v>  Road Works</c:v>
                </c:pt>
                <c:pt idx="14">
                  <c:v>  Landscape</c:v>
                </c:pt>
                <c:pt idx="15">
                  <c:v>  Guard Rooms</c:v>
                </c:pt>
              </c:strCache>
            </c:strRef>
          </c:cat>
          <c:val>
            <c:numRef>
              <c:f>'Weekly Progress Report'!$M$12:$M$27</c:f>
              <c:numCache>
                <c:formatCode>0.0%</c:formatCode>
                <c:ptCount val="16"/>
                <c:pt idx="0">
                  <c:v>0</c:v>
                </c:pt>
                <c:pt idx="1">
                  <c:v>-3.5970270882385025E-2</c:v>
                </c:pt>
                <c:pt idx="2">
                  <c:v>-9.9193929799165081E-2</c:v>
                </c:pt>
                <c:pt idx="3">
                  <c:v>-9.7532475396351015E-2</c:v>
                </c:pt>
                <c:pt idx="4">
                  <c:v>-0.26667489780017073</c:v>
                </c:pt>
                <c:pt idx="5">
                  <c:v>0</c:v>
                </c:pt>
                <c:pt idx="6">
                  <c:v>0</c:v>
                </c:pt>
                <c:pt idx="7">
                  <c:v>-0.46705308147424396</c:v>
                </c:pt>
                <c:pt idx="8">
                  <c:v>-6.6941390787960409E-2</c:v>
                </c:pt>
                <c:pt idx="9">
                  <c:v>0</c:v>
                </c:pt>
                <c:pt idx="10">
                  <c:v>0</c:v>
                </c:pt>
                <c:pt idx="11">
                  <c:v>0</c:v>
                </c:pt>
                <c:pt idx="12">
                  <c:v>-0.34521380375112526</c:v>
                </c:pt>
                <c:pt idx="13">
                  <c:v>-7.6405469298072237E-2</c:v>
                </c:pt>
                <c:pt idx="14">
                  <c:v>-2.9715481347683623E-3</c:v>
                </c:pt>
                <c:pt idx="15">
                  <c:v>-0.10471286176923372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Manpower!$B$11:$X$11</c:f>
              <c:numCache>
                <c:formatCode>General</c:formatCode>
                <c:ptCount val="23"/>
                <c:pt idx="0">
                  <c:v>1</c:v>
                </c:pt>
                <c:pt idx="1">
                  <c:v>12</c:v>
                </c:pt>
                <c:pt idx="2">
                  <c:v>18</c:v>
                </c:pt>
                <c:pt idx="3">
                  <c:v>35</c:v>
                </c:pt>
                <c:pt idx="4">
                  <c:v>85</c:v>
                </c:pt>
                <c:pt idx="5">
                  <c:v>116</c:v>
                </c:pt>
                <c:pt idx="6">
                  <c:v>205</c:v>
                </c:pt>
                <c:pt idx="7">
                  <c:v>203</c:v>
                </c:pt>
                <c:pt idx="8">
                  <c:v>244</c:v>
                </c:pt>
                <c:pt idx="9">
                  <c:v>248</c:v>
                </c:pt>
                <c:pt idx="10">
                  <c:v>263</c:v>
                </c:pt>
                <c:pt idx="11">
                  <c:v>258</c:v>
                </c:pt>
                <c:pt idx="12">
                  <c:v>243</c:v>
                </c:pt>
                <c:pt idx="13">
                  <c:v>391</c:v>
                </c:pt>
                <c:pt idx="14">
                  <c:v>142</c:v>
                </c:pt>
                <c:pt idx="15">
                  <c:v>78</c:v>
                </c:pt>
                <c:pt idx="16">
                  <c:v>78</c:v>
                </c:pt>
                <c:pt idx="17">
                  <c:v>24</c:v>
                </c:pt>
                <c:pt idx="18">
                  <c:v>15</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Manpower!$B$13:$X$13</c:f>
              <c:numCache>
                <c:formatCode>General</c:formatCode>
                <c:ptCount val="23"/>
                <c:pt idx="0">
                  <c:v>5</c:v>
                </c:pt>
                <c:pt idx="1">
                  <c:v>31</c:v>
                </c:pt>
                <c:pt idx="2">
                  <c:v>65</c:v>
                </c:pt>
                <c:pt idx="3">
                  <c:v>80</c:v>
                </c:pt>
                <c:pt idx="4">
                  <c:v>93</c:v>
                </c:pt>
                <c:pt idx="5">
                  <c:v>146</c:v>
                </c:pt>
                <c:pt idx="6">
                  <c:v>151</c:v>
                </c:pt>
                <c:pt idx="7">
                  <c:v>172</c:v>
                </c:pt>
                <c:pt idx="8">
                  <c:v>217</c:v>
                </c:pt>
                <c:pt idx="9">
                  <c:v>305</c:v>
                </c:pt>
                <c:pt idx="10">
                  <c:v>364</c:v>
                </c:pt>
                <c:pt idx="11">
                  <c:v>408</c:v>
                </c:pt>
                <c:pt idx="12">
                  <c:v>420</c:v>
                </c:pt>
                <c:pt idx="13">
                  <c:v>499</c:v>
                </c:pt>
                <c:pt idx="14">
                  <c:v>519</c:v>
                </c:pt>
                <c:pt idx="15">
                  <c:v>537</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Manpower!$B$10:$X$10</c:f>
              <c:numCache>
                <c:formatCode>mmm\-yy</c:formatCode>
                <c:ptCount val="23"/>
                <c:pt idx="0">
                  <c:v>45868</c:v>
                </c:pt>
                <c:pt idx="1">
                  <c:v>45900</c:v>
                </c:pt>
                <c:pt idx="2">
                  <c:v>45930</c:v>
                </c:pt>
                <c:pt idx="3">
                  <c:v>45961</c:v>
                </c:pt>
                <c:pt idx="4">
                  <c:v>45991</c:v>
                </c:pt>
                <c:pt idx="5">
                  <c:v>46022</c:v>
                </c:pt>
                <c:pt idx="6">
                  <c:v>46053</c:v>
                </c:pt>
                <c:pt idx="7">
                  <c:v>46081</c:v>
                </c:pt>
                <c:pt idx="8">
                  <c:v>46112</c:v>
                </c:pt>
                <c:pt idx="9">
                  <c:v>46142</c:v>
                </c:pt>
                <c:pt idx="10">
                  <c:v>46173</c:v>
                </c:pt>
                <c:pt idx="11">
                  <c:v>46203</c:v>
                </c:pt>
                <c:pt idx="12">
                  <c:v>46234</c:v>
                </c:pt>
                <c:pt idx="13">
                  <c:v>46265</c:v>
                </c:pt>
                <c:pt idx="14">
                  <c:v>46295</c:v>
                </c:pt>
                <c:pt idx="15">
                  <c:v>46326</c:v>
                </c:pt>
                <c:pt idx="16">
                  <c:v>46356</c:v>
                </c:pt>
                <c:pt idx="17">
                  <c:v>46387</c:v>
                </c:pt>
                <c:pt idx="18">
                  <c:v>46418</c:v>
                </c:pt>
                <c:pt idx="19">
                  <c:v>46446</c:v>
                </c:pt>
                <c:pt idx="20">
                  <c:v>46477</c:v>
                </c:pt>
                <c:pt idx="21">
                  <c:v>46507</c:v>
                </c:pt>
                <c:pt idx="22">
                  <c:v>46538</c:v>
                </c:pt>
              </c:numCache>
            </c:numRef>
          </c:cat>
          <c:val>
            <c:numRef>
              <c:f>Manpower!$B$15:$X$15</c:f>
              <c:numCache>
                <c:formatCode>General</c:formatCode>
                <c:ptCount val="23"/>
                <c:pt idx="16" formatCode="_(* #,##0.00_);_(* \(#,##0.00\);_(* &quot;-&quot;??_);_(@_)">
                  <c:v>560</c:v>
                </c:pt>
                <c:pt idx="17" formatCode="_(* #,##0.00_);_(* \(#,##0.00\);_(* &quot;-&quot;??_);_(@_)">
                  <c:v>324</c:v>
                </c:pt>
                <c:pt idx="18" formatCode="_(* #,##0.00_);_(* \(#,##0.00\);_(* &quot;-&quot;??_);_(@_)">
                  <c:v>155</c:v>
                </c:pt>
                <c:pt idx="19" formatCode="_(* #,##0.00_);_(* \(#,##0.00\);_(* &quot;-&quot;??_);_(@_)">
                  <c:v>0</c:v>
                </c:pt>
                <c:pt idx="20" formatCode="_(* #,##0.00_);_(* \(#,##0.00\);_(* &quot;-&quot;??_);_(@_)">
                  <c:v>0</c:v>
                </c:pt>
                <c:pt idx="21" formatCode="_(* #,##0.00_);_(* \(#,##0.00\);_(* &quot;-&quot;??_);_(@_)">
                  <c:v>0</c:v>
                </c:pt>
                <c:pt idx="22" formatCode="_(* #,##0.00_);_(* \(#,##0.00\);_(* &quot;-&quot;??_);_(@_)">
                  <c:v>0</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Manpower!$B$32:$X$33</c:f>
              <c:strCache>
                <c:ptCount val="2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strCache>
            </c:strRef>
          </c:cat>
          <c:val>
            <c:numRef>
              <c:f>Manpower!$B$34:$X$34</c:f>
              <c:numCache>
                <c:formatCode>General</c:formatCode>
                <c:ptCount val="23"/>
                <c:pt idx="0">
                  <c:v>1</c:v>
                </c:pt>
                <c:pt idx="1">
                  <c:v>12</c:v>
                </c:pt>
                <c:pt idx="2">
                  <c:v>18</c:v>
                </c:pt>
                <c:pt idx="3">
                  <c:v>35</c:v>
                </c:pt>
                <c:pt idx="4">
                  <c:v>61</c:v>
                </c:pt>
                <c:pt idx="5">
                  <c:v>95</c:v>
                </c:pt>
                <c:pt idx="6">
                  <c:v>110</c:v>
                </c:pt>
                <c:pt idx="7">
                  <c:v>132</c:v>
                </c:pt>
                <c:pt idx="8">
                  <c:v>128</c:v>
                </c:pt>
                <c:pt idx="9">
                  <c:v>150</c:v>
                </c:pt>
                <c:pt idx="10">
                  <c:v>166</c:v>
                </c:pt>
                <c:pt idx="11">
                  <c:v>170</c:v>
                </c:pt>
                <c:pt idx="12">
                  <c:v>219</c:v>
                </c:pt>
                <c:pt idx="13">
                  <c:v>220</c:v>
                </c:pt>
                <c:pt idx="14">
                  <c:v>215</c:v>
                </c:pt>
                <c:pt idx="15">
                  <c:v>166</c:v>
                </c:pt>
                <c:pt idx="16">
                  <c:v>97</c:v>
                </c:pt>
                <c:pt idx="17">
                  <c:v>38</c:v>
                </c:pt>
                <c:pt idx="18">
                  <c:v>15</c:v>
                </c:pt>
              </c:numCache>
            </c:numRef>
          </c:val>
          <c:extLst>
            <c:ext xmlns:c16="http://schemas.microsoft.com/office/drawing/2014/chart" uri="{C3380CC4-5D6E-409C-BE32-E72D297353CC}">
              <c16:uniqueId val="{00000000-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Manpower!$B$32:$X$33</c:f>
              <c:strCache>
                <c:ptCount val="2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strCache>
            </c:strRef>
          </c:cat>
          <c:val>
            <c:numRef>
              <c:f>Manpower!$B$38:$X$38</c:f>
              <c:numCache>
                <c:formatCode>General</c:formatCode>
                <c:ptCount val="23"/>
                <c:pt idx="16">
                  <c:v>285</c:v>
                </c:pt>
                <c:pt idx="17">
                  <c:v>128</c:v>
                </c:pt>
                <c:pt idx="18">
                  <c:v>129</c:v>
                </c:pt>
                <c:pt idx="19">
                  <c:v>129</c:v>
                </c:pt>
                <c:pt idx="20">
                  <c:v>110</c:v>
                </c:pt>
                <c:pt idx="21">
                  <c:v>77</c:v>
                </c:pt>
                <c:pt idx="22">
                  <c:v>23</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barChart>
        <c:barDir val="col"/>
        <c:grouping val="clustered"/>
        <c:varyColors val="0"/>
        <c:ser>
          <c:idx val="1"/>
          <c:order val="1"/>
          <c:tx>
            <c:strRef>
              <c:f>Manpower!$A$36</c:f>
              <c:strCache>
                <c:ptCount val="1"/>
                <c:pt idx="0">
                  <c:v>Actual - Monthly</c:v>
                </c:pt>
              </c:strCache>
            </c:strRef>
          </c:tx>
          <c:spPr>
            <a:solidFill>
              <a:srgbClr val="7DCB73"/>
            </a:solidFill>
            <a:ln>
              <a:noFill/>
            </a:ln>
            <a:effectLst/>
          </c:spPr>
          <c:invertIfNegative val="0"/>
          <c:cat>
            <c:strRef>
              <c:f>Manpower!$B$32:$X$33</c:f>
              <c:strCache>
                <c:ptCount val="23"/>
                <c:pt idx="0">
                  <c:v>Jul-25</c:v>
                </c:pt>
                <c:pt idx="1">
                  <c:v>Aug-25</c:v>
                </c:pt>
                <c:pt idx="2">
                  <c:v>Sep-25</c:v>
                </c:pt>
                <c:pt idx="3">
                  <c:v>Oct-25</c:v>
                </c:pt>
                <c:pt idx="4">
                  <c:v>Nov-25</c:v>
                </c:pt>
                <c:pt idx="5">
                  <c:v>Dec-25</c:v>
                </c:pt>
                <c:pt idx="6">
                  <c:v>Jan-26</c:v>
                </c:pt>
                <c:pt idx="7">
                  <c:v>Feb-26</c:v>
                </c:pt>
                <c:pt idx="8">
                  <c:v>Mar-26</c:v>
                </c:pt>
                <c:pt idx="9">
                  <c:v>Apr-26</c:v>
                </c:pt>
                <c:pt idx="10">
                  <c:v>May-26</c:v>
                </c:pt>
                <c:pt idx="11">
                  <c:v>Jun-26</c:v>
                </c:pt>
                <c:pt idx="12">
                  <c:v>Jul-26</c:v>
                </c:pt>
                <c:pt idx="13">
                  <c:v>Aug-26</c:v>
                </c:pt>
                <c:pt idx="14">
                  <c:v>Sep-26</c:v>
                </c:pt>
                <c:pt idx="15">
                  <c:v>Oct-26</c:v>
                </c:pt>
                <c:pt idx="16">
                  <c:v>Nov-26</c:v>
                </c:pt>
                <c:pt idx="17">
                  <c:v>Dec-26</c:v>
                </c:pt>
                <c:pt idx="18">
                  <c:v>Jan-27</c:v>
                </c:pt>
                <c:pt idx="19">
                  <c:v>Feb-27</c:v>
                </c:pt>
                <c:pt idx="20">
                  <c:v>Mar-27</c:v>
                </c:pt>
                <c:pt idx="21">
                  <c:v>Apr-27</c:v>
                </c:pt>
                <c:pt idx="22">
                  <c:v>May-27</c:v>
                </c:pt>
              </c:strCache>
            </c:strRef>
          </c:cat>
          <c:val>
            <c:numRef>
              <c:f>Manpower!$B$36:$X$36</c:f>
              <c:numCache>
                <c:formatCode>General</c:formatCode>
                <c:ptCount val="23"/>
                <c:pt idx="0">
                  <c:v>2</c:v>
                </c:pt>
                <c:pt idx="1">
                  <c:v>13</c:v>
                </c:pt>
                <c:pt idx="2">
                  <c:v>27</c:v>
                </c:pt>
                <c:pt idx="3">
                  <c:v>37</c:v>
                </c:pt>
                <c:pt idx="4">
                  <c:v>42</c:v>
                </c:pt>
                <c:pt idx="5">
                  <c:v>87</c:v>
                </c:pt>
                <c:pt idx="6">
                  <c:v>91</c:v>
                </c:pt>
                <c:pt idx="7">
                  <c:v>99</c:v>
                </c:pt>
                <c:pt idx="8">
                  <c:v>147</c:v>
                </c:pt>
                <c:pt idx="9">
                  <c:v>204</c:v>
                </c:pt>
                <c:pt idx="10">
                  <c:v>243</c:v>
                </c:pt>
                <c:pt idx="11">
                  <c:v>245</c:v>
                </c:pt>
                <c:pt idx="12">
                  <c:v>246</c:v>
                </c:pt>
                <c:pt idx="13">
                  <c:v>305</c:v>
                </c:pt>
                <c:pt idx="14">
                  <c:v>324</c:v>
                </c:pt>
                <c:pt idx="15">
                  <c:v>326</c:v>
                </c:pt>
              </c:numCache>
            </c:numRef>
          </c:val>
          <c:extLst>
            <c:ext xmlns:c16="http://schemas.microsoft.com/office/drawing/2014/chart" uri="{C3380CC4-5D6E-409C-BE32-E72D297353CC}">
              <c16:uniqueId val="{00000001-9555-4E44-A623-5FC19AC8F35E}"/>
            </c:ext>
          </c:extLst>
        </c:ser>
        <c:dLbls>
          <c:showLegendKey val="0"/>
          <c:showVal val="0"/>
          <c:showCatName val="0"/>
          <c:showSerName val="0"/>
          <c:showPercent val="0"/>
          <c:showBubbleSize val="0"/>
        </c:dLbls>
        <c:gapWidth val="219"/>
        <c:axId val="706798256"/>
        <c:axId val="706786256"/>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valAx>
        <c:axId val="7067862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798256"/>
        <c:crosses val="max"/>
        <c:crossBetween val="between"/>
      </c:valAx>
      <c:dateAx>
        <c:axId val="706798256"/>
        <c:scaling>
          <c:orientation val="minMax"/>
        </c:scaling>
        <c:delete val="1"/>
        <c:axPos val="b"/>
        <c:numFmt formatCode="mmm\-yy" sourceLinked="1"/>
        <c:majorTickMark val="out"/>
        <c:minorTickMark val="none"/>
        <c:tickLblPos val="nextTo"/>
        <c:crossAx val="706786256"/>
        <c:crosses val="autoZero"/>
        <c:auto val="1"/>
        <c:lblOffset val="100"/>
        <c:baseTimeUnit val="months"/>
      </c:date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20.jpeg"/><Relationship Id="rId3" Type="http://schemas.openxmlformats.org/officeDocument/2006/relationships/image" Target="../media/image10.jpeg"/><Relationship Id="rId7" Type="http://schemas.openxmlformats.org/officeDocument/2006/relationships/image" Target="../media/image14.jpeg"/><Relationship Id="rId12" Type="http://schemas.openxmlformats.org/officeDocument/2006/relationships/image" Target="../media/image19.jpeg"/><Relationship Id="rId2" Type="http://schemas.openxmlformats.org/officeDocument/2006/relationships/image" Target="../media/image9.jpeg"/><Relationship Id="rId1" Type="http://schemas.openxmlformats.org/officeDocument/2006/relationships/image" Target="../media/image8.jpeg"/><Relationship Id="rId6" Type="http://schemas.openxmlformats.org/officeDocument/2006/relationships/image" Target="../media/image13.jpeg"/><Relationship Id="rId11" Type="http://schemas.openxmlformats.org/officeDocument/2006/relationships/image" Target="../media/image18.jpeg"/><Relationship Id="rId5" Type="http://schemas.openxmlformats.org/officeDocument/2006/relationships/image" Target="../media/image12.jpeg"/><Relationship Id="rId10" Type="http://schemas.openxmlformats.org/officeDocument/2006/relationships/image" Target="../media/image17.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3.png"/></Relationships>
</file>

<file path=xl/drawings/_rels/drawing8.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8" Type="http://schemas.openxmlformats.org/officeDocument/2006/relationships/image" Target="../media/image33.png"/><Relationship Id="rId3" Type="http://schemas.openxmlformats.org/officeDocument/2006/relationships/image" Target="../media/image28.png"/><Relationship Id="rId7" Type="http://schemas.openxmlformats.org/officeDocument/2006/relationships/image" Target="../media/image32.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5" Type="http://schemas.openxmlformats.org/officeDocument/2006/relationships/image" Target="../media/image30.png"/><Relationship Id="rId10" Type="http://schemas.openxmlformats.org/officeDocument/2006/relationships/image" Target="../media/image35.png"/><Relationship Id="rId4" Type="http://schemas.openxmlformats.org/officeDocument/2006/relationships/image" Target="../media/image29.png"/><Relationship Id="rId9" Type="http://schemas.openxmlformats.org/officeDocument/2006/relationships/image" Target="../media/image3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5.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5.jpeg"/></Relationships>
</file>

<file path=xl/drawings/drawing1.xml><?xml version="1.0" encoding="utf-8"?>
<xdr:wsDr xmlns:xdr="http://schemas.openxmlformats.org/drawingml/2006/spreadsheetDrawing" xmlns:a="http://schemas.openxmlformats.org/drawingml/2006/main">
  <xdr:twoCellAnchor>
    <xdr:from>
      <xdr:col>25</xdr:col>
      <xdr:colOff>822893</xdr:colOff>
      <xdr:row>41</xdr:row>
      <xdr:rowOff>0</xdr:rowOff>
    </xdr:from>
    <xdr:to>
      <xdr:col>30</xdr:col>
      <xdr:colOff>0</xdr:colOff>
      <xdr:row>56</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29</xdr:row>
      <xdr:rowOff>0</xdr:rowOff>
    </xdr:from>
    <xdr:to>
      <xdr:col>26</xdr:col>
      <xdr:colOff>0</xdr:colOff>
      <xdr:row>56</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41</xdr:row>
      <xdr:rowOff>32656</xdr:rowOff>
    </xdr:from>
    <xdr:to>
      <xdr:col>33</xdr:col>
      <xdr:colOff>840441</xdr:colOff>
      <xdr:row>55</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43</xdr:row>
      <xdr:rowOff>60158</xdr:rowOff>
    </xdr:from>
    <xdr:to>
      <xdr:col>33</xdr:col>
      <xdr:colOff>685800</xdr:colOff>
      <xdr:row>44</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8,984,239 </a:t>
          </a:fld>
          <a:endParaRPr lang="en-US" sz="1400" b="1">
            <a:solidFill>
              <a:srgbClr val="2C6682"/>
            </a:solidFill>
          </a:endParaRPr>
        </a:p>
      </xdr:txBody>
    </xdr:sp>
    <xdr:clientData/>
  </xdr:twoCellAnchor>
  <xdr:twoCellAnchor>
    <xdr:from>
      <xdr:col>18</xdr:col>
      <xdr:colOff>15389</xdr:colOff>
      <xdr:row>73</xdr:row>
      <xdr:rowOff>2062</xdr:rowOff>
    </xdr:from>
    <xdr:to>
      <xdr:col>21</xdr:col>
      <xdr:colOff>812423</xdr:colOff>
      <xdr:row>79</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85</xdr:row>
      <xdr:rowOff>26276</xdr:rowOff>
    </xdr:from>
    <xdr:to>
      <xdr:col>17</xdr:col>
      <xdr:colOff>832069</xdr:colOff>
      <xdr:row>93</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58</xdr:row>
      <xdr:rowOff>228600</xdr:rowOff>
    </xdr:from>
    <xdr:to>
      <xdr:col>33</xdr:col>
      <xdr:colOff>850724</xdr:colOff>
      <xdr:row>67</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69</xdr:row>
      <xdr:rowOff>17516</xdr:rowOff>
    </xdr:from>
    <xdr:to>
      <xdr:col>33</xdr:col>
      <xdr:colOff>849585</xdr:colOff>
      <xdr:row>76</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29</xdr:row>
      <xdr:rowOff>0</xdr:rowOff>
    </xdr:from>
    <xdr:to>
      <xdr:col>14</xdr:col>
      <xdr:colOff>0</xdr:colOff>
      <xdr:row>56</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33</xdr:col>
      <xdr:colOff>813955</xdr:colOff>
      <xdr:row>28</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91684</xdr:colOff>
          <xdr:row>96</xdr:row>
          <xdr:rowOff>19763</xdr:rowOff>
        </xdr:from>
        <xdr:to>
          <xdr:col>15</xdr:col>
          <xdr:colOff>762000</xdr:colOff>
          <xdr:row>101</xdr:row>
          <xdr:rowOff>443345</xdr:rowOff>
        </xdr:to>
        <xdr:pic>
          <xdr:nvPicPr>
            <xdr:cNvPr id="24" name="Picture 23">
              <a:extLst>
                <a:ext uri="{FF2B5EF4-FFF2-40B4-BE49-F238E27FC236}">
                  <a16:creationId xmlns:a16="http://schemas.microsoft.com/office/drawing/2014/main" id="{1FB3F83A-F211-F506-FB1E-4B44B4247B49}"/>
                </a:ext>
              </a:extLst>
            </xdr:cNvPr>
            <xdr:cNvPicPr>
              <a:picLocks noChangeAspect="1" noChangeArrowheads="1"/>
              <a:extLst>
                <a:ext uri="{84589F7E-364E-4C9E-8A38-B11213B215E9}">
                  <a14:cameraTool cellRange="'Weekly Photos'!$L$5:$T$21" spid="_x0000_s71692"/>
                </a:ext>
              </a:extLst>
            </xdr:cNvPicPr>
          </xdr:nvPicPr>
          <xdr:blipFill>
            <a:blip xmlns:r="http://schemas.openxmlformats.org/officeDocument/2006/relationships" r:embed="rId11"/>
            <a:srcRect/>
            <a:stretch>
              <a:fillRect/>
            </a:stretch>
          </xdr:blipFill>
          <xdr:spPr bwMode="auto">
            <a:xfrm>
              <a:off x="13547911" y="23607127"/>
              <a:ext cx="5121089" cy="30213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69987</xdr:colOff>
          <xdr:row>96</xdr:row>
          <xdr:rowOff>29610</xdr:rowOff>
        </xdr:from>
        <xdr:to>
          <xdr:col>4</xdr:col>
          <xdr:colOff>1129393</xdr:colOff>
          <xdr:row>101</xdr:row>
          <xdr:rowOff>481852</xdr:rowOff>
        </xdr:to>
        <xdr:pic>
          <xdr:nvPicPr>
            <xdr:cNvPr id="121009" name="Picture 21">
              <a:extLst>
                <a:ext uri="{FF2B5EF4-FFF2-40B4-BE49-F238E27FC236}">
                  <a16:creationId xmlns:a16="http://schemas.microsoft.com/office/drawing/2014/main" id="{690ADD0A-4D82-09AF-BEBE-F2F1B4A6FD5C}"/>
                </a:ext>
              </a:extLst>
            </xdr:cNvPr>
            <xdr:cNvPicPr>
              <a:picLocks noChangeAspect="1" noChangeArrowheads="1"/>
              <a:extLst>
                <a:ext uri="{84589F7E-364E-4C9E-8A38-B11213B215E9}">
                  <a14:cameraTool cellRange="'Weekly Photos'!$B$5:$K$21" spid="_x0000_s71693"/>
                </a:ext>
              </a:extLst>
            </xdr:cNvPicPr>
          </xdr:nvPicPr>
          <xdr:blipFill>
            <a:blip xmlns:r="http://schemas.openxmlformats.org/officeDocument/2006/relationships" r:embed="rId12"/>
            <a:srcRect/>
            <a:stretch>
              <a:fillRect/>
            </a:stretch>
          </xdr:blipFill>
          <xdr:spPr bwMode="auto">
            <a:xfrm>
              <a:off x="69987" y="23692431"/>
              <a:ext cx="5604192" cy="310563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69273</xdr:colOff>
          <xdr:row>96</xdr:row>
          <xdr:rowOff>86892</xdr:rowOff>
        </xdr:from>
        <xdr:to>
          <xdr:col>10</xdr:col>
          <xdr:colOff>1610591</xdr:colOff>
          <xdr:row>101</xdr:row>
          <xdr:rowOff>494513</xdr:rowOff>
        </xdr:to>
        <xdr:pic>
          <xdr:nvPicPr>
            <xdr:cNvPr id="121010" name="Picture 22">
              <a:extLst>
                <a:ext uri="{FF2B5EF4-FFF2-40B4-BE49-F238E27FC236}">
                  <a16:creationId xmlns:a16="http://schemas.microsoft.com/office/drawing/2014/main" id="{860C9EDC-1EFB-4D1F-281D-6AD3FDFA1FCC}"/>
                </a:ext>
              </a:extLst>
            </xdr:cNvPr>
            <xdr:cNvPicPr>
              <a:picLocks noChangeAspect="1" noChangeArrowheads="1"/>
              <a:extLst>
                <a:ext uri="{84589F7E-364E-4C9E-8A38-B11213B215E9}">
                  <a14:cameraTool cellRange="'Weekly Photos'!$B$24:$N$40" spid="_x0000_s71694"/>
                </a:ext>
              </a:extLst>
            </xdr:cNvPicPr>
          </xdr:nvPicPr>
          <xdr:blipFill>
            <a:blip xmlns:r="http://schemas.openxmlformats.org/officeDocument/2006/relationships" r:embed="rId13"/>
            <a:srcRect/>
            <a:stretch>
              <a:fillRect/>
            </a:stretch>
          </xdr:blipFill>
          <xdr:spPr bwMode="auto">
            <a:xfrm>
              <a:off x="5870864" y="23674256"/>
              <a:ext cx="7533409" cy="300534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9">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65.56%</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9">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52.99%</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9">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-12.57%</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9">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66.13%</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9">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52.99%</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9">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-13.14%</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3</xdr:col>
      <xdr:colOff>898071</xdr:colOff>
      <xdr:row>4</xdr:row>
      <xdr:rowOff>68036</xdr:rowOff>
    </xdr:from>
    <xdr:to>
      <xdr:col>7</xdr:col>
      <xdr:colOff>149679</xdr:colOff>
      <xdr:row>20</xdr:row>
      <xdr:rowOff>163286</xdr:rowOff>
    </xdr:to>
    <xdr:pic>
      <xdr:nvPicPr>
        <xdr:cNvPr id="16" name="Picture 15">
          <a:extLst>
            <a:ext uri="{FF2B5EF4-FFF2-40B4-BE49-F238E27FC236}">
              <a16:creationId xmlns:a16="http://schemas.microsoft.com/office/drawing/2014/main" id="{EAB839F9-0801-C697-637E-8BBCD6CDAA65}"/>
            </a:ext>
          </a:extLst>
        </xdr:cNvPr>
        <xdr:cNvPicPr>
          <a:picLocks noGrp="1"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2884714" y="1605643"/>
          <a:ext cx="2898322" cy="3143250"/>
        </a:xfrm>
        <a:prstGeom prst="rect">
          <a:avLst/>
        </a:prstGeom>
      </xdr:spPr>
    </xdr:pic>
    <xdr:clientData/>
  </xdr:twoCellAnchor>
  <xdr:twoCellAnchor editAs="oneCell">
    <xdr:from>
      <xdr:col>1</xdr:col>
      <xdr:colOff>68036</xdr:colOff>
      <xdr:row>4</xdr:row>
      <xdr:rowOff>40822</xdr:rowOff>
    </xdr:from>
    <xdr:to>
      <xdr:col>3</xdr:col>
      <xdr:colOff>870857</xdr:colOff>
      <xdr:row>20</xdr:row>
      <xdr:rowOff>163285</xdr:rowOff>
    </xdr:to>
    <xdr:pic>
      <xdr:nvPicPr>
        <xdr:cNvPr id="17" name="Picture 16">
          <a:extLst>
            <a:ext uri="{FF2B5EF4-FFF2-40B4-BE49-F238E27FC236}">
              <a16:creationId xmlns:a16="http://schemas.microsoft.com/office/drawing/2014/main" id="{9856FE58-31D3-7519-2DC0-21E5CF48A58B}"/>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231322" y="1578429"/>
          <a:ext cx="2626178" cy="3170463"/>
        </a:xfrm>
        <a:prstGeom prst="rect">
          <a:avLst/>
        </a:prstGeom>
      </xdr:spPr>
    </xdr:pic>
    <xdr:clientData/>
  </xdr:twoCellAnchor>
  <xdr:twoCellAnchor editAs="oneCell">
    <xdr:from>
      <xdr:col>15</xdr:col>
      <xdr:colOff>1034142</xdr:colOff>
      <xdr:row>4</xdr:row>
      <xdr:rowOff>54428</xdr:rowOff>
    </xdr:from>
    <xdr:to>
      <xdr:col>18</xdr:col>
      <xdr:colOff>81641</xdr:colOff>
      <xdr:row>20</xdr:row>
      <xdr:rowOff>163286</xdr:rowOff>
    </xdr:to>
    <xdr:pic>
      <xdr:nvPicPr>
        <xdr:cNvPr id="18" name="Picture 17">
          <a:extLst>
            <a:ext uri="{FF2B5EF4-FFF2-40B4-BE49-F238E27FC236}">
              <a16:creationId xmlns:a16="http://schemas.microsoft.com/office/drawing/2014/main" id="{F2B84DC8-AF47-BF12-22BB-2675B4233231}"/>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3226142" y="1592035"/>
          <a:ext cx="2190749" cy="3156858"/>
        </a:xfrm>
        <a:prstGeom prst="rect">
          <a:avLst/>
        </a:prstGeom>
      </xdr:spPr>
    </xdr:pic>
    <xdr:clientData/>
  </xdr:twoCellAnchor>
  <xdr:twoCellAnchor editAs="oneCell">
    <xdr:from>
      <xdr:col>17</xdr:col>
      <xdr:colOff>544285</xdr:colOff>
      <xdr:row>23</xdr:row>
      <xdr:rowOff>40822</xdr:rowOff>
    </xdr:from>
    <xdr:to>
      <xdr:col>19</xdr:col>
      <xdr:colOff>963554</xdr:colOff>
      <xdr:row>39</xdr:row>
      <xdr:rowOff>163285</xdr:rowOff>
    </xdr:to>
    <xdr:pic>
      <xdr:nvPicPr>
        <xdr:cNvPr id="19" name="Picture 18">
          <a:extLst>
            <a:ext uri="{FF2B5EF4-FFF2-40B4-BE49-F238E27FC236}">
              <a16:creationId xmlns:a16="http://schemas.microsoft.com/office/drawing/2014/main" id="{165C0640-94D9-CFC3-9028-945F3230F88E}"/>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4831785" y="5606143"/>
          <a:ext cx="2514769" cy="3170463"/>
        </a:xfrm>
        <a:prstGeom prst="rect">
          <a:avLst/>
        </a:prstGeom>
      </xdr:spPr>
    </xdr:pic>
    <xdr:clientData/>
  </xdr:twoCellAnchor>
  <xdr:twoCellAnchor editAs="oneCell">
    <xdr:from>
      <xdr:col>8</xdr:col>
      <xdr:colOff>40821</xdr:colOff>
      <xdr:row>23</xdr:row>
      <xdr:rowOff>40822</xdr:rowOff>
    </xdr:from>
    <xdr:to>
      <xdr:col>10</xdr:col>
      <xdr:colOff>993322</xdr:colOff>
      <xdr:row>39</xdr:row>
      <xdr:rowOff>163287</xdr:rowOff>
    </xdr:to>
    <xdr:pic>
      <xdr:nvPicPr>
        <xdr:cNvPr id="23" name="Picture 22">
          <a:extLst>
            <a:ext uri="{FF2B5EF4-FFF2-40B4-BE49-F238E27FC236}">
              <a16:creationId xmlns:a16="http://schemas.microsoft.com/office/drawing/2014/main" id="{5227CFF5-44F2-434E-84AE-6443169EA2BB}"/>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5864678" y="5606143"/>
          <a:ext cx="3048001" cy="3170465"/>
        </a:xfrm>
        <a:prstGeom prst="rect">
          <a:avLst/>
        </a:prstGeom>
      </xdr:spPr>
    </xdr:pic>
    <xdr:clientData/>
  </xdr:twoCellAnchor>
  <xdr:twoCellAnchor editAs="oneCell">
    <xdr:from>
      <xdr:col>10</xdr:col>
      <xdr:colOff>1020537</xdr:colOff>
      <xdr:row>23</xdr:row>
      <xdr:rowOff>40822</xdr:rowOff>
    </xdr:from>
    <xdr:to>
      <xdr:col>13</xdr:col>
      <xdr:colOff>1006928</xdr:colOff>
      <xdr:row>39</xdr:row>
      <xdr:rowOff>163286</xdr:rowOff>
    </xdr:to>
    <xdr:pic>
      <xdr:nvPicPr>
        <xdr:cNvPr id="24" name="Picture 23">
          <a:extLst>
            <a:ext uri="{FF2B5EF4-FFF2-40B4-BE49-F238E27FC236}">
              <a16:creationId xmlns:a16="http://schemas.microsoft.com/office/drawing/2014/main" id="{E4B9DC99-9D3E-8FC9-60E5-02914E4FBB3D}"/>
            </a:ext>
          </a:extLst>
        </xdr:cNvPr>
        <xdr:cNvPicPr>
          <a:picLocks noGrp="1" noChangeAspect="1"/>
        </xdr:cNvPicPr>
      </xdr:nvPicPr>
      <xdr:blipFill>
        <a:blip xmlns:r="http://schemas.openxmlformats.org/officeDocument/2006/relationships" r:embed="rId6" cstate="email">
          <a:lum/>
          <a:extLst>
            <a:ext uri="{28A0092B-C50C-407E-A947-70E740481C1C}">
              <a14:useLocalDpi xmlns:a14="http://schemas.microsoft.com/office/drawing/2010/main"/>
            </a:ext>
          </a:extLst>
        </a:blip>
        <a:srcRect/>
        <a:stretch/>
      </xdr:blipFill>
      <xdr:spPr>
        <a:xfrm flipH="1">
          <a:off x="8939894" y="5606143"/>
          <a:ext cx="3129641" cy="3170464"/>
        </a:xfrm>
        <a:prstGeom prst="rect">
          <a:avLst/>
        </a:prstGeom>
      </xdr:spPr>
    </xdr:pic>
    <xdr:clientData/>
  </xdr:twoCellAnchor>
  <xdr:twoCellAnchor editAs="oneCell">
    <xdr:from>
      <xdr:col>11</xdr:col>
      <xdr:colOff>27218</xdr:colOff>
      <xdr:row>4</xdr:row>
      <xdr:rowOff>40822</xdr:rowOff>
    </xdr:from>
    <xdr:to>
      <xdr:col>13</xdr:col>
      <xdr:colOff>13610</xdr:colOff>
      <xdr:row>20</xdr:row>
      <xdr:rowOff>176893</xdr:rowOff>
    </xdr:to>
    <xdr:pic>
      <xdr:nvPicPr>
        <xdr:cNvPr id="32" name="Picture 31">
          <a:extLst>
            <a:ext uri="{FF2B5EF4-FFF2-40B4-BE49-F238E27FC236}">
              <a16:creationId xmlns:a16="http://schemas.microsoft.com/office/drawing/2014/main" id="{BD1F572C-06D9-74DB-394B-B78456DD4B46}"/>
            </a:ext>
          </a:extLst>
        </xdr:cNvPr>
        <xdr:cNvPicPr>
          <a:picLocks noGrp="1" noChangeAspect="1"/>
        </xdr:cNvPicPr>
      </xdr:nvPicPr>
      <xdr:blipFill>
        <a:blip xmlns:r="http://schemas.openxmlformats.org/officeDocument/2006/relationships" r:embed="rId7" cstate="email">
          <a:lum/>
          <a:extLst>
            <a:ext uri="{28A0092B-C50C-407E-A947-70E740481C1C}">
              <a14:useLocalDpi xmlns:a14="http://schemas.microsoft.com/office/drawing/2010/main"/>
            </a:ext>
          </a:extLst>
        </a:blip>
        <a:srcRect/>
        <a:stretch/>
      </xdr:blipFill>
      <xdr:spPr>
        <a:xfrm>
          <a:off x="8994325" y="1578429"/>
          <a:ext cx="2081892" cy="3184071"/>
        </a:xfrm>
        <a:prstGeom prst="rect">
          <a:avLst/>
        </a:prstGeom>
      </xdr:spPr>
    </xdr:pic>
    <xdr:clientData/>
  </xdr:twoCellAnchor>
  <xdr:twoCellAnchor editAs="oneCell">
    <xdr:from>
      <xdr:col>8</xdr:col>
      <xdr:colOff>13607</xdr:colOff>
      <xdr:row>4</xdr:row>
      <xdr:rowOff>39588</xdr:rowOff>
    </xdr:from>
    <xdr:to>
      <xdr:col>10</xdr:col>
      <xdr:colOff>979714</xdr:colOff>
      <xdr:row>20</xdr:row>
      <xdr:rowOff>163286</xdr:rowOff>
    </xdr:to>
    <xdr:pic>
      <xdr:nvPicPr>
        <xdr:cNvPr id="34" name="Picture 33">
          <a:extLst>
            <a:ext uri="{FF2B5EF4-FFF2-40B4-BE49-F238E27FC236}">
              <a16:creationId xmlns:a16="http://schemas.microsoft.com/office/drawing/2014/main" id="{8DCFA52F-015A-C47A-9E8A-CE3F82851567}"/>
            </a:ext>
          </a:extLst>
        </xdr:cNvPr>
        <xdr:cNvPicPr>
          <a:picLocks noGrp="1" noChangeAspect="1"/>
        </xdr:cNvPicPr>
      </xdr:nvPicPr>
      <xdr:blipFill>
        <a:blip xmlns:r="http://schemas.openxmlformats.org/officeDocument/2006/relationships" r:embed="rId8" cstate="email">
          <a:lum/>
          <a:extLst>
            <a:ext uri="{28A0092B-C50C-407E-A947-70E740481C1C}">
              <a14:useLocalDpi xmlns:a14="http://schemas.microsoft.com/office/drawing/2010/main"/>
            </a:ext>
          </a:extLst>
        </a:blip>
        <a:srcRect/>
        <a:stretch/>
      </xdr:blipFill>
      <xdr:spPr>
        <a:xfrm>
          <a:off x="5837464" y="1577195"/>
          <a:ext cx="3061607" cy="3171698"/>
        </a:xfrm>
        <a:prstGeom prst="rect">
          <a:avLst/>
        </a:prstGeom>
      </xdr:spPr>
    </xdr:pic>
    <xdr:clientData/>
  </xdr:twoCellAnchor>
  <xdr:twoCellAnchor editAs="oneCell">
    <xdr:from>
      <xdr:col>1</xdr:col>
      <xdr:colOff>29766</xdr:colOff>
      <xdr:row>23</xdr:row>
      <xdr:rowOff>40821</xdr:rowOff>
    </xdr:from>
    <xdr:to>
      <xdr:col>2</xdr:col>
      <xdr:colOff>909127</xdr:colOff>
      <xdr:row>39</xdr:row>
      <xdr:rowOff>176892</xdr:rowOff>
    </xdr:to>
    <xdr:pic>
      <xdr:nvPicPr>
        <xdr:cNvPr id="35" name="Picture 34">
          <a:extLst>
            <a:ext uri="{FF2B5EF4-FFF2-40B4-BE49-F238E27FC236}">
              <a16:creationId xmlns:a16="http://schemas.microsoft.com/office/drawing/2014/main" id="{AB850CA1-B04F-0178-3A33-FB8D41F618FB}"/>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93052" y="5606142"/>
          <a:ext cx="1791039" cy="3184071"/>
        </a:xfrm>
        <a:prstGeom prst="rect">
          <a:avLst/>
        </a:prstGeom>
      </xdr:spPr>
    </xdr:pic>
    <xdr:clientData/>
  </xdr:twoCellAnchor>
  <xdr:twoCellAnchor editAs="oneCell">
    <xdr:from>
      <xdr:col>18</xdr:col>
      <xdr:colOff>95250</xdr:colOff>
      <xdr:row>4</xdr:row>
      <xdr:rowOff>40822</xdr:rowOff>
    </xdr:from>
    <xdr:to>
      <xdr:col>19</xdr:col>
      <xdr:colOff>1006929</xdr:colOff>
      <xdr:row>20</xdr:row>
      <xdr:rowOff>163286</xdr:rowOff>
    </xdr:to>
    <xdr:pic>
      <xdr:nvPicPr>
        <xdr:cNvPr id="36" name="Picture 35">
          <a:extLst>
            <a:ext uri="{FF2B5EF4-FFF2-40B4-BE49-F238E27FC236}">
              <a16:creationId xmlns:a16="http://schemas.microsoft.com/office/drawing/2014/main" id="{C2ED9586-D910-434B-A5C7-8FF35132F0B2}"/>
            </a:ext>
          </a:extLst>
        </xdr:cNvPr>
        <xdr:cNvPicPr>
          <a:picLocks noGrp="1" noChangeAspect="1"/>
        </xdr:cNvPicPr>
      </xdr:nvPicPr>
      <xdr:blipFill>
        <a:blip xmlns:r="http://schemas.openxmlformats.org/officeDocument/2006/relationships" r:embed="rId10" cstate="email">
          <a:lum/>
          <a:extLst>
            <a:ext uri="{28A0092B-C50C-407E-A947-70E740481C1C}">
              <a14:useLocalDpi xmlns:a14="http://schemas.microsoft.com/office/drawing/2010/main"/>
            </a:ext>
          </a:extLst>
        </a:blip>
        <a:srcRect/>
        <a:stretch/>
      </xdr:blipFill>
      <xdr:spPr>
        <a:xfrm>
          <a:off x="15430500" y="1578429"/>
          <a:ext cx="1959429" cy="3170464"/>
        </a:xfrm>
        <a:prstGeom prst="rect">
          <a:avLst/>
        </a:prstGeom>
      </xdr:spPr>
    </xdr:pic>
    <xdr:clientData/>
  </xdr:twoCellAnchor>
  <xdr:twoCellAnchor editAs="oneCell">
    <xdr:from>
      <xdr:col>3</xdr:col>
      <xdr:colOff>27214</xdr:colOff>
      <xdr:row>23</xdr:row>
      <xdr:rowOff>40822</xdr:rowOff>
    </xdr:from>
    <xdr:to>
      <xdr:col>5</xdr:col>
      <xdr:colOff>0</xdr:colOff>
      <xdr:row>39</xdr:row>
      <xdr:rowOff>163286</xdr:rowOff>
    </xdr:to>
    <xdr:pic>
      <xdr:nvPicPr>
        <xdr:cNvPr id="2" name="Picture 1">
          <a:extLst>
            <a:ext uri="{FF2B5EF4-FFF2-40B4-BE49-F238E27FC236}">
              <a16:creationId xmlns:a16="http://schemas.microsoft.com/office/drawing/2014/main" id="{4E6D5BD1-DEA1-420D-ACAA-A8AB5A99C08D}"/>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2013857" y="5606143"/>
          <a:ext cx="1796143" cy="3170464"/>
        </a:xfrm>
        <a:prstGeom prst="rect">
          <a:avLst/>
        </a:prstGeom>
      </xdr:spPr>
    </xdr:pic>
    <xdr:clientData/>
  </xdr:twoCellAnchor>
  <xdr:twoCellAnchor editAs="oneCell">
    <xdr:from>
      <xdr:col>5</xdr:col>
      <xdr:colOff>7994</xdr:colOff>
      <xdr:row>23</xdr:row>
      <xdr:rowOff>40822</xdr:rowOff>
    </xdr:from>
    <xdr:to>
      <xdr:col>6</xdr:col>
      <xdr:colOff>887354</xdr:colOff>
      <xdr:row>39</xdr:row>
      <xdr:rowOff>163286</xdr:rowOff>
    </xdr:to>
    <xdr:pic>
      <xdr:nvPicPr>
        <xdr:cNvPr id="3" name="Picture 2">
          <a:extLst>
            <a:ext uri="{FF2B5EF4-FFF2-40B4-BE49-F238E27FC236}">
              <a16:creationId xmlns:a16="http://schemas.microsoft.com/office/drawing/2014/main" id="{26B15B60-24C3-435C-B474-65E71155A585}"/>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3817994" y="5606143"/>
          <a:ext cx="1791039" cy="3170464"/>
        </a:xfrm>
        <a:prstGeom prst="rect">
          <a:avLst/>
        </a:prstGeom>
      </xdr:spPr>
    </xdr:pic>
    <xdr:clientData/>
  </xdr:twoCellAnchor>
  <xdr:twoCellAnchor editAs="oneCell">
    <xdr:from>
      <xdr:col>13</xdr:col>
      <xdr:colOff>40820</xdr:colOff>
      <xdr:row>4</xdr:row>
      <xdr:rowOff>27215</xdr:rowOff>
    </xdr:from>
    <xdr:to>
      <xdr:col>15</xdr:col>
      <xdr:colOff>1006928</xdr:colOff>
      <xdr:row>20</xdr:row>
      <xdr:rowOff>163286</xdr:rowOff>
    </xdr:to>
    <xdr:pic>
      <xdr:nvPicPr>
        <xdr:cNvPr id="6" name="Picture 5">
          <a:extLst>
            <a:ext uri="{FF2B5EF4-FFF2-40B4-BE49-F238E27FC236}">
              <a16:creationId xmlns:a16="http://schemas.microsoft.com/office/drawing/2014/main" id="{54ECE6DC-1534-4307-8E48-7F8F5BD20E78}"/>
            </a:ext>
          </a:extLst>
        </xdr:cNvPr>
        <xdr:cNvPicPr>
          <a:picLocks noGrp="1" noChangeAspect="1"/>
        </xdr:cNvPicPr>
      </xdr:nvPicPr>
      <xdr:blipFill rotWithShape="1">
        <a:blip xmlns:r="http://schemas.openxmlformats.org/officeDocument/2006/relationships" r:embed="rId13" cstate="email">
          <a:lum/>
          <a:extLst>
            <a:ext uri="{28A0092B-C50C-407E-A947-70E740481C1C}">
              <a14:useLocalDpi xmlns:a14="http://schemas.microsoft.com/office/drawing/2010/main"/>
            </a:ext>
          </a:extLst>
        </a:blip>
        <a:srcRect r="-161"/>
        <a:stretch>
          <a:fillRect/>
        </a:stretch>
      </xdr:blipFill>
      <xdr:spPr>
        <a:xfrm flipH="1">
          <a:off x="11103427" y="1564822"/>
          <a:ext cx="2095501" cy="3184071"/>
        </a:xfrm>
        <a:prstGeom prst="rect">
          <a:avLst/>
        </a:prstGeom>
      </xdr:spPr>
    </xdr:pic>
    <xdr:clientData/>
  </xdr:twoCellAnchor>
  <xdr:twoCellAnchor editAs="oneCell">
    <xdr:from>
      <xdr:col>15</xdr:col>
      <xdr:colOff>81642</xdr:colOff>
      <xdr:row>23</xdr:row>
      <xdr:rowOff>54429</xdr:rowOff>
    </xdr:from>
    <xdr:to>
      <xdr:col>17</xdr:col>
      <xdr:colOff>503463</xdr:colOff>
      <xdr:row>39</xdr:row>
      <xdr:rowOff>149679</xdr:rowOff>
    </xdr:to>
    <xdr:pic>
      <xdr:nvPicPr>
        <xdr:cNvPr id="7" name="Picture 6">
          <a:extLst>
            <a:ext uri="{FF2B5EF4-FFF2-40B4-BE49-F238E27FC236}">
              <a16:creationId xmlns:a16="http://schemas.microsoft.com/office/drawing/2014/main" id="{41896FB1-A9A5-447E-9F47-2D8FFF2D9F5F}"/>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12273642" y="5619750"/>
          <a:ext cx="2517321" cy="31432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65087</xdr:colOff>
      <xdr:row>3</xdr:row>
      <xdr:rowOff>160337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29</xdr:col>
      <xdr:colOff>18548</xdr:colOff>
      <xdr:row>1</xdr:row>
      <xdr:rowOff>44917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26</xdr:col>
      <xdr:colOff>156882</xdr:colOff>
      <xdr:row>0</xdr:row>
      <xdr:rowOff>311728</xdr:rowOff>
    </xdr:from>
    <xdr:to>
      <xdr:col>49</xdr:col>
      <xdr:colOff>44823</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168090</xdr:colOff>
      <xdr:row>31</xdr:row>
      <xdr:rowOff>381000</xdr:rowOff>
    </xdr:from>
    <xdr:to>
      <xdr:col>44</xdr:col>
      <xdr:colOff>319133</xdr:colOff>
      <xdr:row>43</xdr:row>
      <xdr:rowOff>160221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21</xdr:row>
      <xdr:rowOff>100853</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215799" y="2422713"/>
          <a:ext cx="521432" cy="1701052"/>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437029</xdr:colOff>
      <xdr:row>21</xdr:row>
      <xdr:rowOff>112059</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8354805" y="1583046"/>
          <a:ext cx="34048" cy="255192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25</xdr:row>
      <xdr:rowOff>156882</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999711" y="2422713"/>
          <a:ext cx="521432" cy="2519081"/>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414187</xdr:colOff>
      <xdr:row>8</xdr:row>
      <xdr:rowOff>36634</xdr:rowOff>
    </xdr:from>
    <xdr:to>
      <xdr:col>16</xdr:col>
      <xdr:colOff>414618</xdr:colOff>
      <xdr:row>26</xdr:row>
      <xdr:rowOff>100853</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5228363" y="1583046"/>
          <a:ext cx="431" cy="349321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43295</xdr:colOff>
      <xdr:row>33</xdr:row>
      <xdr:rowOff>541194</xdr:rowOff>
    </xdr:from>
    <xdr:to>
      <xdr:col>14</xdr:col>
      <xdr:colOff>6364432</xdr:colOff>
      <xdr:row>38</xdr:row>
      <xdr:rowOff>750565</xdr:rowOff>
    </xdr:to>
    <xdr:pic>
      <xdr:nvPicPr>
        <xdr:cNvPr id="5" name="Picture 4">
          <a:extLst>
            <a:ext uri="{FF2B5EF4-FFF2-40B4-BE49-F238E27FC236}">
              <a16:creationId xmlns:a16="http://schemas.microsoft.com/office/drawing/2014/main" id="{EACF22A9-BCCD-8BC4-8B6F-BFAD5DA032A3}"/>
            </a:ext>
          </a:extLst>
        </xdr:cNvPr>
        <xdr:cNvPicPr>
          <a:picLocks noChangeAspect="1"/>
        </xdr:cNvPicPr>
      </xdr:nvPicPr>
      <xdr:blipFill>
        <a:blip xmlns:r="http://schemas.openxmlformats.org/officeDocument/2006/relationships" r:embed="rId1"/>
        <a:stretch>
          <a:fillRect/>
        </a:stretch>
      </xdr:blipFill>
      <xdr:spPr>
        <a:xfrm>
          <a:off x="9574118693" y="19374717"/>
          <a:ext cx="9719830" cy="4322439"/>
        </a:xfrm>
        <a:prstGeom prst="rect">
          <a:avLst/>
        </a:prstGeom>
      </xdr:spPr>
    </xdr:pic>
    <xdr:clientData/>
  </xdr:twoCellAnchor>
  <xdr:twoCellAnchor editAs="oneCell">
    <xdr:from>
      <xdr:col>11</xdr:col>
      <xdr:colOff>17317</xdr:colOff>
      <xdr:row>2</xdr:row>
      <xdr:rowOff>51954</xdr:rowOff>
    </xdr:from>
    <xdr:to>
      <xdr:col>14</xdr:col>
      <xdr:colOff>6373090</xdr:colOff>
      <xdr:row>8</xdr:row>
      <xdr:rowOff>445942</xdr:rowOff>
    </xdr:to>
    <xdr:pic>
      <xdr:nvPicPr>
        <xdr:cNvPr id="3" name="Picture 2">
          <a:extLst>
            <a:ext uri="{FF2B5EF4-FFF2-40B4-BE49-F238E27FC236}">
              <a16:creationId xmlns:a16="http://schemas.microsoft.com/office/drawing/2014/main" id="{311FBB67-0C80-D7D2-7EA3-C4418086B78B}"/>
            </a:ext>
          </a:extLst>
        </xdr:cNvPr>
        <xdr:cNvPicPr>
          <a:picLocks noChangeAspect="1"/>
        </xdr:cNvPicPr>
      </xdr:nvPicPr>
      <xdr:blipFill>
        <a:blip xmlns:r="http://schemas.openxmlformats.org/officeDocument/2006/relationships" r:embed="rId2"/>
        <a:stretch>
          <a:fillRect/>
        </a:stretch>
      </xdr:blipFill>
      <xdr:spPr>
        <a:xfrm>
          <a:off x="9638468728" y="1039090"/>
          <a:ext cx="9576955" cy="3758046"/>
        </a:xfrm>
        <a:prstGeom prst="rect">
          <a:avLst/>
        </a:prstGeom>
      </xdr:spPr>
    </xdr:pic>
    <xdr:clientData/>
  </xdr:twoCellAnchor>
  <xdr:twoCellAnchor editAs="oneCell">
    <xdr:from>
      <xdr:col>14</xdr:col>
      <xdr:colOff>4762501</xdr:colOff>
      <xdr:row>33</xdr:row>
      <xdr:rowOff>309800</xdr:rowOff>
    </xdr:from>
    <xdr:to>
      <xdr:col>14</xdr:col>
      <xdr:colOff>6299491</xdr:colOff>
      <xdr:row>34</xdr:row>
      <xdr:rowOff>519548</xdr:rowOff>
    </xdr:to>
    <xdr:pic>
      <xdr:nvPicPr>
        <xdr:cNvPr id="4" name="Picture 3">
          <a:extLst>
            <a:ext uri="{FF2B5EF4-FFF2-40B4-BE49-F238E27FC236}">
              <a16:creationId xmlns:a16="http://schemas.microsoft.com/office/drawing/2014/main" id="{6950CFCE-B30E-A172-1CDB-A4A127DBEF7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20432"/>
        <a:stretch>
          <a:fillRect/>
        </a:stretch>
      </xdr:blipFill>
      <xdr:spPr>
        <a:xfrm>
          <a:off x="9574183634" y="19143323"/>
          <a:ext cx="1536990" cy="1032361"/>
        </a:xfrm>
        <a:prstGeom prst="rect">
          <a:avLst/>
        </a:prstGeom>
      </xdr:spPr>
    </xdr:pic>
    <xdr:clientData/>
  </xdr:twoCellAnchor>
  <xdr:twoCellAnchor editAs="oneCell">
    <xdr:from>
      <xdr:col>10</xdr:col>
      <xdr:colOff>21647</xdr:colOff>
      <xdr:row>11</xdr:row>
      <xdr:rowOff>86591</xdr:rowOff>
    </xdr:from>
    <xdr:to>
      <xdr:col>14</xdr:col>
      <xdr:colOff>6342785</xdr:colOff>
      <xdr:row>17</xdr:row>
      <xdr:rowOff>567927</xdr:rowOff>
    </xdr:to>
    <xdr:pic>
      <xdr:nvPicPr>
        <xdr:cNvPr id="9" name="Picture 8">
          <a:extLst>
            <a:ext uri="{FF2B5EF4-FFF2-40B4-BE49-F238E27FC236}">
              <a16:creationId xmlns:a16="http://schemas.microsoft.com/office/drawing/2014/main" id="{1EEBC721-28AA-20DA-9A64-4150730A763A}"/>
            </a:ext>
          </a:extLst>
        </xdr:cNvPr>
        <xdr:cNvPicPr>
          <a:picLocks noChangeAspect="1"/>
        </xdr:cNvPicPr>
      </xdr:nvPicPr>
      <xdr:blipFill>
        <a:blip xmlns:r="http://schemas.openxmlformats.org/officeDocument/2006/relationships" r:embed="rId4"/>
        <a:stretch>
          <a:fillRect/>
        </a:stretch>
      </xdr:blipFill>
      <xdr:spPr>
        <a:xfrm>
          <a:off x="9574140340" y="6018068"/>
          <a:ext cx="9719831" cy="4334632"/>
        </a:xfrm>
        <a:prstGeom prst="rect">
          <a:avLst/>
        </a:prstGeom>
      </xdr:spPr>
    </xdr:pic>
    <xdr:clientData/>
  </xdr:twoCellAnchor>
  <xdr:twoCellAnchor editAs="oneCell">
    <xdr:from>
      <xdr:col>10</xdr:col>
      <xdr:colOff>43295</xdr:colOff>
      <xdr:row>18</xdr:row>
      <xdr:rowOff>562840</xdr:rowOff>
    </xdr:from>
    <xdr:to>
      <xdr:col>14</xdr:col>
      <xdr:colOff>6364432</xdr:colOff>
      <xdr:row>24</xdr:row>
      <xdr:rowOff>562841</xdr:rowOff>
    </xdr:to>
    <xdr:pic>
      <xdr:nvPicPr>
        <xdr:cNvPr id="10" name="Picture 9">
          <a:extLst>
            <a:ext uri="{FF2B5EF4-FFF2-40B4-BE49-F238E27FC236}">
              <a16:creationId xmlns:a16="http://schemas.microsoft.com/office/drawing/2014/main" id="{BD508F1B-BB31-F3D9-897C-2E777A287CA7}"/>
            </a:ext>
          </a:extLst>
        </xdr:cNvPr>
        <xdr:cNvPicPr>
          <a:picLocks noChangeAspect="1"/>
        </xdr:cNvPicPr>
      </xdr:nvPicPr>
      <xdr:blipFill rotWithShape="1">
        <a:blip xmlns:r="http://schemas.openxmlformats.org/officeDocument/2006/relationships" r:embed="rId5"/>
        <a:srcRect t="10565"/>
        <a:stretch>
          <a:fillRect/>
        </a:stretch>
      </xdr:blipFill>
      <xdr:spPr>
        <a:xfrm>
          <a:off x="9574118693" y="11061988"/>
          <a:ext cx="9719830" cy="3615171"/>
        </a:xfrm>
        <a:prstGeom prst="rect">
          <a:avLst/>
        </a:prstGeom>
      </xdr:spPr>
    </xdr:pic>
    <xdr:clientData/>
  </xdr:twoCellAnchor>
  <xdr:twoCellAnchor editAs="oneCell">
    <xdr:from>
      <xdr:col>10</xdr:col>
      <xdr:colOff>43296</xdr:colOff>
      <xdr:row>26</xdr:row>
      <xdr:rowOff>108239</xdr:rowOff>
    </xdr:from>
    <xdr:to>
      <xdr:col>14</xdr:col>
      <xdr:colOff>6321138</xdr:colOff>
      <xdr:row>33</xdr:row>
      <xdr:rowOff>21647</xdr:rowOff>
    </xdr:to>
    <xdr:pic>
      <xdr:nvPicPr>
        <xdr:cNvPr id="11" name="Picture 10">
          <a:extLst>
            <a:ext uri="{FF2B5EF4-FFF2-40B4-BE49-F238E27FC236}">
              <a16:creationId xmlns:a16="http://schemas.microsoft.com/office/drawing/2014/main" id="{B7815CDC-F405-6077-B3F3-E5FE4B2E022A}"/>
            </a:ext>
          </a:extLst>
        </xdr:cNvPr>
        <xdr:cNvPicPr>
          <a:picLocks noChangeAspect="1"/>
        </xdr:cNvPicPr>
      </xdr:nvPicPr>
      <xdr:blipFill rotWithShape="1">
        <a:blip xmlns:r="http://schemas.openxmlformats.org/officeDocument/2006/relationships" r:embed="rId6"/>
        <a:srcRect t="10730"/>
        <a:stretch>
          <a:fillRect/>
        </a:stretch>
      </xdr:blipFill>
      <xdr:spPr>
        <a:xfrm>
          <a:off x="9574161987" y="15240000"/>
          <a:ext cx="9676535" cy="3615170"/>
        </a:xfrm>
        <a:prstGeom prst="rect">
          <a:avLst/>
        </a:prstGeom>
      </xdr:spPr>
    </xdr:pic>
    <xdr:clientData/>
  </xdr:twoCellAnchor>
  <xdr:twoCellAnchor editAs="oneCell">
    <xdr:from>
      <xdr:col>15</xdr:col>
      <xdr:colOff>43295</xdr:colOff>
      <xdr:row>18</xdr:row>
      <xdr:rowOff>584489</xdr:rowOff>
    </xdr:from>
    <xdr:to>
      <xdr:col>18</xdr:col>
      <xdr:colOff>3095625</xdr:colOff>
      <xdr:row>25</xdr:row>
      <xdr:rowOff>21648</xdr:rowOff>
    </xdr:to>
    <xdr:pic>
      <xdr:nvPicPr>
        <xdr:cNvPr id="17" name="Picture 16">
          <a:extLst>
            <a:ext uri="{FF2B5EF4-FFF2-40B4-BE49-F238E27FC236}">
              <a16:creationId xmlns:a16="http://schemas.microsoft.com/office/drawing/2014/main" id="{CCFB25C5-8BCF-9014-F437-7DE12683F8C5}"/>
            </a:ext>
          </a:extLst>
        </xdr:cNvPr>
        <xdr:cNvPicPr>
          <a:picLocks noChangeAspect="1"/>
        </xdr:cNvPicPr>
      </xdr:nvPicPr>
      <xdr:blipFill>
        <a:blip xmlns:r="http://schemas.openxmlformats.org/officeDocument/2006/relationships" r:embed="rId7"/>
        <a:stretch>
          <a:fillRect/>
        </a:stretch>
      </xdr:blipFill>
      <xdr:spPr>
        <a:xfrm>
          <a:off x="9571845682" y="11083637"/>
          <a:ext cx="10174432" cy="3680113"/>
        </a:xfrm>
        <a:prstGeom prst="rect">
          <a:avLst/>
        </a:prstGeom>
      </xdr:spPr>
    </xdr:pic>
    <xdr:clientData/>
  </xdr:twoCellAnchor>
  <xdr:twoCellAnchor editAs="oneCell">
    <xdr:from>
      <xdr:col>15</xdr:col>
      <xdr:colOff>86590</xdr:colOff>
      <xdr:row>33</xdr:row>
      <xdr:rowOff>692726</xdr:rowOff>
    </xdr:from>
    <xdr:to>
      <xdr:col>18</xdr:col>
      <xdr:colOff>3117273</xdr:colOff>
      <xdr:row>38</xdr:row>
      <xdr:rowOff>736023</xdr:rowOff>
    </xdr:to>
    <xdr:pic>
      <xdr:nvPicPr>
        <xdr:cNvPr id="18" name="Picture 17">
          <a:extLst>
            <a:ext uri="{FF2B5EF4-FFF2-40B4-BE49-F238E27FC236}">
              <a16:creationId xmlns:a16="http://schemas.microsoft.com/office/drawing/2014/main" id="{7BDA4F8F-D08D-413E-1DD6-7AC46924E87E}"/>
            </a:ext>
          </a:extLst>
        </xdr:cNvPr>
        <xdr:cNvPicPr>
          <a:picLocks noChangeAspect="1"/>
        </xdr:cNvPicPr>
      </xdr:nvPicPr>
      <xdr:blipFill>
        <a:blip xmlns:r="http://schemas.openxmlformats.org/officeDocument/2006/relationships" r:embed="rId8"/>
        <a:stretch>
          <a:fillRect/>
        </a:stretch>
      </xdr:blipFill>
      <xdr:spPr>
        <a:xfrm>
          <a:off x="9571824034" y="19526249"/>
          <a:ext cx="10152785" cy="4156365"/>
        </a:xfrm>
        <a:prstGeom prst="rect">
          <a:avLst/>
        </a:prstGeom>
      </xdr:spPr>
    </xdr:pic>
    <xdr:clientData/>
  </xdr:twoCellAnchor>
  <xdr:twoCellAnchor editAs="oneCell">
    <xdr:from>
      <xdr:col>15</xdr:col>
      <xdr:colOff>43295</xdr:colOff>
      <xdr:row>26</xdr:row>
      <xdr:rowOff>64944</xdr:rowOff>
    </xdr:from>
    <xdr:to>
      <xdr:col>18</xdr:col>
      <xdr:colOff>3138921</xdr:colOff>
      <xdr:row>33</xdr:row>
      <xdr:rowOff>151534</xdr:rowOff>
    </xdr:to>
    <xdr:pic>
      <xdr:nvPicPr>
        <xdr:cNvPr id="19" name="Picture 18">
          <a:extLst>
            <a:ext uri="{FF2B5EF4-FFF2-40B4-BE49-F238E27FC236}">
              <a16:creationId xmlns:a16="http://schemas.microsoft.com/office/drawing/2014/main" id="{33406F2F-BC9E-2EDB-2044-9D2B5F860B1C}"/>
            </a:ext>
          </a:extLst>
        </xdr:cNvPr>
        <xdr:cNvPicPr>
          <a:picLocks noChangeAspect="1"/>
        </xdr:cNvPicPr>
      </xdr:nvPicPr>
      <xdr:blipFill>
        <a:blip xmlns:r="http://schemas.openxmlformats.org/officeDocument/2006/relationships" r:embed="rId9"/>
        <a:stretch>
          <a:fillRect/>
        </a:stretch>
      </xdr:blipFill>
      <xdr:spPr>
        <a:xfrm>
          <a:off x="9571802386" y="15196705"/>
          <a:ext cx="10217728" cy="3788352"/>
        </a:xfrm>
        <a:prstGeom prst="rect">
          <a:avLst/>
        </a:prstGeom>
      </xdr:spPr>
    </xdr:pic>
    <xdr:clientData/>
  </xdr:twoCellAnchor>
  <xdr:twoCellAnchor editAs="oneCell">
    <xdr:from>
      <xdr:col>15</xdr:col>
      <xdr:colOff>64943</xdr:colOff>
      <xdr:row>11</xdr:row>
      <xdr:rowOff>108239</xdr:rowOff>
    </xdr:from>
    <xdr:to>
      <xdr:col>18</xdr:col>
      <xdr:colOff>3117273</xdr:colOff>
      <xdr:row>18</xdr:row>
      <xdr:rowOff>108238</xdr:rowOff>
    </xdr:to>
    <xdr:pic>
      <xdr:nvPicPr>
        <xdr:cNvPr id="20" name="Picture 19">
          <a:extLst>
            <a:ext uri="{FF2B5EF4-FFF2-40B4-BE49-F238E27FC236}">
              <a16:creationId xmlns:a16="http://schemas.microsoft.com/office/drawing/2014/main" id="{916B18C6-51A4-FA8E-E947-378BC48D5E63}"/>
            </a:ext>
          </a:extLst>
        </xdr:cNvPr>
        <xdr:cNvPicPr>
          <a:picLocks noChangeAspect="1"/>
        </xdr:cNvPicPr>
      </xdr:nvPicPr>
      <xdr:blipFill>
        <a:blip xmlns:r="http://schemas.openxmlformats.org/officeDocument/2006/relationships" r:embed="rId10"/>
        <a:stretch>
          <a:fillRect/>
        </a:stretch>
      </xdr:blipFill>
      <xdr:spPr>
        <a:xfrm>
          <a:off x="9571824034" y="6039716"/>
          <a:ext cx="10174432" cy="45676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Weekly\%2312%20FEB-%2025\W1%20-%2004-Feb-25\HAL1-02-005-JAS-TS0-0-DCM-WPR%2004-Feb-25.xlsx" TargetMode="External"/><Relationship Id="rId1" Type="http://schemas.openxmlformats.org/officeDocument/2006/relationships/externalLinkPath" Target="file:///E:\Weekly\%2312%20FEB-%2025\W1%20-%2004-Feb-25\HAL1-02-005-JAS-TS0-0-DCM-WPR%2004-Feb-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General Information"/>
      <sheetName val="Progress"/>
      <sheetName val="Weekly Photos"/>
      <sheetName val="FIR Summary"/>
      <sheetName val="Quality"/>
      <sheetName val="Quality-Stat"/>
      <sheetName val="HSE"/>
      <sheetName val="HSE-Stat"/>
      <sheetName val="Major Quantities"/>
      <sheetName val="Risk Register"/>
      <sheetName val="CCO"/>
      <sheetName val="Invoice Log"/>
      <sheetName val="Procurement"/>
      <sheetName val="Issues"/>
      <sheetName val="Manpower"/>
      <sheetName val="Milestones"/>
      <sheetName val="Schedule"/>
      <sheetName val="EV-Chart Data"/>
      <sheetName val="Physical-Chart Data"/>
      <sheetName val="Testing"/>
      <sheetName val="Sheet1"/>
      <sheetName val="Codes"/>
    </sheetNames>
    <sheetDataSet>
      <sheetData sheetId="0"/>
      <sheetData sheetId="1">
        <row r="3">
          <cell r="O3">
            <v>45093675</v>
          </cell>
        </row>
      </sheetData>
      <sheetData sheetId="2">
        <row r="3">
          <cell r="C3" t="str">
            <v>Hail - Developing of Infrastructure Hail industrial city PHASE II - Eastern side Project</v>
          </cell>
        </row>
        <row r="5">
          <cell r="C5" t="str">
            <v>Shibh Aljazira Contracting Company</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sheetPr codeName="Sheet3"/>
  <dimension ref="A1:GA11"/>
  <sheetViews>
    <sheetView topLeftCell="CS1" zoomScale="85" zoomScaleNormal="85" workbookViewId="0">
      <selection activeCell="DC3" sqref="DC3"/>
    </sheetView>
  </sheetViews>
  <sheetFormatPr defaultRowHeight="14.5"/>
  <cols>
    <col min="1" max="1" width="9.81640625" bestFit="1" customWidth="1"/>
    <col min="2" max="2" width="16.81640625" customWidth="1"/>
    <col min="3" max="3" width="11.26953125" bestFit="1" customWidth="1"/>
    <col min="4" max="5" width="15.26953125" bestFit="1" customWidth="1"/>
    <col min="10" max="10" width="12.453125" bestFit="1" customWidth="1"/>
    <col min="11" max="11" width="11.1796875" bestFit="1" customWidth="1"/>
    <col min="12" max="12" width="12.1796875" bestFit="1" customWidth="1"/>
    <col min="13" max="13" width="11.453125" bestFit="1" customWidth="1"/>
    <col min="14" max="14" width="12.7265625" bestFit="1" customWidth="1"/>
    <col min="15" max="15" width="11.1796875" bestFit="1" customWidth="1"/>
    <col min="16" max="16" width="14" bestFit="1" customWidth="1"/>
    <col min="17" max="17" width="13.26953125" customWidth="1"/>
    <col min="18" max="20" width="11.453125" bestFit="1" customWidth="1"/>
    <col min="21" max="23" width="10.453125" bestFit="1" customWidth="1"/>
    <col min="27" max="27" width="9.453125" bestFit="1" customWidth="1"/>
    <col min="36" max="37" width="14.453125" bestFit="1" customWidth="1"/>
    <col min="38" max="39" width="14.453125" customWidth="1"/>
    <col min="53" max="53" width="14" bestFit="1" customWidth="1"/>
    <col min="54" max="54" width="17.7265625" bestFit="1" customWidth="1"/>
    <col min="55" max="55" width="15.81640625" customWidth="1"/>
    <col min="72" max="74" width="9.26953125" bestFit="1" customWidth="1"/>
    <col min="75" max="75" width="9.7265625" bestFit="1" customWidth="1"/>
    <col min="76" max="76" width="9.26953125" bestFit="1" customWidth="1"/>
    <col min="77" max="77" width="9.7265625" bestFit="1" customWidth="1"/>
    <col min="79" max="79" width="9.1796875" bestFit="1" customWidth="1"/>
    <col min="80" max="80" width="9.7265625" bestFit="1" customWidth="1"/>
    <col min="89" max="91" width="9.453125" bestFit="1" customWidth="1"/>
    <col min="92" max="92" width="9.7265625" bestFit="1" customWidth="1"/>
    <col min="93" max="94" width="9.453125" bestFit="1" customWidth="1"/>
    <col min="95" max="95" width="9" bestFit="1" customWidth="1"/>
    <col min="103" max="103" width="10.1796875" customWidth="1"/>
    <col min="104" max="104" width="8.81640625" customWidth="1"/>
    <col min="105" max="105" width="12.26953125" bestFit="1" customWidth="1"/>
    <col min="106" max="118" width="8.81640625" customWidth="1"/>
    <col min="166" max="166" width="11" customWidth="1"/>
    <col min="175" max="175" width="10.81640625" customWidth="1"/>
    <col min="176" max="176" width="9.453125" bestFit="1" customWidth="1"/>
    <col min="177" max="177" width="9.7265625" bestFit="1" customWidth="1"/>
    <col min="178" max="178" width="9" bestFit="1" customWidth="1"/>
    <col min="179" max="179" width="9.7265625" bestFit="1" customWidth="1"/>
    <col min="180" max="180" width="9.1796875" bestFit="1" customWidth="1"/>
    <col min="183" max="183" width="14.453125" customWidth="1"/>
  </cols>
  <sheetData>
    <row r="1" spans="1:183" ht="15" thickBot="1">
      <c r="A1" s="16" t="str">
        <f>'Weekly Progress Report'!$A$1</f>
        <v>MODON - Weekly Progress Report - Construction Projects</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row>
    <row r="2" spans="1:183">
      <c r="A2" s="16"/>
      <c r="B2" s="16" t="str">
        <f>'Weekly Progress Report'!$A$2</f>
        <v>Contract General Information</v>
      </c>
      <c r="C2" s="16"/>
      <c r="D2" s="16"/>
      <c r="E2" s="16"/>
      <c r="F2" s="16"/>
      <c r="G2" s="16"/>
      <c r="H2" s="16"/>
      <c r="I2" s="16"/>
      <c r="J2" s="242" t="str">
        <f>'Weekly Progress Report'!G2</f>
        <v>Key Dates</v>
      </c>
      <c r="K2" s="243"/>
      <c r="L2" s="243"/>
      <c r="M2" s="243"/>
      <c r="N2" s="243"/>
      <c r="O2" s="243"/>
      <c r="P2" s="243"/>
      <c r="Q2" s="243"/>
      <c r="R2" s="243"/>
      <c r="S2" s="243"/>
      <c r="T2" s="244"/>
      <c r="U2" s="242" t="str">
        <f>'Weekly Progress Report'!$M$2</f>
        <v>Cost Summary (SR)</v>
      </c>
      <c r="V2" s="243"/>
      <c r="W2" s="243"/>
      <c r="X2" s="243"/>
      <c r="Y2" s="243"/>
      <c r="Z2" s="243"/>
      <c r="AA2" s="243"/>
      <c r="AB2" s="244"/>
      <c r="AC2" s="243"/>
      <c r="AD2" s="242" t="str">
        <f>'Weekly Progress Report'!$U$2</f>
        <v>Performance Summary</v>
      </c>
      <c r="AE2" s="243"/>
      <c r="AF2" s="243"/>
      <c r="AG2" s="243"/>
      <c r="AH2" s="243"/>
      <c r="AI2" s="243"/>
      <c r="AJ2" s="243"/>
      <c r="AK2" s="243"/>
      <c r="AL2" s="243"/>
      <c r="AM2" s="243"/>
      <c r="AN2" s="243"/>
      <c r="AO2" s="244"/>
      <c r="AP2" s="242" t="str">
        <f>'Weekly Progress Report'!A59</f>
        <v>Shop Drawings</v>
      </c>
      <c r="AQ2" s="243"/>
      <c r="AR2" s="243"/>
      <c r="AS2" s="244"/>
      <c r="AT2" s="242" t="str">
        <f>'Weekly Progress Report'!A68</f>
        <v>Material Approval</v>
      </c>
      <c r="AU2" s="243"/>
      <c r="AV2" s="244"/>
      <c r="AW2" s="242" t="str">
        <f>'Weekly Progress Report'!A77</f>
        <v>Procurement Summary</v>
      </c>
      <c r="AX2" s="243"/>
      <c r="AY2" s="243"/>
      <c r="AZ2" s="243"/>
      <c r="BA2" s="243"/>
      <c r="BB2" s="243"/>
      <c r="BC2" s="244"/>
      <c r="BD2" s="242" t="str">
        <f>'Weekly Progress Report'!L59</f>
        <v>Quality Reports</v>
      </c>
      <c r="BE2" s="243"/>
      <c r="BF2" s="243"/>
      <c r="BG2" s="243"/>
      <c r="BH2" s="243"/>
      <c r="BI2" s="243"/>
      <c r="BJ2" s="243"/>
      <c r="BK2" s="243"/>
      <c r="BL2" s="243"/>
      <c r="BM2" s="243"/>
      <c r="BN2" s="243"/>
      <c r="BO2" s="243"/>
      <c r="BP2" s="243"/>
      <c r="BQ2" s="243"/>
      <c r="BR2" s="243"/>
      <c r="BS2" s="244"/>
      <c r="BT2" s="242" t="str">
        <f>'Weekly Progress Report'!L67</f>
        <v>Key Submittals Approval Status</v>
      </c>
      <c r="BU2" s="243"/>
      <c r="BV2" s="243"/>
      <c r="BW2" s="243"/>
      <c r="BX2" s="243"/>
      <c r="BY2" s="243"/>
      <c r="BZ2" s="243"/>
      <c r="CA2" s="243"/>
      <c r="CB2" s="243"/>
      <c r="CC2" s="244"/>
      <c r="CD2" s="242" t="str">
        <f>'Weekly Progress Report'!L73</f>
        <v>Invoices Summary</v>
      </c>
      <c r="CE2" s="243"/>
      <c r="CF2" s="243"/>
      <c r="CG2" s="243"/>
      <c r="CH2" s="243"/>
      <c r="CI2" s="243"/>
      <c r="CJ2" s="243"/>
      <c r="CK2" s="243"/>
      <c r="CL2" s="243"/>
      <c r="CM2" s="243"/>
      <c r="CN2" s="243"/>
      <c r="CO2" s="243"/>
      <c r="CP2" s="243"/>
      <c r="CQ2" s="244"/>
      <c r="CR2" s="242" t="str">
        <f>'Weekly Progress Report'!L81</f>
        <v>Resources at Site</v>
      </c>
      <c r="CS2" s="243"/>
      <c r="CT2" s="243"/>
      <c r="CU2" s="243"/>
      <c r="CV2" s="243"/>
      <c r="CW2" s="243"/>
      <c r="CX2" s="244"/>
      <c r="CY2" s="242" t="str">
        <f>'Weekly Progress Report'!W59</f>
        <v>Safety Statistics</v>
      </c>
      <c r="CZ2" s="243"/>
      <c r="DA2" s="243"/>
      <c r="DB2" s="243"/>
      <c r="DC2" s="243"/>
      <c r="DD2" s="243"/>
      <c r="DE2" s="243"/>
      <c r="DF2" s="243"/>
      <c r="DG2" s="243"/>
      <c r="DH2" s="243"/>
      <c r="DI2" s="243"/>
      <c r="DJ2" s="243"/>
      <c r="DK2" s="243"/>
      <c r="DL2" s="243"/>
      <c r="DM2" s="243"/>
      <c r="DN2" s="243"/>
      <c r="DO2" s="243"/>
      <c r="DP2" s="243"/>
      <c r="DQ2" s="243"/>
      <c r="DR2" s="243"/>
      <c r="DS2" s="243"/>
      <c r="DT2" s="243"/>
      <c r="DU2" s="243"/>
      <c r="DV2" s="243"/>
      <c r="DW2" s="243"/>
      <c r="DX2" s="243"/>
      <c r="DY2" s="243"/>
      <c r="DZ2" s="243"/>
      <c r="EA2" s="243"/>
      <c r="EB2" s="243"/>
      <c r="EC2" s="243"/>
      <c r="ED2" s="243"/>
      <c r="EE2" s="243"/>
      <c r="EF2" s="243"/>
      <c r="EG2" s="243"/>
      <c r="EH2" s="243"/>
      <c r="EI2" s="243"/>
      <c r="EJ2" s="243"/>
      <c r="EK2" s="243"/>
      <c r="EL2" s="243"/>
      <c r="EM2" s="243"/>
      <c r="EN2" s="243"/>
      <c r="EO2" s="243"/>
      <c r="EP2" s="243"/>
      <c r="EQ2" s="243"/>
      <c r="ER2" s="243"/>
      <c r="ES2" s="243"/>
      <c r="ET2" s="243"/>
      <c r="EU2" s="243"/>
      <c r="EV2" s="243"/>
      <c r="EW2" s="243"/>
      <c r="EX2" s="243"/>
      <c r="EY2" s="243"/>
      <c r="EZ2" s="243"/>
      <c r="FA2" s="243"/>
      <c r="FB2" s="243"/>
      <c r="FC2" s="243"/>
      <c r="FD2" s="243"/>
      <c r="FE2" s="243"/>
      <c r="FF2" s="243"/>
      <c r="FG2" s="243"/>
      <c r="FH2" s="243"/>
      <c r="FI2" s="243"/>
      <c r="FJ2" s="244"/>
      <c r="FK2" s="242" t="str">
        <f>'Weekly Progress Report'!A86</f>
        <v>Primavera P6 Schedule Status</v>
      </c>
      <c r="FL2" s="243"/>
      <c r="FM2" s="243"/>
      <c r="FN2" s="243"/>
      <c r="FO2" s="243"/>
      <c r="FP2" s="243"/>
      <c r="FQ2" s="243"/>
      <c r="FR2" s="244"/>
      <c r="FS2" s="242" t="str">
        <f>'Weekly Progress Report'!A95</f>
        <v>Weekly Prgoress Photos</v>
      </c>
      <c r="FT2" s="243"/>
      <c r="FU2" s="243"/>
      <c r="FV2" s="243"/>
      <c r="FW2" s="243"/>
      <c r="FX2" s="243"/>
      <c r="FY2" s="243"/>
      <c r="FZ2" s="243"/>
      <c r="GA2" s="244"/>
    </row>
    <row r="3" spans="1:183" s="53" customFormat="1" ht="56.25" customHeight="1">
      <c r="A3" s="247" t="str">
        <f>'Weekly Progress Report'!AF1</f>
        <v>Data Date</v>
      </c>
      <c r="B3" s="247" t="str">
        <f>'Weekly Progress Report'!A3</f>
        <v>Project Name</v>
      </c>
      <c r="C3" s="247" t="str">
        <f>'Weekly Progress Report'!A4</f>
        <v>Project ID</v>
      </c>
      <c r="D3" s="247" t="str">
        <f>'Weekly Progress Report'!A5</f>
        <v>Contractor</v>
      </c>
      <c r="E3" s="247" t="str">
        <f>'Weekly Progress Report'!A6</f>
        <v>Consultant</v>
      </c>
      <c r="F3" s="247" t="str">
        <f>'Weekly Progress Report'!D4</f>
        <v>Stage</v>
      </c>
      <c r="G3" s="247" t="str">
        <f>'Weekly Progress Report'!D5</f>
        <v>Status</v>
      </c>
      <c r="H3" s="247" t="str">
        <f>'Weekly Progress Report'!D6</f>
        <v>Modon PM</v>
      </c>
      <c r="I3" s="248" t="str">
        <f>'Weekly Progress Report'!AA2</f>
        <v>Project Scope</v>
      </c>
      <c r="J3" s="249" t="str">
        <f>'Weekly Progress Report'!G3</f>
        <v xml:space="preserve">Contract Award </v>
      </c>
      <c r="K3" s="247" t="str">
        <f>'Weekly Progress Report'!G4</f>
        <v xml:space="preserve">Contract Sign </v>
      </c>
      <c r="L3" s="247" t="str">
        <f>'Weekly Progress Report'!G5</f>
        <v xml:space="preserve">Site Handover </v>
      </c>
      <c r="M3" s="247" t="str">
        <f>'Weekly Progress Report'!G6</f>
        <v>Original Completion</v>
      </c>
      <c r="N3" s="247" t="str">
        <f>'Weekly Progress Report'!$I$3</f>
        <v>Contract Award  (Hijri)</v>
      </c>
      <c r="O3" s="247" t="str">
        <f>'Weekly Progress Report'!$I$4</f>
        <v>Contract Sign  (Hijri)</v>
      </c>
      <c r="P3" s="247" t="str">
        <f>'Weekly Progress Report'!$I$5</f>
        <v>Site Handover  (Hijri)</v>
      </c>
      <c r="Q3" s="247" t="str">
        <f>'Weekly Progress Report'!$I$6</f>
        <v>Original Completion (Hijri)</v>
      </c>
      <c r="R3" s="247" t="str">
        <f>'Weekly Progress Report'!$K$3</f>
        <v xml:space="preserve">Revised Completion </v>
      </c>
      <c r="S3" s="247" t="str">
        <f>'Weekly Progress Report'!$K$4</f>
        <v xml:space="preserve">Committed Completion </v>
      </c>
      <c r="T3" s="250" t="str">
        <f>'Weekly Progress Report'!$K$5</f>
        <v>Forecast Completion</v>
      </c>
      <c r="U3" s="249" t="str">
        <f>'Weekly Progress Report'!$M$3</f>
        <v>Original Contract Value</v>
      </c>
      <c r="V3" s="247" t="str">
        <f>'Weekly Progress Report'!$M$4</f>
        <v>Revised Contract Value</v>
      </c>
      <c r="W3" s="247" t="str">
        <f>'Weekly Progress Report'!$M$5</f>
        <v>Estimate At Completion Value</v>
      </c>
      <c r="X3" s="247" t="str">
        <f>'Weekly Progress Report'!$M$6</f>
        <v xml:space="preserve">Potential Changes </v>
      </c>
      <c r="Y3" s="247" t="str">
        <f>'Weekly Progress Report'!$Q$3</f>
        <v>O&amp;M Value (if any)</v>
      </c>
      <c r="Z3" s="247" t="str">
        <f>'Weekly Progress Report'!$Q$4</f>
        <v>Submitted Invoices (Gross Value)</v>
      </c>
      <c r="AA3" s="247" t="str">
        <f>'Weekly Progress Report'!$Q$5</f>
        <v>Penalities</v>
      </c>
      <c r="AB3" s="250" t="str">
        <f>'Weekly Progress Report'!$Q$6</f>
        <v>FIR Value (Todate)</v>
      </c>
      <c r="AC3" s="330" t="s">
        <v>741</v>
      </c>
      <c r="AD3" s="247" t="str">
        <f>'Weekly Progress Report'!$U$3</f>
        <v>Plan Value</v>
      </c>
      <c r="AE3" s="247" t="str">
        <f>'Weekly Progress Report'!$U$4</f>
        <v>Earn Value</v>
      </c>
      <c r="AF3" s="247" t="str">
        <f>'Weekly Progress Report'!$W$3</f>
        <v>Phys. Plan Value</v>
      </c>
      <c r="AG3" s="247" t="str">
        <f>'Weekly Progress Report'!$W$4</f>
        <v>Phys. Earn Value</v>
      </c>
      <c r="AH3" s="247" t="str">
        <f>'Weekly Progress Report'!$Y$3</f>
        <v>Quality Score</v>
      </c>
      <c r="AI3" s="247" t="str">
        <f>'Weekly Progress Report'!$Y$5</f>
        <v>Safety 
Score</v>
      </c>
      <c r="AJ3" s="247" t="s">
        <v>742</v>
      </c>
      <c r="AK3" s="247" t="s">
        <v>743</v>
      </c>
      <c r="AL3" s="247" t="s">
        <v>744</v>
      </c>
      <c r="AM3" s="247" t="s">
        <v>744</v>
      </c>
      <c r="AN3" s="247" t="s">
        <v>702</v>
      </c>
      <c r="AO3" s="250" t="s">
        <v>702</v>
      </c>
      <c r="AP3" s="249" t="s">
        <v>703</v>
      </c>
      <c r="AQ3" s="247" t="s">
        <v>704</v>
      </c>
      <c r="AR3" s="247" t="s">
        <v>705</v>
      </c>
      <c r="AS3" s="250" t="s">
        <v>706</v>
      </c>
      <c r="AT3" s="249" t="s">
        <v>707</v>
      </c>
      <c r="AU3" s="247" t="s">
        <v>708</v>
      </c>
      <c r="AV3" s="250" t="s">
        <v>709</v>
      </c>
      <c r="AW3" s="249" t="str">
        <f>'Weekly Progress Report'!C78</f>
        <v>Total Materials</v>
      </c>
      <c r="AX3" s="247" t="str">
        <f>'Weekly Progress Report'!D78</f>
        <v>Total Number of P.O.</v>
      </c>
      <c r="AY3" s="247" t="str">
        <f>'Weekly Progress Report'!E78</f>
        <v>Actual P.O.
To Date</v>
      </c>
      <c r="AZ3" s="247" t="str">
        <f>'Weekly Progress Report'!F78</f>
        <v>Remaining P.O</v>
      </c>
      <c r="BA3" s="247" t="str">
        <f>'Weekly Progress Report'!G78</f>
        <v>Material on Site</v>
      </c>
      <c r="BB3" s="247" t="str">
        <f>'Weekly Progress Report'!H78</f>
        <v>Remaining Materials</v>
      </c>
      <c r="BC3" s="250" t="str">
        <f>'Weekly Progress Report'!I78</f>
        <v>Material Delivery Completion (Date)</v>
      </c>
      <c r="BD3" s="249" t="str">
        <f>"NCR "&amp;'Weekly Progress Report'!N60</f>
        <v>NCR Issued</v>
      </c>
      <c r="BE3" s="247" t="str">
        <f>"NCR "&amp;'Weekly Progress Report'!O60</f>
        <v>NCR Closed</v>
      </c>
      <c r="BF3" s="247" t="str">
        <f>"NCR "&amp;'Weekly Progress Report'!P60</f>
        <v>NCR Pending</v>
      </c>
      <c r="BG3" s="247" t="str">
        <f>"NCR "&amp;'Weekly Progress Report'!Q60</f>
        <v>NCR Avg. Closing
(Days)</v>
      </c>
      <c r="BH3" s="247" t="str">
        <f>"SIR "&amp;'Weekly Progress Report'!N60</f>
        <v>SIR Issued</v>
      </c>
      <c r="BI3" s="247" t="str">
        <f>"SIR "&amp;'Weekly Progress Report'!O60</f>
        <v>SIR Closed</v>
      </c>
      <c r="BJ3" s="247" t="str">
        <f>"SIR "&amp;'Weekly Progress Report'!P60</f>
        <v>SIR Pending</v>
      </c>
      <c r="BK3" s="247" t="str">
        <f>"SIR "&amp;'Weekly Progress Report'!Q60</f>
        <v>SIR Avg. Closing
(Days)</v>
      </c>
      <c r="BL3" s="247" t="str">
        <f>"MIR "&amp;'Weekly Progress Report'!N60</f>
        <v>MIR Issued</v>
      </c>
      <c r="BM3" s="247" t="str">
        <f>"MIR "&amp;'Weekly Progress Report'!O60</f>
        <v>MIR Closed</v>
      </c>
      <c r="BN3" s="247" t="str">
        <f>"MIR "&amp;'Weekly Progress Report'!P60</f>
        <v>MIR Pending</v>
      </c>
      <c r="BO3" s="247" t="str">
        <f>"MIR "&amp;'Weekly Progress Report'!Q60</f>
        <v>MIR Avg. Closing
(Days)</v>
      </c>
      <c r="BP3" s="247" t="str">
        <f>"FIR "&amp;'Weekly Progress Report'!N60</f>
        <v>FIR Issued</v>
      </c>
      <c r="BQ3" s="247" t="str">
        <f>"FIR "&amp;'Weekly Progress Report'!O60</f>
        <v>FIR Closed</v>
      </c>
      <c r="BR3" s="247" t="str">
        <f>"FIR "&amp;'Weekly Progress Report'!P60</f>
        <v>FIR Pending</v>
      </c>
      <c r="BS3" s="250" t="str">
        <f>"FIR "&amp;'Weekly Progress Report'!Q60</f>
        <v>FIR Avg. Closing
(Days)</v>
      </c>
      <c r="BT3" s="249" t="str">
        <f>'Weekly Progress Report'!L68</f>
        <v xml:space="preserve">1 Quality Plan Approval </v>
      </c>
      <c r="BU3" s="247" t="str">
        <f>'Weekly Progress Report'!L69</f>
        <v xml:space="preserve">2 Quality Plan Last Up </v>
      </c>
      <c r="BV3" s="247" t="str">
        <f>'Weekly Progress Report'!L70</f>
        <v xml:space="preserve">3 Safety Plan Approval </v>
      </c>
      <c r="BW3" s="247" t="str">
        <f>'Weekly Progress Report'!L71</f>
        <v xml:space="preserve">4 Safety Plan Last Up </v>
      </c>
      <c r="BX3" s="247" t="str">
        <f>'Weekly Progress Report'!L72</f>
        <v xml:space="preserve">5 Construction Plan Approval </v>
      </c>
      <c r="BY3" s="247" t="str">
        <f>'Weekly Progress Report'!Q68</f>
        <v>6 Baseline Approval</v>
      </c>
      <c r="BZ3" s="247" t="str">
        <f>'Weekly Progress Report'!Q69</f>
        <v>7 No of Approved Version of Schedule</v>
      </c>
      <c r="CA3" s="247" t="str">
        <f>'Weekly Progress Report'!Q70</f>
        <v>8 Last Approved Schedule</v>
      </c>
      <c r="CB3" s="247" t="str">
        <f>'Weekly Progress Report'!Q71</f>
        <v>9 BOQ Approval Date</v>
      </c>
      <c r="CC3" s="250" t="str">
        <f>'Weekly Progress Report'!Q72</f>
        <v>10 No of Approved Version of BOQ</v>
      </c>
      <c r="CD3" s="251" t="str">
        <f>'Weekly Progress Report'!L74</f>
        <v>Total Submitted Invoices</v>
      </c>
      <c r="CE3" s="252" t="str">
        <f>'Weekly Progress Report'!L75</f>
        <v>PM Approved Invoices</v>
      </c>
      <c r="CF3" s="252" t="str">
        <f>'Weekly Progress Report'!L76</f>
        <v xml:space="preserve">No of Paid  Invoices </v>
      </c>
      <c r="CG3" s="252" t="str">
        <f>'Weekly Progress Report'!L77</f>
        <v>No of Pending Invoices</v>
      </c>
      <c r="CH3" s="252" t="str">
        <f>'Weekly Progress Report'!L78</f>
        <v>Advance Payment %</v>
      </c>
      <c r="CI3" s="252" t="str">
        <f>'Weekly Progress Report'!L79</f>
        <v>Retention %</v>
      </c>
      <c r="CJ3" s="252" t="str">
        <f>'Weekly Progress Report'!L80</f>
        <v>Deduction / Penalties %</v>
      </c>
      <c r="CK3" s="252" t="str">
        <f>'Weekly Progress Report'!O74</f>
        <v>Submitted Invoices (SAR)</v>
      </c>
      <c r="CL3" s="252" t="str">
        <f>'Weekly Progress Report'!O75</f>
        <v>PM Approved Invoices (SAR)</v>
      </c>
      <c r="CM3" s="252" t="str">
        <f>'Weekly Progress Report'!O76</f>
        <v>Paid  Invoices (SAR)</v>
      </c>
      <c r="CN3" s="252" t="str">
        <f>'Weekly Progress Report'!O77</f>
        <v>Last Submitted Period</v>
      </c>
      <c r="CO3" s="252" t="str">
        <f>'Weekly Progress Report'!O78</f>
        <v>Advance Payment (SAR)</v>
      </c>
      <c r="CP3" s="252" t="str">
        <f>'Weekly Progress Report'!O79</f>
        <v>Retention (SAR)</v>
      </c>
      <c r="CQ3" s="253" t="str">
        <f>'Weekly Progress Report'!O80</f>
        <v>Deduction / Penalties (SAR)</v>
      </c>
      <c r="CR3" s="249" t="s">
        <v>711</v>
      </c>
      <c r="CS3" s="247" t="s">
        <v>712</v>
      </c>
      <c r="CT3" s="247" t="s">
        <v>713</v>
      </c>
      <c r="CU3" s="247" t="s">
        <v>714</v>
      </c>
      <c r="CV3" s="247" t="s">
        <v>715</v>
      </c>
      <c r="CW3" s="247" t="s">
        <v>716</v>
      </c>
      <c r="CX3" s="250" t="s">
        <v>717</v>
      </c>
      <c r="CY3" s="251" t="str">
        <f>"This Week "&amp;'Weekly Progress Report'!X62</f>
        <v>This Week Total Hours Worked</v>
      </c>
      <c r="CZ3" s="252" t="str">
        <f>"This Week "&amp;'Weekly Progress Report'!X63</f>
        <v>This Week Safe Hours Worked</v>
      </c>
      <c r="DA3" s="252" t="str">
        <f>"This Week "&amp;'Weekly Progress Report'!X64</f>
        <v>This Week LTI</v>
      </c>
      <c r="DB3" s="252" t="str">
        <f>"This Week "&amp;'Weekly Progress Report'!X65</f>
        <v>This Week MTC (Healed w/o Disability)</v>
      </c>
      <c r="DC3" s="252" t="str">
        <f>"This Week "&amp;'Weekly Progress Report'!X66</f>
        <v>This Week MTC (Healed w/ Disability)</v>
      </c>
      <c r="DD3" s="252" t="str">
        <f>"This Week "&amp;'Weekly Progress Report'!X67</f>
        <v>This Week Near Miss</v>
      </c>
      <c r="DE3" s="252" t="str">
        <f>"This Week "&amp;'Weekly Progress Report'!X68</f>
        <v>This Week First Aid Cases</v>
      </c>
      <c r="DF3" s="252" t="str">
        <f>"This Week "&amp;'Weekly Progress Report'!X69</f>
        <v>This Week Fatality</v>
      </c>
      <c r="DG3" s="252" t="str">
        <f>"This Week "&amp;'Weekly Progress Report'!X70</f>
        <v>This Week Fire Incident Cases</v>
      </c>
      <c r="DH3" s="252" t="str">
        <f>"This Week "&amp;'Weekly Progress Report'!X71</f>
        <v>This Week Vehicle Incident</v>
      </c>
      <c r="DI3" s="252" t="str">
        <f>"This Week "&amp;'Weekly Progress Report'!X72</f>
        <v>This Week Property Damages</v>
      </c>
      <c r="DJ3" s="252" t="str">
        <f>"This Week "&amp;'Weekly Progress Report'!X73</f>
        <v xml:space="preserve">This Week Induction Training </v>
      </c>
      <c r="DK3" s="252" t="str">
        <f>"This Week "&amp;'Weekly Progress Report'!X74</f>
        <v>This Week No.of Internal Training</v>
      </c>
      <c r="DL3" s="252" t="str">
        <f>"This Week "&amp;'Weekly Progress Report'!X75</f>
        <v>This Week No.of Internal Audit</v>
      </c>
      <c r="DM3" s="252" t="str">
        <f>"This Week "&amp;'Weekly Progress Report'!X76</f>
        <v>This Week No. of Toolbox Talks</v>
      </c>
      <c r="DN3" s="252" t="str">
        <f>"This Week "&amp;'Weekly Progress Report'!X77</f>
        <v>This Week Safety Awards/Incentives</v>
      </c>
      <c r="DO3" s="252" t="str">
        <f>"This Month "&amp;'Weekly Progress Report'!X62</f>
        <v>This Month Total Hours Worked</v>
      </c>
      <c r="DP3" s="252" t="str">
        <f>"This Month "&amp;'Weekly Progress Report'!X63</f>
        <v>This Month Safe Hours Worked</v>
      </c>
      <c r="DQ3" s="252" t="str">
        <f>"This Month "&amp;'Weekly Progress Report'!X64</f>
        <v>This Month LTI</v>
      </c>
      <c r="DR3" s="252" t="str">
        <f>"This Month "&amp;'Weekly Progress Report'!X65</f>
        <v>This Month MTC (Healed w/o Disability)</v>
      </c>
      <c r="DS3" s="252" t="str">
        <f>"This Month "&amp;'Weekly Progress Report'!X66</f>
        <v>This Month MTC (Healed w/ Disability)</v>
      </c>
      <c r="DT3" s="252" t="str">
        <f>"This Month "&amp;'Weekly Progress Report'!X67</f>
        <v>This Month Near Miss</v>
      </c>
      <c r="DU3" s="252" t="str">
        <f>"This Month "&amp;'Weekly Progress Report'!X68</f>
        <v>This Month First Aid Cases</v>
      </c>
      <c r="DV3" s="252" t="str">
        <f>"This Month "&amp;'Weekly Progress Report'!X69</f>
        <v>This Month Fatality</v>
      </c>
      <c r="DW3" s="252" t="str">
        <f>"This Month "&amp;'Weekly Progress Report'!X70</f>
        <v>This Month Fire Incident Cases</v>
      </c>
      <c r="DX3" s="252" t="str">
        <f>"This Month "&amp;'Weekly Progress Report'!X71</f>
        <v>This Month Vehicle Incident</v>
      </c>
      <c r="DY3" s="252" t="str">
        <f>"This Month "&amp;'Weekly Progress Report'!X72</f>
        <v>This Month Property Damages</v>
      </c>
      <c r="DZ3" s="252" t="str">
        <f>"This Month "&amp;'Weekly Progress Report'!X73</f>
        <v xml:space="preserve">This Month Induction Training </v>
      </c>
      <c r="EA3" s="252" t="str">
        <f>"This Month "&amp;'Weekly Progress Report'!X74</f>
        <v>This Month No.of Internal Training</v>
      </c>
      <c r="EB3" s="252" t="str">
        <f>"This Month "&amp;'Weekly Progress Report'!X75</f>
        <v>This Month No.of Internal Audit</v>
      </c>
      <c r="EC3" s="252" t="str">
        <f>"This Month "&amp;'Weekly Progress Report'!X76</f>
        <v>This Month No. of Toolbox Talks</v>
      </c>
      <c r="ED3" s="252" t="str">
        <f>"This Month "&amp;'Weekly Progress Report'!X77</f>
        <v>This Month Safety Awards/Incentives</v>
      </c>
      <c r="EE3" s="247" t="str">
        <f>"YTD "&amp;'Weekly Progress Report'!X62</f>
        <v>YTD Total Hours Worked</v>
      </c>
      <c r="EF3" s="247" t="str">
        <f>"YTD "&amp;'Weekly Progress Report'!X63</f>
        <v>YTD Safe Hours Worked</v>
      </c>
      <c r="EG3" s="247" t="str">
        <f>"YTD "&amp;'Weekly Progress Report'!X64</f>
        <v>YTD LTI</v>
      </c>
      <c r="EH3" s="247" t="str">
        <f>"YTD "&amp;'Weekly Progress Report'!X65</f>
        <v>YTD MTC (Healed w/o Disability)</v>
      </c>
      <c r="EI3" s="247" t="str">
        <f>"YTD "&amp;'Weekly Progress Report'!X66</f>
        <v>YTD MTC (Healed w/ Disability)</v>
      </c>
      <c r="EJ3" s="247" t="str">
        <f>"YTD "&amp;'Weekly Progress Report'!X67</f>
        <v>YTD Near Miss</v>
      </c>
      <c r="EK3" s="247" t="str">
        <f>"YTD "&amp;'Weekly Progress Report'!X68</f>
        <v>YTD First Aid Cases</v>
      </c>
      <c r="EL3" s="247" t="str">
        <f>"YTD "&amp;'Weekly Progress Report'!X69</f>
        <v>YTD Fatality</v>
      </c>
      <c r="EM3" s="247" t="str">
        <f>"YTD "&amp;'Weekly Progress Report'!X70</f>
        <v>YTD Fire Incident Cases</v>
      </c>
      <c r="EN3" s="247" t="str">
        <f>"YTD "&amp;'Weekly Progress Report'!X71</f>
        <v>YTD Vehicle Incident</v>
      </c>
      <c r="EO3" s="247" t="str">
        <f>"YTD "&amp;'Weekly Progress Report'!X72</f>
        <v>YTD Property Damages</v>
      </c>
      <c r="EP3" s="247" t="str">
        <f>"YTD "&amp;'Weekly Progress Report'!X73</f>
        <v xml:space="preserve">YTD Induction Training </v>
      </c>
      <c r="EQ3" s="247" t="str">
        <f>"YTD "&amp;'Weekly Progress Report'!X74</f>
        <v>YTD No.of Internal Training</v>
      </c>
      <c r="ER3" s="247" t="str">
        <f>"YTD "&amp;'Weekly Progress Report'!X75</f>
        <v>YTD No.of Internal Audit</v>
      </c>
      <c r="ES3" s="247" t="str">
        <f>"YTD "&amp;'Weekly Progress Report'!X76</f>
        <v>YTD No. of Toolbox Talks</v>
      </c>
      <c r="ET3" s="247" t="str">
        <f>"YTD "&amp;'Weekly Progress Report'!X77</f>
        <v>YTD Safety Awards/Incentives</v>
      </c>
      <c r="EU3" s="247" t="str">
        <f>"Cum "&amp;'Weekly Progress Report'!X62</f>
        <v>Cum Total Hours Worked</v>
      </c>
      <c r="EV3" s="247" t="str">
        <f>"Cum "&amp;'Weekly Progress Report'!X63</f>
        <v>Cum Safe Hours Worked</v>
      </c>
      <c r="EW3" s="247" t="str">
        <f>"Cum "&amp;'Weekly Progress Report'!X64</f>
        <v>Cum LTI</v>
      </c>
      <c r="EX3" s="247" t="str">
        <f>"Cum "&amp;'Weekly Progress Report'!X65</f>
        <v>Cum MTC (Healed w/o Disability)</v>
      </c>
      <c r="EY3" s="247" t="str">
        <f>"Cum "&amp;'Weekly Progress Report'!X66</f>
        <v>Cum MTC (Healed w/ Disability)</v>
      </c>
      <c r="EZ3" s="247" t="str">
        <f>"Cum "&amp;'Weekly Progress Report'!X67</f>
        <v>Cum Near Miss</v>
      </c>
      <c r="FA3" s="247" t="str">
        <f>"Cum "&amp;'Weekly Progress Report'!X68</f>
        <v>Cum First Aid Cases</v>
      </c>
      <c r="FB3" s="247" t="str">
        <f>"Cum "&amp;'Weekly Progress Report'!X69</f>
        <v>Cum Fatality</v>
      </c>
      <c r="FC3" s="247" t="str">
        <f>"Cum "&amp;'Weekly Progress Report'!X70</f>
        <v>Cum Fire Incident Cases</v>
      </c>
      <c r="FD3" s="247" t="str">
        <f>"Cum "&amp;'Weekly Progress Report'!X71</f>
        <v>Cum Vehicle Incident</v>
      </c>
      <c r="FE3" s="247" t="str">
        <f>"Cum "&amp;'Weekly Progress Report'!X72</f>
        <v>Cum Property Damages</v>
      </c>
      <c r="FF3" s="247" t="str">
        <f>"Cum "&amp;'Weekly Progress Report'!X73</f>
        <v xml:space="preserve">Cum Induction Training </v>
      </c>
      <c r="FG3" s="247" t="str">
        <f>"Cum "&amp;'Weekly Progress Report'!X74</f>
        <v>Cum No.of Internal Training</v>
      </c>
      <c r="FH3" s="247" t="str">
        <f>"Cum "&amp;'Weekly Progress Report'!X75</f>
        <v>Cum No.of Internal Audit</v>
      </c>
      <c r="FI3" s="247" t="str">
        <f>"Cum "&amp;'Weekly Progress Report'!X76</f>
        <v>Cum No. of Toolbox Talks</v>
      </c>
      <c r="FJ3" s="250" t="str">
        <f>"Cum "&amp;'Weekly Progress Report'!X77</f>
        <v>Cum Safety Awards/Incentives</v>
      </c>
      <c r="FK3" s="249" t="str">
        <f>'Weekly Progress Report'!A89</f>
        <v>Total Act.</v>
      </c>
      <c r="FL3" s="247" t="str">
        <f>'Weekly Progress Report'!B89</f>
        <v>Not Started</v>
      </c>
      <c r="FM3" s="247" t="str">
        <f>'Weekly Progress Report'!C89</f>
        <v>In Progress</v>
      </c>
      <c r="FN3" s="247" t="str">
        <f>'Weekly Progress Report'!D89</f>
        <v>Completed</v>
      </c>
      <c r="FO3" s="247" t="s">
        <v>718</v>
      </c>
      <c r="FP3" s="247" t="s">
        <v>719</v>
      </c>
      <c r="FQ3" s="247" t="s">
        <v>720</v>
      </c>
      <c r="FR3" s="250" t="s">
        <v>721</v>
      </c>
      <c r="FS3" s="249">
        <f>'Weekly Progress Report'!B97</f>
        <v>0</v>
      </c>
      <c r="FT3" s="247">
        <f>'Weekly Progress Report'!D97</f>
        <v>0</v>
      </c>
      <c r="FU3" s="247">
        <f>'Weekly Progress Report'!F97</f>
        <v>0</v>
      </c>
      <c r="FV3" s="247">
        <f>'Weekly Progress Report'!H97</f>
        <v>0</v>
      </c>
      <c r="FW3" s="247">
        <f>'Weekly Progress Report'!J97</f>
        <v>0</v>
      </c>
      <c r="FX3" s="247">
        <f>'Weekly Progress Report'!L97</f>
        <v>0</v>
      </c>
      <c r="FY3" s="247">
        <f>'Weekly Progress Report'!N97</f>
        <v>0</v>
      </c>
      <c r="FZ3" s="247">
        <f>'Weekly Progress Report'!O97</f>
        <v>0</v>
      </c>
      <c r="GA3" s="250">
        <f>'Weekly Progress Report'!P97</f>
        <v>0</v>
      </c>
    </row>
    <row r="4" spans="1:183" s="53" customFormat="1" ht="36" customHeight="1" thickBot="1">
      <c r="A4" s="254">
        <f>'Weekly Progress Report'!AG1</f>
        <v>46308</v>
      </c>
      <c r="B4" s="53" t="str">
        <f>'Weekly Progress Report'!B3</f>
        <v>Development of Infrastructure for phase 1 of the Logistics area at the 2nd Industrial City in Dammam</v>
      </c>
      <c r="C4" s="53" t="str">
        <f>'Weekly Progress Report'!B4</f>
        <v>DAM2-02-009</v>
      </c>
      <c r="D4" s="53" t="str">
        <f>'Weekly Progress Report'!B5</f>
        <v>Shibh Aljazira Contracting Company</v>
      </c>
      <c r="E4" s="53" t="str">
        <f>'Weekly Progress Report'!B6</f>
        <v>Egis</v>
      </c>
      <c r="F4" s="53" t="str">
        <f>'Weekly Progress Report'!E4</f>
        <v>Construction</v>
      </c>
      <c r="G4" s="53" t="str">
        <f>'Weekly Progress Report'!E5</f>
        <v>Active</v>
      </c>
      <c r="H4" s="53" t="str">
        <f>'Weekly Progress Report'!E6</f>
        <v>Muhammad H Al-Essa</v>
      </c>
      <c r="I4" s="255" t="str">
        <f>'Weekly Progress Report'!AA3</f>
        <v>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v>
      </c>
      <c r="J4" s="256">
        <f>'Weekly Progress Report'!H3</f>
        <v>45838</v>
      </c>
      <c r="K4" s="257">
        <f>'Weekly Progress Report'!H4</f>
        <v>45852</v>
      </c>
      <c r="L4" s="257">
        <f>'Weekly Progress Report'!H5</f>
        <v>45868</v>
      </c>
      <c r="M4" s="257">
        <f>'Weekly Progress Report'!H6</f>
        <v>46416</v>
      </c>
      <c r="N4" s="257">
        <f>'Weekly Progress Report'!$J$3</f>
        <v>45838</v>
      </c>
      <c r="O4" s="257">
        <f>'Weekly Progress Report'!$J$4</f>
        <v>45852</v>
      </c>
      <c r="P4" s="257">
        <f>'Weekly Progress Report'!$J$5</f>
        <v>45868</v>
      </c>
      <c r="Q4" s="258">
        <f>'Weekly Progress Report'!$J$6</f>
        <v>46416</v>
      </c>
      <c r="R4" s="258">
        <f>'Weekly Progress Report'!$L$3</f>
        <v>46416</v>
      </c>
      <c r="S4" s="258">
        <f>'Weekly Progress Report'!$L$4</f>
        <v>46416</v>
      </c>
      <c r="T4" s="259">
        <f>'Weekly Progress Report'!$L$5</f>
        <v>46425</v>
      </c>
      <c r="U4" s="260">
        <f>'Weekly Progress Report'!$O$3</f>
        <v>198906162.60999998</v>
      </c>
      <c r="V4" s="261">
        <f>'Weekly Progress Report'!$O$4</f>
        <v>198906162.60999998</v>
      </c>
      <c r="W4" s="261">
        <f>'Weekly Progress Report'!$O$5</f>
        <v>198906162.60999998</v>
      </c>
      <c r="X4" s="262">
        <f>'Weekly Progress Report'!$O$6</f>
        <v>0</v>
      </c>
      <c r="Y4" s="261">
        <f>'Weekly Progress Report'!$S$3</f>
        <v>0</v>
      </c>
      <c r="Z4" s="261">
        <f>'Weekly Progress Report'!$S$4</f>
        <v>62889673.528999999</v>
      </c>
      <c r="AA4" s="261">
        <f>'Weekly Progress Report'!$S$5</f>
        <v>-104500</v>
      </c>
      <c r="AB4" s="263">
        <f>'Weekly Progress Report'!$S$6</f>
        <v>81734061.682555214</v>
      </c>
      <c r="AC4" s="264">
        <f>'Weekly Progress Report'!$J$29</f>
        <v>0.66129318370041823</v>
      </c>
      <c r="AD4" s="265">
        <f>'Weekly Progress Report'!$V$3</f>
        <v>0.66129318370041823</v>
      </c>
      <c r="AE4" s="265">
        <f>'Weekly Progress Report'!$V$4</f>
        <v>0.52990858330852397</v>
      </c>
      <c r="AF4" s="265">
        <f>'Weekly Progress Report'!$X$3</f>
        <v>0.65555122463350235</v>
      </c>
      <c r="AG4" s="265">
        <f>'Weekly Progress Report'!$X$4</f>
        <v>0.5298999999999997</v>
      </c>
      <c r="AH4" s="266">
        <f>'Weekly Progress Report'!$Z$3</f>
        <v>0.93</v>
      </c>
      <c r="AI4" s="266">
        <f>'Weekly Progress Report'!$Z$5</f>
        <v>0.9285714285714286</v>
      </c>
      <c r="AJ4" s="331">
        <f>'Weekly Progress Report'!$E$29</f>
        <v>-12324623.010000005</v>
      </c>
      <c r="AK4" s="331">
        <f>'Weekly Progress Report'!$F$29</f>
        <v>2986147.7500000019</v>
      </c>
      <c r="AL4" s="332">
        <f>AJ4/V4</f>
        <v>-6.1961996794263161E-2</v>
      </c>
      <c r="AM4" s="332">
        <f>AK4/V4</f>
        <v>1.5012846815887814E-2</v>
      </c>
      <c r="AN4" s="265">
        <f>'Weekly Progress Report'!S29</f>
        <v>4.6783912209079133E-2</v>
      </c>
      <c r="AO4" s="267">
        <f>'Weekly Progress Report'!T29</f>
        <v>2.557986562511691E-2</v>
      </c>
      <c r="AP4" s="268">
        <f>'Weekly Progress Report'!C67</f>
        <v>1774</v>
      </c>
      <c r="AQ4" s="266">
        <f>'Weekly Progress Report'!I67</f>
        <v>0</v>
      </c>
      <c r="AR4" s="266">
        <f>'Weekly Progress Report'!J67</f>
        <v>0</v>
      </c>
      <c r="AS4" s="269">
        <f>'Weekly Progress Report'!K67</f>
        <v>1774</v>
      </c>
      <c r="AT4" s="268">
        <f>'Weekly Progress Report'!C76</f>
        <v>153</v>
      </c>
      <c r="AU4" s="266">
        <f>'Weekly Progress Report'!J76</f>
        <v>5</v>
      </c>
      <c r="AV4" s="269">
        <f>'Weekly Progress Report'!K76</f>
        <v>149</v>
      </c>
      <c r="AW4" s="268">
        <f>'Weekly Progress Report'!C85</f>
        <v>48</v>
      </c>
      <c r="AX4" s="266">
        <f>'Weekly Progress Report'!D85</f>
        <v>48</v>
      </c>
      <c r="AY4" s="266">
        <f>'Weekly Progress Report'!E85</f>
        <v>42</v>
      </c>
      <c r="AZ4" s="266">
        <f>'Weekly Progress Report'!F85</f>
        <v>0</v>
      </c>
      <c r="BA4" s="266">
        <f>'Weekly Progress Report'!G85</f>
        <v>21</v>
      </c>
      <c r="BB4" s="266">
        <f>'Weekly Progress Report'!H85</f>
        <v>27</v>
      </c>
      <c r="BC4" s="259">
        <f>'Weekly Progress Report'!I85</f>
        <v>46335</v>
      </c>
      <c r="BD4" s="268">
        <f>'Weekly Progress Report'!N63</f>
        <v>4</v>
      </c>
      <c r="BE4" s="266">
        <f>'Weekly Progress Report'!O63</f>
        <v>3</v>
      </c>
      <c r="BF4" s="266">
        <f>'Weekly Progress Report'!P63</f>
        <v>1</v>
      </c>
      <c r="BG4" s="266">
        <f>'Weekly Progress Report'!Q63</f>
        <v>0</v>
      </c>
      <c r="BH4" s="266">
        <f>'Weekly Progress Report'!N64</f>
        <v>50</v>
      </c>
      <c r="BI4" s="266">
        <f>'Weekly Progress Report'!O64</f>
        <v>41</v>
      </c>
      <c r="BJ4" s="266">
        <f>'Weekly Progress Report'!P64</f>
        <v>9</v>
      </c>
      <c r="BK4" s="266">
        <f>'Weekly Progress Report'!Q64</f>
        <v>0</v>
      </c>
      <c r="BL4" s="266">
        <f>'Weekly Progress Report'!N65</f>
        <v>111</v>
      </c>
      <c r="BM4" s="266">
        <f>'Weekly Progress Report'!O65</f>
        <v>110</v>
      </c>
      <c r="BN4" s="266">
        <f>'Weekly Progress Report'!P65</f>
        <v>1</v>
      </c>
      <c r="BO4" s="266">
        <f>'Weekly Progress Report'!Q65</f>
        <v>0</v>
      </c>
      <c r="BP4" s="266">
        <f>'Weekly Progress Report'!N66</f>
        <v>4408</v>
      </c>
      <c r="BQ4" s="266">
        <f>'Weekly Progress Report'!O66</f>
        <v>4286</v>
      </c>
      <c r="BR4" s="266">
        <f>'Weekly Progress Report'!P66</f>
        <v>122</v>
      </c>
      <c r="BS4" s="269">
        <f>'Weekly Progress Report'!Q66</f>
        <v>0</v>
      </c>
      <c r="BT4" s="270">
        <f>'Weekly Progress Report'!O68</f>
        <v>45346</v>
      </c>
      <c r="BU4" s="271">
        <f>'Weekly Progress Report'!O69</f>
        <v>45346</v>
      </c>
      <c r="BV4" s="271">
        <f>'Weekly Progress Report'!O70</f>
        <v>45350</v>
      </c>
      <c r="BW4" s="271">
        <f>'Weekly Progress Report'!O71</f>
        <v>45350</v>
      </c>
      <c r="BX4" s="271">
        <f>'Weekly Progress Report'!O72</f>
        <v>45348</v>
      </c>
      <c r="BY4" s="271">
        <f>'Weekly Progress Report'!U68</f>
        <v>45361</v>
      </c>
      <c r="BZ4" s="266">
        <f>'Weekly Progress Report'!U69</f>
        <v>1</v>
      </c>
      <c r="CA4" s="271">
        <f>'Weekly Progress Report'!U70</f>
        <v>45361</v>
      </c>
      <c r="CB4" s="271">
        <f>'Weekly Progress Report'!U71</f>
        <v>0</v>
      </c>
      <c r="CC4" s="269">
        <f>'Weekly Progress Report'!U72</f>
        <v>1</v>
      </c>
      <c r="CD4" s="260">
        <f>'Weekly Progress Report'!N74</f>
        <v>7</v>
      </c>
      <c r="CE4" s="261">
        <f>'Weekly Progress Report'!N75</f>
        <v>0</v>
      </c>
      <c r="CF4" s="261">
        <f>'Weekly Progress Report'!N76</f>
        <v>0</v>
      </c>
      <c r="CG4" s="261">
        <f>'Weekly Progress Report'!N77</f>
        <v>0</v>
      </c>
      <c r="CH4" s="261">
        <f>'Weekly Progress Report'!N78</f>
        <v>0</v>
      </c>
      <c r="CI4" s="261">
        <f>'Weekly Progress Report'!N79</f>
        <v>0</v>
      </c>
      <c r="CJ4" s="261">
        <f>'Weekly Progress Report'!N80</f>
        <v>5.2537336515257006E-4</v>
      </c>
      <c r="CK4" s="272">
        <f>'Weekly Progress Report'!R74</f>
        <v>62889673.528999999</v>
      </c>
      <c r="CL4" s="272">
        <f>'Weekly Progress Report'!R75</f>
        <v>0</v>
      </c>
      <c r="CM4" s="272">
        <f>'Weekly Progress Report'!R76</f>
        <v>0</v>
      </c>
      <c r="CN4" s="273">
        <f>'Weekly Progress Report'!R77</f>
        <v>46280</v>
      </c>
      <c r="CO4" s="272">
        <f>'Weekly Progress Report'!R78</f>
        <v>0</v>
      </c>
      <c r="CP4" s="272">
        <f>'Weekly Progress Report'!R79</f>
        <v>0</v>
      </c>
      <c r="CQ4" s="274">
        <f>'Weekly Progress Report'!R80</f>
        <v>-104500</v>
      </c>
      <c r="CR4" s="275">
        <f>'Weekly Progress Report'!L84</f>
        <v>35</v>
      </c>
      <c r="CS4" s="266">
        <f>'Weekly Progress Report'!M84</f>
        <v>57</v>
      </c>
      <c r="CT4" s="266">
        <f>'Weekly Progress Report'!O84</f>
        <v>4</v>
      </c>
      <c r="CU4" s="276">
        <f>'Weekly Progress Report'!P84</f>
        <v>360</v>
      </c>
      <c r="CV4" s="266">
        <f>'Weekly Progress Report'!Q84</f>
        <v>483</v>
      </c>
      <c r="CW4" s="266">
        <f>'Weekly Progress Report'!T94</f>
        <v>150</v>
      </c>
      <c r="CX4" s="269">
        <f>'Weekly Progress Report'!U94</f>
        <v>326</v>
      </c>
      <c r="CY4" s="268">
        <f>'Weekly Progress Report'!Z62</f>
        <v>34740</v>
      </c>
      <c r="CZ4" s="266">
        <f>'Weekly Progress Report'!Z63</f>
        <v>34740</v>
      </c>
      <c r="DA4" s="266">
        <f>'Weekly Progress Report'!Z64</f>
        <v>0</v>
      </c>
      <c r="DB4" s="266">
        <f>'Weekly Progress Report'!Z65</f>
        <v>0</v>
      </c>
      <c r="DC4" s="266">
        <f>'Weekly Progress Report'!Z66</f>
        <v>0</v>
      </c>
      <c r="DD4" s="266">
        <f>'Weekly Progress Report'!Z67</f>
        <v>0</v>
      </c>
      <c r="DE4" s="266">
        <f>'Weekly Progress Report'!Z68</f>
        <v>0</v>
      </c>
      <c r="DF4" s="266">
        <f>'Weekly Progress Report'!Z69</f>
        <v>0</v>
      </c>
      <c r="DG4" s="266">
        <f>'Weekly Progress Report'!Z70</f>
        <v>0</v>
      </c>
      <c r="DH4" s="266">
        <f>'Weekly Progress Report'!Z71</f>
        <v>0</v>
      </c>
      <c r="DI4" s="266">
        <f>'Weekly Progress Report'!Z72</f>
        <v>0</v>
      </c>
      <c r="DJ4" s="266">
        <f>'Weekly Progress Report'!Z73</f>
        <v>33</v>
      </c>
      <c r="DK4" s="266">
        <f>'Weekly Progress Report'!Z74</f>
        <v>0</v>
      </c>
      <c r="DL4" s="266">
        <f>'Weekly Progress Report'!Z75</f>
        <v>0</v>
      </c>
      <c r="DM4" s="266" t="str">
        <f>'Weekly Progress Report'!Z76</f>
        <v>3(323)</v>
      </c>
      <c r="DN4" s="266">
        <f>'Weekly Progress Report'!Z77</f>
        <v>0</v>
      </c>
      <c r="DO4" s="266">
        <f>'Weekly Progress Report'!AB62</f>
        <v>69480</v>
      </c>
      <c r="DP4" s="266">
        <f>'Weekly Progress Report'!AB63</f>
        <v>69480</v>
      </c>
      <c r="DQ4" s="266">
        <f>'Weekly Progress Report'!AB64</f>
        <v>0</v>
      </c>
      <c r="DR4" s="266">
        <f>'Weekly Progress Report'!AB65</f>
        <v>0</v>
      </c>
      <c r="DS4" s="266">
        <f>'Weekly Progress Report'!AB66</f>
        <v>0</v>
      </c>
      <c r="DT4" s="266">
        <f>'Weekly Progress Report'!AB67</f>
        <v>0</v>
      </c>
      <c r="DU4" s="266">
        <f>'Weekly Progress Report'!AB68</f>
        <v>0</v>
      </c>
      <c r="DV4" s="266">
        <f>'Weekly Progress Report'!AB69</f>
        <v>0</v>
      </c>
      <c r="DW4" s="266">
        <f>'Weekly Progress Report'!AB70</f>
        <v>0</v>
      </c>
      <c r="DX4" s="266">
        <f>'Weekly Progress Report'!AB71</f>
        <v>0</v>
      </c>
      <c r="DY4" s="266">
        <f>'Weekly Progress Report'!AB72</f>
        <v>0</v>
      </c>
      <c r="DZ4" s="266">
        <f>'Weekly Progress Report'!AB73</f>
        <v>62</v>
      </c>
      <c r="EA4" s="266" t="str">
        <f>'Weekly Progress Report'!AB74</f>
        <v>2 (9)</v>
      </c>
      <c r="EB4" s="266">
        <f>'Weekly Progress Report'!AB75</f>
        <v>1</v>
      </c>
      <c r="EC4" s="266" t="str">
        <f>'Weekly Progress Report'!AB76</f>
        <v>3(648)</v>
      </c>
      <c r="ED4" s="266">
        <f>'Weekly Progress Report'!AB77</f>
        <v>0</v>
      </c>
      <c r="EE4" s="266">
        <f>'Weekly Progress Report'!AC62</f>
        <v>774924</v>
      </c>
      <c r="EF4" s="266">
        <f>'Weekly Progress Report'!AC63</f>
        <v>774924</v>
      </c>
      <c r="EG4" s="266">
        <f>'Weekly Progress Report'!AC64</f>
        <v>0</v>
      </c>
      <c r="EH4" s="266">
        <f>'Weekly Progress Report'!AC65</f>
        <v>0</v>
      </c>
      <c r="EI4" s="266">
        <f>'Weekly Progress Report'!AC66</f>
        <v>0</v>
      </c>
      <c r="EJ4" s="266">
        <f>'Weekly Progress Report'!AC67</f>
        <v>0</v>
      </c>
      <c r="EK4" s="266">
        <f>'Weekly Progress Report'!AC68</f>
        <v>0</v>
      </c>
      <c r="EL4" s="266">
        <f>'Weekly Progress Report'!AC69</f>
        <v>0</v>
      </c>
      <c r="EM4" s="266">
        <f>'Weekly Progress Report'!AC70</f>
        <v>0</v>
      </c>
      <c r="EN4" s="266">
        <f>'Weekly Progress Report'!AC71</f>
        <v>0</v>
      </c>
      <c r="EO4" s="266">
        <f>'Weekly Progress Report'!AC72</f>
        <v>0</v>
      </c>
      <c r="EP4" s="266" t="str">
        <f>'Weekly Progress Report'!AC73</f>
        <v>114(564)</v>
      </c>
      <c r="EQ4" s="266" t="str">
        <f>'Weekly Progress Report'!AC74</f>
        <v>5(23)</v>
      </c>
      <c r="ER4" s="266">
        <f>'Weekly Progress Report'!AC75</f>
        <v>4</v>
      </c>
      <c r="ES4" s="266" t="str">
        <f>'Weekly Progress Report'!AC76</f>
        <v>(43(3442)</v>
      </c>
      <c r="ET4" s="266">
        <f>'Weekly Progress Report'!AC77</f>
        <v>1</v>
      </c>
      <c r="EU4" s="266">
        <f>'Weekly Progress Report'!AD62</f>
        <v>839982</v>
      </c>
      <c r="EV4" s="266">
        <f>'Weekly Progress Report'!AD63</f>
        <v>839982</v>
      </c>
      <c r="EW4" s="266">
        <f>'Weekly Progress Report'!AD64</f>
        <v>0</v>
      </c>
      <c r="EX4" s="266">
        <f>'Weekly Progress Report'!AD65</f>
        <v>0</v>
      </c>
      <c r="EY4" s="266">
        <f>'Weekly Progress Report'!AD66</f>
        <v>0</v>
      </c>
      <c r="EZ4" s="266">
        <f>'Weekly Progress Report'!AD67</f>
        <v>0</v>
      </c>
      <c r="FA4" s="266">
        <f>'Weekly Progress Report'!AD68</f>
        <v>0</v>
      </c>
      <c r="FB4" s="266">
        <f>'Weekly Progress Report'!AD69</f>
        <v>0</v>
      </c>
      <c r="FC4" s="266">
        <f>'Weekly Progress Report'!AD70</f>
        <v>0</v>
      </c>
      <c r="FD4" s="266">
        <f>'Weekly Progress Report'!AD71</f>
        <v>0</v>
      </c>
      <c r="FE4" s="266">
        <f>'Weekly Progress Report'!AD72</f>
        <v>0</v>
      </c>
      <c r="FF4" s="266" t="str">
        <f>'Weekly Progress Report'!AD73</f>
        <v>147(888)</v>
      </c>
      <c r="FG4" s="266" t="str">
        <f>'Weekly Progress Report'!AD74</f>
        <v>13(98)</v>
      </c>
      <c r="FH4" s="266">
        <f>'Weekly Progress Report'!AD75</f>
        <v>4</v>
      </c>
      <c r="FI4" s="266" t="str">
        <f>'Weekly Progress Report'!AD76</f>
        <v>56(8671)</v>
      </c>
      <c r="FJ4" s="269">
        <f>'Weekly Progress Report'!AD77</f>
        <v>2</v>
      </c>
      <c r="FK4" s="277">
        <f>'Weekly Progress Report'!A90</f>
        <v>4851</v>
      </c>
      <c r="FL4" s="262">
        <f>'Weekly Progress Report'!B90</f>
        <v>2124</v>
      </c>
      <c r="FM4" s="262">
        <f>'Weekly Progress Report'!C90</f>
        <v>388</v>
      </c>
      <c r="FN4" s="262">
        <f>'Weekly Progress Report'!D90</f>
        <v>2339</v>
      </c>
      <c r="FO4" s="266">
        <f>'Weekly Progress Report'!A94</f>
        <v>45</v>
      </c>
      <c r="FP4" s="266">
        <f>'Weekly Progress Report'!B94</f>
        <v>45</v>
      </c>
      <c r="FQ4" s="266">
        <f>'Weekly Progress Report'!H94</f>
        <v>1039</v>
      </c>
      <c r="FR4" s="269">
        <f>'Weekly Progress Report'!I94</f>
        <v>993</v>
      </c>
      <c r="FS4" s="270">
        <f>'Weekly Progress Report'!B102</f>
        <v>0</v>
      </c>
      <c r="FT4" s="271">
        <f>'Weekly Progress Report'!D102</f>
        <v>0</v>
      </c>
      <c r="FU4" s="271">
        <f>'Weekly Progress Report'!F102</f>
        <v>0</v>
      </c>
      <c r="FV4" s="271">
        <f>'Weekly Progress Report'!H102</f>
        <v>0</v>
      </c>
      <c r="FW4" s="271">
        <f>'Weekly Progress Report'!J102</f>
        <v>0</v>
      </c>
      <c r="FX4" s="271">
        <f>'Weekly Progress Report'!L102</f>
        <v>0</v>
      </c>
      <c r="FY4" s="278">
        <f>'Weekly Progress Report'!N102</f>
        <v>0</v>
      </c>
      <c r="FZ4" s="266">
        <f>'Weekly Progress Report'!O102</f>
        <v>0</v>
      </c>
      <c r="GA4" s="269">
        <f>'Weekly Progress Report'!P102</f>
        <v>0</v>
      </c>
    </row>
    <row r="11" spans="1:183">
      <c r="CE11" s="19"/>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4"/>
  <sheetViews>
    <sheetView tabSelected="1" view="pageBreakPreview" topLeftCell="H1" zoomScale="55" zoomScaleNormal="85" zoomScaleSheetLayoutView="55" workbookViewId="0">
      <selection activeCell="W29" sqref="W29"/>
    </sheetView>
  </sheetViews>
  <sheetFormatPr defaultColWidth="9.1796875" defaultRowHeight="15.5" outlineLevelRow="1"/>
  <cols>
    <col min="1" max="1" width="23" style="361" customWidth="1"/>
    <col min="2" max="2" width="12.7265625" style="361" customWidth="1"/>
    <col min="3" max="3" width="19.81640625" style="361" customWidth="1"/>
    <col min="4" max="4" width="12.7265625" style="361" customWidth="1"/>
    <col min="5" max="5" width="18.7265625" style="361" customWidth="1"/>
    <col min="6" max="6" width="16" style="361" bestFit="1" customWidth="1"/>
    <col min="7" max="7" width="18.81640625" style="361" customWidth="1"/>
    <col min="8" max="8" width="19" style="361" customWidth="1"/>
    <col min="9" max="9" width="19.81640625" style="361" customWidth="1"/>
    <col min="10" max="10" width="16" style="361" bestFit="1" customWidth="1"/>
    <col min="11" max="11" width="24.81640625" style="361" bestFit="1" customWidth="1"/>
    <col min="12" max="12" width="18" style="361" bestFit="1" customWidth="1"/>
    <col min="13" max="13" width="12.7265625" style="361" customWidth="1"/>
    <col min="14" max="14" width="21.1796875" style="361" bestFit="1" customWidth="1"/>
    <col min="15" max="15" width="15" style="361" customWidth="1"/>
    <col min="16" max="16" width="12.7265625" style="361" customWidth="1"/>
    <col min="17" max="17" width="13.81640625" style="361" customWidth="1"/>
    <col min="18" max="18" width="14.81640625" style="361" customWidth="1"/>
    <col min="19" max="20" width="12.7265625" style="361" customWidth="1"/>
    <col min="21" max="21" width="15.26953125" style="361" customWidth="1"/>
    <col min="22" max="22" width="12.7265625" style="361" customWidth="1"/>
    <col min="23" max="23" width="14" style="361" customWidth="1"/>
    <col min="24" max="26" width="12.7265625" style="361" customWidth="1"/>
    <col min="27" max="27" width="10.26953125" style="361" customWidth="1"/>
    <col min="28" max="29" width="19.453125" style="361" customWidth="1"/>
    <col min="30" max="31" width="16.81640625" style="361" customWidth="1"/>
    <col min="32" max="33" width="17.26953125" style="361" customWidth="1"/>
    <col min="34" max="37" width="12.7265625" style="361" customWidth="1"/>
    <col min="38" max="38" width="12.453125" style="361" customWidth="1"/>
    <col min="39" max="39" width="9.7265625" style="361" bestFit="1" customWidth="1"/>
    <col min="40" max="40" width="18.1796875" style="361" customWidth="1"/>
    <col min="41" max="41" width="13.7265625" style="361" customWidth="1"/>
    <col min="42" max="43" width="12.1796875" style="361" bestFit="1" customWidth="1"/>
    <col min="44" max="44" width="11.7265625" style="361" bestFit="1" customWidth="1"/>
    <col min="45" max="45" width="11.1796875" style="361" bestFit="1" customWidth="1"/>
    <col min="46" max="46" width="6.26953125" style="361" customWidth="1"/>
    <col min="47" max="47" width="10" style="361" bestFit="1" customWidth="1"/>
    <col min="48" max="48" width="12.1796875" style="361" bestFit="1" customWidth="1"/>
    <col min="49" max="49" width="11.7265625" style="361" bestFit="1" customWidth="1"/>
    <col min="50" max="50" width="11.453125" style="361" bestFit="1" customWidth="1"/>
    <col min="51" max="51" width="10.453125" style="361" bestFit="1" customWidth="1"/>
    <col min="52" max="52" width="11.7265625" style="361" bestFit="1" customWidth="1"/>
    <col min="53" max="53" width="9.26953125" style="361" bestFit="1" customWidth="1"/>
    <col min="54" max="215" width="9.1796875" style="361"/>
    <col min="216" max="216" width="9.1796875" style="361" customWidth="1"/>
    <col min="217" max="16384" width="9.1796875" style="361"/>
  </cols>
  <sheetData>
    <row r="1" spans="1:48" ht="33" customHeight="1" thickBot="1">
      <c r="A1" s="1201" t="s">
        <v>880</v>
      </c>
      <c r="B1" s="1202"/>
      <c r="C1" s="1202"/>
      <c r="D1" s="1202"/>
      <c r="E1" s="1202"/>
      <c r="F1" s="1202"/>
      <c r="G1" s="1202"/>
      <c r="H1" s="1202"/>
      <c r="I1" s="1202"/>
      <c r="J1" s="424"/>
      <c r="K1" s="424"/>
      <c r="L1" s="424"/>
      <c r="M1" s="424"/>
      <c r="N1" s="424"/>
      <c r="O1" s="425"/>
      <c r="P1" s="425"/>
      <c r="Q1" s="425"/>
      <c r="R1" s="425"/>
      <c r="S1" s="425"/>
      <c r="T1" s="425"/>
      <c r="U1" s="425"/>
      <c r="V1" s="425"/>
      <c r="W1" s="425"/>
      <c r="X1" s="425"/>
      <c r="Y1" s="426"/>
      <c r="Z1" s="425"/>
      <c r="AA1" s="427"/>
      <c r="AB1" s="427"/>
      <c r="AC1" s="427"/>
      <c r="AD1" s="427"/>
      <c r="AE1" s="427"/>
      <c r="AF1" s="428" t="s">
        <v>203</v>
      </c>
      <c r="AG1" s="429">
        <f>'General Information'!L1</f>
        <v>46308</v>
      </c>
      <c r="AH1" s="430"/>
      <c r="AJ1"/>
      <c r="AK1"/>
    </row>
    <row r="2" spans="1:48" s="442" customFormat="1" ht="20.149999999999999" customHeight="1" thickBot="1">
      <c r="A2" s="431" t="s">
        <v>182</v>
      </c>
      <c r="B2" s="432"/>
      <c r="C2" s="432"/>
      <c r="D2" s="432"/>
      <c r="E2" s="432"/>
      <c r="F2" s="433"/>
      <c r="G2" s="434" t="s">
        <v>184</v>
      </c>
      <c r="H2" s="435"/>
      <c r="I2" s="435"/>
      <c r="J2" s="435"/>
      <c r="K2" s="435"/>
      <c r="L2" s="436"/>
      <c r="M2" s="437" t="s">
        <v>446</v>
      </c>
      <c r="N2" s="438"/>
      <c r="O2" s="435"/>
      <c r="P2" s="435"/>
      <c r="Q2" s="438"/>
      <c r="R2" s="438"/>
      <c r="S2" s="435"/>
      <c r="T2" s="436"/>
      <c r="U2" s="437" t="s">
        <v>202</v>
      </c>
      <c r="V2" s="438"/>
      <c r="W2" s="438"/>
      <c r="X2" s="438"/>
      <c r="Y2" s="438"/>
      <c r="Z2" s="438"/>
      <c r="AA2" s="344" t="s">
        <v>439</v>
      </c>
      <c r="AB2" s="439"/>
      <c r="AC2" s="439"/>
      <c r="AD2" s="440"/>
      <c r="AE2" s="439"/>
      <c r="AF2" s="439"/>
      <c r="AG2" s="439"/>
      <c r="AH2" s="441"/>
      <c r="AJ2"/>
      <c r="AK2"/>
    </row>
    <row r="3" spans="1:48" ht="50.25" customHeight="1" thickTop="1" thickBot="1">
      <c r="A3" s="282" t="s">
        <v>141</v>
      </c>
      <c r="B3" s="443" t="str">
        <f>'General Information'!C3</f>
        <v>Development of Infrastructure for phase 1 of the Logistics area at the 2nd Industrial City in Dammam</v>
      </c>
      <c r="C3" s="444"/>
      <c r="D3" s="445"/>
      <c r="E3" s="445"/>
      <c r="F3" s="446"/>
      <c r="G3" s="287" t="s">
        <v>419</v>
      </c>
      <c r="H3" s="447">
        <f>'General Information'!C12</f>
        <v>45838</v>
      </c>
      <c r="I3" s="291" t="s">
        <v>420</v>
      </c>
      <c r="J3" s="448">
        <f>'General Information'!C16</f>
        <v>45838</v>
      </c>
      <c r="K3" s="291" t="s">
        <v>421</v>
      </c>
      <c r="L3" s="449">
        <f>'General Information'!C20</f>
        <v>46416</v>
      </c>
      <c r="M3" s="1320" t="s">
        <v>194</v>
      </c>
      <c r="N3" s="1315"/>
      <c r="O3" s="1305">
        <f>'Invoice Log'!E3</f>
        <v>198906162.60999998</v>
      </c>
      <c r="P3" s="1311"/>
      <c r="Q3" s="1314" t="s">
        <v>768</v>
      </c>
      <c r="R3" s="1315"/>
      <c r="S3" s="1305">
        <f>'Invoice Log'!I3</f>
        <v>0</v>
      </c>
      <c r="T3" s="1306" t="s">
        <v>10</v>
      </c>
      <c r="U3" s="295" t="s">
        <v>490</v>
      </c>
      <c r="V3" s="450">
        <f>K29</f>
        <v>0.66129318370041823</v>
      </c>
      <c r="W3" s="298" t="s">
        <v>491</v>
      </c>
      <c r="X3" s="450">
        <f>W29</f>
        <v>0.65555122463350235</v>
      </c>
      <c r="Y3" s="1237" t="s">
        <v>40</v>
      </c>
      <c r="Z3" s="451">
        <f>Quality!AC10</f>
        <v>0.93</v>
      </c>
      <c r="AA3" s="1321" t="str">
        <f>+Progress!B1</f>
        <v>The project consists of the wet networks mainlines (Sewerage, Storm, Potable, Firefighting &amp; TSE) including the force main line, in addition to the dry networks (Medium Voltage, Low Voltage, Street Lighting &amp; Telecommunication) road crossings &amp; main line connections, scope also included supply, install, testing &amp; commissioning for the potable water pump station and the sewage lift station and implementation of guard rooms and applying all the road earth layers till the asphalt wearing coarse for the project scope area internal roads &amp; finishing the landscape</v>
      </c>
      <c r="AB3" s="1321"/>
      <c r="AC3" s="1321"/>
      <c r="AD3" s="1321"/>
      <c r="AE3" s="1321"/>
      <c r="AF3" s="1321"/>
      <c r="AG3" s="1321"/>
      <c r="AH3" s="1322"/>
      <c r="AJ3"/>
      <c r="AK3"/>
    </row>
    <row r="4" spans="1:48" ht="35.25" customHeight="1" thickBot="1">
      <c r="A4" s="282" t="s">
        <v>112</v>
      </c>
      <c r="B4" s="452" t="str">
        <f>'General Information'!C4</f>
        <v>DAM2-02-009</v>
      </c>
      <c r="C4" s="453"/>
      <c r="D4" s="284" t="s">
        <v>80</v>
      </c>
      <c r="E4" s="454" t="str">
        <f>'General Information'!C7</f>
        <v>Construction</v>
      </c>
      <c r="F4" s="455"/>
      <c r="G4" s="288" t="s">
        <v>422</v>
      </c>
      <c r="H4" s="456">
        <f>'General Information'!C13</f>
        <v>45852</v>
      </c>
      <c r="I4" s="292" t="s">
        <v>423</v>
      </c>
      <c r="J4" s="457">
        <f>'General Information'!C17</f>
        <v>45852</v>
      </c>
      <c r="K4" s="292" t="s">
        <v>424</v>
      </c>
      <c r="L4" s="458">
        <f>'General Information'!C21</f>
        <v>46416</v>
      </c>
      <c r="M4" s="1307" t="s">
        <v>195</v>
      </c>
      <c r="N4" s="1308"/>
      <c r="O4" s="1305">
        <f>'Invoice Log'!E4</f>
        <v>198906162.60999998</v>
      </c>
      <c r="P4" s="1311" t="s">
        <v>10</v>
      </c>
      <c r="Q4" s="1316" t="s">
        <v>200</v>
      </c>
      <c r="R4" s="1308"/>
      <c r="S4" s="1305">
        <f>'Invoice Log'!I5</f>
        <v>62889673.528999999</v>
      </c>
      <c r="T4" s="1306"/>
      <c r="U4" s="296" t="s">
        <v>493</v>
      </c>
      <c r="V4" s="459">
        <f>L29</f>
        <v>0.52990858330852397</v>
      </c>
      <c r="W4" s="298" t="s">
        <v>492</v>
      </c>
      <c r="X4" s="459">
        <f>X29</f>
        <v>0.5298999999999997</v>
      </c>
      <c r="Y4" s="1238"/>
      <c r="Z4" s="460" t="str">
        <f>REPT("¢",IF(INT(+Z3*10)&gt;5,5,INT(+Z3*10)))&amp;REPT("£",IF(INT(+Z3*10)&gt;5,0,5-INT(+Z3*10)))&amp;CHAR(10)&amp;REPT("¢",+IF(INT(+Z3*10)&gt;5,-5+INT(+Z3*10),0))&amp;REPT("£",IF(INT(+Z3*10)&gt;5,10-INT(+Z3*10),5))</f>
        <v>¢¢¢¢¢
¢¢¢¢£</v>
      </c>
      <c r="AA4" s="1323"/>
      <c r="AB4" s="1323"/>
      <c r="AC4" s="1323"/>
      <c r="AD4" s="1323"/>
      <c r="AE4" s="1323"/>
      <c r="AF4" s="1323"/>
      <c r="AG4" s="1323"/>
      <c r="AH4" s="1324"/>
      <c r="AJ4"/>
      <c r="AK4"/>
    </row>
    <row r="5" spans="1:48" ht="35.25" customHeight="1" thickBot="1">
      <c r="A5" s="282" t="s">
        <v>21</v>
      </c>
      <c r="B5" s="452" t="str">
        <f>'General Information'!C5</f>
        <v>Shibh Aljazira Contracting Company</v>
      </c>
      <c r="C5" s="453"/>
      <c r="D5" s="285" t="s">
        <v>74</v>
      </c>
      <c r="E5" s="454" t="str">
        <f>'General Information'!C8</f>
        <v>Active</v>
      </c>
      <c r="F5" s="455"/>
      <c r="G5" s="289" t="s">
        <v>425</v>
      </c>
      <c r="H5" s="461">
        <f>'General Information'!C14</f>
        <v>45868</v>
      </c>
      <c r="I5" s="293" t="s">
        <v>426</v>
      </c>
      <c r="J5" s="462">
        <f>'General Information'!C18</f>
        <v>45868</v>
      </c>
      <c r="K5" s="293" t="s">
        <v>193</v>
      </c>
      <c r="L5" s="463">
        <f>'General Information'!C22</f>
        <v>46425</v>
      </c>
      <c r="M5" s="1307" t="s">
        <v>196</v>
      </c>
      <c r="N5" s="1308"/>
      <c r="O5" s="1305">
        <f>'Invoice Log'!E5</f>
        <v>198906162.60999998</v>
      </c>
      <c r="P5" s="1311" t="e">
        <f>+#REF!+#REF!+O5</f>
        <v>#REF!</v>
      </c>
      <c r="Q5" s="1316" t="s">
        <v>767</v>
      </c>
      <c r="R5" s="1308"/>
      <c r="S5" s="1317">
        <f>'Invoice Log'!I6</f>
        <v>-104500</v>
      </c>
      <c r="T5" s="1318"/>
      <c r="U5" s="296" t="s">
        <v>31</v>
      </c>
      <c r="V5" s="464">
        <f>V4-V3</f>
        <v>-0.13138460039189426</v>
      </c>
      <c r="W5" s="298" t="s">
        <v>31</v>
      </c>
      <c r="X5" s="464">
        <f>Y29</f>
        <v>-0.12565122463350265</v>
      </c>
      <c r="Y5" s="1235" t="s">
        <v>750</v>
      </c>
      <c r="Z5" s="451">
        <f>'HSE-Stat'!J23</f>
        <v>0.9285714285714286</v>
      </c>
      <c r="AA5" s="1323"/>
      <c r="AB5" s="1323"/>
      <c r="AC5" s="1323"/>
      <c r="AD5" s="1323"/>
      <c r="AE5" s="1323"/>
      <c r="AF5" s="1323"/>
      <c r="AG5" s="1323"/>
      <c r="AH5" s="1324"/>
      <c r="AJ5"/>
      <c r="AK5"/>
    </row>
    <row r="6" spans="1:48" ht="35.25" customHeight="1" thickBot="1">
      <c r="A6" s="283" t="s">
        <v>183</v>
      </c>
      <c r="B6" s="465" t="str">
        <f>'General Information'!C6</f>
        <v>Egis</v>
      </c>
      <c r="C6" s="466"/>
      <c r="D6" s="286" t="s">
        <v>443</v>
      </c>
      <c r="E6" s="467" t="str">
        <f>'General Information'!C9</f>
        <v>Muhammad H Al-Essa</v>
      </c>
      <c r="F6" s="468"/>
      <c r="G6" s="290" t="s">
        <v>186</v>
      </c>
      <c r="H6" s="469">
        <f>'General Information'!C15</f>
        <v>46416</v>
      </c>
      <c r="I6" s="294" t="s">
        <v>190</v>
      </c>
      <c r="J6" s="470">
        <f>'General Information'!C19</f>
        <v>46416</v>
      </c>
      <c r="K6" s="294" t="s">
        <v>31</v>
      </c>
      <c r="L6" s="471">
        <f>'General Information'!C23</f>
        <v>-9</v>
      </c>
      <c r="M6" s="1309" t="s">
        <v>197</v>
      </c>
      <c r="N6" s="1310"/>
      <c r="O6" s="1312">
        <f>O4-O5</f>
        <v>0</v>
      </c>
      <c r="P6" s="1313"/>
      <c r="Q6" s="1319" t="s">
        <v>752</v>
      </c>
      <c r="R6" s="1310"/>
      <c r="S6" s="1305">
        <f>'FIR Summary'!I3</f>
        <v>81734061.682555214</v>
      </c>
      <c r="T6" s="1306"/>
      <c r="U6" s="297" t="s">
        <v>751</v>
      </c>
      <c r="V6" s="589">
        <f>S6/O4</f>
        <v>0.4109176941028877</v>
      </c>
      <c r="W6" s="299" t="s">
        <v>766</v>
      </c>
      <c r="X6" s="589">
        <f>S4/O4</f>
        <v>0.31617760206006923</v>
      </c>
      <c r="Y6" s="1236"/>
      <c r="Z6" s="472" t="str">
        <f>REPT("¢",IF(INT(+Z5*10)&gt;5,5,INT(+Z5*10)))&amp;REPT("£",IF(INT(+Z5*10)&gt;5,0,5-INT(+Z5*10)))&amp;CHAR(10)&amp;REPT("¢",+IF(INT(+Z5*10)&gt;5,-5+INT(+Z5*10),0))&amp;REPT("£",IF(INT(+Z5*10)&gt;5,10-INT(+Z5*10),5))</f>
        <v>¢¢¢¢¢
¢¢¢¢£</v>
      </c>
      <c r="AA6" s="1325"/>
      <c r="AB6" s="1325"/>
      <c r="AC6" s="1325"/>
      <c r="AD6" s="1325"/>
      <c r="AE6" s="1325"/>
      <c r="AF6" s="1325"/>
      <c r="AG6" s="1325"/>
      <c r="AH6" s="1326"/>
      <c r="AJ6" s="6"/>
      <c r="AL6" s="6"/>
    </row>
    <row r="7" spans="1:48" customFormat="1" ht="5.5" customHeight="1" thickBot="1">
      <c r="A7" s="473"/>
      <c r="AH7" s="348"/>
    </row>
    <row r="8" spans="1:48" s="477" customFormat="1" ht="28.9" customHeight="1" thickBot="1">
      <c r="A8" s="474" t="s">
        <v>135</v>
      </c>
      <c r="B8" s="475"/>
      <c r="C8" s="475"/>
      <c r="D8" s="475"/>
      <c r="E8" s="475"/>
      <c r="F8" s="475"/>
      <c r="G8" s="475"/>
      <c r="H8" s="475"/>
      <c r="I8" s="475"/>
      <c r="J8" s="475"/>
      <c r="K8" s="475"/>
      <c r="L8" s="475"/>
      <c r="M8" s="475"/>
      <c r="N8" s="475"/>
      <c r="O8" s="475"/>
      <c r="P8" s="475"/>
      <c r="Q8" s="475"/>
      <c r="R8" s="475"/>
      <c r="S8" s="475"/>
      <c r="T8" s="475"/>
      <c r="U8" s="475"/>
      <c r="V8" s="475"/>
      <c r="W8" s="475"/>
      <c r="X8" s="475"/>
      <c r="Y8" s="475"/>
      <c r="Z8" s="475"/>
      <c r="AA8" s="475"/>
      <c r="AB8" s="475"/>
      <c r="AC8" s="475"/>
      <c r="AD8" s="475"/>
      <c r="AE8" s="475"/>
      <c r="AF8" s="475"/>
      <c r="AG8" s="475"/>
      <c r="AH8" s="476"/>
      <c r="AK8" s="478"/>
      <c r="AL8" s="479"/>
      <c r="AM8" s="479"/>
      <c r="AN8" s="479"/>
      <c r="AO8" s="479"/>
      <c r="AP8" s="479"/>
      <c r="AQ8" s="479"/>
      <c r="AR8" s="479"/>
      <c r="AS8" s="479"/>
      <c r="AT8" s="479"/>
      <c r="AU8" s="479"/>
    </row>
    <row r="9" spans="1:48" s="442" customFormat="1" ht="20.149999999999999" customHeight="1" thickBot="1">
      <c r="A9" s="147" t="s">
        <v>129</v>
      </c>
      <c r="B9" s="480"/>
      <c r="C9" s="346"/>
      <c r="D9" s="346"/>
      <c r="E9" s="343"/>
      <c r="F9" s="343"/>
      <c r="G9" s="343"/>
      <c r="H9" s="343"/>
      <c r="I9" s="343"/>
      <c r="J9" s="343"/>
      <c r="K9" s="343"/>
      <c r="L9" s="343"/>
      <c r="M9" s="343"/>
      <c r="N9" s="345"/>
      <c r="O9" s="1215" t="s">
        <v>130</v>
      </c>
      <c r="P9" s="1216"/>
      <c r="Q9" s="1216"/>
      <c r="R9" s="1216"/>
      <c r="S9" s="1216"/>
      <c r="T9" s="1216"/>
      <c r="U9" s="1216"/>
      <c r="V9" s="1216"/>
      <c r="W9" s="1216"/>
      <c r="X9" s="1216"/>
      <c r="Y9" s="1216"/>
      <c r="Z9" s="1216"/>
      <c r="AA9" s="343" t="s">
        <v>447</v>
      </c>
      <c r="AB9" s="343"/>
      <c r="AC9" s="343"/>
      <c r="AD9" s="343"/>
      <c r="AE9" s="343"/>
      <c r="AF9" s="343"/>
      <c r="AG9" s="343"/>
      <c r="AH9" s="481"/>
      <c r="AI9" s="482"/>
      <c r="AK9" s="483"/>
      <c r="AL9" s="483"/>
      <c r="AM9" s="483"/>
      <c r="AN9" s="483"/>
      <c r="AO9" s="483"/>
      <c r="AP9" s="483"/>
      <c r="AQ9" s="483"/>
      <c r="AR9" s="483"/>
      <c r="AS9" s="483"/>
      <c r="AT9" s="483"/>
      <c r="AU9" s="483"/>
    </row>
    <row r="10" spans="1:48" ht="20.149999999999999" customHeight="1" thickBot="1">
      <c r="A10" s="1197" t="s">
        <v>23</v>
      </c>
      <c r="B10" s="1198"/>
      <c r="C10" s="1248" t="s">
        <v>142</v>
      </c>
      <c r="D10" s="1239" t="s">
        <v>33</v>
      </c>
      <c r="E10" s="1217" t="s">
        <v>19</v>
      </c>
      <c r="F10" s="1218"/>
      <c r="G10" s="1217" t="s">
        <v>34</v>
      </c>
      <c r="H10" s="1217"/>
      <c r="I10" s="1217"/>
      <c r="J10" s="1217"/>
      <c r="K10" s="1217"/>
      <c r="L10" s="1217"/>
      <c r="M10" s="1217"/>
      <c r="N10" s="1218"/>
      <c r="O10" s="120" t="s">
        <v>652</v>
      </c>
      <c r="P10" s="1243" t="s">
        <v>33</v>
      </c>
      <c r="Q10" s="1245" t="s">
        <v>131</v>
      </c>
      <c r="R10" s="1246"/>
      <c r="S10" s="1246"/>
      <c r="T10" s="1247"/>
      <c r="U10" s="484" t="s">
        <v>132</v>
      </c>
      <c r="V10" s="485"/>
      <c r="W10" s="485"/>
      <c r="X10" s="485"/>
      <c r="Y10" s="485"/>
      <c r="Z10" s="486"/>
      <c r="AH10" s="487"/>
      <c r="AK10" s="488"/>
      <c r="AL10" s="488"/>
      <c r="AM10" s="488"/>
      <c r="AN10" s="488"/>
      <c r="AO10" s="488"/>
      <c r="AP10" s="488"/>
      <c r="AQ10" s="488"/>
      <c r="AR10" s="488"/>
      <c r="AS10" s="488"/>
      <c r="AT10" s="488"/>
      <c r="AU10" s="488"/>
    </row>
    <row r="11" spans="1:48" ht="16" thickBot="1">
      <c r="A11" s="1199"/>
      <c r="B11" s="1200"/>
      <c r="C11" s="1249"/>
      <c r="D11" s="1240"/>
      <c r="E11" s="489" t="s">
        <v>18</v>
      </c>
      <c r="F11" s="490" t="s">
        <v>25</v>
      </c>
      <c r="G11" s="489" t="s">
        <v>737</v>
      </c>
      <c r="H11" s="491" t="s">
        <v>738</v>
      </c>
      <c r="I11" s="492" t="s">
        <v>25</v>
      </c>
      <c r="J11" s="492" t="s">
        <v>739</v>
      </c>
      <c r="K11" s="491" t="s">
        <v>740</v>
      </c>
      <c r="L11" s="493" t="s">
        <v>120</v>
      </c>
      <c r="M11" s="492" t="s">
        <v>31</v>
      </c>
      <c r="N11" s="494" t="s">
        <v>35</v>
      </c>
      <c r="O11" s="495" t="s">
        <v>133</v>
      </c>
      <c r="P11" s="1244"/>
      <c r="Q11" s="492" t="s">
        <v>18</v>
      </c>
      <c r="R11" s="492" t="s">
        <v>25</v>
      </c>
      <c r="S11" s="492" t="s">
        <v>24</v>
      </c>
      <c r="T11" s="492" t="s">
        <v>120</v>
      </c>
      <c r="U11" s="492" t="s">
        <v>18</v>
      </c>
      <c r="V11" s="492" t="s">
        <v>25</v>
      </c>
      <c r="W11" s="492" t="s">
        <v>24</v>
      </c>
      <c r="X11" s="492" t="s">
        <v>120</v>
      </c>
      <c r="Y11" s="492" t="s">
        <v>31</v>
      </c>
      <c r="Z11" s="494" t="s">
        <v>35</v>
      </c>
      <c r="AH11" s="487"/>
      <c r="AL11" s="488"/>
      <c r="AM11" s="488"/>
      <c r="AN11" s="488"/>
      <c r="AO11" s="488"/>
      <c r="AP11" s="488"/>
      <c r="AQ11" s="488"/>
      <c r="AR11" s="488"/>
      <c r="AS11" s="488"/>
      <c r="AT11" s="488"/>
      <c r="AU11" s="488"/>
      <c r="AV11" s="488"/>
    </row>
    <row r="12" spans="1:48" s="4" customFormat="1" ht="15.75" customHeight="1">
      <c r="A12" s="1233" t="str">
        <f>+Progress!A7</f>
        <v xml:space="preserve">  Demolishing &amp; Site Clearing</v>
      </c>
      <c r="B12" s="1234"/>
      <c r="C12" s="497">
        <f>+Progress!C7</f>
        <v>457401.18</v>
      </c>
      <c r="D12" s="496">
        <f t="shared" ref="D12:D28" si="0">IF(ISBLANK(C12),"",C12/$C$29)</f>
        <v>2.2995827479555635E-3</v>
      </c>
      <c r="E12" s="661">
        <f>+Progress!E7</f>
        <v>0</v>
      </c>
      <c r="F12" s="661">
        <f>+Progress!F7</f>
        <v>0</v>
      </c>
      <c r="G12" s="661">
        <f>+Progress!G7</f>
        <v>457401.18</v>
      </c>
      <c r="H12" s="661">
        <f>+Progress!H7</f>
        <v>457401.18</v>
      </c>
      <c r="I12" s="661">
        <f>+Progress!I7</f>
        <v>457401.18</v>
      </c>
      <c r="J12" s="498">
        <f>IFERROR(IF(ISBLANK(G12),"",G12/C12),0)</f>
        <v>1</v>
      </c>
      <c r="K12" s="498">
        <f t="shared" ref="K12:K14" si="1">IFERROR(IF(ISBLANK(H12),"",H12/C12),0)</f>
        <v>1</v>
      </c>
      <c r="L12" s="499">
        <f t="shared" ref="L12:L15" si="2">IFERROR(IF(ISBLANK(I12),"",I12/C12),0)</f>
        <v>1</v>
      </c>
      <c r="M12" s="500">
        <f t="shared" ref="M12:M15" si="3">IFERROR(L12-K12,"")</f>
        <v>0</v>
      </c>
      <c r="N12" s="501">
        <f t="shared" ref="N12:N15" si="4">IFERROR(L12/K12,"")</f>
        <v>1</v>
      </c>
      <c r="O12" s="661">
        <f>+Progress!K7</f>
        <v>3437.41</v>
      </c>
      <c r="P12" s="502">
        <f t="shared" ref="P12:P28" si="5">IF(ISBLANK(O12),"",O12/$O$29)</f>
        <v>3.7353813314564702E-3</v>
      </c>
      <c r="Q12" s="661">
        <f>+Progress!M7</f>
        <v>0</v>
      </c>
      <c r="R12" s="661">
        <f>+Progress!N7</f>
        <v>0</v>
      </c>
      <c r="S12" s="503">
        <f>IFERROR(IF(ISBLANK(Q12),"",Q12/O12),0)</f>
        <v>0</v>
      </c>
      <c r="T12" s="504">
        <f>IFERROR(IF(ISBLANK(R12),"",R12/O12),0)</f>
        <v>0</v>
      </c>
      <c r="U12" s="661">
        <f>+Progress!O7</f>
        <v>3437.41</v>
      </c>
      <c r="V12" s="661">
        <f>+Progress!P7</f>
        <v>3262.7443224565459</v>
      </c>
      <c r="W12" s="498">
        <f>IFERROR(IF(ISBLANK(U12),"",U12/O12),0)</f>
        <v>1</v>
      </c>
      <c r="X12" s="499">
        <f>IFERROR(IF(ISBLANK(V12),"",V12/O12),0)</f>
        <v>0.94918683615179622</v>
      </c>
      <c r="Y12" s="500">
        <f>IFERROR(X12-W12,"")</f>
        <v>-5.081316384820378E-2</v>
      </c>
      <c r="Z12" s="501">
        <f>IFERROR(X12/W12,"")</f>
        <v>0.94918683615179622</v>
      </c>
      <c r="AH12" s="505"/>
      <c r="AL12"/>
      <c r="AM12"/>
      <c r="AN12"/>
      <c r="AO12"/>
      <c r="AP12"/>
      <c r="AQ12"/>
      <c r="AR12"/>
      <c r="AS12"/>
      <c r="AT12"/>
      <c r="AU12"/>
      <c r="AV12"/>
    </row>
    <row r="13" spans="1:48" s="4" customFormat="1" ht="15.75" customHeight="1">
      <c r="A13" s="1233" t="str">
        <f>+Progress!A8</f>
        <v xml:space="preserve">  Earthworks &amp; Site Grading</v>
      </c>
      <c r="B13" s="1234"/>
      <c r="C13" s="507">
        <f>+Progress!C8</f>
        <v>31040591.649999999</v>
      </c>
      <c r="D13" s="506">
        <f t="shared" si="0"/>
        <v>0.15605646020561975</v>
      </c>
      <c r="E13" s="661">
        <f>+Progress!E8</f>
        <v>0</v>
      </c>
      <c r="F13" s="661">
        <f>+Progress!F8</f>
        <v>0</v>
      </c>
      <c r="G13" s="661">
        <f>+Progress!G8</f>
        <v>31040591.649999999</v>
      </c>
      <c r="H13" s="661">
        <f>+Progress!H8</f>
        <v>31040591.649999999</v>
      </c>
      <c r="I13" s="661">
        <f>+Progress!I8</f>
        <v>29924053.16</v>
      </c>
      <c r="J13" s="508">
        <f t="shared" ref="J13:J23" si="6">IFERROR(IF(ISBLANK(G13),"",G13/C13),0)</f>
        <v>1</v>
      </c>
      <c r="K13" s="508">
        <f t="shared" si="1"/>
        <v>1</v>
      </c>
      <c r="L13" s="509">
        <f t="shared" si="2"/>
        <v>0.96402972911761498</v>
      </c>
      <c r="M13" s="510">
        <f t="shared" si="3"/>
        <v>-3.5970270882385025E-2</v>
      </c>
      <c r="N13" s="511">
        <f t="shared" si="4"/>
        <v>0.96402972911761498</v>
      </c>
      <c r="O13" s="661">
        <f>+Progress!K8</f>
        <v>22808.799999999999</v>
      </c>
      <c r="P13" s="512">
        <f t="shared" si="5"/>
        <v>2.4785977149343351E-2</v>
      </c>
      <c r="Q13" s="661">
        <f>+Progress!M8</f>
        <v>0</v>
      </c>
      <c r="R13" s="661">
        <f>+Progress!N8</f>
        <v>0</v>
      </c>
      <c r="S13" s="513">
        <f t="shared" ref="S13:S23" si="7">IFERROR(IF(ISBLANK(Q13),"",Q13/O13),0)</f>
        <v>0</v>
      </c>
      <c r="T13" s="514">
        <f t="shared" ref="T13:T23" si="8">IFERROR(IF(ISBLANK(R13),"",R13/O13),0)</f>
        <v>0</v>
      </c>
      <c r="U13" s="661">
        <f>+Progress!O8</f>
        <v>22808.799999999999</v>
      </c>
      <c r="V13" s="661">
        <f>+Progress!P8</f>
        <v>20830.332253427441</v>
      </c>
      <c r="W13" s="508">
        <f t="shared" ref="W13:W23" si="9">IFERROR(IF(ISBLANK(U13),"",U13/O13),0)</f>
        <v>1</v>
      </c>
      <c r="X13" s="509">
        <f t="shared" ref="X13:X23" si="10">IFERROR(IF(ISBLANK(V13),"",V13/O13),0)</f>
        <v>0.91325857797987797</v>
      </c>
      <c r="Y13" s="510">
        <f t="shared" ref="Y13:Y23" si="11">IFERROR(X13-W13,"")</f>
        <v>-8.6741422020122028E-2</v>
      </c>
      <c r="Z13" s="511">
        <f t="shared" ref="Z13:Z23" si="12">IFERROR(X13/W13,"")</f>
        <v>0.91325857797987797</v>
      </c>
      <c r="AH13" s="505"/>
      <c r="AL13"/>
      <c r="AM13"/>
      <c r="AN13"/>
      <c r="AO13"/>
      <c r="AP13"/>
      <c r="AQ13"/>
      <c r="AR13"/>
      <c r="AS13"/>
      <c r="AT13"/>
      <c r="AU13"/>
      <c r="AV13"/>
    </row>
    <row r="14" spans="1:48" s="4" customFormat="1" ht="15.75" customHeight="1">
      <c r="A14" s="1233" t="str">
        <f>+Progress!A9</f>
        <v xml:space="preserve">  Sewerage Network</v>
      </c>
      <c r="B14" s="1234"/>
      <c r="C14" s="507">
        <f>+Progress!C9</f>
        <v>5111121.83</v>
      </c>
      <c r="D14" s="506">
        <f t="shared" si="0"/>
        <v>2.569614617733839E-2</v>
      </c>
      <c r="E14" s="661">
        <f>+Progress!E9</f>
        <v>91525.899999999441</v>
      </c>
      <c r="F14" s="661">
        <f>+Progress!F9</f>
        <v>372237.59999999963</v>
      </c>
      <c r="G14" s="661">
        <f>+Progress!G9</f>
        <v>5069014.3099999996</v>
      </c>
      <c r="H14" s="661">
        <f>+Progress!H9</f>
        <v>5069014.3099999996</v>
      </c>
      <c r="I14" s="661">
        <f>+Progress!I9</f>
        <v>4562022.05</v>
      </c>
      <c r="J14" s="508">
        <f t="shared" si="6"/>
        <v>0.99176158945129267</v>
      </c>
      <c r="K14" s="508">
        <f t="shared" si="1"/>
        <v>0.99176158945129267</v>
      </c>
      <c r="L14" s="509">
        <f t="shared" si="2"/>
        <v>0.89256765965212759</v>
      </c>
      <c r="M14" s="510">
        <f t="shared" si="3"/>
        <v>-9.9193929799165081E-2</v>
      </c>
      <c r="N14" s="511">
        <f t="shared" si="4"/>
        <v>0.89998208152622083</v>
      </c>
      <c r="O14" s="661">
        <f>+Progress!K9</f>
        <v>74260.44</v>
      </c>
      <c r="P14" s="512">
        <f t="shared" si="5"/>
        <v>8.0697694264502434E-2</v>
      </c>
      <c r="Q14" s="661">
        <f>+Progress!M9</f>
        <v>1570.0900000000038</v>
      </c>
      <c r="R14" s="661">
        <f>+Progress!N9</f>
        <v>6695.5400000000009</v>
      </c>
      <c r="S14" s="513">
        <f t="shared" si="7"/>
        <v>2.1143020429181456E-2</v>
      </c>
      <c r="T14" s="514">
        <f t="shared" si="8"/>
        <v>9.0162945439052081E-2</v>
      </c>
      <c r="U14" s="661">
        <f>+Progress!O9</f>
        <v>62840.480000000003</v>
      </c>
      <c r="V14" s="661">
        <f>+Progress!P9</f>
        <v>58190.250189415252</v>
      </c>
      <c r="W14" s="508">
        <f t="shared" si="9"/>
        <v>0.84621744767469731</v>
      </c>
      <c r="X14" s="509">
        <f t="shared" si="10"/>
        <v>0.78359689478563888</v>
      </c>
      <c r="Y14" s="510">
        <f t="shared" si="11"/>
        <v>-6.2620552889058434E-2</v>
      </c>
      <c r="Z14" s="511">
        <f t="shared" si="12"/>
        <v>0.92599945432331598</v>
      </c>
      <c r="AA14"/>
      <c r="AB14"/>
      <c r="AC14"/>
      <c r="AD14"/>
      <c r="AE14"/>
      <c r="AF14"/>
      <c r="AG14"/>
      <c r="AH14" s="348"/>
      <c r="AI14" s="515"/>
      <c r="AJ14" s="516"/>
      <c r="AK14" s="516"/>
      <c r="AL14" s="517"/>
      <c r="AM14"/>
      <c r="AN14"/>
      <c r="AO14"/>
      <c r="AP14"/>
      <c r="AQ14"/>
      <c r="AR14"/>
      <c r="AS14"/>
      <c r="AT14"/>
      <c r="AU14"/>
      <c r="AV14"/>
    </row>
    <row r="15" spans="1:48" s="4" customFormat="1" ht="15.75" customHeight="1">
      <c r="A15" s="1233" t="str">
        <f>+Progress!A14</f>
        <v xml:space="preserve">  Storm Water Network</v>
      </c>
      <c r="B15" s="1234"/>
      <c r="C15" s="507">
        <f>+Progress!C14</f>
        <v>21808728.440000001</v>
      </c>
      <c r="D15" s="506">
        <f t="shared" si="0"/>
        <v>0.10964330191599386</v>
      </c>
      <c r="E15" s="661">
        <f>+Progress!E14</f>
        <v>474784.19999999925</v>
      </c>
      <c r="F15" s="661">
        <f>+Progress!F14</f>
        <v>313708.5700000003</v>
      </c>
      <c r="G15" s="661">
        <f>+Progress!G14</f>
        <v>20519479.710000001</v>
      </c>
      <c r="H15" s="661">
        <f>+Progress!H14</f>
        <v>20519479.710000001</v>
      </c>
      <c r="I15" s="661">
        <f>+Progress!I14</f>
        <v>18392420.440000001</v>
      </c>
      <c r="J15" s="508">
        <f t="shared" si="6"/>
        <v>0.9408838193594381</v>
      </c>
      <c r="K15" s="508">
        <f t="shared" ref="K15" si="13">IFERROR(IF(ISBLANK(H15),"",H15/C15),0)</f>
        <v>0.9408838193594381</v>
      </c>
      <c r="L15" s="509">
        <f t="shared" si="2"/>
        <v>0.84335134396308709</v>
      </c>
      <c r="M15" s="510">
        <f t="shared" si="3"/>
        <v>-9.7532475396351015E-2</v>
      </c>
      <c r="N15" s="511">
        <f t="shared" si="4"/>
        <v>0.89633951249926691</v>
      </c>
      <c r="O15" s="661">
        <f>+Progress!K14</f>
        <v>143781.21</v>
      </c>
      <c r="P15" s="512">
        <f t="shared" si="5"/>
        <v>0.15624486099947993</v>
      </c>
      <c r="Q15" s="661">
        <f>+Progress!M14</f>
        <v>2114.9199999999983</v>
      </c>
      <c r="R15" s="661">
        <f>+Progress!N14</f>
        <v>596.68999999998778</v>
      </c>
      <c r="S15" s="513">
        <f t="shared" si="7"/>
        <v>1.4709293377069218E-2</v>
      </c>
      <c r="T15" s="514">
        <f t="shared" si="8"/>
        <v>4.1499859404437326E-3</v>
      </c>
      <c r="U15" s="661">
        <f>+Progress!O14</f>
        <v>124384.01</v>
      </c>
      <c r="V15" s="661">
        <f>+Progress!P14</f>
        <v>107524.87195358508</v>
      </c>
      <c r="W15" s="508">
        <f t="shared" si="9"/>
        <v>0.86509224675463503</v>
      </c>
      <c r="X15" s="509">
        <f t="shared" si="10"/>
        <v>0.74783674413078793</v>
      </c>
      <c r="Y15" s="510">
        <f t="shared" si="11"/>
        <v>-0.1172555026238471</v>
      </c>
      <c r="Z15" s="511">
        <f t="shared" si="12"/>
        <v>0.86445896022796731</v>
      </c>
      <c r="AA15"/>
      <c r="AB15"/>
      <c r="AC15"/>
      <c r="AD15"/>
      <c r="AE15"/>
      <c r="AF15"/>
      <c r="AG15"/>
      <c r="AH15" s="348"/>
      <c r="AI15" s="515"/>
      <c r="AJ15" s="516"/>
      <c r="AK15" s="516"/>
      <c r="AL15"/>
      <c r="AM15"/>
      <c r="AN15"/>
      <c r="AO15"/>
      <c r="AP15"/>
      <c r="AQ15"/>
      <c r="AR15"/>
      <c r="AS15"/>
      <c r="AT15"/>
      <c r="AU15"/>
      <c r="AV15"/>
    </row>
    <row r="16" spans="1:48" s="4" customFormat="1" ht="15.75" customHeight="1">
      <c r="A16" s="1233" t="str">
        <f>+Progress!A19</f>
        <v xml:space="preserve">  Potable Water Network</v>
      </c>
      <c r="B16" s="1234"/>
      <c r="C16" s="507">
        <f>+Progress!C19</f>
        <v>1954044.36</v>
      </c>
      <c r="D16" s="506">
        <f t="shared" si="0"/>
        <v>9.8239508236421056E-3</v>
      </c>
      <c r="E16" s="661">
        <f>+Progress!E19</f>
        <v>-108928.71999999997</v>
      </c>
      <c r="F16" s="661">
        <f>+Progress!F19</f>
        <v>235159.28000000003</v>
      </c>
      <c r="G16" s="661">
        <f>+Progress!G19</f>
        <v>1581432.3</v>
      </c>
      <c r="H16" s="661">
        <f>+Progress!H19</f>
        <v>1581432.3</v>
      </c>
      <c r="I16" s="661">
        <f>+Progress!I19</f>
        <v>1060337.72</v>
      </c>
      <c r="J16" s="508">
        <f t="shared" ref="J16:J22" si="14">IFERROR(IF(ISBLANK(G16),"",G16/C16),0)</f>
        <v>0.80931238428998609</v>
      </c>
      <c r="K16" s="508">
        <f>IFERROR(IF(ISBLANK(H16),"",H16/C16),0)</f>
        <v>0.80931238428998609</v>
      </c>
      <c r="L16" s="509">
        <f t="shared" ref="L16:L22" si="15">IFERROR(IF(ISBLANK(I16),"",I16/C16),0)</f>
        <v>0.54263748648981536</v>
      </c>
      <c r="M16" s="510">
        <f t="shared" ref="M16:M22" si="16">IFERROR(L16-K16,"")</f>
        <v>-0.26667489780017073</v>
      </c>
      <c r="N16" s="511">
        <f t="shared" ref="N16:N22" si="17">IFERROR(L16/K16,"")</f>
        <v>0.67049200904774742</v>
      </c>
      <c r="O16" s="661">
        <f>+Progress!K19</f>
        <v>57934.51</v>
      </c>
      <c r="P16" s="512">
        <f t="shared" si="5"/>
        <v>6.2956553655536637E-2</v>
      </c>
      <c r="Q16" s="661">
        <f>+Progress!M19</f>
        <v>395.83000000000175</v>
      </c>
      <c r="R16" s="661">
        <f>+Progress!N19</f>
        <v>4708.4900000000016</v>
      </c>
      <c r="S16" s="513">
        <f t="shared" ref="S16:S22" si="18">IFERROR(IF(ISBLANK(Q16),"",Q16/O16),0)</f>
        <v>6.8323698603820369E-3</v>
      </c>
      <c r="T16" s="514">
        <f t="shared" ref="T16:T22" si="19">IFERROR(IF(ISBLANK(R16),"",R16/O16),0)</f>
        <v>8.1272630078341929E-2</v>
      </c>
      <c r="U16" s="661">
        <f>+Progress!O19</f>
        <v>42976.160000000003</v>
      </c>
      <c r="V16" s="661">
        <f>+Progress!P19</f>
        <v>32815.296791308268</v>
      </c>
      <c r="W16" s="508">
        <f t="shared" ref="W16:W22" si="20">IFERROR(IF(ISBLANK(U16),"",U16/O16),0)</f>
        <v>0.74180587701527123</v>
      </c>
      <c r="X16" s="509">
        <f t="shared" ref="X16:X22" si="21">IFERROR(IF(ISBLANK(V16),"",V16/O16),0)</f>
        <v>0.56642054608398806</v>
      </c>
      <c r="Y16" s="510">
        <f t="shared" ref="Y16:Y22" si="22">IFERROR(X16-W16,"")</f>
        <v>-0.17538533093128317</v>
      </c>
      <c r="Z16" s="511">
        <f t="shared" ref="Z16:Z22" si="23">IFERROR(X16/W16,"")</f>
        <v>0.76356977429598794</v>
      </c>
      <c r="AH16" s="505"/>
      <c r="AL16"/>
      <c r="AM16"/>
      <c r="AN16"/>
      <c r="AO16"/>
      <c r="AP16"/>
      <c r="AQ16"/>
      <c r="AR16"/>
      <c r="AS16"/>
      <c r="AT16"/>
      <c r="AU16"/>
      <c r="AV16"/>
    </row>
    <row r="17" spans="1:50" s="4" customFormat="1" ht="15.75" customHeight="1" outlineLevel="1">
      <c r="A17" s="1233" t="str">
        <f>+Progress!A24</f>
        <v xml:space="preserve">  Fire Fighting Network</v>
      </c>
      <c r="B17" s="1234"/>
      <c r="C17" s="507">
        <f>+Progress!C24</f>
        <v>4678456.7300000004</v>
      </c>
      <c r="D17" s="506">
        <f t="shared" si="0"/>
        <v>2.3520923980486018E-2</v>
      </c>
      <c r="E17" s="661">
        <f>+Progress!E24</f>
        <v>158799.36999999965</v>
      </c>
      <c r="F17" s="661">
        <f>+Progress!F24</f>
        <v>126086.85999999987</v>
      </c>
      <c r="G17" s="661">
        <f>+Progress!G24</f>
        <v>3932068.26</v>
      </c>
      <c r="H17" s="661">
        <f>+Progress!H24</f>
        <v>3932068.26</v>
      </c>
      <c r="I17" s="661">
        <f>+Progress!I24</f>
        <v>3069245.61</v>
      </c>
      <c r="J17" s="508">
        <f t="shared" si="14"/>
        <v>0.84046267539167763</v>
      </c>
      <c r="K17" s="508">
        <f t="shared" ref="K17" si="24">IFERROR(IF(ISBLANK(I17),"",I17/C17),0)</f>
        <v>0.65603804569119095</v>
      </c>
      <c r="L17" s="509">
        <f t="shared" si="15"/>
        <v>0.65603804569119095</v>
      </c>
      <c r="M17" s="510">
        <f t="shared" si="16"/>
        <v>0</v>
      </c>
      <c r="N17" s="511">
        <f t="shared" si="17"/>
        <v>1</v>
      </c>
      <c r="O17" s="661">
        <f>+Progress!K24</f>
        <v>63346.29</v>
      </c>
      <c r="P17" s="512">
        <f t="shared" si="5"/>
        <v>6.8837452932012086E-2</v>
      </c>
      <c r="Q17" s="661">
        <f>+Progress!M24</f>
        <v>1285.8399999999965</v>
      </c>
      <c r="R17" s="661">
        <f>+Progress!N24</f>
        <v>2098.8699999999953</v>
      </c>
      <c r="S17" s="513">
        <f t="shared" si="18"/>
        <v>2.0298584179120775E-2</v>
      </c>
      <c r="T17" s="514">
        <f t="shared" si="19"/>
        <v>3.3133274261207643E-2</v>
      </c>
      <c r="U17" s="661">
        <f>+Progress!O24</f>
        <v>45892.7</v>
      </c>
      <c r="V17" s="661">
        <f>+Progress!P24</f>
        <v>33548.353784868297</v>
      </c>
      <c r="W17" s="508">
        <f t="shared" si="20"/>
        <v>0.72447336694856157</v>
      </c>
      <c r="X17" s="509">
        <f t="shared" si="21"/>
        <v>0.52960250371202955</v>
      </c>
      <c r="Y17" s="510">
        <f t="shared" si="22"/>
        <v>-0.19487086323653202</v>
      </c>
      <c r="Z17" s="511">
        <f t="shared" si="23"/>
        <v>0.73101721591600199</v>
      </c>
      <c r="AA17"/>
      <c r="AB17"/>
      <c r="AC17"/>
      <c r="AD17"/>
      <c r="AE17"/>
      <c r="AF17"/>
      <c r="AG17"/>
      <c r="AH17" s="348"/>
      <c r="AI17" s="520"/>
      <c r="AJ17" s="515"/>
      <c r="AK17" s="516"/>
      <c r="AL17" s="516"/>
      <c r="AM17"/>
      <c r="AN17"/>
      <c r="AO17"/>
      <c r="AP17"/>
      <c r="AQ17"/>
      <c r="AR17"/>
      <c r="AS17"/>
      <c r="AT17"/>
      <c r="AU17"/>
      <c r="AV17"/>
      <c r="AW17"/>
    </row>
    <row r="18" spans="1:50" s="4" customFormat="1" ht="15.75" customHeight="1" outlineLevel="1">
      <c r="A18" s="1233" t="str">
        <f>+Progress!A29</f>
        <v xml:space="preserve">  TSE Network</v>
      </c>
      <c r="B18" s="1234"/>
      <c r="C18" s="507">
        <f>+Progress!C29</f>
        <v>2995733.64</v>
      </c>
      <c r="D18" s="506">
        <f t="shared" si="0"/>
        <v>1.506103984256036E-2</v>
      </c>
      <c r="E18" s="661">
        <f>+Progress!E29</f>
        <v>23431.929999999702</v>
      </c>
      <c r="F18" s="661">
        <f>+Progress!F29</f>
        <v>176793.55000000005</v>
      </c>
      <c r="G18" s="661">
        <f>+Progress!G29</f>
        <v>2882625.09</v>
      </c>
      <c r="H18" s="661">
        <f>+Progress!H29</f>
        <v>2882625.09</v>
      </c>
      <c r="I18" s="661">
        <f>+Progress!I29</f>
        <v>686841.65</v>
      </c>
      <c r="J18" s="508">
        <f t="shared" si="14"/>
        <v>0.9622434556631676</v>
      </c>
      <c r="K18" s="508">
        <f t="shared" ref="K18" si="25">IFERROR(IF(ISBLANK(I18),"",I18/C18),0)</f>
        <v>0.22927327077049481</v>
      </c>
      <c r="L18" s="509">
        <f t="shared" si="15"/>
        <v>0.22927327077049481</v>
      </c>
      <c r="M18" s="510">
        <f t="shared" si="16"/>
        <v>0</v>
      </c>
      <c r="N18" s="511">
        <f t="shared" si="17"/>
        <v>1</v>
      </c>
      <c r="O18" s="661">
        <f>+Progress!K29</f>
        <v>48137.98</v>
      </c>
      <c r="P18" s="512">
        <f t="shared" si="5"/>
        <v>5.2310813032493922E-2</v>
      </c>
      <c r="Q18" s="661">
        <f>+Progress!M29</f>
        <v>2888.5200000000004</v>
      </c>
      <c r="R18" s="661">
        <f>+Progress!N29</f>
        <v>674.93000000000029</v>
      </c>
      <c r="S18" s="513">
        <f t="shared" si="18"/>
        <v>6.0005010596622464E-2</v>
      </c>
      <c r="T18" s="514">
        <f t="shared" si="19"/>
        <v>1.4020737887215048E-2</v>
      </c>
      <c r="U18" s="661">
        <f>+Progress!O29</f>
        <v>27650.45</v>
      </c>
      <c r="V18" s="661">
        <f>+Progress!P29</f>
        <v>20399.202100578932</v>
      </c>
      <c r="W18" s="508">
        <f t="shared" si="20"/>
        <v>0.57439988134109488</v>
      </c>
      <c r="X18" s="509">
        <f t="shared" si="21"/>
        <v>0.4237652286319229</v>
      </c>
      <c r="Y18" s="510">
        <f t="shared" si="22"/>
        <v>-0.15063465270917198</v>
      </c>
      <c r="Z18" s="511">
        <f t="shared" si="23"/>
        <v>0.73775298776616416</v>
      </c>
      <c r="AA18"/>
      <c r="AB18"/>
      <c r="AC18"/>
      <c r="AD18"/>
      <c r="AE18"/>
      <c r="AF18"/>
      <c r="AG18"/>
      <c r="AH18" s="348"/>
      <c r="AI18" s="520"/>
      <c r="AJ18" s="515"/>
      <c r="AK18" s="516"/>
      <c r="AL18" s="516"/>
      <c r="AM18"/>
      <c r="AN18"/>
      <c r="AO18"/>
      <c r="AP18"/>
      <c r="AQ18"/>
      <c r="AR18"/>
      <c r="AS18"/>
      <c r="AT18"/>
      <c r="AU18"/>
      <c r="AV18"/>
      <c r="AW18"/>
    </row>
    <row r="19" spans="1:50" s="4" customFormat="1" ht="15.75" customHeight="1">
      <c r="A19" s="1233" t="str">
        <f>+Progress!A34</f>
        <v xml:space="preserve">  Potable Water Pump Station</v>
      </c>
      <c r="B19" s="1234"/>
      <c r="C19" s="507">
        <f>+Progress!C34</f>
        <v>11076181.82</v>
      </c>
      <c r="D19" s="506">
        <f t="shared" si="0"/>
        <v>5.5685463309235572E-2</v>
      </c>
      <c r="E19" s="661">
        <f>+Progress!E34</f>
        <v>2488126.04</v>
      </c>
      <c r="F19" s="661">
        <f>+Progress!F34</f>
        <v>0</v>
      </c>
      <c r="G19" s="661">
        <f>+Progress!G34</f>
        <v>6907518.04</v>
      </c>
      <c r="H19" s="661">
        <f>+Progress!H34</f>
        <v>6907518.04</v>
      </c>
      <c r="I19" s="661">
        <f>+Progress!I34</f>
        <v>1734353.19</v>
      </c>
      <c r="J19" s="508">
        <f t="shared" si="14"/>
        <v>0.62363711180031889</v>
      </c>
      <c r="K19" s="508">
        <f t="shared" ref="K19" si="26">IFERROR(IF(ISBLANK(H19),"",H19/C19),0)</f>
        <v>0.62363711180031889</v>
      </c>
      <c r="L19" s="509">
        <f t="shared" si="15"/>
        <v>0.15658403032607493</v>
      </c>
      <c r="M19" s="510">
        <f t="shared" si="16"/>
        <v>-0.46705308147424396</v>
      </c>
      <c r="N19" s="511">
        <f t="shared" si="17"/>
        <v>0.2510819631532949</v>
      </c>
      <c r="O19" s="661">
        <f>+Progress!K34</f>
        <v>71778.259999999995</v>
      </c>
      <c r="P19" s="512">
        <f t="shared" si="5"/>
        <v>7.8000346891534234E-2</v>
      </c>
      <c r="Q19" s="661">
        <f>+Progress!M34</f>
        <v>5654.6999999999971</v>
      </c>
      <c r="R19" s="661">
        <f>+Progress!N34</f>
        <v>1659.6599999999962</v>
      </c>
      <c r="S19" s="513">
        <f t="shared" si="18"/>
        <v>7.8780120888971086E-2</v>
      </c>
      <c r="T19" s="514">
        <f t="shared" si="19"/>
        <v>2.3122042802374929E-2</v>
      </c>
      <c r="U19" s="661">
        <f>+Progress!O34</f>
        <v>51296.18</v>
      </c>
      <c r="V19" s="661">
        <f>+Progress!P34</f>
        <v>46334.004878384971</v>
      </c>
      <c r="W19" s="508">
        <f t="shared" si="20"/>
        <v>0.71464786134408953</v>
      </c>
      <c r="X19" s="509">
        <f t="shared" si="21"/>
        <v>0.6455158550567397</v>
      </c>
      <c r="Y19" s="510">
        <f t="shared" si="22"/>
        <v>-6.9132006287349834E-2</v>
      </c>
      <c r="Z19" s="511">
        <f t="shared" si="23"/>
        <v>0.90326423679862655</v>
      </c>
      <c r="AA19"/>
      <c r="AB19"/>
      <c r="AC19"/>
      <c r="AD19"/>
      <c r="AE19"/>
      <c r="AF19"/>
      <c r="AG19"/>
      <c r="AH19" s="348"/>
      <c r="AL19"/>
      <c r="AM19"/>
      <c r="AN19"/>
      <c r="AO19"/>
      <c r="AP19"/>
      <c r="AQ19"/>
      <c r="AR19"/>
      <c r="AS19"/>
      <c r="AT19"/>
      <c r="AU19"/>
      <c r="AV19"/>
    </row>
    <row r="20" spans="1:50" s="4" customFormat="1" ht="15.75" customHeight="1">
      <c r="A20" s="1233" t="str">
        <f>+Progress!A39</f>
        <v xml:space="preserve">  Sewerage Lift Station</v>
      </c>
      <c r="B20" s="1234"/>
      <c r="C20" s="507">
        <f>+Progress!C39</f>
        <v>4985124.6900000004</v>
      </c>
      <c r="D20" s="506">
        <f t="shared" si="0"/>
        <v>2.5062696020004424E-2</v>
      </c>
      <c r="E20" s="661">
        <f>+Progress!E39</f>
        <v>114430.52000000002</v>
      </c>
      <c r="F20" s="661">
        <f>+Progress!F39</f>
        <v>20947.809999999998</v>
      </c>
      <c r="G20" s="661">
        <f>+Progress!G39</f>
        <v>391336.31</v>
      </c>
      <c r="H20" s="661">
        <f>+Progress!H39</f>
        <v>391336.31</v>
      </c>
      <c r="I20" s="661">
        <f>+Progress!I39</f>
        <v>57625.13</v>
      </c>
      <c r="J20" s="508">
        <f t="shared" si="14"/>
        <v>7.8500806767182379E-2</v>
      </c>
      <c r="K20" s="508">
        <f t="shared" ref="K20" si="27">IFERROR(IF(ISBLANK(H20),"",H20/C20),0)</f>
        <v>7.8500806767182379E-2</v>
      </c>
      <c r="L20" s="509">
        <f t="shared" si="15"/>
        <v>1.1559415979221974E-2</v>
      </c>
      <c r="M20" s="510">
        <f t="shared" si="16"/>
        <v>-6.6941390787960409E-2</v>
      </c>
      <c r="N20" s="511">
        <f t="shared" si="17"/>
        <v>0.14725219338834158</v>
      </c>
      <c r="O20" s="661">
        <f>+Progress!K39</f>
        <v>70758.97</v>
      </c>
      <c r="P20" s="512">
        <f t="shared" si="5"/>
        <v>7.6892699902277706E-2</v>
      </c>
      <c r="Q20" s="661">
        <f>+Progress!M39</f>
        <v>10661.480000000003</v>
      </c>
      <c r="R20" s="661">
        <f>+Progress!N39</f>
        <v>3197.4300000000003</v>
      </c>
      <c r="S20" s="513">
        <f t="shared" si="18"/>
        <v>0.15067319380143609</v>
      </c>
      <c r="T20" s="514">
        <f t="shared" si="19"/>
        <v>4.5187627801817919E-2</v>
      </c>
      <c r="U20" s="661">
        <f>+Progress!O39</f>
        <v>54654.05</v>
      </c>
      <c r="V20" s="661">
        <f>+Progress!P39</f>
        <v>46722.801298341103</v>
      </c>
      <c r="W20" s="508">
        <f t="shared" si="20"/>
        <v>0.77239747836917361</v>
      </c>
      <c r="X20" s="509">
        <f t="shared" si="21"/>
        <v>0.66030923426868848</v>
      </c>
      <c r="Y20" s="510">
        <f t="shared" si="22"/>
        <v>-0.11208824410048512</v>
      </c>
      <c r="Z20" s="511">
        <f t="shared" si="23"/>
        <v>0.85488269027347652</v>
      </c>
      <c r="AH20" s="505"/>
      <c r="AL20"/>
      <c r="AM20"/>
      <c r="AN20"/>
      <c r="AO20"/>
      <c r="AP20"/>
      <c r="AQ20"/>
      <c r="AR20"/>
      <c r="AS20"/>
      <c r="AT20"/>
      <c r="AU20"/>
      <c r="AV20"/>
    </row>
    <row r="21" spans="1:50" s="4" customFormat="1" ht="15.75" customHeight="1" outlineLevel="1">
      <c r="A21" s="1233" t="str">
        <f>+Progress!A44</f>
        <v xml:space="preserve">  Medium Voltage Network</v>
      </c>
      <c r="B21" s="1234"/>
      <c r="C21" s="507">
        <f>+Progress!C44</f>
        <v>5452229.25</v>
      </c>
      <c r="D21" s="506">
        <f t="shared" si="0"/>
        <v>2.7411062475174858E-2</v>
      </c>
      <c r="E21" s="661">
        <f>+Progress!E44</f>
        <v>-19975.479999999516</v>
      </c>
      <c r="F21" s="661">
        <f>+Progress!F44</f>
        <v>316737.65000000014</v>
      </c>
      <c r="G21" s="661">
        <f>+Progress!G44</f>
        <v>4182436.2</v>
      </c>
      <c r="H21" s="661">
        <f>+Progress!H44</f>
        <v>4182436.2</v>
      </c>
      <c r="I21" s="661">
        <f>+Progress!I44</f>
        <v>1488735.79</v>
      </c>
      <c r="J21" s="508">
        <f t="shared" si="14"/>
        <v>0.7671057118517165</v>
      </c>
      <c r="K21" s="508">
        <f t="shared" ref="K21" si="28">IFERROR(IF(ISBLANK(I21),"",I21/C21),0)</f>
        <v>0.27305084246044864</v>
      </c>
      <c r="L21" s="509">
        <f t="shared" si="15"/>
        <v>0.27305084246044864</v>
      </c>
      <c r="M21" s="510">
        <f t="shared" si="16"/>
        <v>0</v>
      </c>
      <c r="N21" s="511">
        <f t="shared" si="17"/>
        <v>1</v>
      </c>
      <c r="O21" s="661">
        <f>+Progress!K44</f>
        <v>34290.879999999997</v>
      </c>
      <c r="P21" s="512">
        <f t="shared" si="5"/>
        <v>3.7263379402286613E-2</v>
      </c>
      <c r="Q21" s="661">
        <f>+Progress!M44</f>
        <v>2898.34</v>
      </c>
      <c r="R21" s="661">
        <f>+Progress!N44</f>
        <v>1041.4700000000012</v>
      </c>
      <c r="S21" s="513">
        <f t="shared" si="18"/>
        <v>8.4522181991246656E-2</v>
      </c>
      <c r="T21" s="514">
        <f t="shared" si="19"/>
        <v>3.0371632340727366E-2</v>
      </c>
      <c r="U21" s="661">
        <f>+Progress!O44</f>
        <v>20010.78</v>
      </c>
      <c r="V21" s="661">
        <f>+Progress!P44</f>
        <v>13231.607544745872</v>
      </c>
      <c r="W21" s="508">
        <f t="shared" si="20"/>
        <v>0.58355982698606745</v>
      </c>
      <c r="X21" s="509">
        <f t="shared" si="21"/>
        <v>0.38586374991676714</v>
      </c>
      <c r="Y21" s="510">
        <f t="shared" si="22"/>
        <v>-0.19769607706930031</v>
      </c>
      <c r="Z21" s="511">
        <f t="shared" si="23"/>
        <v>0.66122397751341389</v>
      </c>
      <c r="AA21"/>
      <c r="AB21"/>
      <c r="AC21"/>
      <c r="AD21"/>
      <c r="AE21"/>
      <c r="AF21"/>
      <c r="AG21"/>
      <c r="AH21" s="348"/>
      <c r="AI21" s="520"/>
      <c r="AJ21" s="515"/>
      <c r="AK21" s="516"/>
      <c r="AL21" s="516"/>
      <c r="AM21"/>
      <c r="AN21"/>
      <c r="AO21"/>
      <c r="AP21"/>
      <c r="AQ21"/>
      <c r="AR21"/>
      <c r="AS21"/>
      <c r="AT21"/>
      <c r="AU21"/>
      <c r="AV21"/>
      <c r="AW21"/>
    </row>
    <row r="22" spans="1:50" s="4" customFormat="1" ht="15.75" customHeight="1" outlineLevel="1">
      <c r="A22" s="1233" t="str">
        <f>+Progress!A49</f>
        <v xml:space="preserve">  Low Voltage Network</v>
      </c>
      <c r="B22" s="1234"/>
      <c r="C22" s="507">
        <f>+Progress!C49</f>
        <v>1876943.13</v>
      </c>
      <c r="D22" s="506">
        <f t="shared" si="0"/>
        <v>9.4363246737616986E-3</v>
      </c>
      <c r="E22" s="661">
        <f>+Progress!E49</f>
        <v>633182</v>
      </c>
      <c r="F22" s="661">
        <f>+Progress!F49</f>
        <v>0</v>
      </c>
      <c r="G22" s="661">
        <f>+Progress!G49</f>
        <v>1071552.8</v>
      </c>
      <c r="H22" s="661">
        <f>+Progress!H49</f>
        <v>1071552.8</v>
      </c>
      <c r="I22" s="661">
        <f>+Progress!I49</f>
        <v>16626.84</v>
      </c>
      <c r="J22" s="508">
        <f t="shared" si="14"/>
        <v>0.57090317914959954</v>
      </c>
      <c r="K22" s="508">
        <f t="shared" ref="K22" si="29">IFERROR(IF(ISBLANK(I22),"",I22/C22),0)</f>
        <v>8.8584676510683625E-3</v>
      </c>
      <c r="L22" s="509">
        <f t="shared" si="15"/>
        <v>8.8584676510683625E-3</v>
      </c>
      <c r="M22" s="510">
        <f t="shared" si="16"/>
        <v>0</v>
      </c>
      <c r="N22" s="511">
        <f t="shared" si="17"/>
        <v>1</v>
      </c>
      <c r="O22" s="661">
        <f>+Progress!K49</f>
        <v>31587.58</v>
      </c>
      <c r="P22" s="512">
        <f t="shared" si="5"/>
        <v>3.4325744277781171E-2</v>
      </c>
      <c r="Q22" s="661">
        <f>+Progress!M49</f>
        <v>3135.0399999999991</v>
      </c>
      <c r="R22" s="661">
        <f>+Progress!N49</f>
        <v>0</v>
      </c>
      <c r="S22" s="513">
        <f t="shared" si="18"/>
        <v>9.9249135261390675E-2</v>
      </c>
      <c r="T22" s="514">
        <f t="shared" si="19"/>
        <v>0</v>
      </c>
      <c r="U22" s="661">
        <f>+Progress!O49</f>
        <v>15201.3</v>
      </c>
      <c r="V22" s="661">
        <f>+Progress!P49</f>
        <v>6687.5528053176504</v>
      </c>
      <c r="W22" s="508">
        <f t="shared" si="20"/>
        <v>0.48124294422048153</v>
      </c>
      <c r="X22" s="509">
        <f t="shared" si="21"/>
        <v>0.2117146297790983</v>
      </c>
      <c r="Y22" s="510">
        <f t="shared" si="22"/>
        <v>-0.26952831444138325</v>
      </c>
      <c r="Z22" s="511">
        <f t="shared" si="23"/>
        <v>0.43993295345251071</v>
      </c>
      <c r="AA22"/>
      <c r="AB22"/>
      <c r="AC22"/>
      <c r="AD22"/>
      <c r="AE22"/>
      <c r="AF22"/>
      <c r="AG22"/>
      <c r="AH22" s="348"/>
      <c r="AI22" s="520"/>
      <c r="AJ22" s="515"/>
      <c r="AK22" s="516"/>
      <c r="AL22" s="516"/>
      <c r="AM22"/>
      <c r="AN22"/>
      <c r="AO22"/>
      <c r="AP22"/>
      <c r="AQ22"/>
      <c r="AR22"/>
      <c r="AS22"/>
      <c r="AT22"/>
      <c r="AU22"/>
      <c r="AV22"/>
      <c r="AW22"/>
    </row>
    <row r="23" spans="1:50" s="4" customFormat="1" ht="15.75" customHeight="1" outlineLevel="1">
      <c r="A23" s="1233" t="str">
        <f>+Progress!A54</f>
        <v xml:space="preserve">  Street Lighting Network</v>
      </c>
      <c r="B23" s="1234"/>
      <c r="C23" s="507">
        <f>+Progress!C54</f>
        <v>8486130.5800000001</v>
      </c>
      <c r="D23" s="506">
        <f t="shared" si="0"/>
        <v>4.2663990238648142E-2</v>
      </c>
      <c r="E23" s="661">
        <f>+Progress!E54</f>
        <v>-164973.26000000024</v>
      </c>
      <c r="F23" s="661">
        <f>+Progress!F54</f>
        <v>108917.62999999989</v>
      </c>
      <c r="G23" s="661">
        <f>+Progress!G54</f>
        <v>3384258.67</v>
      </c>
      <c r="H23" s="661">
        <f>+Progress!H54</f>
        <v>3384258.67</v>
      </c>
      <c r="I23" s="661">
        <f>+Progress!I54</f>
        <v>1516284.2</v>
      </c>
      <c r="J23" s="508">
        <f t="shared" si="6"/>
        <v>0.39879879741374424</v>
      </c>
      <c r="K23" s="508">
        <f t="shared" ref="K23" si="30">IFERROR(IF(ISBLANK(I23),"",I23/C23),0)</f>
        <v>0.17867792460954565</v>
      </c>
      <c r="L23" s="509">
        <f t="shared" ref="L23" si="31">IFERROR(IF(ISBLANK(I23),"",I23/C23),0)</f>
        <v>0.17867792460954565</v>
      </c>
      <c r="M23" s="510">
        <f t="shared" ref="M23" si="32">IFERROR(L23-K23,"")</f>
        <v>0</v>
      </c>
      <c r="N23" s="511">
        <f t="shared" ref="N23" si="33">IFERROR(L23/K23,"")</f>
        <v>1</v>
      </c>
      <c r="O23" s="661">
        <f>+Progress!K54</f>
        <v>76760.06</v>
      </c>
      <c r="P23" s="512">
        <f t="shared" si="5"/>
        <v>8.3413993421057875E-2</v>
      </c>
      <c r="Q23" s="661">
        <f>+Progress!M54</f>
        <v>255.02999999999884</v>
      </c>
      <c r="R23" s="661">
        <f>+Progress!N54</f>
        <v>894.29000000000087</v>
      </c>
      <c r="S23" s="513">
        <f t="shared" si="7"/>
        <v>3.3224309621435787E-3</v>
      </c>
      <c r="T23" s="514">
        <f t="shared" si="8"/>
        <v>1.1650459887603017E-2</v>
      </c>
      <c r="U23" s="661">
        <f>+Progress!O54</f>
        <v>33151.599999999999</v>
      </c>
      <c r="V23" s="661">
        <f>+Progress!P54</f>
        <v>19627.304381683567</v>
      </c>
      <c r="W23" s="508">
        <f t="shared" si="9"/>
        <v>0.43188606157942033</v>
      </c>
      <c r="X23" s="509">
        <f t="shared" si="10"/>
        <v>0.25569683480814848</v>
      </c>
      <c r="Y23" s="510">
        <f t="shared" si="11"/>
        <v>-0.17618922677127186</v>
      </c>
      <c r="Z23" s="511">
        <f t="shared" si="12"/>
        <v>0.59204697153933949</v>
      </c>
      <c r="AA23"/>
      <c r="AB23"/>
      <c r="AC23"/>
      <c r="AD23"/>
      <c r="AE23"/>
      <c r="AF23"/>
      <c r="AG23"/>
      <c r="AH23" s="348"/>
      <c r="AI23" s="520"/>
      <c r="AJ23" s="515"/>
      <c r="AK23" s="516"/>
      <c r="AL23" s="516"/>
      <c r="AM23"/>
      <c r="AN23"/>
      <c r="AO23"/>
      <c r="AP23"/>
      <c r="AQ23"/>
      <c r="AR23"/>
      <c r="AS23"/>
      <c r="AT23"/>
      <c r="AU23"/>
      <c r="AV23"/>
      <c r="AW23"/>
    </row>
    <row r="24" spans="1:50" s="4" customFormat="1" ht="15.75" customHeight="1">
      <c r="A24" s="1233" t="str">
        <f>+Progress!A59</f>
        <v xml:space="preserve">  Telecommunication Network</v>
      </c>
      <c r="B24" s="1234"/>
      <c r="C24" s="507">
        <f>+Progress!C59</f>
        <v>4454965.57</v>
      </c>
      <c r="D24" s="506">
        <f t="shared" si="0"/>
        <v>2.2397322996648202E-2</v>
      </c>
      <c r="E24" s="661">
        <f>+Progress!E59</f>
        <v>826182.37000000011</v>
      </c>
      <c r="F24" s="661">
        <f>+Progress!F59</f>
        <v>0</v>
      </c>
      <c r="G24" s="661">
        <f>+Progress!G59</f>
        <v>2503270.33</v>
      </c>
      <c r="H24" s="661">
        <f>+Progress!H59</f>
        <v>2503270.33</v>
      </c>
      <c r="I24" s="661">
        <f>+Progress!I59</f>
        <v>965354.72</v>
      </c>
      <c r="J24" s="508">
        <f t="shared" ref="J24:J25" si="34">IFERROR(IF(ISBLANK(G24),"",G24/C24),0)</f>
        <v>0.56190565127083569</v>
      </c>
      <c r="K24" s="508">
        <f t="shared" ref="K24" si="35">IFERROR(IF(ISBLANK(H24),"",H24/C24),0)</f>
        <v>0.56190565127083569</v>
      </c>
      <c r="L24" s="509">
        <f t="shared" ref="L24:L25" si="36">IFERROR(IF(ISBLANK(I24),"",I24/C24),0)</f>
        <v>0.21669184751971043</v>
      </c>
      <c r="M24" s="510">
        <f t="shared" ref="M24:M25" si="37">IFERROR(L24-K24,"")</f>
        <v>-0.34521380375112526</v>
      </c>
      <c r="N24" s="511">
        <f t="shared" ref="N24:N25" si="38">IFERROR(L24/K24,"")</f>
        <v>0.38563742334612339</v>
      </c>
      <c r="O24" s="661">
        <f>+Progress!K59</f>
        <v>62092.94</v>
      </c>
      <c r="P24" s="512">
        <f t="shared" si="5"/>
        <v>6.7475456489405311E-2</v>
      </c>
      <c r="Q24" s="661">
        <f>+Progress!M59</f>
        <v>6377.6299999999974</v>
      </c>
      <c r="R24" s="661">
        <f>+Progress!N59</f>
        <v>0</v>
      </c>
      <c r="S24" s="513">
        <f t="shared" ref="S24:S25" si="39">IFERROR(IF(ISBLANK(Q24),"",Q24/O24),0)</f>
        <v>0.10271103284850093</v>
      </c>
      <c r="T24" s="514">
        <f t="shared" ref="T24:T25" si="40">IFERROR(IF(ISBLANK(R24),"",R24/O24),0)</f>
        <v>0</v>
      </c>
      <c r="U24" s="661">
        <f>+Progress!O59</f>
        <v>29835.19</v>
      </c>
      <c r="V24" s="661">
        <f>+Progress!P59</f>
        <v>14676.393303657605</v>
      </c>
      <c r="W24" s="508">
        <f t="shared" ref="W24:W25" si="41">IFERROR(IF(ISBLANK(U24),"",U24/O24),0)</f>
        <v>0.48049246822585623</v>
      </c>
      <c r="X24" s="509">
        <f t="shared" ref="X24:X25" si="42">IFERROR(IF(ISBLANK(V24),"",V24/O24),0)</f>
        <v>0.23636170720306696</v>
      </c>
      <c r="Y24" s="510">
        <f t="shared" ref="Y24:Y25" si="43">IFERROR(X24-W24,"")</f>
        <v>-0.24413076102278927</v>
      </c>
      <c r="Z24" s="511">
        <f t="shared" ref="Z24:Z25" si="44">IFERROR(X24/W24,"")</f>
        <v>0.49191553007229399</v>
      </c>
      <c r="AA24"/>
      <c r="AB24"/>
      <c r="AC24"/>
      <c r="AD24"/>
      <c r="AE24"/>
      <c r="AF24"/>
      <c r="AG24"/>
      <c r="AH24" s="348"/>
      <c r="AL24"/>
      <c r="AM24"/>
      <c r="AN24"/>
      <c r="AO24"/>
      <c r="AP24"/>
      <c r="AQ24"/>
      <c r="AR24"/>
      <c r="AS24"/>
      <c r="AT24"/>
      <c r="AU24"/>
      <c r="AV24"/>
    </row>
    <row r="25" spans="1:50" s="4" customFormat="1" ht="15.75" customHeight="1">
      <c r="A25" s="1233" t="str">
        <f>+Progress!A64</f>
        <v xml:space="preserve">  Road Works</v>
      </c>
      <c r="B25" s="1234"/>
      <c r="C25" s="507">
        <f>+Progress!C64</f>
        <v>79068381.040000007</v>
      </c>
      <c r="D25" s="506">
        <f t="shared" si="0"/>
        <v>0.39751599448947811</v>
      </c>
      <c r="E25" s="661">
        <f>+Progress!E64</f>
        <v>-16425620.420000002</v>
      </c>
      <c r="F25" s="661">
        <f>+Progress!F64</f>
        <v>1307961.8500000015</v>
      </c>
      <c r="G25" s="661">
        <f>+Progress!G64</f>
        <v>47364219.530000001</v>
      </c>
      <c r="H25" s="661">
        <f>+Progress!H64</f>
        <v>47364219.530000001</v>
      </c>
      <c r="I25" s="661">
        <f>+Progress!I64</f>
        <v>41322962.770000003</v>
      </c>
      <c r="J25" s="508">
        <f t="shared" si="34"/>
        <v>0.59902857383710506</v>
      </c>
      <c r="K25" s="508">
        <f t="shared" ref="K25" si="45">IFERROR(IF(ISBLANK(H25),"",H25/C25),0)</f>
        <v>0.59902857383710506</v>
      </c>
      <c r="L25" s="509">
        <f t="shared" si="36"/>
        <v>0.52262310453903282</v>
      </c>
      <c r="M25" s="510">
        <f t="shared" si="37"/>
        <v>-7.6405469298072237E-2</v>
      </c>
      <c r="N25" s="511">
        <f t="shared" si="38"/>
        <v>0.87245104384811978</v>
      </c>
      <c r="O25" s="661">
        <f>+Progress!K64</f>
        <v>80303.58</v>
      </c>
      <c r="P25" s="512">
        <f t="shared" si="5"/>
        <v>8.7264682880750677E-2</v>
      </c>
      <c r="Q25" s="661">
        <f>+Progress!M64</f>
        <v>-2143.4499999999971</v>
      </c>
      <c r="R25" s="661">
        <f>+Progress!N64</f>
        <v>313.65999999999985</v>
      </c>
      <c r="S25" s="513">
        <f t="shared" si="39"/>
        <v>-2.6691836154751718E-2</v>
      </c>
      <c r="T25" s="514">
        <f t="shared" si="40"/>
        <v>3.9059279797986571E-3</v>
      </c>
      <c r="U25" s="661">
        <f>+Progress!O64</f>
        <v>36090.33</v>
      </c>
      <c r="V25" s="661">
        <f>+Progress!P64</f>
        <v>25913.578960149684</v>
      </c>
      <c r="W25" s="508">
        <f t="shared" si="41"/>
        <v>0.44942367451114884</v>
      </c>
      <c r="X25" s="509">
        <f t="shared" si="42"/>
        <v>0.32269518943177483</v>
      </c>
      <c r="Y25" s="510">
        <f t="shared" si="43"/>
        <v>-0.12672848507937401</v>
      </c>
      <c r="Z25" s="511">
        <f t="shared" si="44"/>
        <v>0.7180200059170887</v>
      </c>
      <c r="AA25"/>
      <c r="AB25"/>
      <c r="AC25"/>
      <c r="AD25"/>
      <c r="AE25"/>
      <c r="AF25"/>
      <c r="AG25"/>
      <c r="AH25" s="348"/>
      <c r="AI25" s="515"/>
      <c r="AJ25" s="516"/>
      <c r="AK25" s="516"/>
      <c r="AL25" s="517"/>
      <c r="AM25"/>
      <c r="AN25"/>
      <c r="AO25"/>
      <c r="AP25"/>
      <c r="AQ25"/>
      <c r="AR25"/>
      <c r="AS25"/>
      <c r="AT25"/>
      <c r="AU25"/>
      <c r="AV25"/>
    </row>
    <row r="26" spans="1:50" s="4" customFormat="1" ht="15.75" customHeight="1">
      <c r="A26" s="1233" t="str">
        <f>+Progress!A68</f>
        <v xml:space="preserve">  Landscape</v>
      </c>
      <c r="B26" s="1234"/>
      <c r="C26" s="507">
        <f>+Progress!C68</f>
        <v>14727629.51</v>
      </c>
      <c r="D26" s="506">
        <f t="shared" si="0"/>
        <v>7.4043103123339671E-2</v>
      </c>
      <c r="E26" s="661">
        <f>+Progress!E68</f>
        <v>-428497.66000000003</v>
      </c>
      <c r="F26" s="661">
        <f>+Progress!F68</f>
        <v>0</v>
      </c>
      <c r="G26" s="661">
        <f>+Progress!G68</f>
        <v>142239.46</v>
      </c>
      <c r="H26" s="661">
        <f>+Progress!H68</f>
        <v>142239.46</v>
      </c>
      <c r="I26" s="661">
        <f>+Progress!I68</f>
        <v>98475.6</v>
      </c>
      <c r="J26" s="508">
        <f t="shared" ref="J26:J27" si="46">IFERROR(IF(ISBLANK(G26),"",G26/C26),0)</f>
        <v>9.6580009636594941E-3</v>
      </c>
      <c r="K26" s="508">
        <f t="shared" ref="K26" si="47">IFERROR(IF(ISBLANK(H26),"",H26/C26),0)</f>
        <v>9.6580009636594941E-3</v>
      </c>
      <c r="L26" s="509">
        <f t="shared" ref="L26:L27" si="48">IFERROR(IF(ISBLANK(I26),"",I26/C26),0)</f>
        <v>6.6864528288911318E-3</v>
      </c>
      <c r="M26" s="510">
        <f t="shared" ref="M26:M27" si="49">IFERROR(L26-K26,"")</f>
        <v>-2.9715481347683623E-3</v>
      </c>
      <c r="N26" s="511">
        <f t="shared" ref="N26:N28" si="50">IFERROR(L26/K26,"")</f>
        <v>0.69232265083121103</v>
      </c>
      <c r="O26" s="661">
        <f>+Progress!K68</f>
        <v>44855.31</v>
      </c>
      <c r="P26" s="512">
        <f t="shared" si="5"/>
        <v>4.874358531298062E-2</v>
      </c>
      <c r="Q26" s="661">
        <f>+Progress!M68</f>
        <v>-522.39999999999964</v>
      </c>
      <c r="R26" s="661">
        <f>+Progress!N68</f>
        <v>570.97000000000116</v>
      </c>
      <c r="S26" s="513">
        <f t="shared" ref="S26:S27" si="51">IFERROR(IF(ISBLANK(Q26),"",Q26/O26),0)</f>
        <v>-1.1646335740406201E-2</v>
      </c>
      <c r="T26" s="514">
        <f t="shared" ref="T26:T27" si="52">IFERROR(IF(ISBLANK(R26),"",R26/O26),0)</f>
        <v>1.2729150684723864E-2</v>
      </c>
      <c r="U26" s="661">
        <f>+Progress!O68</f>
        <v>6582.77</v>
      </c>
      <c r="V26" s="661">
        <f>+Progress!P68</f>
        <v>13439.099787128654</v>
      </c>
      <c r="W26" s="508">
        <f t="shared" ref="W26:W27" si="53">IFERROR(IF(ISBLANK(U26),"",U26/O26),0)</f>
        <v>0.14675564609853328</v>
      </c>
      <c r="X26" s="509">
        <f t="shared" ref="X26:X27" si="54">IFERROR(IF(ISBLANK(V26),"",V26/O26),0)</f>
        <v>0.29961000798185666</v>
      </c>
      <c r="Y26" s="510">
        <f t="shared" ref="Y26:Y27" si="55">IFERROR(X26-W26,"")</f>
        <v>0.15285436188332338</v>
      </c>
      <c r="Z26" s="511">
        <f t="shared" ref="Z26:Z28" si="56">IFERROR(X26/W26,"")</f>
        <v>2.041556941398325</v>
      </c>
      <c r="AA26"/>
      <c r="AB26"/>
      <c r="AC26"/>
      <c r="AD26"/>
      <c r="AE26"/>
      <c r="AF26"/>
      <c r="AG26"/>
      <c r="AH26" s="348"/>
      <c r="AL26"/>
      <c r="AM26"/>
      <c r="AN26"/>
      <c r="AO26"/>
      <c r="AP26"/>
      <c r="AQ26"/>
      <c r="AR26"/>
      <c r="AS26"/>
      <c r="AT26"/>
      <c r="AU26"/>
      <c r="AV26"/>
    </row>
    <row r="27" spans="1:50" s="4" customFormat="1" ht="15.75" customHeight="1">
      <c r="A27" s="1233" t="str">
        <f>+Progress!A72</f>
        <v xml:space="preserve">  Guard Rooms</v>
      </c>
      <c r="B27" s="1234"/>
      <c r="C27" s="507">
        <f>+Progress!C72</f>
        <v>539598.47</v>
      </c>
      <c r="D27" s="506">
        <f t="shared" si="0"/>
        <v>2.7128293207184504E-3</v>
      </c>
      <c r="E27" s="661">
        <f>+Progress!E72</f>
        <v>12910.199999999997</v>
      </c>
      <c r="F27" s="661">
        <f>+Progress!F72</f>
        <v>7596.9500000000044</v>
      </c>
      <c r="G27" s="661">
        <f>+Progress!G72</f>
        <v>105845.69</v>
      </c>
      <c r="H27" s="661">
        <f>+Progress!H72</f>
        <v>105845.69</v>
      </c>
      <c r="I27" s="661">
        <f>+Progress!I72</f>
        <v>49342.79</v>
      </c>
      <c r="J27" s="508">
        <f t="shared" si="46"/>
        <v>0.19615639384596478</v>
      </c>
      <c r="K27" s="508">
        <f t="shared" ref="K27" si="57">IFERROR(IF(ISBLANK(H27),"",H27/C27),0)</f>
        <v>0.19615639384596478</v>
      </c>
      <c r="L27" s="509">
        <f t="shared" si="48"/>
        <v>9.144353207673106E-2</v>
      </c>
      <c r="M27" s="510">
        <f t="shared" si="49"/>
        <v>-0.10471286176923372</v>
      </c>
      <c r="N27" s="511">
        <f t="shared" si="50"/>
        <v>0.46617665773637074</v>
      </c>
      <c r="O27" s="661">
        <f>+Progress!K72</f>
        <v>34095.79</v>
      </c>
      <c r="P27" s="512">
        <f t="shared" si="5"/>
        <v>3.7051378057101188E-2</v>
      </c>
      <c r="Q27" s="661">
        <f>+Progress!M72</f>
        <v>8480.39</v>
      </c>
      <c r="R27" s="661">
        <f>+Progress!N72</f>
        <v>1087.3600000000006</v>
      </c>
      <c r="S27" s="513">
        <f t="shared" si="51"/>
        <v>0.24872249623780529</v>
      </c>
      <c r="T27" s="514">
        <f t="shared" si="52"/>
        <v>3.189132734569284E-2</v>
      </c>
      <c r="U27" s="661">
        <f>+Progress!O72</f>
        <v>26445.7</v>
      </c>
      <c r="V27" s="661">
        <f>+Progress!P72</f>
        <v>24426.487943950666</v>
      </c>
      <c r="W27" s="508">
        <f t="shared" si="53"/>
        <v>0.77562948387469544</v>
      </c>
      <c r="X27" s="509">
        <f t="shared" si="54"/>
        <v>0.71640774253802786</v>
      </c>
      <c r="Y27" s="510">
        <f t="shared" si="55"/>
        <v>-5.9221741336667577E-2</v>
      </c>
      <c r="Z27" s="511">
        <f t="shared" si="56"/>
        <v>0.92364686674773833</v>
      </c>
      <c r="AH27" s="505"/>
      <c r="AL27"/>
      <c r="AM27"/>
      <c r="AN27"/>
      <c r="AO27"/>
      <c r="AP27"/>
      <c r="AQ27"/>
      <c r="AR27"/>
      <c r="AS27"/>
      <c r="AT27"/>
      <c r="AU27"/>
      <c r="AV27"/>
    </row>
    <row r="28" spans="1:50" s="4" customFormat="1" ht="15.75" customHeight="1" outlineLevel="1">
      <c r="A28" s="1233" t="str">
        <f>Progress!A76</f>
        <v xml:space="preserve">  Provisional Sum</v>
      </c>
      <c r="B28" s="1234"/>
      <c r="C28" s="519">
        <f>Progress!C76</f>
        <v>192900.72</v>
      </c>
      <c r="D28" s="506">
        <f t="shared" si="0"/>
        <v>9.6980765939477191E-4</v>
      </c>
      <c r="E28" s="662">
        <f>Progress!E76</f>
        <v>0</v>
      </c>
      <c r="F28" s="662">
        <f>Progress!F76</f>
        <v>0</v>
      </c>
      <c r="G28" s="662">
        <f>Progress!G76</f>
        <v>0</v>
      </c>
      <c r="H28" s="662">
        <f>Progress!H76</f>
        <v>0</v>
      </c>
      <c r="I28" s="662">
        <f>Progress!I76</f>
        <v>0</v>
      </c>
      <c r="J28" s="522">
        <f t="shared" ref="J28" si="58">IFERROR(IF(ISBLANK(G28),"",G28/C28),0)</f>
        <v>0</v>
      </c>
      <c r="K28" s="522">
        <f t="shared" ref="K28" si="59">IFERROR(IF(ISBLANK(I28),"",I28/C28),0)</f>
        <v>0</v>
      </c>
      <c r="L28" s="523">
        <f t="shared" ref="L28" si="60">IFERROR(IF(ISBLANK(I28),"",I28/C28),0)</f>
        <v>0</v>
      </c>
      <c r="M28" s="524">
        <f>IFERROR(L28-K28,"")</f>
        <v>0</v>
      </c>
      <c r="N28" s="511" t="str">
        <f t="shared" si="50"/>
        <v/>
      </c>
      <c r="O28" s="525">
        <f>Progress!K76</f>
        <v>0</v>
      </c>
      <c r="P28" s="526">
        <f t="shared" si="5"/>
        <v>0</v>
      </c>
      <c r="Q28" s="518">
        <f>Progress!M76</f>
        <v>0</v>
      </c>
      <c r="R28" s="518">
        <f>Progress!N76</f>
        <v>0</v>
      </c>
      <c r="S28" s="527">
        <f t="shared" ref="S28:S29" si="61">IFERROR(IF(ISBLANK(Q28),"",Q28/O28),0)</f>
        <v>0</v>
      </c>
      <c r="T28" s="528">
        <f t="shared" ref="T28:T29" si="62">IFERROR(IF(ISBLANK(R28),"",R28/O28),0)</f>
        <v>0</v>
      </c>
      <c r="U28" s="521">
        <f>Progress!O76</f>
        <v>0</v>
      </c>
      <c r="V28" s="521">
        <f>Progress!P76</f>
        <v>0</v>
      </c>
      <c r="W28" s="522">
        <f t="shared" ref="W28:W29" si="63">IFERROR(IF(ISBLANK(U28),"",U28/O28),0)</f>
        <v>0</v>
      </c>
      <c r="X28" s="523">
        <f t="shared" ref="X28:X29" si="64">IFERROR(IF(ISBLANK(V28),"",V28/O28),0)</f>
        <v>0</v>
      </c>
      <c r="Y28" s="524">
        <f>IFERROR(X28-W28,"")</f>
        <v>0</v>
      </c>
      <c r="Z28" s="511" t="str">
        <f t="shared" si="56"/>
        <v/>
      </c>
      <c r="AA28"/>
      <c r="AB28"/>
      <c r="AC28"/>
      <c r="AD28"/>
      <c r="AE28"/>
      <c r="AF28"/>
      <c r="AG28"/>
      <c r="AH28" s="348"/>
      <c r="AI28"/>
      <c r="AM28"/>
      <c r="AN28"/>
      <c r="AO28"/>
      <c r="AP28"/>
      <c r="AQ28"/>
      <c r="AR28"/>
      <c r="AS28"/>
      <c r="AT28"/>
      <c r="AU28"/>
      <c r="AV28"/>
      <c r="AW28"/>
    </row>
    <row r="29" spans="1:50" s="546" customFormat="1" ht="19.899999999999999" customHeight="1" thickBot="1">
      <c r="A29" s="148"/>
      <c r="B29" s="125" t="s">
        <v>5</v>
      </c>
      <c r="C29" s="126">
        <f t="shared" ref="C29:I29" si="65">SUM(C12:C28)</f>
        <v>198906162.61000001</v>
      </c>
      <c r="D29" s="529">
        <f t="shared" si="65"/>
        <v>1</v>
      </c>
      <c r="E29" s="530">
        <f t="shared" si="65"/>
        <v>-12324623.010000005</v>
      </c>
      <c r="F29" s="531">
        <f t="shared" si="65"/>
        <v>2986147.7500000019</v>
      </c>
      <c r="G29" s="126">
        <f t="shared" si="65"/>
        <v>131535289.53</v>
      </c>
      <c r="H29" s="532">
        <f t="shared" si="65"/>
        <v>131535289.53</v>
      </c>
      <c r="I29" s="531">
        <f t="shared" si="65"/>
        <v>105402082.84</v>
      </c>
      <c r="J29" s="533">
        <f>IFERROR(IF(ISBLANK(G29),"",G29/C29),0)</f>
        <v>0.66129318370041823</v>
      </c>
      <c r="K29" s="533">
        <f>IFERROR(IF(ISBLANK(H29),"",H29/C29),0)</f>
        <v>0.66129318370041823</v>
      </c>
      <c r="L29" s="534">
        <f>IFERROR(IF(ISBLANK(I29),"",I29/C29),0)</f>
        <v>0.52990858330852397</v>
      </c>
      <c r="M29" s="535">
        <f>+L29-K29</f>
        <v>-0.13138460039189426</v>
      </c>
      <c r="N29" s="536">
        <f>L29/K29</f>
        <v>0.80132170778367695</v>
      </c>
      <c r="O29" s="537">
        <f>SUM(O12:O28)</f>
        <v>920230.00999999978</v>
      </c>
      <c r="P29" s="538">
        <f>SUM(P12:P28)</f>
        <v>1.0000000000000002</v>
      </c>
      <c r="Q29" s="530">
        <f>SUM(Q12:Q28)</f>
        <v>43051.96</v>
      </c>
      <c r="R29" s="539">
        <f>SUM(R12:R28)</f>
        <v>23539.359999999986</v>
      </c>
      <c r="S29" s="540">
        <f t="shared" si="61"/>
        <v>4.6783912209079133E-2</v>
      </c>
      <c r="T29" s="541">
        <f t="shared" si="62"/>
        <v>2.557986562511691E-2</v>
      </c>
      <c r="U29" s="542">
        <f>SUM(U12:U28)</f>
        <v>603257.90999999992</v>
      </c>
      <c r="V29" s="543">
        <f>SUM(V12:V28)</f>
        <v>487629.88229899964</v>
      </c>
      <c r="W29" s="533">
        <f t="shared" si="63"/>
        <v>0.65555122463350235</v>
      </c>
      <c r="X29" s="534">
        <f t="shared" si="64"/>
        <v>0.5298999999999997</v>
      </c>
      <c r="Y29" s="535">
        <f>+X29-W29</f>
        <v>-0.12565122463350265</v>
      </c>
      <c r="Z29" s="536">
        <f>X29/W29</f>
        <v>0.80832737410604305</v>
      </c>
      <c r="AA29" s="544"/>
      <c r="AB29" s="544"/>
      <c r="AC29" s="544"/>
      <c r="AD29" s="544"/>
      <c r="AE29" s="544"/>
      <c r="AF29" s="544"/>
      <c r="AG29" s="544"/>
      <c r="AH29" s="545"/>
      <c r="AI29" s="544"/>
      <c r="AM29" s="544"/>
      <c r="AN29" s="544"/>
      <c r="AO29" s="544"/>
      <c r="AP29" s="544"/>
      <c r="AQ29" s="544"/>
      <c r="AR29" s="544"/>
      <c r="AS29" s="544"/>
      <c r="AT29" s="544"/>
      <c r="AU29" s="544"/>
      <c r="AV29" s="544"/>
      <c r="AW29" s="544"/>
    </row>
    <row r="30" spans="1:50" ht="24" customHeight="1" thickTop="1" thickBot="1">
      <c r="A30" s="547"/>
      <c r="G30" s="548"/>
      <c r="H30" s="549"/>
      <c r="I30" s="549"/>
      <c r="J30" s="549"/>
      <c r="K30" s="549"/>
      <c r="L30" s="549"/>
      <c r="M30" s="549"/>
      <c r="N30" s="550"/>
      <c r="Z30"/>
      <c r="AA30" s="322" t="s">
        <v>204</v>
      </c>
      <c r="AB30" s="323"/>
      <c r="AC30" s="323"/>
      <c r="AD30" s="324"/>
      <c r="AE30" s="323"/>
      <c r="AF30" s="323"/>
      <c r="AG30" s="323"/>
      <c r="AH30" s="325"/>
      <c r="AJ30" s="488"/>
      <c r="AN30" s="488"/>
      <c r="AO30" s="488"/>
      <c r="AP30" s="488"/>
      <c r="AQ30" s="488"/>
      <c r="AR30" s="488"/>
      <c r="AS30" s="488"/>
      <c r="AT30" s="488"/>
      <c r="AU30" s="488"/>
      <c r="AV30" s="488"/>
      <c r="AW30" s="488"/>
      <c r="AX30" s="488"/>
    </row>
    <row r="31" spans="1:50" ht="30" customHeight="1">
      <c r="A31" s="547"/>
      <c r="Z31"/>
      <c r="AA31" s="326" t="s">
        <v>166</v>
      </c>
      <c r="AB31" s="1146" t="s">
        <v>172</v>
      </c>
      <c r="AC31" s="1147"/>
      <c r="AD31" s="327" t="s">
        <v>173</v>
      </c>
      <c r="AE31" s="327" t="s">
        <v>449</v>
      </c>
      <c r="AF31" s="327" t="s">
        <v>174</v>
      </c>
      <c r="AG31" s="327" t="s">
        <v>74</v>
      </c>
      <c r="AH31" s="328" t="s">
        <v>167</v>
      </c>
      <c r="AJ31" s="488"/>
      <c r="AN31" s="488"/>
      <c r="AO31" s="488"/>
      <c r="AP31" s="488"/>
      <c r="AQ31" s="488"/>
      <c r="AR31" s="488"/>
      <c r="AS31" s="488"/>
      <c r="AT31" s="488"/>
      <c r="AU31" s="488"/>
      <c r="AV31" s="488"/>
      <c r="AW31" s="488"/>
      <c r="AX31" s="488"/>
    </row>
    <row r="32" spans="1:50" ht="27" customHeight="1">
      <c r="A32" s="547"/>
      <c r="Z32"/>
      <c r="AA32" s="668">
        <f>+Milestones!A4</f>
        <v>1</v>
      </c>
      <c r="AB32" s="1148" t="str">
        <f>+Milestones!B4</f>
        <v>Award Date</v>
      </c>
      <c r="AC32" s="1149"/>
      <c r="AD32" s="669">
        <f>+Milestones!C4</f>
        <v>45838</v>
      </c>
      <c r="AE32" s="669">
        <f>+Milestones!D4</f>
        <v>45838</v>
      </c>
      <c r="AF32" s="669">
        <f>+Milestones!E4</f>
        <v>45838</v>
      </c>
      <c r="AG32" s="669" t="str">
        <f>+Milestones!F4</f>
        <v>A</v>
      </c>
      <c r="AH32" s="670">
        <f>+Milestones!G4</f>
        <v>0</v>
      </c>
      <c r="AN32" s="488"/>
      <c r="AO32" s="488"/>
      <c r="AP32" s="488"/>
      <c r="AQ32" s="488"/>
      <c r="AR32" s="488"/>
      <c r="AS32" s="488"/>
      <c r="AT32" s="488"/>
      <c r="AU32" s="488"/>
      <c r="AV32" s="488"/>
      <c r="AW32" s="488"/>
      <c r="AX32" s="488"/>
    </row>
    <row r="33" spans="1:50" ht="27" customHeight="1">
      <c r="A33" s="547"/>
      <c r="Z33"/>
      <c r="AA33" s="671">
        <f>+Milestones!A5</f>
        <v>2</v>
      </c>
      <c r="AB33" s="1150" t="str">
        <f>+Milestones!B5</f>
        <v>Contract Sign Date</v>
      </c>
      <c r="AC33" s="1151"/>
      <c r="AD33" s="672">
        <f>+Milestones!C5</f>
        <v>45852</v>
      </c>
      <c r="AE33" s="672">
        <f>+Milestones!D5</f>
        <v>45852</v>
      </c>
      <c r="AF33" s="672">
        <f>+Milestones!E5</f>
        <v>45852</v>
      </c>
      <c r="AG33" s="672" t="str">
        <f>+Milestones!F5</f>
        <v>A</v>
      </c>
      <c r="AH33" s="673">
        <f>+Milestones!G5</f>
        <v>0</v>
      </c>
      <c r="AN33" s="488"/>
      <c r="AO33" s="488"/>
      <c r="AP33" s="488"/>
      <c r="AQ33" s="488"/>
      <c r="AR33" s="488"/>
      <c r="AS33" s="488"/>
      <c r="AT33" s="488"/>
      <c r="AU33" s="488"/>
      <c r="AV33" s="488"/>
      <c r="AW33" s="488"/>
      <c r="AX33" s="488"/>
    </row>
    <row r="34" spans="1:50" ht="27" customHeight="1">
      <c r="A34" s="547"/>
      <c r="Z34"/>
      <c r="AA34" s="671">
        <f>+Milestones!A6</f>
        <v>3</v>
      </c>
      <c r="AB34" s="1150" t="str">
        <f>+Milestones!B6</f>
        <v>Site Handover Date</v>
      </c>
      <c r="AC34" s="1151"/>
      <c r="AD34" s="672">
        <f>+Milestones!C6</f>
        <v>45868</v>
      </c>
      <c r="AE34" s="672">
        <f>+Milestones!D6</f>
        <v>45868</v>
      </c>
      <c r="AF34" s="672">
        <f>+Milestones!E6</f>
        <v>45868</v>
      </c>
      <c r="AG34" s="672" t="str">
        <f>+Milestones!F6</f>
        <v>A</v>
      </c>
      <c r="AH34" s="673">
        <f>+Milestones!G6</f>
        <v>0</v>
      </c>
      <c r="AN34" s="488"/>
      <c r="AO34" s="488"/>
      <c r="AP34" s="488"/>
      <c r="AQ34" s="488"/>
      <c r="AR34" s="488"/>
      <c r="AS34" s="488"/>
      <c r="AT34" s="488"/>
      <c r="AU34" s="488"/>
      <c r="AV34" s="488"/>
      <c r="AW34" s="488"/>
      <c r="AX34" s="488"/>
    </row>
    <row r="35" spans="1:50" ht="27" customHeight="1">
      <c r="A35" s="547"/>
      <c r="Z35"/>
      <c r="AA35" s="671">
        <f>+Milestones!A7</f>
        <v>4</v>
      </c>
      <c r="AB35" s="1150" t="str">
        <f>+Milestones!B7</f>
        <v>Complete Mobilization</v>
      </c>
      <c r="AC35" s="1151"/>
      <c r="AD35" s="672">
        <f>+Milestones!C7</f>
        <v>45899</v>
      </c>
      <c r="AE35" s="672">
        <f>+Milestones!D7</f>
        <v>45899</v>
      </c>
      <c r="AF35" s="672">
        <f>+Milestones!E7</f>
        <v>45899</v>
      </c>
      <c r="AG35" s="672" t="str">
        <f>+Milestones!F7</f>
        <v>A</v>
      </c>
      <c r="AH35" s="673">
        <f>+Milestones!G7</f>
        <v>0</v>
      </c>
      <c r="AN35" s="488"/>
      <c r="AO35" s="488"/>
      <c r="AP35" s="488"/>
      <c r="AQ35" s="488"/>
      <c r="AR35" s="488"/>
      <c r="AS35" s="488"/>
      <c r="AT35" s="488"/>
      <c r="AU35" s="488"/>
      <c r="AV35" s="488"/>
      <c r="AW35" s="488"/>
      <c r="AX35" s="488"/>
    </row>
    <row r="36" spans="1:50" ht="27" customHeight="1">
      <c r="A36" s="547"/>
      <c r="Z36"/>
      <c r="AA36" s="671">
        <f>+Milestones!A10</f>
        <v>7</v>
      </c>
      <c r="AB36" s="1150" t="str">
        <f>+Milestones!B10</f>
        <v>Complete Earthworks</v>
      </c>
      <c r="AC36" s="1151"/>
      <c r="AD36" s="672">
        <f>+Milestones!C10</f>
        <v>46280</v>
      </c>
      <c r="AE36" s="672">
        <f>+Milestones!D10</f>
        <v>46280</v>
      </c>
      <c r="AF36" s="672">
        <f>+Milestones!E10</f>
        <v>46252</v>
      </c>
      <c r="AG36" s="672" t="str">
        <f>+Milestones!F10</f>
        <v>F</v>
      </c>
      <c r="AH36" s="673">
        <f>+Milestones!G10</f>
        <v>28</v>
      </c>
      <c r="AK36" s="488"/>
      <c r="AL36" s="488"/>
      <c r="AM36" s="488"/>
      <c r="AN36" s="488"/>
      <c r="AO36" s="488"/>
      <c r="AP36" s="488"/>
      <c r="AQ36" s="488"/>
      <c r="AR36" s="488"/>
      <c r="AS36" s="488"/>
      <c r="AT36" s="488"/>
      <c r="AU36" s="488"/>
      <c r="AV36" s="488"/>
      <c r="AW36" s="488"/>
      <c r="AX36" s="488"/>
    </row>
    <row r="37" spans="1:50" ht="27" customHeight="1">
      <c r="A37" s="547"/>
      <c r="Z37"/>
      <c r="AA37" s="671">
        <f>+Milestones!A11</f>
        <v>8</v>
      </c>
      <c r="AB37" s="1150" t="str">
        <f>+Milestones!B11</f>
        <v xml:space="preserve">Complete all Wet Networks </v>
      </c>
      <c r="AC37" s="1151"/>
      <c r="AD37" s="672">
        <f>+Milestones!C11</f>
        <v>46348</v>
      </c>
      <c r="AE37" s="672">
        <f>+Milestones!D11</f>
        <v>46348</v>
      </c>
      <c r="AF37" s="672">
        <f>+Milestones!E11</f>
        <v>46366</v>
      </c>
      <c r="AG37" s="672" t="str">
        <f>+Milestones!F11</f>
        <v>F</v>
      </c>
      <c r="AH37" s="673">
        <f>+Milestones!G11</f>
        <v>-18</v>
      </c>
      <c r="AK37" s="488"/>
      <c r="AL37" s="488"/>
      <c r="AM37" s="488"/>
      <c r="AN37" s="488"/>
      <c r="AO37" s="488"/>
      <c r="AP37" s="488"/>
      <c r="AQ37" s="488"/>
      <c r="AR37" s="488"/>
      <c r="AS37" s="488"/>
      <c r="AT37" s="488"/>
      <c r="AU37" s="488"/>
      <c r="AV37" s="488"/>
      <c r="AW37" s="488"/>
      <c r="AX37" s="488"/>
    </row>
    <row r="38" spans="1:50" ht="27" customHeight="1">
      <c r="A38" s="547"/>
      <c r="Z38"/>
      <c r="AA38" s="671">
        <f>+Milestones!A12</f>
        <v>9</v>
      </c>
      <c r="AB38" s="1150" t="str">
        <f>+Milestones!B12</f>
        <v>Complete Electrical Works</v>
      </c>
      <c r="AC38" s="1151"/>
      <c r="AD38" s="672">
        <f>+Milestones!C12</f>
        <v>46350</v>
      </c>
      <c r="AE38" s="672">
        <f>+Milestones!D12</f>
        <v>46350</v>
      </c>
      <c r="AF38" s="672">
        <f>+Milestones!E12</f>
        <v>46373</v>
      </c>
      <c r="AG38" s="672" t="str">
        <f>+Milestones!F12</f>
        <v>F</v>
      </c>
      <c r="AH38" s="673">
        <f>+Milestones!G12</f>
        <v>-23</v>
      </c>
      <c r="AK38" s="488"/>
      <c r="AL38" s="488"/>
      <c r="AM38" s="488"/>
      <c r="AN38" s="488"/>
      <c r="AO38" s="488"/>
      <c r="AP38" s="488"/>
      <c r="AQ38" s="488"/>
      <c r="AR38" s="488"/>
      <c r="AS38" s="488"/>
      <c r="AT38" s="488"/>
      <c r="AU38" s="488"/>
      <c r="AV38" s="488"/>
      <c r="AW38" s="488"/>
      <c r="AX38" s="488"/>
    </row>
    <row r="39" spans="1:50" ht="37.5" customHeight="1">
      <c r="A39" s="547"/>
      <c r="Z39"/>
      <c r="AA39" s="671">
        <f>+Milestones!A13</f>
        <v>10</v>
      </c>
      <c r="AB39" s="1150" t="str">
        <f>+Milestones!B13</f>
        <v>Complete all Works including Testing &amp; Commissioning, Cleanup, Closeout Documentation and Ready for Initial Handover</v>
      </c>
      <c r="AC39" s="1151"/>
      <c r="AD39" s="672">
        <f>+Milestones!C13</f>
        <v>46401</v>
      </c>
      <c r="AE39" s="672">
        <f>+Milestones!D13</f>
        <v>46401</v>
      </c>
      <c r="AF39" s="672">
        <f>+Milestones!E13</f>
        <v>46425</v>
      </c>
      <c r="AG39" s="672" t="str">
        <f>+Milestones!F13</f>
        <v>F</v>
      </c>
      <c r="AH39" s="673">
        <f>+Milestones!G13</f>
        <v>-24</v>
      </c>
      <c r="AK39" s="488"/>
      <c r="AL39" s="488"/>
      <c r="AM39" s="488"/>
      <c r="AN39" s="488"/>
      <c r="AO39" s="488"/>
      <c r="AP39" s="488"/>
      <c r="AQ39" s="488"/>
      <c r="AR39" s="488"/>
      <c r="AS39" s="488"/>
      <c r="AT39" s="488"/>
      <c r="AU39" s="488"/>
      <c r="AV39" s="488"/>
      <c r="AW39" s="488"/>
      <c r="AX39" s="488"/>
    </row>
    <row r="40" spans="1:50" ht="27" customHeight="1">
      <c r="A40" s="547"/>
      <c r="Z40"/>
      <c r="AA40" s="671">
        <f>+Milestones!A14</f>
        <v>11</v>
      </c>
      <c r="AB40" s="1150" t="str">
        <f>+Milestones!B14</f>
        <v>Complete Demobilization</v>
      </c>
      <c r="AC40" s="1151"/>
      <c r="AD40" s="672">
        <f>+Milestones!C14</f>
        <v>46412</v>
      </c>
      <c r="AE40" s="672">
        <f>+Milestones!D14</f>
        <v>46412</v>
      </c>
      <c r="AF40" s="672">
        <f>+Milestones!E14</f>
        <v>46435</v>
      </c>
      <c r="AG40" s="672" t="str">
        <f>+Milestones!F14</f>
        <v>F</v>
      </c>
      <c r="AH40" s="673">
        <f>+Milestones!G14</f>
        <v>-23</v>
      </c>
      <c r="AN40" s="488"/>
      <c r="AO40" s="551"/>
      <c r="AP40" s="488"/>
      <c r="AQ40" s="488"/>
      <c r="AR40" s="488"/>
      <c r="AS40" s="488"/>
      <c r="AT40" s="488"/>
      <c r="AU40" s="488"/>
      <c r="AV40" s="488"/>
      <c r="AW40" s="488"/>
      <c r="AX40" s="488"/>
    </row>
    <row r="41" spans="1:50" ht="27" customHeight="1">
      <c r="A41" s="547"/>
      <c r="Z41"/>
      <c r="AA41" s="671">
        <f>+Milestones!A15</f>
        <v>12</v>
      </c>
      <c r="AB41" s="1150" t="str">
        <f>+Milestones!B15</f>
        <v>Project Handover</v>
      </c>
      <c r="AC41" s="1151"/>
      <c r="AD41" s="672">
        <f>+Milestones!C15</f>
        <v>46416</v>
      </c>
      <c r="AE41" s="672">
        <f>+Milestones!D15</f>
        <v>46416</v>
      </c>
      <c r="AF41" s="672">
        <f>+Milestones!E15</f>
        <v>46440</v>
      </c>
      <c r="AG41" s="672" t="str">
        <f>+Milestones!F15</f>
        <v>F</v>
      </c>
      <c r="AH41" s="673">
        <f>+Milestones!G15</f>
        <v>-24</v>
      </c>
      <c r="AN41" s="488"/>
      <c r="AO41" s="551"/>
      <c r="AP41" s="488"/>
      <c r="AQ41" s="488"/>
      <c r="AR41" s="488"/>
      <c r="AS41" s="488"/>
      <c r="AT41" s="488"/>
      <c r="AU41" s="488"/>
      <c r="AV41" s="488"/>
      <c r="AW41" s="488"/>
      <c r="AX41" s="488"/>
    </row>
    <row r="42" spans="1:50" ht="14.65" customHeight="1">
      <c r="A42" s="547"/>
      <c r="Z42"/>
      <c r="AA42" s="674"/>
      <c r="AB42" s="675"/>
      <c r="AC42" s="675"/>
      <c r="AD42" s="675"/>
      <c r="AE42" s="675"/>
      <c r="AF42" s="675"/>
      <c r="AG42" s="675"/>
      <c r="AH42" s="676"/>
      <c r="AN42" s="488"/>
      <c r="AO42" s="551"/>
      <c r="AP42" s="488"/>
      <c r="AQ42" s="488"/>
      <c r="AR42" s="488"/>
      <c r="AS42" s="488"/>
      <c r="AT42" s="488"/>
      <c r="AU42" s="488"/>
      <c r="AV42" s="488"/>
      <c r="AW42" s="488"/>
      <c r="AX42" s="488"/>
    </row>
    <row r="43" spans="1:50" s="555" customFormat="1" ht="14.5" customHeight="1">
      <c r="A43" s="554"/>
      <c r="T43" s="361"/>
      <c r="U43" s="361"/>
      <c r="V43" s="361"/>
      <c r="W43" s="361"/>
      <c r="X43" s="361"/>
      <c r="Y43" s="361"/>
      <c r="Z43"/>
      <c r="AA43" s="556"/>
      <c r="AB43" s="552"/>
      <c r="AC43" s="552"/>
      <c r="AD43" s="552"/>
      <c r="AE43" s="552"/>
      <c r="AF43" s="552"/>
      <c r="AG43" s="552"/>
      <c r="AH43" s="553"/>
      <c r="AN43" s="557"/>
      <c r="AO43" s="551"/>
      <c r="AP43" s="558"/>
      <c r="AQ43" s="488"/>
      <c r="AR43" s="488"/>
      <c r="AS43" s="488"/>
      <c r="AT43" s="488"/>
      <c r="AU43" s="488"/>
      <c r="AV43" s="488"/>
      <c r="AW43" s="488"/>
      <c r="AX43" s="488"/>
    </row>
    <row r="44" spans="1:50">
      <c r="A44" s="547"/>
      <c r="Z44"/>
      <c r="AA44" s="556"/>
      <c r="AB44" s="552"/>
      <c r="AC44" s="552"/>
      <c r="AD44" s="552"/>
      <c r="AE44" s="552"/>
      <c r="AF44" s="552"/>
      <c r="AG44" s="552"/>
      <c r="AH44" s="553"/>
      <c r="AN44" s="557"/>
      <c r="AO44" s="551"/>
      <c r="AP44" s="558"/>
      <c r="AQ44" s="488"/>
      <c r="AR44" s="488"/>
      <c r="AS44" s="488"/>
      <c r="AT44" s="488"/>
      <c r="AU44" s="488"/>
      <c r="AV44" s="488"/>
      <c r="AW44" s="488"/>
      <c r="AX44" s="488"/>
    </row>
    <row r="45" spans="1:50">
      <c r="A45" s="547"/>
      <c r="Z45"/>
      <c r="AA45" s="556"/>
      <c r="AB45" s="552"/>
      <c r="AC45" s="552"/>
      <c r="AD45" s="552"/>
      <c r="AE45" s="552"/>
      <c r="AF45" s="552"/>
      <c r="AG45" s="552"/>
      <c r="AH45" s="553"/>
      <c r="AN45" s="559"/>
      <c r="AO45" s="551"/>
      <c r="AP45" s="558"/>
      <c r="AQ45" s="488"/>
      <c r="AR45" s="488"/>
      <c r="AS45" s="488"/>
      <c r="AT45" s="488"/>
      <c r="AU45" s="488"/>
      <c r="AV45" s="488"/>
      <c r="AW45" s="488"/>
      <c r="AX45" s="488"/>
    </row>
    <row r="46" spans="1:50" ht="14.5" customHeight="1">
      <c r="A46" s="547"/>
      <c r="Z46"/>
      <c r="AA46" s="556"/>
      <c r="AB46" s="552"/>
      <c r="AC46" s="552"/>
      <c r="AD46" s="552"/>
      <c r="AE46" s="552"/>
      <c r="AF46" s="552"/>
      <c r="AG46" s="552"/>
      <c r="AH46" s="553"/>
      <c r="AN46" s="488"/>
      <c r="AO46" s="488"/>
      <c r="AP46" s="488"/>
      <c r="AQ46" s="488"/>
      <c r="AR46" s="488"/>
      <c r="AS46" s="488"/>
      <c r="AT46" s="488"/>
      <c r="AU46" s="488"/>
      <c r="AV46" s="488"/>
      <c r="AW46" s="488"/>
      <c r="AX46" s="488"/>
    </row>
    <row r="47" spans="1:50" ht="14.5" customHeight="1">
      <c r="A47" s="547"/>
      <c r="Z47"/>
      <c r="AA47" s="556"/>
      <c r="AB47" s="552"/>
      <c r="AC47" s="552"/>
      <c r="AD47" s="552"/>
      <c r="AE47" s="552"/>
      <c r="AF47" s="552"/>
      <c r="AG47" s="552"/>
      <c r="AH47" s="553"/>
      <c r="AM47" s="546"/>
      <c r="AN47" s="488"/>
      <c r="AO47" s="488"/>
      <c r="AP47" s="488"/>
      <c r="AQ47" s="488"/>
      <c r="AR47" s="488"/>
      <c r="AS47" s="488"/>
      <c r="AT47" s="488"/>
      <c r="AU47" s="488"/>
      <c r="AV47" s="488"/>
      <c r="AW47" s="488"/>
      <c r="AX47" s="488"/>
    </row>
    <row r="48" spans="1:50" ht="14.5" customHeight="1">
      <c r="A48" s="547"/>
      <c r="Z48"/>
      <c r="AA48" s="556"/>
      <c r="AB48" s="552"/>
      <c r="AC48" s="552"/>
      <c r="AD48" s="552"/>
      <c r="AE48" s="552"/>
      <c r="AF48" s="552"/>
      <c r="AG48" s="552"/>
      <c r="AH48" s="553"/>
      <c r="AN48" s="488"/>
      <c r="AO48" s="488"/>
      <c r="AP48" s="488"/>
      <c r="AQ48" s="488"/>
      <c r="AR48" s="488"/>
      <c r="AS48" s="488"/>
      <c r="AT48" s="488"/>
      <c r="AU48" s="488"/>
      <c r="AV48" s="488"/>
      <c r="AW48" s="488"/>
      <c r="AX48" s="488"/>
    </row>
    <row r="49" spans="1:50">
      <c r="A49" s="547"/>
      <c r="Z49"/>
      <c r="AA49" s="556"/>
      <c r="AB49" s="552"/>
      <c r="AC49" s="552"/>
      <c r="AD49" s="552"/>
      <c r="AE49" s="552"/>
      <c r="AF49" s="552"/>
      <c r="AG49" s="552"/>
      <c r="AH49" s="553"/>
      <c r="AN49" s="488"/>
      <c r="AO49" s="488"/>
      <c r="AP49" s="488"/>
      <c r="AQ49" s="488"/>
      <c r="AR49" s="488"/>
      <c r="AS49" s="488"/>
      <c r="AT49" s="488"/>
      <c r="AU49" s="488"/>
      <c r="AV49" s="488"/>
      <c r="AW49" s="488"/>
      <c r="AX49" s="488"/>
    </row>
    <row r="50" spans="1:50" ht="15" customHeight="1">
      <c r="A50" s="547"/>
      <c r="Z50"/>
      <c r="AA50" s="556"/>
      <c r="AB50" s="552"/>
      <c r="AC50" s="552"/>
      <c r="AD50" s="552"/>
      <c r="AE50" s="552"/>
      <c r="AF50" s="552"/>
      <c r="AG50" s="552"/>
      <c r="AH50" s="553"/>
      <c r="AN50" s="488"/>
      <c r="AO50" s="488"/>
      <c r="AP50" s="488"/>
      <c r="AQ50" s="488"/>
      <c r="AR50" s="488"/>
      <c r="AS50" s="488"/>
      <c r="AT50" s="488"/>
      <c r="AU50" s="488"/>
      <c r="AV50" s="488"/>
      <c r="AW50" s="488"/>
      <c r="AX50" s="488"/>
    </row>
    <row r="51" spans="1:50" ht="15" customHeight="1">
      <c r="A51" s="547"/>
      <c r="Z51"/>
      <c r="AA51" s="556"/>
      <c r="AB51" s="552"/>
      <c r="AC51" s="552"/>
      <c r="AD51" s="552"/>
      <c r="AE51" s="552"/>
      <c r="AF51" s="552"/>
      <c r="AG51" s="552"/>
      <c r="AH51" s="553"/>
    </row>
    <row r="52" spans="1:50" ht="15" customHeight="1">
      <c r="A52" s="547"/>
      <c r="Z52"/>
      <c r="AA52" s="556"/>
      <c r="AB52" s="552"/>
      <c r="AC52" s="552"/>
      <c r="AD52" s="552"/>
      <c r="AE52" s="552"/>
      <c r="AF52" s="552"/>
      <c r="AG52" s="552"/>
      <c r="AH52" s="553"/>
    </row>
    <row r="53" spans="1:50" ht="15" customHeight="1">
      <c r="A53" s="547"/>
      <c r="Z53"/>
      <c r="AA53" s="556"/>
      <c r="AB53" s="552"/>
      <c r="AC53" s="552"/>
      <c r="AD53" s="552"/>
      <c r="AE53" s="552"/>
      <c r="AF53" s="552"/>
      <c r="AG53" s="552"/>
      <c r="AH53" s="553"/>
    </row>
    <row r="54" spans="1:50" ht="15" customHeight="1">
      <c r="A54" s="547"/>
      <c r="X54" s="560"/>
      <c r="Z54"/>
      <c r="AA54" s="556"/>
      <c r="AB54" s="552"/>
      <c r="AC54" s="552"/>
      <c r="AD54" s="552"/>
      <c r="AE54" s="552"/>
      <c r="AF54" s="552"/>
      <c r="AG54" s="552"/>
      <c r="AH54" s="553"/>
    </row>
    <row r="55" spans="1:50" ht="4.9000000000000004" customHeight="1">
      <c r="A55" s="547"/>
      <c r="AA55" s="561"/>
      <c r="AB55" s="562"/>
      <c r="AC55" s="562"/>
      <c r="AD55" s="562"/>
      <c r="AE55" s="562"/>
      <c r="AH55" s="487"/>
      <c r="AJ55" s="361" t="s">
        <v>701</v>
      </c>
    </row>
    <row r="56" spans="1:50" ht="20.149999999999999" customHeight="1">
      <c r="A56" s="547"/>
      <c r="AA56" s="563"/>
      <c r="AB56" s="562"/>
      <c r="AC56" s="562"/>
      <c r="AD56" s="562"/>
      <c r="AE56" s="562"/>
      <c r="AH56" s="487"/>
    </row>
    <row r="57" spans="1:50" s="477" customFormat="1" ht="28.9" customHeight="1" thickBot="1">
      <c r="A57" s="339" t="s">
        <v>205</v>
      </c>
      <c r="B57" s="340"/>
      <c r="C57" s="340"/>
      <c r="D57" s="340"/>
      <c r="E57" s="340"/>
      <c r="F57" s="340"/>
      <c r="G57" s="340"/>
      <c r="H57" s="340"/>
      <c r="I57" s="340"/>
      <c r="J57" s="340"/>
      <c r="K57" s="340"/>
      <c r="L57" s="340"/>
      <c r="M57" s="340"/>
      <c r="N57" s="340"/>
      <c r="O57" s="340"/>
      <c r="P57" s="340"/>
      <c r="Q57" s="340"/>
      <c r="R57" s="340"/>
      <c r="S57" s="340"/>
      <c r="T57" s="340"/>
      <c r="U57" s="340"/>
      <c r="V57" s="340"/>
      <c r="W57" s="340"/>
      <c r="X57" s="340"/>
      <c r="Y57" s="340"/>
      <c r="Z57" s="340"/>
      <c r="AA57" s="340"/>
      <c r="AB57" s="340"/>
      <c r="AC57" s="340"/>
      <c r="AD57" s="340"/>
      <c r="AE57" s="340"/>
      <c r="AF57" s="340"/>
      <c r="AG57" s="340"/>
      <c r="AH57" s="341"/>
      <c r="AM57" s="479"/>
      <c r="AN57" s="479"/>
      <c r="AO57" s="479"/>
      <c r="AP57" s="479"/>
      <c r="AQ57" s="479"/>
      <c r="AR57" s="479"/>
      <c r="AS57" s="479"/>
      <c r="AT57" s="479"/>
      <c r="AU57" s="479"/>
      <c r="AV57" s="479"/>
      <c r="AW57" s="479"/>
    </row>
    <row r="58" spans="1:50" s="442" customFormat="1" ht="19.899999999999999" customHeight="1" thickBot="1">
      <c r="A58" s="342" t="s">
        <v>450</v>
      </c>
      <c r="B58" s="343"/>
      <c r="C58" s="343"/>
      <c r="D58" s="343"/>
      <c r="E58" s="343"/>
      <c r="F58" s="343"/>
      <c r="G58" s="343"/>
      <c r="H58" s="343"/>
      <c r="I58" s="343"/>
      <c r="J58" s="343"/>
      <c r="K58" s="343"/>
      <c r="L58" s="344" t="s">
        <v>328</v>
      </c>
      <c r="M58" s="343"/>
      <c r="N58" s="343"/>
      <c r="O58" s="343"/>
      <c r="P58" s="343"/>
      <c r="Q58" s="343"/>
      <c r="R58" s="343"/>
      <c r="S58" s="343"/>
      <c r="T58" s="343"/>
      <c r="U58" s="343"/>
      <c r="V58" s="345"/>
      <c r="W58" s="346" t="s">
        <v>136</v>
      </c>
      <c r="X58" s="346"/>
      <c r="Y58" s="346"/>
      <c r="Z58" s="346"/>
      <c r="AA58" s="346"/>
      <c r="AB58" s="346"/>
      <c r="AC58" s="346"/>
      <c r="AD58" s="346"/>
      <c r="AE58" s="346"/>
      <c r="AF58" s="346"/>
      <c r="AG58" s="346"/>
      <c r="AH58" s="347"/>
      <c r="AI58" s="483"/>
      <c r="AJ58" s="483"/>
      <c r="AK58" s="483"/>
      <c r="AL58" s="483"/>
      <c r="AM58" s="483"/>
      <c r="AN58" s="483"/>
      <c r="AO58" s="483"/>
      <c r="AP58" s="483"/>
      <c r="AQ58" s="483"/>
    </row>
    <row r="59" spans="1:50" s="565" customFormat="1" ht="19.899999999999999" customHeight="1" thickBot="1">
      <c r="A59" s="310" t="s">
        <v>206</v>
      </c>
      <c r="B59" s="311"/>
      <c r="C59" s="311"/>
      <c r="D59" s="311"/>
      <c r="E59" s="311"/>
      <c r="F59" s="311"/>
      <c r="G59" s="311"/>
      <c r="H59" s="311"/>
      <c r="I59" s="311"/>
      <c r="J59" s="311"/>
      <c r="K59" s="320"/>
      <c r="L59" s="1203" t="s">
        <v>220</v>
      </c>
      <c r="M59" s="1203"/>
      <c r="N59" s="1203"/>
      <c r="O59" s="1203"/>
      <c r="P59" s="1203"/>
      <c r="Q59" s="1203"/>
      <c r="R59" s="1203"/>
      <c r="S59" s="1203"/>
      <c r="T59" s="1203"/>
      <c r="U59" s="1203"/>
      <c r="V59" s="1204"/>
      <c r="W59" s="321" t="s">
        <v>310</v>
      </c>
      <c r="X59" s="321"/>
      <c r="Y59" s="321"/>
      <c r="Z59" s="321"/>
      <c r="AA59" s="321"/>
      <c r="AB59" s="321"/>
      <c r="AC59" s="321"/>
      <c r="AD59" s="321"/>
      <c r="AE59" s="1337" t="s">
        <v>487</v>
      </c>
      <c r="AF59" s="1337"/>
      <c r="AG59" s="1337"/>
      <c r="AH59" s="1338"/>
      <c r="AI59" s="564"/>
      <c r="AJ59" s="564"/>
      <c r="AK59" s="564"/>
      <c r="AL59" s="564"/>
      <c r="AM59" s="564"/>
      <c r="AN59" s="564"/>
    </row>
    <row r="60" spans="1:50" ht="15.75" customHeight="1">
      <c r="A60" s="1211" t="s">
        <v>213</v>
      </c>
      <c r="B60" s="1212"/>
      <c r="C60" s="1241" t="s">
        <v>5</v>
      </c>
      <c r="D60" s="316" t="s">
        <v>725</v>
      </c>
      <c r="E60" s="317"/>
      <c r="F60" s="317"/>
      <c r="G60" s="317"/>
      <c r="H60" s="318"/>
      <c r="I60" s="1221" t="s">
        <v>429</v>
      </c>
      <c r="J60" s="1221" t="s">
        <v>159</v>
      </c>
      <c r="K60" s="1219" t="s">
        <v>217</v>
      </c>
      <c r="L60" s="1225" t="s">
        <v>220</v>
      </c>
      <c r="M60" s="1226"/>
      <c r="N60" s="1223" t="s">
        <v>128</v>
      </c>
      <c r="O60" s="1231" t="s">
        <v>94</v>
      </c>
      <c r="P60" s="1231" t="s">
        <v>4</v>
      </c>
      <c r="Q60" s="1229" t="s">
        <v>165</v>
      </c>
      <c r="R60" s="1292" t="s">
        <v>159</v>
      </c>
      <c r="S60" s="1293"/>
      <c r="T60" s="1293"/>
      <c r="U60" s="1293"/>
      <c r="V60" s="1293"/>
      <c r="W60" s="1209" t="s">
        <v>320</v>
      </c>
      <c r="X60" s="1205" t="s">
        <v>1</v>
      </c>
      <c r="Y60" s="1206"/>
      <c r="Z60" s="1205" t="s">
        <v>305</v>
      </c>
      <c r="AA60" s="1206"/>
      <c r="AB60" s="1333" t="s">
        <v>306</v>
      </c>
      <c r="AC60" s="1333" t="s">
        <v>307</v>
      </c>
      <c r="AD60" s="1335" t="s">
        <v>20</v>
      </c>
      <c r="AF60"/>
      <c r="AG60"/>
      <c r="AH60" s="348"/>
      <c r="AI60"/>
      <c r="AJ60"/>
      <c r="AK60"/>
      <c r="AL60"/>
    </row>
    <row r="61" spans="1:50" ht="15" customHeight="1">
      <c r="A61" s="1213"/>
      <c r="B61" s="1214"/>
      <c r="C61" s="1242"/>
      <c r="D61" s="319" t="s">
        <v>169</v>
      </c>
      <c r="E61" s="319" t="s">
        <v>207</v>
      </c>
      <c r="F61" s="319" t="s">
        <v>208</v>
      </c>
      <c r="G61" s="319" t="s">
        <v>209</v>
      </c>
      <c r="H61" s="319" t="s">
        <v>210</v>
      </c>
      <c r="I61" s="1222"/>
      <c r="J61" s="1222"/>
      <c r="K61" s="1220"/>
      <c r="L61" s="1227"/>
      <c r="M61" s="1228"/>
      <c r="N61" s="1224"/>
      <c r="O61" s="1232"/>
      <c r="P61" s="1232"/>
      <c r="Q61" s="1230"/>
      <c r="R61" s="1296" t="s">
        <v>160</v>
      </c>
      <c r="S61" s="1296" t="s">
        <v>161</v>
      </c>
      <c r="T61" s="1296" t="s">
        <v>162</v>
      </c>
      <c r="U61" s="1296" t="s">
        <v>163</v>
      </c>
      <c r="V61" s="1294" t="s">
        <v>164</v>
      </c>
      <c r="W61" s="1210"/>
      <c r="X61" s="1207"/>
      <c r="Y61" s="1208"/>
      <c r="Z61" s="1267"/>
      <c r="AA61" s="1268"/>
      <c r="AB61" s="1334"/>
      <c r="AC61" s="1334"/>
      <c r="AD61" s="1336"/>
      <c r="AF61"/>
      <c r="AG61"/>
      <c r="AH61" s="348"/>
      <c r="AI61"/>
      <c r="AJ61"/>
      <c r="AK61"/>
      <c r="AL61"/>
    </row>
    <row r="62" spans="1:50" s="555" customFormat="1" ht="18.649999999999999" customHeight="1">
      <c r="A62" s="1345" t="str">
        <f>'Quality-Stat'!A13</f>
        <v>CVL</v>
      </c>
      <c r="B62" s="1346"/>
      <c r="C62" s="402">
        <f>IF('Quality-Stat'!D13="","",'Quality-Stat'!D13)</f>
        <v>1063</v>
      </c>
      <c r="D62" s="402">
        <f>IF('Quality-Stat'!E13="","",'Quality-Stat'!E13)</f>
        <v>8</v>
      </c>
      <c r="E62" s="402">
        <f>IF('Quality-Stat'!F13="","",'Quality-Stat'!F13)</f>
        <v>1055</v>
      </c>
      <c r="F62" s="402">
        <f>IF('Quality-Stat'!G13="","",'Quality-Stat'!G13)</f>
        <v>0</v>
      </c>
      <c r="G62" s="402">
        <f>IF('Quality-Stat'!H13="","",'Quality-Stat'!H13)</f>
        <v>0</v>
      </c>
      <c r="H62" s="402">
        <f>IF('Quality-Stat'!I13="","",'Quality-Stat'!I13)</f>
        <v>1063</v>
      </c>
      <c r="I62" s="402">
        <f>IF('Quality-Stat'!J13="","",'Quality-Stat'!J13)</f>
        <v>0</v>
      </c>
      <c r="J62" s="402">
        <f>IF('Quality-Stat'!K13="","",'Quality-Stat'!K13)</f>
        <v>0</v>
      </c>
      <c r="K62" s="402">
        <f>IF('Quality-Stat'!L13="","",'Quality-Stat'!L13)</f>
        <v>1063</v>
      </c>
      <c r="L62" s="1227"/>
      <c r="M62" s="1228"/>
      <c r="N62" s="1224"/>
      <c r="O62" s="1232"/>
      <c r="P62" s="1232"/>
      <c r="Q62" s="1230"/>
      <c r="R62" s="1230"/>
      <c r="S62" s="1230"/>
      <c r="T62" s="1230"/>
      <c r="U62" s="1230"/>
      <c r="V62" s="1295"/>
      <c r="W62" s="1354" t="s">
        <v>688</v>
      </c>
      <c r="X62" s="1329" t="str">
        <f>'HSE-Stat'!B4</f>
        <v>Total Hours Worked</v>
      </c>
      <c r="Y62" s="1330"/>
      <c r="Z62" s="1154">
        <f>'HSE-Stat'!D4</f>
        <v>34740</v>
      </c>
      <c r="AA62" s="1155"/>
      <c r="AB62" s="349">
        <f>'HSE-Stat'!E4</f>
        <v>69480</v>
      </c>
      <c r="AC62" s="826">
        <f>'HSE-Stat'!F4</f>
        <v>774924</v>
      </c>
      <c r="AD62" s="826">
        <f>'HSE-Stat'!G4</f>
        <v>839982</v>
      </c>
      <c r="AF62"/>
      <c r="AG62" t="s">
        <v>319</v>
      </c>
      <c r="AH62" s="350">
        <f>+SUM(AD73:AD77)</f>
        <v>6</v>
      </c>
      <c r="AI62"/>
      <c r="AJ62"/>
      <c r="AK62"/>
      <c r="AL62"/>
      <c r="AM62"/>
    </row>
    <row r="63" spans="1:50" ht="18.649999999999999" customHeight="1">
      <c r="A63" s="1269" t="str">
        <f>'Quality-Stat'!A14</f>
        <v>Mech</v>
      </c>
      <c r="B63" s="1270"/>
      <c r="C63" s="402">
        <f>IF('Quality-Stat'!D14="","",'Quality-Stat'!D14)</f>
        <v>212</v>
      </c>
      <c r="D63" s="402">
        <f>IF('Quality-Stat'!E14="","",'Quality-Stat'!E14)</f>
        <v>0</v>
      </c>
      <c r="E63" s="402">
        <f>IF('Quality-Stat'!F14="","",'Quality-Stat'!F14)</f>
        <v>212</v>
      </c>
      <c r="F63" s="402">
        <f>IF('Quality-Stat'!G14="","",'Quality-Stat'!G14)</f>
        <v>0</v>
      </c>
      <c r="G63" s="402">
        <f>IF('Quality-Stat'!H14="","",'Quality-Stat'!H14)</f>
        <v>0</v>
      </c>
      <c r="H63" s="402">
        <f>IF('Quality-Stat'!I14="","",'Quality-Stat'!I14)</f>
        <v>212</v>
      </c>
      <c r="I63" s="402">
        <f>IF('Quality-Stat'!J14="","",'Quality-Stat'!J14)</f>
        <v>0</v>
      </c>
      <c r="J63" s="402">
        <f>IF('Quality-Stat'!K14="","",'Quality-Stat'!K14)</f>
        <v>0</v>
      </c>
      <c r="K63" s="402">
        <f>IF('Quality-Stat'!L14="","",'Quality-Stat'!L14)</f>
        <v>212</v>
      </c>
      <c r="L63" s="1250" t="s">
        <v>722</v>
      </c>
      <c r="M63" s="1251"/>
      <c r="N63" s="351">
        <v>4</v>
      </c>
      <c r="O63" s="351">
        <v>3</v>
      </c>
      <c r="P63" s="351">
        <v>1</v>
      </c>
      <c r="Q63" s="351">
        <f>'Quality-Stat'!F5</f>
        <v>0</v>
      </c>
      <c r="R63" s="351">
        <v>0</v>
      </c>
      <c r="S63" s="351">
        <f>'Quality-Stat'!H5</f>
        <v>0</v>
      </c>
      <c r="T63" s="351">
        <f>'Quality-Stat'!I5</f>
        <v>0</v>
      </c>
      <c r="U63" s="351">
        <f>'Quality-Stat'!J5</f>
        <v>0</v>
      </c>
      <c r="V63" s="351">
        <f>'Quality-Stat'!K5</f>
        <v>0</v>
      </c>
      <c r="W63" s="1355"/>
      <c r="X63" s="1156" t="str">
        <f>'HSE-Stat'!B5</f>
        <v>Safe Hours Worked</v>
      </c>
      <c r="Y63" s="1157"/>
      <c r="Z63" s="1154">
        <f>'HSE-Stat'!D5</f>
        <v>34740</v>
      </c>
      <c r="AA63" s="1155"/>
      <c r="AB63" s="349">
        <f>'HSE-Stat'!E5</f>
        <v>69480</v>
      </c>
      <c r="AC63" s="826">
        <f>'HSE-Stat'!F5</f>
        <v>774924</v>
      </c>
      <c r="AD63" s="826">
        <f>'HSE-Stat'!G5</f>
        <v>839982</v>
      </c>
      <c r="AF63"/>
      <c r="AG63" t="s">
        <v>318</v>
      </c>
      <c r="AH63" s="350">
        <f>SUM(AD64:AD72)</f>
        <v>0</v>
      </c>
      <c r="AI63"/>
      <c r="AJ63"/>
      <c r="AK63"/>
      <c r="AL63"/>
      <c r="AM63"/>
    </row>
    <row r="64" spans="1:50" ht="18.649999999999999" customHeight="1">
      <c r="A64" s="1269" t="str">
        <f>'Quality-Stat'!A15</f>
        <v>Elec</v>
      </c>
      <c r="B64" s="1270"/>
      <c r="C64" s="402">
        <f>IF('Quality-Stat'!D15="","",'Quality-Stat'!D15)</f>
        <v>41</v>
      </c>
      <c r="D64" s="402">
        <f>IF('Quality-Stat'!E15="","",'Quality-Stat'!E15)</f>
        <v>0</v>
      </c>
      <c r="E64" s="402">
        <f>IF('Quality-Stat'!F15="","",'Quality-Stat'!F15)</f>
        <v>41</v>
      </c>
      <c r="F64" s="402">
        <f>IF('Quality-Stat'!G15="","",'Quality-Stat'!G15)</f>
        <v>0</v>
      </c>
      <c r="G64" s="402">
        <f>IF('Quality-Stat'!H15="","",'Quality-Stat'!H15)</f>
        <v>0</v>
      </c>
      <c r="H64" s="402">
        <f>IF('Quality-Stat'!I15="","",'Quality-Stat'!I15)</f>
        <v>41</v>
      </c>
      <c r="I64" s="402">
        <f>IF('Quality-Stat'!J15="","",'Quality-Stat'!J15)</f>
        <v>0</v>
      </c>
      <c r="J64" s="402">
        <f>IF('Quality-Stat'!K15="","",'Quality-Stat'!K15)</f>
        <v>0</v>
      </c>
      <c r="K64" s="402">
        <f>IF('Quality-Stat'!L15="","",'Quality-Stat'!L15)</f>
        <v>41</v>
      </c>
      <c r="L64" s="1250" t="s">
        <v>710</v>
      </c>
      <c r="M64" s="1251"/>
      <c r="N64" s="351">
        <f>'Quality-Stat'!C6</f>
        <v>50</v>
      </c>
      <c r="O64" s="351">
        <f>'Quality-Stat'!D6</f>
        <v>41</v>
      </c>
      <c r="P64" s="351">
        <f>'Quality-Stat'!E6</f>
        <v>9</v>
      </c>
      <c r="Q64" s="351">
        <f>'Quality-Stat'!F6</f>
        <v>0</v>
      </c>
      <c r="R64" s="351">
        <f>'Quality-Stat'!G6</f>
        <v>0</v>
      </c>
      <c r="S64" s="351">
        <f>'Quality-Stat'!H6</f>
        <v>0</v>
      </c>
      <c r="T64" s="351">
        <f>'Quality-Stat'!I6</f>
        <v>0</v>
      </c>
      <c r="U64" s="351">
        <f>'Quality-Stat'!J6</f>
        <v>0</v>
      </c>
      <c r="V64" s="351">
        <f>'Quality-Stat'!K6</f>
        <v>0</v>
      </c>
      <c r="W64" s="1354" t="s">
        <v>318</v>
      </c>
      <c r="X64" s="1156" t="str">
        <f>'HSE-Stat'!B6</f>
        <v>LTI</v>
      </c>
      <c r="Y64" s="1157"/>
      <c r="Z64" s="1154">
        <f>'HSE-Stat'!D6</f>
        <v>0</v>
      </c>
      <c r="AA64" s="1155"/>
      <c r="AB64" s="349">
        <f>'HSE-Stat'!E6</f>
        <v>0</v>
      </c>
      <c r="AC64" s="826">
        <f>'HSE-Stat'!F6</f>
        <v>0</v>
      </c>
      <c r="AD64" s="826">
        <f>'HSE-Stat'!G6</f>
        <v>0</v>
      </c>
      <c r="AF64"/>
      <c r="AG64"/>
      <c r="AH64" s="348"/>
      <c r="AI64"/>
      <c r="AJ64"/>
      <c r="AK64"/>
      <c r="AL64"/>
      <c r="AM64"/>
    </row>
    <row r="65" spans="1:39" ht="18.649999999999999" customHeight="1">
      <c r="A65" s="1269" t="str">
        <f>'Quality-Stat'!A16</f>
        <v>Landscape &amp; Arch</v>
      </c>
      <c r="B65" s="1270"/>
      <c r="C65" s="402">
        <f>IF('Quality-Stat'!D16="","",'Quality-Stat'!D16)</f>
        <v>458</v>
      </c>
      <c r="D65" s="402">
        <f>IF('Quality-Stat'!E16="","",'Quality-Stat'!E16)</f>
        <v>0</v>
      </c>
      <c r="E65" s="402">
        <f>IF('Quality-Stat'!F16="","",'Quality-Stat'!F16)</f>
        <v>458</v>
      </c>
      <c r="F65" s="402">
        <f>IF('Quality-Stat'!G16="","",'Quality-Stat'!G16)</f>
        <v>0</v>
      </c>
      <c r="G65" s="402">
        <f>IF('Quality-Stat'!H16="","",'Quality-Stat'!H16)</f>
        <v>0</v>
      </c>
      <c r="H65" s="402">
        <f>IF('Quality-Stat'!I16="","",'Quality-Stat'!I16)</f>
        <v>458</v>
      </c>
      <c r="I65" s="402">
        <f>IF('Quality-Stat'!J16="","",'Quality-Stat'!J16)</f>
        <v>0</v>
      </c>
      <c r="J65" s="402">
        <f>IF('Quality-Stat'!K16="","",'Quality-Stat'!K16)</f>
        <v>0</v>
      </c>
      <c r="K65" s="402">
        <f>IF('Quality-Stat'!L16="","",'Quality-Stat'!L16)</f>
        <v>458</v>
      </c>
      <c r="L65" s="1250" t="s">
        <v>451</v>
      </c>
      <c r="M65" s="1251"/>
      <c r="N65" s="351">
        <f>'Quality-Stat'!C7</f>
        <v>111</v>
      </c>
      <c r="O65" s="351">
        <f>'Quality-Stat'!D7</f>
        <v>110</v>
      </c>
      <c r="P65" s="351">
        <f>'Quality-Stat'!E7</f>
        <v>1</v>
      </c>
      <c r="Q65" s="351">
        <f>'Quality-Stat'!F7</f>
        <v>0</v>
      </c>
      <c r="R65" s="351">
        <f>'Quality-Stat'!G7</f>
        <v>0</v>
      </c>
      <c r="S65" s="351">
        <f>'Quality-Stat'!H7</f>
        <v>0</v>
      </c>
      <c r="T65" s="351">
        <f>'Quality-Stat'!I7</f>
        <v>0</v>
      </c>
      <c r="U65" s="351">
        <f>'Quality-Stat'!J7</f>
        <v>0</v>
      </c>
      <c r="V65" s="351">
        <f>'Quality-Stat'!K7</f>
        <v>0</v>
      </c>
      <c r="W65" s="1355"/>
      <c r="X65" s="1331" t="str">
        <f>'HSE-Stat'!B7</f>
        <v>MTC (Healed w/o Disability)</v>
      </c>
      <c r="Y65" s="1332"/>
      <c r="Z65" s="1154">
        <f>'HSE-Stat'!D7</f>
        <v>0</v>
      </c>
      <c r="AA65" s="1155"/>
      <c r="AB65" s="349">
        <f>'HSE-Stat'!E7</f>
        <v>0</v>
      </c>
      <c r="AC65" s="826">
        <f>'HSE-Stat'!F7</f>
        <v>0</v>
      </c>
      <c r="AD65" s="826">
        <f>'HSE-Stat'!G7</f>
        <v>0</v>
      </c>
      <c r="AF65"/>
      <c r="AG65"/>
      <c r="AH65" s="348"/>
      <c r="AI65"/>
      <c r="AJ65"/>
      <c r="AK65"/>
      <c r="AL65"/>
      <c r="AM65"/>
    </row>
    <row r="66" spans="1:39" ht="18.649999999999999" customHeight="1">
      <c r="A66" s="1348"/>
      <c r="B66" s="1349"/>
      <c r="C66" s="402"/>
      <c r="D66" s="402"/>
      <c r="E66" s="402"/>
      <c r="F66" s="402"/>
      <c r="G66" s="402"/>
      <c r="H66" s="402"/>
      <c r="I66" s="402"/>
      <c r="J66" s="402"/>
      <c r="K66" s="402"/>
      <c r="L66" s="1350" t="s">
        <v>452</v>
      </c>
      <c r="M66" s="1351"/>
      <c r="N66" s="351">
        <f>'Quality-Stat'!C8</f>
        <v>4408</v>
      </c>
      <c r="O66" s="351">
        <f>'Quality-Stat'!D8</f>
        <v>4286</v>
      </c>
      <c r="P66" s="351">
        <f>'Quality-Stat'!E8</f>
        <v>122</v>
      </c>
      <c r="Q66" s="351">
        <f>'Quality-Stat'!F8</f>
        <v>0</v>
      </c>
      <c r="R66" s="351">
        <f>'Quality-Stat'!G8</f>
        <v>0</v>
      </c>
      <c r="S66" s="351">
        <f>'Quality-Stat'!H8</f>
        <v>0</v>
      </c>
      <c r="T66" s="351">
        <f>'Quality-Stat'!I8</f>
        <v>0</v>
      </c>
      <c r="U66" s="351">
        <f>'Quality-Stat'!J8</f>
        <v>0</v>
      </c>
      <c r="V66" s="351">
        <f>'Quality-Stat'!K8</f>
        <v>0</v>
      </c>
      <c r="W66" s="1355"/>
      <c r="X66" s="1331" t="str">
        <f>'HSE-Stat'!B8</f>
        <v>MTC (Healed w/ Disability)</v>
      </c>
      <c r="Y66" s="1332"/>
      <c r="Z66" s="1154">
        <f>'HSE-Stat'!D8</f>
        <v>0</v>
      </c>
      <c r="AA66" s="1155"/>
      <c r="AB66" s="349">
        <f>'HSE-Stat'!E8</f>
        <v>0</v>
      </c>
      <c r="AC66" s="826">
        <f>'HSE-Stat'!F8</f>
        <v>0</v>
      </c>
      <c r="AD66" s="826">
        <f>'HSE-Stat'!G8</f>
        <v>0</v>
      </c>
      <c r="AF66"/>
      <c r="AG66"/>
      <c r="AH66" s="348"/>
      <c r="AI66"/>
      <c r="AJ66"/>
      <c r="AK66"/>
      <c r="AL66"/>
      <c r="AM66"/>
    </row>
    <row r="67" spans="1:39" ht="18.649999999999999" customHeight="1" thickBot="1">
      <c r="A67" s="1181" t="s">
        <v>212</v>
      </c>
      <c r="B67" s="1182"/>
      <c r="C67" s="352">
        <f t="shared" ref="C67:K67" si="66">SUM(C62:C66)</f>
        <v>1774</v>
      </c>
      <c r="D67" s="352">
        <f t="shared" si="66"/>
        <v>8</v>
      </c>
      <c r="E67" s="352">
        <f t="shared" si="66"/>
        <v>1766</v>
      </c>
      <c r="F67" s="352">
        <f t="shared" si="66"/>
        <v>0</v>
      </c>
      <c r="G67" s="352">
        <f t="shared" si="66"/>
        <v>0</v>
      </c>
      <c r="H67" s="352">
        <f t="shared" si="66"/>
        <v>1774</v>
      </c>
      <c r="I67" s="352">
        <f t="shared" si="66"/>
        <v>0</v>
      </c>
      <c r="J67" s="352">
        <f t="shared" si="66"/>
        <v>0</v>
      </c>
      <c r="K67" s="352">
        <f t="shared" si="66"/>
        <v>1774</v>
      </c>
      <c r="L67" s="353" t="s">
        <v>453</v>
      </c>
      <c r="M67" s="354"/>
      <c r="N67" s="355"/>
      <c r="O67" s="356"/>
      <c r="P67" s="356"/>
      <c r="Q67" s="356"/>
      <c r="R67" s="356"/>
      <c r="S67" s="356"/>
      <c r="T67" s="356"/>
      <c r="U67" s="357"/>
      <c r="V67" s="358"/>
      <c r="W67" s="1355"/>
      <c r="X67" s="1156" t="str">
        <f>'HSE-Stat'!B9</f>
        <v>Near Miss</v>
      </c>
      <c r="Y67" s="1157"/>
      <c r="Z67" s="1154">
        <f>'HSE-Stat'!D9</f>
        <v>0</v>
      </c>
      <c r="AA67" s="1155"/>
      <c r="AB67" s="349">
        <f>'HSE-Stat'!E9</f>
        <v>0</v>
      </c>
      <c r="AC67" s="826">
        <f>'HSE-Stat'!F9</f>
        <v>0</v>
      </c>
      <c r="AD67" s="826">
        <f>'HSE-Stat'!G9</f>
        <v>0</v>
      </c>
      <c r="AF67"/>
      <c r="AG67"/>
      <c r="AH67" s="348"/>
      <c r="AI67"/>
      <c r="AJ67"/>
      <c r="AK67"/>
      <c r="AL67"/>
      <c r="AM67"/>
    </row>
    <row r="68" spans="1:39" ht="15" customHeight="1" thickBot="1">
      <c r="A68" s="310" t="s">
        <v>218</v>
      </c>
      <c r="B68" s="311"/>
      <c r="C68" s="311"/>
      <c r="D68" s="311"/>
      <c r="E68" s="311"/>
      <c r="F68" s="311"/>
      <c r="G68" s="311"/>
      <c r="H68" s="311"/>
      <c r="I68" s="311"/>
      <c r="J68" s="311"/>
      <c r="K68" s="313"/>
      <c r="L68" s="1352" t="s">
        <v>434</v>
      </c>
      <c r="M68" s="1353"/>
      <c r="N68" s="1353"/>
      <c r="O68" s="1252">
        <f>'General Information'!C27</f>
        <v>45346</v>
      </c>
      <c r="P68" s="1253"/>
      <c r="Q68" s="1297" t="s">
        <v>454</v>
      </c>
      <c r="R68" s="1263"/>
      <c r="S68" s="1263"/>
      <c r="T68" s="1263"/>
      <c r="U68" s="1302">
        <f>'General Information'!C39</f>
        <v>45361</v>
      </c>
      <c r="V68" s="1302"/>
      <c r="W68" s="1355"/>
      <c r="X68" s="1156" t="str">
        <f>'HSE-Stat'!B10</f>
        <v>First Aid Cases</v>
      </c>
      <c r="Y68" s="1157"/>
      <c r="Z68" s="1154">
        <f>'HSE-Stat'!D10</f>
        <v>0</v>
      </c>
      <c r="AA68" s="1155"/>
      <c r="AB68" s="349">
        <f>'HSE-Stat'!E10</f>
        <v>0</v>
      </c>
      <c r="AC68" s="826">
        <f>'HSE-Stat'!F10</f>
        <v>0</v>
      </c>
      <c r="AD68" s="826">
        <f>'HSE-Stat'!G10</f>
        <v>0</v>
      </c>
      <c r="AE68" s="1264" t="s">
        <v>488</v>
      </c>
      <c r="AF68" s="1265"/>
      <c r="AG68" s="1265"/>
      <c r="AH68" s="1266"/>
    </row>
    <row r="69" spans="1:39" ht="15.4" customHeight="1">
      <c r="A69" s="1271" t="s">
        <v>213</v>
      </c>
      <c r="B69" s="1272"/>
      <c r="C69" s="1256" t="s">
        <v>5</v>
      </c>
      <c r="D69" s="314" t="s">
        <v>726</v>
      </c>
      <c r="E69" s="314"/>
      <c r="F69" s="314"/>
      <c r="G69" s="314"/>
      <c r="H69" s="314"/>
      <c r="I69" s="1258" t="s">
        <v>323</v>
      </c>
      <c r="J69" s="1254" t="s">
        <v>159</v>
      </c>
      <c r="K69" s="1260" t="s">
        <v>217</v>
      </c>
      <c r="L69" s="1262" t="s">
        <v>435</v>
      </c>
      <c r="M69" s="1263"/>
      <c r="N69" s="1263"/>
      <c r="O69" s="1252">
        <f>'General Information'!C28</f>
        <v>45346</v>
      </c>
      <c r="P69" s="1253"/>
      <c r="Q69" s="1297" t="s">
        <v>455</v>
      </c>
      <c r="R69" s="1263"/>
      <c r="S69" s="1263"/>
      <c r="T69" s="1263"/>
      <c r="U69" s="1303">
        <f>'General Information'!C40</f>
        <v>1</v>
      </c>
      <c r="V69" s="1303"/>
      <c r="W69" s="1355"/>
      <c r="X69" s="1156" t="str">
        <f>'HSE-Stat'!B11</f>
        <v>Fatality</v>
      </c>
      <c r="Y69" s="1157"/>
      <c r="Z69" s="1154">
        <f>'HSE-Stat'!D11</f>
        <v>0</v>
      </c>
      <c r="AA69" s="1155"/>
      <c r="AB69" s="349">
        <f>'HSE-Stat'!E11</f>
        <v>0</v>
      </c>
      <c r="AC69" s="826">
        <f>'HSE-Stat'!F11</f>
        <v>0</v>
      </c>
      <c r="AD69" s="826">
        <f>'HSE-Stat'!G11</f>
        <v>0</v>
      </c>
      <c r="AE69" s="1264"/>
      <c r="AF69" s="1265"/>
      <c r="AG69" s="1265"/>
      <c r="AH69" s="1266"/>
    </row>
    <row r="70" spans="1:39" ht="15.75" customHeight="1">
      <c r="A70" s="1273"/>
      <c r="B70" s="1274"/>
      <c r="C70" s="1257"/>
      <c r="D70" s="315" t="s">
        <v>169</v>
      </c>
      <c r="E70" s="315" t="s">
        <v>207</v>
      </c>
      <c r="F70" s="315" t="s">
        <v>208</v>
      </c>
      <c r="G70" s="315" t="s">
        <v>209</v>
      </c>
      <c r="H70" s="315" t="s">
        <v>210</v>
      </c>
      <c r="I70" s="1259" t="s">
        <v>211</v>
      </c>
      <c r="J70" s="1255"/>
      <c r="K70" s="1261"/>
      <c r="L70" s="1262" t="s">
        <v>436</v>
      </c>
      <c r="M70" s="1263"/>
      <c r="N70" s="1263"/>
      <c r="O70" s="1252">
        <f>'General Information'!C31</f>
        <v>45350</v>
      </c>
      <c r="P70" s="1253"/>
      <c r="Q70" s="1297" t="s">
        <v>456</v>
      </c>
      <c r="R70" s="1263"/>
      <c r="S70" s="1263"/>
      <c r="T70" s="1263"/>
      <c r="U70" s="1302">
        <f>'General Information'!C41</f>
        <v>45361</v>
      </c>
      <c r="V70" s="1304"/>
      <c r="W70" s="1355"/>
      <c r="X70" s="1156" t="str">
        <f>'HSE-Stat'!B12</f>
        <v>Fire Incident Cases</v>
      </c>
      <c r="Y70" s="1157"/>
      <c r="Z70" s="1154">
        <f>'HSE-Stat'!D12</f>
        <v>0</v>
      </c>
      <c r="AA70" s="1155"/>
      <c r="AB70" s="349">
        <f>'HSE-Stat'!E12</f>
        <v>0</v>
      </c>
      <c r="AC70" s="826">
        <f>'HSE-Stat'!F12</f>
        <v>0</v>
      </c>
      <c r="AD70" s="826">
        <f>'HSE-Stat'!G12</f>
        <v>0</v>
      </c>
      <c r="AF70"/>
      <c r="AG70"/>
      <c r="AH70" s="348"/>
    </row>
    <row r="71" spans="1:39" ht="18.649999999999999" customHeight="1">
      <c r="A71" s="1345" t="str">
        <f>'Quality-Stat'!A23</f>
        <v>Civil &amp; Roads</v>
      </c>
      <c r="B71" s="1346"/>
      <c r="C71" s="402">
        <f>'Quality-Stat'!D23</f>
        <v>75</v>
      </c>
      <c r="D71" s="402">
        <f>'Quality-Stat'!E23</f>
        <v>2</v>
      </c>
      <c r="E71" s="402">
        <f>'Quality-Stat'!F23</f>
        <v>73</v>
      </c>
      <c r="F71" s="402">
        <f>'Quality-Stat'!G23</f>
        <v>3</v>
      </c>
      <c r="G71" s="402">
        <f>'Quality-Stat'!H23</f>
        <v>1</v>
      </c>
      <c r="H71" s="402">
        <f>'Quality-Stat'!I23</f>
        <v>75</v>
      </c>
      <c r="I71" s="402">
        <f>'Quality-Stat'!J23</f>
        <v>0</v>
      </c>
      <c r="J71" s="402">
        <f>'Quality-Stat'!K23</f>
        <v>4</v>
      </c>
      <c r="K71" s="402">
        <f>'Quality-Stat'!L23</f>
        <v>83</v>
      </c>
      <c r="L71" s="1262" t="s">
        <v>437</v>
      </c>
      <c r="M71" s="1263"/>
      <c r="N71" s="1263"/>
      <c r="O71" s="1252">
        <f>'General Information'!C32</f>
        <v>45350</v>
      </c>
      <c r="P71" s="1253"/>
      <c r="Q71" s="1297" t="s">
        <v>457</v>
      </c>
      <c r="R71" s="1263"/>
      <c r="S71" s="1263"/>
      <c r="T71" s="1263"/>
      <c r="U71" s="1302">
        <f>'General Information'!C44</f>
        <v>0</v>
      </c>
      <c r="V71" s="1304"/>
      <c r="W71" s="1355"/>
      <c r="X71" s="1156" t="str">
        <f>'HSE-Stat'!B13</f>
        <v>Vehicle Incident</v>
      </c>
      <c r="Y71" s="1157"/>
      <c r="Z71" s="1154">
        <f>'HSE-Stat'!D13</f>
        <v>0</v>
      </c>
      <c r="AA71" s="1155"/>
      <c r="AB71" s="349">
        <f>'HSE-Stat'!E13</f>
        <v>0</v>
      </c>
      <c r="AC71" s="826">
        <f>'HSE-Stat'!F13</f>
        <v>0</v>
      </c>
      <c r="AD71" s="826">
        <f>'HSE-Stat'!G13</f>
        <v>0</v>
      </c>
      <c r="AF71"/>
      <c r="AG71"/>
      <c r="AH71" s="348"/>
    </row>
    <row r="72" spans="1:39" ht="18.649999999999999" customHeight="1">
      <c r="A72" s="1269" t="str">
        <f>'Quality-Stat'!A24</f>
        <v>Electrical</v>
      </c>
      <c r="B72" s="1270"/>
      <c r="C72" s="402">
        <f>'Quality-Stat'!D24</f>
        <v>30</v>
      </c>
      <c r="D72" s="402">
        <f>'Quality-Stat'!E24</f>
        <v>0</v>
      </c>
      <c r="E72" s="402">
        <f>'Quality-Stat'!F24</f>
        <v>22</v>
      </c>
      <c r="F72" s="402">
        <f>'Quality-Stat'!G24</f>
        <v>0</v>
      </c>
      <c r="G72" s="402">
        <f>'Quality-Stat'!H24</f>
        <v>0</v>
      </c>
      <c r="H72" s="402">
        <f>'Quality-Stat'!I24</f>
        <v>22</v>
      </c>
      <c r="I72" s="402">
        <f>'Quality-Stat'!J24</f>
        <v>8</v>
      </c>
      <c r="J72" s="402">
        <f>'Quality-Stat'!K24</f>
        <v>0</v>
      </c>
      <c r="K72" s="402">
        <f>'Quality-Stat'!L24</f>
        <v>22</v>
      </c>
      <c r="L72" s="1262" t="s">
        <v>438</v>
      </c>
      <c r="M72" s="1263"/>
      <c r="N72" s="1263"/>
      <c r="O72" s="1252">
        <f>'General Information'!C48</f>
        <v>45348</v>
      </c>
      <c r="P72" s="1253"/>
      <c r="Q72" s="1297" t="s">
        <v>458</v>
      </c>
      <c r="R72" s="1263"/>
      <c r="S72" s="1263"/>
      <c r="T72" s="1263"/>
      <c r="U72" s="1303">
        <f>'General Information'!C45</f>
        <v>1</v>
      </c>
      <c r="V72" s="1303"/>
      <c r="W72" s="1356"/>
      <c r="X72" s="1156" t="str">
        <f>'HSE-Stat'!B14</f>
        <v>Property Damages</v>
      </c>
      <c r="Y72" s="1157"/>
      <c r="Z72" s="1154">
        <f>'HSE-Stat'!D14</f>
        <v>0</v>
      </c>
      <c r="AA72" s="1155"/>
      <c r="AB72" s="349">
        <f>'HSE-Stat'!E14</f>
        <v>0</v>
      </c>
      <c r="AC72" s="826">
        <f>'HSE-Stat'!F14</f>
        <v>0</v>
      </c>
      <c r="AD72" s="826">
        <f>'HSE-Stat'!G14</f>
        <v>0</v>
      </c>
      <c r="AF72"/>
      <c r="AG72"/>
      <c r="AH72" s="348"/>
    </row>
    <row r="73" spans="1:39" ht="18.649999999999999" customHeight="1">
      <c r="A73" s="1269" t="str">
        <f>'Quality-Stat'!A25</f>
        <v>Mechanical</v>
      </c>
      <c r="B73" s="1270"/>
      <c r="C73" s="402">
        <f>'Quality-Stat'!D25</f>
        <v>48</v>
      </c>
      <c r="D73" s="402">
        <f>'Quality-Stat'!E25</f>
        <v>0</v>
      </c>
      <c r="E73" s="402">
        <f>'Quality-Stat'!F25</f>
        <v>41</v>
      </c>
      <c r="F73" s="402">
        <f>'Quality-Stat'!G25</f>
        <v>0</v>
      </c>
      <c r="G73" s="402">
        <f>'Quality-Stat'!H25</f>
        <v>2</v>
      </c>
      <c r="H73" s="402">
        <f>'Quality-Stat'!I25</f>
        <v>41</v>
      </c>
      <c r="I73" s="402">
        <f>'Quality-Stat'!J25</f>
        <v>7</v>
      </c>
      <c r="J73" s="402">
        <f>'Quality-Stat'!K25</f>
        <v>1</v>
      </c>
      <c r="K73" s="402">
        <f>'Quality-Stat'!L25</f>
        <v>44</v>
      </c>
      <c r="L73" s="1298" t="s">
        <v>329</v>
      </c>
      <c r="M73" s="1299"/>
      <c r="N73" s="1299"/>
      <c r="O73" s="1299"/>
      <c r="P73" s="1299"/>
      <c r="Q73" s="1299"/>
      <c r="R73" s="1299"/>
      <c r="S73" s="1299"/>
      <c r="T73" s="1299"/>
      <c r="U73" s="1299"/>
      <c r="V73" s="1300"/>
      <c r="W73" s="1354" t="s">
        <v>319</v>
      </c>
      <c r="X73" s="1156" t="str">
        <f>'HSE-Stat'!B15</f>
        <v xml:space="preserve">Induction Training </v>
      </c>
      <c r="Y73" s="1157"/>
      <c r="Z73" s="1154">
        <f>'HSE-Stat'!D15</f>
        <v>33</v>
      </c>
      <c r="AA73" s="1155"/>
      <c r="AB73" s="349">
        <f>'HSE-Stat'!E15</f>
        <v>62</v>
      </c>
      <c r="AC73" s="826" t="str">
        <f>'HSE-Stat'!F15</f>
        <v>114(564)</v>
      </c>
      <c r="AD73" s="826" t="str">
        <f>'HSE-Stat'!G15</f>
        <v>147(888)</v>
      </c>
      <c r="AF73"/>
      <c r="AG73"/>
      <c r="AH73" s="348"/>
    </row>
    <row r="74" spans="1:39" ht="18.649999999999999" customHeight="1" thickBot="1">
      <c r="A74" s="1269"/>
      <c r="B74" s="1270"/>
      <c r="C74" s="402"/>
      <c r="D74" s="402"/>
      <c r="E74" s="402"/>
      <c r="F74" s="402"/>
      <c r="G74" s="402"/>
      <c r="H74" s="402"/>
      <c r="I74" s="402"/>
      <c r="J74" s="402"/>
      <c r="K74" s="402"/>
      <c r="L74" s="1301" t="s">
        <v>462</v>
      </c>
      <c r="M74" s="1301"/>
      <c r="N74" s="359">
        <f>'Invoice Log'!U3</f>
        <v>7</v>
      </c>
      <c r="O74" s="1122" t="s">
        <v>339</v>
      </c>
      <c r="P74" s="1123"/>
      <c r="Q74" s="1123"/>
      <c r="R74" s="360">
        <f>'Invoice Log'!Y3</f>
        <v>62889673.528999999</v>
      </c>
      <c r="T74" s="362" t="s">
        <v>441</v>
      </c>
      <c r="U74" s="363">
        <f>O4</f>
        <v>198906162.60999998</v>
      </c>
      <c r="V74" s="364"/>
      <c r="W74" s="1355"/>
      <c r="X74" s="1156" t="str">
        <f>'HSE-Stat'!B16</f>
        <v>No.of Internal Training</v>
      </c>
      <c r="Y74" s="1157"/>
      <c r="Z74" s="1154">
        <f>'HSE-Stat'!D16</f>
        <v>0</v>
      </c>
      <c r="AA74" s="1155"/>
      <c r="AB74" s="349" t="str">
        <f>'HSE-Stat'!E16</f>
        <v>2 (9)</v>
      </c>
      <c r="AC74" s="826" t="str">
        <f>'HSE-Stat'!F16</f>
        <v>5(23)</v>
      </c>
      <c r="AD74" s="826" t="str">
        <f>'HSE-Stat'!G16</f>
        <v>13(98)</v>
      </c>
      <c r="AF74"/>
      <c r="AG74"/>
      <c r="AH74" s="348"/>
    </row>
    <row r="75" spans="1:39" ht="18.649999999999999" customHeight="1" thickBot="1">
      <c r="A75" s="1269"/>
      <c r="B75" s="1270"/>
      <c r="C75" s="402"/>
      <c r="D75" s="402"/>
      <c r="E75" s="402"/>
      <c r="F75" s="402"/>
      <c r="G75" s="402"/>
      <c r="H75" s="402"/>
      <c r="I75" s="402"/>
      <c r="J75" s="402"/>
      <c r="K75" s="402"/>
      <c r="L75" s="1301" t="s">
        <v>463</v>
      </c>
      <c r="M75" s="1301"/>
      <c r="N75" s="359">
        <f>'Invoice Log'!U5</f>
        <v>0</v>
      </c>
      <c r="O75" s="1122" t="s">
        <v>340</v>
      </c>
      <c r="P75" s="1123"/>
      <c r="Q75" s="1123"/>
      <c r="R75" s="365">
        <f>'Invoice Log'!Y5</f>
        <v>0</v>
      </c>
      <c r="T75" s="361" t="s">
        <v>440</v>
      </c>
      <c r="U75" s="366">
        <f>H29</f>
        <v>131535289.53</v>
      </c>
      <c r="V75" s="367"/>
      <c r="W75" s="1355"/>
      <c r="X75" s="1156" t="str">
        <f>'HSE-Stat'!B17</f>
        <v>No.of Internal Audit</v>
      </c>
      <c r="Y75" s="1157"/>
      <c r="Z75" s="1154">
        <f>'HSE-Stat'!D17</f>
        <v>0</v>
      </c>
      <c r="AA75" s="1155"/>
      <c r="AB75" s="349">
        <f>'HSE-Stat'!E17</f>
        <v>1</v>
      </c>
      <c r="AC75" s="826">
        <f>'HSE-Stat'!F17</f>
        <v>4</v>
      </c>
      <c r="AD75" s="826">
        <f>'HSE-Stat'!G17</f>
        <v>4</v>
      </c>
      <c r="AF75"/>
      <c r="AG75"/>
      <c r="AH75" s="348"/>
    </row>
    <row r="76" spans="1:39" ht="18.649999999999999" customHeight="1" thickBot="1">
      <c r="A76" s="1181" t="s">
        <v>212</v>
      </c>
      <c r="B76" s="1182"/>
      <c r="C76" s="368">
        <f t="shared" ref="C76:K76" si="67">SUM(C71:C75)</f>
        <v>153</v>
      </c>
      <c r="D76" s="368">
        <f t="shared" si="67"/>
        <v>2</v>
      </c>
      <c r="E76" s="368">
        <f t="shared" si="67"/>
        <v>136</v>
      </c>
      <c r="F76" s="368">
        <f t="shared" si="67"/>
        <v>3</v>
      </c>
      <c r="G76" s="368">
        <f t="shared" si="67"/>
        <v>3</v>
      </c>
      <c r="H76" s="368">
        <f t="shared" si="67"/>
        <v>138</v>
      </c>
      <c r="I76" s="368">
        <f t="shared" si="67"/>
        <v>15</v>
      </c>
      <c r="J76" s="368">
        <f t="shared" si="67"/>
        <v>5</v>
      </c>
      <c r="K76" s="369">
        <f t="shared" si="67"/>
        <v>149</v>
      </c>
      <c r="L76" s="1347" t="s">
        <v>331</v>
      </c>
      <c r="M76" s="1301"/>
      <c r="N76" s="359">
        <f>'Invoice Log'!U6</f>
        <v>0</v>
      </c>
      <c r="O76" s="1122" t="s">
        <v>341</v>
      </c>
      <c r="P76" s="1123"/>
      <c r="Q76" s="1123"/>
      <c r="R76" s="365">
        <f>'Invoice Log'!Y6</f>
        <v>0</v>
      </c>
      <c r="T76" s="370" t="s">
        <v>442</v>
      </c>
      <c r="U76" s="366">
        <f>I29</f>
        <v>105402082.84</v>
      </c>
      <c r="V76" s="367"/>
      <c r="W76" s="1355"/>
      <c r="X76" s="1156" t="str">
        <f>'HSE-Stat'!B18</f>
        <v>No. of Toolbox Talks</v>
      </c>
      <c r="Y76" s="1157"/>
      <c r="Z76" s="1154" t="str">
        <f>'HSE-Stat'!D18</f>
        <v>3(323)</v>
      </c>
      <c r="AA76" s="1155"/>
      <c r="AB76" s="349" t="str">
        <f>'HSE-Stat'!E18</f>
        <v>3(648)</v>
      </c>
      <c r="AC76" s="826" t="str">
        <f>'HSE-Stat'!F18</f>
        <v>(43(3442)</v>
      </c>
      <c r="AD76" s="826" t="str">
        <f>'HSE-Stat'!G18</f>
        <v>56(8671)</v>
      </c>
      <c r="AF76"/>
      <c r="AG76"/>
      <c r="AH76" s="348"/>
    </row>
    <row r="77" spans="1:39" ht="14.5" customHeight="1" thickBot="1">
      <c r="A77" s="310" t="s">
        <v>314</v>
      </c>
      <c r="B77" s="311"/>
      <c r="C77" s="311"/>
      <c r="D77" s="311"/>
      <c r="E77" s="311"/>
      <c r="F77" s="311"/>
      <c r="G77" s="311"/>
      <c r="H77" s="311"/>
      <c r="I77" s="311"/>
      <c r="J77" s="311"/>
      <c r="K77" s="312"/>
      <c r="L77" s="1301" t="s">
        <v>332</v>
      </c>
      <c r="M77" s="1301"/>
      <c r="N77" s="359">
        <f>N75-N76</f>
        <v>0</v>
      </c>
      <c r="O77" s="1122" t="s">
        <v>367</v>
      </c>
      <c r="P77" s="1123"/>
      <c r="Q77" s="1123"/>
      <c r="R77" s="371">
        <f>'Invoice Log'!AB3</f>
        <v>46280</v>
      </c>
      <c r="T77" s="370" t="s">
        <v>459</v>
      </c>
      <c r="U77" s="372">
        <f>R74</f>
        <v>62889673.528999999</v>
      </c>
      <c r="V77" s="373"/>
      <c r="W77" s="1357"/>
      <c r="X77" s="1327" t="str">
        <f>'HSE-Stat'!B19</f>
        <v>Safety Awards/Incentives</v>
      </c>
      <c r="Y77" s="1328"/>
      <c r="Z77" s="1154">
        <f>'HSE-Stat'!D19</f>
        <v>0</v>
      </c>
      <c r="AA77" s="1155"/>
      <c r="AB77" s="349">
        <f>'HSE-Stat'!E19</f>
        <v>0</v>
      </c>
      <c r="AC77" s="826">
        <f>'HSE-Stat'!F19</f>
        <v>1</v>
      </c>
      <c r="AD77" s="826">
        <f>'HSE-Stat'!G19</f>
        <v>2</v>
      </c>
      <c r="AF77"/>
      <c r="AG77"/>
      <c r="AH77" s="348"/>
    </row>
    <row r="78" spans="1:39" ht="14.5" customHeight="1" thickBot="1">
      <c r="A78" s="1175" t="s">
        <v>213</v>
      </c>
      <c r="B78" s="1176"/>
      <c r="C78" s="1186" t="s">
        <v>317</v>
      </c>
      <c r="D78" s="1186" t="s">
        <v>315</v>
      </c>
      <c r="E78" s="1186" t="s">
        <v>316</v>
      </c>
      <c r="F78" s="1186" t="s">
        <v>324</v>
      </c>
      <c r="G78" s="1186" t="s">
        <v>428</v>
      </c>
      <c r="H78" s="1186" t="s">
        <v>326</v>
      </c>
      <c r="I78" s="1286" t="s">
        <v>327</v>
      </c>
      <c r="J78" s="1286"/>
      <c r="K78" s="1286"/>
      <c r="L78" s="1301" t="s">
        <v>104</v>
      </c>
      <c r="M78" s="1301"/>
      <c r="N78" s="374">
        <f>'Invoice Log'!M3</f>
        <v>0</v>
      </c>
      <c r="O78" s="1122" t="s">
        <v>342</v>
      </c>
      <c r="P78" s="1123"/>
      <c r="Q78" s="1123"/>
      <c r="R78" s="365">
        <f>'Invoice Log'!Q3</f>
        <v>0</v>
      </c>
      <c r="T78" s="370" t="s">
        <v>460</v>
      </c>
      <c r="U78" s="372">
        <f>R75</f>
        <v>0</v>
      </c>
      <c r="V78" s="375"/>
      <c r="W78" s="1115" t="s">
        <v>414</v>
      </c>
      <c r="X78" s="1116"/>
      <c r="Y78" s="1116"/>
      <c r="Z78" s="1116"/>
      <c r="AA78" s="1116"/>
      <c r="AB78" s="1116"/>
      <c r="AC78" s="1116"/>
      <c r="AD78" s="1116"/>
      <c r="AE78" s="1116"/>
      <c r="AF78" s="1116"/>
      <c r="AG78" s="1116"/>
      <c r="AH78" s="1117"/>
    </row>
    <row r="79" spans="1:39" ht="14.5" customHeight="1" thickBot="1">
      <c r="A79" s="1177"/>
      <c r="B79" s="1178"/>
      <c r="C79" s="1187"/>
      <c r="D79" s="1187" t="s">
        <v>169</v>
      </c>
      <c r="E79" s="1187" t="s">
        <v>207</v>
      </c>
      <c r="F79" s="1187" t="s">
        <v>208</v>
      </c>
      <c r="G79" s="1187" t="s">
        <v>209</v>
      </c>
      <c r="H79" s="1187" t="s">
        <v>210</v>
      </c>
      <c r="I79" s="1287"/>
      <c r="J79" s="1287"/>
      <c r="K79" s="1287"/>
      <c r="L79" s="1301" t="s">
        <v>105</v>
      </c>
      <c r="M79" s="1301"/>
      <c r="N79" s="374">
        <f>'Invoice Log'!M4</f>
        <v>0</v>
      </c>
      <c r="O79" s="1122" t="s">
        <v>343</v>
      </c>
      <c r="P79" s="1123"/>
      <c r="Q79" s="1123"/>
      <c r="R79" s="365">
        <f>'Invoice Log'!Q4</f>
        <v>0</v>
      </c>
      <c r="T79" s="370" t="s">
        <v>461</v>
      </c>
      <c r="U79" s="372">
        <f>R76</f>
        <v>0</v>
      </c>
      <c r="V79" s="375"/>
      <c r="W79" s="1118"/>
      <c r="X79" s="1119"/>
      <c r="Y79" s="1119"/>
      <c r="Z79" s="1119"/>
      <c r="AA79" s="1119"/>
      <c r="AB79" s="1119"/>
      <c r="AC79" s="1119"/>
      <c r="AD79" s="1119"/>
      <c r="AE79" s="1119"/>
      <c r="AF79" s="1119"/>
      <c r="AG79" s="1119"/>
      <c r="AH79" s="1120"/>
    </row>
    <row r="80" spans="1:39" ht="18.649999999999999" customHeight="1" thickBot="1">
      <c r="A80" s="1345" t="str">
        <f>'Quality-Stat'!A31</f>
        <v>Civil &amp; Roads</v>
      </c>
      <c r="B80" s="1346"/>
      <c r="C80" s="402">
        <f>IF('Quality-Stat'!D31="","",'Quality-Stat'!D31)</f>
        <v>75</v>
      </c>
      <c r="D80" s="402">
        <f>IF('Quality-Stat'!E31="","",'Quality-Stat'!E31)</f>
        <v>75</v>
      </c>
      <c r="E80" s="402">
        <f>IF('Quality-Stat'!F31="","",'Quality-Stat'!F31)</f>
        <v>75</v>
      </c>
      <c r="F80" s="402">
        <f>IF('Quality-Stat'!G31="","",'Quality-Stat'!G31)</f>
        <v>0</v>
      </c>
      <c r="G80" s="402">
        <f>IF('Quality-Stat'!H31="","",'Quality-Stat'!H31)</f>
        <v>42</v>
      </c>
      <c r="H80" s="402">
        <f>IF('Quality-Stat'!I31="","",'Quality-Stat'!I31)</f>
        <v>33</v>
      </c>
      <c r="I80" s="1288">
        <f>'Quality-Stat'!J31</f>
        <v>46335</v>
      </c>
      <c r="J80" s="1289"/>
      <c r="K80" s="1289"/>
      <c r="L80" s="1301" t="s">
        <v>333</v>
      </c>
      <c r="M80" s="1301"/>
      <c r="N80" s="376">
        <f>'Invoice Log'!M5</f>
        <v>5.2537336515257006E-4</v>
      </c>
      <c r="O80" s="1122" t="s">
        <v>344</v>
      </c>
      <c r="P80" s="1123"/>
      <c r="Q80" s="1123"/>
      <c r="R80" s="377">
        <f>'Invoice Log'!M6</f>
        <v>-104500</v>
      </c>
      <c r="S80" s="378"/>
      <c r="T80" s="379"/>
      <c r="U80" s="380"/>
      <c r="V80" s="381"/>
      <c r="W80" s="1139" t="s">
        <v>334</v>
      </c>
      <c r="X80" s="1135" t="s">
        <v>335</v>
      </c>
      <c r="Y80" s="1152" t="s">
        <v>336</v>
      </c>
      <c r="Z80" s="1152"/>
      <c r="AA80" s="1152"/>
      <c r="AB80" s="1152"/>
      <c r="AC80" s="1152"/>
      <c r="AD80" s="1135" t="s">
        <v>74</v>
      </c>
      <c r="AE80" s="1135" t="s">
        <v>45</v>
      </c>
      <c r="AF80" s="1135" t="s">
        <v>379</v>
      </c>
      <c r="AG80" s="1135" t="s">
        <v>337</v>
      </c>
      <c r="AH80" s="1190" t="s">
        <v>76</v>
      </c>
    </row>
    <row r="81" spans="1:48" ht="18.649999999999999" customHeight="1">
      <c r="A81" s="1269" t="str">
        <f>'Quality-Stat'!A32</f>
        <v>Electrical</v>
      </c>
      <c r="B81" s="1270"/>
      <c r="C81" s="402">
        <f>IF('Quality-Stat'!D32="","",'Quality-Stat'!D32)</f>
        <v>30</v>
      </c>
      <c r="D81" s="402">
        <f>IF('Quality-Stat'!E32="","",'Quality-Stat'!E32)</f>
        <v>30</v>
      </c>
      <c r="E81" s="402">
        <f>IF('Quality-Stat'!F32="","",'Quality-Stat'!F32)</f>
        <v>22</v>
      </c>
      <c r="F81" s="402">
        <f>IF('Quality-Stat'!G32="","",'Quality-Stat'!G32)</f>
        <v>0</v>
      </c>
      <c r="G81" s="402">
        <f>IF('Quality-Stat'!H32="","",'Quality-Stat'!H32)</f>
        <v>11</v>
      </c>
      <c r="H81" s="402">
        <f>IF('Quality-Stat'!I32="","",'Quality-Stat'!I32)</f>
        <v>19</v>
      </c>
      <c r="I81" s="1290">
        <f>'Quality-Stat'!J32</f>
        <v>46292</v>
      </c>
      <c r="J81" s="1291"/>
      <c r="K81" s="1291"/>
      <c r="L81" s="1124" t="s">
        <v>495</v>
      </c>
      <c r="M81" s="1124"/>
      <c r="N81" s="1124"/>
      <c r="O81" s="1124"/>
      <c r="P81" s="1124"/>
      <c r="Q81" s="1124"/>
      <c r="R81" s="1124"/>
      <c r="S81" s="1124"/>
      <c r="T81" s="1124"/>
      <c r="U81" s="1124"/>
      <c r="V81" s="1124"/>
      <c r="W81" s="1140"/>
      <c r="X81" s="1136"/>
      <c r="Y81" s="1136"/>
      <c r="Z81" s="1136"/>
      <c r="AA81" s="1136"/>
      <c r="AB81" s="1136"/>
      <c r="AC81" s="1136"/>
      <c r="AD81" s="1136"/>
      <c r="AE81" s="1136"/>
      <c r="AF81" s="1136"/>
      <c r="AG81" s="1136"/>
      <c r="AH81" s="1191"/>
    </row>
    <row r="82" spans="1:48" ht="18.649999999999999" customHeight="1">
      <c r="A82" s="1269" t="str">
        <f>'Quality-Stat'!A33</f>
        <v>Mechanical</v>
      </c>
      <c r="B82" s="1270"/>
      <c r="C82" s="402">
        <f>IF('Quality-Stat'!D33="","",'Quality-Stat'!D33)</f>
        <v>48</v>
      </c>
      <c r="D82" s="402">
        <f>IF('Quality-Stat'!E33="","",'Quality-Stat'!E33)</f>
        <v>48</v>
      </c>
      <c r="E82" s="402">
        <f>IF('Quality-Stat'!F33="","",'Quality-Stat'!F33)</f>
        <v>42</v>
      </c>
      <c r="F82" s="402">
        <f>IF('Quality-Stat'!G33="","",'Quality-Stat'!G33)</f>
        <v>0</v>
      </c>
      <c r="G82" s="402">
        <f>IF('Quality-Stat'!H33="","",'Quality-Stat'!H33)</f>
        <v>21</v>
      </c>
      <c r="H82" s="402">
        <f>IF('Quality-Stat'!I33="","",'Quality-Stat'!I33)</f>
        <v>27</v>
      </c>
      <c r="I82" s="1290">
        <f>'Quality-Stat'!J33</f>
        <v>46293</v>
      </c>
      <c r="J82" s="1291"/>
      <c r="K82" s="1291"/>
      <c r="L82" s="382" t="s">
        <v>730</v>
      </c>
      <c r="M82" s="383"/>
      <c r="N82" s="383"/>
      <c r="O82" s="383"/>
      <c r="P82" s="384" t="s">
        <v>729</v>
      </c>
      <c r="Q82" s="384"/>
      <c r="R82" s="383"/>
      <c r="S82" s="385"/>
      <c r="T82" s="1133" t="s">
        <v>397</v>
      </c>
      <c r="U82" s="1134"/>
      <c r="V82" s="1134"/>
      <c r="W82" s="1141">
        <f>CCO!A3</f>
        <v>0</v>
      </c>
      <c r="X82" s="1160">
        <f>CCO!B3</f>
        <v>0</v>
      </c>
      <c r="Y82" s="1192">
        <f>CCO!C3</f>
        <v>0</v>
      </c>
      <c r="Z82" s="1192"/>
      <c r="AA82" s="1192"/>
      <c r="AB82" s="1192"/>
      <c r="AC82" s="1192"/>
      <c r="AD82" s="1193">
        <f>CCO!D3</f>
        <v>0</v>
      </c>
      <c r="AE82" s="1138">
        <f>CCO!E3</f>
        <v>0</v>
      </c>
      <c r="AF82" s="1193">
        <f>CCO!F3</f>
        <v>0</v>
      </c>
      <c r="AG82" s="1194">
        <f>CCO!G3</f>
        <v>0</v>
      </c>
      <c r="AH82" s="1195">
        <f>CCO!H3</f>
        <v>0</v>
      </c>
    </row>
    <row r="83" spans="1:48" ht="18.649999999999999" customHeight="1" thickBot="1">
      <c r="A83" s="1269"/>
      <c r="B83" s="1270"/>
      <c r="C83" s="402"/>
      <c r="D83" s="402"/>
      <c r="E83" s="402"/>
      <c r="F83" s="402"/>
      <c r="G83" s="402"/>
      <c r="H83" s="402"/>
      <c r="I83" s="1290"/>
      <c r="J83" s="1291"/>
      <c r="K83" s="1291"/>
      <c r="L83" s="300" t="s">
        <v>18</v>
      </c>
      <c r="M83" s="301" t="s">
        <v>15</v>
      </c>
      <c r="N83" s="571" t="s">
        <v>745</v>
      </c>
      <c r="O83" s="302" t="s">
        <v>713</v>
      </c>
      <c r="P83" s="301" t="s">
        <v>18</v>
      </c>
      <c r="Q83" s="301" t="s">
        <v>15</v>
      </c>
      <c r="R83" s="571" t="s">
        <v>745</v>
      </c>
      <c r="S83" s="302" t="s">
        <v>713</v>
      </c>
      <c r="T83" s="386" t="s">
        <v>398</v>
      </c>
      <c r="U83" s="387" t="s">
        <v>399</v>
      </c>
      <c r="V83" s="388" t="s">
        <v>31</v>
      </c>
      <c r="W83" s="1126"/>
      <c r="X83" s="1153"/>
      <c r="Y83" s="1158"/>
      <c r="Z83" s="1158"/>
      <c r="AA83" s="1158"/>
      <c r="AB83" s="1158"/>
      <c r="AC83" s="1158"/>
      <c r="AD83" s="1129"/>
      <c r="AE83" s="1131"/>
      <c r="AF83" s="1129"/>
      <c r="AG83" s="1127"/>
      <c r="AH83" s="1144"/>
    </row>
    <row r="84" spans="1:48" ht="18.649999999999999" customHeight="1">
      <c r="A84" s="1269"/>
      <c r="B84" s="1270"/>
      <c r="C84" s="402"/>
      <c r="D84" s="402"/>
      <c r="E84" s="402"/>
      <c r="F84" s="402"/>
      <c r="G84" s="402"/>
      <c r="H84" s="402"/>
      <c r="I84" s="1290"/>
      <c r="J84" s="1291"/>
      <c r="K84" s="1291"/>
      <c r="L84" s="389">
        <f>Manpower!A20</f>
        <v>35</v>
      </c>
      <c r="M84" s="390">
        <f>Manpower!B20</f>
        <v>57</v>
      </c>
      <c r="N84" s="390">
        <f>Manpower!F20</f>
        <v>122</v>
      </c>
      <c r="O84" s="390">
        <v>4</v>
      </c>
      <c r="P84" s="391">
        <f>M94</f>
        <v>360</v>
      </c>
      <c r="Q84" s="390">
        <f>N94</f>
        <v>483</v>
      </c>
      <c r="R84" s="390">
        <f>Manpower!F24</f>
        <v>560</v>
      </c>
      <c r="S84" s="392">
        <f>Manpower!H24</f>
        <v>0</v>
      </c>
      <c r="T84" s="393">
        <f>L84+P84</f>
        <v>395</v>
      </c>
      <c r="U84" s="394">
        <f>M84+Q84</f>
        <v>540</v>
      </c>
      <c r="V84" s="395">
        <f>+U84-T84</f>
        <v>145</v>
      </c>
      <c r="W84" s="1126" t="str">
        <f>CCO!A4</f>
        <v/>
      </c>
      <c r="X84" s="1153" t="str">
        <f>CCO!B4</f>
        <v/>
      </c>
      <c r="Y84" s="1158" t="str">
        <f>CCO!C4</f>
        <v/>
      </c>
      <c r="Z84" s="1158"/>
      <c r="AA84" s="1158"/>
      <c r="AB84" s="1158"/>
      <c r="AC84" s="1158"/>
      <c r="AD84" s="1129" t="str">
        <f>IF(CCO!D4="","",CCO!D4)</f>
        <v/>
      </c>
      <c r="AE84" s="1131" t="str">
        <f>CCO!E4</f>
        <v/>
      </c>
      <c r="AF84" s="1129" t="str">
        <f>CCO!F4</f>
        <v/>
      </c>
      <c r="AG84" s="1127" t="str">
        <f>CCO!G4</f>
        <v/>
      </c>
      <c r="AH84" s="1144" t="str">
        <f>CCO!H4</f>
        <v/>
      </c>
    </row>
    <row r="85" spans="1:48" ht="18.649999999999999" customHeight="1" thickBot="1">
      <c r="A85" s="1181" t="s">
        <v>212</v>
      </c>
      <c r="B85" s="1182"/>
      <c r="C85" s="368">
        <f>IF('Quality-Stat'!D33="","",'Quality-Stat'!D33)</f>
        <v>48</v>
      </c>
      <c r="D85" s="368">
        <f>IF('Quality-Stat'!E33="","",'Quality-Stat'!E33)</f>
        <v>48</v>
      </c>
      <c r="E85" s="368">
        <f>IF('Quality-Stat'!F33="","",'Quality-Stat'!F33)</f>
        <v>42</v>
      </c>
      <c r="F85" s="368">
        <f>IF('Quality-Stat'!G33="","",'Quality-Stat'!G33)</f>
        <v>0</v>
      </c>
      <c r="G85" s="368">
        <f>IF('Quality-Stat'!H33="","",'Quality-Stat'!H33)</f>
        <v>21</v>
      </c>
      <c r="H85" s="368">
        <f>IF('Quality-Stat'!I33="","",'Quality-Stat'!I33)</f>
        <v>27</v>
      </c>
      <c r="I85" s="1283">
        <f>MAX(I80:I84)</f>
        <v>46335</v>
      </c>
      <c r="J85" s="1284"/>
      <c r="K85" s="1285"/>
      <c r="L85" s="396" t="s">
        <v>400</v>
      </c>
      <c r="M85" s="397"/>
      <c r="N85" s="397"/>
      <c r="O85" s="397"/>
      <c r="P85" s="397"/>
      <c r="Q85" s="397"/>
      <c r="R85" s="397"/>
      <c r="S85" s="1281" t="s">
        <v>486</v>
      </c>
      <c r="T85" s="1282"/>
      <c r="U85" s="1282"/>
      <c r="V85" s="1282"/>
      <c r="W85" s="1126"/>
      <c r="X85" s="1153"/>
      <c r="Y85" s="1158"/>
      <c r="Z85" s="1158"/>
      <c r="AA85" s="1158"/>
      <c r="AB85" s="1158"/>
      <c r="AC85" s="1158"/>
      <c r="AD85" s="1129"/>
      <c r="AE85" s="1131"/>
      <c r="AF85" s="1129"/>
      <c r="AG85" s="1127"/>
      <c r="AH85" s="1144"/>
    </row>
    <row r="86" spans="1:48" ht="18.649999999999999" customHeight="1" thickBot="1">
      <c r="A86" s="1339" t="str">
        <f>Schedule!A1</f>
        <v>Primavera P6 Schedule Status</v>
      </c>
      <c r="B86" s="1340"/>
      <c r="C86" s="1340"/>
      <c r="D86" s="1340"/>
      <c r="E86" s="1340"/>
      <c r="F86" s="1340"/>
      <c r="G86" s="1340"/>
      <c r="H86" s="1340"/>
      <c r="I86" s="1340"/>
      <c r="J86" s="1340"/>
      <c r="K86" s="1341"/>
      <c r="L86" s="398" t="s">
        <v>406</v>
      </c>
      <c r="M86" s="399" t="s">
        <v>18</v>
      </c>
      <c r="N86" s="400" t="s">
        <v>15</v>
      </c>
      <c r="S86" s="398" t="s">
        <v>374</v>
      </c>
      <c r="T86" s="399" t="s">
        <v>18</v>
      </c>
      <c r="U86" s="400" t="s">
        <v>15</v>
      </c>
      <c r="V86" s="400" t="s">
        <v>385</v>
      </c>
      <c r="W86" s="1126" t="str">
        <f>CCO!A5</f>
        <v/>
      </c>
      <c r="X86" s="1153" t="str">
        <f>CCO!B5</f>
        <v/>
      </c>
      <c r="Y86" s="1158" t="str">
        <f>CCO!C5</f>
        <v/>
      </c>
      <c r="Z86" s="1158"/>
      <c r="AA86" s="1158"/>
      <c r="AB86" s="1158"/>
      <c r="AC86" s="1158"/>
      <c r="AD86" s="1129" t="str">
        <f>IF(CCO!D5="","",CCO!D5)</f>
        <v/>
      </c>
      <c r="AE86" s="1131" t="str">
        <f>CCO!E5</f>
        <v/>
      </c>
      <c r="AF86" s="1129" t="str">
        <f>CCO!F5</f>
        <v/>
      </c>
      <c r="AG86" s="1127" t="str">
        <f>CCO!G5</f>
        <v/>
      </c>
      <c r="AH86" s="1144" t="str">
        <f>CCO!H5</f>
        <v/>
      </c>
    </row>
    <row r="87" spans="1:48" ht="18.649999999999999" customHeight="1">
      <c r="A87" s="1342" t="str">
        <f>Schedule!A2</f>
        <v>Project Activities Overview</v>
      </c>
      <c r="B87" s="1343"/>
      <c r="C87" s="1343"/>
      <c r="D87" s="1343"/>
      <c r="E87" s="1343"/>
      <c r="F87" s="1343"/>
      <c r="G87" s="1343"/>
      <c r="H87" s="1343"/>
      <c r="I87" s="1343"/>
      <c r="J87" s="1343"/>
      <c r="K87" s="1344"/>
      <c r="L87" s="401" t="str">
        <f>+Manpower!N23</f>
        <v>General Labor</v>
      </c>
      <c r="M87" s="402">
        <f>Manpower!N24</f>
        <v>120</v>
      </c>
      <c r="N87" s="402">
        <f>Manpower!N25</f>
        <v>119</v>
      </c>
      <c r="S87" s="401" t="str">
        <f>+Manpower!$B$49</f>
        <v>Excavator</v>
      </c>
      <c r="T87" s="402">
        <f>+Manpower!B50</f>
        <v>22</v>
      </c>
      <c r="U87" s="402">
        <f>+Manpower!B51</f>
        <v>23</v>
      </c>
      <c r="V87" s="403">
        <f>+Manpower!B52</f>
        <v>0</v>
      </c>
      <c r="W87" s="1132"/>
      <c r="X87" s="1196"/>
      <c r="Y87" s="1159"/>
      <c r="Z87" s="1159"/>
      <c r="AA87" s="1159"/>
      <c r="AB87" s="1159"/>
      <c r="AC87" s="1159"/>
      <c r="AD87" s="1130"/>
      <c r="AE87" s="1137"/>
      <c r="AF87" s="1130"/>
      <c r="AG87" s="1128"/>
      <c r="AH87" s="1145"/>
    </row>
    <row r="88" spans="1:48" ht="18.649999999999999" customHeight="1">
      <c r="A88" s="1275" t="str">
        <f>Schedule!A3</f>
        <v>Schedule Statistics</v>
      </c>
      <c r="B88" s="1276"/>
      <c r="C88" s="1276"/>
      <c r="D88" s="1276"/>
      <c r="E88" s="1277"/>
      <c r="F88" s="1278" t="str">
        <f>Schedule!F3</f>
        <v>Active Schedule Activities</v>
      </c>
      <c r="G88" s="1276"/>
      <c r="H88" s="1276"/>
      <c r="I88" s="1276"/>
      <c r="J88" s="1276"/>
      <c r="K88" s="1277"/>
      <c r="L88" s="401" t="str">
        <f>+Manpower!P23</f>
        <v>Carpenter</v>
      </c>
      <c r="M88" s="402">
        <f>Manpower!P24</f>
        <v>15</v>
      </c>
      <c r="N88" s="402">
        <f>Manpower!P25</f>
        <v>68</v>
      </c>
      <c r="S88" s="401" t="str">
        <f>+Manpower!$D$49</f>
        <v>Loader</v>
      </c>
      <c r="T88" s="402">
        <f>+Manpower!D50</f>
        <v>8</v>
      </c>
      <c r="U88" s="402">
        <f>+Manpower!D51</f>
        <v>13</v>
      </c>
      <c r="V88" s="403">
        <f>+Manpower!D52</f>
        <v>0</v>
      </c>
      <c r="W88" s="303" t="s">
        <v>409</v>
      </c>
      <c r="X88" s="304"/>
      <c r="Y88" s="304"/>
      <c r="Z88" s="304"/>
      <c r="AA88" s="304"/>
      <c r="AB88" s="305"/>
      <c r="AC88" s="305"/>
      <c r="AD88" s="304"/>
      <c r="AE88" s="304"/>
      <c r="AF88" s="304"/>
      <c r="AG88" s="304"/>
      <c r="AH88" s="306"/>
    </row>
    <row r="89" spans="1:48" ht="18.649999999999999" customHeight="1">
      <c r="A89" s="404" t="str">
        <f>Schedule!A4</f>
        <v>Total Act.</v>
      </c>
      <c r="B89" s="128" t="str">
        <f>Schedule!B4</f>
        <v>Not Started</v>
      </c>
      <c r="C89" s="128" t="str">
        <f>Schedule!C4</f>
        <v>In Progress</v>
      </c>
      <c r="D89" s="128" t="str">
        <f>Schedule!D4</f>
        <v>Completed</v>
      </c>
      <c r="E89" s="129" t="str">
        <f>Schedule!E4</f>
        <v>%</v>
      </c>
      <c r="F89" s="127" t="str">
        <f>Schedule!F4</f>
        <v xml:space="preserve">Active </v>
      </c>
      <c r="G89" s="128" t="str">
        <f>Schedule!G4</f>
        <v>Ahead</v>
      </c>
      <c r="H89" s="128" t="str">
        <f>Schedule!H4</f>
        <v>On</v>
      </c>
      <c r="I89" s="128" t="str">
        <f>Schedule!I4</f>
        <v>Behind</v>
      </c>
      <c r="J89" s="128" t="str">
        <f>Schedule!J4</f>
        <v>Flag</v>
      </c>
      <c r="K89" s="129">
        <f>Schedule!K4</f>
        <v>0</v>
      </c>
      <c r="L89" s="401" t="str">
        <f>+Manpower!R23</f>
        <v>Plumber</v>
      </c>
      <c r="M89" s="402">
        <f>+Manpower!R24</f>
        <v>16</v>
      </c>
      <c r="N89" s="402">
        <f>Manpower!R25</f>
        <v>33</v>
      </c>
      <c r="S89" s="401" t="str">
        <f>+Manpower!$F$49</f>
        <v>W.Tanker</v>
      </c>
      <c r="T89" s="402">
        <f>+Manpower!F50</f>
        <v>14</v>
      </c>
      <c r="U89" s="402">
        <f>+Manpower!F51</f>
        <v>18</v>
      </c>
      <c r="V89" s="403">
        <f>+Manpower!F52</f>
        <v>0</v>
      </c>
      <c r="W89" s="307" t="s">
        <v>494</v>
      </c>
      <c r="X89" s="1134" t="s">
        <v>427</v>
      </c>
      <c r="Y89" s="1134"/>
      <c r="Z89" s="1134"/>
      <c r="AA89" s="1134"/>
      <c r="AB89" s="1134"/>
      <c r="AC89" s="308" t="s">
        <v>430</v>
      </c>
      <c r="AD89" s="308" t="s">
        <v>433</v>
      </c>
      <c r="AE89" s="308" t="s">
        <v>415</v>
      </c>
      <c r="AF89" s="308" t="s">
        <v>431</v>
      </c>
      <c r="AG89" s="308" t="s">
        <v>432</v>
      </c>
      <c r="AH89" s="309" t="s">
        <v>31</v>
      </c>
    </row>
    <row r="90" spans="1:48" ht="18.649999999999999" customHeight="1">
      <c r="A90" s="405">
        <f>Schedule!A5</f>
        <v>4851</v>
      </c>
      <c r="B90" s="406">
        <f>Schedule!B5</f>
        <v>2124</v>
      </c>
      <c r="C90" s="406">
        <f>Schedule!C5</f>
        <v>388</v>
      </c>
      <c r="D90" s="406">
        <f>Schedule!D5</f>
        <v>2339</v>
      </c>
      <c r="E90" s="407">
        <f>Schedule!E5</f>
        <v>0.48216862502576791</v>
      </c>
      <c r="F90" s="136">
        <f>Schedule!F5</f>
        <v>388</v>
      </c>
      <c r="G90" s="406">
        <f>Schedule!G5</f>
        <v>7</v>
      </c>
      <c r="H90" s="406">
        <f>Schedule!H5</f>
        <v>1510</v>
      </c>
      <c r="I90" s="137">
        <f>Schedule!I5</f>
        <v>166</v>
      </c>
      <c r="J90" s="1279">
        <f>Schedule!J5</f>
        <v>1351</v>
      </c>
      <c r="K90" s="1280"/>
      <c r="L90" s="401" t="str">
        <f>+Manpower!T23</f>
        <v>Operator</v>
      </c>
      <c r="M90" s="402">
        <f>Manpower!T24</f>
        <v>125</v>
      </c>
      <c r="N90" s="402">
        <f>Manpower!T25</f>
        <v>237</v>
      </c>
      <c r="S90" s="401" t="str">
        <f>+Manpower!$H$49</f>
        <v>Dumper</v>
      </c>
      <c r="T90" s="402">
        <f>+Manpower!H50</f>
        <v>28</v>
      </c>
      <c r="U90" s="402">
        <f>+Manpower!H51</f>
        <v>163</v>
      </c>
      <c r="V90" s="572">
        <f>+Manpower!H52</f>
        <v>0</v>
      </c>
      <c r="W90" s="574" t="str">
        <f>'Major Quantities'!A2</f>
        <v>B1.1.31 23 19.01</v>
      </c>
      <c r="X90" s="1164" t="str">
        <f>'Major Quantities'!B2</f>
        <v xml:space="preserve">      Surface Dewatering</v>
      </c>
      <c r="Y90" s="1164"/>
      <c r="Z90" s="1164"/>
      <c r="AA90" s="1164"/>
      <c r="AB90" s="1164"/>
      <c r="AC90" s="575">
        <f>VLOOKUP(X90,'Major Quantities'!$B$2:$G$22,2,FALSE)</f>
        <v>1</v>
      </c>
      <c r="AD90" s="575" t="str">
        <f>VLOOKUP(X90,'Major Quantities'!$B$2:$G$22,3,FALSE)</f>
        <v>Unit</v>
      </c>
      <c r="AE90" s="575">
        <f>VLOOKUP(X90,'Major Quantities'!$B$2:$G$22,4,FALSE)</f>
        <v>1</v>
      </c>
      <c r="AF90" s="575">
        <f>VLOOKUP(X90,'Major Quantities'!$B$2:$G$22,5,FALSE)</f>
        <v>1</v>
      </c>
      <c r="AG90" s="575">
        <f>VLOOKUP(X90,'Major Quantities'!$B$2:$G$22,6,FALSE)</f>
        <v>0</v>
      </c>
      <c r="AH90" s="575">
        <f>VLOOKUP(X90,'Major Quantities'!$B$2:$H$22,7,FALSE)</f>
        <v>0</v>
      </c>
    </row>
    <row r="91" spans="1:48" ht="18.649999999999999" customHeight="1">
      <c r="A91" s="1169" t="str">
        <f>Schedule!A6</f>
        <v xml:space="preserve">Critical Path Activities </v>
      </c>
      <c r="B91" s="1170"/>
      <c r="C91" s="1171"/>
      <c r="D91" s="1179" t="str">
        <f>Schedule!D6</f>
        <v>Free Float Management (Total)</v>
      </c>
      <c r="E91" s="1170"/>
      <c r="F91" s="1170"/>
      <c r="G91" s="1171"/>
      <c r="H91" s="1179" t="str">
        <f>Schedule!H6</f>
        <v xml:space="preserve">Failed Start Activities </v>
      </c>
      <c r="I91" s="1170"/>
      <c r="J91" s="1170"/>
      <c r="K91" s="1171"/>
      <c r="L91" s="401" t="str">
        <f>+Manpower!W23</f>
        <v>Surveyor</v>
      </c>
      <c r="M91" s="402">
        <f>Manpower!W24</f>
        <v>14</v>
      </c>
      <c r="N91" s="402">
        <f>Manpower!W25</f>
        <v>9</v>
      </c>
      <c r="S91" s="401" t="str">
        <f>+Manpower!$J$49</f>
        <v>Dozer</v>
      </c>
      <c r="T91" s="402">
        <f>+Manpower!J50</f>
        <v>8</v>
      </c>
      <c r="U91" s="402">
        <f>+Manpower!J51</f>
        <v>10</v>
      </c>
      <c r="V91" s="572">
        <f>+Manpower!J52</f>
        <v>0</v>
      </c>
      <c r="W91" s="576" t="str">
        <f>'Major Quantities'!A3</f>
        <v>B1.1.31 23 16.01</v>
      </c>
      <c r="X91" s="1165" t="str">
        <f>'Major Quantities'!B3</f>
        <v>All Excavation</v>
      </c>
      <c r="Y91" s="1166"/>
      <c r="Z91" s="1166"/>
      <c r="AA91" s="1166"/>
      <c r="AB91" s="1167"/>
      <c r="AC91" s="577">
        <f>VLOOKUP(X91,'Major Quantities'!$B$2:$G$22,2,FALSE)</f>
        <v>853395</v>
      </c>
      <c r="AD91" s="577" t="str">
        <f>VLOOKUP(X91,'Major Quantities'!$B$2:$G$22,3,FALSE)</f>
        <v>m³</v>
      </c>
      <c r="AE91" s="577">
        <f>VLOOKUP(X91,'Major Quantities'!$B$2:$G$22,4,FALSE)</f>
        <v>853395</v>
      </c>
      <c r="AF91" s="577">
        <f>VLOOKUP(X91,'Major Quantities'!$B$2:$G$22,5,FALSE)</f>
        <v>825820.73</v>
      </c>
      <c r="AG91" s="577">
        <f>VLOOKUP(X91,'Major Quantities'!$B$2:$G$22,6,FALSE)</f>
        <v>27574.270000000019</v>
      </c>
      <c r="AH91" s="577">
        <f>VLOOKUP(X91,'Major Quantities'!$B$2:$H$22,7,FALSE)</f>
        <v>-27574.270000000019</v>
      </c>
    </row>
    <row r="92" spans="1:48" ht="18.649999999999999" customHeight="1">
      <c r="A92" s="1172"/>
      <c r="B92" s="1173"/>
      <c r="C92" s="1174"/>
      <c r="D92" s="1183" t="str">
        <f>Schedule!D7</f>
        <v>Greater Than 14 Days</v>
      </c>
      <c r="E92" s="1184"/>
      <c r="F92" s="1184" t="str">
        <f>Schedule!F7</f>
        <v>Less Than 14 Days</v>
      </c>
      <c r="G92" s="1185"/>
      <c r="H92" s="1180"/>
      <c r="I92" s="1173"/>
      <c r="J92" s="1173"/>
      <c r="K92" s="1174"/>
      <c r="L92" s="401" t="str">
        <f>+Manpower!X23</f>
        <v>Others</v>
      </c>
      <c r="M92" s="402">
        <f>Manpower!X24</f>
        <v>70</v>
      </c>
      <c r="N92" s="402">
        <f>Manpower!X25</f>
        <v>17</v>
      </c>
      <c r="S92" s="401" t="str">
        <f>+Manpower!$L$49</f>
        <v>Grader</v>
      </c>
      <c r="T92" s="402">
        <f>+Manpower!L50</f>
        <v>8</v>
      </c>
      <c r="U92" s="402">
        <f>+Manpower!L51</f>
        <v>8</v>
      </c>
      <c r="V92" s="572">
        <f>+Manpower!L52</f>
        <v>0</v>
      </c>
      <c r="W92" s="576" t="str">
        <f>'Major Quantities'!A4</f>
        <v>B1.1.31 23 23.01</v>
      </c>
      <c r="X92" s="1165" t="str">
        <f>'Major Quantities'!B4</f>
        <v>All Backfilling</v>
      </c>
      <c r="Y92" s="1166"/>
      <c r="Z92" s="1166"/>
      <c r="AA92" s="1166"/>
      <c r="AB92" s="1167"/>
      <c r="AC92" s="577">
        <f>VLOOKUP(X92,'Major Quantities'!$B$2:$G$22,2,FALSE)</f>
        <v>1481028.01</v>
      </c>
      <c r="AD92" s="577" t="str">
        <f>VLOOKUP(X92,'Major Quantities'!$B$2:$G$22,3,FALSE)</f>
        <v>m³</v>
      </c>
      <c r="AE92" s="577">
        <f>VLOOKUP(X92,'Major Quantities'!$B$2:$G$22,4,FALSE)</f>
        <v>1481028.01</v>
      </c>
      <c r="AF92" s="577">
        <f>VLOOKUP(X92,'Major Quantities'!$B$2:$G$22,5,FALSE)</f>
        <v>1353015.91</v>
      </c>
      <c r="AG92" s="577">
        <f>VLOOKUP(X92,'Major Quantities'!$B$2:$G$22,6,FALSE)</f>
        <v>128012.10000000009</v>
      </c>
      <c r="AH92" s="577">
        <f>VLOOKUP(X92,'Major Quantities'!$B$2:$H$22,7,FALSE)</f>
        <v>-128012.10000000009</v>
      </c>
    </row>
    <row r="93" spans="1:48" ht="18.649999999999999" customHeight="1">
      <c r="A93" s="404" t="str">
        <f>Schedule!A8</f>
        <v>Last Week</v>
      </c>
      <c r="B93" s="128" t="str">
        <f>Schedule!B8</f>
        <v>This Week</v>
      </c>
      <c r="C93" s="129" t="str">
        <f>Schedule!C8</f>
        <v>Diff</v>
      </c>
      <c r="D93" s="127" t="str">
        <f>Schedule!D8</f>
        <v>Last Week</v>
      </c>
      <c r="E93" s="128" t="str">
        <f>Schedule!E8</f>
        <v>This Week</v>
      </c>
      <c r="F93" s="128" t="str">
        <f>Schedule!F8</f>
        <v>Last Week</v>
      </c>
      <c r="G93" s="129" t="str">
        <f>Schedule!G8</f>
        <v>This Week</v>
      </c>
      <c r="H93" s="127" t="str">
        <f>Schedule!H8</f>
        <v>Last Week</v>
      </c>
      <c r="I93" s="128" t="str">
        <f>Schedule!I8</f>
        <v>This Week</v>
      </c>
      <c r="J93" s="128" t="str">
        <f>Schedule!J8</f>
        <v>Flag</v>
      </c>
      <c r="K93" s="129">
        <f>Schedule!K8</f>
        <v>0</v>
      </c>
      <c r="L93" s="401"/>
      <c r="M93" s="402"/>
      <c r="N93" s="402"/>
      <c r="S93" s="408" t="str">
        <f>+Manpower!$N$49</f>
        <v>Other</v>
      </c>
      <c r="T93" s="390">
        <f>+Manpower!N50</f>
        <v>62</v>
      </c>
      <c r="U93" s="390">
        <f>+Manpower!N51</f>
        <v>91</v>
      </c>
      <c r="V93" s="573">
        <f>+Manpower!N52</f>
        <v>0</v>
      </c>
      <c r="W93" s="576" t="str">
        <f>'Major Quantities'!A5</f>
        <v>B1.2.32 11 26.01</v>
      </c>
      <c r="X93" s="1165" t="str">
        <f>'Major Quantities'!B5</f>
        <v>Asphalt (Base+Wearing)</v>
      </c>
      <c r="Y93" s="1166"/>
      <c r="Z93" s="1166"/>
      <c r="AA93" s="1166"/>
      <c r="AB93" s="1167"/>
      <c r="AC93" s="577">
        <f>VLOOKUP(X93,'Major Quantities'!$B$2:$G$22,2,FALSE)</f>
        <v>64334</v>
      </c>
      <c r="AD93" s="577" t="str">
        <f>VLOOKUP(X93,'Major Quantities'!$B$2:$G$22,3,FALSE)</f>
        <v>m³</v>
      </c>
      <c r="AE93" s="577">
        <f>VLOOKUP(X93,'Major Quantities'!$B$2:$G$22,4,FALSE)</f>
        <v>53869.9</v>
      </c>
      <c r="AF93" s="577">
        <f>VLOOKUP(X93,'Major Quantities'!$B$2:$G$22,5,FALSE)</f>
        <v>25214.53</v>
      </c>
      <c r="AG93" s="577">
        <f>VLOOKUP(X93,'Major Quantities'!$B$2:$G$22,6,FALSE)</f>
        <v>39119.47</v>
      </c>
      <c r="AH93" s="577">
        <f>VLOOKUP(X93,'Major Quantities'!$B$2:$H$22,7,FALSE)</f>
        <v>-28655.370000000003</v>
      </c>
      <c r="AI93" s="488"/>
      <c r="AJ93" s="488"/>
    </row>
    <row r="94" spans="1:48" customFormat="1" ht="18.649999999999999" customHeight="1">
      <c r="A94" s="409">
        <f>Schedule!A9</f>
        <v>45</v>
      </c>
      <c r="B94" s="390">
        <f>Schedule!B9</f>
        <v>45</v>
      </c>
      <c r="C94" s="133">
        <f>Schedule!C9</f>
        <v>0</v>
      </c>
      <c r="D94" s="410">
        <f>Schedule!D9</f>
        <v>464</v>
      </c>
      <c r="E94" s="390">
        <f>Schedule!E9</f>
        <v>490</v>
      </c>
      <c r="F94" s="390">
        <f>Schedule!F9</f>
        <v>2141</v>
      </c>
      <c r="G94" s="411">
        <f>Schedule!G9</f>
        <v>2019</v>
      </c>
      <c r="H94" s="410">
        <f>Schedule!H9</f>
        <v>1039</v>
      </c>
      <c r="I94" s="390">
        <f>Schedule!I9</f>
        <v>993</v>
      </c>
      <c r="J94" s="1188">
        <f>Schedule!J9</f>
        <v>46</v>
      </c>
      <c r="K94" s="1189"/>
      <c r="L94" s="412" t="s">
        <v>5</v>
      </c>
      <c r="M94" s="413">
        <f>SUM(M87:M93)</f>
        <v>360</v>
      </c>
      <c r="N94" s="414">
        <f>SUM(N87:N93)</f>
        <v>483</v>
      </c>
      <c r="S94" s="412" t="s">
        <v>5</v>
      </c>
      <c r="T94" s="413">
        <f>SUM(T87:T93)</f>
        <v>150</v>
      </c>
      <c r="U94" s="413">
        <f>SUM(U87:U93)</f>
        <v>326</v>
      </c>
      <c r="V94" s="413">
        <f>SUM(V87:V93)</f>
        <v>0</v>
      </c>
      <c r="W94" s="578" t="str">
        <f>'Major Quantities'!A6</f>
        <v>33 31 00</v>
      </c>
      <c r="X94" s="1165" t="str">
        <f>'Major Quantities'!B6</f>
        <v xml:space="preserve">        Sew. Pipes</v>
      </c>
      <c r="Y94" s="1166"/>
      <c r="Z94" s="1166"/>
      <c r="AA94" s="1166"/>
      <c r="AB94" s="1167"/>
      <c r="AC94" s="579">
        <f>VLOOKUP(X94,'Major Quantities'!$B$2:$G$22,2,FALSE)</f>
        <v>7567.08</v>
      </c>
      <c r="AD94" s="577" t="str">
        <f>VLOOKUP(X94,'Major Quantities'!$B$2:$G$22,3,FALSE)</f>
        <v>Lm</v>
      </c>
      <c r="AE94" s="579">
        <f>VLOOKUP(X94,'Major Quantities'!$B$2:$G$22,4,FALSE)</f>
        <v>2.0099999999999998</v>
      </c>
      <c r="AF94" s="579">
        <f>VLOOKUP(X94,'Major Quantities'!$B$2:$G$22,5,FALSE)</f>
        <v>6748.28</v>
      </c>
      <c r="AG94" s="579">
        <f>VLOOKUP(X94,'Major Quantities'!$B$2:$G$22,6,FALSE)</f>
        <v>818.80000000000018</v>
      </c>
      <c r="AH94" s="579">
        <f>VLOOKUP(X94,'Major Quantities'!$B$2:$H$22,7,FALSE)</f>
        <v>6746.2699999999995</v>
      </c>
    </row>
    <row r="95" spans="1:48" s="442" customFormat="1" ht="26">
      <c r="A95" s="339" t="s">
        <v>753</v>
      </c>
      <c r="B95" s="416"/>
      <c r="C95" s="416"/>
      <c r="D95" s="416"/>
      <c r="E95" s="416"/>
      <c r="F95" s="416"/>
      <c r="G95" s="416"/>
      <c r="H95" s="416"/>
      <c r="I95" s="416"/>
      <c r="J95" s="416"/>
      <c r="K95" s="416"/>
      <c r="L95" s="416"/>
      <c r="M95" s="416"/>
      <c r="N95" s="416"/>
      <c r="O95" s="416"/>
      <c r="P95" s="416"/>
      <c r="Q95" s="415" t="s">
        <v>736</v>
      </c>
      <c r="R95" s="416"/>
      <c r="S95" s="416"/>
      <c r="T95" s="416"/>
      <c r="U95" s="416"/>
      <c r="V95" s="416"/>
      <c r="W95" s="416"/>
      <c r="X95" s="416"/>
      <c r="Y95" s="416"/>
      <c r="Z95" s="416"/>
      <c r="AA95" s="416"/>
      <c r="AB95" s="416"/>
      <c r="AC95" s="416"/>
      <c r="AD95" s="416"/>
      <c r="AE95" s="416"/>
      <c r="AF95" s="416"/>
      <c r="AG95" s="416"/>
      <c r="AH95" s="417"/>
      <c r="AL95" s="483"/>
      <c r="AM95" s="483"/>
      <c r="AN95" s="483"/>
      <c r="AO95" s="483"/>
      <c r="AP95" s="483"/>
      <c r="AQ95" s="483"/>
      <c r="AR95" s="483"/>
      <c r="AS95" s="483"/>
      <c r="AT95" s="483"/>
      <c r="AU95" s="483"/>
      <c r="AV95" s="483"/>
    </row>
    <row r="96" spans="1:48" s="567" customFormat="1" ht="19" thickBot="1">
      <c r="A96" s="1168" t="str">
        <f>'Weekly Photos'!B4</f>
        <v>Road &amp; Plots Works</v>
      </c>
      <c r="B96" s="1142"/>
      <c r="C96" s="1142"/>
      <c r="D96" s="1142"/>
      <c r="E96" s="1142"/>
      <c r="F96" s="1142" t="str">
        <f>'Weekly Photos'!B23</f>
        <v>Wet Utilities</v>
      </c>
      <c r="G96" s="1142"/>
      <c r="H96" s="1142"/>
      <c r="I96" s="1142" t="str">
        <f>'Weekly Photos'!I23</f>
        <v>Pump &amp; Lift Station</v>
      </c>
      <c r="J96" s="1142"/>
      <c r="K96" s="1142"/>
      <c r="L96" s="1142" t="str">
        <f>'Weekly Photos'!L4</f>
        <v>Dry Utilities</v>
      </c>
      <c r="M96" s="1142"/>
      <c r="N96" s="1142"/>
      <c r="O96" s="1142"/>
      <c r="P96" s="1143"/>
      <c r="Q96" s="418" t="s">
        <v>489</v>
      </c>
      <c r="R96" s="419"/>
      <c r="S96" s="419"/>
      <c r="T96" s="419"/>
      <c r="U96" s="419"/>
      <c r="V96" s="419"/>
      <c r="W96" s="419"/>
      <c r="X96" s="419"/>
      <c r="Y96" s="419"/>
      <c r="Z96" s="419"/>
      <c r="AA96" s="419"/>
      <c r="AB96" s="419"/>
      <c r="AC96" s="419"/>
      <c r="AD96" s="419"/>
      <c r="AE96" s="419"/>
      <c r="AF96" s="419"/>
      <c r="AG96" s="419"/>
      <c r="AH96" s="420"/>
      <c r="AI96" s="566"/>
      <c r="AJ96" s="566"/>
    </row>
    <row r="97" spans="1:36" s="569" customFormat="1" ht="41.5" customHeight="1">
      <c r="A97" s="580"/>
      <c r="B97" s="116"/>
      <c r="C97" s="116"/>
      <c r="D97" s="116"/>
      <c r="E97" s="117"/>
      <c r="F97" s="115"/>
      <c r="G97" s="116"/>
      <c r="H97" s="116"/>
      <c r="I97" s="116"/>
      <c r="J97" s="116"/>
      <c r="K97" s="117"/>
      <c r="L97" s="115"/>
      <c r="M97" s="116"/>
      <c r="N97" s="116"/>
      <c r="O97" s="116"/>
      <c r="P97" s="117"/>
      <c r="Q97" s="421" t="s">
        <v>386</v>
      </c>
      <c r="R97" s="421" t="s">
        <v>387</v>
      </c>
      <c r="S97" s="1125" t="s">
        <v>388</v>
      </c>
      <c r="T97" s="1125"/>
      <c r="U97" s="1125"/>
      <c r="V97" s="1125"/>
      <c r="W97" s="421" t="s">
        <v>393</v>
      </c>
      <c r="X97" s="1125" t="s">
        <v>389</v>
      </c>
      <c r="Y97" s="1125"/>
      <c r="Z97" s="1125"/>
      <c r="AA97" s="1125" t="s">
        <v>390</v>
      </c>
      <c r="AB97" s="1125"/>
      <c r="AC97" s="1125"/>
      <c r="AD97" s="1125"/>
      <c r="AE97" s="1125"/>
      <c r="AF97" s="421" t="s">
        <v>392</v>
      </c>
      <c r="AG97" s="422" t="s">
        <v>649</v>
      </c>
      <c r="AH97" s="423" t="s">
        <v>396</v>
      </c>
      <c r="AI97" s="568"/>
      <c r="AJ97" s="568"/>
    </row>
    <row r="98" spans="1:36" ht="41.5" customHeight="1">
      <c r="A98" s="473"/>
      <c r="B98"/>
      <c r="C98"/>
      <c r="D98"/>
      <c r="E98" s="119"/>
      <c r="F98" s="118"/>
      <c r="G98"/>
      <c r="H98"/>
      <c r="I98"/>
      <c r="J98"/>
      <c r="K98" s="119"/>
      <c r="L98" s="118"/>
      <c r="M98"/>
      <c r="N98"/>
      <c r="O98"/>
      <c r="P98" s="119"/>
      <c r="Q98" s="333">
        <f>IF(+Issues!B11="","",+Issues!B11)</f>
        <v>1</v>
      </c>
      <c r="R98" s="334">
        <f>IF(+Issues!C11="","",+Issues!C11)</f>
        <v>46113</v>
      </c>
      <c r="S98" s="1121" t="str">
        <f>IF(+Issues!D11="","",+Issues!D11)</f>
        <v>قلة عدد العمالة والمعدات و توقف مقاول الباطن</v>
      </c>
      <c r="T98" s="1121"/>
      <c r="U98" s="1121"/>
      <c r="V98" s="1121"/>
      <c r="W98" s="335" t="str">
        <f>IF(+Issues!E11="","",+Issues!E11)</f>
        <v>Contractor</v>
      </c>
      <c r="X98" s="1161" t="str">
        <f>Issues!F11</f>
        <v>جاري اسناد جزء من المشروع لمقاول آخر و جاري توفير عمالة من الشركة لاستكمال الاعمال المتبقية حيث ان عدد العمالة الحالي 304 والمعدات 184 معدة والمضخات الى 30 مضخة نزح ,و وجوب استمرار زيادة العمالة والمعدات لتحقيق مستهدفات مدن</v>
      </c>
      <c r="Y98" s="1162"/>
      <c r="Z98" s="1162"/>
      <c r="AA98" s="1162"/>
      <c r="AB98" s="1162"/>
      <c r="AC98" s="1162"/>
      <c r="AD98" s="1162"/>
      <c r="AE98" s="1163"/>
      <c r="AF98" s="336" t="str">
        <f>IF(+Issues!H11="","",+Issues!H11)</f>
        <v>Open</v>
      </c>
      <c r="AG98" s="337">
        <f>IF(+Issues!I11="","",+Issues!I11)</f>
        <v>46143</v>
      </c>
      <c r="AH98" s="338">
        <f>IF(+Issues!J11="","",+Issues!J11)</f>
        <v>195</v>
      </c>
    </row>
    <row r="99" spans="1:36" ht="41.5" customHeight="1">
      <c r="A99" s="473"/>
      <c r="B99"/>
      <c r="C99"/>
      <c r="D99"/>
      <c r="E99" s="119"/>
      <c r="F99" s="118"/>
      <c r="G99"/>
      <c r="H99"/>
      <c r="I99"/>
      <c r="J99"/>
      <c r="K99" s="119"/>
      <c r="L99" s="118"/>
      <c r="M99"/>
      <c r="N99"/>
      <c r="O99"/>
      <c r="P99" s="119"/>
      <c r="Q99" s="333">
        <f>IF(+Issues!B12="","",+Issues!B12)</f>
        <v>2</v>
      </c>
      <c r="R99" s="334">
        <f>IF(+Issues!C12="","",+Issues!C12)</f>
        <v>46174</v>
      </c>
      <c r="S99" s="1121" t="str">
        <f>IF(+Issues!D12="","",+Issues!D12)</f>
        <v>تأخر أعمال العبارة بالطريق الشرياني</v>
      </c>
      <c r="T99" s="1121"/>
      <c r="U99" s="1121"/>
      <c r="V99" s="1121"/>
      <c r="W99" s="335" t="str">
        <f>IF(+Issues!E12="","",+Issues!E12)</f>
        <v>Contractor</v>
      </c>
      <c r="X99" s="1161" t="str">
        <f>Issues!F12</f>
        <v>جاري الانتهاء من الحدادة ل 16 فواصل وصب قاعدة لعدد 03 فاصل تم حفر 14 و جاري 03 فواصل أخرى</v>
      </c>
      <c r="Y99" s="1162"/>
      <c r="Z99" s="1162"/>
      <c r="AA99" s="1162"/>
      <c r="AB99" s="1162"/>
      <c r="AC99" s="1162"/>
      <c r="AD99" s="1162"/>
      <c r="AE99" s="1163"/>
      <c r="AF99" s="336" t="str">
        <f>IF(+Issues!H12="","",+Issues!H12)</f>
        <v>Open</v>
      </c>
      <c r="AG99" s="337">
        <f>IF(+Issues!I12="","",+Issues!I12)</f>
        <v>46204</v>
      </c>
      <c r="AH99" s="338">
        <f>IF(+Issues!J12="","",+Issues!J12)</f>
        <v>134</v>
      </c>
    </row>
    <row r="100" spans="1:36" ht="41.5" customHeight="1">
      <c r="A100" s="473"/>
      <c r="B100"/>
      <c r="C100"/>
      <c r="D100"/>
      <c r="E100" s="119"/>
      <c r="F100" s="118"/>
      <c r="G100"/>
      <c r="H100"/>
      <c r="I100"/>
      <c r="J100"/>
      <c r="K100" s="119"/>
      <c r="L100" s="118"/>
      <c r="M100"/>
      <c r="N100"/>
      <c r="O100"/>
      <c r="P100" s="119"/>
      <c r="Q100" s="333">
        <f>IF(+Issues!B13="","",+Issues!B13)</f>
        <v>3</v>
      </c>
      <c r="R100" s="334">
        <f>IF(+Issues!C13="","",+Issues!C13)</f>
        <v>46174</v>
      </c>
      <c r="S100" s="1121" t="str">
        <f>IF(+Issues!D13="","",+Issues!D13)</f>
        <v>ضرورة الانتهاء من تنفيذ الشبكات لتحقيق جاهزية الموقع وبدء أعمال الطرق</v>
      </c>
      <c r="T100" s="1121"/>
      <c r="U100" s="1121"/>
      <c r="V100" s="1121"/>
      <c r="W100" s="335" t="str">
        <f>IF(+Issues!E13="","",+Issues!E13)</f>
        <v>Other</v>
      </c>
      <c r="X100" s="1161" t="str">
        <f>Issues!F13</f>
        <v xml:space="preserve">تم استبعاد مقاول الباطن يوناسكو و سحب اعتماده لعدم وفاءه بمستهدفات مدن و على المقاول العمل بشكل مباشر على الشبكات او تقديم مقاول باطن للاعتماد </v>
      </c>
      <c r="Y100" s="1162"/>
      <c r="Z100" s="1162"/>
      <c r="AA100" s="1162"/>
      <c r="AB100" s="1162"/>
      <c r="AC100" s="1162"/>
      <c r="AD100" s="1162"/>
      <c r="AE100" s="1163"/>
      <c r="AF100" s="336" t="str">
        <f>IF(+Issues!H13="","",+Issues!H13)</f>
        <v>Open</v>
      </c>
      <c r="AG100" s="337">
        <f>IF(+Issues!I13="","",+Issues!I13)</f>
        <v>46204</v>
      </c>
      <c r="AH100" s="338">
        <f>IF(+Issues!J13="","",+Issues!J13)</f>
        <v>134</v>
      </c>
    </row>
    <row r="101" spans="1:36" customFormat="1" ht="41.5" customHeight="1">
      <c r="A101" s="473"/>
      <c r="E101" s="119"/>
      <c r="F101" s="118"/>
      <c r="K101" s="119"/>
      <c r="L101" s="118"/>
      <c r="P101" s="119"/>
      <c r="Q101" s="333">
        <f>IF(+Issues!B14="","",+Issues!B14)</f>
        <v>4</v>
      </c>
      <c r="R101" s="334" t="str">
        <f>IF(+Issues!C14="","",+Issues!C14)</f>
        <v/>
      </c>
      <c r="S101" s="1121" t="str">
        <f>IF(+Issues!D14="","",+Issues!D14)</f>
        <v/>
      </c>
      <c r="T101" s="1121"/>
      <c r="U101" s="1121"/>
      <c r="V101" s="1121"/>
      <c r="W101" s="335" t="str">
        <f>IF(+Issues!E14="","",+Issues!E14)</f>
        <v/>
      </c>
      <c r="X101" s="1161">
        <f>Issues!F14</f>
        <v>0</v>
      </c>
      <c r="Y101" s="1162"/>
      <c r="Z101" s="1162"/>
      <c r="AA101" s="1162"/>
      <c r="AB101" s="1162"/>
      <c r="AC101" s="1162"/>
      <c r="AD101" s="1162"/>
      <c r="AE101" s="1163"/>
      <c r="AF101" s="336" t="str">
        <f>IF(+Issues!H14="","",+Issues!H14)</f>
        <v/>
      </c>
      <c r="AG101" s="337" t="str">
        <f>IF(+Issues!I14="","",+Issues!I14)</f>
        <v/>
      </c>
      <c r="AH101" s="338" t="str">
        <f>IF(+Issues!J14="","",+Issues!J14)</f>
        <v/>
      </c>
    </row>
    <row r="102" spans="1:36" customFormat="1" ht="41.5" customHeight="1" thickBot="1">
      <c r="A102" s="581"/>
      <c r="B102" s="582"/>
      <c r="C102" s="582"/>
      <c r="D102" s="582"/>
      <c r="E102" s="583"/>
      <c r="F102" s="584"/>
      <c r="G102" s="582"/>
      <c r="H102" s="582"/>
      <c r="I102" s="582"/>
      <c r="J102" s="582"/>
      <c r="K102" s="583"/>
      <c r="L102" s="584"/>
      <c r="M102" s="582"/>
      <c r="N102" s="582"/>
      <c r="O102" s="582"/>
      <c r="P102" s="583"/>
      <c r="Q102" s="333">
        <f>IF(+Issues!B15="","",+Issues!B15)</f>
        <v>5</v>
      </c>
      <c r="R102" s="334" t="str">
        <f>IF(+Issues!C15="","",+Issues!C15)</f>
        <v/>
      </c>
      <c r="S102" s="1121" t="str">
        <f>IF(+Issues!D15="","",+Issues!D15)</f>
        <v/>
      </c>
      <c r="T102" s="1121"/>
      <c r="U102" s="1121"/>
      <c r="V102" s="1121"/>
      <c r="W102" s="335" t="str">
        <f>IF(+Issues!E15="","",+Issues!E15)</f>
        <v/>
      </c>
      <c r="X102" s="1161">
        <f>Issues!F15</f>
        <v>0</v>
      </c>
      <c r="Y102" s="1162"/>
      <c r="Z102" s="1162"/>
      <c r="AA102" s="1162"/>
      <c r="AB102" s="1162"/>
      <c r="AC102" s="1162"/>
      <c r="AD102" s="1162"/>
      <c r="AE102" s="1163"/>
      <c r="AF102" s="336" t="str">
        <f>IF(+Issues!H15="","",+Issues!H15)</f>
        <v/>
      </c>
      <c r="AG102" s="337" t="str">
        <f>IF(+Issues!I15="","",+Issues!I15)</f>
        <v/>
      </c>
      <c r="AH102" s="338" t="str">
        <f>IF(+Issues!J15="","",+Issues!J15)</f>
        <v/>
      </c>
    </row>
    <row r="103" spans="1:36" customFormat="1" ht="14.5"/>
    <row r="104" spans="1:36" customFormat="1">
      <c r="A104" s="361"/>
      <c r="B104" s="361"/>
      <c r="C104" s="361"/>
      <c r="D104" s="361"/>
      <c r="E104" s="361"/>
      <c r="F104" s="361"/>
      <c r="G104" s="361"/>
      <c r="H104" s="361"/>
      <c r="I104" s="361"/>
      <c r="J104" s="361"/>
      <c r="K104" s="361"/>
      <c r="L104" s="361"/>
    </row>
    <row r="105" spans="1:36" customFormat="1">
      <c r="A105" s="361"/>
      <c r="B105" s="361"/>
      <c r="C105" s="361"/>
      <c r="D105" s="361"/>
      <c r="E105" s="361"/>
      <c r="F105" s="361"/>
      <c r="G105" s="361"/>
      <c r="H105" s="361"/>
      <c r="I105" s="361"/>
      <c r="J105" s="361"/>
      <c r="K105" s="361"/>
      <c r="L105" s="361"/>
      <c r="W105" s="98"/>
    </row>
    <row r="106" spans="1:36" customFormat="1">
      <c r="A106" s="361"/>
      <c r="B106" s="361"/>
      <c r="C106" s="361"/>
      <c r="D106" s="361"/>
      <c r="E106" s="361"/>
      <c r="F106" s="361"/>
      <c r="G106" s="361"/>
      <c r="H106" s="361"/>
      <c r="I106" s="361"/>
      <c r="J106" s="361"/>
      <c r="K106" s="361"/>
      <c r="L106" s="361"/>
      <c r="W106" s="570"/>
    </row>
    <row r="107" spans="1:36" customFormat="1">
      <c r="A107" s="361"/>
      <c r="B107" s="361"/>
      <c r="C107" s="361"/>
      <c r="D107" s="361"/>
      <c r="E107" s="361"/>
      <c r="F107" s="361"/>
      <c r="G107" s="361"/>
      <c r="H107" s="361"/>
      <c r="I107" s="361"/>
      <c r="J107" s="361"/>
      <c r="K107" s="361"/>
      <c r="L107" s="361"/>
    </row>
    <row r="108" spans="1:36" customFormat="1">
      <c r="H108" s="361"/>
      <c r="I108" s="361"/>
      <c r="J108" s="361"/>
      <c r="K108" s="361"/>
    </row>
    <row r="109" spans="1:36" customFormat="1">
      <c r="H109" s="361"/>
      <c r="I109" s="361"/>
      <c r="J109" s="361"/>
      <c r="K109" s="361"/>
    </row>
    <row r="110" spans="1:36" customFormat="1">
      <c r="H110" s="361"/>
      <c r="I110" s="361"/>
      <c r="J110" s="361"/>
      <c r="K110" s="361"/>
    </row>
    <row r="111" spans="1:36" customFormat="1">
      <c r="H111" s="361"/>
      <c r="I111" s="361"/>
      <c r="J111" s="361"/>
      <c r="K111" s="361"/>
    </row>
    <row r="112" spans="1:36" customFormat="1" ht="14.5"/>
    <row r="113" customFormat="1" ht="14.5"/>
    <row r="114" customFormat="1" ht="14.5"/>
    <row r="115" customFormat="1" ht="14.5"/>
    <row r="116" customFormat="1" ht="14.5"/>
    <row r="117" customFormat="1" ht="14.5"/>
    <row r="118" customFormat="1" ht="14.5"/>
    <row r="119" customFormat="1" ht="14.5"/>
    <row r="120" customFormat="1" ht="14.5"/>
    <row r="121" customFormat="1" ht="14.5"/>
    <row r="122" customFormat="1" ht="14.5"/>
    <row r="123" customFormat="1" ht="14.5"/>
    <row r="124" customFormat="1" ht="14.5"/>
    <row r="125" customFormat="1" ht="14.5"/>
    <row r="126" customFormat="1" ht="14.5"/>
    <row r="127" customFormat="1" ht="14.5"/>
    <row r="128" customFormat="1" ht="14.5"/>
    <row r="129" customFormat="1" ht="14.5"/>
    <row r="130" customFormat="1" ht="14.5"/>
    <row r="131" customFormat="1" ht="14.5"/>
    <row r="132" customFormat="1" ht="14.5"/>
    <row r="133" customFormat="1" ht="14.5"/>
    <row r="134" customFormat="1" ht="14.5"/>
    <row r="135" customFormat="1" ht="14.5"/>
    <row r="136" customFormat="1" ht="14.5"/>
    <row r="137" customFormat="1" ht="14.5"/>
    <row r="138" customFormat="1" ht="14.5"/>
    <row r="139" customFormat="1" ht="14.5"/>
    <row r="140" customFormat="1" ht="14.5"/>
    <row r="141" customFormat="1" ht="14.5"/>
    <row r="142" customFormat="1" ht="14.5"/>
    <row r="143" customFormat="1" ht="14.5"/>
    <row r="144" customFormat="1" ht="14.5"/>
  </sheetData>
  <sheetProtection formatCells="0" formatColumns="0" formatRows="0" insertHyperlinks="0" sort="0" autoFilter="0" pivotTables="0"/>
  <mergeCells count="262">
    <mergeCell ref="A22:B22"/>
    <mergeCell ref="A26:B26"/>
    <mergeCell ref="A24:B24"/>
    <mergeCell ref="A25:B25"/>
    <mergeCell ref="A20:B20"/>
    <mergeCell ref="A21:B21"/>
    <mergeCell ref="A23:B23"/>
    <mergeCell ref="A16:B16"/>
    <mergeCell ref="A17:B17"/>
    <mergeCell ref="A18:B18"/>
    <mergeCell ref="A19:B19"/>
    <mergeCell ref="A13:B13"/>
    <mergeCell ref="A14:B14"/>
    <mergeCell ref="A15:B15"/>
    <mergeCell ref="A27:B27"/>
    <mergeCell ref="AB40:AC40"/>
    <mergeCell ref="L76:M76"/>
    <mergeCell ref="A76:B76"/>
    <mergeCell ref="A65:B65"/>
    <mergeCell ref="A66:B66"/>
    <mergeCell ref="A67:B67"/>
    <mergeCell ref="A71:B71"/>
    <mergeCell ref="A72:B72"/>
    <mergeCell ref="A62:B62"/>
    <mergeCell ref="A63:B63"/>
    <mergeCell ref="A64:B64"/>
    <mergeCell ref="L65:M65"/>
    <mergeCell ref="L66:M66"/>
    <mergeCell ref="L68:N68"/>
    <mergeCell ref="W62:W63"/>
    <mergeCell ref="W64:W72"/>
    <mergeCell ref="U71:V71"/>
    <mergeCell ref="U72:V72"/>
    <mergeCell ref="W73:W77"/>
    <mergeCell ref="L74:M74"/>
    <mergeCell ref="L75:M75"/>
    <mergeCell ref="A28:B28"/>
    <mergeCell ref="I83:K83"/>
    <mergeCell ref="I84:K84"/>
    <mergeCell ref="A86:K86"/>
    <mergeCell ref="A87:K87"/>
    <mergeCell ref="C78:C79"/>
    <mergeCell ref="D78:D79"/>
    <mergeCell ref="A75:B75"/>
    <mergeCell ref="A80:B80"/>
    <mergeCell ref="A81:B81"/>
    <mergeCell ref="A82:B82"/>
    <mergeCell ref="A84:B84"/>
    <mergeCell ref="A83:B83"/>
    <mergeCell ref="E78:E79"/>
    <mergeCell ref="F78:F79"/>
    <mergeCell ref="AA3:AH6"/>
    <mergeCell ref="X76:Y76"/>
    <mergeCell ref="X77:Y77"/>
    <mergeCell ref="X62:Y62"/>
    <mergeCell ref="X63:Y63"/>
    <mergeCell ref="X64:Y64"/>
    <mergeCell ref="X65:Y65"/>
    <mergeCell ref="X66:Y66"/>
    <mergeCell ref="X67:Y67"/>
    <mergeCell ref="X68:Y68"/>
    <mergeCell ref="X69:Y69"/>
    <mergeCell ref="X70:Y70"/>
    <mergeCell ref="AB60:AB61"/>
    <mergeCell ref="AC60:AC61"/>
    <mergeCell ref="AD60:AD61"/>
    <mergeCell ref="Z64:AA64"/>
    <mergeCell ref="Z67:AA67"/>
    <mergeCell ref="Z68:AA68"/>
    <mergeCell ref="Z69:AA69"/>
    <mergeCell ref="Z70:AA70"/>
    <mergeCell ref="Z71:AA71"/>
    <mergeCell ref="Z72:AA72"/>
    <mergeCell ref="X71:Y71"/>
    <mergeCell ref="AE59:AH59"/>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S102:V102"/>
    <mergeCell ref="R60:V60"/>
    <mergeCell ref="V61:V62"/>
    <mergeCell ref="U61:U62"/>
    <mergeCell ref="T61:T62"/>
    <mergeCell ref="S61:S62"/>
    <mergeCell ref="R61:R62"/>
    <mergeCell ref="Q68:T68"/>
    <mergeCell ref="Q69:T69"/>
    <mergeCell ref="Q70:T70"/>
    <mergeCell ref="Q71:T71"/>
    <mergeCell ref="Q72:T72"/>
    <mergeCell ref="L73:V73"/>
    <mergeCell ref="O74:Q74"/>
    <mergeCell ref="O75:Q75"/>
    <mergeCell ref="O76:Q76"/>
    <mergeCell ref="O77:Q77"/>
    <mergeCell ref="L77:M77"/>
    <mergeCell ref="L78:M78"/>
    <mergeCell ref="L79:M79"/>
    <mergeCell ref="L80:M80"/>
    <mergeCell ref="U68:V68"/>
    <mergeCell ref="U69:V69"/>
    <mergeCell ref="U70:V70"/>
    <mergeCell ref="AE68:AH69"/>
    <mergeCell ref="S101:V101"/>
    <mergeCell ref="Z60:AA61"/>
    <mergeCell ref="Z63:AA63"/>
    <mergeCell ref="Z65:AA65"/>
    <mergeCell ref="Z66:AA66"/>
    <mergeCell ref="S99:V99"/>
    <mergeCell ref="X72:Y72"/>
    <mergeCell ref="A73:B73"/>
    <mergeCell ref="A74:B74"/>
    <mergeCell ref="A69:B70"/>
    <mergeCell ref="O71:P71"/>
    <mergeCell ref="O72:P72"/>
    <mergeCell ref="L71:N71"/>
    <mergeCell ref="L72:N72"/>
    <mergeCell ref="A88:E88"/>
    <mergeCell ref="F88:K88"/>
    <mergeCell ref="J90:K90"/>
    <mergeCell ref="S85:V85"/>
    <mergeCell ref="I85:K85"/>
    <mergeCell ref="I78:K79"/>
    <mergeCell ref="I80:K80"/>
    <mergeCell ref="I81:K81"/>
    <mergeCell ref="I82:K82"/>
    <mergeCell ref="Q10:T10"/>
    <mergeCell ref="C10:C11"/>
    <mergeCell ref="L63:M63"/>
    <mergeCell ref="L64:M64"/>
    <mergeCell ref="O68:P68"/>
    <mergeCell ref="O69:P69"/>
    <mergeCell ref="J69:J70"/>
    <mergeCell ref="O70:P70"/>
    <mergeCell ref="C69:C70"/>
    <mergeCell ref="I69:I70"/>
    <mergeCell ref="K69:K70"/>
    <mergeCell ref="L69:N69"/>
    <mergeCell ref="L70:N70"/>
    <mergeCell ref="X86:X87"/>
    <mergeCell ref="A10:B11"/>
    <mergeCell ref="A1:I1"/>
    <mergeCell ref="L59:V59"/>
    <mergeCell ref="X60:Y61"/>
    <mergeCell ref="W60:W61"/>
    <mergeCell ref="A60:B61"/>
    <mergeCell ref="O9:Z9"/>
    <mergeCell ref="E10:F10"/>
    <mergeCell ref="G10:N10"/>
    <mergeCell ref="K60:K61"/>
    <mergeCell ref="J60:J61"/>
    <mergeCell ref="N60:N62"/>
    <mergeCell ref="L60:M62"/>
    <mergeCell ref="Q60:Q62"/>
    <mergeCell ref="P60:P62"/>
    <mergeCell ref="O60:O62"/>
    <mergeCell ref="I60:I61"/>
    <mergeCell ref="A12:B12"/>
    <mergeCell ref="Y5:Y6"/>
    <mergeCell ref="Y3:Y4"/>
    <mergeCell ref="D10:D11"/>
    <mergeCell ref="C60:C61"/>
    <mergeCell ref="P10:P11"/>
    <mergeCell ref="AF80:AF81"/>
    <mergeCell ref="AG80:AG81"/>
    <mergeCell ref="AH80:AH81"/>
    <mergeCell ref="Y82:AC83"/>
    <mergeCell ref="Y84:AC85"/>
    <mergeCell ref="AF82:AF83"/>
    <mergeCell ref="AG82:AG83"/>
    <mergeCell ref="AH82:AH83"/>
    <mergeCell ref="AD84:AD85"/>
    <mergeCell ref="AD82:AD83"/>
    <mergeCell ref="AF84:AF85"/>
    <mergeCell ref="AG84:AG85"/>
    <mergeCell ref="AH84:AH85"/>
    <mergeCell ref="A96:E96"/>
    <mergeCell ref="A91:C92"/>
    <mergeCell ref="A78:B79"/>
    <mergeCell ref="H91:K92"/>
    <mergeCell ref="A85:B85"/>
    <mergeCell ref="F96:H96"/>
    <mergeCell ref="I96:K96"/>
    <mergeCell ref="D91:G91"/>
    <mergeCell ref="D92:E92"/>
    <mergeCell ref="F92:G92"/>
    <mergeCell ref="G78:G79"/>
    <mergeCell ref="J94:K94"/>
    <mergeCell ref="H78:H79"/>
    <mergeCell ref="X101:AE101"/>
    <mergeCell ref="X102:AE102"/>
    <mergeCell ref="X90:AB90"/>
    <mergeCell ref="X91:AB91"/>
    <mergeCell ref="X92:AB92"/>
    <mergeCell ref="X93:AB93"/>
    <mergeCell ref="X94:AB94"/>
    <mergeCell ref="X98:AE98"/>
    <mergeCell ref="X99:AE99"/>
    <mergeCell ref="AA97:AE97"/>
    <mergeCell ref="X100:AE100"/>
    <mergeCell ref="X97:Z97"/>
    <mergeCell ref="AB31:AC31"/>
    <mergeCell ref="AB32:AC32"/>
    <mergeCell ref="AB33:AC33"/>
    <mergeCell ref="AB34:AC34"/>
    <mergeCell ref="AB35:AC35"/>
    <mergeCell ref="AB36:AC36"/>
    <mergeCell ref="AB37:AC37"/>
    <mergeCell ref="AB38:AC38"/>
    <mergeCell ref="X89:AB89"/>
    <mergeCell ref="Y80:AC81"/>
    <mergeCell ref="X84:X85"/>
    <mergeCell ref="Z62:AA62"/>
    <mergeCell ref="AB39:AC39"/>
    <mergeCell ref="AB41:AC41"/>
    <mergeCell ref="Z73:AA73"/>
    <mergeCell ref="X73:Y73"/>
    <mergeCell ref="X74:Y74"/>
    <mergeCell ref="Z74:AA74"/>
    <mergeCell ref="Y86:AC87"/>
    <mergeCell ref="X82:X83"/>
    <mergeCell ref="Z75:AA75"/>
    <mergeCell ref="Z77:AA77"/>
    <mergeCell ref="Z76:AA76"/>
    <mergeCell ref="X75:Y75"/>
    <mergeCell ref="W78:AH79"/>
    <mergeCell ref="S100:V100"/>
    <mergeCell ref="O79:Q79"/>
    <mergeCell ref="O80:Q80"/>
    <mergeCell ref="L81:V81"/>
    <mergeCell ref="S97:V97"/>
    <mergeCell ref="W84:W85"/>
    <mergeCell ref="AG86:AG87"/>
    <mergeCell ref="AF86:AF87"/>
    <mergeCell ref="AE84:AE85"/>
    <mergeCell ref="O78:Q78"/>
    <mergeCell ref="W86:W87"/>
    <mergeCell ref="T82:V82"/>
    <mergeCell ref="AE80:AE81"/>
    <mergeCell ref="AD86:AD87"/>
    <mergeCell ref="AE86:AE87"/>
    <mergeCell ref="AE82:AE83"/>
    <mergeCell ref="W80:W81"/>
    <mergeCell ref="W82:W83"/>
    <mergeCell ref="L96:P96"/>
    <mergeCell ref="S98:V98"/>
    <mergeCell ref="AH86:AH87"/>
    <mergeCell ref="X80:X81"/>
    <mergeCell ref="AD80:AD81"/>
  </mergeCells>
  <conditionalFormatting sqref="D12:D29">
    <cfRule type="dataBar" priority="1067">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0">
    <cfRule type="cellIs" dxfId="86" priority="19" operator="lessThan">
      <formula>0</formula>
    </cfRule>
  </conditionalFormatting>
  <conditionalFormatting sqref="J12:J28">
    <cfRule type="colorScale" priority="1069">
      <colorScale>
        <cfvo type="min"/>
        <cfvo type="percentile" val="50"/>
        <cfvo type="max"/>
        <color theme="5" tint="0.59999389629810485"/>
        <color theme="7" tint="0.79998168889431442"/>
        <color theme="4" tint="0.59999389629810485"/>
      </colorScale>
    </cfRule>
  </conditionalFormatting>
  <conditionalFormatting sqref="J29">
    <cfRule type="colorScale" priority="4">
      <colorScale>
        <cfvo type="min"/>
        <cfvo type="percentile" val="50"/>
        <cfvo type="max"/>
        <color theme="5" tint="0.59999389629810485"/>
        <color theme="7" tint="0.79998168889431442"/>
        <color theme="4" tint="0.59999389629810485"/>
      </colorScale>
    </cfRule>
  </conditionalFormatting>
  <conditionalFormatting sqref="J90:K90">
    <cfRule type="dataBar" priority="12">
      <dataBar>
        <cfvo type="min"/>
        <cfvo type="max"/>
        <color rgb="FF63C384"/>
      </dataBar>
      <extLst>
        <ext xmlns:x14="http://schemas.microsoft.com/office/spreadsheetml/2009/9/main" uri="{B025F937-C7B1-47D3-B67F-A62EFF666E3E}">
          <x14:id>{816ECB6F-3AE0-4E29-B959-291AF298F0B8}</x14:id>
        </ext>
      </extLst>
    </cfRule>
  </conditionalFormatting>
  <conditionalFormatting sqref="J94:K94">
    <cfRule type="dataBar" priority="13">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9">
    <cfRule type="colorScale" priority="1071">
      <colorScale>
        <cfvo type="min"/>
        <cfvo type="percentile" val="50"/>
        <cfvo type="max"/>
        <color theme="5" tint="0.59999389629810485"/>
        <color theme="7" tint="0.79998168889431442"/>
        <color theme="4" tint="0.59999389629810485"/>
      </colorScale>
    </cfRule>
  </conditionalFormatting>
  <conditionalFormatting sqref="M12:M28">
    <cfRule type="cellIs" dxfId="85" priority="1073" operator="lessThan">
      <formula>0</formula>
    </cfRule>
    <cfRule type="dataBar" priority="1074">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8 Z12:Z28">
    <cfRule type="expression" dxfId="84" priority="218">
      <formula>N12=1</formula>
    </cfRule>
    <cfRule type="expression" dxfId="83" priority="217">
      <formula>N12&lt;1</formula>
    </cfRule>
    <cfRule type="expression" dxfId="82" priority="219">
      <formula>N12&gt;1</formula>
    </cfRule>
  </conditionalFormatting>
  <conditionalFormatting sqref="N29">
    <cfRule type="expression" dxfId="81" priority="216">
      <formula>N29&gt;1</formula>
    </cfRule>
    <cfRule type="expression" dxfId="80" priority="215">
      <formula>N29=1</formula>
    </cfRule>
    <cfRule type="expression" dxfId="79" priority="214">
      <formula>N29&lt;1</formula>
    </cfRule>
  </conditionalFormatting>
  <conditionalFormatting sqref="O6:P6">
    <cfRule type="cellIs" dxfId="78" priority="161" operator="greaterThan">
      <formula>0</formula>
    </cfRule>
  </conditionalFormatting>
  <conditionalFormatting sqref="P12:P29">
    <cfRule type="dataBar" priority="1077">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9">
    <cfRule type="colorScale" priority="1079">
      <colorScale>
        <cfvo type="min"/>
        <cfvo type="percentile" val="50"/>
        <cfvo type="max"/>
        <color theme="5" tint="0.59999389629810485"/>
        <color theme="7" tint="0.79998168889431442"/>
        <color theme="4" tint="0.59999389629810485"/>
      </colorScale>
    </cfRule>
  </conditionalFormatting>
  <conditionalFormatting sqref="S98:S102 AG98:AG102">
    <cfRule type="cellIs" dxfId="77" priority="62" stopIfTrue="1" operator="equal">
      <formula>"Threat"</formula>
    </cfRule>
    <cfRule type="cellIs" dxfId="76" priority="63" stopIfTrue="1" operator="equal">
      <formula>"Opportunity"</formula>
    </cfRule>
    <cfRule type="cellIs" dxfId="75" priority="64" stopIfTrue="1" operator="equal">
      <formula>"Issue"</formula>
    </cfRule>
  </conditionalFormatting>
  <conditionalFormatting sqref="T12:T29">
    <cfRule type="colorScale" priority="1081">
      <colorScale>
        <cfvo type="min"/>
        <cfvo type="percentile" val="50"/>
        <cfvo type="max"/>
        <color theme="5" tint="0.59999389629810485"/>
        <color theme="7" tint="0.79998168889431442"/>
        <color theme="4" tint="0.59999389629810485"/>
      </colorScale>
    </cfRule>
  </conditionalFormatting>
  <conditionalFormatting sqref="V5">
    <cfRule type="cellIs" dxfId="74" priority="156" stopIfTrue="1" operator="greaterThanOrEqual">
      <formula>0</formula>
    </cfRule>
    <cfRule type="cellIs" dxfId="73" priority="158" stopIfTrue="1" operator="lessThan">
      <formula>-0.1</formula>
    </cfRule>
    <cfRule type="cellIs" dxfId="72" priority="157" stopIfTrue="1" operator="between">
      <formula>-0.1</formula>
      <formula>0</formula>
    </cfRule>
  </conditionalFormatting>
  <conditionalFormatting sqref="V6">
    <cfRule type="cellIs" dxfId="71" priority="154" operator="lessThan">
      <formula>0.9</formula>
    </cfRule>
    <cfRule type="cellIs" dxfId="70" priority="155" operator="greaterThanOrEqual">
      <formula>0.9</formula>
    </cfRule>
  </conditionalFormatting>
  <conditionalFormatting sqref="V84">
    <cfRule type="dataBar" priority="1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9">
    <cfRule type="colorScale" priority="1083">
      <colorScale>
        <cfvo type="min"/>
        <cfvo type="percentile" val="50"/>
        <cfvo type="max"/>
        <color theme="5" tint="0.59999389629810485"/>
        <color theme="7" tint="0.79998168889431442"/>
        <color theme="4" tint="0.59999389629810485"/>
      </colorScale>
    </cfRule>
  </conditionalFormatting>
  <conditionalFormatting sqref="W30:W31 G30 K12:K29">
    <cfRule type="colorScale" priority="37">
      <colorScale>
        <cfvo type="min"/>
        <cfvo type="percentile" val="50"/>
        <cfvo type="max"/>
        <color theme="5" tint="0.59999389629810485"/>
        <color theme="7" tint="0.79998168889431442"/>
        <color theme="4" tint="0.59999389629810485"/>
      </colorScale>
    </cfRule>
  </conditionalFormatting>
  <conditionalFormatting sqref="X5">
    <cfRule type="cellIs" dxfId="69" priority="138" stopIfTrue="1" operator="greaterThanOrEqual">
      <formula>0</formula>
    </cfRule>
    <cfRule type="cellIs" dxfId="68" priority="139" stopIfTrue="1" operator="between">
      <formula>-0.1</formula>
      <formula>0</formula>
    </cfRule>
    <cfRule type="cellIs" dxfId="67" priority="140" stopIfTrue="1" operator="lessThan">
      <formula>-0.1</formula>
    </cfRule>
  </conditionalFormatting>
  <conditionalFormatting sqref="X6">
    <cfRule type="cellIs" dxfId="66" priority="2" operator="lessThan">
      <formula>0.9</formula>
    </cfRule>
    <cfRule type="cellIs" dxfId="65" priority="3" operator="greaterThanOrEqual">
      <formula>0.9</formula>
    </cfRule>
  </conditionalFormatting>
  <conditionalFormatting sqref="X12:X29">
    <cfRule type="colorScale" priority="1085">
      <colorScale>
        <cfvo type="min"/>
        <cfvo type="percentile" val="50"/>
        <cfvo type="max"/>
        <color theme="5" tint="0.59999389629810485"/>
        <color theme="7" tint="0.79998168889431442"/>
        <color theme="4" tint="0.59999389629810485"/>
      </colorScale>
    </cfRule>
  </conditionalFormatting>
  <conditionalFormatting sqref="Y12:Y28">
    <cfRule type="dataBar" priority="1088">
      <dataBar>
        <cfvo type="min"/>
        <cfvo type="max"/>
        <color theme="0" tint="-0.249977111117893"/>
      </dataBar>
      <extLst>
        <ext xmlns:x14="http://schemas.microsoft.com/office/spreadsheetml/2009/9/main" uri="{B025F937-C7B1-47D3-B67F-A62EFF666E3E}">
          <x14:id>{D68223A7-5DA3-40F4-9C9A-7B36129F14DE}</x14:id>
        </ext>
      </extLst>
    </cfRule>
    <cfRule type="cellIs" dxfId="64" priority="1087" operator="lessThan">
      <formula>0</formula>
    </cfRule>
  </conditionalFormatting>
  <conditionalFormatting sqref="Z3:Z4">
    <cfRule type="expression" dxfId="63" priority="135" stopIfTrue="1">
      <formula>IF(AND(Z$3&gt;=0.9),TRUE,FALSE)</formula>
    </cfRule>
    <cfRule type="expression" dxfId="62" priority="137" stopIfTrue="1">
      <formula>IF(AND(Z$3&lt;0.8),TRUE,FALSE)</formula>
    </cfRule>
    <cfRule type="expression" dxfId="61" priority="136" stopIfTrue="1">
      <formula>IF(AND(Z$3&gt;0.8,Z$3&lt;0.9),TRUE,FALSE)</formula>
    </cfRule>
  </conditionalFormatting>
  <conditionalFormatting sqref="Z5:Z6">
    <cfRule type="expression" dxfId="60" priority="29" stopIfTrue="1">
      <formula>IF(AND(Z$5&lt;0.8),TRUE,FALSE)</formula>
    </cfRule>
    <cfRule type="expression" dxfId="59" priority="28" stopIfTrue="1">
      <formula>IF(AND(Z$5&gt;0.8,Z$5&lt;0.9),TRUE,FALSE)</formula>
    </cfRule>
    <cfRule type="expression" dxfId="58" priority="27" stopIfTrue="1">
      <formula>IF(AND(Z$5&gt;=0.9),TRUE,FALSE)</formula>
    </cfRule>
  </conditionalFormatting>
  <conditionalFormatting sqref="Z29">
    <cfRule type="expression" dxfId="57" priority="198">
      <formula>Z29&lt;1</formula>
    </cfRule>
    <cfRule type="expression" dxfId="56" priority="199">
      <formula>Z29=1</formula>
    </cfRule>
    <cfRule type="expression" dxfId="55" priority="200">
      <formula>Z29&gt;1</formula>
    </cfRule>
  </conditionalFormatting>
  <conditionalFormatting sqref="AG32:AG40">
    <cfRule type="cellIs" dxfId="54" priority="496" stopIfTrue="1" operator="equal">
      <formula>$Y4</formula>
    </cfRule>
  </conditionalFormatting>
  <conditionalFormatting sqref="AG32:AG41">
    <cfRule type="cellIs" dxfId="53" priority="23" stopIfTrue="1" operator="equal">
      <formula>"F"</formula>
    </cfRule>
    <cfRule type="cellIs" dxfId="52" priority="22" stopIfTrue="1" operator="equal">
      <formula>"A"</formula>
    </cfRule>
  </conditionalFormatting>
  <conditionalFormatting sqref="AG41">
    <cfRule type="cellIs" dxfId="51" priority="24" stopIfTrue="1" operator="equal">
      <formula>#REF!</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63" xr:uid="{00000000-0002-0000-0000-000010000000}"/>
    <dataValidation allowBlank="1" showInputMessage="1" showErrorMessage="1" prompt="Material Inspection Report" sqref="L65" xr:uid="{00000000-0002-0000-0000-000012000000}"/>
    <dataValidation allowBlank="1" showInputMessage="1" showErrorMessage="1" prompt="Field Inspection Report" sqref="L66" xr:uid="{00000000-0002-0000-0000-000013000000}"/>
    <dataValidation type="list" allowBlank="1" showInputMessage="1" showErrorMessage="1" prompt="Select as loaded in P6 Schedule" sqref="O11" xr:uid="{00000000-0002-0000-0000-000020000000}">
      <formula1>"(Manhours),(Mandays)"</formula1>
    </dataValidation>
    <dataValidation allowBlank="1" sqref="L64:M64" xr:uid="{FEC5B7C1-E5CF-420F-B3CD-54AB34A74F74}"/>
  </dataValidations>
  <printOptions horizontalCentered="1" verticalCentered="1"/>
  <pageMargins left="0.15" right="0.15" top="0.15" bottom="0.15" header="0" footer="0"/>
  <pageSetup paperSize="8" scale="37" orientation="landscape" r:id="rId1"/>
  <headerFooter alignWithMargins="0"/>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D12:D29</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J90:K90</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J94:K94</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M12:M28</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P12:P29</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V84</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workbookViewId="0">
      <selection activeCell="K8" sqref="K8"/>
    </sheetView>
  </sheetViews>
  <sheetFormatPr defaultRowHeight="14.5"/>
  <cols>
    <col min="1" max="1" width="11.81640625" customWidth="1"/>
    <col min="2" max="2" width="29" customWidth="1"/>
    <col min="3" max="3" width="15.7265625" customWidth="1"/>
    <col min="4" max="4" width="16" customWidth="1"/>
    <col min="11" max="11" width="17.1796875" customWidth="1"/>
    <col min="12" max="12" width="15.26953125" customWidth="1"/>
    <col min="14" max="14" width="9.7265625" bestFit="1" customWidth="1"/>
    <col min="35" max="35" width="12.453125" bestFit="1" customWidth="1"/>
  </cols>
  <sheetData>
    <row r="1" spans="1:38" s="51" customFormat="1" ht="30" customHeight="1">
      <c r="A1" s="1377" t="s">
        <v>77</v>
      </c>
      <c r="B1" s="1377"/>
      <c r="C1" s="1377"/>
      <c r="D1" s="1377"/>
      <c r="E1" s="1377"/>
      <c r="F1" s="1377"/>
      <c r="G1" s="1377"/>
      <c r="H1" s="1377"/>
      <c r="I1" s="1377"/>
      <c r="J1"/>
      <c r="K1" s="59" t="s">
        <v>203</v>
      </c>
      <c r="L1" s="60">
        <v>46308</v>
      </c>
      <c r="M1"/>
      <c r="N1" s="830">
        <f>L1+7</f>
        <v>46315</v>
      </c>
      <c r="O1"/>
      <c r="P1"/>
      <c r="Q1"/>
      <c r="R1"/>
      <c r="S1"/>
      <c r="T1"/>
      <c r="U1"/>
      <c r="V1"/>
      <c r="W1"/>
      <c r="X1"/>
      <c r="Y1"/>
      <c r="Z1"/>
      <c r="AA1"/>
      <c r="AB1"/>
      <c r="AC1"/>
      <c r="AD1"/>
      <c r="AE1"/>
      <c r="AF1"/>
      <c r="AG1"/>
      <c r="AH1"/>
      <c r="AI1"/>
      <c r="AJ1"/>
      <c r="AK1"/>
      <c r="AL1"/>
    </row>
    <row r="2" spans="1:38" s="51" customFormat="1" ht="19">
      <c r="A2" s="52" t="s">
        <v>182</v>
      </c>
      <c r="B2" s="57"/>
      <c r="C2" s="57"/>
      <c r="D2" s="57"/>
      <c r="E2" s="57"/>
      <c r="F2" s="57"/>
      <c r="G2" s="57"/>
      <c r="H2" s="57"/>
      <c r="I2" s="58"/>
      <c r="J2"/>
      <c r="K2"/>
      <c r="L2"/>
      <c r="M2"/>
      <c r="N2"/>
      <c r="O2"/>
      <c r="P2"/>
      <c r="Q2"/>
      <c r="R2"/>
      <c r="S2"/>
      <c r="T2"/>
      <c r="U2"/>
      <c r="V2"/>
      <c r="W2"/>
      <c r="X2"/>
      <c r="Y2"/>
      <c r="Z2"/>
      <c r="AA2"/>
      <c r="AB2"/>
      <c r="AC2"/>
      <c r="AD2"/>
      <c r="AE2"/>
      <c r="AF2"/>
      <c r="AG2"/>
      <c r="AH2"/>
      <c r="AI2"/>
      <c r="AJ2"/>
      <c r="AK2"/>
      <c r="AL2"/>
    </row>
    <row r="3" spans="1:38" ht="36.75" customHeight="1">
      <c r="A3" s="1391" t="s">
        <v>141</v>
      </c>
      <c r="B3" s="1392"/>
      <c r="C3" s="1402" t="s">
        <v>969</v>
      </c>
      <c r="D3" s="1403"/>
      <c r="E3" s="1403"/>
      <c r="F3" s="1403"/>
      <c r="G3" s="1403"/>
      <c r="H3" s="1403"/>
      <c r="I3" s="1404"/>
    </row>
    <row r="4" spans="1:38" ht="16.5">
      <c r="A4" s="1384" t="s">
        <v>112</v>
      </c>
      <c r="B4" s="1385"/>
      <c r="C4" s="1388" t="s">
        <v>1103</v>
      </c>
      <c r="D4" s="1389"/>
      <c r="E4" s="1389"/>
      <c r="F4" s="1389"/>
      <c r="G4" s="1389"/>
      <c r="H4" s="1389"/>
      <c r="I4" s="1390"/>
    </row>
    <row r="5" spans="1:38" ht="16.5">
      <c r="A5" s="1384" t="s">
        <v>21</v>
      </c>
      <c r="B5" s="1385"/>
      <c r="C5" s="1388" t="s">
        <v>831</v>
      </c>
      <c r="D5" s="1389"/>
      <c r="E5" s="1389"/>
      <c r="F5" s="1389"/>
      <c r="G5" s="1389"/>
      <c r="H5" s="1389"/>
      <c r="I5" s="1390"/>
    </row>
    <row r="6" spans="1:38" ht="16.5">
      <c r="A6" s="1384" t="s">
        <v>183</v>
      </c>
      <c r="B6" s="1385"/>
      <c r="C6" s="1388" t="s">
        <v>971</v>
      </c>
      <c r="D6" s="1389"/>
      <c r="E6" s="1389"/>
      <c r="F6" s="1389"/>
      <c r="G6" s="1389"/>
      <c r="H6" s="1389"/>
      <c r="I6" s="1390"/>
    </row>
    <row r="7" spans="1:38" ht="16.5">
      <c r="A7" s="1384" t="s">
        <v>80</v>
      </c>
      <c r="B7" s="1385"/>
      <c r="C7" s="1388" t="s">
        <v>121</v>
      </c>
      <c r="D7" s="1389"/>
      <c r="E7" s="1389"/>
      <c r="F7" s="1389"/>
      <c r="G7" s="1389"/>
      <c r="H7" s="1389"/>
      <c r="I7" s="1390"/>
    </row>
    <row r="8" spans="1:38" ht="16.5">
      <c r="A8" s="1384" t="s">
        <v>74</v>
      </c>
      <c r="B8" s="1385"/>
      <c r="C8" s="1388" t="s">
        <v>83</v>
      </c>
      <c r="D8" s="1389"/>
      <c r="E8" s="1389"/>
      <c r="F8" s="1389"/>
      <c r="G8" s="1389"/>
      <c r="H8" s="1389"/>
      <c r="I8" s="1390"/>
    </row>
    <row r="9" spans="1:38" ht="16.5">
      <c r="A9" s="1386" t="s">
        <v>443</v>
      </c>
      <c r="B9" s="1387"/>
      <c r="C9" s="1399" t="s">
        <v>972</v>
      </c>
      <c r="D9" s="1400"/>
      <c r="E9" s="1400"/>
      <c r="F9" s="1400"/>
      <c r="G9" s="1400"/>
      <c r="H9" s="1400"/>
      <c r="I9" s="1401"/>
    </row>
    <row r="11" spans="1:38" ht="19">
      <c r="A11" s="52" t="s">
        <v>184</v>
      </c>
      <c r="B11" s="57"/>
      <c r="C11" s="57"/>
      <c r="D11" s="57"/>
      <c r="E11" s="57"/>
      <c r="F11" s="57"/>
      <c r="G11" s="57"/>
      <c r="H11" s="57"/>
      <c r="I11" s="58"/>
    </row>
    <row r="12" spans="1:38" ht="21" customHeight="1">
      <c r="A12" s="1391" t="s">
        <v>185</v>
      </c>
      <c r="B12" s="1392"/>
      <c r="C12" s="1378">
        <f>Milestones!C4</f>
        <v>45838</v>
      </c>
      <c r="D12" s="1379"/>
      <c r="E12" s="1379"/>
      <c r="F12" s="1379"/>
      <c r="G12" s="1379"/>
      <c r="H12" s="1379"/>
      <c r="I12" s="1380"/>
    </row>
    <row r="13" spans="1:38" ht="21" customHeight="1">
      <c r="A13" s="1384" t="s">
        <v>175</v>
      </c>
      <c r="B13" s="1385"/>
      <c r="C13" s="1378">
        <f>Milestones!C5</f>
        <v>45852</v>
      </c>
      <c r="D13" s="1379"/>
      <c r="E13" s="1379"/>
      <c r="F13" s="1379"/>
      <c r="G13" s="1379"/>
      <c r="H13" s="1379"/>
      <c r="I13" s="1380"/>
    </row>
    <row r="14" spans="1:38" ht="21" customHeight="1">
      <c r="A14" s="1384" t="s">
        <v>178</v>
      </c>
      <c r="B14" s="1385"/>
      <c r="C14" s="1378">
        <f>Milestones!C6</f>
        <v>45868</v>
      </c>
      <c r="D14" s="1379"/>
      <c r="E14" s="1379"/>
      <c r="F14" s="1379"/>
      <c r="G14" s="1379"/>
      <c r="H14" s="1379"/>
      <c r="I14" s="1380"/>
    </row>
    <row r="15" spans="1:38" ht="21" customHeight="1">
      <c r="A15" s="1386" t="s">
        <v>186</v>
      </c>
      <c r="B15" s="1387"/>
      <c r="C15" s="1378">
        <f>Milestones!C15</f>
        <v>46416</v>
      </c>
      <c r="D15" s="1379"/>
      <c r="E15" s="1379"/>
      <c r="F15" s="1379"/>
      <c r="G15" s="1379"/>
      <c r="H15" s="1379"/>
      <c r="I15" s="1380"/>
    </row>
    <row r="16" spans="1:38" ht="21" customHeight="1">
      <c r="A16" s="1391" t="s">
        <v>187</v>
      </c>
      <c r="B16" s="1392"/>
      <c r="C16" s="1381">
        <f>C12</f>
        <v>45838</v>
      </c>
      <c r="D16" s="1382"/>
      <c r="E16" s="1382"/>
      <c r="F16" s="1382"/>
      <c r="G16" s="1382"/>
      <c r="H16" s="1382"/>
      <c r="I16" s="1383"/>
    </row>
    <row r="17" spans="1:9" ht="21" customHeight="1">
      <c r="A17" s="1384" t="s">
        <v>188</v>
      </c>
      <c r="B17" s="1385"/>
      <c r="C17" s="1381">
        <f>C13</f>
        <v>45852</v>
      </c>
      <c r="D17" s="1382"/>
      <c r="E17" s="1382"/>
      <c r="F17" s="1382"/>
      <c r="G17" s="1382"/>
      <c r="H17" s="1382"/>
      <c r="I17" s="1383"/>
    </row>
    <row r="18" spans="1:9" ht="21" customHeight="1">
      <c r="A18" s="1384" t="s">
        <v>189</v>
      </c>
      <c r="B18" s="1385"/>
      <c r="C18" s="1381">
        <f>C14</f>
        <v>45868</v>
      </c>
      <c r="D18" s="1382"/>
      <c r="E18" s="1382"/>
      <c r="F18" s="1382"/>
      <c r="G18" s="1382"/>
      <c r="H18" s="1382"/>
      <c r="I18" s="1383"/>
    </row>
    <row r="19" spans="1:9" ht="21" customHeight="1">
      <c r="A19" s="1386" t="s">
        <v>190</v>
      </c>
      <c r="B19" s="1387"/>
      <c r="C19" s="1381">
        <f>C15</f>
        <v>46416</v>
      </c>
      <c r="D19" s="1382"/>
      <c r="E19" s="1382"/>
      <c r="F19" s="1382"/>
      <c r="G19" s="1382"/>
      <c r="H19" s="1382"/>
      <c r="I19" s="1383"/>
    </row>
    <row r="20" spans="1:9" ht="21" customHeight="1">
      <c r="A20" s="1391" t="s">
        <v>191</v>
      </c>
      <c r="B20" s="1392"/>
      <c r="C20" s="1378">
        <f>Milestones!D15</f>
        <v>46416</v>
      </c>
      <c r="D20" s="1379"/>
      <c r="E20" s="1379"/>
      <c r="F20" s="1379"/>
      <c r="G20" s="1379"/>
      <c r="H20" s="1379"/>
      <c r="I20" s="1380"/>
    </row>
    <row r="21" spans="1:9" ht="21" customHeight="1">
      <c r="A21" s="1384" t="s">
        <v>192</v>
      </c>
      <c r="B21" s="1385"/>
      <c r="C21" s="1393">
        <f>Milestones!D15</f>
        <v>46416</v>
      </c>
      <c r="D21" s="1394"/>
      <c r="E21" s="1394"/>
      <c r="F21" s="1394"/>
      <c r="G21" s="1394"/>
      <c r="H21" s="1394"/>
      <c r="I21" s="1395"/>
    </row>
    <row r="22" spans="1:9" ht="21" customHeight="1">
      <c r="A22" s="1384" t="s">
        <v>193</v>
      </c>
      <c r="B22" s="1385"/>
      <c r="C22" s="1393">
        <f>Milestones!E13</f>
        <v>46425</v>
      </c>
      <c r="D22" s="1394"/>
      <c r="E22" s="1394"/>
      <c r="F22" s="1394"/>
      <c r="G22" s="1394"/>
      <c r="H22" s="1394"/>
      <c r="I22" s="1395"/>
    </row>
    <row r="23" spans="1:9" ht="21" customHeight="1">
      <c r="A23" s="1386" t="s">
        <v>31</v>
      </c>
      <c r="B23" s="1387"/>
      <c r="C23" s="1396">
        <f>C20-C22</f>
        <v>-9</v>
      </c>
      <c r="D23" s="1397"/>
      <c r="E23" s="1397"/>
      <c r="F23" s="1397"/>
      <c r="G23" s="1397"/>
      <c r="H23" s="1397"/>
      <c r="I23" s="1398"/>
    </row>
    <row r="24" spans="1:9" ht="15" thickBot="1"/>
    <row r="25" spans="1:9" ht="54" customHeight="1" thickBot="1">
      <c r="A25" s="1375" t="s">
        <v>656</v>
      </c>
      <c r="B25" s="1376"/>
      <c r="C25" s="234" t="s">
        <v>657</v>
      </c>
      <c r="D25" s="235" t="s">
        <v>658</v>
      </c>
    </row>
    <row r="26" spans="1:9" ht="15" thickBot="1">
      <c r="A26" s="1371" t="s">
        <v>659</v>
      </c>
      <c r="B26" s="1372"/>
      <c r="C26" s="682">
        <v>45344</v>
      </c>
      <c r="D26" s="1360">
        <f>C26-C14</f>
        <v>-524</v>
      </c>
    </row>
    <row r="27" spans="1:9" ht="15" thickBot="1">
      <c r="A27" s="1363" t="s">
        <v>660</v>
      </c>
      <c r="B27" s="1373"/>
      <c r="C27" s="682">
        <v>45346</v>
      </c>
      <c r="D27" s="1361"/>
    </row>
    <row r="28" spans="1:9" ht="15" thickBot="1">
      <c r="A28" s="1369" t="s">
        <v>381</v>
      </c>
      <c r="B28" s="1374"/>
      <c r="C28" s="683">
        <v>45346</v>
      </c>
      <c r="D28" s="1362"/>
    </row>
    <row r="29" spans="1:9" ht="15" thickBot="1">
      <c r="C29" s="6"/>
    </row>
    <row r="30" spans="1:9" ht="15" thickBot="1">
      <c r="A30" s="1371" t="s">
        <v>661</v>
      </c>
      <c r="B30" s="1372"/>
      <c r="C30" s="682">
        <v>45345</v>
      </c>
      <c r="D30" s="1360">
        <f>C30-C14</f>
        <v>-523</v>
      </c>
    </row>
    <row r="31" spans="1:9" ht="15" thickBot="1">
      <c r="A31" s="1363" t="s">
        <v>662</v>
      </c>
      <c r="B31" s="1373"/>
      <c r="C31" s="682">
        <v>45350</v>
      </c>
      <c r="D31" s="1361"/>
    </row>
    <row r="32" spans="1:9" ht="15" thickBot="1">
      <c r="A32" s="1369" t="s">
        <v>382</v>
      </c>
      <c r="B32" s="1374"/>
      <c r="C32" s="683">
        <v>45350</v>
      </c>
      <c r="D32" s="1362"/>
    </row>
    <row r="33" spans="1:4" ht="15" thickBot="1">
      <c r="C33" s="6"/>
    </row>
    <row r="34" spans="1:4" ht="15" thickBot="1">
      <c r="A34" s="1371" t="s">
        <v>663</v>
      </c>
      <c r="B34" s="1372"/>
      <c r="C34" s="682">
        <v>45345</v>
      </c>
      <c r="D34" s="1360">
        <f>C34-C14</f>
        <v>-523</v>
      </c>
    </row>
    <row r="35" spans="1:4" ht="15" thickBot="1">
      <c r="A35" s="1363" t="s">
        <v>664</v>
      </c>
      <c r="B35" s="1373"/>
      <c r="C35" s="682">
        <v>45350</v>
      </c>
      <c r="D35" s="1361"/>
    </row>
    <row r="36" spans="1:4" ht="15" thickBot="1">
      <c r="A36" s="1369" t="s">
        <v>665</v>
      </c>
      <c r="B36" s="1374"/>
      <c r="C36" s="683">
        <v>45350</v>
      </c>
      <c r="D36" s="1362"/>
    </row>
    <row r="37" spans="1:4" ht="15" thickBot="1">
      <c r="A37" s="229"/>
      <c r="B37" s="230"/>
      <c r="C37" s="231"/>
      <c r="D37" s="232"/>
    </row>
    <row r="38" spans="1:4" ht="15" thickBot="1">
      <c r="A38" s="1371" t="s">
        <v>666</v>
      </c>
      <c r="B38" s="1372"/>
      <c r="C38" s="682">
        <v>45334</v>
      </c>
      <c r="D38" s="1360">
        <f>C38-C14</f>
        <v>-534</v>
      </c>
    </row>
    <row r="39" spans="1:4" ht="15" thickBot="1">
      <c r="A39" s="1363" t="s">
        <v>667</v>
      </c>
      <c r="B39" s="1373"/>
      <c r="C39" s="682">
        <v>45361</v>
      </c>
      <c r="D39" s="1361"/>
    </row>
    <row r="40" spans="1:4" ht="15" thickBot="1">
      <c r="A40" s="1363" t="s">
        <v>383</v>
      </c>
      <c r="B40" s="1373"/>
      <c r="C40" s="684">
        <v>1</v>
      </c>
      <c r="D40" s="1361"/>
    </row>
    <row r="41" spans="1:4" ht="15" thickBot="1">
      <c r="A41" s="1369" t="s">
        <v>384</v>
      </c>
      <c r="B41" s="1374"/>
      <c r="C41" s="683">
        <v>45361</v>
      </c>
      <c r="D41" s="1362"/>
    </row>
    <row r="42" spans="1:4" ht="15" thickBot="1">
      <c r="C42" s="6"/>
    </row>
    <row r="43" spans="1:4" ht="15" thickBot="1">
      <c r="A43" s="1358" t="s">
        <v>668</v>
      </c>
      <c r="B43" s="1359"/>
      <c r="C43" s="682"/>
      <c r="D43" s="1360">
        <f>C43-C19</f>
        <v>-46416</v>
      </c>
    </row>
    <row r="44" spans="1:4" ht="15" thickBot="1">
      <c r="A44" s="1363" t="s">
        <v>669</v>
      </c>
      <c r="B44" s="1364"/>
      <c r="C44" s="682"/>
      <c r="D44" s="1361"/>
    </row>
    <row r="45" spans="1:4" ht="15" thickBot="1">
      <c r="A45" s="1365" t="s">
        <v>407</v>
      </c>
      <c r="B45" s="1366"/>
      <c r="C45" s="233">
        <v>1</v>
      </c>
      <c r="D45" s="1362"/>
    </row>
    <row r="46" spans="1:4" ht="15" thickBot="1">
      <c r="C46" s="6"/>
    </row>
    <row r="47" spans="1:4" ht="15" thickBot="1">
      <c r="A47" s="1367" t="s">
        <v>670</v>
      </c>
      <c r="B47" s="1368"/>
      <c r="C47" s="682">
        <v>45346</v>
      </c>
      <c r="D47" s="1360">
        <f>C47-C14</f>
        <v>-522</v>
      </c>
    </row>
    <row r="48" spans="1:4" ht="15" thickBot="1">
      <c r="A48" s="1369" t="s">
        <v>408</v>
      </c>
      <c r="B48" s="1370"/>
      <c r="C48" s="683">
        <v>45348</v>
      </c>
      <c r="D48" s="1362"/>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dataValidations count="1">
    <dataValidation type="date" allowBlank="1" showInputMessage="1" showErrorMessage="1" errorTitle="Date only" error="Please enter only Date" sqref="C16:C19" xr:uid="{8906EF05-C39F-4C94-8A48-DB41D3C79EEB}">
      <formula1>32874</formula1>
      <formula2>72686</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codeName="Sheet9">
    <tabColor theme="7" tint="0.79998168889431442"/>
  </sheetPr>
  <dimension ref="A1:TA93"/>
  <sheetViews>
    <sheetView view="pageBreakPreview" topLeftCell="G1" zoomScaleNormal="100" zoomScaleSheetLayoutView="100" workbookViewId="0">
      <selection activeCell="R18" sqref="H14:R18"/>
    </sheetView>
  </sheetViews>
  <sheetFormatPr defaultRowHeight="14.5"/>
  <cols>
    <col min="1" max="1" width="23" customWidth="1"/>
    <col min="2" max="2" width="11.54296875" customWidth="1"/>
    <col min="3" max="3" width="20.1796875" customWidth="1"/>
    <col min="4" max="4" width="12.7265625" customWidth="1"/>
    <col min="5" max="5" width="17" customWidth="1"/>
    <col min="6" max="6" width="17.453125" customWidth="1"/>
    <col min="7" max="7" width="17.1796875" customWidth="1"/>
    <col min="8" max="8" width="18.7265625" customWidth="1"/>
    <col min="9" max="9" width="21.1796875" customWidth="1"/>
    <col min="10" max="10" width="1.7265625" customWidth="1"/>
    <col min="11" max="16" width="16" customWidth="1"/>
    <col min="17" max="17" width="21.26953125" customWidth="1"/>
    <col min="18" max="18" width="25.54296875" customWidth="1"/>
    <col min="19" max="19" width="15.1796875" customWidth="1"/>
    <col min="20" max="20" width="26.453125" customWidth="1"/>
    <col min="21" max="21" width="9.81640625" customWidth="1"/>
    <col min="22" max="22" width="17.7265625" customWidth="1"/>
    <col min="23" max="23" width="18.7265625" bestFit="1" customWidth="1"/>
    <col min="24" max="24" width="17.54296875" bestFit="1" customWidth="1"/>
    <col min="25" max="25" width="20.453125" bestFit="1" customWidth="1"/>
    <col min="26" max="26" width="24.7265625" bestFit="1" customWidth="1"/>
    <col min="27" max="27" width="23.7265625" bestFit="1" customWidth="1"/>
    <col min="28" max="28" width="10.7265625" bestFit="1" customWidth="1"/>
    <col min="29" max="30" width="11.54296875" bestFit="1" customWidth="1"/>
    <col min="31" max="31" width="16.26953125" customWidth="1"/>
    <col min="32" max="42" width="11.54296875" bestFit="1" customWidth="1"/>
    <col min="43" max="68" width="11.7265625" bestFit="1" customWidth="1"/>
    <col min="69" max="83" width="13.26953125" bestFit="1" customWidth="1"/>
    <col min="84" max="113" width="13.453125" bestFit="1" customWidth="1"/>
    <col min="114" max="246" width="14.26953125" bestFit="1" customWidth="1"/>
    <col min="247" max="531" width="14.453125" bestFit="1" customWidth="1"/>
    <col min="532" max="824" width="14.26953125" bestFit="1" customWidth="1"/>
  </cols>
  <sheetData>
    <row r="1" spans="1:20" ht="16.5">
      <c r="A1" s="1411" t="s">
        <v>655</v>
      </c>
      <c r="B1" s="1413" t="s">
        <v>990</v>
      </c>
      <c r="C1" s="1414"/>
      <c r="D1" s="1414"/>
      <c r="E1" s="1414"/>
      <c r="F1" s="1414"/>
      <c r="G1" s="1414"/>
      <c r="H1" s="1414"/>
      <c r="I1" s="1414"/>
      <c r="J1" s="1414"/>
      <c r="K1" s="1414"/>
      <c r="L1" s="1414"/>
      <c r="M1" s="1414"/>
      <c r="N1" s="1414"/>
      <c r="O1" s="1414"/>
      <c r="P1" s="1415"/>
      <c r="S1" s="59" t="str">
        <f>'General Information'!$K$1</f>
        <v>Data Date</v>
      </c>
      <c r="T1" s="60">
        <f>'General Information'!L1</f>
        <v>46308</v>
      </c>
    </row>
    <row r="2" spans="1:20">
      <c r="A2" s="1411"/>
      <c r="B2" s="1416"/>
      <c r="C2" s="1417"/>
      <c r="D2" s="1417"/>
      <c r="E2" s="1417"/>
      <c r="F2" s="1417"/>
      <c r="G2" s="1417"/>
      <c r="H2" s="1417"/>
      <c r="I2" s="1417"/>
      <c r="J2" s="1417"/>
      <c r="K2" s="1417"/>
      <c r="L2" s="1417"/>
      <c r="M2" s="1417"/>
      <c r="N2" s="1417"/>
      <c r="O2" s="1417"/>
      <c r="P2" s="1418"/>
    </row>
    <row r="3" spans="1:20" ht="15" thickBot="1">
      <c r="A3" s="1412"/>
      <c r="B3" s="1419"/>
      <c r="C3" s="1420"/>
      <c r="D3" s="1420"/>
      <c r="E3" s="1420"/>
      <c r="F3" s="1420"/>
      <c r="G3" s="1420"/>
      <c r="H3" s="1420"/>
      <c r="I3" s="1420"/>
      <c r="J3" s="1420"/>
      <c r="K3" s="1420"/>
      <c r="L3" s="1420"/>
      <c r="M3" s="1420"/>
      <c r="N3" s="1420"/>
      <c r="O3" s="1420"/>
      <c r="P3" s="1421"/>
    </row>
    <row r="4" spans="1:20" ht="21.5" thickBot="1">
      <c r="A4" s="147" t="s">
        <v>129</v>
      </c>
      <c r="B4" s="226"/>
      <c r="C4" s="227"/>
      <c r="D4" s="227"/>
      <c r="E4" s="228"/>
      <c r="F4" s="228"/>
      <c r="G4" s="228"/>
      <c r="H4" s="228"/>
      <c r="I4" s="228"/>
      <c r="K4" s="1426" t="s">
        <v>130</v>
      </c>
      <c r="L4" s="1427"/>
      <c r="M4" s="1427"/>
      <c r="N4" s="1427"/>
      <c r="O4" s="1427"/>
      <c r="P4" s="1427"/>
    </row>
    <row r="5" spans="1:20" ht="18.649999999999999" customHeight="1" thickBot="1">
      <c r="A5" s="1197" t="s">
        <v>23</v>
      </c>
      <c r="B5" s="1198"/>
      <c r="C5" s="1248" t="s">
        <v>142</v>
      </c>
      <c r="D5" s="1422" t="s">
        <v>33</v>
      </c>
      <c r="E5" s="1245" t="s">
        <v>19</v>
      </c>
      <c r="F5" s="1246"/>
      <c r="G5" s="329"/>
      <c r="H5" s="1409" t="s">
        <v>34</v>
      </c>
      <c r="I5" s="1410"/>
      <c r="K5" s="120" t="s">
        <v>652</v>
      </c>
      <c r="L5" s="1422" t="s">
        <v>33</v>
      </c>
      <c r="M5" s="1424" t="s">
        <v>131</v>
      </c>
      <c r="N5" s="1425"/>
      <c r="O5" s="1424" t="s">
        <v>132</v>
      </c>
      <c r="P5" s="1425"/>
    </row>
    <row r="6" spans="1:20" ht="15.5">
      <c r="A6" s="1199"/>
      <c r="B6" s="1200"/>
      <c r="C6" s="1249"/>
      <c r="D6" s="1423"/>
      <c r="E6" s="121" t="s">
        <v>18</v>
      </c>
      <c r="F6" s="122" t="s">
        <v>25</v>
      </c>
      <c r="G6" s="123" t="s">
        <v>737</v>
      </c>
      <c r="H6" s="123" t="s">
        <v>18</v>
      </c>
      <c r="I6" s="123" t="s">
        <v>25</v>
      </c>
      <c r="K6" s="124" t="s">
        <v>133</v>
      </c>
      <c r="L6" s="1423"/>
      <c r="M6" s="121" t="s">
        <v>18</v>
      </c>
      <c r="N6" s="122" t="s">
        <v>25</v>
      </c>
      <c r="O6" s="123" t="s">
        <v>18</v>
      </c>
      <c r="P6" s="123" t="s">
        <v>25</v>
      </c>
      <c r="Q6" s="6"/>
    </row>
    <row r="7" spans="1:20" s="921" customFormat="1" ht="15.5">
      <c r="A7" s="1407" t="s">
        <v>977</v>
      </c>
      <c r="B7" s="1408"/>
      <c r="C7" s="918">
        <v>457401.18</v>
      </c>
      <c r="D7" s="919">
        <v>2.2995827479555639E-3</v>
      </c>
      <c r="E7" s="918">
        <v>0</v>
      </c>
      <c r="F7" s="918">
        <v>0</v>
      </c>
      <c r="G7" s="918">
        <v>457401.18</v>
      </c>
      <c r="H7" s="918">
        <v>457401.18</v>
      </c>
      <c r="I7" s="918">
        <v>457401.18</v>
      </c>
      <c r="J7" s="920"/>
      <c r="K7" s="918">
        <v>3437.41</v>
      </c>
      <c r="L7" s="919">
        <v>3.7353813314564702E-3</v>
      </c>
      <c r="M7" s="918">
        <v>0</v>
      </c>
      <c r="N7" s="918">
        <v>0</v>
      </c>
      <c r="O7" s="918">
        <v>3437.41</v>
      </c>
      <c r="P7" s="918">
        <v>3262.7443224565459</v>
      </c>
      <c r="Q7" s="1976"/>
      <c r="R7" s="1976"/>
    </row>
    <row r="8" spans="1:20" s="921" customFormat="1" ht="15.5">
      <c r="A8" s="1407" t="s">
        <v>978</v>
      </c>
      <c r="B8" s="1408"/>
      <c r="C8" s="918">
        <v>31040591.649999999</v>
      </c>
      <c r="D8" s="919">
        <v>0.15605646020561978</v>
      </c>
      <c r="E8" s="918">
        <v>0</v>
      </c>
      <c r="F8" s="918">
        <v>0</v>
      </c>
      <c r="G8" s="918">
        <v>31040591.649999999</v>
      </c>
      <c r="H8" s="918">
        <v>31040591.649999999</v>
      </c>
      <c r="I8" s="918">
        <v>29924053.16</v>
      </c>
      <c r="J8" s="920"/>
      <c r="K8" s="918">
        <v>22808.799999999999</v>
      </c>
      <c r="L8" s="919">
        <v>2.4785977149343351E-2</v>
      </c>
      <c r="M8" s="918">
        <v>0</v>
      </c>
      <c r="N8" s="918">
        <v>0</v>
      </c>
      <c r="O8" s="918">
        <v>22808.799999999999</v>
      </c>
      <c r="P8" s="918">
        <v>20830.332253427441</v>
      </c>
      <c r="Q8" s="1976"/>
      <c r="R8" s="1976"/>
    </row>
    <row r="9" spans="1:20" s="921" customFormat="1" ht="15.5">
      <c r="A9" s="1407" t="s">
        <v>833</v>
      </c>
      <c r="B9" s="1408"/>
      <c r="C9" s="918">
        <v>5111121.83</v>
      </c>
      <c r="D9" s="919">
        <v>2.5696146177338394E-2</v>
      </c>
      <c r="E9" s="918">
        <v>91525.899999999441</v>
      </c>
      <c r="F9" s="918">
        <v>372237.59999999963</v>
      </c>
      <c r="G9" s="918">
        <v>5069014.3099999996</v>
      </c>
      <c r="H9" s="918">
        <v>5069014.3099999996</v>
      </c>
      <c r="I9" s="918">
        <v>4562022.05</v>
      </c>
      <c r="J9" s="920"/>
      <c r="K9" s="918">
        <v>74260.44</v>
      </c>
      <c r="L9" s="919">
        <v>8.0697694264502434E-2</v>
      </c>
      <c r="M9" s="918">
        <v>1570.0900000000038</v>
      </c>
      <c r="N9" s="918">
        <v>6695.5400000000009</v>
      </c>
      <c r="O9" s="918">
        <v>62840.480000000003</v>
      </c>
      <c r="P9" s="918">
        <v>58190.250189415252</v>
      </c>
      <c r="Q9" s="1976"/>
      <c r="R9" s="1976"/>
    </row>
    <row r="10" spans="1:20" s="655" customFormat="1" ht="15.75" customHeight="1">
      <c r="A10" s="1405" t="s">
        <v>834</v>
      </c>
      <c r="B10" s="1406"/>
      <c r="C10" s="897">
        <v>0</v>
      </c>
      <c r="D10" s="656">
        <v>0</v>
      </c>
      <c r="E10" s="897">
        <v>0</v>
      </c>
      <c r="F10" s="897">
        <v>0</v>
      </c>
      <c r="G10" s="897">
        <v>0</v>
      </c>
      <c r="H10" s="897">
        <v>0</v>
      </c>
      <c r="I10" s="897">
        <v>0</v>
      </c>
      <c r="K10" s="897">
        <v>568.6</v>
      </c>
      <c r="L10" s="656">
        <v>6.178889992948613E-4</v>
      </c>
      <c r="M10" s="897">
        <v>0</v>
      </c>
      <c r="N10" s="897">
        <v>0</v>
      </c>
      <c r="O10" s="897">
        <v>568.6</v>
      </c>
      <c r="P10" s="897">
        <v>568.6</v>
      </c>
    </row>
    <row r="11" spans="1:20" s="655" customFormat="1" ht="15.75" customHeight="1">
      <c r="A11" s="1405" t="s">
        <v>835</v>
      </c>
      <c r="B11" s="1406"/>
      <c r="C11" s="897">
        <v>0</v>
      </c>
      <c r="D11" s="656">
        <v>0</v>
      </c>
      <c r="E11" s="897">
        <v>0</v>
      </c>
      <c r="F11" s="897">
        <v>0</v>
      </c>
      <c r="G11" s="897">
        <v>0</v>
      </c>
      <c r="H11" s="897">
        <v>0</v>
      </c>
      <c r="I11" s="897">
        <v>0</v>
      </c>
      <c r="K11" s="897">
        <v>10403.33</v>
      </c>
      <c r="L11" s="656">
        <v>1.1305140983176589E-2</v>
      </c>
      <c r="M11" s="897">
        <v>193.38999999999942</v>
      </c>
      <c r="N11" s="897">
        <v>478.40999999999985</v>
      </c>
      <c r="O11" s="897">
        <v>10403.33</v>
      </c>
      <c r="P11" s="897">
        <v>10403.33</v>
      </c>
    </row>
    <row r="12" spans="1:20" s="655" customFormat="1" ht="15.75" customHeight="1">
      <c r="A12" s="1405" t="s">
        <v>836</v>
      </c>
      <c r="B12" s="1406"/>
      <c r="C12" s="897">
        <v>5111121.83</v>
      </c>
      <c r="D12" s="656">
        <v>2.5696146177338394E-2</v>
      </c>
      <c r="E12" s="897">
        <v>91525.899999999441</v>
      </c>
      <c r="F12" s="897">
        <v>372237.59999999963</v>
      </c>
      <c r="G12" s="897">
        <v>5069014.3099999996</v>
      </c>
      <c r="H12" s="897">
        <v>5069014.3099999996</v>
      </c>
      <c r="I12" s="897">
        <v>4562022.05</v>
      </c>
      <c r="K12" s="897">
        <v>53551.26</v>
      </c>
      <c r="L12" s="656">
        <v>5.8193342336227458E-2</v>
      </c>
      <c r="M12" s="897">
        <v>1376.7000000000044</v>
      </c>
      <c r="N12" s="897">
        <v>6217.1300000000047</v>
      </c>
      <c r="O12" s="897">
        <v>51868.55</v>
      </c>
      <c r="P12" s="897">
        <v>43841.94</v>
      </c>
    </row>
    <row r="13" spans="1:20" s="655" customFormat="1" ht="15.75" customHeight="1">
      <c r="A13" s="1405" t="s">
        <v>837</v>
      </c>
      <c r="B13" s="1406"/>
      <c r="C13" s="897">
        <v>0</v>
      </c>
      <c r="D13" s="656">
        <v>0</v>
      </c>
      <c r="E13" s="897">
        <v>0</v>
      </c>
      <c r="F13" s="897">
        <v>0</v>
      </c>
      <c r="G13" s="897">
        <v>0</v>
      </c>
      <c r="H13" s="897">
        <v>0</v>
      </c>
      <c r="I13" s="897">
        <v>0</v>
      </c>
      <c r="K13" s="897">
        <v>9737.25</v>
      </c>
      <c r="L13" s="656">
        <v>1.058132194580353E-2</v>
      </c>
      <c r="M13" s="897">
        <v>0</v>
      </c>
      <c r="N13" s="897">
        <v>0</v>
      </c>
      <c r="O13" s="897">
        <v>0</v>
      </c>
      <c r="P13" s="897">
        <v>6491.5</v>
      </c>
    </row>
    <row r="14" spans="1:20" s="921" customFormat="1" ht="15.5">
      <c r="A14" s="1407" t="s">
        <v>1308</v>
      </c>
      <c r="B14" s="1408"/>
      <c r="C14" s="918">
        <v>21808728.440000001</v>
      </c>
      <c r="D14" s="919">
        <v>0.10964330191599388</v>
      </c>
      <c r="E14" s="918">
        <v>474784.19999999925</v>
      </c>
      <c r="F14" s="918">
        <v>313708.5700000003</v>
      </c>
      <c r="G14" s="918">
        <v>20519479.710000001</v>
      </c>
      <c r="H14" s="918">
        <v>20519479.710000001</v>
      </c>
      <c r="I14" s="918">
        <v>18392420.440000001</v>
      </c>
      <c r="J14" s="920"/>
      <c r="K14" s="918">
        <v>143781.21</v>
      </c>
      <c r="L14" s="919">
        <v>0.15624486099947993</v>
      </c>
      <c r="M14" s="918">
        <v>2114.9199999999983</v>
      </c>
      <c r="N14" s="918">
        <v>596.68999999998778</v>
      </c>
      <c r="O14" s="918">
        <v>124384.01</v>
      </c>
      <c r="P14" s="918">
        <v>107524.87195358508</v>
      </c>
      <c r="Q14" s="1976"/>
      <c r="R14" s="1976"/>
    </row>
    <row r="15" spans="1:20" s="655" customFormat="1" ht="15.75" customHeight="1">
      <c r="A15" s="1405" t="s">
        <v>834</v>
      </c>
      <c r="B15" s="1406"/>
      <c r="C15" s="897">
        <v>0</v>
      </c>
      <c r="D15" s="656">
        <v>0</v>
      </c>
      <c r="E15" s="897">
        <v>0</v>
      </c>
      <c r="F15" s="897">
        <v>0</v>
      </c>
      <c r="G15" s="897">
        <v>0</v>
      </c>
      <c r="H15" s="897">
        <v>0</v>
      </c>
      <c r="I15" s="897">
        <v>0</v>
      </c>
      <c r="K15" s="897">
        <v>984.12</v>
      </c>
      <c r="L15" s="656">
        <v>1.0694282834788232E-3</v>
      </c>
      <c r="M15" s="897">
        <v>0</v>
      </c>
      <c r="N15" s="897">
        <v>0</v>
      </c>
      <c r="O15" s="897">
        <v>984.12</v>
      </c>
      <c r="P15" s="897">
        <v>984.12</v>
      </c>
    </row>
    <row r="16" spans="1:20" s="655" customFormat="1" ht="15.75" customHeight="1">
      <c r="A16" s="1405" t="s">
        <v>835</v>
      </c>
      <c r="B16" s="1406"/>
      <c r="C16" s="897">
        <v>0</v>
      </c>
      <c r="D16" s="656">
        <v>0</v>
      </c>
      <c r="E16" s="897">
        <v>0</v>
      </c>
      <c r="F16" s="897">
        <v>0</v>
      </c>
      <c r="G16" s="897">
        <v>0</v>
      </c>
      <c r="H16" s="897">
        <v>0</v>
      </c>
      <c r="I16" s="897">
        <v>0</v>
      </c>
      <c r="K16" s="897">
        <v>14474.2</v>
      </c>
      <c r="L16" s="656">
        <v>1.572889369256715E-2</v>
      </c>
      <c r="M16" s="897">
        <v>34.790000000000873</v>
      </c>
      <c r="N16" s="897">
        <v>52.140000000001237</v>
      </c>
      <c r="O16" s="897">
        <v>14474.2</v>
      </c>
      <c r="P16" s="897">
        <v>14474.2</v>
      </c>
    </row>
    <row r="17" spans="1:18" s="655" customFormat="1" ht="15.75" customHeight="1">
      <c r="A17" s="1405" t="s">
        <v>836</v>
      </c>
      <c r="B17" s="1406"/>
      <c r="C17" s="897">
        <v>21808728.440000001</v>
      </c>
      <c r="D17" s="656">
        <v>0.10964330191599388</v>
      </c>
      <c r="E17" s="897">
        <v>474784.19999999925</v>
      </c>
      <c r="F17" s="897">
        <v>313708.5700000003</v>
      </c>
      <c r="G17" s="897">
        <v>20519479.710000001</v>
      </c>
      <c r="H17" s="897">
        <v>20519479.710000001</v>
      </c>
      <c r="I17" s="897">
        <v>18392420.440000001</v>
      </c>
      <c r="K17" s="897">
        <v>118164.9</v>
      </c>
      <c r="L17" s="656">
        <v>0.12840800529858837</v>
      </c>
      <c r="M17" s="897">
        <v>2080.1199999999953</v>
      </c>
      <c r="N17" s="897">
        <v>544.54000000000815</v>
      </c>
      <c r="O17" s="897">
        <v>108925.69</v>
      </c>
      <c r="P17" s="897">
        <v>91331.22</v>
      </c>
    </row>
    <row r="18" spans="1:18" s="655" customFormat="1" ht="15.75" customHeight="1">
      <c r="A18" s="1405" t="s">
        <v>837</v>
      </c>
      <c r="B18" s="1406"/>
      <c r="C18" s="897">
        <v>0</v>
      </c>
      <c r="D18" s="656">
        <v>0</v>
      </c>
      <c r="E18" s="897">
        <v>0</v>
      </c>
      <c r="F18" s="897">
        <v>0</v>
      </c>
      <c r="G18" s="897">
        <v>0</v>
      </c>
      <c r="H18" s="897">
        <v>0</v>
      </c>
      <c r="I18" s="897">
        <v>0</v>
      </c>
      <c r="K18" s="897">
        <v>10157.99</v>
      </c>
      <c r="L18" s="656">
        <v>1.1038533724845598E-2</v>
      </c>
      <c r="M18" s="897">
        <v>0</v>
      </c>
      <c r="N18" s="897">
        <v>0</v>
      </c>
      <c r="O18" s="897">
        <v>0</v>
      </c>
      <c r="P18" s="897">
        <v>6491.5</v>
      </c>
    </row>
    <row r="19" spans="1:18" s="921" customFormat="1" ht="15.5">
      <c r="A19" s="1407" t="s">
        <v>979</v>
      </c>
      <c r="B19" s="1408"/>
      <c r="C19" s="918">
        <v>1954044.36</v>
      </c>
      <c r="D19" s="919">
        <v>9.8239508236421056E-3</v>
      </c>
      <c r="E19" s="918">
        <v>-108928.71999999997</v>
      </c>
      <c r="F19" s="918">
        <v>235159.28000000003</v>
      </c>
      <c r="G19" s="918">
        <v>1581432.3</v>
      </c>
      <c r="H19" s="918">
        <v>1581432.3</v>
      </c>
      <c r="I19" s="918">
        <v>1060337.72</v>
      </c>
      <c r="J19" s="920"/>
      <c r="K19" s="918">
        <v>57934.51</v>
      </c>
      <c r="L19" s="919">
        <v>6.2956553655536637E-2</v>
      </c>
      <c r="M19" s="918">
        <v>395.83000000000175</v>
      </c>
      <c r="N19" s="918">
        <v>4708.4900000000016</v>
      </c>
      <c r="O19" s="918">
        <v>42976.160000000003</v>
      </c>
      <c r="P19" s="918">
        <v>32815.296791308268</v>
      </c>
      <c r="Q19" s="1976"/>
      <c r="R19" s="1976"/>
    </row>
    <row r="20" spans="1:18" s="655" customFormat="1" ht="15.75" customHeight="1">
      <c r="A20" s="1405" t="s">
        <v>834</v>
      </c>
      <c r="B20" s="1406"/>
      <c r="C20" s="897">
        <v>0</v>
      </c>
      <c r="D20" s="656">
        <v>0</v>
      </c>
      <c r="E20" s="897">
        <v>0</v>
      </c>
      <c r="F20" s="897">
        <v>0</v>
      </c>
      <c r="G20" s="897">
        <v>0</v>
      </c>
      <c r="H20" s="897">
        <v>0</v>
      </c>
      <c r="I20" s="897">
        <v>0</v>
      </c>
      <c r="K20" s="897">
        <v>583.28</v>
      </c>
      <c r="L20" s="656">
        <v>6.3384153272723646E-4</v>
      </c>
      <c r="M20" s="897">
        <v>0</v>
      </c>
      <c r="N20" s="897">
        <v>0</v>
      </c>
      <c r="O20" s="897">
        <v>583.28</v>
      </c>
      <c r="P20" s="897">
        <v>583.28</v>
      </c>
    </row>
    <row r="21" spans="1:18" s="655" customFormat="1" ht="15.75" customHeight="1">
      <c r="A21" s="1405" t="s">
        <v>835</v>
      </c>
      <c r="B21" s="1406"/>
      <c r="C21" s="897">
        <v>0</v>
      </c>
      <c r="D21" s="656">
        <v>0</v>
      </c>
      <c r="E21" s="897">
        <v>0</v>
      </c>
      <c r="F21" s="897">
        <v>0</v>
      </c>
      <c r="G21" s="897">
        <v>0</v>
      </c>
      <c r="H21" s="897">
        <v>0</v>
      </c>
      <c r="I21" s="897">
        <v>0</v>
      </c>
      <c r="K21" s="897">
        <v>12873.59</v>
      </c>
      <c r="L21" s="656">
        <v>1.3989535072867276E-2</v>
      </c>
      <c r="M21" s="897">
        <v>0</v>
      </c>
      <c r="N21" s="897">
        <v>456.67000000000007</v>
      </c>
      <c r="O21" s="897">
        <v>12873.59</v>
      </c>
      <c r="P21" s="897">
        <v>12664.83</v>
      </c>
    </row>
    <row r="22" spans="1:18" s="655" customFormat="1" ht="15.75" customHeight="1">
      <c r="A22" s="1405" t="s">
        <v>836</v>
      </c>
      <c r="B22" s="1406"/>
      <c r="C22" s="897">
        <v>1954044.36</v>
      </c>
      <c r="D22" s="656">
        <v>9.8239508236421056E-3</v>
      </c>
      <c r="E22" s="897">
        <v>-108928.71999999997</v>
      </c>
      <c r="F22" s="897">
        <v>235159.28000000003</v>
      </c>
      <c r="G22" s="897">
        <v>1581432.3</v>
      </c>
      <c r="H22" s="897">
        <v>1581432.3</v>
      </c>
      <c r="I22" s="897">
        <v>1060337.72</v>
      </c>
      <c r="K22" s="897">
        <v>34379.75</v>
      </c>
      <c r="L22" s="656">
        <v>3.7359953083903455E-2</v>
      </c>
      <c r="M22" s="897">
        <v>395.83000000000175</v>
      </c>
      <c r="N22" s="897">
        <v>4251.82</v>
      </c>
      <c r="O22" s="897">
        <v>29519.29</v>
      </c>
      <c r="P22" s="897">
        <v>21323.9</v>
      </c>
    </row>
    <row r="23" spans="1:18" s="655" customFormat="1" ht="15.75" customHeight="1">
      <c r="A23" s="1405" t="s">
        <v>837</v>
      </c>
      <c r="B23" s="1406"/>
      <c r="C23" s="897">
        <v>0</v>
      </c>
      <c r="D23" s="656">
        <v>0</v>
      </c>
      <c r="E23" s="897">
        <v>0</v>
      </c>
      <c r="F23" s="897">
        <v>0</v>
      </c>
      <c r="G23" s="897">
        <v>0</v>
      </c>
      <c r="H23" s="897">
        <v>0</v>
      </c>
      <c r="I23" s="897">
        <v>0</v>
      </c>
      <c r="K23" s="897">
        <v>10097.89</v>
      </c>
      <c r="L23" s="656">
        <v>1.0973223966038666E-2</v>
      </c>
      <c r="M23" s="897">
        <v>0</v>
      </c>
      <c r="N23" s="897">
        <v>0</v>
      </c>
      <c r="O23" s="897">
        <v>0</v>
      </c>
      <c r="P23" s="897">
        <v>0</v>
      </c>
    </row>
    <row r="24" spans="1:18" s="921" customFormat="1" ht="15.5">
      <c r="A24" s="1407" t="s">
        <v>980</v>
      </c>
      <c r="B24" s="1408"/>
      <c r="C24" s="918">
        <v>4678456.7300000004</v>
      </c>
      <c r="D24" s="919">
        <v>2.3520923980486021E-2</v>
      </c>
      <c r="E24" s="918">
        <v>158799.36999999965</v>
      </c>
      <c r="F24" s="918">
        <v>126086.85999999987</v>
      </c>
      <c r="G24" s="918">
        <v>3932068.26</v>
      </c>
      <c r="H24" s="918">
        <v>3932068.26</v>
      </c>
      <c r="I24" s="918">
        <v>3069245.61</v>
      </c>
      <c r="J24" s="920"/>
      <c r="K24" s="918">
        <v>63346.29</v>
      </c>
      <c r="L24" s="919">
        <v>6.8837452932012086E-2</v>
      </c>
      <c r="M24" s="918">
        <v>1285.8399999999965</v>
      </c>
      <c r="N24" s="918">
        <v>2098.8699999999953</v>
      </c>
      <c r="O24" s="918">
        <v>45892.7</v>
      </c>
      <c r="P24" s="918">
        <v>33548.353784868297</v>
      </c>
      <c r="Q24" s="1976"/>
      <c r="R24" s="1976"/>
    </row>
    <row r="25" spans="1:18" s="655" customFormat="1" ht="15.75" customHeight="1">
      <c r="A25" s="1405" t="s">
        <v>834</v>
      </c>
      <c r="B25" s="1406"/>
      <c r="C25" s="897">
        <v>0</v>
      </c>
      <c r="D25" s="656">
        <v>0</v>
      </c>
      <c r="E25" s="897">
        <v>0</v>
      </c>
      <c r="F25" s="897">
        <v>0</v>
      </c>
      <c r="G25" s="897">
        <v>0</v>
      </c>
      <c r="H25" s="897">
        <v>0</v>
      </c>
      <c r="I25" s="897">
        <v>0</v>
      </c>
      <c r="K25" s="897">
        <v>481.12</v>
      </c>
      <c r="L25" s="656">
        <v>5.2282580960384033E-4</v>
      </c>
      <c r="M25" s="897">
        <v>0</v>
      </c>
      <c r="N25" s="897">
        <v>0</v>
      </c>
      <c r="O25" s="897">
        <v>481.12</v>
      </c>
      <c r="P25" s="897">
        <v>481.12</v>
      </c>
    </row>
    <row r="26" spans="1:18" s="655" customFormat="1" ht="15.75" customHeight="1">
      <c r="A26" s="1405" t="s">
        <v>835</v>
      </c>
      <c r="B26" s="1406"/>
      <c r="C26" s="897">
        <v>0</v>
      </c>
      <c r="D26" s="656">
        <v>0</v>
      </c>
      <c r="E26" s="897">
        <v>0</v>
      </c>
      <c r="F26" s="897">
        <v>0</v>
      </c>
      <c r="G26" s="897">
        <v>0</v>
      </c>
      <c r="H26" s="897">
        <v>0</v>
      </c>
      <c r="I26" s="897">
        <v>0</v>
      </c>
      <c r="K26" s="897">
        <v>13221.63</v>
      </c>
      <c r="L26" s="656">
        <v>1.4367744864134568E-2</v>
      </c>
      <c r="M26" s="897">
        <v>0</v>
      </c>
      <c r="N26" s="897">
        <v>203.54999999999927</v>
      </c>
      <c r="O26" s="897">
        <v>13221.63</v>
      </c>
      <c r="P26" s="897">
        <v>13221.63</v>
      </c>
    </row>
    <row r="27" spans="1:18" s="655" customFormat="1" ht="15.75" customHeight="1">
      <c r="A27" s="1405" t="s">
        <v>836</v>
      </c>
      <c r="B27" s="1406"/>
      <c r="C27" s="897">
        <v>4678456.7300000004</v>
      </c>
      <c r="D27" s="656">
        <v>2.3520923980486021E-2</v>
      </c>
      <c r="E27" s="897">
        <v>158799.36999999965</v>
      </c>
      <c r="F27" s="897">
        <v>126086.85999999987</v>
      </c>
      <c r="G27" s="897">
        <v>3932068.26</v>
      </c>
      <c r="H27" s="897">
        <v>3932068.26</v>
      </c>
      <c r="I27" s="897">
        <v>3069245.61</v>
      </c>
      <c r="K27" s="897">
        <v>39485.54</v>
      </c>
      <c r="L27" s="656">
        <v>4.2908337666579699E-2</v>
      </c>
      <c r="M27" s="897">
        <v>1285.8400000000001</v>
      </c>
      <c r="N27" s="897">
        <v>1895.3300000000017</v>
      </c>
      <c r="O27" s="897">
        <v>32189.95</v>
      </c>
      <c r="P27" s="897">
        <v>21641.56</v>
      </c>
    </row>
    <row r="28" spans="1:18" s="655" customFormat="1" ht="15.75" customHeight="1">
      <c r="A28" s="1405" t="s">
        <v>837</v>
      </c>
      <c r="B28" s="1406"/>
      <c r="C28" s="897">
        <v>0</v>
      </c>
      <c r="D28" s="656">
        <v>0</v>
      </c>
      <c r="E28" s="897">
        <v>0</v>
      </c>
      <c r="F28" s="897">
        <v>0</v>
      </c>
      <c r="G28" s="897">
        <v>0</v>
      </c>
      <c r="H28" s="897">
        <v>0</v>
      </c>
      <c r="I28" s="897">
        <v>0</v>
      </c>
      <c r="K28" s="897">
        <v>10157.99</v>
      </c>
      <c r="L28" s="656">
        <v>1.1038533724845598E-2</v>
      </c>
      <c r="M28" s="897">
        <v>0</v>
      </c>
      <c r="N28" s="897">
        <v>0</v>
      </c>
      <c r="O28" s="897">
        <v>0</v>
      </c>
      <c r="P28" s="897">
        <v>0</v>
      </c>
    </row>
    <row r="29" spans="1:18" s="921" customFormat="1" ht="15.5">
      <c r="A29" s="1407" t="s">
        <v>832</v>
      </c>
      <c r="B29" s="1408"/>
      <c r="C29" s="918">
        <v>2995733.64</v>
      </c>
      <c r="D29" s="919">
        <v>1.5061039842560364E-2</v>
      </c>
      <c r="E29" s="918">
        <v>23431.929999999702</v>
      </c>
      <c r="F29" s="918">
        <v>176793.55000000005</v>
      </c>
      <c r="G29" s="918">
        <v>2882625.09</v>
      </c>
      <c r="H29" s="918">
        <v>2882625.09</v>
      </c>
      <c r="I29" s="918">
        <v>686841.65</v>
      </c>
      <c r="J29" s="920"/>
      <c r="K29" s="918">
        <v>48137.98</v>
      </c>
      <c r="L29" s="919">
        <v>5.2310813032493922E-2</v>
      </c>
      <c r="M29" s="918">
        <v>2888.5200000000004</v>
      </c>
      <c r="N29" s="918">
        <v>674.93000000000029</v>
      </c>
      <c r="O29" s="918">
        <v>27650.45</v>
      </c>
      <c r="P29" s="918">
        <v>20399.202100578932</v>
      </c>
      <c r="Q29" s="1976"/>
      <c r="R29" s="1976"/>
    </row>
    <row r="30" spans="1:18" s="655" customFormat="1" ht="15.75" customHeight="1">
      <c r="A30" s="1405" t="s">
        <v>834</v>
      </c>
      <c r="B30" s="1406"/>
      <c r="C30" s="897">
        <v>0</v>
      </c>
      <c r="D30" s="656">
        <v>0</v>
      </c>
      <c r="E30" s="897">
        <v>0</v>
      </c>
      <c r="F30" s="897">
        <v>0</v>
      </c>
      <c r="G30" s="897">
        <v>0</v>
      </c>
      <c r="H30" s="897">
        <v>0</v>
      </c>
      <c r="I30" s="897">
        <v>0</v>
      </c>
      <c r="K30" s="897">
        <v>1075.8800000000001</v>
      </c>
      <c r="L30" s="656">
        <v>1.1691424842795557E-3</v>
      </c>
      <c r="M30" s="897">
        <v>0</v>
      </c>
      <c r="N30" s="897">
        <v>0</v>
      </c>
      <c r="O30" s="897">
        <v>1075.8800000000001</v>
      </c>
      <c r="P30" s="897">
        <v>1075.8800000000001</v>
      </c>
    </row>
    <row r="31" spans="1:18" s="655" customFormat="1" ht="15.75" customHeight="1">
      <c r="A31" s="1405" t="s">
        <v>835</v>
      </c>
      <c r="B31" s="1406"/>
      <c r="C31" s="897">
        <v>0</v>
      </c>
      <c r="D31" s="656">
        <v>0</v>
      </c>
      <c r="E31" s="897">
        <v>0</v>
      </c>
      <c r="F31" s="897">
        <v>0</v>
      </c>
      <c r="G31" s="897">
        <v>0</v>
      </c>
      <c r="H31" s="897">
        <v>0</v>
      </c>
      <c r="I31" s="897">
        <v>0</v>
      </c>
      <c r="K31" s="897">
        <v>15761.57</v>
      </c>
      <c r="L31" s="656">
        <v>1.71278591533871E-2</v>
      </c>
      <c r="M31" s="897">
        <v>2167.5500000000011</v>
      </c>
      <c r="N31" s="897">
        <v>241.46999999999935</v>
      </c>
      <c r="O31" s="897">
        <v>9094.2900000000009</v>
      </c>
      <c r="P31" s="897">
        <v>14327.72</v>
      </c>
    </row>
    <row r="32" spans="1:18" s="655" customFormat="1" ht="15.75" customHeight="1">
      <c r="A32" s="1405" t="s">
        <v>836</v>
      </c>
      <c r="B32" s="1406"/>
      <c r="C32" s="897">
        <v>2995733.64</v>
      </c>
      <c r="D32" s="656">
        <v>1.5061039842560364E-2</v>
      </c>
      <c r="E32" s="897">
        <v>23431.929999999702</v>
      </c>
      <c r="F32" s="897">
        <v>176793.55000000005</v>
      </c>
      <c r="G32" s="897">
        <v>2882625.09</v>
      </c>
      <c r="H32" s="897">
        <v>2882625.09</v>
      </c>
      <c r="I32" s="897">
        <v>686841.65</v>
      </c>
      <c r="K32" s="897">
        <v>21142.54</v>
      </c>
      <c r="L32" s="656">
        <v>2.2975277669981666E-2</v>
      </c>
      <c r="M32" s="897">
        <v>720.96999999999753</v>
      </c>
      <c r="N32" s="897">
        <v>433.46999999999935</v>
      </c>
      <c r="O32" s="897">
        <v>17480.28</v>
      </c>
      <c r="P32" s="897">
        <v>6087.65</v>
      </c>
    </row>
    <row r="33" spans="1:18" s="655" customFormat="1" ht="15.75" customHeight="1">
      <c r="A33" s="1405" t="s">
        <v>837</v>
      </c>
      <c r="B33" s="1406"/>
      <c r="C33" s="897">
        <v>0</v>
      </c>
      <c r="D33" s="656">
        <v>0</v>
      </c>
      <c r="E33" s="897">
        <v>0</v>
      </c>
      <c r="F33" s="897">
        <v>0</v>
      </c>
      <c r="G33" s="897">
        <v>0</v>
      </c>
      <c r="H33" s="897">
        <v>0</v>
      </c>
      <c r="I33" s="897">
        <v>0</v>
      </c>
      <c r="K33" s="897">
        <v>10157.99</v>
      </c>
      <c r="L33" s="656">
        <v>1.1038533724845598E-2</v>
      </c>
      <c r="M33" s="897">
        <v>0</v>
      </c>
      <c r="N33" s="897">
        <v>0</v>
      </c>
      <c r="O33" s="897">
        <v>0</v>
      </c>
      <c r="P33" s="897">
        <v>0</v>
      </c>
    </row>
    <row r="34" spans="1:18" s="921" customFormat="1" ht="15.5">
      <c r="A34" s="1407" t="s">
        <v>981</v>
      </c>
      <c r="B34" s="1408"/>
      <c r="C34" s="918">
        <v>11076181.82</v>
      </c>
      <c r="D34" s="919">
        <v>5.5685463309235579E-2</v>
      </c>
      <c r="E34" s="918">
        <v>2488126.04</v>
      </c>
      <c r="F34" s="918">
        <v>0</v>
      </c>
      <c r="G34" s="918">
        <v>6907518.04</v>
      </c>
      <c r="H34" s="918">
        <v>6907518.04</v>
      </c>
      <c r="I34" s="918">
        <v>1734353.19</v>
      </c>
      <c r="J34" s="920"/>
      <c r="K34" s="918">
        <v>71778.259999999995</v>
      </c>
      <c r="L34" s="919">
        <v>7.8000346891534234E-2</v>
      </c>
      <c r="M34" s="918">
        <v>5654.6999999999971</v>
      </c>
      <c r="N34" s="918">
        <v>1659.6599999999962</v>
      </c>
      <c r="O34" s="918">
        <v>51296.18</v>
      </c>
      <c r="P34" s="918">
        <v>46334.004878384971</v>
      </c>
      <c r="Q34" s="1976"/>
      <c r="R34" s="1976"/>
    </row>
    <row r="35" spans="1:18" s="655" customFormat="1" ht="15.75" customHeight="1">
      <c r="A35" s="1405" t="s">
        <v>834</v>
      </c>
      <c r="B35" s="1406"/>
      <c r="C35" s="897">
        <v>0</v>
      </c>
      <c r="D35" s="656">
        <v>0</v>
      </c>
      <c r="E35" s="897">
        <v>0</v>
      </c>
      <c r="F35" s="897">
        <v>0</v>
      </c>
      <c r="G35" s="897">
        <v>0</v>
      </c>
      <c r="H35" s="897">
        <v>0</v>
      </c>
      <c r="I35" s="897">
        <v>0</v>
      </c>
      <c r="K35" s="897">
        <v>5518</v>
      </c>
      <c r="L35" s="656">
        <v>5.9963269400440458E-3</v>
      </c>
      <c r="M35" s="897">
        <v>0</v>
      </c>
      <c r="N35" s="897">
        <v>0</v>
      </c>
      <c r="O35" s="897">
        <v>5518</v>
      </c>
      <c r="P35" s="897">
        <v>5474.26</v>
      </c>
    </row>
    <row r="36" spans="1:18" s="655" customFormat="1" ht="15.75" customHeight="1">
      <c r="A36" s="1405" t="s">
        <v>835</v>
      </c>
      <c r="B36" s="1406"/>
      <c r="C36" s="897">
        <v>0</v>
      </c>
      <c r="D36" s="656">
        <v>0</v>
      </c>
      <c r="E36" s="897">
        <v>0</v>
      </c>
      <c r="F36" s="897">
        <v>0</v>
      </c>
      <c r="G36" s="897">
        <v>0</v>
      </c>
      <c r="H36" s="897">
        <v>0</v>
      </c>
      <c r="I36" s="897">
        <v>0</v>
      </c>
      <c r="K36" s="897">
        <v>44188.07</v>
      </c>
      <c r="L36" s="656">
        <v>4.8018505721194649E-2</v>
      </c>
      <c r="M36" s="897">
        <v>4300.7599999999948</v>
      </c>
      <c r="N36" s="897">
        <v>1659.6599999999962</v>
      </c>
      <c r="O36" s="897">
        <v>40232.019999999997</v>
      </c>
      <c r="P36" s="897">
        <v>41576.449999999997</v>
      </c>
    </row>
    <row r="37" spans="1:18" s="655" customFormat="1" ht="15.75" customHeight="1">
      <c r="A37" s="1405" t="s">
        <v>836</v>
      </c>
      <c r="B37" s="1406"/>
      <c r="C37" s="897">
        <v>11076181.82</v>
      </c>
      <c r="D37" s="656">
        <v>5.5685463309235579E-2</v>
      </c>
      <c r="E37" s="897">
        <v>2488126.04</v>
      </c>
      <c r="F37" s="897">
        <v>0</v>
      </c>
      <c r="G37" s="897">
        <v>6907518.04</v>
      </c>
      <c r="H37" s="897">
        <v>6907518.04</v>
      </c>
      <c r="I37" s="897">
        <v>1734353.19</v>
      </c>
      <c r="K37" s="897">
        <v>14498.77</v>
      </c>
      <c r="L37" s="656">
        <v>1.5755593539054442E-2</v>
      </c>
      <c r="M37" s="897">
        <v>1353.9399999999996</v>
      </c>
      <c r="N37" s="897">
        <v>0</v>
      </c>
      <c r="O37" s="897">
        <v>5546.16</v>
      </c>
      <c r="P37" s="897">
        <v>1763.71</v>
      </c>
    </row>
    <row r="38" spans="1:18" s="655" customFormat="1" ht="15.75" customHeight="1">
      <c r="A38" s="1405" t="s">
        <v>837</v>
      </c>
      <c r="B38" s="1406"/>
      <c r="C38" s="897">
        <v>0</v>
      </c>
      <c r="D38" s="656">
        <v>0</v>
      </c>
      <c r="E38" s="897">
        <v>0</v>
      </c>
      <c r="F38" s="897">
        <v>0</v>
      </c>
      <c r="G38" s="897">
        <v>0</v>
      </c>
      <c r="H38" s="897">
        <v>0</v>
      </c>
      <c r="I38" s="897">
        <v>0</v>
      </c>
      <c r="K38" s="897">
        <v>7573.41</v>
      </c>
      <c r="L38" s="656">
        <v>8.2299098243927091E-3</v>
      </c>
      <c r="M38" s="897">
        <v>0</v>
      </c>
      <c r="N38" s="897">
        <v>0</v>
      </c>
      <c r="O38" s="897">
        <v>0</v>
      </c>
      <c r="P38" s="897">
        <v>0</v>
      </c>
    </row>
    <row r="39" spans="1:18" s="921" customFormat="1" ht="15.5">
      <c r="A39" s="1407" t="s">
        <v>982</v>
      </c>
      <c r="B39" s="1408"/>
      <c r="C39" s="918">
        <v>4985124.6900000004</v>
      </c>
      <c r="D39" s="919">
        <v>2.5062696020004428E-2</v>
      </c>
      <c r="E39" s="918">
        <v>114430.52000000002</v>
      </c>
      <c r="F39" s="918">
        <v>20947.809999999998</v>
      </c>
      <c r="G39" s="918">
        <v>391336.31</v>
      </c>
      <c r="H39" s="918">
        <v>391336.31</v>
      </c>
      <c r="I39" s="918">
        <v>57625.13</v>
      </c>
      <c r="J39" s="920"/>
      <c r="K39" s="918">
        <v>70758.97</v>
      </c>
      <c r="L39" s="919">
        <v>7.6892699902277706E-2</v>
      </c>
      <c r="M39" s="918">
        <v>10661.480000000003</v>
      </c>
      <c r="N39" s="918">
        <v>3197.4300000000003</v>
      </c>
      <c r="O39" s="918">
        <v>54654.05</v>
      </c>
      <c r="P39" s="918">
        <v>46722.801298341103</v>
      </c>
      <c r="Q39" s="1976"/>
      <c r="R39" s="1976"/>
    </row>
    <row r="40" spans="1:18" s="655" customFormat="1" ht="15.75" customHeight="1">
      <c r="A40" s="1405" t="s">
        <v>834</v>
      </c>
      <c r="B40" s="1406"/>
      <c r="C40" s="897">
        <v>0</v>
      </c>
      <c r="D40" s="656">
        <v>0</v>
      </c>
      <c r="E40" s="897">
        <v>0</v>
      </c>
      <c r="F40" s="897">
        <v>0</v>
      </c>
      <c r="G40" s="897">
        <v>0</v>
      </c>
      <c r="H40" s="897">
        <v>0</v>
      </c>
      <c r="I40" s="897">
        <v>0</v>
      </c>
      <c r="K40" s="897">
        <v>7363.85</v>
      </c>
      <c r="L40" s="656">
        <v>8.0021841495910382E-3</v>
      </c>
      <c r="M40" s="897">
        <v>0</v>
      </c>
      <c r="N40" s="897">
        <v>0</v>
      </c>
      <c r="O40" s="897">
        <v>7363.85</v>
      </c>
      <c r="P40" s="897">
        <v>7363.85</v>
      </c>
    </row>
    <row r="41" spans="1:18" s="655" customFormat="1" ht="15.75" customHeight="1">
      <c r="A41" s="1405" t="s">
        <v>835</v>
      </c>
      <c r="B41" s="1406"/>
      <c r="C41" s="897">
        <v>0</v>
      </c>
      <c r="D41" s="656">
        <v>0</v>
      </c>
      <c r="E41" s="897">
        <v>0</v>
      </c>
      <c r="F41" s="897">
        <v>0</v>
      </c>
      <c r="G41" s="897">
        <v>0</v>
      </c>
      <c r="H41" s="897">
        <v>0</v>
      </c>
      <c r="I41" s="897">
        <v>0</v>
      </c>
      <c r="K41" s="897">
        <v>46623.63</v>
      </c>
      <c r="L41" s="656">
        <v>5.066519184698183E-2</v>
      </c>
      <c r="M41" s="897">
        <v>9514.14</v>
      </c>
      <c r="N41" s="897">
        <v>3000.9599999999991</v>
      </c>
      <c r="O41" s="897">
        <v>43450.7</v>
      </c>
      <c r="P41" s="897">
        <v>41175.54</v>
      </c>
    </row>
    <row r="42" spans="1:18" s="655" customFormat="1" ht="15.75" customHeight="1">
      <c r="A42" s="1405" t="s">
        <v>836</v>
      </c>
      <c r="B42" s="1406"/>
      <c r="C42" s="897">
        <v>4985124.6900000004</v>
      </c>
      <c r="D42" s="656">
        <v>2.5062696020004428E-2</v>
      </c>
      <c r="E42" s="897">
        <v>114430.52000000002</v>
      </c>
      <c r="F42" s="897">
        <v>20947.809999999998</v>
      </c>
      <c r="G42" s="897">
        <v>391336.31</v>
      </c>
      <c r="H42" s="897">
        <v>391336.31</v>
      </c>
      <c r="I42" s="897">
        <v>57625.13</v>
      </c>
      <c r="K42" s="897">
        <v>9198.08</v>
      </c>
      <c r="L42" s="656">
        <v>9.99541408131213E-3</v>
      </c>
      <c r="M42" s="897">
        <v>1147.3400000000001</v>
      </c>
      <c r="N42" s="897">
        <v>196.46999999999997</v>
      </c>
      <c r="O42" s="897">
        <v>3839.5</v>
      </c>
      <c r="P42" s="897">
        <v>684.65</v>
      </c>
    </row>
    <row r="43" spans="1:18" s="655" customFormat="1" ht="15.75" customHeight="1">
      <c r="A43" s="1405" t="s">
        <v>837</v>
      </c>
      <c r="B43" s="1406"/>
      <c r="C43" s="897">
        <v>0</v>
      </c>
      <c r="D43" s="656">
        <v>0</v>
      </c>
      <c r="E43" s="897">
        <v>0</v>
      </c>
      <c r="F43" s="897">
        <v>0</v>
      </c>
      <c r="G43" s="897">
        <v>0</v>
      </c>
      <c r="H43" s="897">
        <v>0</v>
      </c>
      <c r="I43" s="897">
        <v>0</v>
      </c>
      <c r="K43" s="897">
        <v>7573.41</v>
      </c>
      <c r="L43" s="656">
        <v>8.2299098243927091E-3</v>
      </c>
      <c r="M43" s="897">
        <v>0</v>
      </c>
      <c r="N43" s="897">
        <v>0</v>
      </c>
      <c r="O43" s="897">
        <v>0</v>
      </c>
      <c r="P43" s="897">
        <v>0</v>
      </c>
    </row>
    <row r="44" spans="1:18" s="921" customFormat="1" ht="15.5">
      <c r="A44" s="1407" t="s">
        <v>983</v>
      </c>
      <c r="B44" s="1408"/>
      <c r="C44" s="918">
        <v>5452229.25</v>
      </c>
      <c r="D44" s="919">
        <v>2.7411062475174865E-2</v>
      </c>
      <c r="E44" s="918">
        <v>-19975.479999999516</v>
      </c>
      <c r="F44" s="918">
        <v>316737.65000000014</v>
      </c>
      <c r="G44" s="918">
        <v>4182436.2</v>
      </c>
      <c r="H44" s="918">
        <v>4182436.2</v>
      </c>
      <c r="I44" s="918">
        <v>1488735.79</v>
      </c>
      <c r="J44" s="920"/>
      <c r="K44" s="918">
        <v>34290.879999999997</v>
      </c>
      <c r="L44" s="919">
        <v>3.7263379402286613E-2</v>
      </c>
      <c r="M44" s="918">
        <v>2898.34</v>
      </c>
      <c r="N44" s="918">
        <v>1041.4700000000012</v>
      </c>
      <c r="O44" s="918">
        <v>20010.78</v>
      </c>
      <c r="P44" s="918">
        <v>13231.607544745872</v>
      </c>
      <c r="Q44" s="1976"/>
      <c r="R44" s="1976"/>
    </row>
    <row r="45" spans="1:18" s="655" customFormat="1" ht="15.75" customHeight="1">
      <c r="A45" s="1405" t="s">
        <v>834</v>
      </c>
      <c r="B45" s="1406"/>
      <c r="C45" s="897">
        <v>0</v>
      </c>
      <c r="D45" s="656">
        <v>0</v>
      </c>
      <c r="E45" s="897">
        <v>0</v>
      </c>
      <c r="F45" s="897">
        <v>0</v>
      </c>
      <c r="G45" s="897">
        <v>0</v>
      </c>
      <c r="H45" s="897">
        <v>0</v>
      </c>
      <c r="I45" s="897">
        <v>0</v>
      </c>
      <c r="K45" s="897">
        <v>415.52</v>
      </c>
      <c r="L45" s="656">
        <v>4.5153928418396189E-4</v>
      </c>
      <c r="M45" s="897">
        <v>0</v>
      </c>
      <c r="N45" s="897">
        <v>0</v>
      </c>
      <c r="O45" s="897">
        <v>415.52</v>
      </c>
      <c r="P45" s="897">
        <v>415.52</v>
      </c>
    </row>
    <row r="46" spans="1:18" s="655" customFormat="1" ht="15.75" customHeight="1">
      <c r="A46" s="1405" t="s">
        <v>835</v>
      </c>
      <c r="B46" s="1406"/>
      <c r="C46" s="897">
        <v>0</v>
      </c>
      <c r="D46" s="656">
        <v>0</v>
      </c>
      <c r="E46" s="897">
        <v>0</v>
      </c>
      <c r="F46" s="897">
        <v>0</v>
      </c>
      <c r="G46" s="897">
        <v>0</v>
      </c>
      <c r="H46" s="897">
        <v>0</v>
      </c>
      <c r="I46" s="897">
        <v>0</v>
      </c>
      <c r="K46" s="897">
        <v>11655.91</v>
      </c>
      <c r="L46" s="656">
        <v>1.2666300678457556E-2</v>
      </c>
      <c r="M46" s="897">
        <v>218.03000000000065</v>
      </c>
      <c r="N46" s="897">
        <v>32.960000000000946</v>
      </c>
      <c r="O46" s="897">
        <v>11534.78</v>
      </c>
      <c r="P46" s="897">
        <v>11467.1</v>
      </c>
    </row>
    <row r="47" spans="1:18" s="655" customFormat="1" ht="15.75" customHeight="1">
      <c r="A47" s="1405" t="s">
        <v>836</v>
      </c>
      <c r="B47" s="1406"/>
      <c r="C47" s="897">
        <v>5452229.25</v>
      </c>
      <c r="D47" s="656">
        <v>2.7411062475174865E-2</v>
      </c>
      <c r="E47" s="897">
        <v>-19975.479999999516</v>
      </c>
      <c r="F47" s="897">
        <v>316737.65000000014</v>
      </c>
      <c r="G47" s="897">
        <v>4182436.2</v>
      </c>
      <c r="H47" s="897">
        <v>4182436.2</v>
      </c>
      <c r="I47" s="897">
        <v>1488735.79</v>
      </c>
      <c r="K47" s="897">
        <v>16449.240000000002</v>
      </c>
      <c r="L47" s="656">
        <v>1.7875139716428075E-2</v>
      </c>
      <c r="M47" s="897">
        <v>2680.2999999999993</v>
      </c>
      <c r="N47" s="897">
        <v>1008.52</v>
      </c>
      <c r="O47" s="897">
        <v>8060.48</v>
      </c>
      <c r="P47" s="897">
        <v>2057.33</v>
      </c>
    </row>
    <row r="48" spans="1:18" s="655" customFormat="1" ht="15.75" customHeight="1">
      <c r="A48" s="1405" t="s">
        <v>837</v>
      </c>
      <c r="B48" s="1406"/>
      <c r="C48" s="897">
        <v>0</v>
      </c>
      <c r="D48" s="656">
        <v>0</v>
      </c>
      <c r="E48" s="897">
        <v>0</v>
      </c>
      <c r="F48" s="897">
        <v>0</v>
      </c>
      <c r="G48" s="897">
        <v>0</v>
      </c>
      <c r="H48" s="897">
        <v>0</v>
      </c>
      <c r="I48" s="897">
        <v>0</v>
      </c>
      <c r="K48" s="897">
        <v>5770.22</v>
      </c>
      <c r="L48" s="656">
        <v>6.2704105900654138E-3</v>
      </c>
      <c r="M48" s="897">
        <v>0</v>
      </c>
      <c r="N48" s="897">
        <v>0</v>
      </c>
      <c r="O48" s="897">
        <v>0</v>
      </c>
      <c r="P48" s="897">
        <v>0</v>
      </c>
    </row>
    <row r="49" spans="1:18" s="921" customFormat="1" ht="15.5">
      <c r="A49" s="1407" t="s">
        <v>984</v>
      </c>
      <c r="B49" s="1408"/>
      <c r="C49" s="918">
        <v>1876943.13</v>
      </c>
      <c r="D49" s="919">
        <v>9.4363246737617004E-3</v>
      </c>
      <c r="E49" s="918">
        <v>633182</v>
      </c>
      <c r="F49" s="918">
        <v>0</v>
      </c>
      <c r="G49" s="918">
        <v>1071552.8</v>
      </c>
      <c r="H49" s="918">
        <v>1071552.8</v>
      </c>
      <c r="I49" s="918">
        <v>16626.84</v>
      </c>
      <c r="J49" s="920"/>
      <c r="K49" s="918">
        <v>31587.58</v>
      </c>
      <c r="L49" s="919">
        <v>3.4325744277781171E-2</v>
      </c>
      <c r="M49" s="918">
        <v>3135.0399999999991</v>
      </c>
      <c r="N49" s="918">
        <v>0</v>
      </c>
      <c r="O49" s="918">
        <v>15201.3</v>
      </c>
      <c r="P49" s="918">
        <v>6687.5528053176504</v>
      </c>
      <c r="Q49" s="1976"/>
      <c r="R49" s="1976"/>
    </row>
    <row r="50" spans="1:18" s="655" customFormat="1" ht="15.75" customHeight="1">
      <c r="A50" s="1405" t="s">
        <v>834</v>
      </c>
      <c r="B50" s="1406"/>
      <c r="C50" s="897">
        <v>0</v>
      </c>
      <c r="D50" s="656">
        <v>0</v>
      </c>
      <c r="E50" s="897">
        <v>0</v>
      </c>
      <c r="F50" s="897">
        <v>0</v>
      </c>
      <c r="G50" s="897">
        <v>0</v>
      </c>
      <c r="H50" s="897">
        <v>0</v>
      </c>
      <c r="I50" s="897">
        <v>0</v>
      </c>
      <c r="K50" s="897">
        <v>328.04</v>
      </c>
      <c r="L50" s="656">
        <v>3.5647609449294108E-4</v>
      </c>
      <c r="M50" s="897">
        <v>0</v>
      </c>
      <c r="N50" s="897">
        <v>0</v>
      </c>
      <c r="O50" s="897">
        <v>328.04</v>
      </c>
      <c r="P50" s="897">
        <v>328.04</v>
      </c>
    </row>
    <row r="51" spans="1:18" s="655" customFormat="1" ht="15.75" customHeight="1">
      <c r="A51" s="1405" t="s">
        <v>835</v>
      </c>
      <c r="B51" s="1406"/>
      <c r="C51" s="897">
        <v>0</v>
      </c>
      <c r="D51" s="656">
        <v>0</v>
      </c>
      <c r="E51" s="897">
        <v>0</v>
      </c>
      <c r="F51" s="897">
        <v>0</v>
      </c>
      <c r="G51" s="897">
        <v>0</v>
      </c>
      <c r="H51" s="897">
        <v>0</v>
      </c>
      <c r="I51" s="897">
        <v>0</v>
      </c>
      <c r="K51" s="897">
        <v>5984.53</v>
      </c>
      <c r="L51" s="656">
        <v>6.5032980178509952E-3</v>
      </c>
      <c r="M51" s="897">
        <v>93.449999999999818</v>
      </c>
      <c r="N51" s="897">
        <v>0</v>
      </c>
      <c r="O51" s="897">
        <v>5984.53</v>
      </c>
      <c r="P51" s="897">
        <v>5859.94</v>
      </c>
    </row>
    <row r="52" spans="1:18" s="655" customFormat="1" ht="15.75" customHeight="1">
      <c r="A52" s="1405" t="s">
        <v>836</v>
      </c>
      <c r="B52" s="1406"/>
      <c r="C52" s="897">
        <v>1876943.13</v>
      </c>
      <c r="D52" s="656">
        <v>9.4363246737617004E-3</v>
      </c>
      <c r="E52" s="897">
        <v>633182</v>
      </c>
      <c r="F52" s="897">
        <v>0</v>
      </c>
      <c r="G52" s="897">
        <v>1071552.8</v>
      </c>
      <c r="H52" s="897">
        <v>1071552.8</v>
      </c>
      <c r="I52" s="897">
        <v>16626.84</v>
      </c>
      <c r="K52" s="897">
        <v>19264.37</v>
      </c>
      <c r="L52" s="656">
        <v>2.0934298806447319E-2</v>
      </c>
      <c r="M52" s="897">
        <v>3041.5899999999992</v>
      </c>
      <c r="N52" s="897">
        <v>0</v>
      </c>
      <c r="O52" s="897">
        <v>8888.73</v>
      </c>
      <c r="P52" s="897">
        <v>857.58</v>
      </c>
    </row>
    <row r="53" spans="1:18" s="655" customFormat="1" ht="15.75" customHeight="1">
      <c r="A53" s="1405" t="s">
        <v>837</v>
      </c>
      <c r="B53" s="1406"/>
      <c r="C53" s="897">
        <v>0</v>
      </c>
      <c r="D53" s="656">
        <v>0</v>
      </c>
      <c r="E53" s="897">
        <v>0</v>
      </c>
      <c r="F53" s="897">
        <v>0</v>
      </c>
      <c r="G53" s="897">
        <v>0</v>
      </c>
      <c r="H53" s="897">
        <v>0</v>
      </c>
      <c r="I53" s="897">
        <v>0</v>
      </c>
      <c r="K53" s="897">
        <v>6010.65</v>
      </c>
      <c r="L53" s="656">
        <v>6.5316822258382999E-3</v>
      </c>
      <c r="M53" s="897">
        <v>0</v>
      </c>
      <c r="N53" s="897">
        <v>0</v>
      </c>
      <c r="O53" s="897">
        <v>0</v>
      </c>
      <c r="P53" s="897">
        <v>0</v>
      </c>
    </row>
    <row r="54" spans="1:18" s="921" customFormat="1" ht="15.5">
      <c r="A54" s="1407" t="s">
        <v>985</v>
      </c>
      <c r="B54" s="1408"/>
      <c r="C54" s="918">
        <v>8486130.5800000001</v>
      </c>
      <c r="D54" s="919">
        <v>4.2663990238648149E-2</v>
      </c>
      <c r="E54" s="918">
        <v>-164973.26000000024</v>
      </c>
      <c r="F54" s="918">
        <v>108917.62999999989</v>
      </c>
      <c r="G54" s="918">
        <v>3384258.67</v>
      </c>
      <c r="H54" s="918">
        <v>3384258.67</v>
      </c>
      <c r="I54" s="918">
        <v>1516284.2</v>
      </c>
      <c r="J54" s="920"/>
      <c r="K54" s="918">
        <v>76760.06</v>
      </c>
      <c r="L54" s="919">
        <v>8.3413993421057875E-2</v>
      </c>
      <c r="M54" s="918">
        <v>255.02999999999884</v>
      </c>
      <c r="N54" s="918">
        <v>894.29000000000087</v>
      </c>
      <c r="O54" s="918">
        <v>33151.599999999999</v>
      </c>
      <c r="P54" s="918">
        <v>19627.304381683567</v>
      </c>
      <c r="Q54" s="1976"/>
      <c r="R54" s="1976"/>
    </row>
    <row r="55" spans="1:18" s="655" customFormat="1" ht="15.75" customHeight="1">
      <c r="A55" s="1405" t="s">
        <v>834</v>
      </c>
      <c r="B55" s="1406"/>
      <c r="C55" s="897">
        <v>0</v>
      </c>
      <c r="D55" s="656">
        <v>0</v>
      </c>
      <c r="E55" s="897">
        <v>0</v>
      </c>
      <c r="F55" s="897">
        <v>0</v>
      </c>
      <c r="G55" s="897">
        <v>0</v>
      </c>
      <c r="H55" s="897">
        <v>0</v>
      </c>
      <c r="I55" s="897">
        <v>0</v>
      </c>
      <c r="K55" s="897">
        <v>430.1</v>
      </c>
      <c r="L55" s="656">
        <v>4.6738314913246542E-4</v>
      </c>
      <c r="M55" s="897">
        <v>0</v>
      </c>
      <c r="N55" s="897">
        <v>0</v>
      </c>
      <c r="O55" s="897">
        <v>430.1</v>
      </c>
      <c r="P55" s="897">
        <v>430.1</v>
      </c>
    </row>
    <row r="56" spans="1:18" s="655" customFormat="1" ht="15.75" customHeight="1">
      <c r="A56" s="1405" t="s">
        <v>835</v>
      </c>
      <c r="B56" s="1406"/>
      <c r="C56" s="897">
        <v>0</v>
      </c>
      <c r="D56" s="656">
        <v>0</v>
      </c>
      <c r="E56" s="897">
        <v>0</v>
      </c>
      <c r="F56" s="897">
        <v>0</v>
      </c>
      <c r="G56" s="897">
        <v>0</v>
      </c>
      <c r="H56" s="897">
        <v>0</v>
      </c>
      <c r="I56" s="897">
        <v>0</v>
      </c>
      <c r="K56" s="897">
        <v>15657.19</v>
      </c>
      <c r="L56" s="656">
        <v>1.7014430989921753E-2</v>
      </c>
      <c r="M56" s="897">
        <v>328.57999999999993</v>
      </c>
      <c r="N56" s="897">
        <v>277.45000000000073</v>
      </c>
      <c r="O56" s="897">
        <v>15601.52</v>
      </c>
      <c r="P56" s="897">
        <v>15162.79</v>
      </c>
    </row>
    <row r="57" spans="1:18" s="655" customFormat="1" ht="15.75" customHeight="1">
      <c r="A57" s="1405" t="s">
        <v>836</v>
      </c>
      <c r="B57" s="1406"/>
      <c r="C57" s="897">
        <v>8486130.5800000001</v>
      </c>
      <c r="D57" s="656">
        <v>4.2663990238648149E-2</v>
      </c>
      <c r="E57" s="897">
        <v>-164973.26000000024</v>
      </c>
      <c r="F57" s="897">
        <v>108917.62999999989</v>
      </c>
      <c r="G57" s="897">
        <v>3384258.67</v>
      </c>
      <c r="H57" s="897">
        <v>3384258.67</v>
      </c>
      <c r="I57" s="897">
        <v>1516284.2</v>
      </c>
      <c r="K57" s="897">
        <v>51656.800000000003</v>
      </c>
      <c r="L57" s="656">
        <v>5.6134661376670399E-2</v>
      </c>
      <c r="M57" s="897">
        <v>-73.539999999997235</v>
      </c>
      <c r="N57" s="897">
        <v>616.84000000000015</v>
      </c>
      <c r="O57" s="897">
        <v>17119.990000000002</v>
      </c>
      <c r="P57" s="897">
        <v>5085.13</v>
      </c>
    </row>
    <row r="58" spans="1:18" s="655" customFormat="1" ht="15.75" customHeight="1">
      <c r="A58" s="1405" t="s">
        <v>837</v>
      </c>
      <c r="B58" s="1406"/>
      <c r="C58" s="897">
        <v>0</v>
      </c>
      <c r="D58" s="656">
        <v>0</v>
      </c>
      <c r="E58" s="897">
        <v>0</v>
      </c>
      <c r="F58" s="897">
        <v>0</v>
      </c>
      <c r="G58" s="897">
        <v>0</v>
      </c>
      <c r="H58" s="897">
        <v>0</v>
      </c>
      <c r="I58" s="897">
        <v>0</v>
      </c>
      <c r="K58" s="897">
        <v>9015.9699999999993</v>
      </c>
      <c r="L58" s="656">
        <v>9.7975179053332567E-3</v>
      </c>
      <c r="M58" s="897">
        <v>0</v>
      </c>
      <c r="N58" s="897">
        <v>0</v>
      </c>
      <c r="O58" s="897">
        <v>0</v>
      </c>
      <c r="P58" s="897">
        <v>0</v>
      </c>
    </row>
    <row r="59" spans="1:18" s="921" customFormat="1" ht="15.5">
      <c r="A59" s="1407" t="s">
        <v>986</v>
      </c>
      <c r="B59" s="1408"/>
      <c r="C59" s="918">
        <v>4454965.57</v>
      </c>
      <c r="D59" s="919">
        <v>2.2397322996648206E-2</v>
      </c>
      <c r="E59" s="918">
        <v>826182.37000000011</v>
      </c>
      <c r="F59" s="918">
        <v>0</v>
      </c>
      <c r="G59" s="918">
        <v>2503270.33</v>
      </c>
      <c r="H59" s="918">
        <v>2503270.33</v>
      </c>
      <c r="I59" s="918">
        <v>965354.72</v>
      </c>
      <c r="J59" s="920"/>
      <c r="K59" s="918">
        <v>62092.94</v>
      </c>
      <c r="L59" s="919">
        <v>6.7475456489405311E-2</v>
      </c>
      <c r="M59" s="918">
        <v>6377.6299999999974</v>
      </c>
      <c r="N59" s="918">
        <v>0</v>
      </c>
      <c r="O59" s="918">
        <v>29835.19</v>
      </c>
      <c r="P59" s="918">
        <v>14676.393303657605</v>
      </c>
      <c r="Q59" s="1976"/>
      <c r="R59" s="1976"/>
    </row>
    <row r="60" spans="1:18" s="655" customFormat="1" ht="15.75" customHeight="1">
      <c r="A60" s="1405" t="s">
        <v>834</v>
      </c>
      <c r="B60" s="1406"/>
      <c r="C60" s="897">
        <v>0</v>
      </c>
      <c r="D60" s="656">
        <v>0</v>
      </c>
      <c r="E60" s="897">
        <v>0</v>
      </c>
      <c r="F60" s="897">
        <v>0</v>
      </c>
      <c r="G60" s="897">
        <v>0</v>
      </c>
      <c r="H60" s="897">
        <v>0</v>
      </c>
      <c r="I60" s="897">
        <v>0</v>
      </c>
      <c r="K60" s="897">
        <v>306.17</v>
      </c>
      <c r="L60" s="656">
        <v>3.3271029707018584E-4</v>
      </c>
      <c r="M60" s="897">
        <v>0</v>
      </c>
      <c r="N60" s="897">
        <v>0</v>
      </c>
      <c r="O60" s="897">
        <v>306.17</v>
      </c>
      <c r="P60" s="897">
        <v>306.17</v>
      </c>
    </row>
    <row r="61" spans="1:18" s="655" customFormat="1" ht="15.75" customHeight="1">
      <c r="A61" s="1405" t="s">
        <v>835</v>
      </c>
      <c r="B61" s="1406"/>
      <c r="C61" s="897">
        <v>0</v>
      </c>
      <c r="D61" s="656">
        <v>0</v>
      </c>
      <c r="E61" s="897">
        <v>0</v>
      </c>
      <c r="F61" s="897">
        <v>0</v>
      </c>
      <c r="G61" s="897">
        <v>0</v>
      </c>
      <c r="H61" s="897">
        <v>0</v>
      </c>
      <c r="I61" s="897">
        <v>0</v>
      </c>
      <c r="K61" s="897">
        <v>5427.83</v>
      </c>
      <c r="L61" s="656">
        <v>5.8983405681368737E-3</v>
      </c>
      <c r="M61" s="897">
        <v>0</v>
      </c>
      <c r="N61" s="897">
        <v>0</v>
      </c>
      <c r="O61" s="897">
        <v>5427.83</v>
      </c>
      <c r="P61" s="897">
        <v>5427.83</v>
      </c>
    </row>
    <row r="62" spans="1:18" s="655" customFormat="1" ht="15.75" customHeight="1">
      <c r="A62" s="1405" t="s">
        <v>836</v>
      </c>
      <c r="B62" s="1406"/>
      <c r="C62" s="897">
        <v>4454965.57</v>
      </c>
      <c r="D62" s="656">
        <v>2.2397322996648206E-2</v>
      </c>
      <c r="E62" s="897">
        <v>826182.37000000011</v>
      </c>
      <c r="F62" s="897">
        <v>0</v>
      </c>
      <c r="G62" s="897">
        <v>2503270.33</v>
      </c>
      <c r="H62" s="897">
        <v>2503270.33</v>
      </c>
      <c r="I62" s="897">
        <v>965354.72</v>
      </c>
      <c r="K62" s="897">
        <v>50588.72</v>
      </c>
      <c r="L62" s="656">
        <v>5.497399503413284E-2</v>
      </c>
      <c r="M62" s="897">
        <v>6377.6299999999974</v>
      </c>
      <c r="N62" s="897">
        <v>0</v>
      </c>
      <c r="O62" s="897">
        <v>24101.19</v>
      </c>
      <c r="P62" s="897">
        <v>9728.07</v>
      </c>
    </row>
    <row r="63" spans="1:18" s="655" customFormat="1" ht="15.75" customHeight="1">
      <c r="A63" s="1405" t="s">
        <v>837</v>
      </c>
      <c r="B63" s="1406"/>
      <c r="C63" s="897">
        <v>0</v>
      </c>
      <c r="D63" s="656">
        <v>0</v>
      </c>
      <c r="E63" s="897">
        <v>0</v>
      </c>
      <c r="F63" s="897">
        <v>0</v>
      </c>
      <c r="G63" s="897">
        <v>0</v>
      </c>
      <c r="H63" s="897">
        <v>0</v>
      </c>
      <c r="I63" s="897">
        <v>0</v>
      </c>
      <c r="K63" s="897">
        <v>5770.22</v>
      </c>
      <c r="L63" s="656">
        <v>6.2704105900654138E-3</v>
      </c>
      <c r="M63" s="897">
        <v>0</v>
      </c>
      <c r="N63" s="897">
        <v>0</v>
      </c>
      <c r="O63" s="897">
        <v>0</v>
      </c>
      <c r="P63" s="897">
        <v>0</v>
      </c>
    </row>
    <row r="64" spans="1:18" s="921" customFormat="1" ht="15.5">
      <c r="A64" s="1407" t="s">
        <v>987</v>
      </c>
      <c r="B64" s="1408"/>
      <c r="C64" s="918">
        <v>79068381.040000007</v>
      </c>
      <c r="D64" s="919">
        <v>0.39751599448947816</v>
      </c>
      <c r="E64" s="918">
        <v>-16425620.420000002</v>
      </c>
      <c r="F64" s="918">
        <v>1307961.8500000015</v>
      </c>
      <c r="G64" s="918">
        <v>47364219.530000001</v>
      </c>
      <c r="H64" s="918">
        <v>47364219.530000001</v>
      </c>
      <c r="I64" s="918">
        <v>41322962.770000003</v>
      </c>
      <c r="J64" s="920"/>
      <c r="K64" s="918">
        <v>80303.58</v>
      </c>
      <c r="L64" s="919">
        <v>8.7264682880750677E-2</v>
      </c>
      <c r="M64" s="918">
        <v>-2143.4499999999971</v>
      </c>
      <c r="N64" s="918">
        <v>313.65999999999985</v>
      </c>
      <c r="O64" s="918">
        <v>36090.33</v>
      </c>
      <c r="P64" s="918">
        <v>25913.578960149684</v>
      </c>
      <c r="Q64" s="1976"/>
      <c r="R64" s="1976"/>
    </row>
    <row r="65" spans="1:18" s="655" customFormat="1" ht="15.75" customHeight="1">
      <c r="A65" s="1405" t="s">
        <v>834</v>
      </c>
      <c r="B65" s="1406"/>
      <c r="C65" s="897">
        <v>0</v>
      </c>
      <c r="D65" s="656">
        <v>0</v>
      </c>
      <c r="E65" s="897">
        <v>0</v>
      </c>
      <c r="F65" s="897">
        <v>0</v>
      </c>
      <c r="G65" s="897">
        <v>0</v>
      </c>
      <c r="H65" s="897">
        <v>0</v>
      </c>
      <c r="I65" s="897">
        <v>0</v>
      </c>
      <c r="K65" s="897">
        <v>1297.71</v>
      </c>
      <c r="L65" s="656">
        <v>1.4102017820522941E-3</v>
      </c>
      <c r="M65" s="897">
        <v>0</v>
      </c>
      <c r="N65" s="897">
        <v>0</v>
      </c>
      <c r="O65" s="897">
        <v>1297.71</v>
      </c>
      <c r="P65" s="897">
        <v>1297.71</v>
      </c>
    </row>
    <row r="66" spans="1:18" s="655" customFormat="1" ht="15.75" customHeight="1">
      <c r="A66" s="1405" t="s">
        <v>835</v>
      </c>
      <c r="B66" s="1406"/>
      <c r="C66" s="897">
        <v>0</v>
      </c>
      <c r="D66" s="656">
        <v>0</v>
      </c>
      <c r="E66" s="897">
        <v>0</v>
      </c>
      <c r="F66" s="897">
        <v>0</v>
      </c>
      <c r="G66" s="897">
        <v>0</v>
      </c>
      <c r="H66" s="897">
        <v>0</v>
      </c>
      <c r="I66" s="897">
        <v>0</v>
      </c>
      <c r="K66" s="897">
        <v>16700.900000000001</v>
      </c>
      <c r="L66" s="656">
        <v>1.8148614822939762E-2</v>
      </c>
      <c r="M66" s="897">
        <v>2316.8399999999992</v>
      </c>
      <c r="N66" s="897">
        <v>174.31999999999971</v>
      </c>
      <c r="O66" s="897">
        <v>10000.219999999999</v>
      </c>
      <c r="P66" s="897">
        <v>13806.06</v>
      </c>
    </row>
    <row r="67" spans="1:18" s="655" customFormat="1" ht="15.75" customHeight="1">
      <c r="A67" s="1405" t="s">
        <v>836</v>
      </c>
      <c r="B67" s="1406"/>
      <c r="C67" s="897">
        <v>79068381.040000007</v>
      </c>
      <c r="D67" s="656">
        <v>0.39751599448947816</v>
      </c>
      <c r="E67" s="897">
        <v>-16425620.420000002</v>
      </c>
      <c r="F67" s="897">
        <v>1307961.8500000015</v>
      </c>
      <c r="G67" s="897">
        <v>47364219.530000001</v>
      </c>
      <c r="H67" s="897">
        <v>47364219.530000001</v>
      </c>
      <c r="I67" s="897">
        <v>41322962.770000003</v>
      </c>
      <c r="K67" s="897">
        <v>62304.97</v>
      </c>
      <c r="L67" s="656">
        <v>6.7705866275758614E-2</v>
      </c>
      <c r="M67" s="897">
        <v>-4460.2899999999972</v>
      </c>
      <c r="N67" s="897">
        <v>139.33000000000175</v>
      </c>
      <c r="O67" s="897">
        <v>24792.400000000001</v>
      </c>
      <c r="P67" s="897">
        <v>12197.04</v>
      </c>
    </row>
    <row r="68" spans="1:18" s="921" customFormat="1" ht="15.5">
      <c r="A68" s="1407" t="s">
        <v>988</v>
      </c>
      <c r="B68" s="1408"/>
      <c r="C68" s="918">
        <v>14727629.51</v>
      </c>
      <c r="D68" s="919">
        <v>7.4043103123339685E-2</v>
      </c>
      <c r="E68" s="918">
        <v>-428497.66000000003</v>
      </c>
      <c r="F68" s="918">
        <v>0</v>
      </c>
      <c r="G68" s="918">
        <v>142239.46</v>
      </c>
      <c r="H68" s="918">
        <v>142239.46</v>
      </c>
      <c r="I68" s="918">
        <v>98475.6</v>
      </c>
      <c r="J68" s="920"/>
      <c r="K68" s="918">
        <v>44855.31</v>
      </c>
      <c r="L68" s="919">
        <v>4.874358531298062E-2</v>
      </c>
      <c r="M68" s="918">
        <v>-522.39999999999964</v>
      </c>
      <c r="N68" s="918">
        <v>570.97000000000116</v>
      </c>
      <c r="O68" s="918">
        <v>6582.77</v>
      </c>
      <c r="P68" s="918">
        <v>13439.099787128654</v>
      </c>
      <c r="Q68" s="1976"/>
      <c r="R68" s="1976"/>
    </row>
    <row r="69" spans="1:18" s="655" customFormat="1" ht="15.75" customHeight="1">
      <c r="A69" s="1405" t="s">
        <v>834</v>
      </c>
      <c r="B69" s="1406"/>
      <c r="C69" s="897">
        <v>0</v>
      </c>
      <c r="D69" s="656">
        <v>0</v>
      </c>
      <c r="E69" s="897">
        <v>0</v>
      </c>
      <c r="F69" s="897">
        <v>0</v>
      </c>
      <c r="G69" s="897">
        <v>0</v>
      </c>
      <c r="H69" s="897">
        <v>0</v>
      </c>
      <c r="I69" s="897">
        <v>0</v>
      </c>
      <c r="K69" s="897">
        <v>2792.71</v>
      </c>
      <c r="L69" s="656">
        <v>3.0347956159351951E-3</v>
      </c>
      <c r="M69" s="897">
        <v>0</v>
      </c>
      <c r="N69" s="897">
        <v>0</v>
      </c>
      <c r="O69" s="897">
        <v>2792.71</v>
      </c>
      <c r="P69" s="897">
        <v>2792.71</v>
      </c>
    </row>
    <row r="70" spans="1:18" s="655" customFormat="1" ht="15.75" customHeight="1">
      <c r="A70" s="1405" t="s">
        <v>835</v>
      </c>
      <c r="B70" s="1406"/>
      <c r="C70" s="897">
        <v>0</v>
      </c>
      <c r="D70" s="656">
        <v>0</v>
      </c>
      <c r="E70" s="897">
        <v>0</v>
      </c>
      <c r="F70" s="897">
        <v>0</v>
      </c>
      <c r="G70" s="897">
        <v>0</v>
      </c>
      <c r="H70" s="897">
        <v>0</v>
      </c>
      <c r="I70" s="897">
        <v>0</v>
      </c>
      <c r="K70" s="897">
        <v>12873.69</v>
      </c>
      <c r="L70" s="656">
        <v>1.3989643741351147E-2</v>
      </c>
      <c r="M70" s="897">
        <v>365.32999999999993</v>
      </c>
      <c r="N70" s="897">
        <v>570.96000000000095</v>
      </c>
      <c r="O70" s="897">
        <v>3102.44</v>
      </c>
      <c r="P70" s="897">
        <v>11076.59</v>
      </c>
    </row>
    <row r="71" spans="1:18" s="655" customFormat="1" ht="15.75" customHeight="1">
      <c r="A71" s="1405" t="s">
        <v>836</v>
      </c>
      <c r="B71" s="1406"/>
      <c r="C71" s="897">
        <v>14727629.51</v>
      </c>
      <c r="D71" s="656">
        <v>7.4043103123339685E-2</v>
      </c>
      <c r="E71" s="897">
        <v>-428497.66000000003</v>
      </c>
      <c r="F71" s="897">
        <v>0</v>
      </c>
      <c r="G71" s="897">
        <v>142239.46</v>
      </c>
      <c r="H71" s="897">
        <v>142239.46</v>
      </c>
      <c r="I71" s="897">
        <v>98475.6</v>
      </c>
      <c r="K71" s="897">
        <v>29188.91</v>
      </c>
      <c r="L71" s="656">
        <v>3.1719145955694278E-2</v>
      </c>
      <c r="M71" s="897">
        <v>-887.7299999999999</v>
      </c>
      <c r="N71" s="897">
        <v>0</v>
      </c>
      <c r="O71" s="897">
        <v>687.62</v>
      </c>
      <c r="P71" s="897">
        <v>289.24</v>
      </c>
    </row>
    <row r="72" spans="1:18" s="921" customFormat="1" ht="15.5">
      <c r="A72" s="1407" t="s">
        <v>989</v>
      </c>
      <c r="B72" s="1408"/>
      <c r="C72" s="918">
        <v>539598.47</v>
      </c>
      <c r="D72" s="919">
        <v>2.7128293207184509E-3</v>
      </c>
      <c r="E72" s="918">
        <v>12910.199999999997</v>
      </c>
      <c r="F72" s="918">
        <v>7596.9500000000044</v>
      </c>
      <c r="G72" s="918">
        <v>105845.69</v>
      </c>
      <c r="H72" s="918">
        <v>105845.69</v>
      </c>
      <c r="I72" s="918">
        <v>49342.79</v>
      </c>
      <c r="J72" s="920"/>
      <c r="K72" s="918">
        <v>34095.79</v>
      </c>
      <c r="L72" s="919">
        <v>3.7051378057101188E-2</v>
      </c>
      <c r="M72" s="918">
        <v>8480.39</v>
      </c>
      <c r="N72" s="918">
        <v>1087.3600000000006</v>
      </c>
      <c r="O72" s="918">
        <v>26445.7</v>
      </c>
      <c r="P72" s="918">
        <v>24426.487943950666</v>
      </c>
      <c r="Q72" s="1976"/>
      <c r="R72" s="1976"/>
    </row>
    <row r="73" spans="1:18" s="655" customFormat="1" ht="15.75" customHeight="1">
      <c r="A73" s="1405" t="s">
        <v>834</v>
      </c>
      <c r="B73" s="1406"/>
      <c r="C73" s="897">
        <v>0</v>
      </c>
      <c r="D73" s="656">
        <v>0</v>
      </c>
      <c r="E73" s="897">
        <v>0</v>
      </c>
      <c r="F73" s="897">
        <v>0</v>
      </c>
      <c r="G73" s="897">
        <v>0</v>
      </c>
      <c r="H73" s="897">
        <v>0</v>
      </c>
      <c r="I73" s="897">
        <v>0</v>
      </c>
      <c r="K73" s="897">
        <v>5461.9</v>
      </c>
      <c r="L73" s="656">
        <v>5.9353639205919845E-3</v>
      </c>
      <c r="M73" s="897">
        <v>0</v>
      </c>
      <c r="N73" s="897">
        <v>0</v>
      </c>
      <c r="O73" s="897">
        <v>5461.9</v>
      </c>
      <c r="P73" s="897">
        <v>4762.08</v>
      </c>
    </row>
    <row r="74" spans="1:18" s="655" customFormat="1" ht="15.75" customHeight="1">
      <c r="A74" s="1405" t="s">
        <v>835</v>
      </c>
      <c r="B74" s="1406"/>
      <c r="C74" s="897">
        <v>0</v>
      </c>
      <c r="D74" s="656">
        <v>0</v>
      </c>
      <c r="E74" s="897">
        <v>0</v>
      </c>
      <c r="F74" s="897">
        <v>0</v>
      </c>
      <c r="G74" s="897">
        <v>0</v>
      </c>
      <c r="H74" s="897">
        <v>0</v>
      </c>
      <c r="I74" s="897">
        <v>0</v>
      </c>
      <c r="K74" s="897">
        <v>22615.94</v>
      </c>
      <c r="L74" s="656">
        <v>2.4576399111348263E-2</v>
      </c>
      <c r="M74" s="897">
        <v>8199.7199999999993</v>
      </c>
      <c r="N74" s="897">
        <v>681.95000000000073</v>
      </c>
      <c r="O74" s="897">
        <v>18637.849999999999</v>
      </c>
      <c r="P74" s="897">
        <v>19701.96</v>
      </c>
    </row>
    <row r="75" spans="1:18" s="655" customFormat="1" ht="15.75" customHeight="1">
      <c r="A75" s="1405" t="s">
        <v>836</v>
      </c>
      <c r="B75" s="1406"/>
      <c r="C75" s="897">
        <v>539598.47</v>
      </c>
      <c r="D75" s="656">
        <v>2.7128293207184509E-3</v>
      </c>
      <c r="E75" s="897">
        <v>12910.199999999997</v>
      </c>
      <c r="F75" s="897">
        <v>7596.9500000000044</v>
      </c>
      <c r="G75" s="897">
        <v>105845.69</v>
      </c>
      <c r="H75" s="897">
        <v>105845.69</v>
      </c>
      <c r="I75" s="897">
        <v>49342.79</v>
      </c>
      <c r="K75" s="897">
        <v>6017.94</v>
      </c>
      <c r="L75" s="656">
        <v>6.5396041583125515E-3</v>
      </c>
      <c r="M75" s="897">
        <v>280.65999999999985</v>
      </c>
      <c r="N75" s="897">
        <v>405.4</v>
      </c>
      <c r="O75" s="897">
        <v>2345.94</v>
      </c>
      <c r="P75" s="897">
        <v>1270.07</v>
      </c>
    </row>
    <row r="76" spans="1:18" s="921" customFormat="1" ht="15.5">
      <c r="A76" s="1407" t="s">
        <v>5867</v>
      </c>
      <c r="B76" s="1408"/>
      <c r="C76" s="918">
        <v>192900.72</v>
      </c>
      <c r="D76" s="919">
        <v>9.6980765939477201E-4</v>
      </c>
      <c r="E76" s="918">
        <v>0</v>
      </c>
      <c r="F76" s="918">
        <v>0</v>
      </c>
      <c r="G76" s="918">
        <v>0</v>
      </c>
      <c r="H76" s="918">
        <v>0</v>
      </c>
      <c r="I76" s="918">
        <v>0</v>
      </c>
      <c r="J76" s="920"/>
      <c r="K76" s="918"/>
      <c r="L76" s="919"/>
      <c r="M76" s="918"/>
      <c r="N76" s="918"/>
      <c r="O76" s="918"/>
      <c r="P76" s="918"/>
      <c r="Q76" s="1975"/>
    </row>
    <row r="77" spans="1:18" s="921" customFormat="1" ht="15.5">
      <c r="A77" s="1407" t="s">
        <v>1189</v>
      </c>
      <c r="B77" s="1408"/>
      <c r="C77" s="918">
        <v>0</v>
      </c>
      <c r="D77" s="919">
        <v>0</v>
      </c>
      <c r="E77" s="918">
        <v>0</v>
      </c>
      <c r="F77" s="918">
        <v>0</v>
      </c>
      <c r="G77" s="918">
        <v>0</v>
      </c>
      <c r="H77" s="918">
        <v>0</v>
      </c>
      <c r="I77" s="918">
        <v>0</v>
      </c>
      <c r="J77" s="920"/>
      <c r="K77" s="918">
        <v>0</v>
      </c>
      <c r="L77" s="919">
        <v>0</v>
      </c>
      <c r="M77" s="918">
        <v>0</v>
      </c>
      <c r="N77" s="918">
        <v>0</v>
      </c>
      <c r="O77" s="918">
        <v>0</v>
      </c>
      <c r="P77" s="918">
        <v>0</v>
      </c>
      <c r="Q77" s="1973"/>
    </row>
    <row r="78" spans="1:18" s="16" customFormat="1" ht="16" thickBot="1">
      <c r="A78" s="148"/>
      <c r="B78" s="125" t="s">
        <v>5</v>
      </c>
      <c r="C78" s="898">
        <v>198906162.60999998</v>
      </c>
      <c r="D78" s="657">
        <v>0.99903019234060542</v>
      </c>
      <c r="E78" s="898">
        <v>-12324623.010000005</v>
      </c>
      <c r="F78" s="898">
        <v>2986147.7500000019</v>
      </c>
      <c r="G78" s="898">
        <v>131535289.53</v>
      </c>
      <c r="H78" s="898">
        <v>131535289.53</v>
      </c>
      <c r="I78" s="898">
        <v>105402082.84</v>
      </c>
      <c r="K78" s="898">
        <v>920230.00999999978</v>
      </c>
      <c r="L78" s="657">
        <v>1.0000000000000002</v>
      </c>
      <c r="M78" s="898">
        <v>43051.96</v>
      </c>
      <c r="N78" s="898">
        <v>23539.359999999986</v>
      </c>
      <c r="O78" s="898">
        <v>603257.90999999992</v>
      </c>
      <c r="P78" s="898">
        <f>SUM(P7:P77)/2</f>
        <v>487990.69114949973</v>
      </c>
    </row>
    <row r="79" spans="1:18" s="16" customFormat="1" ht="15" thickTop="1">
      <c r="E79" s="966">
        <v>-6.1961996794263161E-2</v>
      </c>
      <c r="F79" s="966">
        <v>1.5012846815887814E-2</v>
      </c>
      <c r="G79" s="966">
        <v>0.66129318370041834</v>
      </c>
      <c r="H79" s="966">
        <v>0.66129318370041834</v>
      </c>
      <c r="I79" s="966">
        <v>0.52990858330852397</v>
      </c>
      <c r="M79" s="966">
        <v>4.6783912209079133E-2</v>
      </c>
      <c r="N79" s="966">
        <v>2.557986562511691E-2</v>
      </c>
      <c r="O79" s="966">
        <v>0.65555122463350235</v>
      </c>
      <c r="P79" s="966">
        <f>P78/K78</f>
        <v>0.53029208550751339</v>
      </c>
    </row>
    <row r="80" spans="1:18" ht="15.5">
      <c r="Q80" s="1973"/>
    </row>
    <row r="81" spans="3:521">
      <c r="Q81" s="1974"/>
    </row>
    <row r="82" spans="3:521">
      <c r="F82" s="680"/>
      <c r="H82" s="16" t="str">
        <f>IF(G79=H79,"OK","")</f>
        <v>OK</v>
      </c>
      <c r="I82" s="689"/>
      <c r="Q82" s="1974"/>
    </row>
    <row r="83" spans="3:521">
      <c r="F83" s="680"/>
      <c r="M83" t="s">
        <v>840</v>
      </c>
      <c r="Q83" s="1974"/>
    </row>
    <row r="84" spans="3:521">
      <c r="N84" s="680"/>
    </row>
    <row r="85" spans="3:521">
      <c r="C85" s="654"/>
      <c r="O85" s="654"/>
      <c r="P85" s="654"/>
      <c r="Q85" s="654"/>
      <c r="R85" s="654"/>
      <c r="S85" s="654"/>
      <c r="T85" s="654"/>
      <c r="U85" s="654"/>
      <c r="V85" s="654"/>
      <c r="W85" s="654"/>
      <c r="X85" s="654"/>
      <c r="Y85" s="654"/>
      <c r="Z85" s="654"/>
      <c r="AA85" s="654"/>
      <c r="LV85" s="654"/>
      <c r="LW85" s="654"/>
      <c r="LX85" s="654"/>
      <c r="LY85" s="654"/>
      <c r="LZ85" s="654"/>
      <c r="MA85" s="654"/>
      <c r="MB85" s="654"/>
      <c r="MC85" s="654"/>
      <c r="MD85" s="654"/>
      <c r="ME85" s="654"/>
      <c r="MF85" s="654"/>
      <c r="MG85" s="654"/>
      <c r="MH85" s="654"/>
      <c r="MI85" s="654"/>
      <c r="MJ85" s="654"/>
      <c r="MK85" s="654"/>
      <c r="ML85" s="654"/>
      <c r="MM85" s="654"/>
      <c r="MN85" s="654"/>
      <c r="MO85" s="654"/>
      <c r="MP85" s="654"/>
      <c r="MQ85" s="654"/>
      <c r="MR85" s="654"/>
      <c r="MS85" s="654"/>
      <c r="MT85" s="654"/>
      <c r="MU85" s="654"/>
      <c r="MV85" s="654"/>
      <c r="MW85" s="654"/>
      <c r="MX85" s="654"/>
      <c r="MY85" s="654"/>
      <c r="MZ85" s="654"/>
      <c r="NA85" s="654"/>
      <c r="NB85" s="654"/>
      <c r="NC85" s="654"/>
      <c r="ND85" s="654"/>
      <c r="NE85" s="654"/>
      <c r="NF85" s="654"/>
      <c r="NG85" s="654"/>
      <c r="NH85" s="654"/>
      <c r="NI85" s="654"/>
      <c r="NJ85" s="654"/>
      <c r="NK85" s="654"/>
      <c r="NL85" s="654"/>
      <c r="NM85" s="654"/>
      <c r="NN85" s="654"/>
      <c r="NO85" s="654"/>
      <c r="NP85" s="654"/>
      <c r="NQ85" s="654"/>
      <c r="NR85" s="654"/>
      <c r="NS85" s="654"/>
      <c r="NT85" s="654"/>
      <c r="NU85" s="654"/>
      <c r="NV85" s="654"/>
      <c r="NW85" s="654"/>
      <c r="NX85" s="654"/>
      <c r="NY85" s="654"/>
      <c r="NZ85" s="654"/>
      <c r="OA85" s="654"/>
      <c r="OB85" s="654"/>
      <c r="OC85" s="654"/>
      <c r="OD85" s="654"/>
      <c r="OE85" s="654"/>
      <c r="OF85" s="654"/>
      <c r="OG85" s="654"/>
      <c r="OH85" s="654"/>
      <c r="OI85" s="654"/>
      <c r="OJ85" s="654"/>
      <c r="OK85" s="654"/>
      <c r="OL85" s="654"/>
      <c r="OM85" s="654"/>
      <c r="ON85" s="654"/>
      <c r="OO85" s="654"/>
      <c r="OP85" s="654"/>
      <c r="OQ85" s="654"/>
      <c r="OR85" s="654"/>
      <c r="OS85" s="654"/>
      <c r="OT85" s="654"/>
      <c r="OU85" s="654"/>
      <c r="OV85" s="654"/>
      <c r="OW85" s="654"/>
      <c r="OX85" s="654"/>
      <c r="OY85" s="654"/>
      <c r="OZ85" s="654"/>
      <c r="PA85" s="654"/>
      <c r="PB85" s="654"/>
      <c r="PC85" s="654"/>
      <c r="PD85" s="654"/>
      <c r="PE85" s="654"/>
      <c r="PF85" s="654"/>
      <c r="PG85" s="654"/>
      <c r="PH85" s="654"/>
      <c r="PI85" s="654"/>
      <c r="PJ85" s="654"/>
      <c r="PK85" s="654"/>
      <c r="PL85" s="654"/>
      <c r="PM85" s="654"/>
      <c r="PN85" s="654"/>
      <c r="PO85" s="654"/>
      <c r="PP85" s="654"/>
      <c r="PQ85" s="654"/>
      <c r="PR85" s="654"/>
      <c r="PS85" s="654"/>
      <c r="PT85" s="654"/>
      <c r="PU85" s="654"/>
      <c r="PV85" s="654"/>
      <c r="PW85" s="654"/>
      <c r="PX85" s="654"/>
      <c r="PY85" s="654"/>
      <c r="PZ85" s="654"/>
      <c r="QA85" s="654"/>
      <c r="QB85" s="654"/>
      <c r="QC85" s="654"/>
      <c r="QD85" s="654"/>
      <c r="QE85" s="654"/>
      <c r="QF85" s="654"/>
      <c r="QG85" s="654"/>
      <c r="QH85" s="654"/>
      <c r="QI85" s="654"/>
      <c r="QJ85" s="654"/>
      <c r="QK85" s="654"/>
      <c r="QL85" s="654"/>
      <c r="QM85" s="654"/>
      <c r="QN85" s="654"/>
      <c r="QO85" s="654"/>
      <c r="QP85" s="654"/>
      <c r="QQ85" s="654"/>
      <c r="QR85" s="654"/>
      <c r="QS85" s="654"/>
      <c r="QT85" s="654"/>
      <c r="QU85" s="654"/>
      <c r="QV85" s="654"/>
      <c r="QW85" s="654"/>
      <c r="QX85" s="654"/>
      <c r="QY85" s="654"/>
      <c r="QZ85" s="654"/>
      <c r="RA85" s="654"/>
      <c r="RB85" s="654"/>
      <c r="RC85" s="654"/>
      <c r="RD85" s="654"/>
      <c r="RE85" s="654"/>
      <c r="RF85" s="654"/>
      <c r="RG85" s="654"/>
      <c r="RH85" s="654"/>
      <c r="RI85" s="654"/>
      <c r="RJ85" s="654"/>
      <c r="RK85" s="654"/>
      <c r="RL85" s="654"/>
      <c r="RM85" s="654"/>
      <c r="RN85" s="654"/>
      <c r="RO85" s="654"/>
      <c r="RP85" s="654"/>
      <c r="RQ85" s="654"/>
      <c r="RR85" s="654"/>
      <c r="RS85" s="654"/>
      <c r="RT85" s="654"/>
      <c r="RU85" s="654"/>
      <c r="RV85" s="654"/>
      <c r="RW85" s="654"/>
      <c r="RX85" s="654"/>
      <c r="RY85" s="654"/>
      <c r="RZ85" s="654"/>
      <c r="SA85" s="654"/>
      <c r="SB85" s="654"/>
      <c r="SC85" s="654"/>
      <c r="SD85" s="654"/>
      <c r="SE85" s="654"/>
      <c r="SF85" s="654"/>
      <c r="SG85" s="654"/>
      <c r="SH85" s="654"/>
      <c r="SI85" s="654"/>
      <c r="SJ85" s="654"/>
      <c r="SK85" s="654"/>
      <c r="SL85" s="654"/>
      <c r="SM85" s="654"/>
      <c r="SN85" s="654"/>
      <c r="SO85" s="654"/>
      <c r="SP85" s="654"/>
      <c r="SQ85" s="654"/>
      <c r="SR85" s="654"/>
      <c r="SS85" s="654"/>
      <c r="ST85" s="654"/>
      <c r="SU85" s="654"/>
      <c r="SV85" s="654"/>
      <c r="SW85" s="654"/>
      <c r="SX85" s="654"/>
      <c r="SY85" s="654"/>
      <c r="SZ85" s="654"/>
      <c r="TA85" s="654"/>
    </row>
    <row r="86" spans="3:521">
      <c r="C86" s="654"/>
      <c r="T86" s="654"/>
      <c r="U86" s="654"/>
      <c r="V86" s="654"/>
      <c r="W86" s="654"/>
      <c r="X86" s="654"/>
      <c r="Y86" s="654"/>
      <c r="Z86" s="654"/>
      <c r="AA86" s="654"/>
    </row>
    <row r="88" spans="3:521">
      <c r="C88" s="654"/>
      <c r="LV88" s="654"/>
      <c r="LW88" s="654"/>
      <c r="LX88" s="654"/>
      <c r="LY88" s="654"/>
      <c r="LZ88" s="654"/>
      <c r="MA88" s="654"/>
      <c r="MB88" s="654"/>
      <c r="MC88" s="654"/>
      <c r="MD88" s="654"/>
      <c r="ME88" s="654"/>
      <c r="MF88" s="654"/>
      <c r="MG88" s="654"/>
      <c r="MH88" s="654"/>
      <c r="MI88" s="654"/>
      <c r="MJ88" s="654"/>
      <c r="MK88" s="654"/>
      <c r="ML88" s="654"/>
      <c r="MM88" s="654"/>
      <c r="MN88" s="654"/>
      <c r="MO88" s="654"/>
      <c r="MP88" s="654"/>
      <c r="MQ88" s="654"/>
      <c r="MR88" s="654"/>
      <c r="MS88" s="654"/>
      <c r="MT88" s="654"/>
      <c r="MU88" s="654"/>
      <c r="MV88" s="654"/>
      <c r="MW88" s="654"/>
      <c r="MX88" s="654"/>
      <c r="MY88" s="654"/>
      <c r="MZ88" s="654"/>
      <c r="NA88" s="654"/>
      <c r="NB88" s="654"/>
      <c r="NC88" s="654"/>
      <c r="ND88" s="654"/>
      <c r="NE88" s="654"/>
      <c r="NF88" s="654"/>
      <c r="NG88" s="654"/>
      <c r="NH88" s="654"/>
      <c r="NI88" s="654"/>
      <c r="NJ88" s="654"/>
      <c r="NK88" s="654"/>
      <c r="NL88" s="654"/>
      <c r="NM88" s="654"/>
      <c r="NN88" s="654"/>
      <c r="NO88" s="654"/>
      <c r="NP88" s="654"/>
      <c r="NQ88" s="654"/>
      <c r="NR88" s="654"/>
      <c r="NS88" s="654"/>
      <c r="NT88" s="654"/>
      <c r="NU88" s="654"/>
      <c r="NV88" s="654"/>
      <c r="NW88" s="654"/>
      <c r="NX88" s="654"/>
      <c r="NY88" s="654"/>
      <c r="NZ88" s="654"/>
      <c r="OA88" s="654"/>
      <c r="OB88" s="654"/>
      <c r="OC88" s="654"/>
      <c r="OD88" s="654"/>
      <c r="OE88" s="654"/>
      <c r="OF88" s="654"/>
      <c r="OG88" s="654"/>
      <c r="OH88" s="654"/>
      <c r="OI88" s="654"/>
      <c r="OJ88" s="654"/>
      <c r="OK88" s="654"/>
      <c r="OL88" s="654"/>
      <c r="OM88" s="654"/>
      <c r="ON88" s="654"/>
      <c r="OO88" s="654"/>
      <c r="OP88" s="654"/>
      <c r="OQ88" s="654"/>
      <c r="OR88" s="654"/>
      <c r="OS88" s="654"/>
      <c r="OT88" s="654"/>
      <c r="OU88" s="654"/>
      <c r="OV88" s="654"/>
      <c r="OW88" s="654"/>
      <c r="OX88" s="654"/>
      <c r="OY88" s="654"/>
      <c r="OZ88" s="654"/>
      <c r="PA88" s="654"/>
      <c r="PB88" s="654"/>
      <c r="PC88" s="654"/>
      <c r="PD88" s="654"/>
      <c r="PE88" s="654"/>
      <c r="PF88" s="654"/>
      <c r="PG88" s="654"/>
      <c r="PH88" s="654"/>
      <c r="PI88" s="654"/>
      <c r="PJ88" s="654"/>
      <c r="PK88" s="654"/>
      <c r="PL88" s="654"/>
      <c r="PM88" s="654"/>
      <c r="PN88" s="654"/>
      <c r="PO88" s="654"/>
      <c r="PP88" s="654"/>
      <c r="PQ88" s="654"/>
      <c r="PR88" s="654"/>
      <c r="PS88" s="654"/>
      <c r="PT88" s="654"/>
      <c r="PU88" s="654"/>
      <c r="PV88" s="654"/>
      <c r="PW88" s="654"/>
      <c r="PX88" s="654"/>
      <c r="PY88" s="654"/>
      <c r="PZ88" s="654"/>
      <c r="QA88" s="654"/>
      <c r="QB88" s="654"/>
      <c r="QC88" s="654"/>
      <c r="QD88" s="654"/>
      <c r="QE88" s="654"/>
      <c r="QF88" s="654"/>
      <c r="QG88" s="654"/>
      <c r="QH88" s="654"/>
      <c r="QI88" s="654"/>
      <c r="QJ88" s="654"/>
      <c r="QK88" s="654"/>
      <c r="QL88" s="654"/>
      <c r="QM88" s="654"/>
      <c r="QN88" s="654"/>
      <c r="QO88" s="654"/>
      <c r="QP88" s="654"/>
      <c r="QQ88" s="654"/>
      <c r="QR88" s="654"/>
      <c r="QS88" s="654"/>
      <c r="QT88" s="654"/>
      <c r="QU88" s="654"/>
      <c r="QV88" s="654"/>
      <c r="QW88" s="654"/>
      <c r="QX88" s="654"/>
      <c r="QY88" s="654"/>
      <c r="QZ88" s="654"/>
      <c r="RA88" s="654"/>
      <c r="RB88" s="654"/>
      <c r="RC88" s="654"/>
      <c r="RD88" s="654"/>
      <c r="RE88" s="654"/>
      <c r="RF88" s="654"/>
      <c r="RG88" s="654"/>
      <c r="RH88" s="654"/>
      <c r="RI88" s="654"/>
      <c r="RJ88" s="654"/>
      <c r="RK88" s="654"/>
      <c r="RL88" s="654"/>
      <c r="RM88" s="654"/>
      <c r="RN88" s="654"/>
      <c r="RO88" s="654"/>
      <c r="RP88" s="654"/>
      <c r="RQ88" s="654"/>
      <c r="RR88" s="654"/>
      <c r="RS88" s="654"/>
      <c r="RT88" s="654"/>
      <c r="RU88" s="654"/>
      <c r="RV88" s="654"/>
      <c r="RW88" s="654"/>
      <c r="RX88" s="654"/>
      <c r="RY88" s="654"/>
      <c r="RZ88" s="654"/>
      <c r="SA88" s="654"/>
      <c r="SB88" s="654"/>
      <c r="SC88" s="654"/>
      <c r="SD88" s="654"/>
      <c r="SE88" s="654"/>
      <c r="SF88" s="654"/>
      <c r="SG88" s="654"/>
      <c r="SH88" s="654"/>
      <c r="SI88" s="654"/>
      <c r="SJ88" s="654"/>
      <c r="SK88" s="654"/>
      <c r="SL88" s="654"/>
      <c r="SM88" s="654"/>
      <c r="SN88" s="654"/>
      <c r="SO88" s="654"/>
      <c r="SP88" s="654"/>
      <c r="SQ88" s="654"/>
      <c r="SR88" s="654"/>
      <c r="SS88" s="654"/>
      <c r="ST88" s="654"/>
      <c r="SU88" s="654"/>
      <c r="SV88" s="654"/>
      <c r="SW88" s="654"/>
      <c r="SX88" s="654"/>
      <c r="SY88" s="654"/>
      <c r="SZ88" s="654"/>
      <c r="TA88" s="654"/>
    </row>
    <row r="89" spans="3:521">
      <c r="C89" s="654"/>
      <c r="T89" s="654"/>
      <c r="U89" s="654"/>
      <c r="V89" s="654"/>
      <c r="W89" s="654"/>
      <c r="X89" s="654"/>
      <c r="Y89" s="654"/>
      <c r="Z89" s="654"/>
      <c r="AA89" s="654"/>
      <c r="JB89" s="654"/>
      <c r="JC89" s="654"/>
      <c r="JD89" s="654"/>
      <c r="JE89" s="654"/>
      <c r="JF89" s="654"/>
      <c r="JG89" s="654"/>
      <c r="JH89" s="654"/>
      <c r="JI89" s="654"/>
      <c r="JJ89" s="654"/>
      <c r="JK89" s="654"/>
      <c r="JL89" s="654"/>
      <c r="JM89" s="654"/>
      <c r="JN89" s="654"/>
      <c r="JO89" s="654"/>
      <c r="JP89" s="654"/>
      <c r="JQ89" s="654"/>
      <c r="JR89" s="654"/>
      <c r="JS89" s="654"/>
      <c r="JT89" s="654"/>
      <c r="JU89" s="654"/>
      <c r="JV89" s="654"/>
      <c r="JW89" s="654"/>
      <c r="JX89" s="654"/>
      <c r="JY89" s="654"/>
      <c r="JZ89" s="654"/>
      <c r="KA89" s="654"/>
      <c r="KB89" s="654"/>
      <c r="KC89" s="654"/>
      <c r="KD89" s="654"/>
      <c r="KE89" s="654"/>
      <c r="KF89" s="654"/>
      <c r="KG89" s="654"/>
      <c r="KH89" s="654"/>
      <c r="KI89" s="654"/>
      <c r="KJ89" s="654"/>
      <c r="KK89" s="654"/>
      <c r="KL89" s="654"/>
      <c r="KM89" s="654"/>
      <c r="KN89" s="654"/>
      <c r="KO89" s="654"/>
      <c r="KP89" s="654"/>
      <c r="KQ89" s="654"/>
      <c r="KR89" s="654"/>
      <c r="KS89" s="654"/>
      <c r="KT89" s="654"/>
      <c r="KU89" s="654"/>
      <c r="KV89" s="654"/>
      <c r="KW89" s="654"/>
      <c r="KX89" s="654"/>
      <c r="KY89" s="654"/>
      <c r="KZ89" s="654"/>
      <c r="LA89" s="654"/>
      <c r="LB89" s="654"/>
      <c r="LC89" s="654"/>
      <c r="LD89" s="654"/>
      <c r="LE89" s="654"/>
      <c r="LF89" s="654"/>
      <c r="LG89" s="654"/>
      <c r="LH89" s="654"/>
      <c r="LI89" s="654"/>
      <c r="LJ89" s="654"/>
      <c r="LK89" s="654"/>
      <c r="LL89" s="654"/>
      <c r="LM89" s="654"/>
      <c r="LN89" s="654"/>
      <c r="LO89" s="654"/>
      <c r="LP89" s="654"/>
      <c r="LQ89" s="654"/>
      <c r="LR89" s="654"/>
      <c r="LS89" s="654"/>
      <c r="LT89" s="654"/>
      <c r="LU89" s="654"/>
      <c r="LV89" s="654"/>
      <c r="LW89" s="654"/>
      <c r="LX89" s="654"/>
      <c r="LY89" s="654"/>
      <c r="LZ89" s="654"/>
      <c r="MA89" s="654"/>
      <c r="MB89" s="654"/>
      <c r="MC89" s="654"/>
      <c r="MD89" s="654"/>
      <c r="ME89" s="654"/>
      <c r="MF89" s="654"/>
      <c r="MG89" s="654"/>
      <c r="MH89" s="654"/>
      <c r="MI89" s="654"/>
      <c r="MJ89" s="654"/>
      <c r="MK89" s="654"/>
      <c r="ML89" s="654"/>
      <c r="MM89" s="654"/>
      <c r="MN89" s="654"/>
      <c r="MO89" s="654"/>
      <c r="MP89" s="654"/>
      <c r="MQ89" s="654"/>
      <c r="MR89" s="654"/>
      <c r="MS89" s="654"/>
      <c r="MT89" s="654"/>
      <c r="MU89" s="654"/>
      <c r="MV89" s="654"/>
      <c r="MW89" s="654"/>
      <c r="MX89" s="654"/>
      <c r="MY89" s="654"/>
      <c r="MZ89" s="654"/>
      <c r="NA89" s="654"/>
      <c r="NB89" s="654"/>
      <c r="NC89" s="654"/>
      <c r="ND89" s="654"/>
      <c r="NE89" s="654"/>
      <c r="NF89" s="654"/>
      <c r="NG89" s="654"/>
      <c r="NH89" s="654"/>
      <c r="NI89" s="654"/>
      <c r="NJ89" s="654"/>
      <c r="NK89" s="654"/>
      <c r="NL89" s="654"/>
      <c r="NM89" s="654"/>
      <c r="NN89" s="654"/>
      <c r="NO89" s="654"/>
      <c r="NP89" s="654"/>
      <c r="NQ89" s="654"/>
      <c r="NR89" s="654"/>
      <c r="NS89" s="654"/>
      <c r="NT89" s="654"/>
      <c r="NU89" s="654"/>
      <c r="NV89" s="654"/>
      <c r="NW89" s="654"/>
      <c r="NX89" s="654"/>
      <c r="NY89" s="654"/>
      <c r="NZ89" s="654"/>
      <c r="OA89" s="654"/>
      <c r="OB89" s="654"/>
      <c r="OC89" s="654"/>
      <c r="OD89" s="654"/>
      <c r="OE89" s="654"/>
      <c r="OF89" s="654"/>
      <c r="OG89" s="654"/>
      <c r="OH89" s="654"/>
      <c r="OI89" s="654"/>
      <c r="OJ89" s="654"/>
      <c r="OK89" s="654"/>
      <c r="OL89" s="654"/>
      <c r="OM89" s="654"/>
      <c r="ON89" s="654"/>
      <c r="OO89" s="654"/>
      <c r="OP89" s="654"/>
      <c r="OQ89" s="654"/>
      <c r="OR89" s="654"/>
      <c r="OS89" s="654"/>
      <c r="OT89" s="654"/>
      <c r="OU89" s="654"/>
      <c r="OV89" s="654"/>
      <c r="OW89" s="654"/>
      <c r="OX89" s="654"/>
      <c r="OY89" s="654"/>
      <c r="OZ89" s="654"/>
      <c r="PA89" s="654"/>
      <c r="PB89" s="654"/>
      <c r="PC89" s="654"/>
      <c r="PD89" s="654"/>
      <c r="PE89" s="654"/>
      <c r="PF89" s="654"/>
      <c r="PG89" s="654"/>
      <c r="PH89" s="654"/>
      <c r="PI89" s="654"/>
      <c r="PJ89" s="654"/>
      <c r="PK89" s="654"/>
      <c r="PL89" s="654"/>
      <c r="PM89" s="654"/>
      <c r="PN89" s="654"/>
      <c r="PO89" s="654"/>
      <c r="PP89" s="654"/>
      <c r="PQ89" s="654"/>
      <c r="PR89" s="654"/>
      <c r="PS89" s="654"/>
      <c r="PT89" s="654"/>
      <c r="PU89" s="654"/>
      <c r="PV89" s="654"/>
      <c r="PW89" s="654"/>
      <c r="PX89" s="654"/>
      <c r="PY89" s="654"/>
      <c r="PZ89" s="654"/>
      <c r="QA89" s="654"/>
      <c r="QB89" s="654"/>
      <c r="QC89" s="654"/>
      <c r="QD89" s="654"/>
      <c r="QE89" s="654"/>
      <c r="QF89" s="654"/>
      <c r="QG89" s="654"/>
      <c r="QH89" s="654"/>
      <c r="QI89" s="654"/>
      <c r="QJ89" s="654"/>
      <c r="QK89" s="654"/>
      <c r="QL89" s="654"/>
      <c r="QM89" s="654"/>
      <c r="QN89" s="654"/>
      <c r="QO89" s="654"/>
      <c r="QP89" s="654"/>
      <c r="QQ89" s="654"/>
      <c r="QR89" s="654"/>
      <c r="QS89" s="654"/>
      <c r="QT89" s="654"/>
      <c r="QU89" s="654"/>
      <c r="QV89" s="654"/>
      <c r="QW89" s="654"/>
      <c r="QX89" s="654"/>
      <c r="QY89" s="654"/>
      <c r="QZ89" s="654"/>
      <c r="RA89" s="654"/>
      <c r="RB89" s="654"/>
      <c r="RC89" s="654"/>
      <c r="RD89" s="654"/>
      <c r="RE89" s="654"/>
      <c r="RF89" s="654"/>
      <c r="RG89" s="654"/>
      <c r="RH89" s="654"/>
      <c r="RI89" s="654"/>
      <c r="RJ89" s="654"/>
      <c r="RK89" s="654"/>
      <c r="RL89" s="654"/>
      <c r="RM89" s="654"/>
      <c r="RN89" s="654"/>
      <c r="RO89" s="654"/>
      <c r="RP89" s="654"/>
      <c r="RQ89" s="654"/>
      <c r="RR89" s="654"/>
      <c r="RS89" s="654"/>
      <c r="RT89" s="654"/>
      <c r="RU89" s="654"/>
      <c r="RV89" s="654"/>
      <c r="RW89" s="654"/>
      <c r="RX89" s="654"/>
      <c r="RY89" s="654"/>
      <c r="RZ89" s="654"/>
      <c r="SA89" s="654"/>
      <c r="SB89" s="654"/>
      <c r="SC89" s="654"/>
      <c r="SD89" s="654"/>
      <c r="SE89" s="654"/>
      <c r="SF89" s="654"/>
      <c r="SG89" s="654"/>
      <c r="SH89" s="654"/>
      <c r="SI89" s="654"/>
      <c r="SJ89" s="654"/>
      <c r="SK89" s="654"/>
      <c r="SL89" s="654"/>
      <c r="SM89" s="654"/>
      <c r="SN89" s="654"/>
      <c r="SO89" s="654"/>
      <c r="SP89" s="654"/>
      <c r="SQ89" s="654"/>
      <c r="SR89" s="654"/>
      <c r="SS89" s="654"/>
      <c r="ST89" s="654"/>
      <c r="SU89" s="654"/>
      <c r="SV89" s="654"/>
      <c r="SW89" s="654"/>
      <c r="SX89" s="654"/>
      <c r="SY89" s="654"/>
      <c r="SZ89" s="654"/>
      <c r="TA89" s="654"/>
    </row>
    <row r="90" spans="3:521">
      <c r="C90" s="654"/>
      <c r="R90" s="654"/>
      <c r="S90" s="654"/>
      <c r="T90" s="654"/>
      <c r="U90" s="654"/>
      <c r="V90" s="654"/>
      <c r="W90" s="654"/>
      <c r="X90" s="654"/>
      <c r="Y90" s="654"/>
      <c r="Z90" s="654"/>
      <c r="AA90" s="654"/>
    </row>
    <row r="92" spans="3:521">
      <c r="C92" s="654"/>
      <c r="JD92" s="654"/>
      <c r="JE92" s="654"/>
      <c r="JF92" s="654"/>
      <c r="JG92" s="654"/>
      <c r="JH92" s="654"/>
      <c r="JI92" s="654"/>
      <c r="JJ92" s="654"/>
      <c r="JK92" s="654"/>
      <c r="JL92" s="654"/>
      <c r="JM92" s="654"/>
      <c r="JN92" s="654"/>
      <c r="JO92" s="654"/>
      <c r="JP92" s="654"/>
      <c r="JQ92" s="654"/>
      <c r="JR92" s="654"/>
      <c r="JS92" s="654"/>
      <c r="JT92" s="654"/>
      <c r="JU92" s="654"/>
      <c r="JV92" s="654"/>
      <c r="JW92" s="654"/>
      <c r="JX92" s="654"/>
      <c r="JY92" s="654"/>
      <c r="JZ92" s="654"/>
      <c r="KA92" s="654"/>
      <c r="KB92" s="654"/>
      <c r="KC92" s="654"/>
      <c r="KD92" s="654"/>
      <c r="KE92" s="654"/>
      <c r="KF92" s="654"/>
      <c r="KG92" s="654"/>
      <c r="KH92" s="654"/>
      <c r="KI92" s="654"/>
      <c r="KJ92" s="654"/>
      <c r="KK92" s="654"/>
      <c r="KL92" s="654"/>
      <c r="KM92" s="654"/>
      <c r="KN92" s="654"/>
      <c r="KO92" s="654"/>
      <c r="KP92" s="654"/>
      <c r="KQ92" s="654"/>
      <c r="KR92" s="654"/>
      <c r="KS92" s="654"/>
      <c r="KT92" s="654"/>
      <c r="KU92" s="654"/>
      <c r="KV92" s="654"/>
      <c r="KW92" s="654"/>
      <c r="KX92" s="654"/>
      <c r="KY92" s="654"/>
      <c r="KZ92" s="654"/>
      <c r="LA92" s="654"/>
      <c r="LB92" s="654"/>
      <c r="LC92" s="654"/>
      <c r="LD92" s="654"/>
      <c r="LE92" s="654"/>
      <c r="LF92" s="654"/>
      <c r="LG92" s="654"/>
      <c r="LH92" s="654"/>
      <c r="LI92" s="654"/>
      <c r="LJ92" s="654"/>
      <c r="LK92" s="654"/>
      <c r="LL92" s="654"/>
      <c r="LM92" s="654"/>
      <c r="LN92" s="654"/>
      <c r="LO92" s="654"/>
      <c r="LP92" s="654"/>
      <c r="LQ92" s="654"/>
      <c r="LR92" s="654"/>
      <c r="LS92" s="654"/>
      <c r="LT92" s="654"/>
      <c r="LU92" s="654"/>
      <c r="LV92" s="654"/>
      <c r="LW92" s="654"/>
      <c r="LX92" s="654"/>
      <c r="LY92" s="654"/>
      <c r="LZ92" s="654"/>
      <c r="MA92" s="654"/>
      <c r="MB92" s="654"/>
      <c r="MC92" s="654"/>
      <c r="MD92" s="654"/>
      <c r="ME92" s="654"/>
      <c r="MF92" s="654"/>
      <c r="MG92" s="654"/>
      <c r="MH92" s="654"/>
      <c r="MI92" s="654"/>
      <c r="MJ92" s="654"/>
      <c r="MK92" s="654"/>
      <c r="ML92" s="654"/>
      <c r="MM92" s="654"/>
      <c r="MN92" s="654"/>
      <c r="MO92" s="654"/>
      <c r="MP92" s="654"/>
      <c r="MQ92" s="654"/>
      <c r="MR92" s="654"/>
      <c r="MS92" s="654"/>
      <c r="MT92" s="654"/>
      <c r="MU92" s="654"/>
      <c r="MV92" s="654"/>
      <c r="MW92" s="654"/>
      <c r="MX92" s="654"/>
      <c r="MY92" s="654"/>
      <c r="MZ92" s="654"/>
      <c r="NA92" s="654"/>
      <c r="NB92" s="654"/>
      <c r="NC92" s="654"/>
      <c r="ND92" s="654"/>
      <c r="NE92" s="654"/>
      <c r="NF92" s="654"/>
      <c r="NG92" s="654"/>
      <c r="NH92" s="654"/>
      <c r="NI92" s="654"/>
      <c r="NJ92" s="654"/>
      <c r="NK92" s="654"/>
      <c r="NL92" s="654"/>
      <c r="NM92" s="654"/>
      <c r="NN92" s="654"/>
      <c r="NO92" s="654"/>
      <c r="NP92" s="654"/>
      <c r="NQ92" s="654"/>
      <c r="NR92" s="654"/>
      <c r="NS92" s="654"/>
      <c r="NT92" s="654"/>
      <c r="NU92" s="654"/>
      <c r="NV92" s="654"/>
      <c r="NW92" s="654"/>
      <c r="NX92" s="654"/>
      <c r="NY92" s="654"/>
      <c r="NZ92" s="654"/>
      <c r="OA92" s="654"/>
      <c r="OB92" s="654"/>
      <c r="OC92" s="654"/>
      <c r="OD92" s="654"/>
      <c r="OE92" s="654"/>
      <c r="OF92" s="654"/>
      <c r="OG92" s="654"/>
      <c r="OH92" s="654"/>
      <c r="OI92" s="654"/>
      <c r="OJ92" s="654"/>
      <c r="OK92" s="654"/>
      <c r="OL92" s="654"/>
      <c r="OM92" s="654"/>
      <c r="ON92" s="654"/>
      <c r="OO92" s="654"/>
      <c r="OP92" s="654"/>
      <c r="OQ92" s="654"/>
      <c r="OR92" s="654"/>
      <c r="OS92" s="654"/>
      <c r="OT92" s="654"/>
      <c r="OU92" s="654"/>
      <c r="OV92" s="654"/>
      <c r="OW92" s="654"/>
      <c r="OX92" s="654"/>
      <c r="OY92" s="654"/>
      <c r="OZ92" s="654"/>
      <c r="PA92" s="654"/>
      <c r="PB92" s="654"/>
      <c r="PC92" s="654"/>
      <c r="PD92" s="654"/>
      <c r="PE92" s="654"/>
      <c r="PF92" s="654"/>
      <c r="PG92" s="654"/>
      <c r="PH92" s="654"/>
      <c r="PI92" s="654"/>
      <c r="PJ92" s="654"/>
      <c r="PK92" s="654"/>
      <c r="PL92" s="654"/>
      <c r="PM92" s="654"/>
      <c r="PN92" s="654"/>
      <c r="PO92" s="654"/>
      <c r="PP92" s="654"/>
      <c r="PQ92" s="654"/>
      <c r="PR92" s="654"/>
      <c r="PS92" s="654"/>
      <c r="PT92" s="654"/>
      <c r="PU92" s="654"/>
      <c r="PV92" s="654"/>
      <c r="PW92" s="654"/>
      <c r="PX92" s="654"/>
      <c r="PY92" s="654"/>
      <c r="PZ92" s="654"/>
      <c r="QA92" s="654"/>
      <c r="QB92" s="654"/>
      <c r="QC92" s="654"/>
      <c r="QD92" s="654"/>
      <c r="QE92" s="654"/>
      <c r="QF92" s="654"/>
      <c r="QG92" s="654"/>
      <c r="QH92" s="654"/>
      <c r="QI92" s="654"/>
      <c r="QJ92" s="654"/>
      <c r="QK92" s="654"/>
      <c r="QL92" s="654"/>
      <c r="QM92" s="654"/>
      <c r="QN92" s="654"/>
      <c r="QO92" s="654"/>
      <c r="QP92" s="654"/>
      <c r="QQ92" s="654"/>
      <c r="QR92" s="654"/>
      <c r="QS92" s="654"/>
      <c r="QT92" s="654"/>
      <c r="QU92" s="654"/>
      <c r="QV92" s="654"/>
      <c r="QW92" s="654"/>
      <c r="QX92" s="654"/>
      <c r="QY92" s="654"/>
      <c r="QZ92" s="654"/>
      <c r="RA92" s="654"/>
      <c r="RB92" s="654"/>
      <c r="RC92" s="654"/>
      <c r="RD92" s="654"/>
      <c r="RE92" s="654"/>
      <c r="RF92" s="654"/>
      <c r="RG92" s="654"/>
      <c r="RH92" s="654"/>
      <c r="RI92" s="654"/>
      <c r="RJ92" s="654"/>
      <c r="RK92" s="654"/>
      <c r="RL92" s="654"/>
      <c r="RM92" s="654"/>
      <c r="RN92" s="654"/>
      <c r="RO92" s="654"/>
      <c r="RP92" s="654"/>
      <c r="RQ92" s="654"/>
      <c r="RR92" s="654"/>
      <c r="RS92" s="654"/>
      <c r="RT92" s="654"/>
      <c r="RU92" s="654"/>
      <c r="RV92" s="654"/>
      <c r="RW92" s="654"/>
      <c r="RX92" s="654"/>
      <c r="RY92" s="654"/>
      <c r="RZ92" s="654"/>
      <c r="SA92" s="654"/>
      <c r="SB92" s="654"/>
      <c r="SC92" s="654"/>
      <c r="SD92" s="654"/>
      <c r="SE92" s="654"/>
      <c r="SF92" s="654"/>
      <c r="SG92" s="654"/>
      <c r="SH92" s="654"/>
      <c r="SI92" s="654"/>
      <c r="SJ92" s="654"/>
      <c r="SK92" s="654"/>
      <c r="SL92" s="654"/>
      <c r="SM92" s="654"/>
      <c r="SN92" s="654"/>
      <c r="SO92" s="654"/>
      <c r="SP92" s="654"/>
      <c r="SQ92" s="654"/>
      <c r="SR92" s="654"/>
      <c r="SS92" s="654"/>
      <c r="ST92" s="654"/>
      <c r="SU92" s="654"/>
      <c r="SV92" s="654"/>
      <c r="SW92" s="654"/>
      <c r="SX92" s="654"/>
      <c r="SY92" s="654"/>
      <c r="SZ92" s="654"/>
      <c r="TA92" s="654"/>
    </row>
    <row r="93" spans="3:521">
      <c r="C93" s="654"/>
      <c r="R93" s="654"/>
      <c r="S93" s="654"/>
      <c r="T93" s="654"/>
      <c r="U93" s="654"/>
      <c r="V93" s="654"/>
      <c r="W93" s="654"/>
      <c r="X93" s="654"/>
      <c r="Y93" s="654"/>
      <c r="Z93" s="654"/>
      <c r="AA93" s="654"/>
    </row>
  </sheetData>
  <autoFilter ref="A6:U83" xr:uid="{EBE865A7-182A-462D-BBC3-AF1328AD11B1}">
    <filterColumn colId="0" showButton="0"/>
  </autoFilter>
  <mergeCells count="82">
    <mergeCell ref="A74:B74"/>
    <mergeCell ref="A75:B75"/>
    <mergeCell ref="A77:B77"/>
    <mergeCell ref="A76:B76"/>
    <mergeCell ref="A69:B69"/>
    <mergeCell ref="A70:B70"/>
    <mergeCell ref="A71:B71"/>
    <mergeCell ref="A72:B72"/>
    <mergeCell ref="A73:B73"/>
    <mergeCell ref="A25:B25"/>
    <mergeCell ref="A26:B26"/>
    <mergeCell ref="A27:B27"/>
    <mergeCell ref="A28:B28"/>
    <mergeCell ref="A19:B19"/>
    <mergeCell ref="A20:B20"/>
    <mergeCell ref="A21:B21"/>
    <mergeCell ref="A22:B22"/>
    <mergeCell ref="A23:B23"/>
    <mergeCell ref="A1:A3"/>
    <mergeCell ref="B1:P3"/>
    <mergeCell ref="L5:L6"/>
    <mergeCell ref="M5:N5"/>
    <mergeCell ref="O5:P5"/>
    <mergeCell ref="K4:P4"/>
    <mergeCell ref="A5:B6"/>
    <mergeCell ref="C5:C6"/>
    <mergeCell ref="D5:D6"/>
    <mergeCell ref="E5:F5"/>
    <mergeCell ref="A64:B64"/>
    <mergeCell ref="A65:B65"/>
    <mergeCell ref="A47:B47"/>
    <mergeCell ref="A48:B48"/>
    <mergeCell ref="A66:B66"/>
    <mergeCell ref="A62:B62"/>
    <mergeCell ref="A63:B63"/>
    <mergeCell ref="A49:B49"/>
    <mergeCell ref="A50:B50"/>
    <mergeCell ref="A51:B51"/>
    <mergeCell ref="A52:B52"/>
    <mergeCell ref="A53:B53"/>
    <mergeCell ref="A59:B59"/>
    <mergeCell ref="A60:B60"/>
    <mergeCell ref="A61:B61"/>
    <mergeCell ref="A54:B54"/>
    <mergeCell ref="A67:B67"/>
    <mergeCell ref="A68:B68"/>
    <mergeCell ref="A44:B44"/>
    <mergeCell ref="A9:B9"/>
    <mergeCell ref="A10:B10"/>
    <mergeCell ref="A11:B11"/>
    <mergeCell ref="A12:B12"/>
    <mergeCell ref="A14:B14"/>
    <mergeCell ref="A13:B13"/>
    <mergeCell ref="A39:B39"/>
    <mergeCell ref="A40:B40"/>
    <mergeCell ref="A41:B41"/>
    <mergeCell ref="A42:B42"/>
    <mergeCell ref="A43:B43"/>
    <mergeCell ref="A34:B34"/>
    <mergeCell ref="A35:B35"/>
    <mergeCell ref="A8:B8"/>
    <mergeCell ref="A45:B45"/>
    <mergeCell ref="A46:B46"/>
    <mergeCell ref="H5:I5"/>
    <mergeCell ref="A15:B15"/>
    <mergeCell ref="A16:B16"/>
    <mergeCell ref="A17:B17"/>
    <mergeCell ref="A18:B18"/>
    <mergeCell ref="A7:B7"/>
    <mergeCell ref="A38:B38"/>
    <mergeCell ref="A29:B29"/>
    <mergeCell ref="A30:B30"/>
    <mergeCell ref="A31:B31"/>
    <mergeCell ref="A36:B36"/>
    <mergeCell ref="A37:B37"/>
    <mergeCell ref="A24:B24"/>
    <mergeCell ref="A55:B55"/>
    <mergeCell ref="A56:B56"/>
    <mergeCell ref="A57:B57"/>
    <mergeCell ref="A58:B58"/>
    <mergeCell ref="A32:B32"/>
    <mergeCell ref="A33:B33"/>
  </mergeCells>
  <dataValidations disablePrompts="1" xWindow="127" yWindow="410"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77" xr:uid="{2C1E6EAD-5BC3-43C5-AD4A-9CE8FAE61E75}"/>
  </dataValidations>
  <pageMargins left="0.7" right="0.7" top="0.75" bottom="0.75" header="0.3" footer="0.3"/>
  <pageSetup scale="3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codeName="Sheet15">
    <tabColor theme="7" tint="0.79998168889431442"/>
  </sheetPr>
  <dimension ref="B1:Y42"/>
  <sheetViews>
    <sheetView zoomScale="70" zoomScaleNormal="70" workbookViewId="0">
      <selection activeCell="V30" sqref="V30"/>
    </sheetView>
  </sheetViews>
  <sheetFormatPr defaultRowHeight="14.5"/>
  <cols>
    <col min="1" max="1" width="2.453125" customWidth="1"/>
    <col min="2" max="7" width="13.54296875" customWidth="1"/>
    <col min="8" max="8" width="2.81640625" customWidth="1"/>
    <col min="9" max="14" width="15.7265625" customWidth="1"/>
    <col min="15" max="15" width="1.26953125" customWidth="1"/>
    <col min="16" max="21" width="15.7265625" customWidth="1"/>
  </cols>
  <sheetData>
    <row r="1" spans="2:25" s="566" customFormat="1" ht="32.25" customHeight="1">
      <c r="B1" s="658" t="s">
        <v>14</v>
      </c>
      <c r="C1" s="1431">
        <f>'Weekly Progress Report'!AG1</f>
        <v>46308</v>
      </c>
      <c r="D1" s="1431"/>
    </row>
    <row r="2" spans="2:25" ht="27.65" customHeight="1"/>
    <row r="3" spans="2:25" ht="15" thickBot="1"/>
    <row r="4" spans="2:25" s="483" customFormat="1" ht="45.75" customHeight="1" thickBot="1">
      <c r="B4" s="1432" t="s">
        <v>1288</v>
      </c>
      <c r="C4" s="1433"/>
      <c r="D4" s="1433"/>
      <c r="E4" s="1433"/>
      <c r="F4" s="1433"/>
      <c r="G4" s="1433"/>
      <c r="H4" s="1433"/>
      <c r="I4" s="1433"/>
      <c r="J4" s="1433"/>
      <c r="K4" s="1434"/>
      <c r="L4" s="1428" t="s">
        <v>6061</v>
      </c>
      <c r="M4" s="1429"/>
      <c r="N4" s="1429"/>
      <c r="O4" s="1429"/>
      <c r="P4" s="1429"/>
      <c r="Q4" s="1429"/>
      <c r="R4" s="1429"/>
      <c r="S4" s="1429"/>
      <c r="T4" s="1430"/>
      <c r="U4"/>
      <c r="V4"/>
      <c r="W4"/>
      <c r="X4"/>
      <c r="Y4"/>
    </row>
    <row r="5" spans="2:25">
      <c r="B5" s="118"/>
      <c r="K5" s="119"/>
      <c r="L5" s="118"/>
      <c r="T5" s="119"/>
    </row>
    <row r="6" spans="2:25">
      <c r="B6" s="118"/>
      <c r="K6" s="119"/>
      <c r="L6" s="118"/>
      <c r="T6" s="119"/>
    </row>
    <row r="7" spans="2:25">
      <c r="B7" s="118"/>
      <c r="K7" s="119"/>
      <c r="L7" s="118"/>
      <c r="T7" s="119"/>
    </row>
    <row r="8" spans="2:25">
      <c r="B8" s="118"/>
      <c r="K8" s="119"/>
      <c r="L8" s="118"/>
      <c r="T8" s="119"/>
    </row>
    <row r="9" spans="2:25">
      <c r="B9" s="118"/>
      <c r="K9" s="119"/>
      <c r="L9" s="118"/>
      <c r="T9" s="119"/>
    </row>
    <row r="10" spans="2:25">
      <c r="B10" s="118"/>
      <c r="K10" s="119"/>
      <c r="L10" s="118"/>
      <c r="T10" s="119"/>
    </row>
    <row r="11" spans="2:25">
      <c r="B11" s="118"/>
      <c r="K11" s="119"/>
      <c r="L11" s="118"/>
      <c r="T11" s="119"/>
    </row>
    <row r="12" spans="2:25">
      <c r="B12" s="118"/>
      <c r="K12" s="119"/>
      <c r="L12" s="118"/>
      <c r="T12" s="119"/>
    </row>
    <row r="13" spans="2:25">
      <c r="B13" s="118"/>
      <c r="K13" s="119"/>
      <c r="L13" s="118"/>
      <c r="T13" s="119"/>
    </row>
    <row r="14" spans="2:25">
      <c r="B14" s="118"/>
      <c r="K14" s="119"/>
      <c r="L14" s="118"/>
      <c r="T14" s="119"/>
    </row>
    <row r="15" spans="2:25">
      <c r="B15" s="118"/>
      <c r="K15" s="119"/>
      <c r="L15" s="118"/>
      <c r="T15" s="119"/>
    </row>
    <row r="16" spans="2:25">
      <c r="B16" s="118"/>
      <c r="K16" s="119"/>
      <c r="L16" s="118"/>
      <c r="T16" s="119"/>
    </row>
    <row r="17" spans="2:25">
      <c r="B17" s="118"/>
      <c r="K17" s="119"/>
      <c r="L17" s="118"/>
      <c r="T17" s="119"/>
    </row>
    <row r="18" spans="2:25">
      <c r="B18" s="118"/>
      <c r="K18" s="119"/>
      <c r="L18" s="118"/>
      <c r="T18" s="119"/>
    </row>
    <row r="19" spans="2:25">
      <c r="B19" s="118"/>
      <c r="K19" s="119"/>
      <c r="L19" s="118"/>
      <c r="T19" s="119"/>
    </row>
    <row r="20" spans="2:25">
      <c r="B20" s="118"/>
      <c r="K20" s="119"/>
      <c r="L20" s="118"/>
      <c r="T20" s="119"/>
    </row>
    <row r="21" spans="2:25" ht="15" thickBot="1">
      <c r="B21" s="149"/>
      <c r="C21" s="1113"/>
      <c r="D21" s="1113"/>
      <c r="E21" s="1113"/>
      <c r="F21" s="1113"/>
      <c r="G21" s="1113"/>
      <c r="H21" s="1113"/>
      <c r="I21" s="1113"/>
      <c r="J21" s="1113"/>
      <c r="K21" s="151"/>
      <c r="L21" s="149"/>
      <c r="M21" s="1113"/>
      <c r="N21" s="1113"/>
      <c r="O21" s="1113"/>
      <c r="P21" s="1113"/>
      <c r="Q21" s="1113"/>
      <c r="R21" s="1113"/>
      <c r="S21" s="1113"/>
      <c r="T21" s="151"/>
    </row>
    <row r="22" spans="2:25" ht="15" thickBot="1"/>
    <row r="23" spans="2:25" s="483" customFormat="1" ht="45" customHeight="1" thickBot="1">
      <c r="B23" s="1428" t="s">
        <v>6062</v>
      </c>
      <c r="C23" s="1429"/>
      <c r="D23" s="1429"/>
      <c r="E23" s="1429"/>
      <c r="F23" s="1429"/>
      <c r="G23" s="1430"/>
      <c r="I23" s="1428" t="s">
        <v>5740</v>
      </c>
      <c r="J23" s="1429"/>
      <c r="K23" s="1429"/>
      <c r="L23" s="1429"/>
      <c r="M23" s="1429"/>
      <c r="N23" s="1430"/>
      <c r="P23" s="1428" t="s">
        <v>1309</v>
      </c>
      <c r="Q23" s="1429"/>
      <c r="R23" s="1429"/>
      <c r="S23" s="1429"/>
      <c r="T23" s="1430"/>
      <c r="U23"/>
      <c r="V23"/>
      <c r="W23"/>
      <c r="X23"/>
      <c r="Y23"/>
    </row>
    <row r="24" spans="2:25">
      <c r="B24" s="115"/>
      <c r="C24" s="116"/>
      <c r="D24" s="116"/>
      <c r="E24" s="116"/>
      <c r="F24" s="116"/>
      <c r="G24" s="117"/>
      <c r="I24" s="115"/>
      <c r="J24" s="116"/>
      <c r="K24" s="116"/>
      <c r="L24" s="116"/>
      <c r="M24" s="116"/>
      <c r="N24" s="117"/>
      <c r="P24" s="115"/>
      <c r="Q24" s="116"/>
      <c r="R24" s="116"/>
      <c r="S24" s="116"/>
      <c r="T24" s="117"/>
    </row>
    <row r="25" spans="2:25">
      <c r="B25" s="118"/>
      <c r="G25" s="119"/>
      <c r="I25" s="118"/>
      <c r="N25" s="119"/>
      <c r="P25" s="118"/>
      <c r="T25" s="119"/>
    </row>
    <row r="26" spans="2:25">
      <c r="B26" s="118"/>
      <c r="G26" s="119"/>
      <c r="I26" s="118"/>
      <c r="N26" s="119"/>
      <c r="P26" s="118"/>
      <c r="T26" s="119"/>
    </row>
    <row r="27" spans="2:25">
      <c r="B27" s="118"/>
      <c r="G27" s="119"/>
      <c r="I27" s="118"/>
      <c r="N27" s="119"/>
      <c r="P27" s="118"/>
      <c r="T27" s="119"/>
    </row>
    <row r="28" spans="2:25">
      <c r="B28" s="118"/>
      <c r="G28" s="119"/>
      <c r="I28" s="118"/>
      <c r="N28" s="119"/>
      <c r="P28" s="118"/>
      <c r="T28" s="119"/>
    </row>
    <row r="29" spans="2:25">
      <c r="B29" s="118"/>
      <c r="G29" s="119"/>
      <c r="I29" s="118"/>
      <c r="N29" s="119"/>
      <c r="P29" s="118"/>
      <c r="T29" s="119"/>
    </row>
    <row r="30" spans="2:25">
      <c r="B30" s="118"/>
      <c r="G30" s="119"/>
      <c r="I30" s="118"/>
      <c r="N30" s="119"/>
      <c r="P30" s="118"/>
      <c r="T30" s="119"/>
    </row>
    <row r="31" spans="2:25">
      <c r="B31" s="118"/>
      <c r="G31" s="119"/>
      <c r="I31" s="118"/>
      <c r="N31" s="119"/>
      <c r="P31" s="118"/>
      <c r="T31" s="119"/>
    </row>
    <row r="32" spans="2:25">
      <c r="B32" s="118"/>
      <c r="G32" s="119"/>
      <c r="I32" s="118"/>
      <c r="N32" s="119"/>
      <c r="P32" s="118"/>
      <c r="T32" s="119"/>
    </row>
    <row r="33" spans="2:20">
      <c r="B33" s="118"/>
      <c r="G33" s="119"/>
      <c r="I33" s="118"/>
      <c r="N33" s="119"/>
      <c r="P33" s="118"/>
      <c r="T33" s="119"/>
    </row>
    <row r="34" spans="2:20">
      <c r="B34" s="118"/>
      <c r="G34" s="119"/>
      <c r="I34" s="118"/>
      <c r="N34" s="119"/>
      <c r="P34" s="118"/>
      <c r="T34" s="119"/>
    </row>
    <row r="35" spans="2:20">
      <c r="B35" s="118"/>
      <c r="G35" s="119"/>
      <c r="I35" s="118"/>
      <c r="N35" s="119"/>
      <c r="P35" s="118"/>
      <c r="T35" s="119"/>
    </row>
    <row r="36" spans="2:20">
      <c r="B36" s="118"/>
      <c r="G36" s="119"/>
      <c r="I36" s="118"/>
      <c r="N36" s="119"/>
      <c r="P36" s="118"/>
      <c r="T36" s="119"/>
    </row>
    <row r="37" spans="2:20">
      <c r="B37" s="118"/>
      <c r="G37" s="119"/>
      <c r="I37" s="118"/>
      <c r="N37" s="119"/>
      <c r="P37" s="118"/>
      <c r="T37" s="119"/>
    </row>
    <row r="38" spans="2:20">
      <c r="B38" s="118"/>
      <c r="G38" s="119"/>
      <c r="I38" s="118"/>
      <c r="N38" s="119"/>
      <c r="P38" s="118"/>
      <c r="T38" s="119"/>
    </row>
    <row r="39" spans="2:20">
      <c r="B39" s="118"/>
      <c r="G39" s="119"/>
      <c r="I39" s="118"/>
      <c r="N39" s="119"/>
      <c r="P39" s="118"/>
      <c r="T39" s="119"/>
    </row>
    <row r="40" spans="2:20" ht="15" thickBot="1">
      <c r="B40" s="149"/>
      <c r="C40" s="150"/>
      <c r="D40" s="150"/>
      <c r="E40" s="150"/>
      <c r="F40" s="150"/>
      <c r="G40" s="151"/>
      <c r="I40" s="149"/>
      <c r="J40" s="150"/>
      <c r="K40" s="150"/>
      <c r="L40" s="150"/>
      <c r="M40" s="1113"/>
      <c r="N40" s="151"/>
      <c r="P40" s="149"/>
      <c r="Q40" s="150"/>
      <c r="R40" s="150"/>
      <c r="S40" s="150"/>
      <c r="T40" s="151"/>
    </row>
    <row r="42" spans="2:20" ht="36" customHeight="1"/>
  </sheetData>
  <mergeCells count="6">
    <mergeCell ref="P23:T23"/>
    <mergeCell ref="B23:G23"/>
    <mergeCell ref="C1:D1"/>
    <mergeCell ref="I23:N23"/>
    <mergeCell ref="L4:T4"/>
    <mergeCell ref="B4:K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A5F1-AAC1-46C0-AEC1-E926D34FF900}">
  <sheetPr codeName="Sheet16">
    <tabColor rgb="FF2C6682"/>
    <pageSetUpPr fitToPage="1"/>
  </sheetPr>
  <dimension ref="A1:L2295"/>
  <sheetViews>
    <sheetView view="pageBreakPreview" zoomScale="55" zoomScaleNormal="70" zoomScaleSheetLayoutView="55" workbookViewId="0">
      <selection activeCell="E2301" sqref="E2301"/>
    </sheetView>
  </sheetViews>
  <sheetFormatPr defaultColWidth="9.1796875" defaultRowHeight="21"/>
  <cols>
    <col min="1" max="1" width="27.81640625" style="936" customWidth="1"/>
    <col min="2" max="2" width="92.54296875" style="936" customWidth="1"/>
    <col min="3" max="3" width="68.7265625" style="936" customWidth="1"/>
    <col min="4" max="4" width="24.453125" style="936" customWidth="1"/>
    <col min="5" max="5" width="96.453125" style="936" customWidth="1"/>
    <col min="6" max="6" width="23" style="981" customWidth="1"/>
    <col min="7" max="7" width="25" style="982" customWidth="1"/>
    <col min="8" max="8" width="24.54296875" style="982" bestFit="1" customWidth="1"/>
    <col min="9" max="9" width="26.1796875" style="885" customWidth="1"/>
    <col min="10" max="10" width="13" style="936" bestFit="1" customWidth="1"/>
    <col min="11" max="11" width="24" style="936" bestFit="1" customWidth="1"/>
    <col min="12" max="12" width="17.453125" style="936" bestFit="1" customWidth="1"/>
    <col min="13" max="13" width="32.26953125" style="936" customWidth="1"/>
    <col min="14" max="16384" width="9.1796875" style="936"/>
  </cols>
  <sheetData>
    <row r="1" spans="1:12">
      <c r="A1" s="1435"/>
      <c r="B1" s="1436"/>
      <c r="C1" s="1436"/>
      <c r="D1" s="1436"/>
      <c r="E1" s="1436"/>
      <c r="F1" s="1436"/>
      <c r="G1" s="1436"/>
      <c r="H1" s="1441"/>
      <c r="I1" s="878"/>
    </row>
    <row r="2" spans="1:12">
      <c r="A2" s="1439" t="s">
        <v>141</v>
      </c>
      <c r="B2" s="1440"/>
      <c r="C2" s="1442" t="str">
        <f>'General Information'!C3</f>
        <v>Development of Infrastructure for phase 1 of the Logistics area at the 2nd Industrial City in Dammam</v>
      </c>
      <c r="D2" s="1443"/>
      <c r="E2" s="1443"/>
      <c r="F2" s="1443"/>
      <c r="G2" s="1443"/>
      <c r="H2" s="1444"/>
      <c r="I2" s="586" t="s">
        <v>765</v>
      </c>
    </row>
    <row r="3" spans="1:12">
      <c r="A3" s="1439" t="s">
        <v>112</v>
      </c>
      <c r="B3" s="1445"/>
      <c r="C3" s="659" t="str">
        <f>'General Information'!C4</f>
        <v>DAM2-02-009</v>
      </c>
      <c r="D3" s="829" t="str">
        <f>'Weekly Progress Report'!B4</f>
        <v>DAM2-02-009</v>
      </c>
      <c r="E3" s="586" t="s">
        <v>764</v>
      </c>
      <c r="F3" s="1446">
        <f>Progress!C78</f>
        <v>198906162.60999998</v>
      </c>
      <c r="G3" s="1446"/>
      <c r="H3" s="1447"/>
      <c r="I3" s="588">
        <f>G2295</f>
        <v>81734061.682555214</v>
      </c>
    </row>
    <row r="4" spans="1:12">
      <c r="A4" s="1439" t="s">
        <v>763</v>
      </c>
      <c r="B4" s="1440"/>
      <c r="C4" s="967" t="s">
        <v>107</v>
      </c>
      <c r="D4" s="587">
        <f>G4-6</f>
        <v>46302</v>
      </c>
      <c r="E4" s="586" t="s">
        <v>762</v>
      </c>
      <c r="F4" s="968" t="s">
        <v>203</v>
      </c>
      <c r="G4" s="587">
        <f>'General Information'!L1</f>
        <v>46308</v>
      </c>
      <c r="H4" s="585"/>
      <c r="I4" s="969"/>
    </row>
    <row r="5" spans="1:12">
      <c r="A5" s="970"/>
      <c r="B5" s="971"/>
      <c r="C5" s="971"/>
      <c r="D5" s="971"/>
      <c r="E5" s="971"/>
      <c r="F5" s="972"/>
      <c r="G5" s="973"/>
      <c r="H5" s="973"/>
      <c r="I5" s="974"/>
    </row>
    <row r="6" spans="1:12" ht="42">
      <c r="A6" s="876" t="s">
        <v>761</v>
      </c>
      <c r="B6" s="876" t="s">
        <v>760</v>
      </c>
      <c r="C6" s="876" t="s">
        <v>759</v>
      </c>
      <c r="D6" s="876" t="s">
        <v>14</v>
      </c>
      <c r="E6" s="876" t="s">
        <v>758</v>
      </c>
      <c r="F6" s="928" t="s">
        <v>757</v>
      </c>
      <c r="G6" s="876" t="s">
        <v>756</v>
      </c>
      <c r="H6" s="877" t="s">
        <v>755</v>
      </c>
      <c r="I6" s="878" t="s">
        <v>754</v>
      </c>
    </row>
    <row r="7" spans="1:12">
      <c r="A7" s="586"/>
      <c r="B7" s="879"/>
      <c r="C7" s="879"/>
      <c r="D7" s="880"/>
      <c r="E7" s="879"/>
      <c r="F7" s="929"/>
      <c r="G7" s="879"/>
      <c r="H7" s="881"/>
      <c r="I7" s="879"/>
      <c r="K7" s="882">
        <f>I3/'Invoice Log'!E4</f>
        <v>0.4109176941028877</v>
      </c>
    </row>
    <row r="8" spans="1:12" s="926" customFormat="1" ht="42">
      <c r="A8" s="922" t="s">
        <v>1622</v>
      </c>
      <c r="B8" s="922" t="s">
        <v>1623</v>
      </c>
      <c r="C8" s="922" t="s">
        <v>1624</v>
      </c>
      <c r="D8" s="923">
        <v>45998</v>
      </c>
      <c r="E8" s="922" t="s">
        <v>1625</v>
      </c>
      <c r="F8" s="927">
        <v>7.9020000000000001</v>
      </c>
      <c r="G8" s="922">
        <v>1423.44</v>
      </c>
      <c r="H8" s="924">
        <v>11248.02288</v>
      </c>
      <c r="I8" s="925"/>
      <c r="K8" s="1078"/>
      <c r="L8" s="1078"/>
    </row>
    <row r="9" spans="1:12" s="926" customFormat="1" ht="42">
      <c r="A9" s="922" t="s">
        <v>1622</v>
      </c>
      <c r="B9" s="922" t="s">
        <v>1623</v>
      </c>
      <c r="C9" s="922" t="s">
        <v>1626</v>
      </c>
      <c r="D9" s="923">
        <v>46005</v>
      </c>
      <c r="E9" s="922" t="s">
        <v>1627</v>
      </c>
      <c r="F9" s="927">
        <v>7.9020000000000001</v>
      </c>
      <c r="G9" s="922">
        <v>2838.3</v>
      </c>
      <c r="H9" s="924">
        <v>22428.246600000002</v>
      </c>
      <c r="I9" s="925"/>
      <c r="K9" s="1078"/>
      <c r="L9" s="1078"/>
    </row>
    <row r="10" spans="1:12" s="926" customFormat="1" ht="42">
      <c r="A10" s="922" t="s">
        <v>1628</v>
      </c>
      <c r="B10" s="922" t="s">
        <v>1629</v>
      </c>
      <c r="C10" s="922" t="s">
        <v>1630</v>
      </c>
      <c r="D10" s="923">
        <v>45993</v>
      </c>
      <c r="E10" s="922" t="s">
        <v>1631</v>
      </c>
      <c r="F10" s="927">
        <v>28.974</v>
      </c>
      <c r="G10" s="922">
        <v>3059.48</v>
      </c>
      <c r="H10" s="924">
        <v>88645.373520000008</v>
      </c>
      <c r="I10" s="925"/>
      <c r="K10" s="1078"/>
      <c r="L10" s="1078"/>
    </row>
    <row r="11" spans="1:12" s="926" customFormat="1">
      <c r="A11" s="922" t="s">
        <v>975</v>
      </c>
      <c r="B11" s="922" t="s">
        <v>973</v>
      </c>
      <c r="C11" s="922" t="s">
        <v>1632</v>
      </c>
      <c r="D11" s="923">
        <v>45984</v>
      </c>
      <c r="E11" s="922" t="s">
        <v>1633</v>
      </c>
      <c r="F11" s="927">
        <v>14.926</v>
      </c>
      <c r="G11" s="922">
        <v>27560.913</v>
      </c>
      <c r="H11" s="924">
        <v>411374.18743799999</v>
      </c>
      <c r="I11" s="925"/>
      <c r="K11" s="1078"/>
      <c r="L11" s="1078"/>
    </row>
    <row r="12" spans="1:12" s="926" customFormat="1">
      <c r="A12" s="922" t="s">
        <v>975</v>
      </c>
      <c r="B12" s="922" t="s">
        <v>973</v>
      </c>
      <c r="C12" s="922" t="s">
        <v>1634</v>
      </c>
      <c r="D12" s="923">
        <v>45984</v>
      </c>
      <c r="E12" s="922" t="s">
        <v>1635</v>
      </c>
      <c r="F12" s="927">
        <v>14.926</v>
      </c>
      <c r="G12" s="922">
        <v>11444.047999999999</v>
      </c>
      <c r="H12" s="924">
        <v>170813.86044799999</v>
      </c>
      <c r="I12" s="925"/>
      <c r="K12" s="1078"/>
      <c r="L12" s="1078"/>
    </row>
    <row r="13" spans="1:12" s="926" customFormat="1" ht="42">
      <c r="A13" s="922" t="s">
        <v>975</v>
      </c>
      <c r="B13" s="922" t="s">
        <v>973</v>
      </c>
      <c r="C13" s="922" t="s">
        <v>1636</v>
      </c>
      <c r="D13" s="923">
        <v>45987</v>
      </c>
      <c r="E13" s="922" t="s">
        <v>1637</v>
      </c>
      <c r="F13" s="927">
        <v>14.926</v>
      </c>
      <c r="G13" s="922">
        <v>16997.485000000001</v>
      </c>
      <c r="H13" s="924">
        <v>253704.46111</v>
      </c>
      <c r="I13" s="925"/>
      <c r="K13" s="1078"/>
      <c r="L13" s="1078"/>
    </row>
    <row r="14" spans="1:12" s="926" customFormat="1">
      <c r="A14" s="922" t="s">
        <v>975</v>
      </c>
      <c r="B14" s="922" t="s">
        <v>973</v>
      </c>
      <c r="C14" s="922" t="s">
        <v>1638</v>
      </c>
      <c r="D14" s="923">
        <v>45992</v>
      </c>
      <c r="E14" s="922" t="s">
        <v>1639</v>
      </c>
      <c r="F14" s="927">
        <v>14.926</v>
      </c>
      <c r="G14" s="922">
        <v>9500.5000000000018</v>
      </c>
      <c r="H14" s="924">
        <v>141804.46300000002</v>
      </c>
      <c r="I14" s="925"/>
      <c r="K14" s="1078"/>
      <c r="L14" s="1078"/>
    </row>
    <row r="15" spans="1:12" s="926" customFormat="1" ht="42">
      <c r="A15" s="922" t="s">
        <v>975</v>
      </c>
      <c r="B15" s="922" t="s">
        <v>973</v>
      </c>
      <c r="C15" s="922" t="s">
        <v>1640</v>
      </c>
      <c r="D15" s="923">
        <v>45992</v>
      </c>
      <c r="E15" s="922" t="s">
        <v>1641</v>
      </c>
      <c r="F15" s="927">
        <v>14.926</v>
      </c>
      <c r="G15" s="922">
        <v>249.45699999999999</v>
      </c>
      <c r="H15" s="924">
        <v>3723.3951819999997</v>
      </c>
      <c r="I15" s="925"/>
      <c r="K15" s="1078"/>
      <c r="L15" s="1078"/>
    </row>
    <row r="16" spans="1:12" s="926" customFormat="1" ht="42">
      <c r="A16" s="922" t="s">
        <v>975</v>
      </c>
      <c r="B16" s="922" t="s">
        <v>973</v>
      </c>
      <c r="C16" s="922" t="s">
        <v>1642</v>
      </c>
      <c r="D16" s="923">
        <v>45992</v>
      </c>
      <c r="E16" s="922" t="s">
        <v>1643</v>
      </c>
      <c r="F16" s="927">
        <v>14.926</v>
      </c>
      <c r="G16" s="922">
        <v>1548.02</v>
      </c>
      <c r="H16" s="924">
        <v>23105.746520000001</v>
      </c>
      <c r="I16" s="925"/>
      <c r="K16" s="1078"/>
      <c r="L16" s="1078"/>
    </row>
    <row r="17" spans="1:12" s="926" customFormat="1" ht="42">
      <c r="A17" s="922" t="s">
        <v>975</v>
      </c>
      <c r="B17" s="922" t="s">
        <v>973</v>
      </c>
      <c r="C17" s="922" t="s">
        <v>1644</v>
      </c>
      <c r="D17" s="923">
        <v>45992</v>
      </c>
      <c r="E17" s="922" t="s">
        <v>1645</v>
      </c>
      <c r="F17" s="927">
        <v>14.926</v>
      </c>
      <c r="G17" s="922">
        <v>883.95</v>
      </c>
      <c r="H17" s="924">
        <v>13193.8377</v>
      </c>
      <c r="I17" s="925"/>
      <c r="K17" s="1078"/>
      <c r="L17" s="1078"/>
    </row>
    <row r="18" spans="1:12" s="926" customFormat="1" ht="42">
      <c r="A18" s="922" t="s">
        <v>975</v>
      </c>
      <c r="B18" s="922" t="s">
        <v>973</v>
      </c>
      <c r="C18" s="922" t="s">
        <v>1646</v>
      </c>
      <c r="D18" s="923">
        <v>45992</v>
      </c>
      <c r="E18" s="922" t="s">
        <v>1647</v>
      </c>
      <c r="F18" s="927">
        <v>14.926</v>
      </c>
      <c r="G18" s="922">
        <v>23527.23</v>
      </c>
      <c r="H18" s="924">
        <v>351167.43498000002</v>
      </c>
      <c r="I18" s="925"/>
      <c r="K18" s="1078"/>
      <c r="L18" s="1078"/>
    </row>
    <row r="19" spans="1:12" s="926" customFormat="1" ht="42">
      <c r="A19" s="922" t="s">
        <v>975</v>
      </c>
      <c r="B19" s="922" t="s">
        <v>973</v>
      </c>
      <c r="C19" s="922" t="s">
        <v>1648</v>
      </c>
      <c r="D19" s="923">
        <v>45992</v>
      </c>
      <c r="E19" s="922" t="s">
        <v>1649</v>
      </c>
      <c r="F19" s="927">
        <v>14.926</v>
      </c>
      <c r="G19" s="922">
        <v>7677.0690000000004</v>
      </c>
      <c r="H19" s="924">
        <v>114587.93189400001</v>
      </c>
      <c r="I19" s="925"/>
      <c r="K19" s="1078"/>
      <c r="L19" s="1078"/>
    </row>
    <row r="20" spans="1:12" s="926" customFormat="1" ht="42">
      <c r="A20" s="922" t="s">
        <v>975</v>
      </c>
      <c r="B20" s="922" t="s">
        <v>973</v>
      </c>
      <c r="C20" s="922" t="s">
        <v>1650</v>
      </c>
      <c r="D20" s="923">
        <v>45992</v>
      </c>
      <c r="E20" s="922" t="s">
        <v>1651</v>
      </c>
      <c r="F20" s="927">
        <v>14.926</v>
      </c>
      <c r="G20" s="922">
        <v>23805.69</v>
      </c>
      <c r="H20" s="924">
        <v>355323.72894</v>
      </c>
      <c r="I20" s="925"/>
      <c r="K20" s="1078"/>
      <c r="L20" s="1078"/>
    </row>
    <row r="21" spans="1:12" s="926" customFormat="1" ht="42">
      <c r="A21" s="922" t="s">
        <v>975</v>
      </c>
      <c r="B21" s="922" t="s">
        <v>973</v>
      </c>
      <c r="C21" s="922" t="s">
        <v>1652</v>
      </c>
      <c r="D21" s="923">
        <v>46001</v>
      </c>
      <c r="E21" s="922" t="s">
        <v>1653</v>
      </c>
      <c r="F21" s="927">
        <v>14.926</v>
      </c>
      <c r="G21" s="922">
        <v>9781.3799999999992</v>
      </c>
      <c r="H21" s="924">
        <v>145996.87787999999</v>
      </c>
      <c r="I21" s="925"/>
      <c r="K21" s="1078"/>
      <c r="L21" s="1078"/>
    </row>
    <row r="22" spans="1:12" s="926" customFormat="1">
      <c r="A22" s="922" t="s">
        <v>975</v>
      </c>
      <c r="B22" s="922" t="s">
        <v>973</v>
      </c>
      <c r="C22" s="922" t="s">
        <v>1654</v>
      </c>
      <c r="D22" s="923">
        <v>46004</v>
      </c>
      <c r="E22" s="922" t="s">
        <v>1655</v>
      </c>
      <c r="F22" s="927">
        <v>14.926</v>
      </c>
      <c r="G22" s="922">
        <v>9354.77</v>
      </c>
      <c r="H22" s="924">
        <v>139629.29702</v>
      </c>
      <c r="I22" s="925"/>
      <c r="K22" s="1078"/>
      <c r="L22" s="1078"/>
    </row>
    <row r="23" spans="1:12" s="926" customFormat="1" ht="42">
      <c r="A23" s="922" t="s">
        <v>975</v>
      </c>
      <c r="B23" s="922" t="s">
        <v>973</v>
      </c>
      <c r="C23" s="922" t="s">
        <v>1656</v>
      </c>
      <c r="D23" s="923">
        <v>46004</v>
      </c>
      <c r="E23" s="922" t="s">
        <v>1657</v>
      </c>
      <c r="F23" s="927">
        <v>14.926</v>
      </c>
      <c r="G23" s="922">
        <v>6427.74</v>
      </c>
      <c r="H23" s="924">
        <v>95940.447239999994</v>
      </c>
      <c r="I23" s="925"/>
      <c r="K23" s="1078"/>
      <c r="L23" s="1078"/>
    </row>
    <row r="24" spans="1:12" s="926" customFormat="1">
      <c r="A24" s="922" t="s">
        <v>975</v>
      </c>
      <c r="B24" s="922" t="s">
        <v>973</v>
      </c>
      <c r="C24" s="922" t="s">
        <v>1658</v>
      </c>
      <c r="D24" s="923">
        <v>46006</v>
      </c>
      <c r="E24" s="922" t="s">
        <v>1659</v>
      </c>
      <c r="F24" s="927">
        <v>14.926</v>
      </c>
      <c r="G24" s="922">
        <v>1516.58</v>
      </c>
      <c r="H24" s="924">
        <v>22636.47308</v>
      </c>
      <c r="I24" s="925"/>
      <c r="K24" s="1078"/>
      <c r="L24" s="1078"/>
    </row>
    <row r="25" spans="1:12" s="926" customFormat="1">
      <c r="A25" s="922" t="s">
        <v>975</v>
      </c>
      <c r="B25" s="922" t="s">
        <v>973</v>
      </c>
      <c r="C25" s="922" t="s">
        <v>1660</v>
      </c>
      <c r="D25" s="923">
        <v>46006</v>
      </c>
      <c r="E25" s="922" t="s">
        <v>1661</v>
      </c>
      <c r="F25" s="927">
        <v>14.926</v>
      </c>
      <c r="G25" s="922">
        <v>9620.92</v>
      </c>
      <c r="H25" s="924">
        <v>143601.85192000002</v>
      </c>
      <c r="I25" s="925"/>
      <c r="K25" s="1078"/>
      <c r="L25" s="1078"/>
    </row>
    <row r="26" spans="1:12" s="926" customFormat="1">
      <c r="A26" s="922" t="s">
        <v>975</v>
      </c>
      <c r="B26" s="922" t="s">
        <v>973</v>
      </c>
      <c r="C26" s="922" t="s">
        <v>1662</v>
      </c>
      <c r="D26" s="923">
        <v>46006</v>
      </c>
      <c r="E26" s="922" t="s">
        <v>1663</v>
      </c>
      <c r="F26" s="927">
        <v>14.926</v>
      </c>
      <c r="G26" s="922">
        <v>39545.050000000003</v>
      </c>
      <c r="H26" s="924">
        <v>590249.41630000004</v>
      </c>
      <c r="I26" s="925"/>
      <c r="K26" s="1078"/>
      <c r="L26" s="1078"/>
    </row>
    <row r="27" spans="1:12" s="926" customFormat="1" ht="42">
      <c r="A27" s="922" t="s">
        <v>975</v>
      </c>
      <c r="B27" s="922" t="s">
        <v>973</v>
      </c>
      <c r="C27" s="922" t="s">
        <v>1664</v>
      </c>
      <c r="D27" s="923">
        <v>46020</v>
      </c>
      <c r="E27" s="922" t="s">
        <v>1665</v>
      </c>
      <c r="F27" s="927">
        <v>14.926</v>
      </c>
      <c r="G27" s="922">
        <v>10453.44</v>
      </c>
      <c r="H27" s="924">
        <v>156028.04544000002</v>
      </c>
      <c r="I27" s="925"/>
      <c r="K27" s="1078"/>
      <c r="L27" s="1078"/>
    </row>
    <row r="28" spans="1:12" s="926" customFormat="1">
      <c r="A28" s="922" t="s">
        <v>975</v>
      </c>
      <c r="B28" s="922" t="s">
        <v>973</v>
      </c>
      <c r="C28" s="922" t="s">
        <v>1666</v>
      </c>
      <c r="D28" s="923">
        <v>46020</v>
      </c>
      <c r="E28" s="922" t="s">
        <v>1667</v>
      </c>
      <c r="F28" s="927">
        <v>14.926</v>
      </c>
      <c r="G28" s="922">
        <v>9594.09</v>
      </c>
      <c r="H28" s="924">
        <v>143201.38734000002</v>
      </c>
      <c r="I28" s="925"/>
      <c r="K28" s="1078"/>
      <c r="L28" s="1078"/>
    </row>
    <row r="29" spans="1:12" s="926" customFormat="1" ht="42">
      <c r="A29" s="922" t="s">
        <v>975</v>
      </c>
      <c r="B29" s="922" t="s">
        <v>973</v>
      </c>
      <c r="C29" s="922" t="s">
        <v>1668</v>
      </c>
      <c r="D29" s="923">
        <v>46021</v>
      </c>
      <c r="E29" s="922" t="s">
        <v>1669</v>
      </c>
      <c r="F29" s="927">
        <v>14.926</v>
      </c>
      <c r="G29" s="922">
        <v>4872.491</v>
      </c>
      <c r="H29" s="924">
        <v>72726.800665999996</v>
      </c>
      <c r="I29" s="925"/>
      <c r="K29" s="1078"/>
      <c r="L29" s="1078"/>
    </row>
    <row r="30" spans="1:12" s="926" customFormat="1">
      <c r="A30" s="922" t="s">
        <v>975</v>
      </c>
      <c r="B30" s="922" t="s">
        <v>973</v>
      </c>
      <c r="C30" s="922" t="s">
        <v>1670</v>
      </c>
      <c r="D30" s="923">
        <v>46040</v>
      </c>
      <c r="E30" s="922" t="s">
        <v>1671</v>
      </c>
      <c r="F30" s="927">
        <v>14.926</v>
      </c>
      <c r="G30" s="922">
        <v>27752.2</v>
      </c>
      <c r="H30" s="924">
        <v>414229.33720000001</v>
      </c>
      <c r="I30" s="925"/>
      <c r="K30" s="1078"/>
      <c r="L30" s="1078"/>
    </row>
    <row r="31" spans="1:12" s="926" customFormat="1" ht="42">
      <c r="A31" s="922" t="s">
        <v>975</v>
      </c>
      <c r="B31" s="922" t="s">
        <v>973</v>
      </c>
      <c r="C31" s="922" t="s">
        <v>1672</v>
      </c>
      <c r="D31" s="923">
        <v>46041</v>
      </c>
      <c r="E31" s="922" t="s">
        <v>1673</v>
      </c>
      <c r="F31" s="927">
        <v>14.926</v>
      </c>
      <c r="G31" s="922">
        <v>37281.47</v>
      </c>
      <c r="H31" s="924">
        <v>556463.22122000006</v>
      </c>
      <c r="I31" s="925"/>
      <c r="K31" s="1078"/>
      <c r="L31" s="1078"/>
    </row>
    <row r="32" spans="1:12" s="926" customFormat="1" ht="42">
      <c r="A32" s="922" t="s">
        <v>975</v>
      </c>
      <c r="B32" s="922" t="s">
        <v>973</v>
      </c>
      <c r="C32" s="922" t="s">
        <v>1674</v>
      </c>
      <c r="D32" s="923">
        <v>46055</v>
      </c>
      <c r="E32" s="922" t="s">
        <v>1675</v>
      </c>
      <c r="F32" s="927">
        <v>14.926</v>
      </c>
      <c r="G32" s="922">
        <v>12084.67</v>
      </c>
      <c r="H32" s="924">
        <v>180375.78442000001</v>
      </c>
      <c r="I32" s="925"/>
      <c r="K32" s="1078"/>
      <c r="L32" s="1078"/>
    </row>
    <row r="33" spans="1:12" s="926" customFormat="1">
      <c r="A33" s="922" t="s">
        <v>975</v>
      </c>
      <c r="B33" s="922" t="s">
        <v>973</v>
      </c>
      <c r="C33" s="922" t="s">
        <v>1676</v>
      </c>
      <c r="D33" s="923">
        <v>46065</v>
      </c>
      <c r="E33" s="922" t="s">
        <v>1677</v>
      </c>
      <c r="F33" s="927">
        <v>14.926</v>
      </c>
      <c r="G33" s="922">
        <v>9353.67</v>
      </c>
      <c r="H33" s="924">
        <v>139612.87841999999</v>
      </c>
      <c r="I33" s="925"/>
      <c r="K33" s="1078"/>
      <c r="L33" s="1078"/>
    </row>
    <row r="34" spans="1:12" s="926" customFormat="1">
      <c r="A34" s="922" t="s">
        <v>975</v>
      </c>
      <c r="B34" s="922" t="s">
        <v>973</v>
      </c>
      <c r="C34" s="922"/>
      <c r="D34" s="923">
        <v>46196</v>
      </c>
      <c r="E34" s="922" t="s">
        <v>5603</v>
      </c>
      <c r="F34" s="927">
        <v>14.926</v>
      </c>
      <c r="G34" s="922">
        <v>27104.165555555555</v>
      </c>
      <c r="H34" s="924">
        <v>404556.77508222224</v>
      </c>
      <c r="I34" s="925"/>
      <c r="K34" s="1078"/>
      <c r="L34" s="1078"/>
    </row>
    <row r="35" spans="1:12" s="926" customFormat="1">
      <c r="A35" s="922" t="s">
        <v>975</v>
      </c>
      <c r="B35" s="922" t="s">
        <v>973</v>
      </c>
      <c r="C35" s="922"/>
      <c r="D35" s="923">
        <v>46215</v>
      </c>
      <c r="E35" s="922" t="s">
        <v>5604</v>
      </c>
      <c r="F35" s="927">
        <v>14.926</v>
      </c>
      <c r="G35" s="922">
        <v>16859.715444444504</v>
      </c>
      <c r="H35" s="924">
        <v>251648.11272377867</v>
      </c>
      <c r="I35" s="925"/>
      <c r="K35" s="1078"/>
      <c r="L35" s="1078"/>
    </row>
    <row r="36" spans="1:12" s="926" customFormat="1">
      <c r="A36" s="922" t="s">
        <v>974</v>
      </c>
      <c r="B36" s="922" t="s">
        <v>1027</v>
      </c>
      <c r="C36" s="922" t="s">
        <v>1678</v>
      </c>
      <c r="D36" s="923">
        <v>46006</v>
      </c>
      <c r="E36" s="922" t="s">
        <v>1679</v>
      </c>
      <c r="F36" s="927">
        <v>2897400</v>
      </c>
      <c r="G36" s="922">
        <v>0.34499999999999997</v>
      </c>
      <c r="H36" s="924">
        <v>999602.99999999988</v>
      </c>
      <c r="I36" s="925"/>
      <c r="K36" s="1078"/>
      <c r="L36" s="1078"/>
    </row>
    <row r="37" spans="1:12" s="926" customFormat="1">
      <c r="A37" s="922" t="s">
        <v>974</v>
      </c>
      <c r="B37" s="922" t="s">
        <v>1027</v>
      </c>
      <c r="C37" s="922" t="s">
        <v>1680</v>
      </c>
      <c r="D37" s="923">
        <v>46047</v>
      </c>
      <c r="E37" s="922" t="s">
        <v>1679</v>
      </c>
      <c r="F37" s="927">
        <v>2897400</v>
      </c>
      <c r="G37" s="922">
        <v>0.35499999999999998</v>
      </c>
      <c r="H37" s="924">
        <v>1028577</v>
      </c>
      <c r="I37" s="925"/>
      <c r="K37" s="1078"/>
      <c r="L37" s="1078"/>
    </row>
    <row r="38" spans="1:12" s="926" customFormat="1">
      <c r="A38" s="922" t="s">
        <v>974</v>
      </c>
      <c r="B38" s="922" t="s">
        <v>1027</v>
      </c>
      <c r="C38" s="922" t="s">
        <v>1681</v>
      </c>
      <c r="D38" s="923">
        <v>46183</v>
      </c>
      <c r="E38" s="922" t="s">
        <v>1682</v>
      </c>
      <c r="F38" s="927">
        <v>2897400</v>
      </c>
      <c r="G38" s="922">
        <v>0.3</v>
      </c>
      <c r="H38" s="924">
        <v>869220</v>
      </c>
      <c r="I38" s="925"/>
      <c r="K38" s="1078"/>
      <c r="L38" s="1078"/>
    </row>
    <row r="39" spans="1:12" s="926" customFormat="1">
      <c r="A39" s="922" t="s">
        <v>976</v>
      </c>
      <c r="B39" s="922" t="s">
        <v>1683</v>
      </c>
      <c r="C39" s="922" t="s">
        <v>1684</v>
      </c>
      <c r="D39" s="923">
        <v>45988</v>
      </c>
      <c r="E39" s="922" t="s">
        <v>1685</v>
      </c>
      <c r="F39" s="927">
        <v>28.096</v>
      </c>
      <c r="G39" s="922">
        <v>18402.62</v>
      </c>
      <c r="H39" s="924">
        <v>517040.01152</v>
      </c>
      <c r="I39" s="925"/>
      <c r="K39" s="1078"/>
      <c r="L39" s="1078"/>
    </row>
    <row r="40" spans="1:12" s="926" customFormat="1">
      <c r="A40" s="922" t="s">
        <v>976</v>
      </c>
      <c r="B40" s="922" t="s">
        <v>1683</v>
      </c>
      <c r="C40" s="922" t="s">
        <v>1686</v>
      </c>
      <c r="D40" s="923">
        <v>45988</v>
      </c>
      <c r="E40" s="922" t="s">
        <v>1687</v>
      </c>
      <c r="F40" s="927">
        <v>28.096</v>
      </c>
      <c r="G40" s="922">
        <v>7868.85</v>
      </c>
      <c r="H40" s="924">
        <v>221083.2096</v>
      </c>
      <c r="I40" s="925"/>
      <c r="K40" s="1078"/>
      <c r="L40" s="1078"/>
    </row>
    <row r="41" spans="1:12" s="926" customFormat="1">
      <c r="A41" s="922" t="s">
        <v>976</v>
      </c>
      <c r="B41" s="922" t="s">
        <v>1683</v>
      </c>
      <c r="C41" s="922" t="s">
        <v>1688</v>
      </c>
      <c r="D41" s="923">
        <v>45992</v>
      </c>
      <c r="E41" s="922" t="s">
        <v>1689</v>
      </c>
      <c r="F41" s="927">
        <v>28.096</v>
      </c>
      <c r="G41" s="922">
        <v>105</v>
      </c>
      <c r="H41" s="924">
        <v>2950.08</v>
      </c>
      <c r="I41" s="925"/>
      <c r="K41" s="1078"/>
      <c r="L41" s="1078"/>
    </row>
    <row r="42" spans="1:12" s="926" customFormat="1">
      <c r="A42" s="922" t="s">
        <v>976</v>
      </c>
      <c r="B42" s="922" t="s">
        <v>1683</v>
      </c>
      <c r="C42" s="922" t="s">
        <v>1690</v>
      </c>
      <c r="D42" s="923">
        <v>45994</v>
      </c>
      <c r="E42" s="922" t="s">
        <v>1691</v>
      </c>
      <c r="F42" s="927">
        <v>28.096</v>
      </c>
      <c r="G42" s="922">
        <v>1133.6099999999999</v>
      </c>
      <c r="H42" s="924">
        <v>31849.906559999996</v>
      </c>
      <c r="I42" s="925"/>
      <c r="K42" s="1078"/>
      <c r="L42" s="1078"/>
    </row>
    <row r="43" spans="1:12" s="926" customFormat="1">
      <c r="A43" s="922" t="s">
        <v>976</v>
      </c>
      <c r="B43" s="922" t="s">
        <v>1683</v>
      </c>
      <c r="C43" s="922" t="s">
        <v>1692</v>
      </c>
      <c r="D43" s="923">
        <v>45995</v>
      </c>
      <c r="E43" s="922" t="s">
        <v>1693</v>
      </c>
      <c r="F43" s="927">
        <v>28.096</v>
      </c>
      <c r="G43" s="922">
        <v>694.79</v>
      </c>
      <c r="H43" s="924">
        <v>19520.81984</v>
      </c>
      <c r="I43" s="925"/>
      <c r="K43" s="1078"/>
      <c r="L43" s="1078"/>
    </row>
    <row r="44" spans="1:12" s="926" customFormat="1">
      <c r="A44" s="922" t="s">
        <v>976</v>
      </c>
      <c r="B44" s="922" t="s">
        <v>1683</v>
      </c>
      <c r="C44" s="922" t="s">
        <v>1694</v>
      </c>
      <c r="D44" s="923">
        <v>45994</v>
      </c>
      <c r="E44" s="922" t="s">
        <v>1695</v>
      </c>
      <c r="F44" s="927">
        <v>28.096</v>
      </c>
      <c r="G44" s="922">
        <v>994.59</v>
      </c>
      <c r="H44" s="924">
        <v>27944.000640000002</v>
      </c>
      <c r="I44" s="925"/>
      <c r="K44" s="1078"/>
      <c r="L44" s="1078"/>
    </row>
    <row r="45" spans="1:12" s="926" customFormat="1">
      <c r="A45" s="922" t="s">
        <v>976</v>
      </c>
      <c r="B45" s="922" t="s">
        <v>1683</v>
      </c>
      <c r="C45" s="922" t="s">
        <v>1696</v>
      </c>
      <c r="D45" s="923">
        <v>45994</v>
      </c>
      <c r="E45" s="922" t="s">
        <v>1697</v>
      </c>
      <c r="F45" s="927">
        <v>28.096</v>
      </c>
      <c r="G45" s="922">
        <v>853.98</v>
      </c>
      <c r="H45" s="924">
        <v>23993.42208</v>
      </c>
      <c r="I45" s="925"/>
      <c r="K45" s="1078"/>
      <c r="L45" s="1078"/>
    </row>
    <row r="46" spans="1:12" s="926" customFormat="1">
      <c r="A46" s="922" t="s">
        <v>976</v>
      </c>
      <c r="B46" s="922" t="s">
        <v>1683</v>
      </c>
      <c r="C46" s="922" t="s">
        <v>1698</v>
      </c>
      <c r="D46" s="923">
        <v>45995</v>
      </c>
      <c r="E46" s="922" t="s">
        <v>1699</v>
      </c>
      <c r="F46" s="927">
        <v>28.096</v>
      </c>
      <c r="G46" s="922">
        <v>791.39</v>
      </c>
      <c r="H46" s="924">
        <v>22234.89344</v>
      </c>
      <c r="I46" s="925"/>
      <c r="K46" s="1078"/>
      <c r="L46" s="1078"/>
    </row>
    <row r="47" spans="1:12" s="926" customFormat="1">
      <c r="A47" s="922" t="s">
        <v>976</v>
      </c>
      <c r="B47" s="922" t="s">
        <v>1683</v>
      </c>
      <c r="C47" s="922" t="s">
        <v>1700</v>
      </c>
      <c r="D47" s="923">
        <v>45997</v>
      </c>
      <c r="E47" s="922" t="s">
        <v>1701</v>
      </c>
      <c r="F47" s="927">
        <v>28.096</v>
      </c>
      <c r="G47" s="922">
        <v>1480.64</v>
      </c>
      <c r="H47" s="924">
        <v>41600.061440000005</v>
      </c>
      <c r="I47" s="925"/>
      <c r="K47" s="1078"/>
      <c r="L47" s="1078"/>
    </row>
    <row r="48" spans="1:12" s="926" customFormat="1">
      <c r="A48" s="922" t="s">
        <v>976</v>
      </c>
      <c r="B48" s="922" t="s">
        <v>1683</v>
      </c>
      <c r="C48" s="922" t="s">
        <v>1702</v>
      </c>
      <c r="D48" s="923">
        <v>45998</v>
      </c>
      <c r="E48" s="922" t="s">
        <v>1703</v>
      </c>
      <c r="F48" s="927">
        <v>28.096</v>
      </c>
      <c r="G48" s="922">
        <v>2991.73</v>
      </c>
      <c r="H48" s="924">
        <v>84055.646080000006</v>
      </c>
      <c r="I48" s="925"/>
      <c r="K48" s="1078"/>
      <c r="L48" s="1078"/>
    </row>
    <row r="49" spans="1:12" s="926" customFormat="1">
      <c r="A49" s="922" t="s">
        <v>976</v>
      </c>
      <c r="B49" s="922" t="s">
        <v>1683</v>
      </c>
      <c r="C49" s="922" t="s">
        <v>1704</v>
      </c>
      <c r="D49" s="923">
        <v>45999</v>
      </c>
      <c r="E49" s="922" t="s">
        <v>1705</v>
      </c>
      <c r="F49" s="927">
        <v>28.096</v>
      </c>
      <c r="G49" s="922">
        <v>3726.79</v>
      </c>
      <c r="H49" s="924">
        <v>104707.89184</v>
      </c>
      <c r="I49" s="925"/>
      <c r="K49" s="1078"/>
      <c r="L49" s="1078"/>
    </row>
    <row r="50" spans="1:12" s="926" customFormat="1">
      <c r="A50" s="922" t="s">
        <v>976</v>
      </c>
      <c r="B50" s="922" t="s">
        <v>1683</v>
      </c>
      <c r="C50" s="922" t="s">
        <v>1706</v>
      </c>
      <c r="D50" s="923">
        <v>46000</v>
      </c>
      <c r="E50" s="922" t="s">
        <v>1707</v>
      </c>
      <c r="F50" s="927">
        <v>28.096</v>
      </c>
      <c r="G50" s="922">
        <v>4626.3900000000003</v>
      </c>
      <c r="H50" s="924">
        <v>129983.05344</v>
      </c>
      <c r="I50" s="925"/>
      <c r="K50" s="1078"/>
      <c r="L50" s="1078"/>
    </row>
    <row r="51" spans="1:12" s="926" customFormat="1">
      <c r="A51" s="922" t="s">
        <v>976</v>
      </c>
      <c r="B51" s="922" t="s">
        <v>1683</v>
      </c>
      <c r="C51" s="922" t="s">
        <v>1708</v>
      </c>
      <c r="D51" s="923">
        <v>46000</v>
      </c>
      <c r="E51" s="922" t="s">
        <v>1709</v>
      </c>
      <c r="F51" s="927">
        <v>28.096</v>
      </c>
      <c r="G51" s="922">
        <v>5494.15</v>
      </c>
      <c r="H51" s="924">
        <v>154363.6384</v>
      </c>
      <c r="I51" s="925"/>
      <c r="K51" s="1078"/>
      <c r="L51" s="1078"/>
    </row>
    <row r="52" spans="1:12" s="926" customFormat="1">
      <c r="A52" s="922" t="s">
        <v>976</v>
      </c>
      <c r="B52" s="922" t="s">
        <v>1683</v>
      </c>
      <c r="C52" s="922" t="s">
        <v>1710</v>
      </c>
      <c r="D52" s="923">
        <v>46001</v>
      </c>
      <c r="E52" s="922" t="s">
        <v>1711</v>
      </c>
      <c r="F52" s="927">
        <v>28.096</v>
      </c>
      <c r="G52" s="922">
        <v>841.07</v>
      </c>
      <c r="H52" s="924">
        <v>23630.702720000001</v>
      </c>
      <c r="I52" s="925"/>
      <c r="K52" s="1078"/>
      <c r="L52" s="1078"/>
    </row>
    <row r="53" spans="1:12" s="926" customFormat="1" ht="42">
      <c r="A53" s="922" t="s">
        <v>976</v>
      </c>
      <c r="B53" s="922" t="s">
        <v>1683</v>
      </c>
      <c r="C53" s="922" t="s">
        <v>1712</v>
      </c>
      <c r="D53" s="923">
        <v>46004</v>
      </c>
      <c r="E53" s="922" t="s">
        <v>1713</v>
      </c>
      <c r="F53" s="927">
        <v>28.096</v>
      </c>
      <c r="G53" s="922">
        <v>12.48</v>
      </c>
      <c r="H53" s="924">
        <v>350.63808</v>
      </c>
      <c r="I53" s="925"/>
      <c r="K53" s="1078"/>
      <c r="L53" s="1078"/>
    </row>
    <row r="54" spans="1:12" s="926" customFormat="1">
      <c r="A54" s="922" t="s">
        <v>976</v>
      </c>
      <c r="B54" s="922" t="s">
        <v>1683</v>
      </c>
      <c r="C54" s="922" t="s">
        <v>1714</v>
      </c>
      <c r="D54" s="923">
        <v>46004</v>
      </c>
      <c r="E54" s="922" t="s">
        <v>1715</v>
      </c>
      <c r="F54" s="927">
        <v>28.096</v>
      </c>
      <c r="G54" s="922">
        <v>7635.36</v>
      </c>
      <c r="H54" s="924">
        <v>214523.07455999998</v>
      </c>
      <c r="I54" s="925"/>
      <c r="K54" s="1078"/>
      <c r="L54" s="1078"/>
    </row>
    <row r="55" spans="1:12" s="926" customFormat="1" ht="42">
      <c r="A55" s="922" t="s">
        <v>976</v>
      </c>
      <c r="B55" s="922" t="s">
        <v>1683</v>
      </c>
      <c r="C55" s="922" t="s">
        <v>1716</v>
      </c>
      <c r="D55" s="923">
        <v>46005</v>
      </c>
      <c r="E55" s="922" t="s">
        <v>1713</v>
      </c>
      <c r="F55" s="927">
        <v>28.096</v>
      </c>
      <c r="G55" s="922">
        <v>15</v>
      </c>
      <c r="H55" s="924">
        <v>421.44</v>
      </c>
      <c r="I55" s="925"/>
      <c r="K55" s="1078"/>
      <c r="L55" s="1078"/>
    </row>
    <row r="56" spans="1:12" s="926" customFormat="1">
      <c r="A56" s="922" t="s">
        <v>976</v>
      </c>
      <c r="B56" s="922" t="s">
        <v>1683</v>
      </c>
      <c r="C56" s="922" t="s">
        <v>1717</v>
      </c>
      <c r="D56" s="923">
        <v>46006</v>
      </c>
      <c r="E56" s="922" t="s">
        <v>1718</v>
      </c>
      <c r="F56" s="927">
        <v>28.096</v>
      </c>
      <c r="G56" s="922">
        <v>8183.13</v>
      </c>
      <c r="H56" s="924">
        <v>229913.22048000002</v>
      </c>
      <c r="I56" s="925"/>
      <c r="K56" s="1078"/>
      <c r="L56" s="1078"/>
    </row>
    <row r="57" spans="1:12" s="926" customFormat="1" ht="42">
      <c r="A57" s="922" t="s">
        <v>976</v>
      </c>
      <c r="B57" s="922" t="s">
        <v>1683</v>
      </c>
      <c r="C57" s="922" t="s">
        <v>1719</v>
      </c>
      <c r="D57" s="923">
        <v>46006</v>
      </c>
      <c r="E57" s="922" t="s">
        <v>1720</v>
      </c>
      <c r="F57" s="927">
        <v>28.096</v>
      </c>
      <c r="G57" s="922">
        <v>9293.7900000000009</v>
      </c>
      <c r="H57" s="924">
        <v>261118.32384000003</v>
      </c>
      <c r="I57" s="925"/>
      <c r="K57" s="1078"/>
      <c r="L57" s="1078"/>
    </row>
    <row r="58" spans="1:12" s="926" customFormat="1" ht="42">
      <c r="A58" s="922" t="s">
        <v>976</v>
      </c>
      <c r="B58" s="922" t="s">
        <v>1683</v>
      </c>
      <c r="C58" s="922" t="s">
        <v>1721</v>
      </c>
      <c r="D58" s="923">
        <v>46006</v>
      </c>
      <c r="E58" s="922" t="s">
        <v>1722</v>
      </c>
      <c r="F58" s="927">
        <v>28.096</v>
      </c>
      <c r="G58" s="922">
        <v>72.510000000000005</v>
      </c>
      <c r="H58" s="924">
        <v>2037.2409600000001</v>
      </c>
      <c r="I58" s="925"/>
      <c r="K58" s="1078"/>
      <c r="L58" s="1078"/>
    </row>
    <row r="59" spans="1:12" s="926" customFormat="1" ht="42">
      <c r="A59" s="922" t="s">
        <v>976</v>
      </c>
      <c r="B59" s="922" t="s">
        <v>1683</v>
      </c>
      <c r="C59" s="922" t="s">
        <v>1723</v>
      </c>
      <c r="D59" s="923">
        <v>46006</v>
      </c>
      <c r="E59" s="922" t="s">
        <v>1724</v>
      </c>
      <c r="F59" s="927">
        <v>28.096</v>
      </c>
      <c r="G59" s="922">
        <v>406.98</v>
      </c>
      <c r="H59" s="924">
        <v>11434.51008</v>
      </c>
      <c r="I59" s="925"/>
      <c r="K59" s="1078"/>
      <c r="L59" s="1078"/>
    </row>
    <row r="60" spans="1:12" s="926" customFormat="1" ht="42">
      <c r="A60" s="922" t="s">
        <v>976</v>
      </c>
      <c r="B60" s="922" t="s">
        <v>1683</v>
      </c>
      <c r="C60" s="922" t="s">
        <v>1725</v>
      </c>
      <c r="D60" s="923">
        <v>46007</v>
      </c>
      <c r="E60" s="922" t="s">
        <v>1726</v>
      </c>
      <c r="F60" s="927">
        <v>28.096</v>
      </c>
      <c r="G60" s="922">
        <v>10763.37</v>
      </c>
      <c r="H60" s="924">
        <v>302407.64352000004</v>
      </c>
      <c r="I60" s="925"/>
      <c r="K60" s="1078"/>
      <c r="L60" s="1078"/>
    </row>
    <row r="61" spans="1:12" s="926" customFormat="1" ht="42">
      <c r="A61" s="922" t="s">
        <v>976</v>
      </c>
      <c r="B61" s="922" t="s">
        <v>1683</v>
      </c>
      <c r="C61" s="922" t="s">
        <v>1727</v>
      </c>
      <c r="D61" s="923">
        <v>46007</v>
      </c>
      <c r="E61" s="922" t="s">
        <v>1728</v>
      </c>
      <c r="F61" s="927">
        <v>28.096</v>
      </c>
      <c r="G61" s="922">
        <v>45</v>
      </c>
      <c r="H61" s="924">
        <v>1264.32</v>
      </c>
      <c r="I61" s="925"/>
      <c r="K61" s="1078"/>
      <c r="L61" s="1078"/>
    </row>
    <row r="62" spans="1:12" s="926" customFormat="1" ht="42">
      <c r="A62" s="922" t="s">
        <v>976</v>
      </c>
      <c r="B62" s="922" t="s">
        <v>1683</v>
      </c>
      <c r="C62" s="922" t="s">
        <v>1729</v>
      </c>
      <c r="D62" s="923">
        <v>46007</v>
      </c>
      <c r="E62" s="922" t="s">
        <v>1730</v>
      </c>
      <c r="F62" s="927">
        <v>28.096</v>
      </c>
      <c r="G62" s="922">
        <v>45</v>
      </c>
      <c r="H62" s="924">
        <v>1264.32</v>
      </c>
      <c r="I62" s="925"/>
      <c r="K62" s="1078"/>
      <c r="L62" s="1078"/>
    </row>
    <row r="63" spans="1:12" s="926" customFormat="1" ht="42">
      <c r="A63" s="922" t="s">
        <v>976</v>
      </c>
      <c r="B63" s="922" t="s">
        <v>1683</v>
      </c>
      <c r="C63" s="922" t="s">
        <v>1731</v>
      </c>
      <c r="D63" s="923">
        <v>46008</v>
      </c>
      <c r="E63" s="922" t="s">
        <v>1732</v>
      </c>
      <c r="F63" s="927">
        <v>28.096</v>
      </c>
      <c r="G63" s="922">
        <v>105.75</v>
      </c>
      <c r="H63" s="924">
        <v>2971.152</v>
      </c>
      <c r="I63" s="925"/>
      <c r="K63" s="1078"/>
      <c r="L63" s="1078"/>
    </row>
    <row r="64" spans="1:12" s="926" customFormat="1">
      <c r="A64" s="922" t="s">
        <v>976</v>
      </c>
      <c r="B64" s="922" t="s">
        <v>1683</v>
      </c>
      <c r="C64" s="922" t="s">
        <v>1733</v>
      </c>
      <c r="D64" s="923">
        <v>46008</v>
      </c>
      <c r="E64" s="922" t="s">
        <v>1734</v>
      </c>
      <c r="F64" s="927">
        <v>28.096</v>
      </c>
      <c r="G64" s="922">
        <v>11925.04</v>
      </c>
      <c r="H64" s="924">
        <v>335045.92384</v>
      </c>
      <c r="I64" s="925"/>
      <c r="K64" s="1078"/>
      <c r="L64" s="1078"/>
    </row>
    <row r="65" spans="1:12" s="926" customFormat="1" ht="42">
      <c r="A65" s="922" t="s">
        <v>976</v>
      </c>
      <c r="B65" s="922" t="s">
        <v>1683</v>
      </c>
      <c r="C65" s="922" t="s">
        <v>1735</v>
      </c>
      <c r="D65" s="923">
        <v>46008</v>
      </c>
      <c r="E65" s="922" t="s">
        <v>1736</v>
      </c>
      <c r="F65" s="927">
        <v>28.096</v>
      </c>
      <c r="G65" s="922">
        <v>59.5</v>
      </c>
      <c r="H65" s="924">
        <v>1671.712</v>
      </c>
      <c r="I65" s="925"/>
      <c r="K65" s="1078"/>
      <c r="L65" s="1078"/>
    </row>
    <row r="66" spans="1:12" s="926" customFormat="1" ht="42">
      <c r="A66" s="922" t="s">
        <v>976</v>
      </c>
      <c r="B66" s="922" t="s">
        <v>1683</v>
      </c>
      <c r="C66" s="922" t="s">
        <v>1737</v>
      </c>
      <c r="D66" s="923">
        <v>46008</v>
      </c>
      <c r="E66" s="922" t="s">
        <v>1738</v>
      </c>
      <c r="F66" s="927">
        <v>28.096</v>
      </c>
      <c r="G66" s="922">
        <v>1337.23</v>
      </c>
      <c r="H66" s="924">
        <v>37570.814080000004</v>
      </c>
      <c r="I66" s="925"/>
      <c r="K66" s="1078"/>
      <c r="L66" s="1078"/>
    </row>
    <row r="67" spans="1:12" s="926" customFormat="1" ht="42">
      <c r="A67" s="922" t="s">
        <v>976</v>
      </c>
      <c r="B67" s="922" t="s">
        <v>1683</v>
      </c>
      <c r="C67" s="922" t="s">
        <v>1739</v>
      </c>
      <c r="D67" s="923">
        <v>46008</v>
      </c>
      <c r="E67" s="922" t="s">
        <v>1740</v>
      </c>
      <c r="F67" s="927">
        <v>28.096</v>
      </c>
      <c r="G67" s="922">
        <v>7123.1760000000004</v>
      </c>
      <c r="H67" s="924">
        <v>200132.75289600002</v>
      </c>
      <c r="I67" s="925"/>
      <c r="K67" s="1078"/>
      <c r="L67" s="1078"/>
    </row>
    <row r="68" spans="1:12" s="926" customFormat="1" ht="42">
      <c r="A68" s="922" t="s">
        <v>976</v>
      </c>
      <c r="B68" s="922" t="s">
        <v>1683</v>
      </c>
      <c r="C68" s="922" t="s">
        <v>1741</v>
      </c>
      <c r="D68" s="923">
        <v>46009</v>
      </c>
      <c r="E68" s="922" t="s">
        <v>1742</v>
      </c>
      <c r="F68" s="927">
        <v>28.096</v>
      </c>
      <c r="G68" s="922">
        <v>239.23</v>
      </c>
      <c r="H68" s="924">
        <v>6721.4060799999997</v>
      </c>
      <c r="I68" s="925"/>
      <c r="K68" s="1078"/>
      <c r="L68" s="1078"/>
    </row>
    <row r="69" spans="1:12" s="926" customFormat="1" ht="42">
      <c r="A69" s="922" t="s">
        <v>976</v>
      </c>
      <c r="B69" s="922" t="s">
        <v>1683</v>
      </c>
      <c r="C69" s="922" t="s">
        <v>1743</v>
      </c>
      <c r="D69" s="923">
        <v>46009</v>
      </c>
      <c r="E69" s="922" t="s">
        <v>1744</v>
      </c>
      <c r="F69" s="927">
        <v>28.096</v>
      </c>
      <c r="G69" s="922">
        <v>59.76</v>
      </c>
      <c r="H69" s="924">
        <v>1679.0169599999999</v>
      </c>
      <c r="I69" s="925"/>
      <c r="K69" s="1078"/>
      <c r="L69" s="1078"/>
    </row>
    <row r="70" spans="1:12" s="926" customFormat="1" ht="42">
      <c r="A70" s="922" t="s">
        <v>976</v>
      </c>
      <c r="B70" s="922" t="s">
        <v>1683</v>
      </c>
      <c r="C70" s="922" t="s">
        <v>1745</v>
      </c>
      <c r="D70" s="923">
        <v>46009</v>
      </c>
      <c r="E70" s="922" t="s">
        <v>1746</v>
      </c>
      <c r="F70" s="927">
        <v>28.096</v>
      </c>
      <c r="G70" s="922">
        <v>60</v>
      </c>
      <c r="H70" s="924">
        <v>1685.76</v>
      </c>
      <c r="I70" s="925"/>
      <c r="K70" s="1078"/>
      <c r="L70" s="1078"/>
    </row>
    <row r="71" spans="1:12" s="926" customFormat="1" ht="42">
      <c r="A71" s="922" t="s">
        <v>976</v>
      </c>
      <c r="B71" s="922" t="s">
        <v>1683</v>
      </c>
      <c r="C71" s="922" t="s">
        <v>1747</v>
      </c>
      <c r="D71" s="923">
        <v>46009</v>
      </c>
      <c r="E71" s="922" t="s">
        <v>1748</v>
      </c>
      <c r="F71" s="927">
        <v>28.096</v>
      </c>
      <c r="G71" s="922">
        <v>15910.52</v>
      </c>
      <c r="H71" s="924">
        <v>447021.96992</v>
      </c>
      <c r="I71" s="925"/>
      <c r="K71" s="1078"/>
      <c r="L71" s="1078"/>
    </row>
    <row r="72" spans="1:12" s="926" customFormat="1" ht="42">
      <c r="A72" s="922" t="s">
        <v>976</v>
      </c>
      <c r="B72" s="922" t="s">
        <v>1683</v>
      </c>
      <c r="C72" s="922" t="s">
        <v>1749</v>
      </c>
      <c r="D72" s="923">
        <v>46009</v>
      </c>
      <c r="E72" s="922" t="s">
        <v>1750</v>
      </c>
      <c r="F72" s="927">
        <v>28.096</v>
      </c>
      <c r="G72" s="922">
        <v>2863.89</v>
      </c>
      <c r="H72" s="924">
        <v>80463.853439999992</v>
      </c>
      <c r="I72" s="925"/>
      <c r="K72" s="1078"/>
      <c r="L72" s="1078"/>
    </row>
    <row r="73" spans="1:12" s="926" customFormat="1" ht="42">
      <c r="A73" s="922" t="s">
        <v>976</v>
      </c>
      <c r="B73" s="922" t="s">
        <v>1683</v>
      </c>
      <c r="C73" s="922" t="s">
        <v>1751</v>
      </c>
      <c r="D73" s="923">
        <v>46011</v>
      </c>
      <c r="E73" s="922" t="s">
        <v>1752</v>
      </c>
      <c r="F73" s="927">
        <v>28.096</v>
      </c>
      <c r="G73" s="922">
        <v>144.24</v>
      </c>
      <c r="H73" s="924">
        <v>4052.5670400000004</v>
      </c>
      <c r="I73" s="925"/>
      <c r="K73" s="1078"/>
      <c r="L73" s="1078"/>
    </row>
    <row r="74" spans="1:12" s="926" customFormat="1" ht="42">
      <c r="A74" s="922" t="s">
        <v>976</v>
      </c>
      <c r="B74" s="922" t="s">
        <v>1683</v>
      </c>
      <c r="C74" s="922" t="s">
        <v>1753</v>
      </c>
      <c r="D74" s="923">
        <v>46011</v>
      </c>
      <c r="E74" s="922" t="s">
        <v>1754</v>
      </c>
      <c r="F74" s="927">
        <v>28.096</v>
      </c>
      <c r="G74" s="922">
        <v>3512.53</v>
      </c>
      <c r="H74" s="924">
        <v>98688.042880000008</v>
      </c>
      <c r="I74" s="925"/>
      <c r="K74" s="1078"/>
      <c r="L74" s="1078"/>
    </row>
    <row r="75" spans="1:12" s="926" customFormat="1" ht="42">
      <c r="A75" s="922" t="s">
        <v>976</v>
      </c>
      <c r="B75" s="922" t="s">
        <v>1683</v>
      </c>
      <c r="C75" s="922" t="s">
        <v>1755</v>
      </c>
      <c r="D75" s="923">
        <v>46011</v>
      </c>
      <c r="E75" s="922" t="s">
        <v>1756</v>
      </c>
      <c r="F75" s="927">
        <v>28.096</v>
      </c>
      <c r="G75" s="922">
        <v>305.8</v>
      </c>
      <c r="H75" s="924">
        <v>8591.756800000001</v>
      </c>
      <c r="I75" s="925"/>
      <c r="K75" s="1078"/>
      <c r="L75" s="1078"/>
    </row>
    <row r="76" spans="1:12" s="926" customFormat="1">
      <c r="A76" s="922" t="s">
        <v>976</v>
      </c>
      <c r="B76" s="922" t="s">
        <v>1683</v>
      </c>
      <c r="C76" s="922" t="s">
        <v>1757</v>
      </c>
      <c r="D76" s="923">
        <v>46013</v>
      </c>
      <c r="E76" s="922" t="s">
        <v>1758</v>
      </c>
      <c r="F76" s="927">
        <v>28.096</v>
      </c>
      <c r="G76" s="922">
        <v>235.4</v>
      </c>
      <c r="H76" s="924">
        <v>6613.7984000000006</v>
      </c>
      <c r="I76" s="925"/>
      <c r="K76" s="1078"/>
      <c r="L76" s="1078"/>
    </row>
    <row r="77" spans="1:12" s="926" customFormat="1" ht="42">
      <c r="A77" s="922" t="s">
        <v>976</v>
      </c>
      <c r="B77" s="922" t="s">
        <v>1683</v>
      </c>
      <c r="C77" s="922" t="s">
        <v>1759</v>
      </c>
      <c r="D77" s="923">
        <v>46016</v>
      </c>
      <c r="E77" s="922" t="s">
        <v>1760</v>
      </c>
      <c r="F77" s="927">
        <v>28.096</v>
      </c>
      <c r="G77" s="922">
        <v>366.17</v>
      </c>
      <c r="H77" s="924">
        <v>10287.912320000001</v>
      </c>
      <c r="I77" s="925"/>
      <c r="K77" s="1078"/>
      <c r="L77" s="1078"/>
    </row>
    <row r="78" spans="1:12" s="926" customFormat="1" ht="42">
      <c r="A78" s="922" t="s">
        <v>976</v>
      </c>
      <c r="B78" s="922" t="s">
        <v>1683</v>
      </c>
      <c r="C78" s="922" t="s">
        <v>1761</v>
      </c>
      <c r="D78" s="923">
        <v>46033</v>
      </c>
      <c r="E78" s="922" t="s">
        <v>1762</v>
      </c>
      <c r="F78" s="927">
        <v>28.096</v>
      </c>
      <c r="G78" s="922">
        <v>1093.7</v>
      </c>
      <c r="H78" s="924">
        <v>30728.5952</v>
      </c>
      <c r="I78" s="925"/>
      <c r="K78" s="1078"/>
      <c r="L78" s="1078"/>
    </row>
    <row r="79" spans="1:12" s="926" customFormat="1" ht="42">
      <c r="A79" s="922" t="s">
        <v>976</v>
      </c>
      <c r="B79" s="922" t="s">
        <v>1683</v>
      </c>
      <c r="C79" s="922" t="s">
        <v>1763</v>
      </c>
      <c r="D79" s="923">
        <v>46035</v>
      </c>
      <c r="E79" s="922" t="s">
        <v>1764</v>
      </c>
      <c r="F79" s="927">
        <v>28.096</v>
      </c>
      <c r="G79" s="922">
        <v>692.92</v>
      </c>
      <c r="H79" s="924">
        <v>19468.280319999998</v>
      </c>
      <c r="I79" s="925"/>
      <c r="K79" s="1078"/>
      <c r="L79" s="1078"/>
    </row>
    <row r="80" spans="1:12" s="926" customFormat="1" ht="42">
      <c r="A80" s="922" t="s">
        <v>976</v>
      </c>
      <c r="B80" s="922" t="s">
        <v>1683</v>
      </c>
      <c r="C80" s="922" t="s">
        <v>1765</v>
      </c>
      <c r="D80" s="923">
        <v>46037</v>
      </c>
      <c r="E80" s="922" t="s">
        <v>1766</v>
      </c>
      <c r="F80" s="927">
        <v>28.096</v>
      </c>
      <c r="G80" s="922">
        <v>1534.42</v>
      </c>
      <c r="H80" s="924">
        <v>43111.064320000005</v>
      </c>
      <c r="I80" s="925"/>
      <c r="K80" s="1078"/>
      <c r="L80" s="1078"/>
    </row>
    <row r="81" spans="1:12" s="926" customFormat="1" ht="42">
      <c r="A81" s="922" t="s">
        <v>976</v>
      </c>
      <c r="B81" s="922" t="s">
        <v>1683</v>
      </c>
      <c r="C81" s="922" t="s">
        <v>1767</v>
      </c>
      <c r="D81" s="923">
        <v>46039</v>
      </c>
      <c r="E81" s="922" t="s">
        <v>1768</v>
      </c>
      <c r="F81" s="927">
        <v>28.096</v>
      </c>
      <c r="G81" s="922">
        <v>2200.83</v>
      </c>
      <c r="H81" s="924">
        <v>61834.519679999998</v>
      </c>
      <c r="I81" s="925"/>
      <c r="K81" s="1078"/>
      <c r="L81" s="1078"/>
    </row>
    <row r="82" spans="1:12" s="926" customFormat="1" ht="42">
      <c r="A82" s="922" t="s">
        <v>976</v>
      </c>
      <c r="B82" s="922" t="s">
        <v>1683</v>
      </c>
      <c r="C82" s="922" t="s">
        <v>1769</v>
      </c>
      <c r="D82" s="923">
        <v>46040</v>
      </c>
      <c r="E82" s="922" t="s">
        <v>1770</v>
      </c>
      <c r="F82" s="927">
        <v>28.096</v>
      </c>
      <c r="G82" s="922">
        <v>4271.99</v>
      </c>
      <c r="H82" s="924">
        <v>120025.83103999999</v>
      </c>
      <c r="I82" s="925"/>
      <c r="K82" s="1078"/>
      <c r="L82" s="1078"/>
    </row>
    <row r="83" spans="1:12" s="926" customFormat="1" ht="42">
      <c r="A83" s="922" t="s">
        <v>976</v>
      </c>
      <c r="B83" s="922" t="s">
        <v>1683</v>
      </c>
      <c r="C83" s="922" t="s">
        <v>1771</v>
      </c>
      <c r="D83" s="923">
        <v>46041</v>
      </c>
      <c r="E83" s="922" t="s">
        <v>1772</v>
      </c>
      <c r="F83" s="927">
        <v>28.096</v>
      </c>
      <c r="G83" s="922">
        <v>5365.52</v>
      </c>
      <c r="H83" s="924">
        <v>150749.64992000003</v>
      </c>
      <c r="I83" s="925"/>
      <c r="K83" s="1078"/>
      <c r="L83" s="1078"/>
    </row>
    <row r="84" spans="1:12" s="926" customFormat="1" ht="42">
      <c r="A84" s="922" t="s">
        <v>976</v>
      </c>
      <c r="B84" s="922" t="s">
        <v>1683</v>
      </c>
      <c r="C84" s="922" t="s">
        <v>1773</v>
      </c>
      <c r="D84" s="923">
        <v>46042</v>
      </c>
      <c r="E84" s="922" t="s">
        <v>1774</v>
      </c>
      <c r="F84" s="927">
        <v>28.096</v>
      </c>
      <c r="G84" s="922">
        <v>5460.35</v>
      </c>
      <c r="H84" s="924">
        <v>153413.99360000002</v>
      </c>
      <c r="I84" s="925"/>
      <c r="K84" s="1078"/>
      <c r="L84" s="1078"/>
    </row>
    <row r="85" spans="1:12" s="926" customFormat="1" ht="42">
      <c r="A85" s="922" t="s">
        <v>976</v>
      </c>
      <c r="B85" s="922" t="s">
        <v>1683</v>
      </c>
      <c r="C85" s="922" t="s">
        <v>1775</v>
      </c>
      <c r="D85" s="923">
        <v>46042</v>
      </c>
      <c r="E85" s="922" t="s">
        <v>1776</v>
      </c>
      <c r="F85" s="927">
        <v>28.096</v>
      </c>
      <c r="G85" s="922">
        <v>651.36</v>
      </c>
      <c r="H85" s="924">
        <v>18300.610560000001</v>
      </c>
      <c r="I85" s="925"/>
      <c r="K85" s="1078"/>
      <c r="L85" s="1078"/>
    </row>
    <row r="86" spans="1:12" s="926" customFormat="1" ht="42">
      <c r="A86" s="922" t="s">
        <v>976</v>
      </c>
      <c r="B86" s="922" t="s">
        <v>1683</v>
      </c>
      <c r="C86" s="922" t="s">
        <v>1777</v>
      </c>
      <c r="D86" s="923">
        <v>46042</v>
      </c>
      <c r="E86" s="922" t="s">
        <v>1778</v>
      </c>
      <c r="F86" s="927">
        <v>28.096</v>
      </c>
      <c r="G86" s="922">
        <v>2621.21</v>
      </c>
      <c r="H86" s="924">
        <v>73645.516159999999</v>
      </c>
      <c r="I86" s="925"/>
      <c r="K86" s="1078"/>
      <c r="L86" s="1078"/>
    </row>
    <row r="87" spans="1:12" s="926" customFormat="1" ht="42">
      <c r="A87" s="922" t="s">
        <v>976</v>
      </c>
      <c r="B87" s="922" t="s">
        <v>1683</v>
      </c>
      <c r="C87" s="922" t="s">
        <v>1779</v>
      </c>
      <c r="D87" s="923">
        <v>46043</v>
      </c>
      <c r="E87" s="922" t="s">
        <v>1780</v>
      </c>
      <c r="F87" s="927">
        <v>28.096</v>
      </c>
      <c r="G87" s="922">
        <v>5718.96</v>
      </c>
      <c r="H87" s="924">
        <v>160679.90015999999</v>
      </c>
      <c r="I87" s="925"/>
      <c r="K87" s="1078"/>
      <c r="L87" s="1078"/>
    </row>
    <row r="88" spans="1:12" s="926" customFormat="1" ht="42">
      <c r="A88" s="922" t="s">
        <v>976</v>
      </c>
      <c r="B88" s="922" t="s">
        <v>1683</v>
      </c>
      <c r="C88" s="922" t="s">
        <v>1781</v>
      </c>
      <c r="D88" s="923">
        <v>46043</v>
      </c>
      <c r="E88" s="922" t="s">
        <v>1782</v>
      </c>
      <c r="F88" s="927">
        <v>28.096</v>
      </c>
      <c r="G88" s="922">
        <v>4707.53</v>
      </c>
      <c r="H88" s="924">
        <v>132262.76287999999</v>
      </c>
      <c r="I88" s="925"/>
      <c r="K88" s="1078"/>
      <c r="L88" s="1078"/>
    </row>
    <row r="89" spans="1:12" s="926" customFormat="1" ht="42">
      <c r="A89" s="922" t="s">
        <v>976</v>
      </c>
      <c r="B89" s="922" t="s">
        <v>1683</v>
      </c>
      <c r="C89" s="922" t="s">
        <v>1783</v>
      </c>
      <c r="D89" s="923">
        <v>46043</v>
      </c>
      <c r="E89" s="922" t="s">
        <v>1784</v>
      </c>
      <c r="F89" s="927">
        <v>28.096</v>
      </c>
      <c r="G89" s="922">
        <v>90.66</v>
      </c>
      <c r="H89" s="924">
        <v>2547.18336</v>
      </c>
      <c r="I89" s="925"/>
      <c r="K89" s="1078"/>
      <c r="L89" s="1078"/>
    </row>
    <row r="90" spans="1:12" s="926" customFormat="1">
      <c r="A90" s="922" t="s">
        <v>976</v>
      </c>
      <c r="B90" s="922" t="s">
        <v>1683</v>
      </c>
      <c r="C90" s="922" t="s">
        <v>1785</v>
      </c>
      <c r="D90" s="923">
        <v>46043</v>
      </c>
      <c r="E90" s="922" t="s">
        <v>1786</v>
      </c>
      <c r="F90" s="927">
        <v>28.096</v>
      </c>
      <c r="G90" s="922">
        <v>1108.46</v>
      </c>
      <c r="H90" s="924">
        <v>31143.292160000001</v>
      </c>
      <c r="I90" s="925"/>
      <c r="K90" s="1078"/>
      <c r="L90" s="1078"/>
    </row>
    <row r="91" spans="1:12" s="926" customFormat="1" ht="42">
      <c r="A91" s="922" t="s">
        <v>976</v>
      </c>
      <c r="B91" s="922" t="s">
        <v>1683</v>
      </c>
      <c r="C91" s="922" t="s">
        <v>1787</v>
      </c>
      <c r="D91" s="923">
        <v>46044</v>
      </c>
      <c r="E91" s="922" t="s">
        <v>1788</v>
      </c>
      <c r="F91" s="927">
        <v>28.096</v>
      </c>
      <c r="G91" s="922">
        <v>5423.78</v>
      </c>
      <c r="H91" s="924">
        <v>152386.52288</v>
      </c>
      <c r="I91" s="925"/>
      <c r="K91" s="1078"/>
      <c r="L91" s="1078"/>
    </row>
    <row r="92" spans="1:12" s="926" customFormat="1" ht="42">
      <c r="A92" s="922" t="s">
        <v>976</v>
      </c>
      <c r="B92" s="922" t="s">
        <v>1683</v>
      </c>
      <c r="C92" s="922" t="s">
        <v>1789</v>
      </c>
      <c r="D92" s="923">
        <v>46044</v>
      </c>
      <c r="E92" s="922" t="s">
        <v>1790</v>
      </c>
      <c r="F92" s="927">
        <v>28.096</v>
      </c>
      <c r="G92" s="922">
        <v>5740.95</v>
      </c>
      <c r="H92" s="924">
        <v>161297.73120000001</v>
      </c>
      <c r="I92" s="925"/>
      <c r="K92" s="1078"/>
      <c r="L92" s="1078"/>
    </row>
    <row r="93" spans="1:12" s="926" customFormat="1" ht="42">
      <c r="A93" s="922" t="s">
        <v>976</v>
      </c>
      <c r="B93" s="922" t="s">
        <v>1683</v>
      </c>
      <c r="C93" s="922" t="s">
        <v>1791</v>
      </c>
      <c r="D93" s="923">
        <v>46044</v>
      </c>
      <c r="E93" s="922" t="s">
        <v>1792</v>
      </c>
      <c r="F93" s="927">
        <v>28.096</v>
      </c>
      <c r="G93" s="922">
        <v>2150.36</v>
      </c>
      <c r="H93" s="924">
        <v>60416.514560000003</v>
      </c>
      <c r="I93" s="925"/>
      <c r="K93" s="1078"/>
      <c r="L93" s="1078"/>
    </row>
    <row r="94" spans="1:12" s="926" customFormat="1" ht="42">
      <c r="A94" s="922" t="s">
        <v>976</v>
      </c>
      <c r="B94" s="922" t="s">
        <v>1683</v>
      </c>
      <c r="C94" s="922" t="s">
        <v>1793</v>
      </c>
      <c r="D94" s="923">
        <v>46046</v>
      </c>
      <c r="E94" s="922" t="s">
        <v>1794</v>
      </c>
      <c r="F94" s="927">
        <v>28.096</v>
      </c>
      <c r="G94" s="922">
        <v>7447.69</v>
      </c>
      <c r="H94" s="924">
        <v>209250.29824</v>
      </c>
      <c r="I94" s="925"/>
      <c r="K94" s="1078"/>
      <c r="L94" s="1078"/>
    </row>
    <row r="95" spans="1:12" s="926" customFormat="1" ht="42">
      <c r="A95" s="922" t="s">
        <v>976</v>
      </c>
      <c r="B95" s="922" t="s">
        <v>1683</v>
      </c>
      <c r="C95" s="922" t="s">
        <v>1795</v>
      </c>
      <c r="D95" s="923">
        <v>46046</v>
      </c>
      <c r="E95" s="922" t="s">
        <v>1796</v>
      </c>
      <c r="F95" s="927">
        <v>28.096</v>
      </c>
      <c r="G95" s="922">
        <v>6588.56</v>
      </c>
      <c r="H95" s="924">
        <v>185112.18176000001</v>
      </c>
      <c r="I95" s="925"/>
      <c r="K95" s="1078"/>
      <c r="L95" s="1078"/>
    </row>
    <row r="96" spans="1:12" s="926" customFormat="1" ht="42">
      <c r="A96" s="922" t="s">
        <v>976</v>
      </c>
      <c r="B96" s="922" t="s">
        <v>1683</v>
      </c>
      <c r="C96" s="922" t="s">
        <v>1797</v>
      </c>
      <c r="D96" s="923">
        <v>46047</v>
      </c>
      <c r="E96" s="922" t="s">
        <v>1798</v>
      </c>
      <c r="F96" s="927">
        <v>28.096</v>
      </c>
      <c r="G96" s="922">
        <v>6299.62</v>
      </c>
      <c r="H96" s="924">
        <v>176994.12351999999</v>
      </c>
      <c r="I96" s="925"/>
      <c r="K96" s="1078"/>
      <c r="L96" s="1078"/>
    </row>
    <row r="97" spans="1:12" s="926" customFormat="1" ht="42">
      <c r="A97" s="922" t="s">
        <v>976</v>
      </c>
      <c r="B97" s="922" t="s">
        <v>1683</v>
      </c>
      <c r="C97" s="922" t="s">
        <v>1799</v>
      </c>
      <c r="D97" s="923">
        <v>46048</v>
      </c>
      <c r="E97" s="922" t="s">
        <v>1800</v>
      </c>
      <c r="F97" s="927">
        <v>28.096</v>
      </c>
      <c r="G97" s="922">
        <v>7602.16</v>
      </c>
      <c r="H97" s="924">
        <v>213590.28735999999</v>
      </c>
      <c r="I97" s="925"/>
      <c r="K97" s="1078"/>
      <c r="L97" s="1078"/>
    </row>
    <row r="98" spans="1:12" s="926" customFormat="1" ht="42">
      <c r="A98" s="922" t="s">
        <v>976</v>
      </c>
      <c r="B98" s="922" t="s">
        <v>1683</v>
      </c>
      <c r="C98" s="922" t="s">
        <v>1801</v>
      </c>
      <c r="D98" s="923">
        <v>46048</v>
      </c>
      <c r="E98" s="922" t="s">
        <v>1802</v>
      </c>
      <c r="F98" s="927">
        <v>28.096</v>
      </c>
      <c r="G98" s="922">
        <v>7670.54</v>
      </c>
      <c r="H98" s="924">
        <v>215511.49184</v>
      </c>
      <c r="I98" s="925"/>
      <c r="K98" s="1078"/>
      <c r="L98" s="1078"/>
    </row>
    <row r="99" spans="1:12" s="926" customFormat="1" ht="42">
      <c r="A99" s="922" t="s">
        <v>976</v>
      </c>
      <c r="B99" s="922" t="s">
        <v>1683</v>
      </c>
      <c r="C99" s="922" t="s">
        <v>1803</v>
      </c>
      <c r="D99" s="923">
        <v>46049</v>
      </c>
      <c r="E99" s="922" t="s">
        <v>1804</v>
      </c>
      <c r="F99" s="927">
        <v>28.096</v>
      </c>
      <c r="G99" s="922">
        <v>8037.28</v>
      </c>
      <c r="H99" s="924">
        <v>225815.41887999998</v>
      </c>
      <c r="I99" s="925"/>
      <c r="K99" s="1078"/>
      <c r="L99" s="1078"/>
    </row>
    <row r="100" spans="1:12" s="926" customFormat="1" ht="42">
      <c r="A100" s="922" t="s">
        <v>976</v>
      </c>
      <c r="B100" s="922" t="s">
        <v>1683</v>
      </c>
      <c r="C100" s="922" t="s">
        <v>1805</v>
      </c>
      <c r="D100" s="923">
        <v>46050</v>
      </c>
      <c r="E100" s="922" t="s">
        <v>1806</v>
      </c>
      <c r="F100" s="927">
        <v>28.096</v>
      </c>
      <c r="G100" s="922">
        <v>9846.99</v>
      </c>
      <c r="H100" s="924">
        <v>276661.03103999997</v>
      </c>
      <c r="I100" s="925"/>
      <c r="K100" s="1078"/>
      <c r="L100" s="1078"/>
    </row>
    <row r="101" spans="1:12" s="926" customFormat="1" ht="42">
      <c r="A101" s="922" t="s">
        <v>976</v>
      </c>
      <c r="B101" s="922" t="s">
        <v>1683</v>
      </c>
      <c r="C101" s="922" t="s">
        <v>1807</v>
      </c>
      <c r="D101" s="923">
        <v>46051</v>
      </c>
      <c r="E101" s="922" t="s">
        <v>1808</v>
      </c>
      <c r="F101" s="927">
        <v>28.096</v>
      </c>
      <c r="G101" s="922">
        <v>12059.2</v>
      </c>
      <c r="H101" s="924">
        <v>338815.28320000001</v>
      </c>
      <c r="I101" s="925"/>
      <c r="K101" s="1078"/>
      <c r="L101" s="1078"/>
    </row>
    <row r="102" spans="1:12" s="926" customFormat="1" ht="42">
      <c r="A102" s="922" t="s">
        <v>976</v>
      </c>
      <c r="B102" s="922" t="s">
        <v>1683</v>
      </c>
      <c r="C102" s="922" t="s">
        <v>1809</v>
      </c>
      <c r="D102" s="923">
        <v>46053</v>
      </c>
      <c r="E102" s="922" t="s">
        <v>1810</v>
      </c>
      <c r="F102" s="927">
        <v>28.096</v>
      </c>
      <c r="G102" s="922">
        <v>2800.7</v>
      </c>
      <c r="H102" s="924">
        <v>78688.467199999999</v>
      </c>
      <c r="I102" s="925"/>
      <c r="K102" s="1078"/>
      <c r="L102" s="1078"/>
    </row>
    <row r="103" spans="1:12" s="926" customFormat="1" ht="42">
      <c r="A103" s="922" t="s">
        <v>976</v>
      </c>
      <c r="B103" s="922" t="s">
        <v>1683</v>
      </c>
      <c r="C103" s="922" t="s">
        <v>1811</v>
      </c>
      <c r="D103" s="923">
        <v>46054</v>
      </c>
      <c r="E103" s="922" t="s">
        <v>1812</v>
      </c>
      <c r="F103" s="927">
        <v>28.096</v>
      </c>
      <c r="G103" s="922">
        <v>14.47</v>
      </c>
      <c r="H103" s="924">
        <v>406.54912000000002</v>
      </c>
      <c r="I103" s="925"/>
      <c r="K103" s="1078"/>
      <c r="L103" s="1078"/>
    </row>
    <row r="104" spans="1:12" s="926" customFormat="1" ht="42">
      <c r="A104" s="922" t="s">
        <v>976</v>
      </c>
      <c r="B104" s="922" t="s">
        <v>1683</v>
      </c>
      <c r="C104" s="922" t="s">
        <v>1813</v>
      </c>
      <c r="D104" s="923">
        <v>46054</v>
      </c>
      <c r="E104" s="922" t="s">
        <v>1814</v>
      </c>
      <c r="F104" s="927">
        <v>28.096</v>
      </c>
      <c r="G104" s="922">
        <v>3491.88</v>
      </c>
      <c r="H104" s="924">
        <v>98107.860480000003</v>
      </c>
      <c r="I104" s="925"/>
      <c r="K104" s="1078"/>
      <c r="L104" s="1078"/>
    </row>
    <row r="105" spans="1:12" s="926" customFormat="1" ht="42">
      <c r="A105" s="922" t="s">
        <v>976</v>
      </c>
      <c r="B105" s="922" t="s">
        <v>1683</v>
      </c>
      <c r="C105" s="922" t="s">
        <v>1815</v>
      </c>
      <c r="D105" s="923">
        <v>46055</v>
      </c>
      <c r="E105" s="922" t="s">
        <v>1816</v>
      </c>
      <c r="F105" s="927">
        <v>28.096</v>
      </c>
      <c r="G105" s="922">
        <v>279.02999999999997</v>
      </c>
      <c r="H105" s="924">
        <v>7839.6268799999989</v>
      </c>
      <c r="I105" s="925"/>
      <c r="K105" s="1078"/>
      <c r="L105" s="1078"/>
    </row>
    <row r="106" spans="1:12" s="926" customFormat="1" ht="42">
      <c r="A106" s="922" t="s">
        <v>976</v>
      </c>
      <c r="B106" s="922" t="s">
        <v>1683</v>
      </c>
      <c r="C106" s="922" t="s">
        <v>1817</v>
      </c>
      <c r="D106" s="923">
        <v>46055</v>
      </c>
      <c r="E106" s="922" t="s">
        <v>1818</v>
      </c>
      <c r="F106" s="927">
        <v>28.096</v>
      </c>
      <c r="G106" s="922">
        <v>3964.73</v>
      </c>
      <c r="H106" s="924">
        <v>111393.05408</v>
      </c>
      <c r="I106" s="925"/>
      <c r="K106" s="1078"/>
      <c r="L106" s="1078"/>
    </row>
    <row r="107" spans="1:12" s="926" customFormat="1" ht="42">
      <c r="A107" s="922" t="s">
        <v>976</v>
      </c>
      <c r="B107" s="922" t="s">
        <v>1683</v>
      </c>
      <c r="C107" s="922" t="s">
        <v>1819</v>
      </c>
      <c r="D107" s="923">
        <v>46056</v>
      </c>
      <c r="E107" s="922" t="s">
        <v>1820</v>
      </c>
      <c r="F107" s="927">
        <v>28.096</v>
      </c>
      <c r="G107" s="922">
        <v>428.81</v>
      </c>
      <c r="H107" s="924">
        <v>12047.84576</v>
      </c>
      <c r="I107" s="925"/>
      <c r="K107" s="1078"/>
      <c r="L107" s="1078"/>
    </row>
    <row r="108" spans="1:12" s="926" customFormat="1" ht="42">
      <c r="A108" s="922" t="s">
        <v>976</v>
      </c>
      <c r="B108" s="922" t="s">
        <v>1683</v>
      </c>
      <c r="C108" s="922" t="s">
        <v>1821</v>
      </c>
      <c r="D108" s="923">
        <v>46056</v>
      </c>
      <c r="E108" s="922" t="s">
        <v>1822</v>
      </c>
      <c r="F108" s="927">
        <v>28.096</v>
      </c>
      <c r="G108" s="922">
        <v>4951.6899999999996</v>
      </c>
      <c r="H108" s="924">
        <v>139122.68223999999</v>
      </c>
      <c r="I108" s="925"/>
      <c r="K108" s="1078"/>
      <c r="L108" s="1078"/>
    </row>
    <row r="109" spans="1:12" s="926" customFormat="1">
      <c r="A109" s="922" t="s">
        <v>976</v>
      </c>
      <c r="B109" s="922" t="s">
        <v>1683</v>
      </c>
      <c r="C109" s="922" t="s">
        <v>1823</v>
      </c>
      <c r="D109" s="923">
        <v>46056</v>
      </c>
      <c r="E109" s="922" t="s">
        <v>1824</v>
      </c>
      <c r="F109" s="927">
        <v>28.096</v>
      </c>
      <c r="G109" s="922">
        <v>472.53</v>
      </c>
      <c r="H109" s="924">
        <v>13276.202879999999</v>
      </c>
      <c r="I109" s="925"/>
      <c r="K109" s="1078"/>
      <c r="L109" s="1078"/>
    </row>
    <row r="110" spans="1:12" s="926" customFormat="1" ht="42">
      <c r="A110" s="922" t="s">
        <v>976</v>
      </c>
      <c r="B110" s="922" t="s">
        <v>1683</v>
      </c>
      <c r="C110" s="922" t="s">
        <v>1825</v>
      </c>
      <c r="D110" s="923">
        <v>46057</v>
      </c>
      <c r="E110" s="922" t="s">
        <v>1826</v>
      </c>
      <c r="F110" s="927">
        <v>28.096</v>
      </c>
      <c r="G110" s="922">
        <v>4771.79</v>
      </c>
      <c r="H110" s="924">
        <v>134068.21184</v>
      </c>
      <c r="I110" s="925"/>
      <c r="K110" s="1078"/>
      <c r="L110" s="1078"/>
    </row>
    <row r="111" spans="1:12" s="926" customFormat="1" ht="42">
      <c r="A111" s="922" t="s">
        <v>976</v>
      </c>
      <c r="B111" s="922" t="s">
        <v>1683</v>
      </c>
      <c r="C111" s="922" t="s">
        <v>1827</v>
      </c>
      <c r="D111" s="923">
        <v>46057</v>
      </c>
      <c r="E111" s="922" t="s">
        <v>1828</v>
      </c>
      <c r="F111" s="927">
        <v>28.096</v>
      </c>
      <c r="G111" s="922">
        <v>1032.1099999999999</v>
      </c>
      <c r="H111" s="924">
        <v>28998.162559999997</v>
      </c>
      <c r="I111" s="925"/>
      <c r="K111" s="1078"/>
      <c r="L111" s="1078"/>
    </row>
    <row r="112" spans="1:12" s="926" customFormat="1" ht="42">
      <c r="A112" s="922" t="s">
        <v>976</v>
      </c>
      <c r="B112" s="922" t="s">
        <v>1683</v>
      </c>
      <c r="C112" s="922" t="s">
        <v>1829</v>
      </c>
      <c r="D112" s="923">
        <v>46057</v>
      </c>
      <c r="E112" s="922" t="s">
        <v>1830</v>
      </c>
      <c r="F112" s="927">
        <v>28.096</v>
      </c>
      <c r="G112" s="922">
        <v>1561.86</v>
      </c>
      <c r="H112" s="924">
        <v>43882.018559999997</v>
      </c>
      <c r="I112" s="925"/>
      <c r="K112" s="1078"/>
      <c r="L112" s="1078"/>
    </row>
    <row r="113" spans="1:12" s="926" customFormat="1" ht="42">
      <c r="A113" s="922" t="s">
        <v>976</v>
      </c>
      <c r="B113" s="922" t="s">
        <v>1683</v>
      </c>
      <c r="C113" s="922" t="s">
        <v>1831</v>
      </c>
      <c r="D113" s="923">
        <v>46058</v>
      </c>
      <c r="E113" s="922" t="s">
        <v>1832</v>
      </c>
      <c r="F113" s="927">
        <v>28.096</v>
      </c>
      <c r="G113" s="922">
        <v>7460.5739999999996</v>
      </c>
      <c r="H113" s="924">
        <v>209612.28710399999</v>
      </c>
      <c r="I113" s="925"/>
      <c r="K113" s="1078"/>
      <c r="L113" s="1078"/>
    </row>
    <row r="114" spans="1:12" s="926" customFormat="1" ht="42">
      <c r="A114" s="922" t="s">
        <v>976</v>
      </c>
      <c r="B114" s="922" t="s">
        <v>1683</v>
      </c>
      <c r="C114" s="922" t="s">
        <v>1833</v>
      </c>
      <c r="D114" s="923">
        <v>46058</v>
      </c>
      <c r="E114" s="922" t="s">
        <v>1834</v>
      </c>
      <c r="F114" s="927">
        <v>28.096</v>
      </c>
      <c r="G114" s="922">
        <v>1290.31</v>
      </c>
      <c r="H114" s="924">
        <v>36252.549760000002</v>
      </c>
      <c r="I114" s="925"/>
      <c r="K114" s="1078"/>
      <c r="L114" s="1078"/>
    </row>
    <row r="115" spans="1:12" s="926" customFormat="1">
      <c r="A115" s="922" t="s">
        <v>976</v>
      </c>
      <c r="B115" s="922" t="s">
        <v>1683</v>
      </c>
      <c r="C115" s="922" t="s">
        <v>1835</v>
      </c>
      <c r="D115" s="923">
        <v>46058</v>
      </c>
      <c r="E115" s="922" t="s">
        <v>1836</v>
      </c>
      <c r="F115" s="927">
        <v>28.096</v>
      </c>
      <c r="G115" s="922">
        <v>2618.1</v>
      </c>
      <c r="H115" s="924">
        <v>73558.137600000002</v>
      </c>
      <c r="I115" s="925"/>
      <c r="K115" s="1078"/>
      <c r="L115" s="1078"/>
    </row>
    <row r="116" spans="1:12" s="926" customFormat="1" ht="42">
      <c r="A116" s="922" t="s">
        <v>976</v>
      </c>
      <c r="B116" s="922" t="s">
        <v>1683</v>
      </c>
      <c r="C116" s="922" t="s">
        <v>1837</v>
      </c>
      <c r="D116" s="923">
        <v>46060</v>
      </c>
      <c r="E116" s="922" t="s">
        <v>1838</v>
      </c>
      <c r="F116" s="927">
        <v>28.096</v>
      </c>
      <c r="G116" s="922">
        <v>1540.71</v>
      </c>
      <c r="H116" s="924">
        <v>43287.788160000004</v>
      </c>
      <c r="I116" s="925"/>
      <c r="K116" s="1078"/>
      <c r="L116" s="1078"/>
    </row>
    <row r="117" spans="1:12" s="926" customFormat="1">
      <c r="A117" s="922" t="s">
        <v>976</v>
      </c>
      <c r="B117" s="922" t="s">
        <v>1683</v>
      </c>
      <c r="C117" s="922" t="s">
        <v>1839</v>
      </c>
      <c r="D117" s="923">
        <v>46060</v>
      </c>
      <c r="E117" s="922" t="s">
        <v>1840</v>
      </c>
      <c r="F117" s="927">
        <v>28.096</v>
      </c>
      <c r="G117" s="922">
        <v>3274.86</v>
      </c>
      <c r="H117" s="924">
        <v>92010.466560000001</v>
      </c>
      <c r="I117" s="925"/>
      <c r="K117" s="1078"/>
      <c r="L117" s="1078"/>
    </row>
    <row r="118" spans="1:12" s="926" customFormat="1" ht="42">
      <c r="A118" s="922" t="s">
        <v>976</v>
      </c>
      <c r="B118" s="922" t="s">
        <v>1683</v>
      </c>
      <c r="C118" s="922" t="s">
        <v>1841</v>
      </c>
      <c r="D118" s="923">
        <v>46061</v>
      </c>
      <c r="E118" s="922" t="s">
        <v>1842</v>
      </c>
      <c r="F118" s="927">
        <v>28.096</v>
      </c>
      <c r="G118" s="922">
        <v>2003.61</v>
      </c>
      <c r="H118" s="924">
        <v>56293.42656</v>
      </c>
      <c r="I118" s="925"/>
      <c r="K118" s="1078"/>
      <c r="L118" s="1078"/>
    </row>
    <row r="119" spans="1:12" s="926" customFormat="1">
      <c r="A119" s="922" t="s">
        <v>976</v>
      </c>
      <c r="B119" s="922" t="s">
        <v>1683</v>
      </c>
      <c r="C119" s="922" t="s">
        <v>1843</v>
      </c>
      <c r="D119" s="923">
        <v>46061</v>
      </c>
      <c r="E119" s="922" t="s">
        <v>1844</v>
      </c>
      <c r="F119" s="927">
        <v>28.096</v>
      </c>
      <c r="G119" s="922">
        <v>4345.32</v>
      </c>
      <c r="H119" s="924">
        <v>122086.11072</v>
      </c>
      <c r="I119" s="925"/>
      <c r="K119" s="1078"/>
      <c r="L119" s="1078"/>
    </row>
    <row r="120" spans="1:12" s="926" customFormat="1" ht="42">
      <c r="A120" s="922" t="s">
        <v>976</v>
      </c>
      <c r="B120" s="922" t="s">
        <v>1683</v>
      </c>
      <c r="C120" s="922" t="s">
        <v>1845</v>
      </c>
      <c r="D120" s="923">
        <v>46062</v>
      </c>
      <c r="E120" s="922" t="s">
        <v>1846</v>
      </c>
      <c r="F120" s="927">
        <v>28.096</v>
      </c>
      <c r="G120" s="922">
        <v>2251.66</v>
      </c>
      <c r="H120" s="924">
        <v>63262.639359999994</v>
      </c>
      <c r="I120" s="925"/>
      <c r="K120" s="1078"/>
      <c r="L120" s="1078"/>
    </row>
    <row r="121" spans="1:12" s="926" customFormat="1">
      <c r="A121" s="922" t="s">
        <v>976</v>
      </c>
      <c r="B121" s="922" t="s">
        <v>1683</v>
      </c>
      <c r="C121" s="922" t="s">
        <v>1847</v>
      </c>
      <c r="D121" s="923">
        <v>46062</v>
      </c>
      <c r="E121" s="922" t="s">
        <v>1848</v>
      </c>
      <c r="F121" s="927">
        <v>28.096</v>
      </c>
      <c r="G121" s="922">
        <v>5993.45</v>
      </c>
      <c r="H121" s="924">
        <v>168391.9712</v>
      </c>
      <c r="I121" s="925"/>
      <c r="K121" s="1078"/>
      <c r="L121" s="1078"/>
    </row>
    <row r="122" spans="1:12" s="926" customFormat="1">
      <c r="A122" s="922" t="s">
        <v>976</v>
      </c>
      <c r="B122" s="922" t="s">
        <v>1683</v>
      </c>
      <c r="C122" s="922" t="s">
        <v>1849</v>
      </c>
      <c r="D122" s="923">
        <v>46063</v>
      </c>
      <c r="E122" s="922" t="s">
        <v>1850</v>
      </c>
      <c r="F122" s="927">
        <v>28.096</v>
      </c>
      <c r="G122" s="922">
        <v>6131.04</v>
      </c>
      <c r="H122" s="924">
        <v>172257.69983999999</v>
      </c>
      <c r="I122" s="925"/>
      <c r="K122" s="1078"/>
      <c r="L122" s="1078"/>
    </row>
    <row r="123" spans="1:12" s="926" customFormat="1" ht="42">
      <c r="A123" s="922" t="s">
        <v>976</v>
      </c>
      <c r="B123" s="922" t="s">
        <v>1683</v>
      </c>
      <c r="C123" s="922" t="s">
        <v>1851</v>
      </c>
      <c r="D123" s="923">
        <v>46063</v>
      </c>
      <c r="E123" s="922" t="s">
        <v>1852</v>
      </c>
      <c r="F123" s="927">
        <v>28.096</v>
      </c>
      <c r="G123" s="922">
        <v>2255.4</v>
      </c>
      <c r="H123" s="924">
        <v>63367.718400000005</v>
      </c>
      <c r="I123" s="925"/>
      <c r="K123" s="1078"/>
      <c r="L123" s="1078"/>
    </row>
    <row r="124" spans="1:12" s="926" customFormat="1" ht="42">
      <c r="A124" s="922" t="s">
        <v>976</v>
      </c>
      <c r="B124" s="922" t="s">
        <v>1683</v>
      </c>
      <c r="C124" s="922" t="s">
        <v>1853</v>
      </c>
      <c r="D124" s="923">
        <v>46064</v>
      </c>
      <c r="E124" s="922" t="s">
        <v>1854</v>
      </c>
      <c r="F124" s="927">
        <v>28.096</v>
      </c>
      <c r="G124" s="922">
        <v>2426.1</v>
      </c>
      <c r="H124" s="924">
        <v>68163.705600000001</v>
      </c>
      <c r="I124" s="925"/>
      <c r="K124" s="1078"/>
      <c r="L124" s="1078"/>
    </row>
    <row r="125" spans="1:12" s="926" customFormat="1">
      <c r="A125" s="922" t="s">
        <v>976</v>
      </c>
      <c r="B125" s="922" t="s">
        <v>1683</v>
      </c>
      <c r="C125" s="922" t="s">
        <v>1855</v>
      </c>
      <c r="D125" s="923">
        <v>46064</v>
      </c>
      <c r="E125" s="922" t="s">
        <v>1856</v>
      </c>
      <c r="F125" s="927">
        <v>28.096</v>
      </c>
      <c r="G125" s="922">
        <v>6546.92</v>
      </c>
      <c r="H125" s="924">
        <v>183942.26432000002</v>
      </c>
      <c r="I125" s="925"/>
      <c r="K125" s="1078"/>
      <c r="L125" s="1078"/>
    </row>
    <row r="126" spans="1:12" s="926" customFormat="1" ht="42">
      <c r="A126" s="922" t="s">
        <v>976</v>
      </c>
      <c r="B126" s="922" t="s">
        <v>1683</v>
      </c>
      <c r="C126" s="922" t="s">
        <v>1857</v>
      </c>
      <c r="D126" s="923">
        <v>46065</v>
      </c>
      <c r="E126" s="922" t="s">
        <v>1858</v>
      </c>
      <c r="F126" s="927">
        <v>28.096</v>
      </c>
      <c r="G126" s="922">
        <v>5030.83</v>
      </c>
      <c r="H126" s="924">
        <v>141346.19967999999</v>
      </c>
      <c r="I126" s="925"/>
      <c r="K126" s="1078"/>
      <c r="L126" s="1078"/>
    </row>
    <row r="127" spans="1:12" s="926" customFormat="1">
      <c r="A127" s="922" t="s">
        <v>976</v>
      </c>
      <c r="B127" s="922" t="s">
        <v>1683</v>
      </c>
      <c r="C127" s="922" t="s">
        <v>1859</v>
      </c>
      <c r="D127" s="923">
        <v>46065</v>
      </c>
      <c r="E127" s="922" t="s">
        <v>1860</v>
      </c>
      <c r="F127" s="927">
        <v>28.096</v>
      </c>
      <c r="G127" s="922">
        <v>6535.93</v>
      </c>
      <c r="H127" s="924">
        <v>183633.48928000001</v>
      </c>
      <c r="I127" s="925"/>
      <c r="K127" s="1078"/>
      <c r="L127" s="1078"/>
    </row>
    <row r="128" spans="1:12" s="926" customFormat="1">
      <c r="A128" s="922" t="s">
        <v>976</v>
      </c>
      <c r="B128" s="922" t="s">
        <v>1683</v>
      </c>
      <c r="C128" s="922" t="s">
        <v>1861</v>
      </c>
      <c r="D128" s="923">
        <v>46067</v>
      </c>
      <c r="E128" s="922" t="s">
        <v>1862</v>
      </c>
      <c r="F128" s="927">
        <v>28.096</v>
      </c>
      <c r="G128" s="922">
        <v>8440.69</v>
      </c>
      <c r="H128" s="924">
        <v>237149.62624000001</v>
      </c>
      <c r="I128" s="925"/>
      <c r="K128" s="1078"/>
      <c r="L128" s="1078"/>
    </row>
    <row r="129" spans="1:12" s="926" customFormat="1" ht="42">
      <c r="A129" s="922" t="s">
        <v>976</v>
      </c>
      <c r="B129" s="922" t="s">
        <v>1683</v>
      </c>
      <c r="C129" s="922" t="s">
        <v>1863</v>
      </c>
      <c r="D129" s="923">
        <v>46113</v>
      </c>
      <c r="E129" s="922" t="s">
        <v>1864</v>
      </c>
      <c r="F129" s="927">
        <v>28.096</v>
      </c>
      <c r="G129" s="922">
        <v>987.34</v>
      </c>
      <c r="H129" s="924">
        <v>27740.304640000002</v>
      </c>
      <c r="I129" s="925"/>
      <c r="K129" s="1078"/>
      <c r="L129" s="1078"/>
    </row>
    <row r="130" spans="1:12" s="926" customFormat="1" ht="42">
      <c r="A130" s="922" t="s">
        <v>976</v>
      </c>
      <c r="B130" s="922" t="s">
        <v>1683</v>
      </c>
      <c r="C130" s="922" t="s">
        <v>1865</v>
      </c>
      <c r="D130" s="923">
        <v>46114</v>
      </c>
      <c r="E130" s="922" t="s">
        <v>1866</v>
      </c>
      <c r="F130" s="927">
        <v>28.096</v>
      </c>
      <c r="G130" s="922">
        <v>6290.35</v>
      </c>
      <c r="H130" s="924">
        <v>176733.67360000001</v>
      </c>
      <c r="I130" s="925"/>
      <c r="K130" s="1078"/>
      <c r="L130" s="1078"/>
    </row>
    <row r="131" spans="1:12" s="926" customFormat="1" ht="42">
      <c r="A131" s="922" t="s">
        <v>976</v>
      </c>
      <c r="B131" s="922" t="s">
        <v>1683</v>
      </c>
      <c r="C131" s="922" t="s">
        <v>1867</v>
      </c>
      <c r="D131" s="923">
        <v>46116</v>
      </c>
      <c r="E131" s="922" t="s">
        <v>1868</v>
      </c>
      <c r="F131" s="927">
        <v>28.096</v>
      </c>
      <c r="G131" s="922">
        <v>6566.67</v>
      </c>
      <c r="H131" s="924">
        <v>184497.16032</v>
      </c>
      <c r="I131" s="925"/>
      <c r="K131" s="1078"/>
      <c r="L131" s="1078"/>
    </row>
    <row r="132" spans="1:12" s="926" customFormat="1" ht="42">
      <c r="A132" s="922" t="s">
        <v>976</v>
      </c>
      <c r="B132" s="922" t="s">
        <v>1683</v>
      </c>
      <c r="C132" s="922" t="s">
        <v>1869</v>
      </c>
      <c r="D132" s="923">
        <v>46116</v>
      </c>
      <c r="E132" s="922" t="s">
        <v>1870</v>
      </c>
      <c r="F132" s="927">
        <v>28.096</v>
      </c>
      <c r="G132" s="922">
        <v>1462.85</v>
      </c>
      <c r="H132" s="924">
        <v>41100.2336</v>
      </c>
      <c r="I132" s="925"/>
      <c r="K132" s="1078"/>
      <c r="L132" s="1078"/>
    </row>
    <row r="133" spans="1:12" s="926" customFormat="1">
      <c r="A133" s="922" t="s">
        <v>976</v>
      </c>
      <c r="B133" s="922" t="s">
        <v>1683</v>
      </c>
      <c r="C133" s="922"/>
      <c r="D133" s="923"/>
      <c r="E133" s="922" t="s">
        <v>5605</v>
      </c>
      <c r="F133" s="927">
        <v>28.096</v>
      </c>
      <c r="G133" s="922">
        <v>78368.706000000006</v>
      </c>
      <c r="H133" s="924">
        <v>2201847.163776</v>
      </c>
      <c r="I133" s="925"/>
      <c r="K133" s="1078"/>
      <c r="L133" s="1078"/>
    </row>
    <row r="134" spans="1:12" s="926" customFormat="1">
      <c r="A134" s="922" t="s">
        <v>976</v>
      </c>
      <c r="B134" s="922" t="s">
        <v>1683</v>
      </c>
      <c r="C134" s="922"/>
      <c r="D134" s="923">
        <v>46196</v>
      </c>
      <c r="E134" s="922" t="s">
        <v>5606</v>
      </c>
      <c r="F134" s="927">
        <v>28.096</v>
      </c>
      <c r="G134" s="922">
        <v>2791.2944444444443</v>
      </c>
      <c r="H134" s="924">
        <v>78424.208711111103</v>
      </c>
      <c r="I134" s="925"/>
      <c r="K134" s="1078"/>
      <c r="L134" s="1078"/>
    </row>
    <row r="135" spans="1:12" s="926" customFormat="1">
      <c r="A135" s="922" t="s">
        <v>976</v>
      </c>
      <c r="B135" s="922" t="s">
        <v>1683</v>
      </c>
      <c r="C135" s="922"/>
      <c r="D135" s="923">
        <v>46215</v>
      </c>
      <c r="E135" s="922" t="s">
        <v>5607</v>
      </c>
      <c r="F135" s="927">
        <v>28.096</v>
      </c>
      <c r="G135" s="922">
        <v>80724.258555555658</v>
      </c>
      <c r="H135" s="924">
        <v>2268028.768376892</v>
      </c>
      <c r="I135" s="925"/>
      <c r="K135" s="1078"/>
      <c r="L135" s="1078"/>
    </row>
    <row r="136" spans="1:12" s="926" customFormat="1">
      <c r="A136" s="922" t="s">
        <v>976</v>
      </c>
      <c r="B136" s="922" t="s">
        <v>1683</v>
      </c>
      <c r="C136" s="922"/>
      <c r="D136" s="923">
        <v>46280</v>
      </c>
      <c r="E136" s="922" t="s">
        <v>5608</v>
      </c>
      <c r="F136" s="927">
        <v>28.096</v>
      </c>
      <c r="G136" s="922">
        <v>100264.76099999994</v>
      </c>
      <c r="H136" s="924">
        <v>2817038.7250559982</v>
      </c>
      <c r="I136" s="925"/>
      <c r="K136" s="1078"/>
      <c r="L136" s="1078"/>
    </row>
    <row r="137" spans="1:12" s="926" customFormat="1" ht="42">
      <c r="A137" s="922" t="s">
        <v>1871</v>
      </c>
      <c r="B137" s="922" t="s">
        <v>1872</v>
      </c>
      <c r="C137" s="922" t="s">
        <v>1873</v>
      </c>
      <c r="D137" s="923">
        <v>46011</v>
      </c>
      <c r="E137" s="922" t="s">
        <v>1874</v>
      </c>
      <c r="F137" s="927">
        <v>14.926</v>
      </c>
      <c r="G137" s="922">
        <v>23909.279999999999</v>
      </c>
      <c r="H137" s="924">
        <v>356869.91327999998</v>
      </c>
      <c r="I137" s="925"/>
      <c r="K137" s="1078"/>
      <c r="L137" s="1078"/>
    </row>
    <row r="138" spans="1:12" s="926" customFormat="1" ht="42">
      <c r="A138" s="922" t="s">
        <v>1871</v>
      </c>
      <c r="B138" s="922" t="s">
        <v>1872</v>
      </c>
      <c r="C138" s="922" t="s">
        <v>1875</v>
      </c>
      <c r="D138" s="923">
        <v>46011</v>
      </c>
      <c r="E138" s="922" t="s">
        <v>1876</v>
      </c>
      <c r="F138" s="927">
        <v>14.926</v>
      </c>
      <c r="G138" s="922">
        <v>16839.919999999998</v>
      </c>
      <c r="H138" s="924">
        <v>251352.64591999998</v>
      </c>
      <c r="I138" s="925"/>
      <c r="K138" s="1078"/>
      <c r="L138" s="1078"/>
    </row>
    <row r="139" spans="1:12" s="926" customFormat="1" ht="42">
      <c r="A139" s="922" t="s">
        <v>1871</v>
      </c>
      <c r="B139" s="922" t="s">
        <v>1872</v>
      </c>
      <c r="C139" s="922" t="s">
        <v>1877</v>
      </c>
      <c r="D139" s="923">
        <v>46007</v>
      </c>
      <c r="E139" s="922" t="s">
        <v>1878</v>
      </c>
      <c r="F139" s="927">
        <v>14.926</v>
      </c>
      <c r="G139" s="922">
        <v>13115.5</v>
      </c>
      <c r="H139" s="924">
        <v>195761.95300000001</v>
      </c>
      <c r="I139" s="925"/>
      <c r="K139" s="1078"/>
      <c r="L139" s="1078"/>
    </row>
    <row r="140" spans="1:12" s="926" customFormat="1">
      <c r="A140" s="922" t="s">
        <v>1871</v>
      </c>
      <c r="B140" s="922" t="s">
        <v>1872</v>
      </c>
      <c r="C140" s="922" t="s">
        <v>1879</v>
      </c>
      <c r="D140" s="923">
        <v>46014</v>
      </c>
      <c r="E140" s="922" t="s">
        <v>1880</v>
      </c>
      <c r="F140" s="927">
        <v>14.926</v>
      </c>
      <c r="G140" s="922">
        <v>12111.67</v>
      </c>
      <c r="H140" s="924">
        <v>180778.78641999999</v>
      </c>
      <c r="I140" s="925"/>
      <c r="K140" s="1078"/>
      <c r="L140" s="1078"/>
    </row>
    <row r="141" spans="1:12" s="926" customFormat="1">
      <c r="A141" s="922" t="s">
        <v>1871</v>
      </c>
      <c r="B141" s="922" t="s">
        <v>1872</v>
      </c>
      <c r="C141" s="922" t="s">
        <v>1881</v>
      </c>
      <c r="D141" s="923">
        <v>46015</v>
      </c>
      <c r="E141" s="922" t="s">
        <v>1882</v>
      </c>
      <c r="F141" s="927">
        <v>14.926</v>
      </c>
      <c r="G141" s="922">
        <v>3350</v>
      </c>
      <c r="H141" s="924">
        <v>50002.1</v>
      </c>
      <c r="I141" s="925"/>
      <c r="K141" s="1078"/>
      <c r="L141" s="1078"/>
    </row>
    <row r="142" spans="1:12" s="926" customFormat="1">
      <c r="A142" s="922" t="s">
        <v>1871</v>
      </c>
      <c r="B142" s="922" t="s">
        <v>1872</v>
      </c>
      <c r="C142" s="922" t="s">
        <v>1883</v>
      </c>
      <c r="D142" s="923">
        <v>46017</v>
      </c>
      <c r="E142" s="922" t="s">
        <v>1884</v>
      </c>
      <c r="F142" s="927">
        <v>14.926</v>
      </c>
      <c r="G142" s="922">
        <v>21847.34</v>
      </c>
      <c r="H142" s="924">
        <v>326093.39684</v>
      </c>
      <c r="I142" s="925"/>
      <c r="K142" s="1078"/>
      <c r="L142" s="1078"/>
    </row>
    <row r="143" spans="1:12" s="926" customFormat="1">
      <c r="A143" s="922" t="s">
        <v>1871</v>
      </c>
      <c r="B143" s="922" t="s">
        <v>1872</v>
      </c>
      <c r="C143" s="922" t="s">
        <v>1885</v>
      </c>
      <c r="D143" s="923">
        <v>45992</v>
      </c>
      <c r="E143" s="922" t="s">
        <v>1886</v>
      </c>
      <c r="F143" s="927">
        <v>14.926</v>
      </c>
      <c r="G143" s="922">
        <v>10121.35</v>
      </c>
      <c r="H143" s="924">
        <v>151071.27009999999</v>
      </c>
      <c r="I143" s="925"/>
      <c r="K143" s="1078"/>
      <c r="L143" s="1078"/>
    </row>
    <row r="144" spans="1:12" s="926" customFormat="1">
      <c r="A144" s="922" t="s">
        <v>1871</v>
      </c>
      <c r="B144" s="922" t="s">
        <v>1872</v>
      </c>
      <c r="C144" s="922" t="s">
        <v>1887</v>
      </c>
      <c r="D144" s="923">
        <v>45993</v>
      </c>
      <c r="E144" s="922" t="s">
        <v>1888</v>
      </c>
      <c r="F144" s="927">
        <v>14.926</v>
      </c>
      <c r="G144" s="922">
        <v>9393.7999999999993</v>
      </c>
      <c r="H144" s="924">
        <v>140211.85879999999</v>
      </c>
      <c r="I144" s="925"/>
      <c r="K144" s="1078"/>
      <c r="L144" s="1078"/>
    </row>
    <row r="145" spans="1:12" s="926" customFormat="1">
      <c r="A145" s="922" t="s">
        <v>1871</v>
      </c>
      <c r="B145" s="922" t="s">
        <v>1872</v>
      </c>
      <c r="C145" s="922" t="s">
        <v>1889</v>
      </c>
      <c r="D145" s="923">
        <v>45993</v>
      </c>
      <c r="E145" s="922" t="s">
        <v>1890</v>
      </c>
      <c r="F145" s="927">
        <v>14.926</v>
      </c>
      <c r="G145" s="922">
        <v>7790.17</v>
      </c>
      <c r="H145" s="924">
        <v>116276.07742</v>
      </c>
      <c r="I145" s="925"/>
      <c r="K145" s="1078"/>
      <c r="L145" s="1078"/>
    </row>
    <row r="146" spans="1:12" s="926" customFormat="1" ht="42">
      <c r="A146" s="922" t="s">
        <v>1871</v>
      </c>
      <c r="B146" s="922" t="s">
        <v>1872</v>
      </c>
      <c r="C146" s="922" t="s">
        <v>1891</v>
      </c>
      <c r="D146" s="923">
        <v>46004</v>
      </c>
      <c r="E146" s="922" t="s">
        <v>1892</v>
      </c>
      <c r="F146" s="927">
        <v>14.926</v>
      </c>
      <c r="G146" s="922">
        <v>6115.11</v>
      </c>
      <c r="H146" s="924">
        <v>91274.131859999994</v>
      </c>
      <c r="I146" s="925"/>
      <c r="K146" s="1078"/>
      <c r="L146" s="1078"/>
    </row>
    <row r="147" spans="1:12" s="926" customFormat="1">
      <c r="A147" s="922" t="s">
        <v>1871</v>
      </c>
      <c r="B147" s="922" t="s">
        <v>1872</v>
      </c>
      <c r="C147" s="922" t="s">
        <v>1893</v>
      </c>
      <c r="D147" s="923">
        <v>46004</v>
      </c>
      <c r="E147" s="922" t="s">
        <v>1894</v>
      </c>
      <c r="F147" s="927">
        <v>14.926</v>
      </c>
      <c r="G147" s="922">
        <v>5598.41</v>
      </c>
      <c r="H147" s="924">
        <v>83561.867660000004</v>
      </c>
      <c r="I147" s="925"/>
      <c r="K147" s="1078"/>
      <c r="L147" s="1078"/>
    </row>
    <row r="148" spans="1:12" s="926" customFormat="1">
      <c r="A148" s="922" t="s">
        <v>1871</v>
      </c>
      <c r="B148" s="922" t="s">
        <v>1872</v>
      </c>
      <c r="C148" s="922" t="s">
        <v>1895</v>
      </c>
      <c r="D148" s="923">
        <v>46005</v>
      </c>
      <c r="E148" s="922" t="s">
        <v>1896</v>
      </c>
      <c r="F148" s="927">
        <v>14.926</v>
      </c>
      <c r="G148" s="922">
        <v>11386.78</v>
      </c>
      <c r="H148" s="924">
        <v>169959.07828000002</v>
      </c>
      <c r="I148" s="925"/>
      <c r="K148" s="1078"/>
      <c r="L148" s="1078"/>
    </row>
    <row r="149" spans="1:12" s="926" customFormat="1">
      <c r="A149" s="922" t="s">
        <v>1871</v>
      </c>
      <c r="B149" s="922" t="s">
        <v>1872</v>
      </c>
      <c r="C149" s="922" t="s">
        <v>1897</v>
      </c>
      <c r="D149" s="923">
        <v>46005</v>
      </c>
      <c r="E149" s="922" t="s">
        <v>1898</v>
      </c>
      <c r="F149" s="927">
        <v>14.926</v>
      </c>
      <c r="G149" s="922">
        <v>3604.66</v>
      </c>
      <c r="H149" s="924">
        <v>53803.155159999995</v>
      </c>
      <c r="I149" s="925"/>
      <c r="K149" s="1078"/>
      <c r="L149" s="1078"/>
    </row>
    <row r="150" spans="1:12" s="926" customFormat="1">
      <c r="A150" s="922" t="s">
        <v>1871</v>
      </c>
      <c r="B150" s="922" t="s">
        <v>1872</v>
      </c>
      <c r="C150" s="922" t="s">
        <v>1899</v>
      </c>
      <c r="D150" s="923">
        <v>46005</v>
      </c>
      <c r="E150" s="922" t="s">
        <v>1900</v>
      </c>
      <c r="F150" s="927">
        <v>14.926</v>
      </c>
      <c r="G150" s="922">
        <v>40487.760000000002</v>
      </c>
      <c r="H150" s="924">
        <v>604320.30576000002</v>
      </c>
      <c r="I150" s="925"/>
      <c r="K150" s="1078"/>
      <c r="L150" s="1078"/>
    </row>
    <row r="151" spans="1:12" s="926" customFormat="1">
      <c r="A151" s="922" t="s">
        <v>1871</v>
      </c>
      <c r="B151" s="922" t="s">
        <v>1872</v>
      </c>
      <c r="C151" s="922" t="s">
        <v>1901</v>
      </c>
      <c r="D151" s="923">
        <v>46018</v>
      </c>
      <c r="E151" s="922" t="s">
        <v>1902</v>
      </c>
      <c r="F151" s="927">
        <v>14.926</v>
      </c>
      <c r="G151" s="922">
        <v>3421.67</v>
      </c>
      <c r="H151" s="924">
        <v>51071.846420000002</v>
      </c>
      <c r="I151" s="925"/>
      <c r="K151" s="1078"/>
      <c r="L151" s="1078"/>
    </row>
    <row r="152" spans="1:12" s="926" customFormat="1">
      <c r="A152" s="922" t="s">
        <v>1871</v>
      </c>
      <c r="B152" s="922" t="s">
        <v>1872</v>
      </c>
      <c r="C152" s="922" t="s">
        <v>1903</v>
      </c>
      <c r="D152" s="923">
        <v>46019</v>
      </c>
      <c r="E152" s="922" t="s">
        <v>1904</v>
      </c>
      <c r="F152" s="927">
        <v>14.926</v>
      </c>
      <c r="G152" s="922">
        <v>18201.183000000001</v>
      </c>
      <c r="H152" s="924">
        <v>271670.85745800001</v>
      </c>
      <c r="I152" s="925"/>
      <c r="K152" s="1078"/>
      <c r="L152" s="1078"/>
    </row>
    <row r="153" spans="1:12" s="926" customFormat="1" ht="42">
      <c r="A153" s="922" t="s">
        <v>1871</v>
      </c>
      <c r="B153" s="922" t="s">
        <v>1872</v>
      </c>
      <c r="C153" s="922" t="s">
        <v>1905</v>
      </c>
      <c r="D153" s="923">
        <v>46020</v>
      </c>
      <c r="E153" s="922" t="s">
        <v>1906</v>
      </c>
      <c r="F153" s="927">
        <v>14.926</v>
      </c>
      <c r="G153" s="922">
        <v>1415.35</v>
      </c>
      <c r="H153" s="924">
        <v>21125.5141</v>
      </c>
      <c r="I153" s="925"/>
      <c r="K153" s="1078"/>
      <c r="L153" s="1078"/>
    </row>
    <row r="154" spans="1:12" s="926" customFormat="1" ht="42">
      <c r="A154" s="922" t="s">
        <v>1871</v>
      </c>
      <c r="B154" s="922" t="s">
        <v>1872</v>
      </c>
      <c r="C154" s="922" t="s">
        <v>1907</v>
      </c>
      <c r="D154" s="923">
        <v>46021</v>
      </c>
      <c r="E154" s="922" t="s">
        <v>1908</v>
      </c>
      <c r="F154" s="927">
        <v>14.926</v>
      </c>
      <c r="G154" s="922">
        <v>2821</v>
      </c>
      <c r="H154" s="924">
        <v>42106.245999999999</v>
      </c>
      <c r="I154" s="925"/>
      <c r="K154" s="1078"/>
      <c r="L154" s="1078"/>
    </row>
    <row r="155" spans="1:12" s="926" customFormat="1" ht="42">
      <c r="A155" s="922" t="s">
        <v>1871</v>
      </c>
      <c r="B155" s="922" t="s">
        <v>1872</v>
      </c>
      <c r="C155" s="922" t="s">
        <v>1909</v>
      </c>
      <c r="D155" s="923">
        <v>46022</v>
      </c>
      <c r="E155" s="922" t="s">
        <v>1910</v>
      </c>
      <c r="F155" s="927">
        <v>14.926</v>
      </c>
      <c r="G155" s="922">
        <v>2498.39</v>
      </c>
      <c r="H155" s="924">
        <v>37290.969140000001</v>
      </c>
      <c r="I155" s="925"/>
      <c r="K155" s="1078"/>
      <c r="L155" s="1078"/>
    </row>
    <row r="156" spans="1:12" s="926" customFormat="1" ht="42">
      <c r="A156" s="922" t="s">
        <v>1871</v>
      </c>
      <c r="B156" s="922" t="s">
        <v>1872</v>
      </c>
      <c r="C156" s="922" t="s">
        <v>1911</v>
      </c>
      <c r="D156" s="923">
        <v>46027</v>
      </c>
      <c r="E156" s="922" t="s">
        <v>1912</v>
      </c>
      <c r="F156" s="927">
        <v>14.926</v>
      </c>
      <c r="G156" s="922">
        <v>4180.42</v>
      </c>
      <c r="H156" s="924">
        <v>62396.948920000003</v>
      </c>
      <c r="I156" s="925"/>
      <c r="K156" s="1078"/>
      <c r="L156" s="1078"/>
    </row>
    <row r="157" spans="1:12" s="926" customFormat="1" ht="42">
      <c r="A157" s="922" t="s">
        <v>1871</v>
      </c>
      <c r="B157" s="922" t="s">
        <v>1872</v>
      </c>
      <c r="C157" s="922" t="s">
        <v>1913</v>
      </c>
      <c r="D157" s="923">
        <v>46030</v>
      </c>
      <c r="E157" s="922" t="s">
        <v>1914</v>
      </c>
      <c r="F157" s="927">
        <v>14.926</v>
      </c>
      <c r="G157" s="922">
        <v>426.45299999999997</v>
      </c>
      <c r="H157" s="924">
        <v>6365.237478</v>
      </c>
      <c r="I157" s="925"/>
      <c r="K157" s="1078"/>
      <c r="L157" s="1078"/>
    </row>
    <row r="158" spans="1:12" s="926" customFormat="1" ht="42">
      <c r="A158" s="922" t="s">
        <v>1871</v>
      </c>
      <c r="B158" s="922" t="s">
        <v>1872</v>
      </c>
      <c r="C158" s="922" t="s">
        <v>1915</v>
      </c>
      <c r="D158" s="923">
        <v>46033</v>
      </c>
      <c r="E158" s="922" t="s">
        <v>1916</v>
      </c>
      <c r="F158" s="927">
        <v>14.926</v>
      </c>
      <c r="G158" s="922">
        <v>416.29300000000001</v>
      </c>
      <c r="H158" s="924">
        <v>6213.5893180000003</v>
      </c>
      <c r="I158" s="925"/>
      <c r="K158" s="1078"/>
      <c r="L158" s="1078"/>
    </row>
    <row r="159" spans="1:12" s="926" customFormat="1" ht="42">
      <c r="A159" s="922" t="s">
        <v>1871</v>
      </c>
      <c r="B159" s="922" t="s">
        <v>1872</v>
      </c>
      <c r="C159" s="922" t="s">
        <v>1917</v>
      </c>
      <c r="D159" s="923">
        <v>46033</v>
      </c>
      <c r="E159" s="922" t="s">
        <v>1918</v>
      </c>
      <c r="F159" s="927">
        <v>14.926</v>
      </c>
      <c r="G159" s="922">
        <v>271.33</v>
      </c>
      <c r="H159" s="924">
        <v>4049.87158</v>
      </c>
      <c r="I159" s="925"/>
      <c r="K159" s="1078"/>
      <c r="L159" s="1078"/>
    </row>
    <row r="160" spans="1:12" s="926" customFormat="1" ht="42">
      <c r="A160" s="922" t="s">
        <v>1871</v>
      </c>
      <c r="B160" s="922" t="s">
        <v>1872</v>
      </c>
      <c r="C160" s="922" t="s">
        <v>1919</v>
      </c>
      <c r="D160" s="923">
        <v>46033</v>
      </c>
      <c r="E160" s="922" t="s">
        <v>1920</v>
      </c>
      <c r="F160" s="927">
        <v>14.926</v>
      </c>
      <c r="G160" s="922">
        <v>2046.655</v>
      </c>
      <c r="H160" s="924">
        <v>30548.372530000001</v>
      </c>
      <c r="I160" s="925"/>
      <c r="K160" s="1078"/>
      <c r="L160" s="1078"/>
    </row>
    <row r="161" spans="1:12" s="926" customFormat="1" ht="42">
      <c r="A161" s="922" t="s">
        <v>1871</v>
      </c>
      <c r="B161" s="922" t="s">
        <v>1872</v>
      </c>
      <c r="C161" s="922" t="s">
        <v>1921</v>
      </c>
      <c r="D161" s="923">
        <v>46033</v>
      </c>
      <c r="E161" s="922" t="s">
        <v>1922</v>
      </c>
      <c r="F161" s="927">
        <v>14.926</v>
      </c>
      <c r="G161" s="922">
        <v>1415.35</v>
      </c>
      <c r="H161" s="924">
        <v>21125.5141</v>
      </c>
      <c r="I161" s="925"/>
      <c r="K161" s="1078"/>
      <c r="L161" s="1078"/>
    </row>
    <row r="162" spans="1:12" s="926" customFormat="1" ht="42">
      <c r="A162" s="922" t="s">
        <v>1871</v>
      </c>
      <c r="B162" s="922" t="s">
        <v>1872</v>
      </c>
      <c r="C162" s="922" t="s">
        <v>1923</v>
      </c>
      <c r="D162" s="923">
        <v>46033</v>
      </c>
      <c r="E162" s="922" t="s">
        <v>1924</v>
      </c>
      <c r="F162" s="927">
        <v>14.926</v>
      </c>
      <c r="G162" s="922">
        <v>2406.0500000000002</v>
      </c>
      <c r="H162" s="924">
        <v>35912.702300000004</v>
      </c>
      <c r="I162" s="925"/>
      <c r="K162" s="1078"/>
      <c r="L162" s="1078"/>
    </row>
    <row r="163" spans="1:12" s="926" customFormat="1" ht="42">
      <c r="A163" s="922" t="s">
        <v>1871</v>
      </c>
      <c r="B163" s="922" t="s">
        <v>1872</v>
      </c>
      <c r="C163" s="922" t="s">
        <v>1925</v>
      </c>
      <c r="D163" s="923">
        <v>46033</v>
      </c>
      <c r="E163" s="922" t="s">
        <v>1926</v>
      </c>
      <c r="F163" s="927">
        <v>14.926</v>
      </c>
      <c r="G163" s="922">
        <v>289.38</v>
      </c>
      <c r="H163" s="924">
        <v>4319.2858800000004</v>
      </c>
      <c r="I163" s="925"/>
      <c r="K163" s="1078"/>
      <c r="L163" s="1078"/>
    </row>
    <row r="164" spans="1:12" s="926" customFormat="1" ht="42">
      <c r="A164" s="922" t="s">
        <v>1871</v>
      </c>
      <c r="B164" s="922" t="s">
        <v>1872</v>
      </c>
      <c r="C164" s="922" t="s">
        <v>1927</v>
      </c>
      <c r="D164" s="923">
        <v>46033</v>
      </c>
      <c r="E164" s="922" t="s">
        <v>1928</v>
      </c>
      <c r="F164" s="927">
        <v>14.926</v>
      </c>
      <c r="G164" s="922">
        <v>1103.03</v>
      </c>
      <c r="H164" s="924">
        <v>16463.825779999999</v>
      </c>
      <c r="I164" s="925"/>
      <c r="K164" s="1078"/>
      <c r="L164" s="1078"/>
    </row>
    <row r="165" spans="1:12" s="926" customFormat="1" ht="42">
      <c r="A165" s="922" t="s">
        <v>1871</v>
      </c>
      <c r="B165" s="922" t="s">
        <v>1872</v>
      </c>
      <c r="C165" s="922" t="s">
        <v>1929</v>
      </c>
      <c r="D165" s="923">
        <v>46034</v>
      </c>
      <c r="E165" s="922" t="s">
        <v>1930</v>
      </c>
      <c r="F165" s="927">
        <v>14.926</v>
      </c>
      <c r="G165" s="922">
        <v>1896.36</v>
      </c>
      <c r="H165" s="924">
        <v>28305.069359999998</v>
      </c>
      <c r="I165" s="925"/>
      <c r="K165" s="1078"/>
      <c r="L165" s="1078"/>
    </row>
    <row r="166" spans="1:12" s="926" customFormat="1" ht="42">
      <c r="A166" s="922" t="s">
        <v>1871</v>
      </c>
      <c r="B166" s="922" t="s">
        <v>1872</v>
      </c>
      <c r="C166" s="922" t="s">
        <v>1931</v>
      </c>
      <c r="D166" s="923">
        <v>46036</v>
      </c>
      <c r="E166" s="922" t="s">
        <v>1932</v>
      </c>
      <c r="F166" s="927">
        <v>14.926</v>
      </c>
      <c r="G166" s="922">
        <v>9709.32</v>
      </c>
      <c r="H166" s="924">
        <v>144921.31031999999</v>
      </c>
      <c r="I166" s="925"/>
      <c r="K166" s="1078"/>
      <c r="L166" s="1078"/>
    </row>
    <row r="167" spans="1:12" s="926" customFormat="1" ht="42">
      <c r="A167" s="922" t="s">
        <v>1871</v>
      </c>
      <c r="B167" s="922" t="s">
        <v>1872</v>
      </c>
      <c r="C167" s="922" t="s">
        <v>1933</v>
      </c>
      <c r="D167" s="923">
        <v>46036</v>
      </c>
      <c r="E167" s="922" t="s">
        <v>1934</v>
      </c>
      <c r="F167" s="927">
        <v>14.926</v>
      </c>
      <c r="G167" s="922">
        <v>1964.37</v>
      </c>
      <c r="H167" s="924">
        <v>29320.18662</v>
      </c>
      <c r="I167" s="925"/>
      <c r="K167" s="1078"/>
      <c r="L167" s="1078"/>
    </row>
    <row r="168" spans="1:12" s="926" customFormat="1" ht="42">
      <c r="A168" s="922" t="s">
        <v>1871</v>
      </c>
      <c r="B168" s="922" t="s">
        <v>1872</v>
      </c>
      <c r="C168" s="922" t="s">
        <v>1935</v>
      </c>
      <c r="D168" s="923">
        <v>46037</v>
      </c>
      <c r="E168" s="922" t="s">
        <v>1936</v>
      </c>
      <c r="F168" s="927">
        <v>14.926</v>
      </c>
      <c r="G168" s="922">
        <v>548.78</v>
      </c>
      <c r="H168" s="924">
        <v>8191.0902799999994</v>
      </c>
      <c r="I168" s="925"/>
      <c r="K168" s="1078"/>
      <c r="L168" s="1078"/>
    </row>
    <row r="169" spans="1:12" s="926" customFormat="1" ht="42">
      <c r="A169" s="922" t="s">
        <v>1871</v>
      </c>
      <c r="B169" s="922" t="s">
        <v>1872</v>
      </c>
      <c r="C169" s="922" t="s">
        <v>1937</v>
      </c>
      <c r="D169" s="923">
        <v>46037</v>
      </c>
      <c r="E169" s="922" t="s">
        <v>1938</v>
      </c>
      <c r="F169" s="927">
        <v>14.926</v>
      </c>
      <c r="G169" s="922">
        <v>775.61</v>
      </c>
      <c r="H169" s="924">
        <v>11576.754860000001</v>
      </c>
      <c r="I169" s="925"/>
      <c r="K169" s="1078"/>
      <c r="L169" s="1078"/>
    </row>
    <row r="170" spans="1:12" s="926" customFormat="1" ht="42">
      <c r="A170" s="922" t="s">
        <v>1871</v>
      </c>
      <c r="B170" s="922" t="s">
        <v>1872</v>
      </c>
      <c r="C170" s="922" t="s">
        <v>1939</v>
      </c>
      <c r="D170" s="923">
        <v>46040</v>
      </c>
      <c r="E170" s="922" t="s">
        <v>1940</v>
      </c>
      <c r="F170" s="927">
        <v>14.926</v>
      </c>
      <c r="G170" s="922">
        <v>1896.36</v>
      </c>
      <c r="H170" s="924">
        <v>28305.069359999998</v>
      </c>
      <c r="I170" s="925"/>
      <c r="K170" s="1078"/>
      <c r="L170" s="1078"/>
    </row>
    <row r="171" spans="1:12" s="926" customFormat="1" ht="42">
      <c r="A171" s="922" t="s">
        <v>1871</v>
      </c>
      <c r="B171" s="922" t="s">
        <v>1872</v>
      </c>
      <c r="C171" s="922" t="s">
        <v>1941</v>
      </c>
      <c r="D171" s="923">
        <v>46040</v>
      </c>
      <c r="E171" s="922" t="s">
        <v>1942</v>
      </c>
      <c r="F171" s="927">
        <v>14.926</v>
      </c>
      <c r="G171" s="922">
        <v>4001.6</v>
      </c>
      <c r="H171" s="924">
        <v>59727.881600000001</v>
      </c>
      <c r="I171" s="925"/>
      <c r="K171" s="1078"/>
      <c r="L171" s="1078"/>
    </row>
    <row r="172" spans="1:12" s="926" customFormat="1" ht="42">
      <c r="A172" s="922" t="s">
        <v>1871</v>
      </c>
      <c r="B172" s="922" t="s">
        <v>1872</v>
      </c>
      <c r="C172" s="922" t="s">
        <v>1943</v>
      </c>
      <c r="D172" s="923">
        <v>46040</v>
      </c>
      <c r="E172" s="922" t="s">
        <v>1944</v>
      </c>
      <c r="F172" s="927">
        <v>14.926</v>
      </c>
      <c r="G172" s="922">
        <v>2046.655</v>
      </c>
      <c r="H172" s="924">
        <v>30548.372530000001</v>
      </c>
      <c r="I172" s="925"/>
      <c r="K172" s="1078"/>
      <c r="L172" s="1078"/>
    </row>
    <row r="173" spans="1:12" s="926" customFormat="1" ht="42">
      <c r="A173" s="922" t="s">
        <v>1871</v>
      </c>
      <c r="B173" s="922" t="s">
        <v>1872</v>
      </c>
      <c r="C173" s="922" t="s">
        <v>1945</v>
      </c>
      <c r="D173" s="923">
        <v>46047</v>
      </c>
      <c r="E173" s="922" t="s">
        <v>1946</v>
      </c>
      <c r="F173" s="927">
        <v>14.926</v>
      </c>
      <c r="G173" s="922">
        <v>889.02</v>
      </c>
      <c r="H173" s="924">
        <v>13269.51252</v>
      </c>
      <c r="I173" s="925"/>
      <c r="K173" s="1078"/>
      <c r="L173" s="1078"/>
    </row>
    <row r="174" spans="1:12" s="926" customFormat="1" ht="63">
      <c r="A174" s="922" t="s">
        <v>1871</v>
      </c>
      <c r="B174" s="922" t="s">
        <v>1872</v>
      </c>
      <c r="C174" s="922" t="s">
        <v>1947</v>
      </c>
      <c r="D174" s="923">
        <v>46047</v>
      </c>
      <c r="E174" s="922" t="s">
        <v>1948</v>
      </c>
      <c r="F174" s="927">
        <v>14.926</v>
      </c>
      <c r="G174" s="922">
        <v>743.7</v>
      </c>
      <c r="H174" s="924">
        <v>11100.466200000001</v>
      </c>
      <c r="I174" s="925"/>
      <c r="K174" s="1078"/>
      <c r="L174" s="1078"/>
    </row>
    <row r="175" spans="1:12" s="926" customFormat="1" ht="42">
      <c r="A175" s="922" t="s">
        <v>1871</v>
      </c>
      <c r="B175" s="922" t="s">
        <v>1872</v>
      </c>
      <c r="C175" s="922" t="s">
        <v>1949</v>
      </c>
      <c r="D175" s="923">
        <v>46054</v>
      </c>
      <c r="E175" s="922" t="s">
        <v>1950</v>
      </c>
      <c r="F175" s="927">
        <v>14.926</v>
      </c>
      <c r="G175" s="922">
        <v>47.47</v>
      </c>
      <c r="H175" s="924">
        <v>708.53721999999993</v>
      </c>
      <c r="I175" s="925"/>
      <c r="K175" s="1078"/>
      <c r="L175" s="1078"/>
    </row>
    <row r="176" spans="1:12" s="926" customFormat="1" ht="42">
      <c r="A176" s="922" t="s">
        <v>1871</v>
      </c>
      <c r="B176" s="922" t="s">
        <v>1872</v>
      </c>
      <c r="C176" s="922" t="s">
        <v>1951</v>
      </c>
      <c r="D176" s="923">
        <v>46054</v>
      </c>
      <c r="E176" s="922" t="s">
        <v>1952</v>
      </c>
      <c r="F176" s="927">
        <v>14.926</v>
      </c>
      <c r="G176" s="922">
        <v>1341.94</v>
      </c>
      <c r="H176" s="924">
        <v>20029.796440000002</v>
      </c>
      <c r="I176" s="925"/>
      <c r="K176" s="1078"/>
      <c r="L176" s="1078"/>
    </row>
    <row r="177" spans="1:12" s="926" customFormat="1" ht="63">
      <c r="A177" s="922" t="s">
        <v>1871</v>
      </c>
      <c r="B177" s="922" t="s">
        <v>1872</v>
      </c>
      <c r="C177" s="922" t="s">
        <v>1953</v>
      </c>
      <c r="D177" s="923">
        <v>46057</v>
      </c>
      <c r="E177" s="922" t="s">
        <v>1954</v>
      </c>
      <c r="F177" s="927">
        <v>14.926</v>
      </c>
      <c r="G177" s="922">
        <v>1625.3</v>
      </c>
      <c r="H177" s="924">
        <v>24259.227800000001</v>
      </c>
      <c r="I177" s="925"/>
      <c r="K177" s="1078"/>
      <c r="L177" s="1078"/>
    </row>
    <row r="178" spans="1:12" s="926" customFormat="1" ht="42">
      <c r="A178" s="922" t="s">
        <v>1871</v>
      </c>
      <c r="B178" s="922" t="s">
        <v>1872</v>
      </c>
      <c r="C178" s="922" t="s">
        <v>1955</v>
      </c>
      <c r="D178" s="923">
        <v>46061</v>
      </c>
      <c r="E178" s="922" t="s">
        <v>1956</v>
      </c>
      <c r="F178" s="927">
        <v>14.926</v>
      </c>
      <c r="G178" s="922">
        <v>471.54</v>
      </c>
      <c r="H178" s="924">
        <v>7038.20604</v>
      </c>
      <c r="I178" s="925"/>
      <c r="K178" s="1078"/>
      <c r="L178" s="1078"/>
    </row>
    <row r="179" spans="1:12" s="926" customFormat="1" ht="42">
      <c r="A179" s="922" t="s">
        <v>1871</v>
      </c>
      <c r="B179" s="922" t="s">
        <v>1872</v>
      </c>
      <c r="C179" s="922" t="s">
        <v>1957</v>
      </c>
      <c r="D179" s="923">
        <v>46063</v>
      </c>
      <c r="E179" s="922" t="s">
        <v>1958</v>
      </c>
      <c r="F179" s="927">
        <v>14.926</v>
      </c>
      <c r="G179" s="922">
        <v>1632.57</v>
      </c>
      <c r="H179" s="924">
        <v>24367.739819999999</v>
      </c>
      <c r="I179" s="925"/>
      <c r="K179" s="1078"/>
      <c r="L179" s="1078"/>
    </row>
    <row r="180" spans="1:12" s="926" customFormat="1" ht="42">
      <c r="A180" s="922" t="s">
        <v>1871</v>
      </c>
      <c r="B180" s="922" t="s">
        <v>1872</v>
      </c>
      <c r="C180" s="922" t="s">
        <v>1959</v>
      </c>
      <c r="D180" s="923">
        <v>46063</v>
      </c>
      <c r="E180" s="922" t="s">
        <v>1960</v>
      </c>
      <c r="F180" s="927">
        <v>14.926</v>
      </c>
      <c r="G180" s="922">
        <v>789.02</v>
      </c>
      <c r="H180" s="924">
        <v>11776.91252</v>
      </c>
      <c r="I180" s="925"/>
      <c r="K180" s="1078"/>
      <c r="L180" s="1078"/>
    </row>
    <row r="181" spans="1:12" s="926" customFormat="1" ht="63">
      <c r="A181" s="922" t="s">
        <v>1871</v>
      </c>
      <c r="B181" s="922" t="s">
        <v>1872</v>
      </c>
      <c r="C181" s="922" t="s">
        <v>1961</v>
      </c>
      <c r="D181" s="923">
        <v>46068</v>
      </c>
      <c r="E181" s="922" t="s">
        <v>1962</v>
      </c>
      <c r="F181" s="927">
        <v>14.926</v>
      </c>
      <c r="G181" s="922">
        <v>534.88</v>
      </c>
      <c r="H181" s="924">
        <v>7983.61888</v>
      </c>
      <c r="I181" s="925"/>
      <c r="K181" s="1078"/>
      <c r="L181" s="1078"/>
    </row>
    <row r="182" spans="1:12" s="926" customFormat="1" ht="42">
      <c r="A182" s="922" t="s">
        <v>1871</v>
      </c>
      <c r="B182" s="922" t="s">
        <v>1872</v>
      </c>
      <c r="C182" s="922" t="s">
        <v>1963</v>
      </c>
      <c r="D182" s="923">
        <v>46068</v>
      </c>
      <c r="E182" s="922" t="s">
        <v>1964</v>
      </c>
      <c r="F182" s="927">
        <v>14.926</v>
      </c>
      <c r="G182" s="922">
        <v>751.86</v>
      </c>
      <c r="H182" s="924">
        <v>11222.262360000001</v>
      </c>
      <c r="I182" s="925"/>
      <c r="K182" s="1078"/>
      <c r="L182" s="1078"/>
    </row>
    <row r="183" spans="1:12" s="926" customFormat="1" ht="42">
      <c r="A183" s="922" t="s">
        <v>1871</v>
      </c>
      <c r="B183" s="922" t="s">
        <v>1872</v>
      </c>
      <c r="C183" s="922" t="s">
        <v>1965</v>
      </c>
      <c r="D183" s="923">
        <v>46071</v>
      </c>
      <c r="E183" s="922" t="s">
        <v>1966</v>
      </c>
      <c r="F183" s="927">
        <v>14.926</v>
      </c>
      <c r="G183" s="922">
        <v>702.8</v>
      </c>
      <c r="H183" s="924">
        <v>10489.9928</v>
      </c>
      <c r="I183" s="925"/>
      <c r="K183" s="1078"/>
      <c r="L183" s="1078"/>
    </row>
    <row r="184" spans="1:12" s="926" customFormat="1" ht="63">
      <c r="A184" s="922" t="s">
        <v>1871</v>
      </c>
      <c r="B184" s="922" t="s">
        <v>1872</v>
      </c>
      <c r="C184" s="922" t="s">
        <v>1967</v>
      </c>
      <c r="D184" s="923">
        <v>46074</v>
      </c>
      <c r="E184" s="922" t="s">
        <v>1968</v>
      </c>
      <c r="F184" s="927">
        <v>14.926</v>
      </c>
      <c r="G184" s="922">
        <v>1777.96</v>
      </c>
      <c r="H184" s="924">
        <v>26537.830959999999</v>
      </c>
      <c r="I184" s="925"/>
      <c r="K184" s="1078"/>
      <c r="L184" s="1078"/>
    </row>
    <row r="185" spans="1:12" s="926" customFormat="1" ht="42">
      <c r="A185" s="922" t="s">
        <v>1871</v>
      </c>
      <c r="B185" s="922" t="s">
        <v>1872</v>
      </c>
      <c r="C185" s="922" t="s">
        <v>1969</v>
      </c>
      <c r="D185" s="923">
        <v>46077</v>
      </c>
      <c r="E185" s="922" t="s">
        <v>1970</v>
      </c>
      <c r="F185" s="927">
        <v>14.926</v>
      </c>
      <c r="G185" s="922">
        <v>2232.52</v>
      </c>
      <c r="H185" s="924">
        <v>33322.593520000002</v>
      </c>
      <c r="I185" s="925"/>
      <c r="K185" s="1078"/>
      <c r="L185" s="1078"/>
    </row>
    <row r="186" spans="1:12" s="926" customFormat="1" ht="42">
      <c r="A186" s="922" t="s">
        <v>1871</v>
      </c>
      <c r="B186" s="922" t="s">
        <v>1872</v>
      </c>
      <c r="C186" s="922" t="s">
        <v>1971</v>
      </c>
      <c r="D186" s="923">
        <v>46086</v>
      </c>
      <c r="E186" s="922" t="s">
        <v>1972</v>
      </c>
      <c r="F186" s="927">
        <v>14.926</v>
      </c>
      <c r="G186" s="922">
        <v>609.1</v>
      </c>
      <c r="H186" s="924">
        <v>9091.4266000000007</v>
      </c>
      <c r="I186" s="925"/>
      <c r="K186" s="1078"/>
      <c r="L186" s="1078"/>
    </row>
    <row r="187" spans="1:12" s="926" customFormat="1" ht="63">
      <c r="A187" s="922" t="s">
        <v>1871</v>
      </c>
      <c r="B187" s="922" t="s">
        <v>1872</v>
      </c>
      <c r="C187" s="922" t="s">
        <v>1973</v>
      </c>
      <c r="D187" s="923">
        <v>46086</v>
      </c>
      <c r="E187" s="922" t="s">
        <v>1974</v>
      </c>
      <c r="F187" s="927">
        <v>14.926</v>
      </c>
      <c r="G187" s="922">
        <v>1832.74</v>
      </c>
      <c r="H187" s="924">
        <v>27355.47724</v>
      </c>
      <c r="I187" s="925"/>
      <c r="K187" s="1078"/>
      <c r="L187" s="1078"/>
    </row>
    <row r="188" spans="1:12" s="926" customFormat="1" ht="42">
      <c r="A188" s="922" t="s">
        <v>1871</v>
      </c>
      <c r="B188" s="922" t="s">
        <v>1872</v>
      </c>
      <c r="C188" s="922" t="s">
        <v>1975</v>
      </c>
      <c r="D188" s="923">
        <v>46089</v>
      </c>
      <c r="E188" s="922" t="s">
        <v>1976</v>
      </c>
      <c r="F188" s="927">
        <v>14.926</v>
      </c>
      <c r="G188" s="922">
        <v>476.73</v>
      </c>
      <c r="H188" s="924">
        <v>7115.6719800000001</v>
      </c>
      <c r="I188" s="925"/>
      <c r="K188" s="1078"/>
      <c r="L188" s="1078"/>
    </row>
    <row r="189" spans="1:12" s="926" customFormat="1" ht="42">
      <c r="A189" s="922" t="s">
        <v>1871</v>
      </c>
      <c r="B189" s="922" t="s">
        <v>1872</v>
      </c>
      <c r="C189" s="922" t="s">
        <v>1977</v>
      </c>
      <c r="D189" s="923">
        <v>46089</v>
      </c>
      <c r="E189" s="922" t="s">
        <v>1978</v>
      </c>
      <c r="F189" s="927">
        <v>14.926</v>
      </c>
      <c r="G189" s="922">
        <v>397.64</v>
      </c>
      <c r="H189" s="924">
        <v>5935.1746400000002</v>
      </c>
      <c r="I189" s="925"/>
      <c r="K189" s="1078"/>
      <c r="L189" s="1078"/>
    </row>
    <row r="190" spans="1:12" s="926" customFormat="1" ht="63">
      <c r="A190" s="922" t="s">
        <v>1871</v>
      </c>
      <c r="B190" s="922" t="s">
        <v>1872</v>
      </c>
      <c r="C190" s="922" t="s">
        <v>1979</v>
      </c>
      <c r="D190" s="923">
        <v>46092</v>
      </c>
      <c r="E190" s="922" t="s">
        <v>1980</v>
      </c>
      <c r="F190" s="927">
        <v>14.926</v>
      </c>
      <c r="G190" s="922">
        <v>1777.43</v>
      </c>
      <c r="H190" s="924">
        <v>26529.920180000001</v>
      </c>
      <c r="I190" s="925"/>
      <c r="K190" s="1078"/>
      <c r="L190" s="1078"/>
    </row>
    <row r="191" spans="1:12" s="926" customFormat="1" ht="42">
      <c r="A191" s="922" t="s">
        <v>1871</v>
      </c>
      <c r="B191" s="922" t="s">
        <v>1872</v>
      </c>
      <c r="C191" s="922" t="s">
        <v>1981</v>
      </c>
      <c r="D191" s="923">
        <v>46092</v>
      </c>
      <c r="E191" s="922" t="s">
        <v>1982</v>
      </c>
      <c r="F191" s="927">
        <v>14.926</v>
      </c>
      <c r="G191" s="922">
        <v>2839.7</v>
      </c>
      <c r="H191" s="924">
        <v>42385.362199999996</v>
      </c>
      <c r="I191" s="925"/>
      <c r="K191" s="1078"/>
      <c r="L191" s="1078"/>
    </row>
    <row r="192" spans="1:12" s="926" customFormat="1" ht="42">
      <c r="A192" s="922" t="s">
        <v>1871</v>
      </c>
      <c r="B192" s="922" t="s">
        <v>1872</v>
      </c>
      <c r="C192" s="922" t="s">
        <v>1983</v>
      </c>
      <c r="D192" s="923">
        <v>46093</v>
      </c>
      <c r="E192" s="922" t="s">
        <v>1984</v>
      </c>
      <c r="F192" s="927">
        <v>14.926</v>
      </c>
      <c r="G192" s="922">
        <v>1367.42</v>
      </c>
      <c r="H192" s="924">
        <v>20410.110920000003</v>
      </c>
      <c r="I192" s="925"/>
      <c r="K192" s="1078"/>
      <c r="L192" s="1078"/>
    </row>
    <row r="193" spans="1:12" s="926" customFormat="1" ht="42">
      <c r="A193" s="922" t="s">
        <v>1871</v>
      </c>
      <c r="B193" s="922" t="s">
        <v>1872</v>
      </c>
      <c r="C193" s="922" t="s">
        <v>1985</v>
      </c>
      <c r="D193" s="923">
        <v>46093</v>
      </c>
      <c r="E193" s="922" t="s">
        <v>1986</v>
      </c>
      <c r="F193" s="927">
        <v>14.926</v>
      </c>
      <c r="G193" s="922">
        <v>1521.34</v>
      </c>
      <c r="H193" s="924">
        <v>22707.520839999997</v>
      </c>
      <c r="I193" s="925"/>
      <c r="K193" s="1078"/>
      <c r="L193" s="1078"/>
    </row>
    <row r="194" spans="1:12" s="926" customFormat="1" ht="42">
      <c r="A194" s="922" t="s">
        <v>1871</v>
      </c>
      <c r="B194" s="922" t="s">
        <v>1872</v>
      </c>
      <c r="C194" s="922" t="s">
        <v>1987</v>
      </c>
      <c r="D194" s="923">
        <v>46109</v>
      </c>
      <c r="E194" s="922" t="s">
        <v>1988</v>
      </c>
      <c r="F194" s="927">
        <v>14.926</v>
      </c>
      <c r="G194" s="922">
        <v>244.88</v>
      </c>
      <c r="H194" s="924">
        <v>3655.07888</v>
      </c>
      <c r="I194" s="925"/>
      <c r="K194" s="1078"/>
      <c r="L194" s="1078"/>
    </row>
    <row r="195" spans="1:12" s="926" customFormat="1" ht="42">
      <c r="A195" s="922" t="s">
        <v>1871</v>
      </c>
      <c r="B195" s="922" t="s">
        <v>1872</v>
      </c>
      <c r="C195" s="922" t="s">
        <v>1989</v>
      </c>
      <c r="D195" s="923">
        <v>46109</v>
      </c>
      <c r="E195" s="922" t="s">
        <v>1990</v>
      </c>
      <c r="F195" s="927">
        <v>14.926</v>
      </c>
      <c r="G195" s="922">
        <v>2422.4299999999998</v>
      </c>
      <c r="H195" s="924">
        <v>36157.190179999998</v>
      </c>
      <c r="I195" s="925"/>
      <c r="K195" s="1078"/>
      <c r="L195" s="1078"/>
    </row>
    <row r="196" spans="1:12" s="926" customFormat="1">
      <c r="A196" s="922" t="s">
        <v>1871</v>
      </c>
      <c r="B196" s="922" t="s">
        <v>1872</v>
      </c>
      <c r="C196" s="922"/>
      <c r="D196" s="923">
        <v>46196</v>
      </c>
      <c r="E196" s="922" t="s">
        <v>5606</v>
      </c>
      <c r="F196" s="927">
        <v>14.926</v>
      </c>
      <c r="G196" s="922">
        <v>31005.83</v>
      </c>
      <c r="H196" s="924">
        <v>462793.01858000003</v>
      </c>
      <c r="I196" s="925"/>
      <c r="K196" s="1078"/>
      <c r="L196" s="1078"/>
    </row>
    <row r="197" spans="1:12" s="926" customFormat="1">
      <c r="A197" s="922" t="s">
        <v>1871</v>
      </c>
      <c r="B197" s="922" t="s">
        <v>1872</v>
      </c>
      <c r="C197" s="922"/>
      <c r="D197" s="923">
        <v>46215</v>
      </c>
      <c r="E197" s="922" t="s">
        <v>5607</v>
      </c>
      <c r="F197" s="927">
        <v>14.926</v>
      </c>
      <c r="G197" s="922">
        <v>60180.304999999993</v>
      </c>
      <c r="H197" s="924">
        <v>898251.23242999986</v>
      </c>
      <c r="I197" s="925"/>
      <c r="K197" s="1078"/>
      <c r="L197" s="1078"/>
    </row>
    <row r="198" spans="1:12" s="926" customFormat="1">
      <c r="A198" s="922" t="s">
        <v>1871</v>
      </c>
      <c r="B198" s="922" t="s">
        <v>1872</v>
      </c>
      <c r="C198" s="922"/>
      <c r="D198" s="923">
        <v>46280</v>
      </c>
      <c r="E198" s="922" t="s">
        <v>5608</v>
      </c>
      <c r="F198" s="927">
        <v>14.926</v>
      </c>
      <c r="G198" s="922">
        <v>11582.773949999886</v>
      </c>
      <c r="H198" s="924">
        <v>172884.48397769831</v>
      </c>
      <c r="I198" s="925"/>
      <c r="K198" s="1078"/>
      <c r="L198" s="1078"/>
    </row>
    <row r="199" spans="1:12" s="926" customFormat="1" ht="42">
      <c r="A199" s="922" t="s">
        <v>1991</v>
      </c>
      <c r="B199" s="922" t="s">
        <v>1992</v>
      </c>
      <c r="C199" s="922" t="s">
        <v>1993</v>
      </c>
      <c r="D199" s="923">
        <v>46007</v>
      </c>
      <c r="E199" s="922" t="s">
        <v>1994</v>
      </c>
      <c r="F199" s="927">
        <v>27.218</v>
      </c>
      <c r="G199" s="922">
        <v>9284.2199999999993</v>
      </c>
      <c r="H199" s="924">
        <v>252697.89995999998</v>
      </c>
      <c r="I199" s="925"/>
      <c r="K199" s="1078"/>
      <c r="L199" s="1078"/>
    </row>
    <row r="200" spans="1:12" s="926" customFormat="1" ht="42">
      <c r="A200" s="922" t="s">
        <v>1991</v>
      </c>
      <c r="B200" s="922" t="s">
        <v>1992</v>
      </c>
      <c r="C200" s="922" t="s">
        <v>1995</v>
      </c>
      <c r="D200" s="923">
        <v>46009</v>
      </c>
      <c r="E200" s="922" t="s">
        <v>1996</v>
      </c>
      <c r="F200" s="927">
        <v>27.218</v>
      </c>
      <c r="G200" s="922">
        <v>5684.67</v>
      </c>
      <c r="H200" s="924">
        <v>154725.34805999999</v>
      </c>
      <c r="I200" s="925"/>
      <c r="K200" s="1078"/>
      <c r="L200" s="1078"/>
    </row>
    <row r="201" spans="1:12" s="926" customFormat="1" ht="42">
      <c r="A201" s="922" t="s">
        <v>1991</v>
      </c>
      <c r="B201" s="922" t="s">
        <v>1992</v>
      </c>
      <c r="C201" s="922" t="s">
        <v>1997</v>
      </c>
      <c r="D201" s="923">
        <v>46010</v>
      </c>
      <c r="E201" s="922" t="s">
        <v>1998</v>
      </c>
      <c r="F201" s="927">
        <v>27.218</v>
      </c>
      <c r="G201" s="922">
        <v>4280.45</v>
      </c>
      <c r="H201" s="924">
        <v>116505.28809999999</v>
      </c>
      <c r="I201" s="925"/>
      <c r="K201" s="1078"/>
      <c r="L201" s="1078"/>
    </row>
    <row r="202" spans="1:12" s="926" customFormat="1" ht="42">
      <c r="A202" s="922" t="s">
        <v>1991</v>
      </c>
      <c r="B202" s="922" t="s">
        <v>1992</v>
      </c>
      <c r="C202" s="922" t="s">
        <v>1999</v>
      </c>
      <c r="D202" s="923">
        <v>46011</v>
      </c>
      <c r="E202" s="922" t="s">
        <v>2000</v>
      </c>
      <c r="F202" s="927">
        <v>27.218</v>
      </c>
      <c r="G202" s="922">
        <v>4280.45</v>
      </c>
      <c r="H202" s="924">
        <v>116505.28809999999</v>
      </c>
      <c r="I202" s="925"/>
      <c r="K202" s="1078"/>
      <c r="L202" s="1078"/>
    </row>
    <row r="203" spans="1:12" s="926" customFormat="1" ht="42">
      <c r="A203" s="922" t="s">
        <v>1991</v>
      </c>
      <c r="B203" s="922" t="s">
        <v>1992</v>
      </c>
      <c r="C203" s="922" t="s">
        <v>2001</v>
      </c>
      <c r="D203" s="923">
        <v>46014</v>
      </c>
      <c r="E203" s="922" t="s">
        <v>2002</v>
      </c>
      <c r="F203" s="927">
        <v>27.218</v>
      </c>
      <c r="G203" s="922">
        <v>7650.73</v>
      </c>
      <c r="H203" s="924">
        <v>208237.56913999998</v>
      </c>
      <c r="I203" s="925"/>
      <c r="K203" s="1078"/>
      <c r="L203" s="1078"/>
    </row>
    <row r="204" spans="1:12" s="926" customFormat="1" ht="42">
      <c r="A204" s="922" t="s">
        <v>1991</v>
      </c>
      <c r="B204" s="922" t="s">
        <v>1992</v>
      </c>
      <c r="C204" s="922" t="s">
        <v>2003</v>
      </c>
      <c r="D204" s="923">
        <v>46014</v>
      </c>
      <c r="E204" s="922" t="s">
        <v>2004</v>
      </c>
      <c r="F204" s="927">
        <v>27.218</v>
      </c>
      <c r="G204" s="922">
        <v>3727.1179999999999</v>
      </c>
      <c r="H204" s="924">
        <v>101444.697724</v>
      </c>
      <c r="I204" s="925"/>
      <c r="K204" s="1078"/>
      <c r="L204" s="1078"/>
    </row>
    <row r="205" spans="1:12" s="926" customFormat="1">
      <c r="A205" s="922" t="s">
        <v>1991</v>
      </c>
      <c r="B205" s="922" t="s">
        <v>1992</v>
      </c>
      <c r="C205" s="922" t="s">
        <v>2005</v>
      </c>
      <c r="D205" s="923">
        <v>46015</v>
      </c>
      <c r="E205" s="922" t="s">
        <v>2006</v>
      </c>
      <c r="F205" s="927">
        <v>27.218</v>
      </c>
      <c r="G205" s="922">
        <v>7102.5</v>
      </c>
      <c r="H205" s="924">
        <v>193315.845</v>
      </c>
      <c r="I205" s="925"/>
      <c r="K205" s="1078"/>
      <c r="L205" s="1078"/>
    </row>
    <row r="206" spans="1:12" s="926" customFormat="1" ht="42">
      <c r="A206" s="922" t="s">
        <v>1991</v>
      </c>
      <c r="B206" s="922" t="s">
        <v>1992</v>
      </c>
      <c r="C206" s="922" t="s">
        <v>2007</v>
      </c>
      <c r="D206" s="923">
        <v>46017</v>
      </c>
      <c r="E206" s="922" t="s">
        <v>2008</v>
      </c>
      <c r="F206" s="927">
        <v>27.218</v>
      </c>
      <c r="G206" s="922">
        <v>6046.08</v>
      </c>
      <c r="H206" s="924">
        <v>164562.20543999999</v>
      </c>
      <c r="I206" s="925"/>
      <c r="K206" s="1078"/>
      <c r="L206" s="1078"/>
    </row>
    <row r="207" spans="1:12" s="926" customFormat="1" ht="42">
      <c r="A207" s="922" t="s">
        <v>1991</v>
      </c>
      <c r="B207" s="922" t="s">
        <v>1992</v>
      </c>
      <c r="C207" s="922" t="s">
        <v>2009</v>
      </c>
      <c r="D207" s="923">
        <v>46017</v>
      </c>
      <c r="E207" s="922" t="s">
        <v>2010</v>
      </c>
      <c r="F207" s="927">
        <v>27.218</v>
      </c>
      <c r="G207" s="922">
        <v>2856.19</v>
      </c>
      <c r="H207" s="924">
        <v>77739.779420000006</v>
      </c>
      <c r="I207" s="925"/>
      <c r="K207" s="1078"/>
      <c r="L207" s="1078"/>
    </row>
    <row r="208" spans="1:12" s="926" customFormat="1" ht="42">
      <c r="A208" s="922" t="s">
        <v>1991</v>
      </c>
      <c r="B208" s="922" t="s">
        <v>1992</v>
      </c>
      <c r="C208" s="922" t="s">
        <v>2011</v>
      </c>
      <c r="D208" s="923">
        <v>46018</v>
      </c>
      <c r="E208" s="922" t="s">
        <v>2012</v>
      </c>
      <c r="F208" s="927">
        <v>27.218</v>
      </c>
      <c r="G208" s="922">
        <v>1933.44</v>
      </c>
      <c r="H208" s="924">
        <v>52624.369920000005</v>
      </c>
      <c r="I208" s="925"/>
      <c r="K208" s="1078"/>
      <c r="L208" s="1078"/>
    </row>
    <row r="209" spans="1:12" s="926" customFormat="1" ht="42">
      <c r="A209" s="922" t="s">
        <v>1991</v>
      </c>
      <c r="B209" s="922" t="s">
        <v>1992</v>
      </c>
      <c r="C209" s="922" t="s">
        <v>2013</v>
      </c>
      <c r="D209" s="923">
        <v>46020</v>
      </c>
      <c r="E209" s="922" t="s">
        <v>2014</v>
      </c>
      <c r="F209" s="927">
        <v>27.218</v>
      </c>
      <c r="G209" s="922">
        <v>1564.77</v>
      </c>
      <c r="H209" s="924">
        <v>42589.90986</v>
      </c>
      <c r="I209" s="925"/>
      <c r="K209" s="1078"/>
      <c r="L209" s="1078"/>
    </row>
    <row r="210" spans="1:12" s="926" customFormat="1" ht="42">
      <c r="A210" s="922" t="s">
        <v>1991</v>
      </c>
      <c r="B210" s="922" t="s">
        <v>1992</v>
      </c>
      <c r="C210" s="922" t="s">
        <v>2015</v>
      </c>
      <c r="D210" s="923">
        <v>46020</v>
      </c>
      <c r="E210" s="922" t="s">
        <v>2016</v>
      </c>
      <c r="F210" s="927">
        <v>27.218</v>
      </c>
      <c r="G210" s="922">
        <v>6944.55</v>
      </c>
      <c r="H210" s="924">
        <v>189016.76190000001</v>
      </c>
      <c r="I210" s="925"/>
      <c r="K210" s="1078"/>
      <c r="L210" s="1078"/>
    </row>
    <row r="211" spans="1:12" s="926" customFormat="1" ht="42">
      <c r="A211" s="922" t="s">
        <v>1991</v>
      </c>
      <c r="B211" s="922" t="s">
        <v>1992</v>
      </c>
      <c r="C211" s="922" t="s">
        <v>2017</v>
      </c>
      <c r="D211" s="923">
        <v>45992</v>
      </c>
      <c r="E211" s="922" t="s">
        <v>2018</v>
      </c>
      <c r="F211" s="927">
        <v>27.218</v>
      </c>
      <c r="G211" s="922">
        <v>561.51</v>
      </c>
      <c r="H211" s="924">
        <v>15283.179179999999</v>
      </c>
      <c r="I211" s="925"/>
      <c r="K211" s="1078"/>
      <c r="L211" s="1078"/>
    </row>
    <row r="212" spans="1:12" s="926" customFormat="1" ht="42">
      <c r="A212" s="922" t="s">
        <v>1991</v>
      </c>
      <c r="B212" s="922" t="s">
        <v>1992</v>
      </c>
      <c r="C212" s="922" t="s">
        <v>2019</v>
      </c>
      <c r="D212" s="923">
        <v>45992</v>
      </c>
      <c r="E212" s="922" t="s">
        <v>2020</v>
      </c>
      <c r="F212" s="927">
        <v>27.218</v>
      </c>
      <c r="G212" s="922">
        <v>3624.3910000000001</v>
      </c>
      <c r="H212" s="924">
        <v>98648.674238000007</v>
      </c>
      <c r="I212" s="925"/>
      <c r="K212" s="1078"/>
      <c r="L212" s="1078"/>
    </row>
    <row r="213" spans="1:12" s="926" customFormat="1" ht="42">
      <c r="A213" s="922" t="s">
        <v>1991</v>
      </c>
      <c r="B213" s="922" t="s">
        <v>1992</v>
      </c>
      <c r="C213" s="922" t="s">
        <v>2021</v>
      </c>
      <c r="D213" s="923">
        <v>45993</v>
      </c>
      <c r="E213" s="922" t="s">
        <v>2022</v>
      </c>
      <c r="F213" s="927">
        <v>27.218</v>
      </c>
      <c r="G213" s="922">
        <v>798.02</v>
      </c>
      <c r="H213" s="924">
        <v>21720.50836</v>
      </c>
      <c r="I213" s="925"/>
      <c r="K213" s="1078"/>
      <c r="L213" s="1078"/>
    </row>
    <row r="214" spans="1:12" s="926" customFormat="1" ht="42">
      <c r="A214" s="922" t="s">
        <v>1991</v>
      </c>
      <c r="B214" s="922" t="s">
        <v>1992</v>
      </c>
      <c r="C214" s="922" t="s">
        <v>2023</v>
      </c>
      <c r="D214" s="923">
        <v>45993</v>
      </c>
      <c r="E214" s="922" t="s">
        <v>2024</v>
      </c>
      <c r="F214" s="927">
        <v>27.218</v>
      </c>
      <c r="G214" s="922">
        <v>798.02</v>
      </c>
      <c r="H214" s="924">
        <v>21720.50836</v>
      </c>
      <c r="I214" s="925"/>
      <c r="K214" s="1078"/>
      <c r="L214" s="1078"/>
    </row>
    <row r="215" spans="1:12" s="926" customFormat="1" ht="42">
      <c r="A215" s="922" t="s">
        <v>1991</v>
      </c>
      <c r="B215" s="922" t="s">
        <v>1992</v>
      </c>
      <c r="C215" s="922" t="s">
        <v>2025</v>
      </c>
      <c r="D215" s="923">
        <v>45993</v>
      </c>
      <c r="E215" s="922" t="s">
        <v>2026</v>
      </c>
      <c r="F215" s="927">
        <v>27.218</v>
      </c>
      <c r="G215" s="922">
        <v>4138.6629999999996</v>
      </c>
      <c r="H215" s="924">
        <v>112646.12953399999</v>
      </c>
      <c r="I215" s="925"/>
      <c r="K215" s="1078"/>
      <c r="L215" s="1078"/>
    </row>
    <row r="216" spans="1:12" s="926" customFormat="1" ht="42">
      <c r="A216" s="922" t="s">
        <v>1991</v>
      </c>
      <c r="B216" s="922" t="s">
        <v>1992</v>
      </c>
      <c r="C216" s="922" t="s">
        <v>2027</v>
      </c>
      <c r="D216" s="923">
        <v>45994</v>
      </c>
      <c r="E216" s="922" t="s">
        <v>2028</v>
      </c>
      <c r="F216" s="927">
        <v>27.218</v>
      </c>
      <c r="G216" s="922">
        <v>1074.46</v>
      </c>
      <c r="H216" s="924">
        <v>29244.652280000002</v>
      </c>
      <c r="I216" s="925"/>
      <c r="K216" s="1078"/>
      <c r="L216" s="1078"/>
    </row>
    <row r="217" spans="1:12" s="926" customFormat="1" ht="63">
      <c r="A217" s="922" t="s">
        <v>1991</v>
      </c>
      <c r="B217" s="922" t="s">
        <v>1992</v>
      </c>
      <c r="C217" s="922" t="s">
        <v>2029</v>
      </c>
      <c r="D217" s="923">
        <v>45994</v>
      </c>
      <c r="E217" s="922" t="s">
        <v>2030</v>
      </c>
      <c r="F217" s="927">
        <v>27.218</v>
      </c>
      <c r="G217" s="922">
        <v>1718.72</v>
      </c>
      <c r="H217" s="924">
        <v>46780.12096</v>
      </c>
      <c r="I217" s="925"/>
      <c r="K217" s="1078"/>
      <c r="L217" s="1078"/>
    </row>
    <row r="218" spans="1:12" s="926" customFormat="1" ht="63">
      <c r="A218" s="922" t="s">
        <v>1991</v>
      </c>
      <c r="B218" s="922" t="s">
        <v>1992</v>
      </c>
      <c r="C218" s="922" t="s">
        <v>2031</v>
      </c>
      <c r="D218" s="923">
        <v>45994</v>
      </c>
      <c r="E218" s="922" t="s">
        <v>2032</v>
      </c>
      <c r="F218" s="927">
        <v>27.218</v>
      </c>
      <c r="G218" s="922">
        <v>550.62</v>
      </c>
      <c r="H218" s="924">
        <v>14986.775159999999</v>
      </c>
      <c r="I218" s="925"/>
      <c r="K218" s="1078"/>
      <c r="L218" s="1078"/>
    </row>
    <row r="219" spans="1:12" s="926" customFormat="1" ht="42">
      <c r="A219" s="922" t="s">
        <v>1991</v>
      </c>
      <c r="B219" s="922" t="s">
        <v>1992</v>
      </c>
      <c r="C219" s="922" t="s">
        <v>2033</v>
      </c>
      <c r="D219" s="923">
        <v>45995</v>
      </c>
      <c r="E219" s="922" t="s">
        <v>2034</v>
      </c>
      <c r="F219" s="927">
        <v>27.218</v>
      </c>
      <c r="G219" s="922">
        <v>2654.51</v>
      </c>
      <c r="H219" s="924">
        <v>72250.453180000011</v>
      </c>
      <c r="I219" s="925"/>
      <c r="K219" s="1078"/>
      <c r="L219" s="1078"/>
    </row>
    <row r="220" spans="1:12" s="926" customFormat="1" ht="63">
      <c r="A220" s="922" t="s">
        <v>1991</v>
      </c>
      <c r="B220" s="922" t="s">
        <v>1992</v>
      </c>
      <c r="C220" s="922" t="s">
        <v>2035</v>
      </c>
      <c r="D220" s="923">
        <v>45995</v>
      </c>
      <c r="E220" s="922" t="s">
        <v>2036</v>
      </c>
      <c r="F220" s="927">
        <v>27.218</v>
      </c>
      <c r="G220" s="922">
        <v>1890.6</v>
      </c>
      <c r="H220" s="924">
        <v>51458.3508</v>
      </c>
      <c r="I220" s="925"/>
      <c r="K220" s="1078"/>
      <c r="L220" s="1078"/>
    </row>
    <row r="221" spans="1:12" s="926" customFormat="1" ht="63">
      <c r="A221" s="922" t="s">
        <v>1991</v>
      </c>
      <c r="B221" s="922" t="s">
        <v>1992</v>
      </c>
      <c r="C221" s="922" t="s">
        <v>2037</v>
      </c>
      <c r="D221" s="923">
        <v>45995</v>
      </c>
      <c r="E221" s="922" t="s">
        <v>2038</v>
      </c>
      <c r="F221" s="927">
        <v>27.218</v>
      </c>
      <c r="G221" s="922">
        <v>596.5</v>
      </c>
      <c r="H221" s="924">
        <v>16235.537</v>
      </c>
      <c r="I221" s="925"/>
      <c r="K221" s="1078"/>
      <c r="L221" s="1078"/>
    </row>
    <row r="222" spans="1:12" s="926" customFormat="1" ht="63">
      <c r="A222" s="922" t="s">
        <v>1991</v>
      </c>
      <c r="B222" s="922" t="s">
        <v>1992</v>
      </c>
      <c r="C222" s="922" t="s">
        <v>2039</v>
      </c>
      <c r="D222" s="923">
        <v>45998</v>
      </c>
      <c r="E222" s="922" t="s">
        <v>2040</v>
      </c>
      <c r="F222" s="927">
        <v>27.218</v>
      </c>
      <c r="G222" s="922">
        <v>642.39</v>
      </c>
      <c r="H222" s="924">
        <v>17484.571019999999</v>
      </c>
      <c r="I222" s="925"/>
      <c r="K222" s="1078"/>
      <c r="L222" s="1078"/>
    </row>
    <row r="223" spans="1:12" s="926" customFormat="1" ht="63">
      <c r="A223" s="922" t="s">
        <v>1991</v>
      </c>
      <c r="B223" s="922" t="s">
        <v>1992</v>
      </c>
      <c r="C223" s="922" t="s">
        <v>2041</v>
      </c>
      <c r="D223" s="923">
        <v>45998</v>
      </c>
      <c r="E223" s="922" t="s">
        <v>2042</v>
      </c>
      <c r="F223" s="927">
        <v>27.218</v>
      </c>
      <c r="G223" s="922">
        <v>688.27</v>
      </c>
      <c r="H223" s="924">
        <v>18733.332859999999</v>
      </c>
      <c r="I223" s="925"/>
      <c r="K223" s="1078"/>
      <c r="L223" s="1078"/>
    </row>
    <row r="224" spans="1:12" s="926" customFormat="1" ht="63">
      <c r="A224" s="922" t="s">
        <v>1991</v>
      </c>
      <c r="B224" s="922" t="s">
        <v>1992</v>
      </c>
      <c r="C224" s="922" t="s">
        <v>2043</v>
      </c>
      <c r="D224" s="923">
        <v>45999</v>
      </c>
      <c r="E224" s="922" t="s">
        <v>2044</v>
      </c>
      <c r="F224" s="927">
        <v>27.218</v>
      </c>
      <c r="G224" s="922">
        <v>734.16</v>
      </c>
      <c r="H224" s="924">
        <v>19982.366879999998</v>
      </c>
      <c r="I224" s="925"/>
      <c r="K224" s="1078"/>
      <c r="L224" s="1078"/>
    </row>
    <row r="225" spans="1:12" s="926" customFormat="1" ht="63">
      <c r="A225" s="922" t="s">
        <v>1991</v>
      </c>
      <c r="B225" s="922" t="s">
        <v>1992</v>
      </c>
      <c r="C225" s="922" t="s">
        <v>2045</v>
      </c>
      <c r="D225" s="923">
        <v>46000</v>
      </c>
      <c r="E225" s="922" t="s">
        <v>2046</v>
      </c>
      <c r="F225" s="927">
        <v>27.218</v>
      </c>
      <c r="G225" s="922">
        <v>780.04</v>
      </c>
      <c r="H225" s="924">
        <v>21231.128720000001</v>
      </c>
      <c r="I225" s="925"/>
      <c r="K225" s="1078"/>
      <c r="L225" s="1078"/>
    </row>
    <row r="226" spans="1:12" s="926" customFormat="1" ht="63">
      <c r="A226" s="922" t="s">
        <v>1991</v>
      </c>
      <c r="B226" s="922" t="s">
        <v>1992</v>
      </c>
      <c r="C226" s="922" t="s">
        <v>2047</v>
      </c>
      <c r="D226" s="923">
        <v>46001</v>
      </c>
      <c r="E226" s="922" t="s">
        <v>2048</v>
      </c>
      <c r="F226" s="927">
        <v>27.218</v>
      </c>
      <c r="G226" s="922">
        <v>825.92</v>
      </c>
      <c r="H226" s="924">
        <v>22479.89056</v>
      </c>
      <c r="I226" s="925"/>
      <c r="K226" s="1078"/>
      <c r="L226" s="1078"/>
    </row>
    <row r="227" spans="1:12" s="926" customFormat="1" ht="63">
      <c r="A227" s="922" t="s">
        <v>1991</v>
      </c>
      <c r="B227" s="922" t="s">
        <v>1992</v>
      </c>
      <c r="C227" s="922" t="s">
        <v>2049</v>
      </c>
      <c r="D227" s="923">
        <v>46002</v>
      </c>
      <c r="E227" s="922" t="s">
        <v>2050</v>
      </c>
      <c r="F227" s="927">
        <v>27.218</v>
      </c>
      <c r="G227" s="922">
        <v>871.81</v>
      </c>
      <c r="H227" s="924">
        <v>23728.924579999999</v>
      </c>
      <c r="I227" s="925"/>
      <c r="K227" s="1078"/>
      <c r="L227" s="1078"/>
    </row>
    <row r="228" spans="1:12" s="926" customFormat="1" ht="42">
      <c r="A228" s="922" t="s">
        <v>1991</v>
      </c>
      <c r="B228" s="922" t="s">
        <v>1992</v>
      </c>
      <c r="C228" s="922" t="s">
        <v>2051</v>
      </c>
      <c r="D228" s="923">
        <v>46004</v>
      </c>
      <c r="E228" s="922" t="s">
        <v>2052</v>
      </c>
      <c r="F228" s="927">
        <v>27.218</v>
      </c>
      <c r="G228" s="922">
        <v>4530.49</v>
      </c>
      <c r="H228" s="924">
        <v>123310.87681999999</v>
      </c>
      <c r="I228" s="925"/>
      <c r="K228" s="1078"/>
      <c r="L228" s="1078"/>
    </row>
    <row r="229" spans="1:12" s="926" customFormat="1" ht="42">
      <c r="A229" s="922" t="s">
        <v>1991</v>
      </c>
      <c r="B229" s="922" t="s">
        <v>1992</v>
      </c>
      <c r="C229" s="922" t="s">
        <v>2053</v>
      </c>
      <c r="D229" s="923">
        <v>46004</v>
      </c>
      <c r="E229" s="922" t="s">
        <v>2054</v>
      </c>
      <c r="F229" s="927">
        <v>27.218</v>
      </c>
      <c r="G229" s="922">
        <v>1196.25</v>
      </c>
      <c r="H229" s="924">
        <v>32559.532500000001</v>
      </c>
      <c r="I229" s="925"/>
      <c r="K229" s="1078"/>
      <c r="L229" s="1078"/>
    </row>
    <row r="230" spans="1:12" s="926" customFormat="1" ht="42">
      <c r="A230" s="922" t="s">
        <v>1991</v>
      </c>
      <c r="B230" s="922" t="s">
        <v>1992</v>
      </c>
      <c r="C230" s="922" t="s">
        <v>2055</v>
      </c>
      <c r="D230" s="923">
        <v>46005</v>
      </c>
      <c r="E230" s="922" t="s">
        <v>2056</v>
      </c>
      <c r="F230" s="927">
        <v>27.218</v>
      </c>
      <c r="G230" s="922">
        <v>4726.3999999999996</v>
      </c>
      <c r="H230" s="924">
        <v>128643.15519999999</v>
      </c>
      <c r="I230" s="925"/>
      <c r="K230" s="1078"/>
      <c r="L230" s="1078"/>
    </row>
    <row r="231" spans="1:12" s="926" customFormat="1" ht="63">
      <c r="A231" s="922" t="s">
        <v>1991</v>
      </c>
      <c r="B231" s="922" t="s">
        <v>1992</v>
      </c>
      <c r="C231" s="922" t="s">
        <v>2057</v>
      </c>
      <c r="D231" s="923">
        <v>46005</v>
      </c>
      <c r="E231" s="922" t="s">
        <v>2058</v>
      </c>
      <c r="F231" s="927">
        <v>27.218</v>
      </c>
      <c r="G231" s="922">
        <v>917.69</v>
      </c>
      <c r="H231" s="924">
        <v>24977.686420000002</v>
      </c>
      <c r="I231" s="925"/>
      <c r="K231" s="1078"/>
      <c r="L231" s="1078"/>
    </row>
    <row r="232" spans="1:12" s="926" customFormat="1" ht="63">
      <c r="A232" s="922" t="s">
        <v>1991</v>
      </c>
      <c r="B232" s="922" t="s">
        <v>1992</v>
      </c>
      <c r="C232" s="922" t="s">
        <v>2059</v>
      </c>
      <c r="D232" s="923">
        <v>46006</v>
      </c>
      <c r="E232" s="922" t="s">
        <v>2060</v>
      </c>
      <c r="F232" s="927">
        <v>27.218</v>
      </c>
      <c r="G232" s="922">
        <v>963.58</v>
      </c>
      <c r="H232" s="924">
        <v>26226.720440000001</v>
      </c>
      <c r="I232" s="925"/>
      <c r="K232" s="1078"/>
      <c r="L232" s="1078"/>
    </row>
    <row r="233" spans="1:12" s="926" customFormat="1" ht="63">
      <c r="A233" s="922" t="s">
        <v>1991</v>
      </c>
      <c r="B233" s="922" t="s">
        <v>1992</v>
      </c>
      <c r="C233" s="922" t="s">
        <v>2061</v>
      </c>
      <c r="D233" s="923">
        <v>46007</v>
      </c>
      <c r="E233" s="922" t="s">
        <v>2062</v>
      </c>
      <c r="F233" s="927">
        <v>27.218</v>
      </c>
      <c r="G233" s="922">
        <v>1009.46</v>
      </c>
      <c r="H233" s="924">
        <v>27475.48228</v>
      </c>
      <c r="I233" s="925"/>
      <c r="K233" s="1078"/>
      <c r="L233" s="1078"/>
    </row>
    <row r="234" spans="1:12" s="926" customFormat="1" ht="63">
      <c r="A234" s="922" t="s">
        <v>1991</v>
      </c>
      <c r="B234" s="922" t="s">
        <v>1992</v>
      </c>
      <c r="C234" s="922" t="s">
        <v>2063</v>
      </c>
      <c r="D234" s="923">
        <v>46008</v>
      </c>
      <c r="E234" s="922" t="s">
        <v>2064</v>
      </c>
      <c r="F234" s="927">
        <v>27.218</v>
      </c>
      <c r="G234" s="922">
        <v>1055.3499999999999</v>
      </c>
      <c r="H234" s="924">
        <v>28724.516299999996</v>
      </c>
      <c r="I234" s="925"/>
      <c r="K234" s="1078"/>
      <c r="L234" s="1078"/>
    </row>
    <row r="235" spans="1:12" s="926" customFormat="1" ht="63">
      <c r="A235" s="922" t="s">
        <v>1991</v>
      </c>
      <c r="B235" s="922" t="s">
        <v>1992</v>
      </c>
      <c r="C235" s="922" t="s">
        <v>2065</v>
      </c>
      <c r="D235" s="923">
        <v>46009</v>
      </c>
      <c r="E235" s="922" t="s">
        <v>2066</v>
      </c>
      <c r="F235" s="927">
        <v>27.218</v>
      </c>
      <c r="G235" s="922">
        <v>1101.23</v>
      </c>
      <c r="H235" s="924">
        <v>29973.278140000002</v>
      </c>
      <c r="I235" s="925"/>
      <c r="K235" s="1078"/>
      <c r="L235" s="1078"/>
    </row>
    <row r="236" spans="1:12" s="926" customFormat="1" ht="42">
      <c r="A236" s="922" t="s">
        <v>1991</v>
      </c>
      <c r="B236" s="922" t="s">
        <v>1992</v>
      </c>
      <c r="C236" s="922" t="s">
        <v>2067</v>
      </c>
      <c r="D236" s="923">
        <v>46014</v>
      </c>
      <c r="E236" s="922" t="s">
        <v>2068</v>
      </c>
      <c r="F236" s="927">
        <v>27.218</v>
      </c>
      <c r="G236" s="922">
        <v>159.47999999999999</v>
      </c>
      <c r="H236" s="924">
        <v>4340.7266399999999</v>
      </c>
      <c r="I236" s="925"/>
      <c r="K236" s="1078"/>
      <c r="L236" s="1078"/>
    </row>
    <row r="237" spans="1:12" s="926" customFormat="1" ht="42">
      <c r="A237" s="922" t="s">
        <v>1991</v>
      </c>
      <c r="B237" s="922" t="s">
        <v>1992</v>
      </c>
      <c r="C237" s="922" t="s">
        <v>2069</v>
      </c>
      <c r="D237" s="923">
        <v>46015</v>
      </c>
      <c r="E237" s="922" t="s">
        <v>2070</v>
      </c>
      <c r="F237" s="927">
        <v>27.218</v>
      </c>
      <c r="G237" s="922">
        <v>5943.79</v>
      </c>
      <c r="H237" s="924">
        <v>161778.07621999999</v>
      </c>
      <c r="I237" s="925"/>
      <c r="K237" s="1078"/>
      <c r="L237" s="1078"/>
    </row>
    <row r="238" spans="1:12" s="926" customFormat="1" ht="42">
      <c r="A238" s="922" t="s">
        <v>1991</v>
      </c>
      <c r="B238" s="922" t="s">
        <v>1992</v>
      </c>
      <c r="C238" s="922" t="s">
        <v>2071</v>
      </c>
      <c r="D238" s="923">
        <v>46018</v>
      </c>
      <c r="E238" s="922" t="s">
        <v>2072</v>
      </c>
      <c r="F238" s="927">
        <v>27.218</v>
      </c>
      <c r="G238" s="922">
        <v>22071.02</v>
      </c>
      <c r="H238" s="924">
        <v>600729.02236000006</v>
      </c>
      <c r="I238" s="925"/>
      <c r="K238" s="1078"/>
      <c r="L238" s="1078"/>
    </row>
    <row r="239" spans="1:12" s="926" customFormat="1" ht="42">
      <c r="A239" s="922" t="s">
        <v>1991</v>
      </c>
      <c r="B239" s="922" t="s">
        <v>1992</v>
      </c>
      <c r="C239" s="922" t="s">
        <v>2073</v>
      </c>
      <c r="D239" s="923">
        <v>46019</v>
      </c>
      <c r="E239" s="922" t="s">
        <v>2074</v>
      </c>
      <c r="F239" s="927">
        <v>27.218</v>
      </c>
      <c r="G239" s="922">
        <v>28862.475999999999</v>
      </c>
      <c r="H239" s="924">
        <v>785578.87176799995</v>
      </c>
      <c r="I239" s="925"/>
      <c r="K239" s="1078"/>
      <c r="L239" s="1078"/>
    </row>
    <row r="240" spans="1:12" s="926" customFormat="1" ht="42">
      <c r="A240" s="922" t="s">
        <v>1991</v>
      </c>
      <c r="B240" s="922" t="s">
        <v>1992</v>
      </c>
      <c r="C240" s="922" t="s">
        <v>2075</v>
      </c>
      <c r="D240" s="923">
        <v>46020</v>
      </c>
      <c r="E240" s="922" t="s">
        <v>2076</v>
      </c>
      <c r="F240" s="927">
        <v>27.218</v>
      </c>
      <c r="G240" s="922">
        <v>83.72</v>
      </c>
      <c r="H240" s="924">
        <v>2278.6909599999999</v>
      </c>
      <c r="I240" s="925"/>
      <c r="K240" s="1078"/>
      <c r="L240" s="1078"/>
    </row>
    <row r="241" spans="1:12" s="926" customFormat="1" ht="42">
      <c r="A241" s="922" t="s">
        <v>1991</v>
      </c>
      <c r="B241" s="922" t="s">
        <v>1992</v>
      </c>
      <c r="C241" s="922" t="s">
        <v>2077</v>
      </c>
      <c r="D241" s="923">
        <v>46029</v>
      </c>
      <c r="E241" s="922" t="s">
        <v>2078</v>
      </c>
      <c r="F241" s="927">
        <v>27.218</v>
      </c>
      <c r="G241" s="922">
        <v>29809.19</v>
      </c>
      <c r="H241" s="924">
        <v>811346.53341999999</v>
      </c>
      <c r="I241" s="925"/>
      <c r="K241" s="1078"/>
      <c r="L241" s="1078"/>
    </row>
    <row r="242" spans="1:12" s="926" customFormat="1" ht="42">
      <c r="A242" s="922" t="s">
        <v>1991</v>
      </c>
      <c r="B242" s="922" t="s">
        <v>1992</v>
      </c>
      <c r="C242" s="922" t="s">
        <v>2079</v>
      </c>
      <c r="D242" s="923">
        <v>46021</v>
      </c>
      <c r="E242" s="922" t="s">
        <v>2080</v>
      </c>
      <c r="F242" s="927">
        <v>27.218</v>
      </c>
      <c r="G242" s="922">
        <v>268.42</v>
      </c>
      <c r="H242" s="924">
        <v>7305.8555600000009</v>
      </c>
      <c r="I242" s="925"/>
      <c r="K242" s="1078"/>
      <c r="L242" s="1078"/>
    </row>
    <row r="243" spans="1:12" s="926" customFormat="1" ht="42">
      <c r="A243" s="922" t="s">
        <v>1991</v>
      </c>
      <c r="B243" s="922" t="s">
        <v>1992</v>
      </c>
      <c r="C243" s="922" t="s">
        <v>2081</v>
      </c>
      <c r="D243" s="923">
        <v>46029</v>
      </c>
      <c r="E243" s="922" t="s">
        <v>2082</v>
      </c>
      <c r="F243" s="927">
        <v>27.218</v>
      </c>
      <c r="G243" s="922">
        <v>438.62</v>
      </c>
      <c r="H243" s="924">
        <v>11938.35916</v>
      </c>
      <c r="I243" s="925"/>
      <c r="K243" s="1078"/>
      <c r="L243" s="1078"/>
    </row>
    <row r="244" spans="1:12" s="926" customFormat="1" ht="42">
      <c r="A244" s="922" t="s">
        <v>1991</v>
      </c>
      <c r="B244" s="922" t="s">
        <v>1992</v>
      </c>
      <c r="C244" s="922" t="s">
        <v>2083</v>
      </c>
      <c r="D244" s="923">
        <v>46029</v>
      </c>
      <c r="E244" s="922" t="s">
        <v>2084</v>
      </c>
      <c r="F244" s="927">
        <v>27.218</v>
      </c>
      <c r="G244" s="922">
        <v>1019.78</v>
      </c>
      <c r="H244" s="924">
        <v>27756.372039999998</v>
      </c>
      <c r="I244" s="925"/>
      <c r="K244" s="1078"/>
      <c r="L244" s="1078"/>
    </row>
    <row r="245" spans="1:12" s="926" customFormat="1" ht="42">
      <c r="A245" s="922" t="s">
        <v>1991</v>
      </c>
      <c r="B245" s="922" t="s">
        <v>1992</v>
      </c>
      <c r="C245" s="922" t="s">
        <v>2085</v>
      </c>
      <c r="D245" s="923">
        <v>46025</v>
      </c>
      <c r="E245" s="922" t="s">
        <v>2086</v>
      </c>
      <c r="F245" s="927">
        <v>27.218</v>
      </c>
      <c r="G245" s="922">
        <v>1147.1199999999999</v>
      </c>
      <c r="H245" s="924">
        <v>31222.312159999998</v>
      </c>
      <c r="I245" s="925"/>
      <c r="K245" s="1078"/>
      <c r="L245" s="1078"/>
    </row>
    <row r="246" spans="1:12" s="926" customFormat="1" ht="42">
      <c r="A246" s="922" t="s">
        <v>1991</v>
      </c>
      <c r="B246" s="922" t="s">
        <v>1992</v>
      </c>
      <c r="C246" s="922" t="s">
        <v>2087</v>
      </c>
      <c r="D246" s="923">
        <v>46026</v>
      </c>
      <c r="E246" s="922" t="s">
        <v>2088</v>
      </c>
      <c r="F246" s="927">
        <v>27.218</v>
      </c>
      <c r="G246" s="922">
        <v>1611.13</v>
      </c>
      <c r="H246" s="924">
        <v>43851.736340000003</v>
      </c>
      <c r="I246" s="925"/>
      <c r="K246" s="1078"/>
      <c r="L246" s="1078"/>
    </row>
    <row r="247" spans="1:12" s="926" customFormat="1" ht="42">
      <c r="A247" s="922" t="s">
        <v>1991</v>
      </c>
      <c r="B247" s="922" t="s">
        <v>1992</v>
      </c>
      <c r="C247" s="922" t="s">
        <v>2089</v>
      </c>
      <c r="D247" s="923">
        <v>46028</v>
      </c>
      <c r="E247" s="922" t="s">
        <v>2090</v>
      </c>
      <c r="F247" s="927">
        <v>27.218</v>
      </c>
      <c r="G247" s="922">
        <v>2385.1</v>
      </c>
      <c r="H247" s="924">
        <v>64917.6518</v>
      </c>
      <c r="I247" s="925"/>
      <c r="K247" s="1078"/>
      <c r="L247" s="1078"/>
    </row>
    <row r="248" spans="1:12" s="926" customFormat="1" ht="63">
      <c r="A248" s="922" t="s">
        <v>1991</v>
      </c>
      <c r="B248" s="922" t="s">
        <v>1992</v>
      </c>
      <c r="C248" s="922" t="s">
        <v>2091</v>
      </c>
      <c r="D248" s="923">
        <v>46033</v>
      </c>
      <c r="E248" s="922" t="s">
        <v>2092</v>
      </c>
      <c r="F248" s="927">
        <v>27.218</v>
      </c>
      <c r="G248" s="922">
        <v>158.4</v>
      </c>
      <c r="H248" s="924">
        <v>4311.3312000000005</v>
      </c>
      <c r="I248" s="925"/>
      <c r="K248" s="1078"/>
      <c r="L248" s="1078"/>
    </row>
    <row r="249" spans="1:12" s="926" customFormat="1" ht="42">
      <c r="A249" s="922" t="s">
        <v>1991</v>
      </c>
      <c r="B249" s="922" t="s">
        <v>1992</v>
      </c>
      <c r="C249" s="922" t="s">
        <v>2093</v>
      </c>
      <c r="D249" s="923">
        <v>46030</v>
      </c>
      <c r="E249" s="922" t="s">
        <v>2094</v>
      </c>
      <c r="F249" s="927">
        <v>27.218</v>
      </c>
      <c r="G249" s="922">
        <v>2397.54</v>
      </c>
      <c r="H249" s="924">
        <v>65256.243719999999</v>
      </c>
      <c r="I249" s="925"/>
      <c r="K249" s="1078"/>
      <c r="L249" s="1078"/>
    </row>
    <row r="250" spans="1:12" s="926" customFormat="1" ht="42">
      <c r="A250" s="922" t="s">
        <v>1991</v>
      </c>
      <c r="B250" s="922" t="s">
        <v>1992</v>
      </c>
      <c r="C250" s="922" t="s">
        <v>2095</v>
      </c>
      <c r="D250" s="923">
        <v>46033</v>
      </c>
      <c r="E250" s="922" t="s">
        <v>2096</v>
      </c>
      <c r="F250" s="927">
        <v>27.218</v>
      </c>
      <c r="G250" s="922">
        <v>397.97</v>
      </c>
      <c r="H250" s="924">
        <v>10831.947460000001</v>
      </c>
      <c r="I250" s="925"/>
      <c r="K250" s="1078"/>
      <c r="L250" s="1078"/>
    </row>
    <row r="251" spans="1:12" s="926" customFormat="1" ht="63">
      <c r="A251" s="922" t="s">
        <v>1991</v>
      </c>
      <c r="B251" s="922" t="s">
        <v>1992</v>
      </c>
      <c r="C251" s="922" t="s">
        <v>2097</v>
      </c>
      <c r="D251" s="923">
        <v>46033</v>
      </c>
      <c r="E251" s="922" t="s">
        <v>2098</v>
      </c>
      <c r="F251" s="927">
        <v>27.218</v>
      </c>
      <c r="G251" s="922">
        <v>18.510000000000002</v>
      </c>
      <c r="H251" s="924">
        <v>503.80518000000006</v>
      </c>
      <c r="I251" s="925"/>
      <c r="K251" s="1078"/>
      <c r="L251" s="1078"/>
    </row>
    <row r="252" spans="1:12" s="926" customFormat="1">
      <c r="A252" s="922" t="s">
        <v>1991</v>
      </c>
      <c r="B252" s="922" t="s">
        <v>1992</v>
      </c>
      <c r="C252" s="922" t="s">
        <v>2099</v>
      </c>
      <c r="D252" s="923">
        <v>46034</v>
      </c>
      <c r="E252" s="922" t="s">
        <v>2100</v>
      </c>
      <c r="F252" s="927">
        <v>27.218</v>
      </c>
      <c r="G252" s="922">
        <v>797.64</v>
      </c>
      <c r="H252" s="924">
        <v>21710.165519999999</v>
      </c>
      <c r="I252" s="925"/>
      <c r="K252" s="1078"/>
      <c r="L252" s="1078"/>
    </row>
    <row r="253" spans="1:12" s="926" customFormat="1" ht="42">
      <c r="A253" s="922" t="s">
        <v>1991</v>
      </c>
      <c r="B253" s="922" t="s">
        <v>1992</v>
      </c>
      <c r="C253" s="922" t="s">
        <v>2101</v>
      </c>
      <c r="D253" s="923">
        <v>46034</v>
      </c>
      <c r="E253" s="922" t="s">
        <v>2102</v>
      </c>
      <c r="F253" s="927">
        <v>27.218</v>
      </c>
      <c r="G253" s="922">
        <v>129.27000000000001</v>
      </c>
      <c r="H253" s="924">
        <v>3518.4708600000004</v>
      </c>
      <c r="I253" s="925"/>
      <c r="K253" s="1078"/>
      <c r="L253" s="1078"/>
    </row>
    <row r="254" spans="1:12" s="926" customFormat="1" ht="42">
      <c r="A254" s="922" t="s">
        <v>1991</v>
      </c>
      <c r="B254" s="922" t="s">
        <v>1992</v>
      </c>
      <c r="C254" s="922" t="s">
        <v>2103</v>
      </c>
      <c r="D254" s="923">
        <v>46034</v>
      </c>
      <c r="E254" s="922" t="s">
        <v>2104</v>
      </c>
      <c r="F254" s="927">
        <v>27.218</v>
      </c>
      <c r="G254" s="922">
        <v>592.80999999999995</v>
      </c>
      <c r="H254" s="924">
        <v>16135.102579999999</v>
      </c>
      <c r="I254" s="925"/>
      <c r="K254" s="1078"/>
      <c r="L254" s="1078"/>
    </row>
    <row r="255" spans="1:12" s="926" customFormat="1" ht="42">
      <c r="A255" s="922" t="s">
        <v>1991</v>
      </c>
      <c r="B255" s="922" t="s">
        <v>1992</v>
      </c>
      <c r="C255" s="922" t="s">
        <v>2105</v>
      </c>
      <c r="D255" s="923">
        <v>46035</v>
      </c>
      <c r="E255" s="922" t="s">
        <v>2106</v>
      </c>
      <c r="F255" s="927">
        <v>27.218</v>
      </c>
      <c r="G255" s="922">
        <v>1140.3599999999999</v>
      </c>
      <c r="H255" s="924">
        <v>31038.318479999998</v>
      </c>
      <c r="I255" s="925"/>
      <c r="K255" s="1078"/>
      <c r="L255" s="1078"/>
    </row>
    <row r="256" spans="1:12" s="926" customFormat="1" ht="42">
      <c r="A256" s="922" t="s">
        <v>1991</v>
      </c>
      <c r="B256" s="922" t="s">
        <v>1992</v>
      </c>
      <c r="C256" s="922" t="s">
        <v>2107</v>
      </c>
      <c r="D256" s="923">
        <v>46035</v>
      </c>
      <c r="E256" s="922" t="s">
        <v>2108</v>
      </c>
      <c r="F256" s="927">
        <v>27.218</v>
      </c>
      <c r="G256" s="922">
        <v>798.19</v>
      </c>
      <c r="H256" s="924">
        <v>21725.135420000002</v>
      </c>
      <c r="I256" s="925"/>
      <c r="K256" s="1078"/>
      <c r="L256" s="1078"/>
    </row>
    <row r="257" spans="1:12" s="926" customFormat="1">
      <c r="A257" s="922" t="s">
        <v>1991</v>
      </c>
      <c r="B257" s="922" t="s">
        <v>1992</v>
      </c>
      <c r="C257" s="922" t="s">
        <v>2109</v>
      </c>
      <c r="D257" s="923">
        <v>46036</v>
      </c>
      <c r="E257" s="922" t="s">
        <v>2110</v>
      </c>
      <c r="F257" s="927">
        <v>27.218</v>
      </c>
      <c r="G257" s="922">
        <v>1497.8</v>
      </c>
      <c r="H257" s="924">
        <v>40767.1204</v>
      </c>
      <c r="I257" s="925"/>
      <c r="K257" s="1078"/>
      <c r="L257" s="1078"/>
    </row>
    <row r="258" spans="1:12" s="926" customFormat="1" ht="42">
      <c r="A258" s="922" t="s">
        <v>1991</v>
      </c>
      <c r="B258" s="922" t="s">
        <v>1992</v>
      </c>
      <c r="C258" s="922" t="s">
        <v>2111</v>
      </c>
      <c r="D258" s="923">
        <v>46036</v>
      </c>
      <c r="E258" s="922" t="s">
        <v>2112</v>
      </c>
      <c r="F258" s="927">
        <v>27.218</v>
      </c>
      <c r="G258" s="922">
        <v>1558.01</v>
      </c>
      <c r="H258" s="924">
        <v>42405.91618</v>
      </c>
      <c r="I258" s="925"/>
      <c r="K258" s="1078"/>
      <c r="L258" s="1078"/>
    </row>
    <row r="259" spans="1:12" s="926" customFormat="1" ht="42">
      <c r="A259" s="922" t="s">
        <v>1991</v>
      </c>
      <c r="B259" s="922" t="s">
        <v>1992</v>
      </c>
      <c r="C259" s="922" t="s">
        <v>2113</v>
      </c>
      <c r="D259" s="923">
        <v>46036</v>
      </c>
      <c r="E259" s="922" t="s">
        <v>2114</v>
      </c>
      <c r="F259" s="927">
        <v>27.218</v>
      </c>
      <c r="G259" s="922">
        <v>10.01</v>
      </c>
      <c r="H259" s="924">
        <v>272.45218</v>
      </c>
      <c r="I259" s="925"/>
      <c r="K259" s="1078"/>
      <c r="L259" s="1078"/>
    </row>
    <row r="260" spans="1:12" s="926" customFormat="1" ht="42">
      <c r="A260" s="922" t="s">
        <v>1991</v>
      </c>
      <c r="B260" s="922" t="s">
        <v>1992</v>
      </c>
      <c r="C260" s="922" t="s">
        <v>2115</v>
      </c>
      <c r="D260" s="923">
        <v>46036</v>
      </c>
      <c r="E260" s="922" t="s">
        <v>2116</v>
      </c>
      <c r="F260" s="927">
        <v>27.218</v>
      </c>
      <c r="G260" s="922">
        <v>271.82</v>
      </c>
      <c r="H260" s="924">
        <v>7398.3967599999996</v>
      </c>
      <c r="I260" s="925"/>
      <c r="K260" s="1078"/>
      <c r="L260" s="1078"/>
    </row>
    <row r="261" spans="1:12" s="926" customFormat="1" ht="42">
      <c r="A261" s="922" t="s">
        <v>1991</v>
      </c>
      <c r="B261" s="922" t="s">
        <v>1992</v>
      </c>
      <c r="C261" s="922" t="s">
        <v>2117</v>
      </c>
      <c r="D261" s="923">
        <v>46037</v>
      </c>
      <c r="E261" s="922" t="s">
        <v>2118</v>
      </c>
      <c r="F261" s="927">
        <v>27.218</v>
      </c>
      <c r="G261" s="922">
        <v>1855.46</v>
      </c>
      <c r="H261" s="924">
        <v>50501.910280000004</v>
      </c>
      <c r="I261" s="925"/>
      <c r="K261" s="1078"/>
      <c r="L261" s="1078"/>
    </row>
    <row r="262" spans="1:12" s="926" customFormat="1" ht="42">
      <c r="A262" s="922" t="s">
        <v>1991</v>
      </c>
      <c r="B262" s="922" t="s">
        <v>1992</v>
      </c>
      <c r="C262" s="922" t="s">
        <v>2119</v>
      </c>
      <c r="D262" s="923">
        <v>46037</v>
      </c>
      <c r="E262" s="922" t="s">
        <v>2120</v>
      </c>
      <c r="F262" s="927">
        <v>27.218</v>
      </c>
      <c r="G262" s="922">
        <v>2410.08</v>
      </c>
      <c r="H262" s="924">
        <v>65597.557440000004</v>
      </c>
      <c r="I262" s="925"/>
      <c r="K262" s="1078"/>
      <c r="L262" s="1078"/>
    </row>
    <row r="263" spans="1:12" s="926" customFormat="1" ht="42">
      <c r="A263" s="922" t="s">
        <v>1991</v>
      </c>
      <c r="B263" s="922" t="s">
        <v>1992</v>
      </c>
      <c r="C263" s="922" t="s">
        <v>2121</v>
      </c>
      <c r="D263" s="923">
        <v>46037</v>
      </c>
      <c r="E263" s="922" t="s">
        <v>2122</v>
      </c>
      <c r="F263" s="927">
        <v>27.218</v>
      </c>
      <c r="G263" s="922">
        <v>339.92</v>
      </c>
      <c r="H263" s="924">
        <v>9251.9425600000013</v>
      </c>
      <c r="I263" s="925"/>
      <c r="K263" s="1078"/>
      <c r="L263" s="1078"/>
    </row>
    <row r="264" spans="1:12" s="926" customFormat="1" ht="42">
      <c r="A264" s="922" t="s">
        <v>1991</v>
      </c>
      <c r="B264" s="922" t="s">
        <v>1992</v>
      </c>
      <c r="C264" s="922" t="s">
        <v>2123</v>
      </c>
      <c r="D264" s="923">
        <v>46037</v>
      </c>
      <c r="E264" s="922" t="s">
        <v>2124</v>
      </c>
      <c r="F264" s="927">
        <v>27.218</v>
      </c>
      <c r="G264" s="922">
        <v>532.69000000000005</v>
      </c>
      <c r="H264" s="924">
        <v>14498.756420000002</v>
      </c>
      <c r="I264" s="925"/>
      <c r="K264" s="1078"/>
      <c r="L264" s="1078"/>
    </row>
    <row r="265" spans="1:12" s="926" customFormat="1" ht="42">
      <c r="A265" s="922" t="s">
        <v>1991</v>
      </c>
      <c r="B265" s="922" t="s">
        <v>1992</v>
      </c>
      <c r="C265" s="922" t="s">
        <v>2125</v>
      </c>
      <c r="D265" s="923">
        <v>46037</v>
      </c>
      <c r="E265" s="922" t="s">
        <v>2126</v>
      </c>
      <c r="F265" s="927">
        <v>27.218</v>
      </c>
      <c r="G265" s="922">
        <v>461.19</v>
      </c>
      <c r="H265" s="924">
        <v>12552.66942</v>
      </c>
      <c r="I265" s="925"/>
      <c r="K265" s="1078"/>
      <c r="L265" s="1078"/>
    </row>
    <row r="266" spans="1:12" s="926" customFormat="1" ht="42">
      <c r="A266" s="922" t="s">
        <v>1991</v>
      </c>
      <c r="B266" s="922" t="s">
        <v>1992</v>
      </c>
      <c r="C266" s="922" t="s">
        <v>2127</v>
      </c>
      <c r="D266" s="923">
        <v>46039</v>
      </c>
      <c r="E266" s="922" t="s">
        <v>2128</v>
      </c>
      <c r="F266" s="927">
        <v>27.218</v>
      </c>
      <c r="G266" s="922">
        <v>2482.83</v>
      </c>
      <c r="H266" s="924">
        <v>67577.666939999996</v>
      </c>
      <c r="I266" s="925"/>
      <c r="K266" s="1078"/>
      <c r="L266" s="1078"/>
    </row>
    <row r="267" spans="1:12" s="926" customFormat="1" ht="42">
      <c r="A267" s="922" t="s">
        <v>1991</v>
      </c>
      <c r="B267" s="922" t="s">
        <v>1992</v>
      </c>
      <c r="C267" s="922" t="s">
        <v>2129</v>
      </c>
      <c r="D267" s="923">
        <v>46039</v>
      </c>
      <c r="E267" s="922" t="s">
        <v>2130</v>
      </c>
      <c r="F267" s="927">
        <v>27.218</v>
      </c>
      <c r="G267" s="922">
        <v>2842.38</v>
      </c>
      <c r="H267" s="924">
        <v>77363.898840000009</v>
      </c>
      <c r="I267" s="925"/>
      <c r="K267" s="1078"/>
      <c r="L267" s="1078"/>
    </row>
    <row r="268" spans="1:12" s="926" customFormat="1" ht="42">
      <c r="A268" s="922" t="s">
        <v>1991</v>
      </c>
      <c r="B268" s="922" t="s">
        <v>1992</v>
      </c>
      <c r="C268" s="922" t="s">
        <v>2131</v>
      </c>
      <c r="D268" s="923">
        <v>46039</v>
      </c>
      <c r="E268" s="922" t="s">
        <v>2132</v>
      </c>
      <c r="F268" s="927">
        <v>27.218</v>
      </c>
      <c r="G268" s="922">
        <v>842.56</v>
      </c>
      <c r="H268" s="924">
        <v>22932.798079999997</v>
      </c>
      <c r="I268" s="925"/>
      <c r="K268" s="1078"/>
      <c r="L268" s="1078"/>
    </row>
    <row r="269" spans="1:12" s="926" customFormat="1" ht="42">
      <c r="A269" s="922" t="s">
        <v>1991</v>
      </c>
      <c r="B269" s="922" t="s">
        <v>1992</v>
      </c>
      <c r="C269" s="922" t="s">
        <v>2133</v>
      </c>
      <c r="D269" s="923">
        <v>46039</v>
      </c>
      <c r="E269" s="922" t="s">
        <v>2134</v>
      </c>
      <c r="F269" s="927">
        <v>27.218</v>
      </c>
      <c r="G269" s="922">
        <v>213.95</v>
      </c>
      <c r="H269" s="924">
        <v>5823.2910999999995</v>
      </c>
      <c r="I269" s="925"/>
      <c r="K269" s="1078"/>
      <c r="L269" s="1078"/>
    </row>
    <row r="270" spans="1:12" s="926" customFormat="1" ht="42">
      <c r="A270" s="922" t="s">
        <v>1991</v>
      </c>
      <c r="B270" s="922" t="s">
        <v>1992</v>
      </c>
      <c r="C270" s="922" t="s">
        <v>2135</v>
      </c>
      <c r="D270" s="923">
        <v>46040</v>
      </c>
      <c r="E270" s="922" t="s">
        <v>2136</v>
      </c>
      <c r="F270" s="927">
        <v>27.218</v>
      </c>
      <c r="G270" s="922">
        <v>303.88</v>
      </c>
      <c r="H270" s="924">
        <v>8271.0058399999998</v>
      </c>
      <c r="I270" s="925"/>
      <c r="K270" s="1078"/>
      <c r="L270" s="1078"/>
    </row>
    <row r="271" spans="1:12" s="926" customFormat="1" ht="42">
      <c r="A271" s="922" t="s">
        <v>1991</v>
      </c>
      <c r="B271" s="922" t="s">
        <v>1992</v>
      </c>
      <c r="C271" s="922" t="s">
        <v>2137</v>
      </c>
      <c r="D271" s="923">
        <v>46040</v>
      </c>
      <c r="E271" s="922" t="s">
        <v>2138</v>
      </c>
      <c r="F271" s="927">
        <v>27.218</v>
      </c>
      <c r="G271" s="922">
        <v>1129.01</v>
      </c>
      <c r="H271" s="924">
        <v>30729.394179999999</v>
      </c>
      <c r="I271" s="925"/>
      <c r="K271" s="1078"/>
      <c r="L271" s="1078"/>
    </row>
    <row r="272" spans="1:12" s="926" customFormat="1" ht="42">
      <c r="A272" s="922" t="s">
        <v>1991</v>
      </c>
      <c r="B272" s="922" t="s">
        <v>1992</v>
      </c>
      <c r="C272" s="922" t="s">
        <v>2139</v>
      </c>
      <c r="D272" s="923">
        <v>46040</v>
      </c>
      <c r="E272" s="922" t="s">
        <v>2140</v>
      </c>
      <c r="F272" s="927">
        <v>27.218</v>
      </c>
      <c r="G272" s="922">
        <v>2708.38</v>
      </c>
      <c r="H272" s="924">
        <v>73716.686840000009</v>
      </c>
      <c r="I272" s="925"/>
      <c r="K272" s="1078"/>
      <c r="L272" s="1078"/>
    </row>
    <row r="273" spans="1:12" s="926" customFormat="1" ht="42">
      <c r="A273" s="922" t="s">
        <v>1991</v>
      </c>
      <c r="B273" s="922" t="s">
        <v>1992</v>
      </c>
      <c r="C273" s="922" t="s">
        <v>2141</v>
      </c>
      <c r="D273" s="923">
        <v>46040</v>
      </c>
      <c r="E273" s="922" t="s">
        <v>2142</v>
      </c>
      <c r="F273" s="927">
        <v>27.218</v>
      </c>
      <c r="G273" s="922">
        <v>3868.58</v>
      </c>
      <c r="H273" s="924">
        <v>105295.01044</v>
      </c>
      <c r="I273" s="925"/>
      <c r="K273" s="1078"/>
      <c r="L273" s="1078"/>
    </row>
    <row r="274" spans="1:12" s="926" customFormat="1" ht="42">
      <c r="A274" s="922" t="s">
        <v>1991</v>
      </c>
      <c r="B274" s="922" t="s">
        <v>1992</v>
      </c>
      <c r="C274" s="922" t="s">
        <v>2143</v>
      </c>
      <c r="D274" s="923">
        <v>46040</v>
      </c>
      <c r="E274" s="922" t="s">
        <v>2144</v>
      </c>
      <c r="F274" s="927">
        <v>27.218</v>
      </c>
      <c r="G274" s="922">
        <v>1029.58</v>
      </c>
      <c r="H274" s="924">
        <v>28023.108439999996</v>
      </c>
      <c r="I274" s="925"/>
      <c r="K274" s="1078"/>
      <c r="L274" s="1078"/>
    </row>
    <row r="275" spans="1:12" s="926" customFormat="1" ht="42">
      <c r="A275" s="922" t="s">
        <v>1991</v>
      </c>
      <c r="B275" s="922" t="s">
        <v>1992</v>
      </c>
      <c r="C275" s="922" t="s">
        <v>2145</v>
      </c>
      <c r="D275" s="923">
        <v>46041</v>
      </c>
      <c r="E275" s="922" t="s">
        <v>2146</v>
      </c>
      <c r="F275" s="927">
        <v>27.218</v>
      </c>
      <c r="G275" s="922">
        <v>2290.75</v>
      </c>
      <c r="H275" s="924">
        <v>62349.633500000004</v>
      </c>
      <c r="I275" s="925"/>
      <c r="K275" s="1078"/>
      <c r="L275" s="1078"/>
    </row>
    <row r="276" spans="1:12" s="926" customFormat="1" ht="42">
      <c r="A276" s="922" t="s">
        <v>1991</v>
      </c>
      <c r="B276" s="922" t="s">
        <v>1992</v>
      </c>
      <c r="C276" s="922" t="s">
        <v>2147</v>
      </c>
      <c r="D276" s="923">
        <v>46041</v>
      </c>
      <c r="E276" s="922" t="s">
        <v>2148</v>
      </c>
      <c r="F276" s="927">
        <v>27.218</v>
      </c>
      <c r="G276" s="922">
        <v>3578.99</v>
      </c>
      <c r="H276" s="924">
        <v>97412.949819999994</v>
      </c>
      <c r="I276" s="925"/>
      <c r="K276" s="1078"/>
      <c r="L276" s="1078"/>
    </row>
    <row r="277" spans="1:12" s="926" customFormat="1" ht="42">
      <c r="A277" s="922" t="s">
        <v>1991</v>
      </c>
      <c r="B277" s="922" t="s">
        <v>1992</v>
      </c>
      <c r="C277" s="922" t="s">
        <v>2149</v>
      </c>
      <c r="D277" s="923">
        <v>46041</v>
      </c>
      <c r="E277" s="922" t="s">
        <v>2150</v>
      </c>
      <c r="F277" s="927">
        <v>27.218</v>
      </c>
      <c r="G277" s="922">
        <v>1418.2</v>
      </c>
      <c r="H277" s="924">
        <v>38600.567600000002</v>
      </c>
      <c r="I277" s="925"/>
      <c r="K277" s="1078"/>
      <c r="L277" s="1078"/>
    </row>
    <row r="278" spans="1:12" s="926" customFormat="1" ht="42">
      <c r="A278" s="922" t="s">
        <v>1991</v>
      </c>
      <c r="B278" s="922" t="s">
        <v>1992</v>
      </c>
      <c r="C278" s="922" t="s">
        <v>2151</v>
      </c>
      <c r="D278" s="923">
        <v>46041</v>
      </c>
      <c r="E278" s="922" t="s">
        <v>2152</v>
      </c>
      <c r="F278" s="927">
        <v>27.218</v>
      </c>
      <c r="G278" s="922">
        <v>1187.6500000000001</v>
      </c>
      <c r="H278" s="924">
        <v>32325.457700000003</v>
      </c>
      <c r="I278" s="925"/>
      <c r="K278" s="1078"/>
      <c r="L278" s="1078"/>
    </row>
    <row r="279" spans="1:12" s="926" customFormat="1" ht="42">
      <c r="A279" s="922" t="s">
        <v>1991</v>
      </c>
      <c r="B279" s="922" t="s">
        <v>1992</v>
      </c>
      <c r="C279" s="922" t="s">
        <v>2153</v>
      </c>
      <c r="D279" s="923">
        <v>46041</v>
      </c>
      <c r="E279" s="922" t="s">
        <v>2154</v>
      </c>
      <c r="F279" s="927">
        <v>27.218</v>
      </c>
      <c r="G279" s="922">
        <v>293.88</v>
      </c>
      <c r="H279" s="924">
        <v>7998.8258399999995</v>
      </c>
      <c r="I279" s="925"/>
      <c r="K279" s="1078"/>
      <c r="L279" s="1078"/>
    </row>
    <row r="280" spans="1:12" s="926" customFormat="1" ht="42">
      <c r="A280" s="922" t="s">
        <v>1991</v>
      </c>
      <c r="B280" s="922" t="s">
        <v>1992</v>
      </c>
      <c r="C280" s="922" t="s">
        <v>2155</v>
      </c>
      <c r="D280" s="923">
        <v>46042</v>
      </c>
      <c r="E280" s="922" t="s">
        <v>2156</v>
      </c>
      <c r="F280" s="927">
        <v>27.218</v>
      </c>
      <c r="G280" s="922">
        <v>1498.81</v>
      </c>
      <c r="H280" s="924">
        <v>40794.61058</v>
      </c>
      <c r="I280" s="925"/>
      <c r="K280" s="1078"/>
      <c r="L280" s="1078"/>
    </row>
    <row r="281" spans="1:12" s="926" customFormat="1" ht="42">
      <c r="A281" s="922" t="s">
        <v>1991</v>
      </c>
      <c r="B281" s="922" t="s">
        <v>1992</v>
      </c>
      <c r="C281" s="922" t="s">
        <v>2157</v>
      </c>
      <c r="D281" s="923">
        <v>46043</v>
      </c>
      <c r="E281" s="922" t="s">
        <v>2158</v>
      </c>
      <c r="F281" s="927">
        <v>27.218</v>
      </c>
      <c r="G281" s="922">
        <v>32.06</v>
      </c>
      <c r="H281" s="924">
        <v>872.60908000000006</v>
      </c>
      <c r="I281" s="925"/>
      <c r="K281" s="1078"/>
      <c r="L281" s="1078"/>
    </row>
    <row r="282" spans="1:12" s="926" customFormat="1" ht="42">
      <c r="A282" s="922" t="s">
        <v>1991</v>
      </c>
      <c r="B282" s="922" t="s">
        <v>1992</v>
      </c>
      <c r="C282" s="922" t="s">
        <v>2159</v>
      </c>
      <c r="D282" s="923">
        <v>46043</v>
      </c>
      <c r="E282" s="922" t="s">
        <v>2160</v>
      </c>
      <c r="F282" s="927">
        <v>27.218</v>
      </c>
      <c r="G282" s="922">
        <v>245.19</v>
      </c>
      <c r="H282" s="924">
        <v>6673.5814199999995</v>
      </c>
      <c r="I282" s="925"/>
      <c r="K282" s="1078"/>
      <c r="L282" s="1078"/>
    </row>
    <row r="283" spans="1:12" s="926" customFormat="1" ht="63">
      <c r="A283" s="922" t="s">
        <v>1991</v>
      </c>
      <c r="B283" s="922" t="s">
        <v>1992</v>
      </c>
      <c r="C283" s="922" t="s">
        <v>2161</v>
      </c>
      <c r="D283" s="923">
        <v>46043</v>
      </c>
      <c r="E283" s="922" t="s">
        <v>2162</v>
      </c>
      <c r="F283" s="927">
        <v>27.218</v>
      </c>
      <c r="G283" s="922">
        <v>1878.68</v>
      </c>
      <c r="H283" s="924">
        <v>51133.912240000005</v>
      </c>
      <c r="I283" s="925"/>
      <c r="K283" s="1078"/>
      <c r="L283" s="1078"/>
    </row>
    <row r="284" spans="1:12" s="926" customFormat="1" ht="63">
      <c r="A284" s="922" t="s">
        <v>1991</v>
      </c>
      <c r="B284" s="922" t="s">
        <v>1992</v>
      </c>
      <c r="C284" s="922" t="s">
        <v>2163</v>
      </c>
      <c r="D284" s="923">
        <v>46044</v>
      </c>
      <c r="E284" s="922" t="s">
        <v>2164</v>
      </c>
      <c r="F284" s="927">
        <v>27.218</v>
      </c>
      <c r="G284" s="922">
        <v>934.06500000000005</v>
      </c>
      <c r="H284" s="924">
        <v>25423.381170000001</v>
      </c>
      <c r="I284" s="925"/>
      <c r="K284" s="1078"/>
      <c r="L284" s="1078"/>
    </row>
    <row r="285" spans="1:12" s="926" customFormat="1" ht="42">
      <c r="A285" s="922" t="s">
        <v>1991</v>
      </c>
      <c r="B285" s="922" t="s">
        <v>1992</v>
      </c>
      <c r="C285" s="922" t="s">
        <v>2165</v>
      </c>
      <c r="D285" s="923">
        <v>46044</v>
      </c>
      <c r="E285" s="922" t="s">
        <v>2166</v>
      </c>
      <c r="F285" s="927">
        <v>27.218</v>
      </c>
      <c r="G285" s="922">
        <v>940.17</v>
      </c>
      <c r="H285" s="924">
        <v>25589.547059999997</v>
      </c>
      <c r="I285" s="925"/>
      <c r="K285" s="1078"/>
      <c r="L285" s="1078"/>
    </row>
    <row r="286" spans="1:12" s="926" customFormat="1" ht="42">
      <c r="A286" s="922" t="s">
        <v>1991</v>
      </c>
      <c r="B286" s="922" t="s">
        <v>1992</v>
      </c>
      <c r="C286" s="922" t="s">
        <v>2167</v>
      </c>
      <c r="D286" s="923">
        <v>46046</v>
      </c>
      <c r="E286" s="922" t="s">
        <v>2168</v>
      </c>
      <c r="F286" s="927">
        <v>27.218</v>
      </c>
      <c r="G286" s="922">
        <v>1461.84</v>
      </c>
      <c r="H286" s="924">
        <v>39788.361119999994</v>
      </c>
      <c r="I286" s="925"/>
      <c r="K286" s="1078"/>
      <c r="L286" s="1078"/>
    </row>
    <row r="287" spans="1:12" s="926" customFormat="1" ht="42">
      <c r="A287" s="922" t="s">
        <v>1991</v>
      </c>
      <c r="B287" s="922" t="s">
        <v>1992</v>
      </c>
      <c r="C287" s="922" t="s">
        <v>2169</v>
      </c>
      <c r="D287" s="923">
        <v>46046</v>
      </c>
      <c r="E287" s="922" t="s">
        <v>2170</v>
      </c>
      <c r="F287" s="927">
        <v>27.218</v>
      </c>
      <c r="G287" s="922">
        <v>1223.0999999999999</v>
      </c>
      <c r="H287" s="924">
        <v>33290.335800000001</v>
      </c>
      <c r="I287" s="925"/>
      <c r="K287" s="1078"/>
      <c r="L287" s="1078"/>
    </row>
    <row r="288" spans="1:12" s="926" customFormat="1" ht="42">
      <c r="A288" s="922" t="s">
        <v>1991</v>
      </c>
      <c r="B288" s="922" t="s">
        <v>1992</v>
      </c>
      <c r="C288" s="922" t="s">
        <v>2171</v>
      </c>
      <c r="D288" s="923">
        <v>46047</v>
      </c>
      <c r="E288" s="922" t="s">
        <v>2172</v>
      </c>
      <c r="F288" s="927">
        <v>27.218</v>
      </c>
      <c r="G288" s="922">
        <v>871.63499999999999</v>
      </c>
      <c r="H288" s="924">
        <v>23724.16143</v>
      </c>
      <c r="I288" s="925"/>
      <c r="K288" s="1078"/>
      <c r="L288" s="1078"/>
    </row>
    <row r="289" spans="1:12" s="926" customFormat="1" ht="42">
      <c r="A289" s="922" t="s">
        <v>1991</v>
      </c>
      <c r="B289" s="922" t="s">
        <v>1992</v>
      </c>
      <c r="C289" s="922" t="s">
        <v>2173</v>
      </c>
      <c r="D289" s="923">
        <v>46047</v>
      </c>
      <c r="E289" s="922" t="s">
        <v>2174</v>
      </c>
      <c r="F289" s="927">
        <v>27.218</v>
      </c>
      <c r="G289" s="922">
        <v>2428.42</v>
      </c>
      <c r="H289" s="924">
        <v>66096.735560000001</v>
      </c>
      <c r="I289" s="925"/>
      <c r="K289" s="1078"/>
      <c r="L289" s="1078"/>
    </row>
    <row r="290" spans="1:12" s="926" customFormat="1" ht="42">
      <c r="A290" s="922" t="s">
        <v>1991</v>
      </c>
      <c r="B290" s="922" t="s">
        <v>1992</v>
      </c>
      <c r="C290" s="922" t="s">
        <v>2175</v>
      </c>
      <c r="D290" s="923">
        <v>46048</v>
      </c>
      <c r="E290" s="922" t="s">
        <v>2176</v>
      </c>
      <c r="F290" s="927">
        <v>27.218</v>
      </c>
      <c r="G290" s="922">
        <v>2981.4</v>
      </c>
      <c r="H290" s="924">
        <v>81147.745200000005</v>
      </c>
      <c r="I290" s="925"/>
      <c r="K290" s="1078"/>
      <c r="L290" s="1078"/>
    </row>
    <row r="291" spans="1:12" s="926" customFormat="1" ht="42">
      <c r="A291" s="922" t="s">
        <v>1991</v>
      </c>
      <c r="B291" s="922" t="s">
        <v>1992</v>
      </c>
      <c r="C291" s="922" t="s">
        <v>2177</v>
      </c>
      <c r="D291" s="923">
        <v>46049</v>
      </c>
      <c r="E291" s="922" t="s">
        <v>2178</v>
      </c>
      <c r="F291" s="927">
        <v>27.218</v>
      </c>
      <c r="G291" s="922">
        <v>871.64499999999998</v>
      </c>
      <c r="H291" s="924">
        <v>23724.43361</v>
      </c>
      <c r="I291" s="925"/>
      <c r="K291" s="1078"/>
      <c r="L291" s="1078"/>
    </row>
    <row r="292" spans="1:12" s="926" customFormat="1" ht="42">
      <c r="A292" s="922" t="s">
        <v>1991</v>
      </c>
      <c r="B292" s="922" t="s">
        <v>1992</v>
      </c>
      <c r="C292" s="922" t="s">
        <v>2179</v>
      </c>
      <c r="D292" s="923">
        <v>46049</v>
      </c>
      <c r="E292" s="922" t="s">
        <v>2180</v>
      </c>
      <c r="F292" s="927">
        <v>27.218</v>
      </c>
      <c r="G292" s="922">
        <v>4068.76</v>
      </c>
      <c r="H292" s="924">
        <v>110743.50968</v>
      </c>
      <c r="I292" s="925"/>
      <c r="K292" s="1078"/>
      <c r="L292" s="1078"/>
    </row>
    <row r="293" spans="1:12" s="926" customFormat="1" ht="42">
      <c r="A293" s="922" t="s">
        <v>1991</v>
      </c>
      <c r="B293" s="922" t="s">
        <v>1992</v>
      </c>
      <c r="C293" s="922" t="s">
        <v>2181</v>
      </c>
      <c r="D293" s="923">
        <v>46049</v>
      </c>
      <c r="E293" s="922" t="s">
        <v>2182</v>
      </c>
      <c r="F293" s="927">
        <v>27.218</v>
      </c>
      <c r="G293" s="922">
        <v>12.55</v>
      </c>
      <c r="H293" s="924">
        <v>341.58590000000004</v>
      </c>
      <c r="I293" s="925"/>
      <c r="K293" s="1078"/>
      <c r="L293" s="1078"/>
    </row>
    <row r="294" spans="1:12" s="926" customFormat="1" ht="63">
      <c r="A294" s="922" t="s">
        <v>1991</v>
      </c>
      <c r="B294" s="922" t="s">
        <v>1992</v>
      </c>
      <c r="C294" s="922" t="s">
        <v>2183</v>
      </c>
      <c r="D294" s="923">
        <v>46049</v>
      </c>
      <c r="E294" s="922" t="s">
        <v>2184</v>
      </c>
      <c r="F294" s="927">
        <v>27.218</v>
      </c>
      <c r="G294" s="922">
        <v>62.39</v>
      </c>
      <c r="H294" s="924">
        <v>1698.13102</v>
      </c>
      <c r="I294" s="925"/>
      <c r="K294" s="1078"/>
      <c r="L294" s="1078"/>
    </row>
    <row r="295" spans="1:12" s="926" customFormat="1" ht="42">
      <c r="A295" s="922" t="s">
        <v>1991</v>
      </c>
      <c r="B295" s="922" t="s">
        <v>1992</v>
      </c>
      <c r="C295" s="922" t="s">
        <v>2185</v>
      </c>
      <c r="D295" s="923">
        <v>46050</v>
      </c>
      <c r="E295" s="922" t="s">
        <v>2186</v>
      </c>
      <c r="F295" s="927">
        <v>27.218</v>
      </c>
      <c r="G295" s="922">
        <v>3816.42</v>
      </c>
      <c r="H295" s="924">
        <v>103875.31956</v>
      </c>
      <c r="I295" s="925"/>
      <c r="K295" s="1078"/>
      <c r="L295" s="1078"/>
    </row>
    <row r="296" spans="1:12" s="926" customFormat="1" ht="63">
      <c r="A296" s="922" t="s">
        <v>1991</v>
      </c>
      <c r="B296" s="922" t="s">
        <v>1992</v>
      </c>
      <c r="C296" s="922" t="s">
        <v>2187</v>
      </c>
      <c r="D296" s="923">
        <v>46050</v>
      </c>
      <c r="E296" s="922" t="s">
        <v>2188</v>
      </c>
      <c r="F296" s="927">
        <v>27.218</v>
      </c>
      <c r="G296" s="922">
        <v>194.91</v>
      </c>
      <c r="H296" s="924">
        <v>5305.0603799999999</v>
      </c>
      <c r="I296" s="925"/>
      <c r="K296" s="1078"/>
      <c r="L296" s="1078"/>
    </row>
    <row r="297" spans="1:12" s="926" customFormat="1" ht="63">
      <c r="A297" s="922" t="s">
        <v>1991</v>
      </c>
      <c r="B297" s="922" t="s">
        <v>1992</v>
      </c>
      <c r="C297" s="922" t="s">
        <v>2189</v>
      </c>
      <c r="D297" s="923">
        <v>46050</v>
      </c>
      <c r="E297" s="922" t="s">
        <v>2190</v>
      </c>
      <c r="F297" s="927">
        <v>27.218</v>
      </c>
      <c r="G297" s="922">
        <v>293.92</v>
      </c>
      <c r="H297" s="924">
        <v>7999.9145600000002</v>
      </c>
      <c r="I297" s="925"/>
      <c r="K297" s="1078"/>
      <c r="L297" s="1078"/>
    </row>
    <row r="298" spans="1:12" s="926" customFormat="1" ht="42">
      <c r="A298" s="922" t="s">
        <v>1991</v>
      </c>
      <c r="B298" s="922" t="s">
        <v>1992</v>
      </c>
      <c r="C298" s="922" t="s">
        <v>2191</v>
      </c>
      <c r="D298" s="923">
        <v>46051</v>
      </c>
      <c r="E298" s="922" t="s">
        <v>2192</v>
      </c>
      <c r="F298" s="927">
        <v>27.218</v>
      </c>
      <c r="G298" s="922">
        <v>1260.8150000000001</v>
      </c>
      <c r="H298" s="924">
        <v>34316.862670000002</v>
      </c>
      <c r="I298" s="925"/>
      <c r="K298" s="1078"/>
      <c r="L298" s="1078"/>
    </row>
    <row r="299" spans="1:12" s="926" customFormat="1" ht="42">
      <c r="A299" s="922" t="s">
        <v>1991</v>
      </c>
      <c r="B299" s="922" t="s">
        <v>1992</v>
      </c>
      <c r="C299" s="922" t="s">
        <v>2193</v>
      </c>
      <c r="D299" s="923">
        <v>46051</v>
      </c>
      <c r="E299" s="922" t="s">
        <v>2194</v>
      </c>
      <c r="F299" s="927">
        <v>27.218</v>
      </c>
      <c r="G299" s="922">
        <v>500.67</v>
      </c>
      <c r="H299" s="924">
        <v>13627.236060000001</v>
      </c>
      <c r="I299" s="925"/>
      <c r="K299" s="1078"/>
      <c r="L299" s="1078"/>
    </row>
    <row r="300" spans="1:12" s="926" customFormat="1" ht="63">
      <c r="A300" s="922" t="s">
        <v>1991</v>
      </c>
      <c r="B300" s="922" t="s">
        <v>1992</v>
      </c>
      <c r="C300" s="922" t="s">
        <v>2195</v>
      </c>
      <c r="D300" s="923">
        <v>46053</v>
      </c>
      <c r="E300" s="922" t="s">
        <v>2196</v>
      </c>
      <c r="F300" s="927">
        <v>27.218</v>
      </c>
      <c r="G300" s="922">
        <v>456.3</v>
      </c>
      <c r="H300" s="924">
        <v>12419.573400000001</v>
      </c>
      <c r="I300" s="925"/>
      <c r="K300" s="1078"/>
      <c r="L300" s="1078"/>
    </row>
    <row r="301" spans="1:12" s="926" customFormat="1" ht="42">
      <c r="A301" s="922" t="s">
        <v>1991</v>
      </c>
      <c r="B301" s="922" t="s">
        <v>1992</v>
      </c>
      <c r="C301" s="922" t="s">
        <v>2197</v>
      </c>
      <c r="D301" s="923">
        <v>46055</v>
      </c>
      <c r="E301" s="922" t="s">
        <v>2198</v>
      </c>
      <c r="F301" s="927">
        <v>27.218</v>
      </c>
      <c r="G301" s="922">
        <v>9.51</v>
      </c>
      <c r="H301" s="924">
        <v>258.84318000000002</v>
      </c>
      <c r="I301" s="925"/>
      <c r="K301" s="1078"/>
      <c r="L301" s="1078"/>
    </row>
    <row r="302" spans="1:12" s="926" customFormat="1" ht="42">
      <c r="A302" s="922" t="s">
        <v>1991</v>
      </c>
      <c r="B302" s="922" t="s">
        <v>1992</v>
      </c>
      <c r="C302" s="922" t="s">
        <v>2199</v>
      </c>
      <c r="D302" s="923">
        <v>46055</v>
      </c>
      <c r="E302" s="922" t="s">
        <v>2200</v>
      </c>
      <c r="F302" s="927">
        <v>27.218</v>
      </c>
      <c r="G302" s="922">
        <v>314.33</v>
      </c>
      <c r="H302" s="924">
        <v>8555.433939999999</v>
      </c>
      <c r="I302" s="925"/>
      <c r="K302" s="1078"/>
      <c r="L302" s="1078"/>
    </row>
    <row r="303" spans="1:12" s="926" customFormat="1" ht="42">
      <c r="A303" s="922" t="s">
        <v>1991</v>
      </c>
      <c r="B303" s="922" t="s">
        <v>1992</v>
      </c>
      <c r="C303" s="922" t="s">
        <v>2201</v>
      </c>
      <c r="D303" s="923">
        <v>46056</v>
      </c>
      <c r="E303" s="922" t="s">
        <v>2202</v>
      </c>
      <c r="F303" s="927">
        <v>27.218</v>
      </c>
      <c r="G303" s="922">
        <v>442.82</v>
      </c>
      <c r="H303" s="924">
        <v>12052.67476</v>
      </c>
      <c r="I303" s="925"/>
      <c r="K303" s="1078"/>
      <c r="L303" s="1078"/>
    </row>
    <row r="304" spans="1:12" s="926" customFormat="1" ht="42">
      <c r="A304" s="922" t="s">
        <v>1991</v>
      </c>
      <c r="B304" s="922" t="s">
        <v>1992</v>
      </c>
      <c r="C304" s="922" t="s">
        <v>2203</v>
      </c>
      <c r="D304" s="923">
        <v>46057</v>
      </c>
      <c r="E304" s="922" t="s">
        <v>2204</v>
      </c>
      <c r="F304" s="927">
        <v>27.218</v>
      </c>
      <c r="G304" s="922">
        <v>984.08</v>
      </c>
      <c r="H304" s="924">
        <v>26784.689440000002</v>
      </c>
      <c r="I304" s="925"/>
      <c r="K304" s="1078"/>
      <c r="L304" s="1078"/>
    </row>
    <row r="305" spans="1:12" s="926" customFormat="1" ht="42">
      <c r="A305" s="922" t="s">
        <v>1991</v>
      </c>
      <c r="B305" s="922" t="s">
        <v>1992</v>
      </c>
      <c r="C305" s="922" t="s">
        <v>2205</v>
      </c>
      <c r="D305" s="923">
        <v>46058</v>
      </c>
      <c r="E305" s="922" t="s">
        <v>2206</v>
      </c>
      <c r="F305" s="927">
        <v>27.218</v>
      </c>
      <c r="G305" s="922">
        <v>1047.72</v>
      </c>
      <c r="H305" s="924">
        <v>28516.842960000002</v>
      </c>
      <c r="I305" s="925"/>
      <c r="K305" s="1078"/>
      <c r="L305" s="1078"/>
    </row>
    <row r="306" spans="1:12" s="926" customFormat="1" ht="42">
      <c r="A306" s="922" t="s">
        <v>1991</v>
      </c>
      <c r="B306" s="922" t="s">
        <v>1992</v>
      </c>
      <c r="C306" s="922" t="s">
        <v>2207</v>
      </c>
      <c r="D306" s="923">
        <v>46058</v>
      </c>
      <c r="E306" s="922" t="s">
        <v>2208</v>
      </c>
      <c r="F306" s="927">
        <v>27.218</v>
      </c>
      <c r="G306" s="922">
        <v>46.9</v>
      </c>
      <c r="H306" s="924">
        <v>1276.5242000000001</v>
      </c>
      <c r="I306" s="925"/>
      <c r="K306" s="1078"/>
      <c r="L306" s="1078"/>
    </row>
    <row r="307" spans="1:12" s="926" customFormat="1" ht="42">
      <c r="A307" s="922" t="s">
        <v>1991</v>
      </c>
      <c r="B307" s="922" t="s">
        <v>1992</v>
      </c>
      <c r="C307" s="922" t="s">
        <v>2209</v>
      </c>
      <c r="D307" s="923">
        <v>46058</v>
      </c>
      <c r="E307" s="922" t="s">
        <v>2210</v>
      </c>
      <c r="F307" s="927">
        <v>27.218</v>
      </c>
      <c r="G307" s="922">
        <v>185.8</v>
      </c>
      <c r="H307" s="924">
        <v>5057.1044000000002</v>
      </c>
      <c r="I307" s="925"/>
      <c r="K307" s="1078"/>
      <c r="L307" s="1078"/>
    </row>
    <row r="308" spans="1:12" s="926" customFormat="1" ht="42">
      <c r="A308" s="922" t="s">
        <v>1991</v>
      </c>
      <c r="B308" s="922" t="s">
        <v>1992</v>
      </c>
      <c r="C308" s="922" t="s">
        <v>2211</v>
      </c>
      <c r="D308" s="923">
        <v>46060</v>
      </c>
      <c r="E308" s="922" t="s">
        <v>2212</v>
      </c>
      <c r="F308" s="927">
        <v>27.218</v>
      </c>
      <c r="G308" s="922">
        <v>1716.84</v>
      </c>
      <c r="H308" s="924">
        <v>46728.951119999998</v>
      </c>
      <c r="I308" s="925"/>
      <c r="K308" s="1078"/>
      <c r="L308" s="1078"/>
    </row>
    <row r="309" spans="1:12" s="926" customFormat="1" ht="63">
      <c r="A309" s="922" t="s">
        <v>1991</v>
      </c>
      <c r="B309" s="922" t="s">
        <v>1992</v>
      </c>
      <c r="C309" s="922" t="s">
        <v>2213</v>
      </c>
      <c r="D309" s="923">
        <v>46060</v>
      </c>
      <c r="E309" s="922" t="s">
        <v>2214</v>
      </c>
      <c r="F309" s="927">
        <v>27.218</v>
      </c>
      <c r="G309" s="922">
        <v>398.97</v>
      </c>
      <c r="H309" s="924">
        <v>10859.16546</v>
      </c>
      <c r="I309" s="925"/>
      <c r="K309" s="1078"/>
      <c r="L309" s="1078"/>
    </row>
    <row r="310" spans="1:12" s="926" customFormat="1" ht="42">
      <c r="A310" s="922" t="s">
        <v>1991</v>
      </c>
      <c r="B310" s="922" t="s">
        <v>1992</v>
      </c>
      <c r="C310" s="922" t="s">
        <v>2215</v>
      </c>
      <c r="D310" s="923">
        <v>46061</v>
      </c>
      <c r="E310" s="922" t="s">
        <v>2216</v>
      </c>
      <c r="F310" s="927">
        <v>27.218</v>
      </c>
      <c r="G310" s="922">
        <v>1876.09</v>
      </c>
      <c r="H310" s="924">
        <v>51063.41762</v>
      </c>
      <c r="I310" s="925"/>
      <c r="K310" s="1078"/>
      <c r="L310" s="1078"/>
    </row>
    <row r="311" spans="1:12" s="926" customFormat="1" ht="63">
      <c r="A311" s="922" t="s">
        <v>1991</v>
      </c>
      <c r="B311" s="922" t="s">
        <v>1992</v>
      </c>
      <c r="C311" s="922" t="s">
        <v>2217</v>
      </c>
      <c r="D311" s="923">
        <v>46061</v>
      </c>
      <c r="E311" s="922" t="s">
        <v>2218</v>
      </c>
      <c r="F311" s="927">
        <v>27.218</v>
      </c>
      <c r="G311" s="922">
        <v>780.88</v>
      </c>
      <c r="H311" s="924">
        <v>21253.991839999999</v>
      </c>
      <c r="I311" s="925"/>
      <c r="K311" s="1078"/>
      <c r="L311" s="1078"/>
    </row>
    <row r="312" spans="1:12" s="926" customFormat="1" ht="42">
      <c r="A312" s="922" t="s">
        <v>1991</v>
      </c>
      <c r="B312" s="922" t="s">
        <v>1992</v>
      </c>
      <c r="C312" s="922" t="s">
        <v>2219</v>
      </c>
      <c r="D312" s="923">
        <v>46061</v>
      </c>
      <c r="E312" s="922" t="s">
        <v>2220</v>
      </c>
      <c r="F312" s="927">
        <v>27.218</v>
      </c>
      <c r="G312" s="922">
        <v>2062.4699999999998</v>
      </c>
      <c r="H312" s="924">
        <v>56136.308459999993</v>
      </c>
      <c r="I312" s="925"/>
      <c r="K312" s="1078"/>
      <c r="L312" s="1078"/>
    </row>
    <row r="313" spans="1:12" s="926" customFormat="1" ht="42">
      <c r="A313" s="922" t="s">
        <v>1991</v>
      </c>
      <c r="B313" s="922" t="s">
        <v>1992</v>
      </c>
      <c r="C313" s="922" t="s">
        <v>2221</v>
      </c>
      <c r="D313" s="923">
        <v>46062</v>
      </c>
      <c r="E313" s="922" t="s">
        <v>2222</v>
      </c>
      <c r="F313" s="927">
        <v>27.218</v>
      </c>
      <c r="G313" s="922">
        <v>2621.67</v>
      </c>
      <c r="H313" s="924">
        <v>71356.614060000007</v>
      </c>
      <c r="I313" s="925"/>
      <c r="K313" s="1078"/>
      <c r="L313" s="1078"/>
    </row>
    <row r="314" spans="1:12" s="926" customFormat="1" ht="42">
      <c r="A314" s="922" t="s">
        <v>1991</v>
      </c>
      <c r="B314" s="922" t="s">
        <v>1992</v>
      </c>
      <c r="C314" s="922" t="s">
        <v>2223</v>
      </c>
      <c r="D314" s="923">
        <v>46062</v>
      </c>
      <c r="E314" s="922" t="s">
        <v>2224</v>
      </c>
      <c r="F314" s="927">
        <v>27.218</v>
      </c>
      <c r="G314" s="922">
        <v>1033.23</v>
      </c>
      <c r="H314" s="924">
        <v>28122.454140000002</v>
      </c>
      <c r="I314" s="925"/>
      <c r="K314" s="1078"/>
      <c r="L314" s="1078"/>
    </row>
    <row r="315" spans="1:12" s="926" customFormat="1" ht="42">
      <c r="A315" s="922" t="s">
        <v>1991</v>
      </c>
      <c r="B315" s="922" t="s">
        <v>1992</v>
      </c>
      <c r="C315" s="922" t="s">
        <v>2225</v>
      </c>
      <c r="D315" s="923">
        <v>46062</v>
      </c>
      <c r="E315" s="922" t="s">
        <v>2226</v>
      </c>
      <c r="F315" s="927">
        <v>27.218</v>
      </c>
      <c r="G315" s="922">
        <v>139.78</v>
      </c>
      <c r="H315" s="924">
        <v>3804.5320400000001</v>
      </c>
      <c r="I315" s="925"/>
      <c r="K315" s="1078"/>
      <c r="L315" s="1078"/>
    </row>
    <row r="316" spans="1:12" s="926" customFormat="1" ht="42">
      <c r="A316" s="922" t="s">
        <v>1991</v>
      </c>
      <c r="B316" s="922" t="s">
        <v>1992</v>
      </c>
      <c r="C316" s="922" t="s">
        <v>2227</v>
      </c>
      <c r="D316" s="923">
        <v>46062</v>
      </c>
      <c r="E316" s="922" t="s">
        <v>2228</v>
      </c>
      <c r="F316" s="927">
        <v>27.218</v>
      </c>
      <c r="G316" s="922">
        <v>4.5199999999999996</v>
      </c>
      <c r="H316" s="924">
        <v>123.02535999999999</v>
      </c>
      <c r="I316" s="925"/>
      <c r="K316" s="1078"/>
      <c r="L316" s="1078"/>
    </row>
    <row r="317" spans="1:12" s="926" customFormat="1" ht="42">
      <c r="A317" s="922" t="s">
        <v>1991</v>
      </c>
      <c r="B317" s="922" t="s">
        <v>1992</v>
      </c>
      <c r="C317" s="922" t="s">
        <v>2229</v>
      </c>
      <c r="D317" s="923">
        <v>46062</v>
      </c>
      <c r="E317" s="922" t="s">
        <v>2230</v>
      </c>
      <c r="F317" s="927">
        <v>27.218</v>
      </c>
      <c r="G317" s="922">
        <v>2234.34</v>
      </c>
      <c r="H317" s="924">
        <v>60814.266120000008</v>
      </c>
      <c r="I317" s="925"/>
      <c r="K317" s="1078"/>
      <c r="L317" s="1078"/>
    </row>
    <row r="318" spans="1:12" s="926" customFormat="1" ht="42">
      <c r="A318" s="922" t="s">
        <v>1991</v>
      </c>
      <c r="B318" s="922" t="s">
        <v>1992</v>
      </c>
      <c r="C318" s="922" t="s">
        <v>2231</v>
      </c>
      <c r="D318" s="923">
        <v>46063</v>
      </c>
      <c r="E318" s="922" t="s">
        <v>2232</v>
      </c>
      <c r="F318" s="927">
        <v>27.218</v>
      </c>
      <c r="G318" s="922">
        <v>2251.67</v>
      </c>
      <c r="H318" s="924">
        <v>61285.954060000004</v>
      </c>
      <c r="I318" s="925"/>
      <c r="K318" s="1078"/>
      <c r="L318" s="1078"/>
    </row>
    <row r="319" spans="1:12" s="926" customFormat="1" ht="42">
      <c r="A319" s="922" t="s">
        <v>1991</v>
      </c>
      <c r="B319" s="922" t="s">
        <v>1992</v>
      </c>
      <c r="C319" s="922" t="s">
        <v>2233</v>
      </c>
      <c r="D319" s="923">
        <v>46063</v>
      </c>
      <c r="E319" s="922" t="s">
        <v>2234</v>
      </c>
      <c r="F319" s="927">
        <v>27.218</v>
      </c>
      <c r="G319" s="922">
        <v>1737.53</v>
      </c>
      <c r="H319" s="924">
        <v>47292.091540000001</v>
      </c>
      <c r="I319" s="925"/>
      <c r="K319" s="1078"/>
      <c r="L319" s="1078"/>
    </row>
    <row r="320" spans="1:12" s="926" customFormat="1" ht="42">
      <c r="A320" s="922" t="s">
        <v>1991</v>
      </c>
      <c r="B320" s="922" t="s">
        <v>1992</v>
      </c>
      <c r="C320" s="922" t="s">
        <v>2235</v>
      </c>
      <c r="D320" s="923">
        <v>46063</v>
      </c>
      <c r="E320" s="922" t="s">
        <v>2236</v>
      </c>
      <c r="F320" s="927">
        <v>27.218</v>
      </c>
      <c r="G320" s="922">
        <v>236.52</v>
      </c>
      <c r="H320" s="924">
        <v>6437.6013600000006</v>
      </c>
      <c r="I320" s="925"/>
      <c r="K320" s="1078"/>
      <c r="L320" s="1078"/>
    </row>
    <row r="321" spans="1:12" s="926" customFormat="1" ht="42">
      <c r="A321" s="922" t="s">
        <v>1991</v>
      </c>
      <c r="B321" s="922" t="s">
        <v>1992</v>
      </c>
      <c r="C321" s="922" t="s">
        <v>2237</v>
      </c>
      <c r="D321" s="923">
        <v>46063</v>
      </c>
      <c r="E321" s="922" t="s">
        <v>2238</v>
      </c>
      <c r="F321" s="927">
        <v>27.218</v>
      </c>
      <c r="G321" s="922">
        <v>236.52</v>
      </c>
      <c r="H321" s="924">
        <v>6437.6013600000006</v>
      </c>
      <c r="I321" s="925"/>
      <c r="K321" s="1078"/>
      <c r="L321" s="1078"/>
    </row>
    <row r="322" spans="1:12" s="926" customFormat="1" ht="42">
      <c r="A322" s="922" t="s">
        <v>1991</v>
      </c>
      <c r="B322" s="922" t="s">
        <v>1992</v>
      </c>
      <c r="C322" s="922" t="s">
        <v>2239</v>
      </c>
      <c r="D322" s="923">
        <v>46063</v>
      </c>
      <c r="E322" s="922" t="s">
        <v>2240</v>
      </c>
      <c r="F322" s="927">
        <v>27.218</v>
      </c>
      <c r="G322" s="922">
        <v>40.42</v>
      </c>
      <c r="H322" s="924">
        <v>1100.15156</v>
      </c>
      <c r="I322" s="925"/>
      <c r="K322" s="1078"/>
      <c r="L322" s="1078"/>
    </row>
    <row r="323" spans="1:12" s="926" customFormat="1" ht="42">
      <c r="A323" s="922" t="s">
        <v>1991</v>
      </c>
      <c r="B323" s="922" t="s">
        <v>1992</v>
      </c>
      <c r="C323" s="922" t="s">
        <v>2241</v>
      </c>
      <c r="D323" s="923">
        <v>46063</v>
      </c>
      <c r="E323" s="922" t="s">
        <v>2242</v>
      </c>
      <c r="F323" s="927">
        <v>27.218</v>
      </c>
      <c r="G323" s="922">
        <v>81.12</v>
      </c>
      <c r="H323" s="924">
        <v>2207.92416</v>
      </c>
      <c r="I323" s="925"/>
      <c r="K323" s="1078"/>
      <c r="L323" s="1078"/>
    </row>
    <row r="324" spans="1:12" s="926" customFormat="1" ht="42">
      <c r="A324" s="922" t="s">
        <v>1991</v>
      </c>
      <c r="B324" s="922" t="s">
        <v>1992</v>
      </c>
      <c r="C324" s="922" t="s">
        <v>2243</v>
      </c>
      <c r="D324" s="923">
        <v>46064</v>
      </c>
      <c r="E324" s="922" t="s">
        <v>2244</v>
      </c>
      <c r="F324" s="927">
        <v>27.218</v>
      </c>
      <c r="G324" s="922">
        <v>576.04999999999995</v>
      </c>
      <c r="H324" s="924">
        <v>15678.928899999999</v>
      </c>
      <c r="I324" s="925"/>
      <c r="K324" s="1078"/>
      <c r="L324" s="1078"/>
    </row>
    <row r="325" spans="1:12" s="926" customFormat="1" ht="42">
      <c r="A325" s="922" t="s">
        <v>1991</v>
      </c>
      <c r="B325" s="922" t="s">
        <v>1992</v>
      </c>
      <c r="C325" s="922" t="s">
        <v>2245</v>
      </c>
      <c r="D325" s="923">
        <v>46064</v>
      </c>
      <c r="E325" s="922" t="s">
        <v>2246</v>
      </c>
      <c r="F325" s="927">
        <v>27.218</v>
      </c>
      <c r="G325" s="922">
        <v>141.02000000000001</v>
      </c>
      <c r="H325" s="924">
        <v>3838.2823600000002</v>
      </c>
      <c r="I325" s="925"/>
      <c r="K325" s="1078"/>
      <c r="L325" s="1078"/>
    </row>
    <row r="326" spans="1:12" s="926" customFormat="1" ht="42">
      <c r="A326" s="922" t="s">
        <v>1991</v>
      </c>
      <c r="B326" s="922" t="s">
        <v>1992</v>
      </c>
      <c r="C326" s="922" t="s">
        <v>2247</v>
      </c>
      <c r="D326" s="923">
        <v>46064</v>
      </c>
      <c r="E326" s="922" t="s">
        <v>2248</v>
      </c>
      <c r="F326" s="927">
        <v>27.218</v>
      </c>
      <c r="G326" s="922">
        <v>59.24</v>
      </c>
      <c r="H326" s="924">
        <v>1612.3943200000001</v>
      </c>
      <c r="I326" s="925"/>
      <c r="K326" s="1078"/>
      <c r="L326" s="1078"/>
    </row>
    <row r="327" spans="1:12" s="926" customFormat="1" ht="63">
      <c r="A327" s="922" t="s">
        <v>1991</v>
      </c>
      <c r="B327" s="922" t="s">
        <v>1992</v>
      </c>
      <c r="C327" s="922" t="s">
        <v>2249</v>
      </c>
      <c r="D327" s="923">
        <v>46065</v>
      </c>
      <c r="E327" s="922" t="s">
        <v>2250</v>
      </c>
      <c r="F327" s="927">
        <v>27.218</v>
      </c>
      <c r="G327" s="922">
        <v>2406.2199999999998</v>
      </c>
      <c r="H327" s="924">
        <v>65492.495959999993</v>
      </c>
      <c r="I327" s="925"/>
      <c r="K327" s="1078"/>
      <c r="L327" s="1078"/>
    </row>
    <row r="328" spans="1:12" s="926" customFormat="1" ht="42">
      <c r="A328" s="922" t="s">
        <v>1991</v>
      </c>
      <c r="B328" s="922" t="s">
        <v>1992</v>
      </c>
      <c r="C328" s="922" t="s">
        <v>2251</v>
      </c>
      <c r="D328" s="923">
        <v>46065</v>
      </c>
      <c r="E328" s="922" t="s">
        <v>2252</v>
      </c>
      <c r="F328" s="927">
        <v>27.218</v>
      </c>
      <c r="G328" s="922">
        <v>696.12</v>
      </c>
      <c r="H328" s="924">
        <v>18946.994159999998</v>
      </c>
      <c r="I328" s="925"/>
      <c r="K328" s="1078"/>
      <c r="L328" s="1078"/>
    </row>
    <row r="329" spans="1:12" s="926" customFormat="1" ht="42">
      <c r="A329" s="922" t="s">
        <v>1991</v>
      </c>
      <c r="B329" s="922" t="s">
        <v>1992</v>
      </c>
      <c r="C329" s="922" t="s">
        <v>2253</v>
      </c>
      <c r="D329" s="923">
        <v>46065</v>
      </c>
      <c r="E329" s="922" t="s">
        <v>2254</v>
      </c>
      <c r="F329" s="927">
        <v>27.218</v>
      </c>
      <c r="G329" s="922">
        <v>509.01</v>
      </c>
      <c r="H329" s="924">
        <v>13854.234179999999</v>
      </c>
      <c r="I329" s="925"/>
      <c r="K329" s="1078"/>
      <c r="L329" s="1078"/>
    </row>
    <row r="330" spans="1:12" s="926" customFormat="1" ht="42">
      <c r="A330" s="922" t="s">
        <v>1991</v>
      </c>
      <c r="B330" s="922" t="s">
        <v>1992</v>
      </c>
      <c r="C330" s="922" t="s">
        <v>2255</v>
      </c>
      <c r="D330" s="923">
        <v>46067</v>
      </c>
      <c r="E330" s="922" t="s">
        <v>2256</v>
      </c>
      <c r="F330" s="927">
        <v>27.218</v>
      </c>
      <c r="G330" s="922">
        <v>862.11</v>
      </c>
      <c r="H330" s="924">
        <v>23464.90998</v>
      </c>
      <c r="I330" s="925"/>
      <c r="K330" s="1078"/>
      <c r="L330" s="1078"/>
    </row>
    <row r="331" spans="1:12" s="926" customFormat="1" ht="42">
      <c r="A331" s="922" t="s">
        <v>1991</v>
      </c>
      <c r="B331" s="922" t="s">
        <v>1992</v>
      </c>
      <c r="C331" s="922" t="s">
        <v>2257</v>
      </c>
      <c r="D331" s="923">
        <v>46067</v>
      </c>
      <c r="E331" s="922" t="s">
        <v>2258</v>
      </c>
      <c r="F331" s="927">
        <v>27.218</v>
      </c>
      <c r="G331" s="922">
        <v>793.05</v>
      </c>
      <c r="H331" s="924">
        <v>21585.234899999999</v>
      </c>
      <c r="I331" s="925"/>
      <c r="K331" s="1078"/>
      <c r="L331" s="1078"/>
    </row>
    <row r="332" spans="1:12" s="926" customFormat="1" ht="63">
      <c r="A332" s="922" t="s">
        <v>1991</v>
      </c>
      <c r="B332" s="922" t="s">
        <v>1992</v>
      </c>
      <c r="C332" s="922" t="s">
        <v>2259</v>
      </c>
      <c r="D332" s="923">
        <v>46067</v>
      </c>
      <c r="E332" s="922" t="s">
        <v>2260</v>
      </c>
      <c r="F332" s="927">
        <v>27.218</v>
      </c>
      <c r="G332" s="922">
        <v>2578.09</v>
      </c>
      <c r="H332" s="924">
        <v>70170.45362</v>
      </c>
      <c r="I332" s="925"/>
      <c r="K332" s="1078"/>
      <c r="L332" s="1078"/>
    </row>
    <row r="333" spans="1:12" s="926" customFormat="1" ht="63">
      <c r="A333" s="922" t="s">
        <v>1991</v>
      </c>
      <c r="B333" s="922" t="s">
        <v>1992</v>
      </c>
      <c r="C333" s="922" t="s">
        <v>2261</v>
      </c>
      <c r="D333" s="923">
        <v>46068</v>
      </c>
      <c r="E333" s="922" t="s">
        <v>2262</v>
      </c>
      <c r="F333" s="927">
        <v>27.218</v>
      </c>
      <c r="G333" s="922">
        <v>2749.96</v>
      </c>
      <c r="H333" s="924">
        <v>74848.41128</v>
      </c>
      <c r="I333" s="925"/>
      <c r="K333" s="1078"/>
      <c r="L333" s="1078"/>
    </row>
    <row r="334" spans="1:12" s="926" customFormat="1" ht="42">
      <c r="A334" s="922" t="s">
        <v>1991</v>
      </c>
      <c r="B334" s="922" t="s">
        <v>1992</v>
      </c>
      <c r="C334" s="922" t="s">
        <v>2263</v>
      </c>
      <c r="D334" s="923">
        <v>46068</v>
      </c>
      <c r="E334" s="922" t="s">
        <v>2264</v>
      </c>
      <c r="F334" s="927">
        <v>27.218</v>
      </c>
      <c r="G334" s="922">
        <v>982.19</v>
      </c>
      <c r="H334" s="924">
        <v>26733.24742</v>
      </c>
      <c r="I334" s="925"/>
      <c r="K334" s="1078"/>
      <c r="L334" s="1078"/>
    </row>
    <row r="335" spans="1:12" s="926" customFormat="1" ht="42">
      <c r="A335" s="922" t="s">
        <v>1991</v>
      </c>
      <c r="B335" s="922" t="s">
        <v>1992</v>
      </c>
      <c r="C335" s="922" t="s">
        <v>2265</v>
      </c>
      <c r="D335" s="923">
        <v>46068</v>
      </c>
      <c r="E335" s="922" t="s">
        <v>2266</v>
      </c>
      <c r="F335" s="927">
        <v>27.218</v>
      </c>
      <c r="G335" s="922">
        <v>1448.62</v>
      </c>
      <c r="H335" s="924">
        <v>39428.53916</v>
      </c>
      <c r="I335" s="925"/>
      <c r="K335" s="1078"/>
      <c r="L335" s="1078"/>
    </row>
    <row r="336" spans="1:12" s="926" customFormat="1" ht="42">
      <c r="A336" s="922" t="s">
        <v>1991</v>
      </c>
      <c r="B336" s="922" t="s">
        <v>1992</v>
      </c>
      <c r="C336" s="922" t="s">
        <v>2267</v>
      </c>
      <c r="D336" s="923">
        <v>46069</v>
      </c>
      <c r="E336" s="922" t="s">
        <v>2268</v>
      </c>
      <c r="F336" s="927">
        <v>27.218</v>
      </c>
      <c r="G336" s="922">
        <v>1148.17</v>
      </c>
      <c r="H336" s="924">
        <v>31250.891060000002</v>
      </c>
      <c r="I336" s="925"/>
      <c r="K336" s="1078"/>
      <c r="L336" s="1078"/>
    </row>
    <row r="337" spans="1:12" s="926" customFormat="1" ht="42">
      <c r="A337" s="922" t="s">
        <v>1991</v>
      </c>
      <c r="B337" s="922" t="s">
        <v>1992</v>
      </c>
      <c r="C337" s="922" t="s">
        <v>2269</v>
      </c>
      <c r="D337" s="923">
        <v>46069</v>
      </c>
      <c r="E337" s="922" t="s">
        <v>2270</v>
      </c>
      <c r="F337" s="927">
        <v>27.218</v>
      </c>
      <c r="G337" s="922">
        <v>1775.57</v>
      </c>
      <c r="H337" s="924">
        <v>48327.464260000001</v>
      </c>
      <c r="I337" s="925"/>
      <c r="K337" s="1078"/>
      <c r="L337" s="1078"/>
    </row>
    <row r="338" spans="1:12" s="926" customFormat="1" ht="42">
      <c r="A338" s="922" t="s">
        <v>1991</v>
      </c>
      <c r="B338" s="922" t="s">
        <v>1992</v>
      </c>
      <c r="C338" s="922" t="s">
        <v>2271</v>
      </c>
      <c r="D338" s="923">
        <v>46069</v>
      </c>
      <c r="E338" s="922" t="s">
        <v>2272</v>
      </c>
      <c r="F338" s="927">
        <v>27.218</v>
      </c>
      <c r="G338" s="922">
        <v>57.08</v>
      </c>
      <c r="H338" s="924">
        <v>1553.6034399999999</v>
      </c>
      <c r="I338" s="925"/>
      <c r="K338" s="1078"/>
      <c r="L338" s="1078"/>
    </row>
    <row r="339" spans="1:12" s="926" customFormat="1" ht="42">
      <c r="A339" s="922" t="s">
        <v>1991</v>
      </c>
      <c r="B339" s="922" t="s">
        <v>1992</v>
      </c>
      <c r="C339" s="922" t="s">
        <v>2273</v>
      </c>
      <c r="D339" s="923">
        <v>46070</v>
      </c>
      <c r="E339" s="922" t="s">
        <v>2274</v>
      </c>
      <c r="F339" s="927">
        <v>27.218</v>
      </c>
      <c r="G339" s="922">
        <v>1107.08</v>
      </c>
      <c r="H339" s="924">
        <v>30132.503439999997</v>
      </c>
      <c r="I339" s="925"/>
      <c r="K339" s="1078"/>
      <c r="L339" s="1078"/>
    </row>
    <row r="340" spans="1:12" s="926" customFormat="1" ht="42">
      <c r="A340" s="922" t="s">
        <v>1991</v>
      </c>
      <c r="B340" s="922" t="s">
        <v>1992</v>
      </c>
      <c r="C340" s="922" t="s">
        <v>2275</v>
      </c>
      <c r="D340" s="923">
        <v>46070</v>
      </c>
      <c r="E340" s="922" t="s">
        <v>2276</v>
      </c>
      <c r="F340" s="927">
        <v>27.218</v>
      </c>
      <c r="G340" s="922">
        <v>1972.14</v>
      </c>
      <c r="H340" s="924">
        <v>53677.70652</v>
      </c>
      <c r="I340" s="925"/>
      <c r="K340" s="1078"/>
      <c r="L340" s="1078"/>
    </row>
    <row r="341" spans="1:12" s="926" customFormat="1" ht="42">
      <c r="A341" s="922" t="s">
        <v>1991</v>
      </c>
      <c r="B341" s="922" t="s">
        <v>1992</v>
      </c>
      <c r="C341" s="922" t="s">
        <v>2277</v>
      </c>
      <c r="D341" s="923">
        <v>46070</v>
      </c>
      <c r="E341" s="922" t="s">
        <v>2278</v>
      </c>
      <c r="F341" s="927">
        <v>27.218</v>
      </c>
      <c r="G341" s="922">
        <v>110.05</v>
      </c>
      <c r="H341" s="924">
        <v>2995.3409000000001</v>
      </c>
      <c r="I341" s="925"/>
      <c r="K341" s="1078"/>
      <c r="L341" s="1078"/>
    </row>
    <row r="342" spans="1:12" s="926" customFormat="1" ht="42">
      <c r="A342" s="922" t="s">
        <v>1991</v>
      </c>
      <c r="B342" s="922" t="s">
        <v>1992</v>
      </c>
      <c r="C342" s="922" t="s">
        <v>2279</v>
      </c>
      <c r="D342" s="923">
        <v>46071</v>
      </c>
      <c r="E342" s="922" t="s">
        <v>2280</v>
      </c>
      <c r="F342" s="927">
        <v>27.218</v>
      </c>
      <c r="G342" s="922">
        <v>252.08</v>
      </c>
      <c r="H342" s="924">
        <v>6861.1134400000001</v>
      </c>
      <c r="I342" s="925"/>
      <c r="K342" s="1078"/>
      <c r="L342" s="1078"/>
    </row>
    <row r="343" spans="1:12" s="926" customFormat="1" ht="63">
      <c r="A343" s="922" t="s">
        <v>1991</v>
      </c>
      <c r="B343" s="922" t="s">
        <v>1992</v>
      </c>
      <c r="C343" s="922" t="s">
        <v>2281</v>
      </c>
      <c r="D343" s="923">
        <v>46072</v>
      </c>
      <c r="E343" s="922" t="s">
        <v>2282</v>
      </c>
      <c r="F343" s="927">
        <v>27.218</v>
      </c>
      <c r="G343" s="922">
        <v>415.18</v>
      </c>
      <c r="H343" s="924">
        <v>11300.36924</v>
      </c>
      <c r="I343" s="925"/>
      <c r="K343" s="1078"/>
      <c r="L343" s="1078"/>
    </row>
    <row r="344" spans="1:12" s="926" customFormat="1" ht="42">
      <c r="A344" s="922" t="s">
        <v>1991</v>
      </c>
      <c r="B344" s="922" t="s">
        <v>1992</v>
      </c>
      <c r="C344" s="922" t="s">
        <v>2283</v>
      </c>
      <c r="D344" s="923">
        <v>46072</v>
      </c>
      <c r="E344" s="922" t="s">
        <v>2284</v>
      </c>
      <c r="F344" s="927">
        <v>27.218</v>
      </c>
      <c r="G344" s="922">
        <v>222.45</v>
      </c>
      <c r="H344" s="924">
        <v>6054.6440999999995</v>
      </c>
      <c r="I344" s="925"/>
      <c r="K344" s="1078"/>
      <c r="L344" s="1078"/>
    </row>
    <row r="345" spans="1:12" s="926" customFormat="1" ht="63">
      <c r="A345" s="922" t="s">
        <v>1991</v>
      </c>
      <c r="B345" s="922" t="s">
        <v>1992</v>
      </c>
      <c r="C345" s="922" t="s">
        <v>2285</v>
      </c>
      <c r="D345" s="923">
        <v>46074</v>
      </c>
      <c r="E345" s="922" t="s">
        <v>2286</v>
      </c>
      <c r="F345" s="927">
        <v>27.218</v>
      </c>
      <c r="G345" s="922">
        <v>409.49</v>
      </c>
      <c r="H345" s="924">
        <v>11145.498820000001</v>
      </c>
      <c r="I345" s="925"/>
      <c r="K345" s="1078"/>
      <c r="L345" s="1078"/>
    </row>
    <row r="346" spans="1:12" s="926" customFormat="1" ht="42">
      <c r="A346" s="922" t="s">
        <v>1991</v>
      </c>
      <c r="B346" s="922" t="s">
        <v>1992</v>
      </c>
      <c r="C346" s="922" t="s">
        <v>2287</v>
      </c>
      <c r="D346" s="923">
        <v>46074</v>
      </c>
      <c r="E346" s="922" t="s">
        <v>2288</v>
      </c>
      <c r="F346" s="927">
        <v>27.218</v>
      </c>
      <c r="G346" s="922">
        <v>328.79</v>
      </c>
      <c r="H346" s="924">
        <v>8949.0062200000011</v>
      </c>
      <c r="I346" s="925"/>
      <c r="K346" s="1078"/>
      <c r="L346" s="1078"/>
    </row>
    <row r="347" spans="1:12" s="926" customFormat="1" ht="42">
      <c r="A347" s="922" t="s">
        <v>1991</v>
      </c>
      <c r="B347" s="922" t="s">
        <v>1992</v>
      </c>
      <c r="C347" s="922" t="s">
        <v>2289</v>
      </c>
      <c r="D347" s="923">
        <v>46089</v>
      </c>
      <c r="E347" s="922" t="s">
        <v>2290</v>
      </c>
      <c r="F347" s="927">
        <v>27.218</v>
      </c>
      <c r="G347" s="922">
        <v>5892.52</v>
      </c>
      <c r="H347" s="924">
        <v>160382.60936</v>
      </c>
      <c r="I347" s="925"/>
      <c r="K347" s="1078"/>
      <c r="L347" s="1078"/>
    </row>
    <row r="348" spans="1:12" s="926" customFormat="1" ht="42">
      <c r="A348" s="922" t="s">
        <v>1991</v>
      </c>
      <c r="B348" s="922" t="s">
        <v>1992</v>
      </c>
      <c r="C348" s="922" t="s">
        <v>2291</v>
      </c>
      <c r="D348" s="923">
        <v>46077</v>
      </c>
      <c r="E348" s="922" t="s">
        <v>2292</v>
      </c>
      <c r="F348" s="927">
        <v>27.218</v>
      </c>
      <c r="G348" s="922">
        <v>412.98</v>
      </c>
      <c r="H348" s="924">
        <v>11240.48964</v>
      </c>
      <c r="I348" s="925"/>
      <c r="K348" s="1078"/>
      <c r="L348" s="1078"/>
    </row>
    <row r="349" spans="1:12" s="926" customFormat="1" ht="63">
      <c r="A349" s="922" t="s">
        <v>1991</v>
      </c>
      <c r="B349" s="922" t="s">
        <v>1992</v>
      </c>
      <c r="C349" s="922" t="s">
        <v>2293</v>
      </c>
      <c r="D349" s="923">
        <v>46077</v>
      </c>
      <c r="E349" s="922" t="s">
        <v>2294</v>
      </c>
      <c r="F349" s="927">
        <v>27.218</v>
      </c>
      <c r="G349" s="922">
        <v>138.91999999999999</v>
      </c>
      <c r="H349" s="924">
        <v>3781.1245599999997</v>
      </c>
      <c r="I349" s="925"/>
      <c r="K349" s="1078"/>
      <c r="L349" s="1078"/>
    </row>
    <row r="350" spans="1:12" s="926" customFormat="1" ht="42">
      <c r="A350" s="922" t="s">
        <v>1991</v>
      </c>
      <c r="B350" s="922" t="s">
        <v>1992</v>
      </c>
      <c r="C350" s="922" t="s">
        <v>2295</v>
      </c>
      <c r="D350" s="923">
        <v>46078</v>
      </c>
      <c r="E350" s="922" t="s">
        <v>2296</v>
      </c>
      <c r="F350" s="927">
        <v>27.218</v>
      </c>
      <c r="G350" s="922">
        <v>282.92</v>
      </c>
      <c r="H350" s="924">
        <v>7700.51656</v>
      </c>
      <c r="I350" s="925"/>
      <c r="K350" s="1078"/>
      <c r="L350" s="1078"/>
    </row>
    <row r="351" spans="1:12" s="926" customFormat="1" ht="42">
      <c r="A351" s="922" t="s">
        <v>1991</v>
      </c>
      <c r="B351" s="922" t="s">
        <v>1992</v>
      </c>
      <c r="C351" s="922" t="s">
        <v>2297</v>
      </c>
      <c r="D351" s="923">
        <v>46081</v>
      </c>
      <c r="E351" s="922" t="s">
        <v>2298</v>
      </c>
      <c r="F351" s="927">
        <v>27.218</v>
      </c>
      <c r="G351" s="922">
        <v>5232.92</v>
      </c>
      <c r="H351" s="924">
        <v>142429.61655999999</v>
      </c>
      <c r="I351" s="925"/>
      <c r="K351" s="1078"/>
      <c r="L351" s="1078"/>
    </row>
    <row r="352" spans="1:12" s="926" customFormat="1" ht="42">
      <c r="A352" s="922" t="s">
        <v>1991</v>
      </c>
      <c r="B352" s="922" t="s">
        <v>1992</v>
      </c>
      <c r="C352" s="922" t="s">
        <v>2299</v>
      </c>
      <c r="D352" s="923">
        <v>46082</v>
      </c>
      <c r="E352" s="922" t="s">
        <v>2300</v>
      </c>
      <c r="F352" s="927">
        <v>27.218</v>
      </c>
      <c r="G352" s="922">
        <v>348.46</v>
      </c>
      <c r="H352" s="924">
        <v>9484.3842800000002</v>
      </c>
      <c r="I352" s="925"/>
      <c r="K352" s="1078"/>
      <c r="L352" s="1078"/>
    </row>
    <row r="353" spans="1:12" s="926" customFormat="1" ht="63">
      <c r="A353" s="922" t="s">
        <v>1991</v>
      </c>
      <c r="B353" s="922" t="s">
        <v>1992</v>
      </c>
      <c r="C353" s="922" t="s">
        <v>2301</v>
      </c>
      <c r="D353" s="923">
        <v>46084</v>
      </c>
      <c r="E353" s="922" t="s">
        <v>2302</v>
      </c>
      <c r="F353" s="927">
        <v>27.218</v>
      </c>
      <c r="G353" s="922">
        <v>1422.06</v>
      </c>
      <c r="H353" s="924">
        <v>38705.629079999999</v>
      </c>
      <c r="I353" s="925"/>
      <c r="K353" s="1078"/>
      <c r="L353" s="1078"/>
    </row>
    <row r="354" spans="1:12" s="926" customFormat="1" ht="63">
      <c r="A354" s="922" t="s">
        <v>1991</v>
      </c>
      <c r="B354" s="922" t="s">
        <v>1992</v>
      </c>
      <c r="C354" s="922" t="s">
        <v>2303</v>
      </c>
      <c r="D354" s="923">
        <v>46086</v>
      </c>
      <c r="E354" s="922" t="s">
        <v>2304</v>
      </c>
      <c r="F354" s="927">
        <v>27.218</v>
      </c>
      <c r="G354" s="922">
        <v>335.97</v>
      </c>
      <c r="H354" s="924">
        <v>9144.4314600000016</v>
      </c>
      <c r="I354" s="925"/>
      <c r="K354" s="1078"/>
      <c r="L354" s="1078"/>
    </row>
    <row r="355" spans="1:12" s="926" customFormat="1" ht="42">
      <c r="A355" s="922" t="s">
        <v>1991</v>
      </c>
      <c r="B355" s="922" t="s">
        <v>1992</v>
      </c>
      <c r="C355" s="922" t="s">
        <v>2305</v>
      </c>
      <c r="D355" s="923">
        <v>46086</v>
      </c>
      <c r="E355" s="922" t="s">
        <v>2306</v>
      </c>
      <c r="F355" s="927">
        <v>27.218</v>
      </c>
      <c r="G355" s="922">
        <v>20.62</v>
      </c>
      <c r="H355" s="924">
        <v>561.23516000000006</v>
      </c>
      <c r="I355" s="925"/>
      <c r="K355" s="1078"/>
      <c r="L355" s="1078"/>
    </row>
    <row r="356" spans="1:12" s="926" customFormat="1" ht="63">
      <c r="A356" s="922" t="s">
        <v>1991</v>
      </c>
      <c r="B356" s="922" t="s">
        <v>1992</v>
      </c>
      <c r="C356" s="922" t="s">
        <v>2307</v>
      </c>
      <c r="D356" s="923">
        <v>46088</v>
      </c>
      <c r="E356" s="922" t="s">
        <v>2308</v>
      </c>
      <c r="F356" s="927">
        <v>27.218</v>
      </c>
      <c r="G356" s="922">
        <v>134.11000000000001</v>
      </c>
      <c r="H356" s="924">
        <v>3650.2059800000002</v>
      </c>
      <c r="I356" s="925"/>
      <c r="K356" s="1078"/>
      <c r="L356" s="1078"/>
    </row>
    <row r="357" spans="1:12" s="926" customFormat="1" ht="42">
      <c r="A357" s="922" t="s">
        <v>1991</v>
      </c>
      <c r="B357" s="922" t="s">
        <v>1992</v>
      </c>
      <c r="C357" s="922" t="s">
        <v>2309</v>
      </c>
      <c r="D357" s="923">
        <v>46088</v>
      </c>
      <c r="E357" s="922" t="s">
        <v>2310</v>
      </c>
      <c r="F357" s="927">
        <v>27.218</v>
      </c>
      <c r="G357" s="922">
        <v>12.09</v>
      </c>
      <c r="H357" s="924">
        <v>329.06562000000002</v>
      </c>
      <c r="I357" s="925"/>
      <c r="K357" s="1078"/>
      <c r="L357" s="1078"/>
    </row>
    <row r="358" spans="1:12" s="926" customFormat="1" ht="42">
      <c r="A358" s="922" t="s">
        <v>1991</v>
      </c>
      <c r="B358" s="922" t="s">
        <v>1992</v>
      </c>
      <c r="C358" s="922" t="s">
        <v>2311</v>
      </c>
      <c r="D358" s="923">
        <v>46088</v>
      </c>
      <c r="E358" s="922" t="s">
        <v>2312</v>
      </c>
      <c r="F358" s="927">
        <v>27.218</v>
      </c>
      <c r="G358" s="922">
        <v>53.39</v>
      </c>
      <c r="H358" s="924">
        <v>1453.16902</v>
      </c>
      <c r="I358" s="925"/>
      <c r="K358" s="1078"/>
      <c r="L358" s="1078"/>
    </row>
    <row r="359" spans="1:12" s="926" customFormat="1" ht="63">
      <c r="A359" s="922" t="s">
        <v>1991</v>
      </c>
      <c r="B359" s="922" t="s">
        <v>1992</v>
      </c>
      <c r="C359" s="922" t="s">
        <v>2313</v>
      </c>
      <c r="D359" s="923">
        <v>46089</v>
      </c>
      <c r="E359" s="922" t="s">
        <v>2314</v>
      </c>
      <c r="F359" s="927">
        <v>27.218</v>
      </c>
      <c r="G359" s="922">
        <v>175.2</v>
      </c>
      <c r="H359" s="924">
        <v>4768.5935999999992</v>
      </c>
      <c r="I359" s="925"/>
      <c r="K359" s="1078"/>
      <c r="L359" s="1078"/>
    </row>
    <row r="360" spans="1:12" s="926" customFormat="1" ht="63">
      <c r="A360" s="922" t="s">
        <v>1991</v>
      </c>
      <c r="B360" s="922" t="s">
        <v>1992</v>
      </c>
      <c r="C360" s="922" t="s">
        <v>2315</v>
      </c>
      <c r="D360" s="923">
        <v>46089</v>
      </c>
      <c r="E360" s="922" t="s">
        <v>2316</v>
      </c>
      <c r="F360" s="927">
        <v>27.218</v>
      </c>
      <c r="G360" s="922">
        <v>255.82</v>
      </c>
      <c r="H360" s="924">
        <v>6962.9087600000003</v>
      </c>
      <c r="I360" s="925"/>
      <c r="K360" s="1078"/>
      <c r="L360" s="1078"/>
    </row>
    <row r="361" spans="1:12" s="926" customFormat="1" ht="63">
      <c r="A361" s="922" t="s">
        <v>1991</v>
      </c>
      <c r="B361" s="922" t="s">
        <v>1992</v>
      </c>
      <c r="C361" s="922" t="s">
        <v>2317</v>
      </c>
      <c r="D361" s="923">
        <v>46089</v>
      </c>
      <c r="E361" s="922" t="s">
        <v>2318</v>
      </c>
      <c r="F361" s="927">
        <v>27.218</v>
      </c>
      <c r="G361" s="922">
        <v>459.34</v>
      </c>
      <c r="H361" s="924">
        <v>12502.31612</v>
      </c>
      <c r="I361" s="925"/>
      <c r="K361" s="1078"/>
      <c r="L361" s="1078"/>
    </row>
    <row r="362" spans="1:12" s="926" customFormat="1" ht="42">
      <c r="A362" s="922" t="s">
        <v>1991</v>
      </c>
      <c r="B362" s="922" t="s">
        <v>1992</v>
      </c>
      <c r="C362" s="922" t="s">
        <v>2319</v>
      </c>
      <c r="D362" s="923">
        <v>46089</v>
      </c>
      <c r="E362" s="922" t="s">
        <v>2320</v>
      </c>
      <c r="F362" s="927">
        <v>27.218</v>
      </c>
      <c r="G362" s="922">
        <v>4922.3100000000004</v>
      </c>
      <c r="H362" s="924">
        <v>133975.43358000001</v>
      </c>
      <c r="I362" s="925"/>
      <c r="K362" s="1078"/>
      <c r="L362" s="1078"/>
    </row>
    <row r="363" spans="1:12" s="926" customFormat="1" ht="42">
      <c r="A363" s="922" t="s">
        <v>1991</v>
      </c>
      <c r="B363" s="922" t="s">
        <v>1992</v>
      </c>
      <c r="C363" s="922" t="s">
        <v>2321</v>
      </c>
      <c r="D363" s="923">
        <v>46090</v>
      </c>
      <c r="E363" s="922" t="s">
        <v>2322</v>
      </c>
      <c r="F363" s="927">
        <v>27.218</v>
      </c>
      <c r="G363" s="922">
        <v>445.43</v>
      </c>
      <c r="H363" s="924">
        <v>12123.713740000001</v>
      </c>
      <c r="I363" s="925"/>
      <c r="K363" s="1078"/>
      <c r="L363" s="1078"/>
    </row>
    <row r="364" spans="1:12" s="926" customFormat="1" ht="42">
      <c r="A364" s="922" t="s">
        <v>1991</v>
      </c>
      <c r="B364" s="922" t="s">
        <v>1992</v>
      </c>
      <c r="C364" s="922" t="s">
        <v>2323</v>
      </c>
      <c r="D364" s="923">
        <v>46090</v>
      </c>
      <c r="E364" s="922" t="s">
        <v>2324</v>
      </c>
      <c r="F364" s="927">
        <v>27.218</v>
      </c>
      <c r="G364" s="922">
        <v>108.93</v>
      </c>
      <c r="H364" s="924">
        <v>2964.8567400000002</v>
      </c>
      <c r="I364" s="925"/>
      <c r="K364" s="1078"/>
      <c r="L364" s="1078"/>
    </row>
    <row r="365" spans="1:12" s="926" customFormat="1" ht="42">
      <c r="A365" s="922" t="s">
        <v>1991</v>
      </c>
      <c r="B365" s="922" t="s">
        <v>1992</v>
      </c>
      <c r="C365" s="922" t="s">
        <v>2325</v>
      </c>
      <c r="D365" s="923">
        <v>46091</v>
      </c>
      <c r="E365" s="922" t="s">
        <v>2326</v>
      </c>
      <c r="F365" s="927">
        <v>27.218</v>
      </c>
      <c r="G365" s="922">
        <v>817.89</v>
      </c>
      <c r="H365" s="924">
        <v>22261.330020000001</v>
      </c>
      <c r="I365" s="925"/>
      <c r="K365" s="1078"/>
      <c r="L365" s="1078"/>
    </row>
    <row r="366" spans="1:12" s="926" customFormat="1" ht="42">
      <c r="A366" s="922" t="s">
        <v>1991</v>
      </c>
      <c r="B366" s="922" t="s">
        <v>1992</v>
      </c>
      <c r="C366" s="922" t="s">
        <v>2327</v>
      </c>
      <c r="D366" s="923">
        <v>46091</v>
      </c>
      <c r="E366" s="922" t="s">
        <v>2328</v>
      </c>
      <c r="F366" s="927">
        <v>27.218</v>
      </c>
      <c r="G366" s="922">
        <v>606.21</v>
      </c>
      <c r="H366" s="924">
        <v>16499.823780000002</v>
      </c>
      <c r="I366" s="925"/>
      <c r="K366" s="1078"/>
      <c r="L366" s="1078"/>
    </row>
    <row r="367" spans="1:12" s="926" customFormat="1" ht="42">
      <c r="A367" s="922" t="s">
        <v>1991</v>
      </c>
      <c r="B367" s="922" t="s">
        <v>1992</v>
      </c>
      <c r="C367" s="922" t="s">
        <v>2329</v>
      </c>
      <c r="D367" s="923">
        <v>46091</v>
      </c>
      <c r="E367" s="922" t="s">
        <v>2330</v>
      </c>
      <c r="F367" s="927">
        <v>27.218</v>
      </c>
      <c r="G367" s="922">
        <v>168.23</v>
      </c>
      <c r="H367" s="924">
        <v>4578.8841400000001</v>
      </c>
      <c r="I367" s="925"/>
      <c r="K367" s="1078"/>
      <c r="L367" s="1078"/>
    </row>
    <row r="368" spans="1:12" s="926" customFormat="1" ht="42">
      <c r="A368" s="922" t="s">
        <v>1991</v>
      </c>
      <c r="B368" s="922" t="s">
        <v>1992</v>
      </c>
      <c r="C368" s="922" t="s">
        <v>2331</v>
      </c>
      <c r="D368" s="923">
        <v>46092</v>
      </c>
      <c r="E368" s="922" t="s">
        <v>2332</v>
      </c>
      <c r="F368" s="927">
        <v>27.218</v>
      </c>
      <c r="G368" s="922">
        <v>557.84500000000003</v>
      </c>
      <c r="H368" s="924">
        <v>15183.425210000001</v>
      </c>
      <c r="I368" s="925"/>
      <c r="K368" s="1078"/>
      <c r="L368" s="1078"/>
    </row>
    <row r="369" spans="1:12" s="926" customFormat="1" ht="63">
      <c r="A369" s="922" t="s">
        <v>1991</v>
      </c>
      <c r="B369" s="922" t="s">
        <v>1992</v>
      </c>
      <c r="C369" s="922" t="s">
        <v>2333</v>
      </c>
      <c r="D369" s="923">
        <v>46092</v>
      </c>
      <c r="E369" s="922" t="s">
        <v>2334</v>
      </c>
      <c r="F369" s="927">
        <v>27.218</v>
      </c>
      <c r="G369" s="922">
        <v>975.64</v>
      </c>
      <c r="H369" s="924">
        <v>26554.969519999999</v>
      </c>
      <c r="I369" s="925"/>
      <c r="K369" s="1078"/>
      <c r="L369" s="1078"/>
    </row>
    <row r="370" spans="1:12" s="926" customFormat="1" ht="42">
      <c r="A370" s="922" t="s">
        <v>1991</v>
      </c>
      <c r="B370" s="922" t="s">
        <v>1992</v>
      </c>
      <c r="C370" s="922" t="s">
        <v>2335</v>
      </c>
      <c r="D370" s="923">
        <v>46092</v>
      </c>
      <c r="E370" s="922" t="s">
        <v>2336</v>
      </c>
      <c r="F370" s="927">
        <v>27.218</v>
      </c>
      <c r="G370" s="922">
        <v>362.38</v>
      </c>
      <c r="H370" s="924">
        <v>9863.2588400000004</v>
      </c>
      <c r="I370" s="925"/>
      <c r="K370" s="1078"/>
      <c r="L370" s="1078"/>
    </row>
    <row r="371" spans="1:12" s="926" customFormat="1" ht="42">
      <c r="A371" s="922" t="s">
        <v>1991</v>
      </c>
      <c r="B371" s="922" t="s">
        <v>1992</v>
      </c>
      <c r="C371" s="922" t="s">
        <v>2337</v>
      </c>
      <c r="D371" s="923">
        <v>46093</v>
      </c>
      <c r="E371" s="922" t="s">
        <v>2338</v>
      </c>
      <c r="F371" s="927">
        <v>27.218</v>
      </c>
      <c r="G371" s="922">
        <v>0.81</v>
      </c>
      <c r="H371" s="924">
        <v>22.046580000000002</v>
      </c>
      <c r="I371" s="925"/>
      <c r="K371" s="1078"/>
      <c r="L371" s="1078"/>
    </row>
    <row r="372" spans="1:12" s="926" customFormat="1" ht="42">
      <c r="A372" s="922" t="s">
        <v>1991</v>
      </c>
      <c r="B372" s="922" t="s">
        <v>1992</v>
      </c>
      <c r="C372" s="922" t="s">
        <v>2339</v>
      </c>
      <c r="D372" s="923">
        <v>46093</v>
      </c>
      <c r="E372" s="922" t="s">
        <v>2340</v>
      </c>
      <c r="F372" s="927">
        <v>27.218</v>
      </c>
      <c r="G372" s="922">
        <v>13.12</v>
      </c>
      <c r="H372" s="924">
        <v>357.10015999999996</v>
      </c>
      <c r="I372" s="925"/>
      <c r="K372" s="1078"/>
      <c r="L372" s="1078"/>
    </row>
    <row r="373" spans="1:12" s="926" customFormat="1" ht="63">
      <c r="A373" s="922" t="s">
        <v>1991</v>
      </c>
      <c r="B373" s="922" t="s">
        <v>1992</v>
      </c>
      <c r="C373" s="922" t="s">
        <v>2341</v>
      </c>
      <c r="D373" s="923">
        <v>46093</v>
      </c>
      <c r="E373" s="922" t="s">
        <v>2342</v>
      </c>
      <c r="F373" s="927">
        <v>27.218</v>
      </c>
      <c r="G373" s="922">
        <v>855.44</v>
      </c>
      <c r="H373" s="924">
        <v>23283.36592</v>
      </c>
      <c r="I373" s="925"/>
      <c r="K373" s="1078"/>
      <c r="L373" s="1078"/>
    </row>
    <row r="374" spans="1:12" s="926" customFormat="1" ht="63">
      <c r="A374" s="922" t="s">
        <v>1991</v>
      </c>
      <c r="B374" s="922" t="s">
        <v>1992</v>
      </c>
      <c r="C374" s="922" t="s">
        <v>2343</v>
      </c>
      <c r="D374" s="923">
        <v>46093</v>
      </c>
      <c r="E374" s="922" t="s">
        <v>2344</v>
      </c>
      <c r="F374" s="927">
        <v>27.218</v>
      </c>
      <c r="G374" s="922">
        <v>754.3</v>
      </c>
      <c r="H374" s="924">
        <v>20530.537399999997</v>
      </c>
      <c r="I374" s="925"/>
      <c r="K374" s="1078"/>
      <c r="L374" s="1078"/>
    </row>
    <row r="375" spans="1:12" s="926" customFormat="1" ht="42">
      <c r="A375" s="922" t="s">
        <v>1991</v>
      </c>
      <c r="B375" s="922" t="s">
        <v>1992</v>
      </c>
      <c r="C375" s="922" t="s">
        <v>2345</v>
      </c>
      <c r="D375" s="923">
        <v>46093</v>
      </c>
      <c r="E375" s="922" t="s">
        <v>2346</v>
      </c>
      <c r="F375" s="927">
        <v>27.218</v>
      </c>
      <c r="G375" s="922">
        <v>432.4</v>
      </c>
      <c r="H375" s="924">
        <v>11769.063199999999</v>
      </c>
      <c r="I375" s="925"/>
      <c r="K375" s="1078"/>
      <c r="L375" s="1078"/>
    </row>
    <row r="376" spans="1:12" s="926" customFormat="1" ht="63">
      <c r="A376" s="922" t="s">
        <v>1991</v>
      </c>
      <c r="B376" s="922" t="s">
        <v>1992</v>
      </c>
      <c r="C376" s="922" t="s">
        <v>2347</v>
      </c>
      <c r="D376" s="923">
        <v>46095</v>
      </c>
      <c r="E376" s="922" t="s">
        <v>2348</v>
      </c>
      <c r="F376" s="927">
        <v>27.218</v>
      </c>
      <c r="G376" s="922">
        <v>1148.74</v>
      </c>
      <c r="H376" s="924">
        <v>31266.405320000002</v>
      </c>
      <c r="I376" s="925"/>
      <c r="K376" s="1078"/>
      <c r="L376" s="1078"/>
    </row>
    <row r="377" spans="1:12" s="926" customFormat="1" ht="42">
      <c r="A377" s="922" t="s">
        <v>1991</v>
      </c>
      <c r="B377" s="922" t="s">
        <v>1992</v>
      </c>
      <c r="C377" s="922" t="s">
        <v>2349</v>
      </c>
      <c r="D377" s="923">
        <v>46095</v>
      </c>
      <c r="E377" s="922" t="s">
        <v>2350</v>
      </c>
      <c r="F377" s="927">
        <v>27.218</v>
      </c>
      <c r="G377" s="922">
        <v>727.21</v>
      </c>
      <c r="H377" s="924">
        <v>19793.201779999999</v>
      </c>
      <c r="I377" s="925"/>
      <c r="K377" s="1078"/>
      <c r="L377" s="1078"/>
    </row>
    <row r="378" spans="1:12" s="926" customFormat="1" ht="63">
      <c r="A378" s="922" t="s">
        <v>1991</v>
      </c>
      <c r="B378" s="922" t="s">
        <v>1992</v>
      </c>
      <c r="C378" s="922" t="s">
        <v>2351</v>
      </c>
      <c r="D378" s="923">
        <v>46095</v>
      </c>
      <c r="E378" s="922" t="s">
        <v>2352</v>
      </c>
      <c r="F378" s="927">
        <v>27.218</v>
      </c>
      <c r="G378" s="922">
        <v>30.94</v>
      </c>
      <c r="H378" s="924">
        <v>842.12492000000009</v>
      </c>
      <c r="I378" s="925"/>
      <c r="K378" s="1078"/>
      <c r="L378" s="1078"/>
    </row>
    <row r="379" spans="1:12" s="926" customFormat="1" ht="42">
      <c r="A379" s="922" t="s">
        <v>1991</v>
      </c>
      <c r="B379" s="922" t="s">
        <v>1992</v>
      </c>
      <c r="C379" s="922" t="s">
        <v>2353</v>
      </c>
      <c r="D379" s="923">
        <v>46095</v>
      </c>
      <c r="E379" s="922" t="s">
        <v>2354</v>
      </c>
      <c r="F379" s="927">
        <v>27.218</v>
      </c>
      <c r="G379" s="922">
        <v>30.98</v>
      </c>
      <c r="H379" s="924">
        <v>843.21364000000005</v>
      </c>
      <c r="I379" s="925"/>
      <c r="K379" s="1078"/>
      <c r="L379" s="1078"/>
    </row>
    <row r="380" spans="1:12" s="926" customFormat="1" ht="63">
      <c r="A380" s="922" t="s">
        <v>1991</v>
      </c>
      <c r="B380" s="922" t="s">
        <v>1992</v>
      </c>
      <c r="C380" s="922" t="s">
        <v>2355</v>
      </c>
      <c r="D380" s="923">
        <v>46096</v>
      </c>
      <c r="E380" s="922" t="s">
        <v>2356</v>
      </c>
      <c r="F380" s="927">
        <v>27.218</v>
      </c>
      <c r="G380" s="922">
        <v>1789.73</v>
      </c>
      <c r="H380" s="924">
        <v>48712.871140000003</v>
      </c>
      <c r="I380" s="925"/>
      <c r="K380" s="1078"/>
      <c r="L380" s="1078"/>
    </row>
    <row r="381" spans="1:12" s="926" customFormat="1" ht="42">
      <c r="A381" s="922" t="s">
        <v>1991</v>
      </c>
      <c r="B381" s="922" t="s">
        <v>1992</v>
      </c>
      <c r="C381" s="922" t="s">
        <v>2357</v>
      </c>
      <c r="D381" s="923">
        <v>46096</v>
      </c>
      <c r="E381" s="922" t="s">
        <v>2358</v>
      </c>
      <c r="F381" s="927">
        <v>27.218</v>
      </c>
      <c r="G381" s="922">
        <v>809.7</v>
      </c>
      <c r="H381" s="924">
        <v>22038.4146</v>
      </c>
      <c r="I381" s="925"/>
      <c r="K381" s="1078"/>
      <c r="L381" s="1078"/>
    </row>
    <row r="382" spans="1:12" s="926" customFormat="1" ht="63">
      <c r="A382" s="922" t="s">
        <v>1991</v>
      </c>
      <c r="B382" s="922" t="s">
        <v>1992</v>
      </c>
      <c r="C382" s="922" t="s">
        <v>2359</v>
      </c>
      <c r="D382" s="923">
        <v>46096</v>
      </c>
      <c r="E382" s="922" t="s">
        <v>2360</v>
      </c>
      <c r="F382" s="927">
        <v>27.218</v>
      </c>
      <c r="G382" s="922">
        <v>110.68</v>
      </c>
      <c r="H382" s="924">
        <v>3012.4882400000001</v>
      </c>
      <c r="I382" s="925"/>
      <c r="K382" s="1078"/>
      <c r="L382" s="1078"/>
    </row>
    <row r="383" spans="1:12" s="926" customFormat="1" ht="42">
      <c r="A383" s="922" t="s">
        <v>1991</v>
      </c>
      <c r="B383" s="922" t="s">
        <v>1992</v>
      </c>
      <c r="C383" s="922" t="s">
        <v>2361</v>
      </c>
      <c r="D383" s="923">
        <v>46096</v>
      </c>
      <c r="E383" s="922" t="s">
        <v>2362</v>
      </c>
      <c r="F383" s="927">
        <v>27.218</v>
      </c>
      <c r="G383" s="922">
        <v>22.2</v>
      </c>
      <c r="H383" s="924">
        <v>604.2396</v>
      </c>
      <c r="I383" s="925"/>
      <c r="K383" s="1078"/>
      <c r="L383" s="1078"/>
    </row>
    <row r="384" spans="1:12" s="926" customFormat="1" ht="63">
      <c r="A384" s="922" t="s">
        <v>1991</v>
      </c>
      <c r="B384" s="922" t="s">
        <v>1992</v>
      </c>
      <c r="C384" s="922" t="s">
        <v>2363</v>
      </c>
      <c r="D384" s="923">
        <v>46097</v>
      </c>
      <c r="E384" s="922" t="s">
        <v>2364</v>
      </c>
      <c r="F384" s="927">
        <v>27.218</v>
      </c>
      <c r="G384" s="922">
        <v>886.16</v>
      </c>
      <c r="H384" s="924">
        <v>24119.50288</v>
      </c>
      <c r="I384" s="925"/>
      <c r="K384" s="1078"/>
      <c r="L384" s="1078"/>
    </row>
    <row r="385" spans="1:12" s="926" customFormat="1" ht="63">
      <c r="A385" s="922" t="s">
        <v>1991</v>
      </c>
      <c r="B385" s="922" t="s">
        <v>1992</v>
      </c>
      <c r="C385" s="922" t="s">
        <v>2365</v>
      </c>
      <c r="D385" s="923">
        <v>46097</v>
      </c>
      <c r="E385" s="922" t="s">
        <v>2366</v>
      </c>
      <c r="F385" s="927">
        <v>27.218</v>
      </c>
      <c r="G385" s="922">
        <v>352.24</v>
      </c>
      <c r="H385" s="924">
        <v>9587.268320000001</v>
      </c>
      <c r="I385" s="925"/>
      <c r="K385" s="1078"/>
      <c r="L385" s="1078"/>
    </row>
    <row r="386" spans="1:12" s="926" customFormat="1" ht="42">
      <c r="A386" s="922" t="s">
        <v>1991</v>
      </c>
      <c r="B386" s="922" t="s">
        <v>1992</v>
      </c>
      <c r="C386" s="922" t="s">
        <v>2367</v>
      </c>
      <c r="D386" s="923">
        <v>46097</v>
      </c>
      <c r="E386" s="922" t="s">
        <v>2368</v>
      </c>
      <c r="F386" s="927">
        <v>27.218</v>
      </c>
      <c r="G386" s="922">
        <v>278.60000000000002</v>
      </c>
      <c r="H386" s="924">
        <v>7582.9348000000009</v>
      </c>
      <c r="I386" s="925"/>
      <c r="K386" s="1078"/>
      <c r="L386" s="1078"/>
    </row>
    <row r="387" spans="1:12" s="926" customFormat="1" ht="42">
      <c r="A387" s="922" t="s">
        <v>1991</v>
      </c>
      <c r="B387" s="922" t="s">
        <v>1992</v>
      </c>
      <c r="C387" s="922" t="s">
        <v>2369</v>
      </c>
      <c r="D387" s="923">
        <v>46098</v>
      </c>
      <c r="E387" s="922" t="s">
        <v>2370</v>
      </c>
      <c r="F387" s="927">
        <v>27.218</v>
      </c>
      <c r="G387" s="922">
        <v>406.42</v>
      </c>
      <c r="H387" s="924">
        <v>11061.939560000001</v>
      </c>
      <c r="I387" s="925"/>
      <c r="K387" s="1078"/>
      <c r="L387" s="1078"/>
    </row>
    <row r="388" spans="1:12" s="926" customFormat="1" ht="63">
      <c r="A388" s="922" t="s">
        <v>1991</v>
      </c>
      <c r="B388" s="922" t="s">
        <v>1992</v>
      </c>
      <c r="C388" s="922" t="s">
        <v>2371</v>
      </c>
      <c r="D388" s="923">
        <v>46105</v>
      </c>
      <c r="E388" s="922" t="s">
        <v>2372</v>
      </c>
      <c r="F388" s="927">
        <v>27.218</v>
      </c>
      <c r="G388" s="922">
        <v>690.81</v>
      </c>
      <c r="H388" s="924">
        <v>18802.46658</v>
      </c>
      <c r="I388" s="925"/>
      <c r="K388" s="1078"/>
      <c r="L388" s="1078"/>
    </row>
    <row r="389" spans="1:12" s="926" customFormat="1" ht="42">
      <c r="A389" s="922" t="s">
        <v>1991</v>
      </c>
      <c r="B389" s="922" t="s">
        <v>1992</v>
      </c>
      <c r="C389" s="922" t="s">
        <v>2373</v>
      </c>
      <c r="D389" s="923">
        <v>46111</v>
      </c>
      <c r="E389" s="922" t="s">
        <v>2374</v>
      </c>
      <c r="F389" s="927">
        <v>27.218</v>
      </c>
      <c r="G389" s="922">
        <v>5387.61</v>
      </c>
      <c r="H389" s="924">
        <v>146639.96898000001</v>
      </c>
      <c r="I389" s="925"/>
      <c r="K389" s="1078"/>
      <c r="L389" s="1078"/>
    </row>
    <row r="390" spans="1:12" s="926" customFormat="1" ht="63">
      <c r="A390" s="922" t="s">
        <v>1991</v>
      </c>
      <c r="B390" s="922" t="s">
        <v>1992</v>
      </c>
      <c r="C390" s="922" t="s">
        <v>2375</v>
      </c>
      <c r="D390" s="923">
        <v>46111</v>
      </c>
      <c r="E390" s="922" t="s">
        <v>2376</v>
      </c>
      <c r="F390" s="927">
        <v>27.218</v>
      </c>
      <c r="G390" s="922">
        <v>1138.5999999999999</v>
      </c>
      <c r="H390" s="924">
        <v>30990.414799999999</v>
      </c>
      <c r="I390" s="925"/>
      <c r="K390" s="1078"/>
      <c r="L390" s="1078"/>
    </row>
    <row r="391" spans="1:12" s="926" customFormat="1" ht="42">
      <c r="A391" s="922" t="s">
        <v>1991</v>
      </c>
      <c r="B391" s="922" t="s">
        <v>1992</v>
      </c>
      <c r="C391" s="922" t="s">
        <v>2377</v>
      </c>
      <c r="D391" s="923">
        <v>46111</v>
      </c>
      <c r="E391" s="922" t="s">
        <v>2378</v>
      </c>
      <c r="F391" s="927">
        <v>27.218</v>
      </c>
      <c r="G391" s="922">
        <v>5892.52</v>
      </c>
      <c r="H391" s="924">
        <v>160382.60936</v>
      </c>
      <c r="I391" s="925"/>
      <c r="K391" s="1078"/>
      <c r="L391" s="1078"/>
    </row>
    <row r="392" spans="1:12" s="926" customFormat="1" ht="63">
      <c r="A392" s="922" t="s">
        <v>1991</v>
      </c>
      <c r="B392" s="922" t="s">
        <v>1992</v>
      </c>
      <c r="C392" s="922" t="s">
        <v>2379</v>
      </c>
      <c r="D392" s="923">
        <v>46111</v>
      </c>
      <c r="E392" s="922" t="s">
        <v>2380</v>
      </c>
      <c r="F392" s="927">
        <v>27.218</v>
      </c>
      <c r="G392" s="922">
        <v>1131.5899999999999</v>
      </c>
      <c r="H392" s="924">
        <v>30799.616619999997</v>
      </c>
      <c r="I392" s="925"/>
      <c r="K392" s="1078"/>
      <c r="L392" s="1078"/>
    </row>
    <row r="393" spans="1:12" s="926" customFormat="1" ht="42">
      <c r="A393" s="922" t="s">
        <v>1991</v>
      </c>
      <c r="B393" s="922" t="s">
        <v>1992</v>
      </c>
      <c r="C393" s="922" t="s">
        <v>2381</v>
      </c>
      <c r="D393" s="923">
        <v>46112</v>
      </c>
      <c r="E393" s="922" t="s">
        <v>2382</v>
      </c>
      <c r="F393" s="927">
        <v>27.218</v>
      </c>
      <c r="G393" s="922">
        <v>19.52</v>
      </c>
      <c r="H393" s="924">
        <v>531.29535999999996</v>
      </c>
      <c r="I393" s="925"/>
      <c r="K393" s="1078"/>
      <c r="L393" s="1078"/>
    </row>
    <row r="394" spans="1:12" s="926" customFormat="1" ht="42">
      <c r="A394" s="922" t="s">
        <v>1991</v>
      </c>
      <c r="B394" s="922" t="s">
        <v>1992</v>
      </c>
      <c r="C394" s="922" t="s">
        <v>2383</v>
      </c>
      <c r="D394" s="923">
        <v>46112</v>
      </c>
      <c r="E394" s="922" t="s">
        <v>2384</v>
      </c>
      <c r="F394" s="927">
        <v>27.218</v>
      </c>
      <c r="G394" s="922">
        <v>9.3689999999999998</v>
      </c>
      <c r="H394" s="924">
        <v>255.00544199999999</v>
      </c>
      <c r="I394" s="925"/>
      <c r="K394" s="1078"/>
      <c r="L394" s="1078"/>
    </row>
    <row r="395" spans="1:12" s="926" customFormat="1" ht="42">
      <c r="A395" s="922" t="s">
        <v>1991</v>
      </c>
      <c r="B395" s="922" t="s">
        <v>1992</v>
      </c>
      <c r="C395" s="922" t="s">
        <v>2385</v>
      </c>
      <c r="D395" s="923">
        <v>46113</v>
      </c>
      <c r="E395" s="922" t="s">
        <v>2386</v>
      </c>
      <c r="F395" s="927">
        <v>27.218</v>
      </c>
      <c r="G395" s="922">
        <v>23.25</v>
      </c>
      <c r="H395" s="924">
        <v>632.81849999999997</v>
      </c>
      <c r="I395" s="925"/>
      <c r="K395" s="1078"/>
      <c r="L395" s="1078"/>
    </row>
    <row r="396" spans="1:12" s="926" customFormat="1" ht="42">
      <c r="A396" s="922" t="s">
        <v>1991</v>
      </c>
      <c r="B396" s="922" t="s">
        <v>1992</v>
      </c>
      <c r="C396" s="922" t="s">
        <v>2387</v>
      </c>
      <c r="D396" s="923">
        <v>46113</v>
      </c>
      <c r="E396" s="922" t="s">
        <v>2388</v>
      </c>
      <c r="F396" s="927">
        <v>27.218</v>
      </c>
      <c r="G396" s="922">
        <v>5235.2560000000003</v>
      </c>
      <c r="H396" s="924">
        <v>142493.197808</v>
      </c>
      <c r="I396" s="925"/>
      <c r="K396" s="1078"/>
      <c r="L396" s="1078"/>
    </row>
    <row r="397" spans="1:12" s="926" customFormat="1" ht="42">
      <c r="A397" s="922" t="s">
        <v>1991</v>
      </c>
      <c r="B397" s="922" t="s">
        <v>1992</v>
      </c>
      <c r="C397" s="922" t="s">
        <v>2389</v>
      </c>
      <c r="D397" s="923">
        <v>46114</v>
      </c>
      <c r="E397" s="922" t="s">
        <v>2390</v>
      </c>
      <c r="F397" s="927">
        <v>27.218</v>
      </c>
      <c r="G397" s="922">
        <v>1461.002</v>
      </c>
      <c r="H397" s="924">
        <v>39765.552435999998</v>
      </c>
      <c r="I397" s="925"/>
      <c r="K397" s="1078"/>
      <c r="L397" s="1078"/>
    </row>
    <row r="398" spans="1:12" s="926" customFormat="1" ht="63">
      <c r="A398" s="922" t="s">
        <v>1991</v>
      </c>
      <c r="B398" s="922" t="s">
        <v>1992</v>
      </c>
      <c r="C398" s="922" t="s">
        <v>2391</v>
      </c>
      <c r="D398" s="923">
        <v>46114</v>
      </c>
      <c r="E398" s="922" t="s">
        <v>2392</v>
      </c>
      <c r="F398" s="927">
        <v>27.218</v>
      </c>
      <c r="G398" s="922">
        <v>247.15</v>
      </c>
      <c r="H398" s="924">
        <v>6726.9287000000004</v>
      </c>
      <c r="I398" s="925"/>
      <c r="K398" s="1078"/>
      <c r="L398" s="1078"/>
    </row>
    <row r="399" spans="1:12" s="926" customFormat="1">
      <c r="A399" s="922" t="s">
        <v>1991</v>
      </c>
      <c r="B399" s="922" t="s">
        <v>1992</v>
      </c>
      <c r="C399" s="922"/>
      <c r="D399" s="923">
        <v>46196</v>
      </c>
      <c r="E399" s="922" t="s">
        <v>5606</v>
      </c>
      <c r="F399" s="927">
        <v>27.218</v>
      </c>
      <c r="G399" s="922">
        <v>50358.14</v>
      </c>
      <c r="H399" s="924">
        <v>1370647.8545200001</v>
      </c>
      <c r="I399" s="925"/>
      <c r="K399" s="1078"/>
      <c r="L399" s="1078"/>
    </row>
    <row r="400" spans="1:12" s="926" customFormat="1">
      <c r="A400" s="922" t="s">
        <v>1991</v>
      </c>
      <c r="B400" s="922" t="s">
        <v>1992</v>
      </c>
      <c r="C400" s="922"/>
      <c r="D400" s="923">
        <v>46280</v>
      </c>
      <c r="E400" s="922" t="s">
        <v>5608</v>
      </c>
      <c r="F400" s="927">
        <v>27.218</v>
      </c>
      <c r="G400" s="922">
        <v>101932.32595000003</v>
      </c>
      <c r="H400" s="924">
        <v>2774394.0477071009</v>
      </c>
      <c r="I400" s="925"/>
      <c r="K400" s="1078"/>
      <c r="L400" s="1078"/>
    </row>
    <row r="401" spans="1:12" s="926" customFormat="1" ht="42">
      <c r="A401" s="922" t="s">
        <v>2393</v>
      </c>
      <c r="B401" s="922" t="s">
        <v>2394</v>
      </c>
      <c r="C401" s="922" t="s">
        <v>2395</v>
      </c>
      <c r="D401" s="923">
        <v>46147</v>
      </c>
      <c r="E401" s="922" t="s">
        <v>2396</v>
      </c>
      <c r="F401" s="927">
        <v>29.852</v>
      </c>
      <c r="G401" s="922">
        <v>7267.05</v>
      </c>
      <c r="H401" s="924">
        <v>216935.97659999999</v>
      </c>
      <c r="I401" s="925"/>
      <c r="K401" s="1078"/>
      <c r="L401" s="1078"/>
    </row>
    <row r="402" spans="1:12" s="926" customFormat="1" ht="42">
      <c r="A402" s="922" t="s">
        <v>2393</v>
      </c>
      <c r="B402" s="922" t="s">
        <v>2394</v>
      </c>
      <c r="C402" s="922" t="s">
        <v>2397</v>
      </c>
      <c r="D402" s="923">
        <v>46163</v>
      </c>
      <c r="E402" s="922" t="s">
        <v>2398</v>
      </c>
      <c r="F402" s="927">
        <v>29.852</v>
      </c>
      <c r="G402" s="922">
        <v>1159.9490000000001</v>
      </c>
      <c r="H402" s="924">
        <v>34626.797548000002</v>
      </c>
      <c r="I402" s="925"/>
      <c r="K402" s="1078"/>
      <c r="L402" s="1078"/>
    </row>
    <row r="403" spans="1:12" s="926" customFormat="1" ht="42">
      <c r="A403" s="922" t="s">
        <v>2393</v>
      </c>
      <c r="B403" s="922" t="s">
        <v>2394</v>
      </c>
      <c r="C403" s="922" t="s">
        <v>2399</v>
      </c>
      <c r="D403" s="923">
        <v>46174</v>
      </c>
      <c r="E403" s="922" t="s">
        <v>2400</v>
      </c>
      <c r="F403" s="927">
        <v>29.852</v>
      </c>
      <c r="G403" s="922">
        <v>3418.6849999999999</v>
      </c>
      <c r="H403" s="924">
        <v>102054.58461999999</v>
      </c>
      <c r="I403" s="925"/>
      <c r="K403" s="1078"/>
      <c r="L403" s="1078"/>
    </row>
    <row r="404" spans="1:12" s="926" customFormat="1" ht="42">
      <c r="A404" s="922" t="s">
        <v>2393</v>
      </c>
      <c r="B404" s="922" t="s">
        <v>2394</v>
      </c>
      <c r="C404" s="922" t="s">
        <v>2401</v>
      </c>
      <c r="D404" s="923">
        <v>46181</v>
      </c>
      <c r="E404" s="922" t="s">
        <v>2402</v>
      </c>
      <c r="F404" s="927">
        <v>29.852</v>
      </c>
      <c r="G404" s="922">
        <v>2795.5949999999998</v>
      </c>
      <c r="H404" s="924">
        <v>83454.101939999993</v>
      </c>
      <c r="I404" s="925"/>
      <c r="K404" s="1078"/>
      <c r="L404" s="1078"/>
    </row>
    <row r="405" spans="1:12" s="926" customFormat="1" ht="42">
      <c r="A405" s="922" t="s">
        <v>2393</v>
      </c>
      <c r="B405" s="922" t="s">
        <v>2394</v>
      </c>
      <c r="C405" s="922" t="s">
        <v>2403</v>
      </c>
      <c r="D405" s="923">
        <v>46183</v>
      </c>
      <c r="E405" s="922" t="s">
        <v>2404</v>
      </c>
      <c r="F405" s="927">
        <v>29.852</v>
      </c>
      <c r="G405" s="922">
        <v>474.14699999999999</v>
      </c>
      <c r="H405" s="924">
        <v>14154.236244</v>
      </c>
      <c r="I405" s="925"/>
      <c r="K405" s="1078"/>
      <c r="L405" s="1078"/>
    </row>
    <row r="406" spans="1:12" s="926" customFormat="1" ht="42">
      <c r="A406" s="922" t="s">
        <v>2393</v>
      </c>
      <c r="B406" s="922" t="s">
        <v>2394</v>
      </c>
      <c r="C406" s="922" t="s">
        <v>2405</v>
      </c>
      <c r="D406" s="923">
        <v>46187</v>
      </c>
      <c r="E406" s="922" t="s">
        <v>2406</v>
      </c>
      <c r="F406" s="927">
        <v>29.852</v>
      </c>
      <c r="G406" s="922">
        <v>2098.4940000000001</v>
      </c>
      <c r="H406" s="924">
        <v>62644.242888000008</v>
      </c>
      <c r="I406" s="925"/>
      <c r="K406" s="1078"/>
      <c r="L406" s="1078"/>
    </row>
    <row r="407" spans="1:12" s="926" customFormat="1" ht="42">
      <c r="A407" s="922" t="s">
        <v>2393</v>
      </c>
      <c r="B407" s="922" t="s">
        <v>2394</v>
      </c>
      <c r="C407" s="922" t="s">
        <v>2407</v>
      </c>
      <c r="D407" s="923">
        <v>46193</v>
      </c>
      <c r="E407" s="922" t="s">
        <v>2408</v>
      </c>
      <c r="F407" s="927">
        <v>29.852</v>
      </c>
      <c r="G407" s="922">
        <v>2204.5529999999999</v>
      </c>
      <c r="H407" s="924">
        <v>65810.316156000001</v>
      </c>
      <c r="I407" s="925"/>
      <c r="K407" s="1078"/>
      <c r="L407" s="1078"/>
    </row>
    <row r="408" spans="1:12" s="926" customFormat="1" ht="42">
      <c r="A408" s="922" t="s">
        <v>2393</v>
      </c>
      <c r="B408" s="922" t="s">
        <v>2394</v>
      </c>
      <c r="C408" s="922" t="s">
        <v>2409</v>
      </c>
      <c r="D408" s="923">
        <v>46197</v>
      </c>
      <c r="E408" s="922" t="s">
        <v>2410</v>
      </c>
      <c r="F408" s="927">
        <v>29.852</v>
      </c>
      <c r="G408" s="922">
        <v>732.65700000000004</v>
      </c>
      <c r="H408" s="924">
        <v>21871.276764000002</v>
      </c>
      <c r="I408" s="925"/>
      <c r="K408" s="1078"/>
      <c r="L408" s="1078"/>
    </row>
    <row r="409" spans="1:12" s="926" customFormat="1" ht="42">
      <c r="A409" s="922" t="s">
        <v>2393</v>
      </c>
      <c r="B409" s="922" t="s">
        <v>2394</v>
      </c>
      <c r="C409" s="922" t="s">
        <v>2411</v>
      </c>
      <c r="D409" s="923">
        <v>46207</v>
      </c>
      <c r="E409" s="922" t="s">
        <v>2412</v>
      </c>
      <c r="F409" s="927">
        <v>29.852</v>
      </c>
      <c r="G409" s="922">
        <v>1580.0909999999999</v>
      </c>
      <c r="H409" s="924">
        <v>47168.876531999995</v>
      </c>
      <c r="I409" s="925"/>
      <c r="K409" s="1078"/>
      <c r="L409" s="1078"/>
    </row>
    <row r="410" spans="1:12" s="926" customFormat="1" ht="42">
      <c r="A410" s="922" t="s">
        <v>2393</v>
      </c>
      <c r="B410" s="922" t="s">
        <v>2394</v>
      </c>
      <c r="C410" s="922" t="s">
        <v>2413</v>
      </c>
      <c r="D410" s="923">
        <v>46215</v>
      </c>
      <c r="E410" s="922" t="s">
        <v>2414</v>
      </c>
      <c r="F410" s="927">
        <v>29.852</v>
      </c>
      <c r="G410" s="922">
        <v>1475.268</v>
      </c>
      <c r="H410" s="924">
        <v>44039.700336000002</v>
      </c>
      <c r="I410" s="925"/>
      <c r="K410" s="1078"/>
      <c r="L410" s="1078"/>
    </row>
    <row r="411" spans="1:12" s="926" customFormat="1" ht="42">
      <c r="A411" s="922" t="s">
        <v>2393</v>
      </c>
      <c r="B411" s="922" t="s">
        <v>2394</v>
      </c>
      <c r="C411" s="922" t="s">
        <v>2415</v>
      </c>
      <c r="D411" s="923">
        <v>46218</v>
      </c>
      <c r="E411" s="922" t="s">
        <v>2416</v>
      </c>
      <c r="F411" s="927">
        <v>29.852</v>
      </c>
      <c r="G411" s="922">
        <v>3232.2179999999998</v>
      </c>
      <c r="H411" s="924">
        <v>96488.171735999989</v>
      </c>
      <c r="I411" s="925"/>
      <c r="K411" s="1078"/>
      <c r="L411" s="1078"/>
    </row>
    <row r="412" spans="1:12" s="926" customFormat="1" ht="42">
      <c r="A412" s="922" t="s">
        <v>2393</v>
      </c>
      <c r="B412" s="922" t="s">
        <v>2394</v>
      </c>
      <c r="C412" s="922" t="s">
        <v>2417</v>
      </c>
      <c r="D412" s="923">
        <v>46218</v>
      </c>
      <c r="E412" s="922" t="s">
        <v>2418</v>
      </c>
      <c r="F412" s="927">
        <v>29.852</v>
      </c>
      <c r="G412" s="922">
        <v>1336.413</v>
      </c>
      <c r="H412" s="924">
        <v>39894.600876000004</v>
      </c>
      <c r="I412" s="925"/>
      <c r="K412" s="1078"/>
      <c r="L412" s="1078"/>
    </row>
    <row r="413" spans="1:12" s="926" customFormat="1" ht="42">
      <c r="A413" s="922" t="s">
        <v>2393</v>
      </c>
      <c r="B413" s="922" t="s">
        <v>2394</v>
      </c>
      <c r="C413" s="922" t="s">
        <v>2419</v>
      </c>
      <c r="D413" s="923">
        <v>46228</v>
      </c>
      <c r="E413" s="922" t="s">
        <v>2420</v>
      </c>
      <c r="F413" s="927">
        <v>29.852</v>
      </c>
      <c r="G413" s="922">
        <v>212.56200000000001</v>
      </c>
      <c r="H413" s="924">
        <v>6345.4008240000003</v>
      </c>
      <c r="I413" s="925"/>
      <c r="K413" s="1078"/>
      <c r="L413" s="1078"/>
    </row>
    <row r="414" spans="1:12" s="926" customFormat="1" ht="42">
      <c r="A414" s="922" t="s">
        <v>2393</v>
      </c>
      <c r="B414" s="922" t="s">
        <v>2394</v>
      </c>
      <c r="C414" s="922" t="s">
        <v>2421</v>
      </c>
      <c r="D414" s="923">
        <v>46237</v>
      </c>
      <c r="E414" s="922" t="s">
        <v>2422</v>
      </c>
      <c r="F414" s="927">
        <v>29.852</v>
      </c>
      <c r="G414" s="922">
        <v>2119.9360000000001</v>
      </c>
      <c r="H414" s="924">
        <v>63284.329472000005</v>
      </c>
      <c r="I414" s="925"/>
      <c r="K414" s="1078"/>
      <c r="L414" s="1078"/>
    </row>
    <row r="415" spans="1:12" s="926" customFormat="1" ht="42">
      <c r="A415" s="922" t="s">
        <v>2393</v>
      </c>
      <c r="B415" s="922" t="s">
        <v>2394</v>
      </c>
      <c r="C415" s="922" t="s">
        <v>2423</v>
      </c>
      <c r="D415" s="923">
        <v>46243</v>
      </c>
      <c r="E415" s="922" t="s">
        <v>2424</v>
      </c>
      <c r="F415" s="927">
        <v>29.852</v>
      </c>
      <c r="G415" s="922">
        <v>2091.6460000000002</v>
      </c>
      <c r="H415" s="924">
        <v>62439.816392000008</v>
      </c>
      <c r="I415" s="925"/>
      <c r="K415" s="1078"/>
      <c r="L415" s="1078"/>
    </row>
    <row r="416" spans="1:12" s="926" customFormat="1" ht="42">
      <c r="A416" s="922" t="s">
        <v>2393</v>
      </c>
      <c r="B416" s="922" t="s">
        <v>2394</v>
      </c>
      <c r="C416" s="922" t="s">
        <v>2425</v>
      </c>
      <c r="D416" s="923">
        <v>46249</v>
      </c>
      <c r="E416" s="922" t="s">
        <v>2426</v>
      </c>
      <c r="F416" s="927">
        <v>29.852</v>
      </c>
      <c r="G416" s="922">
        <v>662.81700000000001</v>
      </c>
      <c r="H416" s="924">
        <v>19786.413084</v>
      </c>
      <c r="I416" s="925"/>
      <c r="K416" s="1078"/>
      <c r="L416" s="1078"/>
    </row>
    <row r="417" spans="1:12" s="926" customFormat="1" ht="42">
      <c r="A417" s="922" t="s">
        <v>2393</v>
      </c>
      <c r="B417" s="922" t="s">
        <v>2394</v>
      </c>
      <c r="C417" s="922" t="s">
        <v>2427</v>
      </c>
      <c r="D417" s="923">
        <v>46251</v>
      </c>
      <c r="E417" s="922" t="s">
        <v>2428</v>
      </c>
      <c r="F417" s="927">
        <v>29.852</v>
      </c>
      <c r="G417" s="922">
        <v>315.21899999999999</v>
      </c>
      <c r="H417" s="924">
        <v>9409.9175880000003</v>
      </c>
      <c r="I417" s="925"/>
      <c r="K417" s="1078"/>
      <c r="L417" s="1078"/>
    </row>
    <row r="418" spans="1:12" s="926" customFormat="1" ht="42">
      <c r="A418" s="922" t="s">
        <v>2393</v>
      </c>
      <c r="B418" s="922" t="s">
        <v>2394</v>
      </c>
      <c r="C418" s="922" t="s">
        <v>2429</v>
      </c>
      <c r="D418" s="923">
        <v>46251</v>
      </c>
      <c r="E418" s="922" t="s">
        <v>2430</v>
      </c>
      <c r="F418" s="927">
        <v>29.852</v>
      </c>
      <c r="G418" s="922">
        <v>1276.0129999999999</v>
      </c>
      <c r="H418" s="924">
        <v>38091.540075999997</v>
      </c>
      <c r="I418" s="925"/>
      <c r="K418" s="1078"/>
      <c r="L418" s="1078"/>
    </row>
    <row r="419" spans="1:12" s="926" customFormat="1" ht="42">
      <c r="A419" s="922" t="s">
        <v>2393</v>
      </c>
      <c r="B419" s="922" t="s">
        <v>2394</v>
      </c>
      <c r="C419" s="922" t="s">
        <v>2431</v>
      </c>
      <c r="D419" s="923">
        <v>46252</v>
      </c>
      <c r="E419" s="922" t="s">
        <v>2432</v>
      </c>
      <c r="F419" s="927">
        <v>29.852</v>
      </c>
      <c r="G419" s="922">
        <v>1175.3710000000001</v>
      </c>
      <c r="H419" s="924">
        <v>35087.175092000005</v>
      </c>
      <c r="I419" s="925"/>
      <c r="K419" s="1078"/>
      <c r="L419" s="1078"/>
    </row>
    <row r="420" spans="1:12" s="926" customFormat="1" ht="42">
      <c r="A420" s="922" t="s">
        <v>2393</v>
      </c>
      <c r="B420" s="922" t="s">
        <v>2394</v>
      </c>
      <c r="C420" s="922" t="s">
        <v>2433</v>
      </c>
      <c r="D420" s="923">
        <v>46253</v>
      </c>
      <c r="E420" s="922" t="s">
        <v>2434</v>
      </c>
      <c r="F420" s="927">
        <v>29.852</v>
      </c>
      <c r="G420" s="922">
        <v>285.947</v>
      </c>
      <c r="H420" s="924">
        <v>8536.0898440000001</v>
      </c>
      <c r="I420" s="925"/>
      <c r="K420" s="1078"/>
      <c r="L420" s="1078"/>
    </row>
    <row r="421" spans="1:12" s="926" customFormat="1" ht="42">
      <c r="A421" s="922" t="s">
        <v>2393</v>
      </c>
      <c r="B421" s="922" t="s">
        <v>2394</v>
      </c>
      <c r="C421" s="922" t="s">
        <v>2435</v>
      </c>
      <c r="D421" s="923">
        <v>46256</v>
      </c>
      <c r="E421" s="922" t="s">
        <v>2436</v>
      </c>
      <c r="F421" s="927">
        <v>29.852</v>
      </c>
      <c r="G421" s="922">
        <v>2369.9499999999998</v>
      </c>
      <c r="H421" s="924">
        <v>70747.747399999993</v>
      </c>
      <c r="I421" s="925"/>
      <c r="K421" s="1078"/>
      <c r="L421" s="1078"/>
    </row>
    <row r="422" spans="1:12" s="926" customFormat="1" ht="42">
      <c r="A422" s="922" t="s">
        <v>2393</v>
      </c>
      <c r="B422" s="922" t="s">
        <v>2394</v>
      </c>
      <c r="C422" s="922" t="s">
        <v>2437</v>
      </c>
      <c r="D422" s="923">
        <v>46256</v>
      </c>
      <c r="E422" s="922" t="s">
        <v>2438</v>
      </c>
      <c r="F422" s="927">
        <v>29.852</v>
      </c>
      <c r="G422" s="922">
        <v>576.02499999999998</v>
      </c>
      <c r="H422" s="924">
        <v>17195.498299999999</v>
      </c>
      <c r="I422" s="925"/>
      <c r="K422" s="1078"/>
      <c r="L422" s="1078"/>
    </row>
    <row r="423" spans="1:12" s="926" customFormat="1" ht="42">
      <c r="A423" s="922" t="s">
        <v>2393</v>
      </c>
      <c r="B423" s="922" t="s">
        <v>2394</v>
      </c>
      <c r="C423" s="922" t="s">
        <v>2439</v>
      </c>
      <c r="D423" s="923">
        <v>46263</v>
      </c>
      <c r="E423" s="922" t="s">
        <v>2440</v>
      </c>
      <c r="F423" s="927">
        <v>29.852</v>
      </c>
      <c r="G423" s="922">
        <v>3832.201</v>
      </c>
      <c r="H423" s="924">
        <v>114398.864252</v>
      </c>
      <c r="I423" s="925"/>
      <c r="K423" s="1078"/>
      <c r="L423" s="1078"/>
    </row>
    <row r="424" spans="1:12" s="926" customFormat="1" ht="42">
      <c r="A424" s="922" t="s">
        <v>2393</v>
      </c>
      <c r="B424" s="922" t="s">
        <v>2394</v>
      </c>
      <c r="C424" s="922" t="s">
        <v>2441</v>
      </c>
      <c r="D424" s="923">
        <v>46264</v>
      </c>
      <c r="E424" s="922" t="s">
        <v>2442</v>
      </c>
      <c r="F424" s="927">
        <v>29.852</v>
      </c>
      <c r="G424" s="922">
        <v>1122.0719999999999</v>
      </c>
      <c r="H424" s="924">
        <v>33496.093343999994</v>
      </c>
      <c r="I424" s="925"/>
      <c r="K424" s="1078"/>
      <c r="L424" s="1078"/>
    </row>
    <row r="425" spans="1:12" s="926" customFormat="1" ht="42">
      <c r="A425" s="922" t="s">
        <v>2393</v>
      </c>
      <c r="B425" s="922" t="s">
        <v>2394</v>
      </c>
      <c r="C425" s="922" t="s">
        <v>2443</v>
      </c>
      <c r="D425" s="923">
        <v>46274</v>
      </c>
      <c r="E425" s="922" t="s">
        <v>2444</v>
      </c>
      <c r="F425" s="927">
        <v>29.852</v>
      </c>
      <c r="G425" s="922">
        <v>2753.2449999999999</v>
      </c>
      <c r="H425" s="924">
        <v>82189.869739999995</v>
      </c>
      <c r="I425" s="925"/>
      <c r="K425" s="1078"/>
      <c r="L425" s="1078"/>
    </row>
    <row r="426" spans="1:12" s="926" customFormat="1" ht="42">
      <c r="A426" s="922" t="s">
        <v>2393</v>
      </c>
      <c r="B426" s="922" t="s">
        <v>2394</v>
      </c>
      <c r="C426" s="922" t="s">
        <v>5741</v>
      </c>
      <c r="D426" s="923">
        <v>46291</v>
      </c>
      <c r="E426" s="922" t="s">
        <v>5742</v>
      </c>
      <c r="F426" s="927">
        <v>29.852</v>
      </c>
      <c r="G426" s="922">
        <v>1152.9870000000001</v>
      </c>
      <c r="H426" s="924">
        <v>34418.967924000004</v>
      </c>
      <c r="I426" s="925"/>
      <c r="K426" s="1078"/>
      <c r="L426" s="1078"/>
    </row>
    <row r="427" spans="1:12" s="926" customFormat="1" ht="42">
      <c r="A427" s="922" t="s">
        <v>2393</v>
      </c>
      <c r="B427" s="922" t="s">
        <v>2394</v>
      </c>
      <c r="C427" s="922" t="s">
        <v>5743</v>
      </c>
      <c r="D427" s="923">
        <v>46291</v>
      </c>
      <c r="E427" s="922" t="s">
        <v>5744</v>
      </c>
      <c r="F427" s="927">
        <v>29.852</v>
      </c>
      <c r="G427" s="922">
        <v>2697.3409999999999</v>
      </c>
      <c r="H427" s="924">
        <v>80521.023531999992</v>
      </c>
      <c r="I427" s="925"/>
      <c r="K427" s="1078"/>
      <c r="L427" s="1078"/>
    </row>
    <row r="428" spans="1:12" s="926" customFormat="1" ht="42">
      <c r="A428" s="922" t="s">
        <v>2393</v>
      </c>
      <c r="B428" s="922" t="s">
        <v>2394</v>
      </c>
      <c r="C428" s="922" t="s">
        <v>5868</v>
      </c>
      <c r="D428" s="923">
        <v>46293</v>
      </c>
      <c r="E428" s="922" t="s">
        <v>5869</v>
      </c>
      <c r="F428" s="927">
        <v>29.852</v>
      </c>
      <c r="G428" s="922">
        <v>502.33499999999998</v>
      </c>
      <c r="H428" s="924">
        <v>14995.70442</v>
      </c>
      <c r="I428" s="925"/>
      <c r="K428" s="1078"/>
      <c r="L428" s="1078"/>
    </row>
    <row r="429" spans="1:12" s="926" customFormat="1" ht="42">
      <c r="A429" s="922" t="s">
        <v>2393</v>
      </c>
      <c r="B429" s="922" t="s">
        <v>2394</v>
      </c>
      <c r="C429" s="922" t="s">
        <v>5870</v>
      </c>
      <c r="D429" s="923">
        <v>46295</v>
      </c>
      <c r="E429" s="922" t="s">
        <v>5871</v>
      </c>
      <c r="F429" s="927">
        <v>29.852</v>
      </c>
      <c r="G429" s="922">
        <v>1743.2670000000001</v>
      </c>
      <c r="H429" s="924">
        <v>52040.006484000005</v>
      </c>
      <c r="I429" s="925"/>
      <c r="K429" s="1078"/>
      <c r="L429" s="1078"/>
    </row>
    <row r="430" spans="1:12" s="926" customFormat="1" ht="42">
      <c r="A430" s="922" t="s">
        <v>2393</v>
      </c>
      <c r="B430" s="922" t="s">
        <v>2394</v>
      </c>
      <c r="C430" s="922" t="s">
        <v>5872</v>
      </c>
      <c r="D430" s="923">
        <v>46298</v>
      </c>
      <c r="E430" s="922" t="s">
        <v>5873</v>
      </c>
      <c r="F430" s="927">
        <v>29.852</v>
      </c>
      <c r="G430" s="922">
        <v>2484.348</v>
      </c>
      <c r="H430" s="924">
        <v>74162.756496000002</v>
      </c>
      <c r="I430" s="925"/>
      <c r="K430" s="1078"/>
      <c r="L430" s="1078"/>
    </row>
    <row r="431" spans="1:12" s="926" customFormat="1" ht="42">
      <c r="A431" s="922" t="s">
        <v>2393</v>
      </c>
      <c r="B431" s="922" t="s">
        <v>2394</v>
      </c>
      <c r="C431" s="922" t="s">
        <v>5874</v>
      </c>
      <c r="D431" s="923">
        <v>46298</v>
      </c>
      <c r="E431" s="922" t="s">
        <v>5875</v>
      </c>
      <c r="F431" s="927">
        <v>29.852</v>
      </c>
      <c r="G431" s="922">
        <v>3255.8449999999998</v>
      </c>
      <c r="H431" s="924">
        <v>97193.484939999995</v>
      </c>
      <c r="I431" s="925"/>
      <c r="K431" s="1078"/>
      <c r="L431" s="1078"/>
    </row>
    <row r="432" spans="1:12" s="926" customFormat="1" ht="42">
      <c r="A432" s="922" t="s">
        <v>2393</v>
      </c>
      <c r="B432" s="922" t="s">
        <v>2394</v>
      </c>
      <c r="C432" s="922" t="s">
        <v>6073</v>
      </c>
      <c r="D432" s="923">
        <v>46302</v>
      </c>
      <c r="E432" s="922" t="s">
        <v>5876</v>
      </c>
      <c r="F432" s="927">
        <v>29.852</v>
      </c>
      <c r="G432" s="922">
        <v>1975.568</v>
      </c>
      <c r="H432" s="924">
        <v>58974.655936000003</v>
      </c>
      <c r="I432" s="925"/>
      <c r="K432" s="1078"/>
      <c r="L432" s="1078"/>
    </row>
    <row r="433" spans="1:12" s="926" customFormat="1" ht="42">
      <c r="A433" s="922" t="s">
        <v>1505</v>
      </c>
      <c r="B433" s="922" t="s">
        <v>1506</v>
      </c>
      <c r="C433" s="922" t="s">
        <v>2445</v>
      </c>
      <c r="D433" s="923">
        <v>46155</v>
      </c>
      <c r="E433" s="922" t="s">
        <v>2446</v>
      </c>
      <c r="F433" s="927">
        <v>86.921999999999997</v>
      </c>
      <c r="G433" s="922">
        <v>1227.0558000000001</v>
      </c>
      <c r="H433" s="924">
        <v>106658.14424760001</v>
      </c>
      <c r="I433" s="925"/>
      <c r="K433" s="1078"/>
      <c r="L433" s="1078"/>
    </row>
    <row r="434" spans="1:12" s="926" customFormat="1" ht="42">
      <c r="A434" s="922" t="s">
        <v>1505</v>
      </c>
      <c r="B434" s="922" t="s">
        <v>1506</v>
      </c>
      <c r="C434" s="922" t="s">
        <v>2447</v>
      </c>
      <c r="D434" s="923">
        <v>46156</v>
      </c>
      <c r="E434" s="922" t="s">
        <v>2448</v>
      </c>
      <c r="F434" s="927">
        <v>86.921999999999997</v>
      </c>
      <c r="G434" s="922">
        <v>671.68940000000009</v>
      </c>
      <c r="H434" s="924">
        <v>58384.586026800003</v>
      </c>
      <c r="I434" s="925"/>
      <c r="K434" s="1078"/>
      <c r="L434" s="1078"/>
    </row>
    <row r="435" spans="1:12" s="926" customFormat="1" ht="42">
      <c r="A435" s="922" t="s">
        <v>1505</v>
      </c>
      <c r="B435" s="922" t="s">
        <v>1506</v>
      </c>
      <c r="C435" s="922" t="s">
        <v>2449</v>
      </c>
      <c r="D435" s="923">
        <v>46159</v>
      </c>
      <c r="E435" s="922" t="s">
        <v>2450</v>
      </c>
      <c r="F435" s="927">
        <v>86.921999999999997</v>
      </c>
      <c r="G435" s="922">
        <v>1266.5290000000002</v>
      </c>
      <c r="H435" s="924">
        <v>110089.23373800001</v>
      </c>
      <c r="I435" s="925"/>
      <c r="K435" s="1078"/>
      <c r="L435" s="1078"/>
    </row>
    <row r="436" spans="1:12" s="926" customFormat="1" ht="42">
      <c r="A436" s="922" t="s">
        <v>1505</v>
      </c>
      <c r="B436" s="922" t="s">
        <v>1506</v>
      </c>
      <c r="C436" s="922" t="s">
        <v>2451</v>
      </c>
      <c r="D436" s="923">
        <v>46162</v>
      </c>
      <c r="E436" s="922" t="s">
        <v>2452</v>
      </c>
      <c r="F436" s="927">
        <v>86.921999999999997</v>
      </c>
      <c r="G436" s="922">
        <v>737.89560000000006</v>
      </c>
      <c r="H436" s="924">
        <v>64139.361343200006</v>
      </c>
      <c r="I436" s="925"/>
      <c r="K436" s="1078"/>
      <c r="L436" s="1078"/>
    </row>
    <row r="437" spans="1:12" s="926" customFormat="1" ht="42">
      <c r="A437" s="922" t="s">
        <v>1505</v>
      </c>
      <c r="B437" s="922" t="s">
        <v>1506</v>
      </c>
      <c r="C437" s="922" t="s">
        <v>2453</v>
      </c>
      <c r="D437" s="923">
        <v>46165</v>
      </c>
      <c r="E437" s="922" t="s">
        <v>2454</v>
      </c>
      <c r="F437" s="927">
        <v>86.921999999999997</v>
      </c>
      <c r="G437" s="922">
        <v>773.29920000000004</v>
      </c>
      <c r="H437" s="924">
        <v>67216.713062399998</v>
      </c>
      <c r="I437" s="925"/>
      <c r="K437" s="1078"/>
      <c r="L437" s="1078"/>
    </row>
    <row r="438" spans="1:12" s="926" customFormat="1" ht="42">
      <c r="A438" s="922" t="s">
        <v>1505</v>
      </c>
      <c r="B438" s="922" t="s">
        <v>1506</v>
      </c>
      <c r="C438" s="922" t="s">
        <v>2455</v>
      </c>
      <c r="D438" s="923">
        <v>46181</v>
      </c>
      <c r="E438" s="922" t="s">
        <v>2456</v>
      </c>
      <c r="F438" s="927">
        <v>86.921999999999997</v>
      </c>
      <c r="G438" s="922">
        <v>1140</v>
      </c>
      <c r="H438" s="924">
        <v>99091.08</v>
      </c>
      <c r="I438" s="925"/>
      <c r="K438" s="1078"/>
      <c r="L438" s="1078"/>
    </row>
    <row r="439" spans="1:12" s="926" customFormat="1" ht="42">
      <c r="A439" s="922" t="s">
        <v>1505</v>
      </c>
      <c r="B439" s="922" t="s">
        <v>1506</v>
      </c>
      <c r="C439" s="922" t="s">
        <v>2457</v>
      </c>
      <c r="D439" s="923">
        <v>46182</v>
      </c>
      <c r="E439" s="922" t="s">
        <v>2458</v>
      </c>
      <c r="F439" s="927">
        <v>86.921999999999997</v>
      </c>
      <c r="G439" s="922">
        <v>1140</v>
      </c>
      <c r="H439" s="924">
        <v>99091.08</v>
      </c>
      <c r="I439" s="925"/>
      <c r="K439" s="1078"/>
      <c r="L439" s="1078"/>
    </row>
    <row r="440" spans="1:12" s="926" customFormat="1" ht="42">
      <c r="A440" s="922" t="s">
        <v>1505</v>
      </c>
      <c r="B440" s="922" t="s">
        <v>1506</v>
      </c>
      <c r="C440" s="922" t="s">
        <v>2459</v>
      </c>
      <c r="D440" s="923">
        <v>46196</v>
      </c>
      <c r="E440" s="922" t="s">
        <v>2460</v>
      </c>
      <c r="F440" s="927">
        <v>86.921999999999997</v>
      </c>
      <c r="G440" s="922">
        <v>1800</v>
      </c>
      <c r="H440" s="924">
        <v>156459.6</v>
      </c>
      <c r="I440" s="925"/>
      <c r="K440" s="1078"/>
      <c r="L440" s="1078"/>
    </row>
    <row r="441" spans="1:12" s="926" customFormat="1" ht="42">
      <c r="A441" s="922" t="s">
        <v>1505</v>
      </c>
      <c r="B441" s="922" t="s">
        <v>1506</v>
      </c>
      <c r="C441" s="922" t="s">
        <v>2461</v>
      </c>
      <c r="D441" s="923">
        <v>46201</v>
      </c>
      <c r="E441" s="922" t="s">
        <v>2462</v>
      </c>
      <c r="F441" s="927">
        <v>86.921999999999997</v>
      </c>
      <c r="G441" s="922">
        <v>1266.5540000000001</v>
      </c>
      <c r="H441" s="924">
        <v>110091.40678800001</v>
      </c>
      <c r="I441" s="925"/>
      <c r="K441" s="1078"/>
      <c r="L441" s="1078"/>
    </row>
    <row r="442" spans="1:12" s="926" customFormat="1" ht="42">
      <c r="A442" s="922" t="s">
        <v>1505</v>
      </c>
      <c r="B442" s="922" t="s">
        <v>1506</v>
      </c>
      <c r="C442" s="922" t="s">
        <v>2463</v>
      </c>
      <c r="D442" s="923">
        <v>46203</v>
      </c>
      <c r="E442" s="922" t="s">
        <v>2464</v>
      </c>
      <c r="F442" s="927">
        <v>86.921999999999997</v>
      </c>
      <c r="G442" s="922">
        <v>457.53400000000005</v>
      </c>
      <c r="H442" s="924">
        <v>39769.770348000005</v>
      </c>
      <c r="I442" s="925"/>
      <c r="K442" s="1078"/>
      <c r="L442" s="1078"/>
    </row>
    <row r="443" spans="1:12" s="926" customFormat="1" ht="42">
      <c r="A443" s="922" t="s">
        <v>1505</v>
      </c>
      <c r="B443" s="922" t="s">
        <v>1506</v>
      </c>
      <c r="C443" s="922" t="s">
        <v>2465</v>
      </c>
      <c r="D443" s="923">
        <v>46212</v>
      </c>
      <c r="E443" s="922" t="s">
        <v>2466</v>
      </c>
      <c r="F443" s="927">
        <v>86.921999999999997</v>
      </c>
      <c r="G443" s="922">
        <v>942.65000000000009</v>
      </c>
      <c r="H443" s="924">
        <v>81937.023300000001</v>
      </c>
      <c r="I443" s="925"/>
      <c r="K443" s="1078"/>
      <c r="L443" s="1078"/>
    </row>
    <row r="444" spans="1:12" s="926" customFormat="1" ht="42">
      <c r="A444" s="922" t="s">
        <v>1505</v>
      </c>
      <c r="B444" s="922" t="s">
        <v>1506</v>
      </c>
      <c r="C444" s="922" t="s">
        <v>2467</v>
      </c>
      <c r="D444" s="923">
        <v>46217</v>
      </c>
      <c r="E444" s="922" t="s">
        <v>2468</v>
      </c>
      <c r="F444" s="927">
        <v>86.921999999999997</v>
      </c>
      <c r="G444" s="922">
        <v>365.10200000000003</v>
      </c>
      <c r="H444" s="924">
        <v>31735.396044000001</v>
      </c>
      <c r="I444" s="925"/>
      <c r="K444" s="1078"/>
      <c r="L444" s="1078"/>
    </row>
    <row r="445" spans="1:12" s="926" customFormat="1" ht="42">
      <c r="A445" s="922" t="s">
        <v>1505</v>
      </c>
      <c r="B445" s="922" t="s">
        <v>1506</v>
      </c>
      <c r="C445" s="922" t="s">
        <v>2469</v>
      </c>
      <c r="D445" s="923">
        <v>46221</v>
      </c>
      <c r="E445" s="922" t="s">
        <v>2470</v>
      </c>
      <c r="F445" s="927">
        <v>86.921999999999997</v>
      </c>
      <c r="G445" s="922">
        <v>1077.588</v>
      </c>
      <c r="H445" s="924">
        <v>93666.104135999994</v>
      </c>
      <c r="I445" s="925"/>
      <c r="K445" s="1078"/>
      <c r="L445" s="1078"/>
    </row>
    <row r="446" spans="1:12" s="926" customFormat="1" ht="42">
      <c r="A446" s="922" t="s">
        <v>1505</v>
      </c>
      <c r="B446" s="922" t="s">
        <v>1506</v>
      </c>
      <c r="C446" s="922" t="s">
        <v>2471</v>
      </c>
      <c r="D446" s="923">
        <v>46229</v>
      </c>
      <c r="E446" s="922" t="s">
        <v>2472</v>
      </c>
      <c r="F446" s="927">
        <v>86.921999999999997</v>
      </c>
      <c r="G446" s="922">
        <v>2020.404</v>
      </c>
      <c r="H446" s="924">
        <v>175617.556488</v>
      </c>
      <c r="I446" s="925"/>
      <c r="K446" s="1078"/>
      <c r="L446" s="1078"/>
    </row>
    <row r="447" spans="1:12" s="926" customFormat="1" ht="42">
      <c r="A447" s="922" t="s">
        <v>1505</v>
      </c>
      <c r="B447" s="922" t="s">
        <v>1506</v>
      </c>
      <c r="C447" s="922" t="s">
        <v>2473</v>
      </c>
      <c r="D447" s="923">
        <v>46252</v>
      </c>
      <c r="E447" s="922" t="s">
        <v>2474</v>
      </c>
      <c r="F447" s="927">
        <v>86.921999999999997</v>
      </c>
      <c r="G447" s="922">
        <v>210.14599999999999</v>
      </c>
      <c r="H447" s="924">
        <v>18266.310611999997</v>
      </c>
      <c r="I447" s="925"/>
      <c r="K447" s="1078"/>
      <c r="L447" s="1078"/>
    </row>
    <row r="448" spans="1:12" s="926" customFormat="1" ht="42">
      <c r="A448" s="922" t="s">
        <v>1505</v>
      </c>
      <c r="B448" s="922" t="s">
        <v>1506</v>
      </c>
      <c r="C448" s="922" t="s">
        <v>2475</v>
      </c>
      <c r="D448" s="923">
        <v>46258</v>
      </c>
      <c r="E448" s="922" t="s">
        <v>2476</v>
      </c>
      <c r="F448" s="927">
        <v>86.921999999999997</v>
      </c>
      <c r="G448" s="922">
        <v>1612.7560000000001</v>
      </c>
      <c r="H448" s="924">
        <v>140183.977032</v>
      </c>
      <c r="I448" s="925"/>
      <c r="K448" s="1078"/>
      <c r="L448" s="1078"/>
    </row>
    <row r="449" spans="1:12" s="926" customFormat="1" ht="42">
      <c r="A449" s="922" t="s">
        <v>1505</v>
      </c>
      <c r="B449" s="922" t="s">
        <v>1506</v>
      </c>
      <c r="C449" s="922" t="s">
        <v>2477</v>
      </c>
      <c r="D449" s="923">
        <v>46259</v>
      </c>
      <c r="E449" s="922" t="s">
        <v>2478</v>
      </c>
      <c r="F449" s="927">
        <v>86.921999999999997</v>
      </c>
      <c r="G449" s="922">
        <v>1419.2739999999999</v>
      </c>
      <c r="H449" s="924">
        <v>123366.13462799999</v>
      </c>
      <c r="I449" s="925"/>
      <c r="K449" s="1078"/>
      <c r="L449" s="1078"/>
    </row>
    <row r="450" spans="1:12" s="926" customFormat="1" ht="42">
      <c r="A450" s="922" t="s">
        <v>1505</v>
      </c>
      <c r="B450" s="922" t="s">
        <v>1506</v>
      </c>
      <c r="C450" s="922" t="s">
        <v>2479</v>
      </c>
      <c r="D450" s="923">
        <v>46263</v>
      </c>
      <c r="E450" s="922" t="s">
        <v>2480</v>
      </c>
      <c r="F450" s="927">
        <v>86.921999999999997</v>
      </c>
      <c r="G450" s="922">
        <v>1347.566</v>
      </c>
      <c r="H450" s="924">
        <v>117133.13185200001</v>
      </c>
      <c r="I450" s="925"/>
      <c r="K450" s="1078"/>
      <c r="L450" s="1078"/>
    </row>
    <row r="451" spans="1:12" s="926" customFormat="1" ht="42">
      <c r="A451" s="922" t="s">
        <v>1505</v>
      </c>
      <c r="B451" s="922" t="s">
        <v>1506</v>
      </c>
      <c r="C451" s="922" t="s">
        <v>1513</v>
      </c>
      <c r="D451" s="923">
        <v>46267</v>
      </c>
      <c r="E451" s="922" t="s">
        <v>1514</v>
      </c>
      <c r="F451" s="927">
        <v>86.921999999999997</v>
      </c>
      <c r="G451" s="922">
        <v>1345.3910000000001</v>
      </c>
      <c r="H451" s="924">
        <v>116944.076502</v>
      </c>
      <c r="I451" s="925"/>
      <c r="K451" s="1078"/>
      <c r="L451" s="1078"/>
    </row>
    <row r="452" spans="1:12" s="926" customFormat="1" ht="42">
      <c r="A452" s="922" t="s">
        <v>1505</v>
      </c>
      <c r="B452" s="922" t="s">
        <v>1506</v>
      </c>
      <c r="C452" s="922" t="s">
        <v>2481</v>
      </c>
      <c r="D452" s="923">
        <v>46273</v>
      </c>
      <c r="E452" s="922" t="s">
        <v>2482</v>
      </c>
      <c r="F452" s="927">
        <v>86.921999999999997</v>
      </c>
      <c r="G452" s="922">
        <v>1519.1320000000001</v>
      </c>
      <c r="H452" s="924">
        <v>132045.99170400001</v>
      </c>
      <c r="I452" s="925"/>
      <c r="K452" s="1078"/>
      <c r="L452" s="1078"/>
    </row>
    <row r="453" spans="1:12" s="926" customFormat="1" ht="42">
      <c r="A453" s="922" t="s">
        <v>1505</v>
      </c>
      <c r="B453" s="922" t="s">
        <v>1506</v>
      </c>
      <c r="C453" s="922" t="s">
        <v>2483</v>
      </c>
      <c r="D453" s="923">
        <v>46279</v>
      </c>
      <c r="E453" s="922" t="s">
        <v>2484</v>
      </c>
      <c r="F453" s="927">
        <v>86.921999999999997</v>
      </c>
      <c r="G453" s="922">
        <v>1413.2909999999999</v>
      </c>
      <c r="H453" s="924">
        <v>122846.08030199999</v>
      </c>
      <c r="I453" s="925"/>
      <c r="K453" s="1078"/>
      <c r="L453" s="1078"/>
    </row>
    <row r="454" spans="1:12" s="926" customFormat="1" ht="42">
      <c r="A454" s="922" t="s">
        <v>1505</v>
      </c>
      <c r="B454" s="922" t="s">
        <v>1506</v>
      </c>
      <c r="C454" s="922" t="s">
        <v>2485</v>
      </c>
      <c r="D454" s="923">
        <v>46279</v>
      </c>
      <c r="E454" s="922" t="s">
        <v>2486</v>
      </c>
      <c r="F454" s="927">
        <v>86.921999999999997</v>
      </c>
      <c r="G454" s="922">
        <v>1394.431</v>
      </c>
      <c r="H454" s="924">
        <v>121206.731382</v>
      </c>
      <c r="I454" s="925"/>
      <c r="K454" s="1078"/>
      <c r="L454" s="1078"/>
    </row>
    <row r="455" spans="1:12" s="926" customFormat="1" ht="42">
      <c r="A455" s="922" t="s">
        <v>1505</v>
      </c>
      <c r="B455" s="922" t="s">
        <v>1506</v>
      </c>
      <c r="C455" s="922" t="s">
        <v>5614</v>
      </c>
      <c r="D455" s="923">
        <v>46285</v>
      </c>
      <c r="E455" s="922" t="s">
        <v>5615</v>
      </c>
      <c r="F455" s="927">
        <v>86.921999999999997</v>
      </c>
      <c r="G455" s="922">
        <v>1150.953</v>
      </c>
      <c r="H455" s="924">
        <v>100043.13666599999</v>
      </c>
      <c r="I455" s="925"/>
      <c r="K455" s="1078"/>
      <c r="L455" s="1078"/>
    </row>
    <row r="456" spans="1:12" s="926" customFormat="1" ht="42">
      <c r="A456" s="922" t="s">
        <v>1505</v>
      </c>
      <c r="B456" s="922" t="s">
        <v>1506</v>
      </c>
      <c r="C456" s="922" t="s">
        <v>5745</v>
      </c>
      <c r="D456" s="923">
        <v>46289</v>
      </c>
      <c r="E456" s="922" t="s">
        <v>5746</v>
      </c>
      <c r="F456" s="927">
        <v>86.921999999999997</v>
      </c>
      <c r="G456" s="922">
        <v>566.37900000000002</v>
      </c>
      <c r="H456" s="924">
        <v>49230.795438000001</v>
      </c>
      <c r="I456" s="925"/>
      <c r="K456" s="1078"/>
      <c r="L456" s="1078"/>
    </row>
    <row r="457" spans="1:12" s="926" customFormat="1" ht="42">
      <c r="A457" s="922" t="s">
        <v>1505</v>
      </c>
      <c r="B457" s="922" t="s">
        <v>1506</v>
      </c>
      <c r="C457" s="922" t="s">
        <v>5747</v>
      </c>
      <c r="D457" s="923">
        <v>46292</v>
      </c>
      <c r="E457" s="922" t="s">
        <v>5748</v>
      </c>
      <c r="F457" s="927">
        <v>86.921999999999997</v>
      </c>
      <c r="G457" s="922">
        <v>768.65800000000002</v>
      </c>
      <c r="H457" s="924">
        <v>66813.290676000004</v>
      </c>
      <c r="I457" s="925"/>
      <c r="K457" s="1078"/>
      <c r="L457" s="1078"/>
    </row>
    <row r="458" spans="1:12" s="926" customFormat="1" ht="42">
      <c r="A458" s="922" t="s">
        <v>1505</v>
      </c>
      <c r="B458" s="922" t="s">
        <v>1506</v>
      </c>
      <c r="C458" s="922" t="s">
        <v>5749</v>
      </c>
      <c r="D458" s="923">
        <v>46292</v>
      </c>
      <c r="E458" s="922" t="s">
        <v>5750</v>
      </c>
      <c r="F458" s="927">
        <v>86.921999999999997</v>
      </c>
      <c r="G458" s="922">
        <v>1519.3869999999999</v>
      </c>
      <c r="H458" s="924">
        <v>132068.15681399999</v>
      </c>
      <c r="I458" s="925"/>
      <c r="K458" s="1078"/>
      <c r="L458" s="1078"/>
    </row>
    <row r="459" spans="1:12" s="926" customFormat="1" ht="42">
      <c r="A459" s="922" t="s">
        <v>1505</v>
      </c>
      <c r="B459" s="922" t="s">
        <v>1506</v>
      </c>
      <c r="C459" s="922" t="s">
        <v>5751</v>
      </c>
      <c r="D459" s="923">
        <v>46292</v>
      </c>
      <c r="E459" s="922" t="s">
        <v>5752</v>
      </c>
      <c r="F459" s="927">
        <v>86.921999999999997</v>
      </c>
      <c r="G459" s="922">
        <v>30.126000000000001</v>
      </c>
      <c r="H459" s="924">
        <v>2618.6121720000001</v>
      </c>
      <c r="I459" s="925"/>
      <c r="K459" s="1078"/>
      <c r="L459" s="1078"/>
    </row>
    <row r="460" spans="1:12" s="926" customFormat="1" ht="42">
      <c r="A460" s="922" t="s">
        <v>1505</v>
      </c>
      <c r="B460" s="922" t="s">
        <v>1506</v>
      </c>
      <c r="C460" s="922" t="s">
        <v>6074</v>
      </c>
      <c r="D460" s="923">
        <v>46302</v>
      </c>
      <c r="E460" s="922" t="s">
        <v>5877</v>
      </c>
      <c r="F460" s="927">
        <v>86.921999999999997</v>
      </c>
      <c r="G460" s="922">
        <v>499.262</v>
      </c>
      <c r="H460" s="924">
        <v>43396.851563999997</v>
      </c>
      <c r="I460" s="925"/>
      <c r="K460" s="1078"/>
      <c r="L460" s="1078"/>
    </row>
    <row r="461" spans="1:12" s="926" customFormat="1" ht="42">
      <c r="A461" s="922" t="s">
        <v>1505</v>
      </c>
      <c r="B461" s="922" t="s">
        <v>1506</v>
      </c>
      <c r="C461" s="922" t="s">
        <v>6075</v>
      </c>
      <c r="D461" s="923">
        <v>46302</v>
      </c>
      <c r="E461" s="922" t="s">
        <v>6076</v>
      </c>
      <c r="F461" s="927">
        <v>86.921999999999997</v>
      </c>
      <c r="G461" s="922">
        <v>920.39700000000005</v>
      </c>
      <c r="H461" s="924">
        <v>80002.748034000004</v>
      </c>
      <c r="I461" s="925"/>
      <c r="K461" s="1078"/>
      <c r="L461" s="1078"/>
    </row>
    <row r="462" spans="1:12" s="926" customFormat="1" ht="42">
      <c r="A462" s="922" t="s">
        <v>1505</v>
      </c>
      <c r="B462" s="922" t="s">
        <v>1506</v>
      </c>
      <c r="C462" s="922" t="s">
        <v>6077</v>
      </c>
      <c r="D462" s="923">
        <v>46303</v>
      </c>
      <c r="E462" s="922" t="s">
        <v>6078</v>
      </c>
      <c r="F462" s="927">
        <v>86.921999999999997</v>
      </c>
      <c r="G462" s="922">
        <v>1162.1780000000001</v>
      </c>
      <c r="H462" s="924">
        <v>101018.83611600001</v>
      </c>
      <c r="I462" s="925"/>
      <c r="K462" s="1078"/>
      <c r="L462" s="1078"/>
    </row>
    <row r="463" spans="1:12" s="926" customFormat="1" ht="42">
      <c r="A463" s="922" t="s">
        <v>992</v>
      </c>
      <c r="B463" s="922" t="s">
        <v>1515</v>
      </c>
      <c r="C463" s="922" t="s">
        <v>2487</v>
      </c>
      <c r="D463" s="923">
        <v>46173</v>
      </c>
      <c r="E463" s="922" t="s">
        <v>2488</v>
      </c>
      <c r="F463" s="927">
        <v>549.62800000000004</v>
      </c>
      <c r="G463" s="922">
        <v>1308.2752499999999</v>
      </c>
      <c r="H463" s="924">
        <v>719064.70910700003</v>
      </c>
      <c r="I463" s="925"/>
      <c r="K463" s="1078"/>
      <c r="L463" s="1078"/>
    </row>
    <row r="464" spans="1:12" s="926" customFormat="1" ht="63">
      <c r="A464" s="922" t="s">
        <v>992</v>
      </c>
      <c r="B464" s="922" t="s">
        <v>1515</v>
      </c>
      <c r="C464" s="922" t="s">
        <v>2489</v>
      </c>
      <c r="D464" s="923">
        <v>46183</v>
      </c>
      <c r="E464" s="922" t="s">
        <v>2490</v>
      </c>
      <c r="F464" s="927">
        <v>549.62800000000004</v>
      </c>
      <c r="G464" s="922">
        <v>1196.89725</v>
      </c>
      <c r="H464" s="924">
        <v>657848.24172300007</v>
      </c>
      <c r="I464" s="925"/>
      <c r="K464" s="1078"/>
      <c r="L464" s="1078"/>
    </row>
    <row r="465" spans="1:12" s="926" customFormat="1" ht="84">
      <c r="A465" s="922" t="s">
        <v>992</v>
      </c>
      <c r="B465" s="922" t="s">
        <v>1515</v>
      </c>
      <c r="C465" s="922" t="s">
        <v>2491</v>
      </c>
      <c r="D465" s="923">
        <v>46184</v>
      </c>
      <c r="E465" s="922" t="s">
        <v>2492</v>
      </c>
      <c r="F465" s="927">
        <v>549.62800000000004</v>
      </c>
      <c r="G465" s="922">
        <v>259.88200000000001</v>
      </c>
      <c r="H465" s="924">
        <v>142838.42389600002</v>
      </c>
      <c r="I465" s="925"/>
      <c r="K465" s="1078"/>
      <c r="L465" s="1078"/>
    </row>
    <row r="466" spans="1:12" s="926" customFormat="1" ht="63">
      <c r="A466" s="922" t="s">
        <v>992</v>
      </c>
      <c r="B466" s="922" t="s">
        <v>1515</v>
      </c>
      <c r="C466" s="922" t="s">
        <v>2493</v>
      </c>
      <c r="D466" s="923">
        <v>46195</v>
      </c>
      <c r="E466" s="922" t="s">
        <v>2494</v>
      </c>
      <c r="F466" s="927">
        <v>549.62800000000004</v>
      </c>
      <c r="G466" s="922">
        <v>781.875</v>
      </c>
      <c r="H466" s="924">
        <v>429740.39250000002</v>
      </c>
      <c r="I466" s="925"/>
      <c r="K466" s="1078"/>
      <c r="L466" s="1078"/>
    </row>
    <row r="467" spans="1:12" s="926" customFormat="1" ht="63">
      <c r="A467" s="922" t="s">
        <v>992</v>
      </c>
      <c r="B467" s="922" t="s">
        <v>1515</v>
      </c>
      <c r="C467" s="922" t="s">
        <v>2495</v>
      </c>
      <c r="D467" s="923">
        <v>46195</v>
      </c>
      <c r="E467" s="922" t="s">
        <v>2496</v>
      </c>
      <c r="F467" s="927">
        <v>549.62800000000004</v>
      </c>
      <c r="G467" s="922">
        <v>377.75700000000001</v>
      </c>
      <c r="H467" s="924">
        <v>207625.82439600001</v>
      </c>
      <c r="I467" s="925"/>
      <c r="K467" s="1078"/>
      <c r="L467" s="1078"/>
    </row>
    <row r="468" spans="1:12" s="926" customFormat="1" ht="63">
      <c r="A468" s="922" t="s">
        <v>992</v>
      </c>
      <c r="B468" s="922" t="s">
        <v>1515</v>
      </c>
      <c r="C468" s="922" t="s">
        <v>2497</v>
      </c>
      <c r="D468" s="923">
        <v>46207</v>
      </c>
      <c r="E468" s="922" t="s">
        <v>2498</v>
      </c>
      <c r="F468" s="927">
        <v>549.62800000000004</v>
      </c>
      <c r="G468" s="922">
        <v>617.48624999999993</v>
      </c>
      <c r="H468" s="924">
        <v>339387.73261499999</v>
      </c>
      <c r="I468" s="925"/>
      <c r="K468" s="1078"/>
      <c r="L468" s="1078"/>
    </row>
    <row r="469" spans="1:12" s="926" customFormat="1" ht="63">
      <c r="A469" s="922" t="s">
        <v>992</v>
      </c>
      <c r="B469" s="922" t="s">
        <v>1515</v>
      </c>
      <c r="C469" s="922" t="s">
        <v>2499</v>
      </c>
      <c r="D469" s="923">
        <v>46212</v>
      </c>
      <c r="E469" s="922" t="s">
        <v>2500</v>
      </c>
      <c r="F469" s="927">
        <v>549.62800000000004</v>
      </c>
      <c r="G469" s="922">
        <v>1002.7094999999999</v>
      </c>
      <c r="H469" s="924">
        <v>551117.21706599998</v>
      </c>
      <c r="I469" s="925"/>
      <c r="K469" s="1078"/>
      <c r="L469" s="1078"/>
    </row>
    <row r="470" spans="1:12" s="926" customFormat="1" ht="63">
      <c r="A470" s="922" t="s">
        <v>992</v>
      </c>
      <c r="B470" s="922" t="s">
        <v>1515</v>
      </c>
      <c r="C470" s="922" t="s">
        <v>2501</v>
      </c>
      <c r="D470" s="923">
        <v>46212</v>
      </c>
      <c r="E470" s="922" t="s">
        <v>2502</v>
      </c>
      <c r="F470" s="927">
        <v>549.62800000000004</v>
      </c>
      <c r="G470" s="922">
        <v>267.67124999999999</v>
      </c>
      <c r="H470" s="924">
        <v>147119.61379500001</v>
      </c>
      <c r="I470" s="925"/>
      <c r="K470" s="1078"/>
      <c r="L470" s="1078"/>
    </row>
    <row r="471" spans="1:12" s="926" customFormat="1" ht="63">
      <c r="A471" s="922" t="s">
        <v>992</v>
      </c>
      <c r="B471" s="922" t="s">
        <v>1515</v>
      </c>
      <c r="C471" s="922" t="s">
        <v>2503</v>
      </c>
      <c r="D471" s="923">
        <v>46212</v>
      </c>
      <c r="E471" s="922" t="s">
        <v>2504</v>
      </c>
      <c r="F471" s="927">
        <v>549.62800000000004</v>
      </c>
      <c r="G471" s="922">
        <v>133.70400000000001</v>
      </c>
      <c r="H471" s="924">
        <v>73487.462112000008</v>
      </c>
      <c r="I471" s="925"/>
      <c r="K471" s="1078"/>
      <c r="L471" s="1078"/>
    </row>
    <row r="472" spans="1:12" s="926" customFormat="1" ht="63">
      <c r="A472" s="922" t="s">
        <v>992</v>
      </c>
      <c r="B472" s="922" t="s">
        <v>1515</v>
      </c>
      <c r="C472" s="922" t="s">
        <v>2505</v>
      </c>
      <c r="D472" s="923">
        <v>46214</v>
      </c>
      <c r="E472" s="922" t="s">
        <v>2506</v>
      </c>
      <c r="F472" s="927">
        <v>549.62800000000004</v>
      </c>
      <c r="G472" s="922">
        <v>267.67124999999999</v>
      </c>
      <c r="H472" s="924">
        <v>147119.61379500001</v>
      </c>
      <c r="I472" s="925"/>
      <c r="K472" s="1078"/>
      <c r="L472" s="1078"/>
    </row>
    <row r="473" spans="1:12" s="926" customFormat="1" ht="63">
      <c r="A473" s="922" t="s">
        <v>992</v>
      </c>
      <c r="B473" s="922" t="s">
        <v>1515</v>
      </c>
      <c r="C473" s="922" t="s">
        <v>2507</v>
      </c>
      <c r="D473" s="923">
        <v>46218</v>
      </c>
      <c r="E473" s="922" t="s">
        <v>2508</v>
      </c>
      <c r="F473" s="927">
        <v>549.62800000000004</v>
      </c>
      <c r="G473" s="922">
        <v>136.91325000000001</v>
      </c>
      <c r="H473" s="924">
        <v>75251.355771000002</v>
      </c>
      <c r="I473" s="925"/>
      <c r="K473" s="1078"/>
      <c r="L473" s="1078"/>
    </row>
    <row r="474" spans="1:12" s="926" customFormat="1" ht="63">
      <c r="A474" s="922" t="s">
        <v>992</v>
      </c>
      <c r="B474" s="922" t="s">
        <v>1515</v>
      </c>
      <c r="C474" s="922" t="s">
        <v>2509</v>
      </c>
      <c r="D474" s="923">
        <v>46222</v>
      </c>
      <c r="E474" s="922" t="s">
        <v>2510</v>
      </c>
      <c r="F474" s="927">
        <v>549.62800000000004</v>
      </c>
      <c r="G474" s="922">
        <v>268.88099999999997</v>
      </c>
      <c r="H474" s="924">
        <v>147784.52626799999</v>
      </c>
      <c r="I474" s="925"/>
      <c r="K474" s="1078"/>
      <c r="L474" s="1078"/>
    </row>
    <row r="475" spans="1:12" s="926" customFormat="1" ht="63">
      <c r="A475" s="922" t="s">
        <v>992</v>
      </c>
      <c r="B475" s="922" t="s">
        <v>1515</v>
      </c>
      <c r="C475" s="922" t="s">
        <v>2511</v>
      </c>
      <c r="D475" s="923">
        <v>46228</v>
      </c>
      <c r="E475" s="922" t="s">
        <v>2512</v>
      </c>
      <c r="F475" s="927">
        <v>549.62800000000004</v>
      </c>
      <c r="G475" s="922">
        <v>221.196</v>
      </c>
      <c r="H475" s="924">
        <v>121575.51508800001</v>
      </c>
      <c r="I475" s="925"/>
      <c r="K475" s="1078"/>
      <c r="L475" s="1078"/>
    </row>
    <row r="476" spans="1:12" s="926" customFormat="1" ht="63">
      <c r="A476" s="922" t="s">
        <v>992</v>
      </c>
      <c r="B476" s="922" t="s">
        <v>1515</v>
      </c>
      <c r="C476" s="922" t="s">
        <v>2513</v>
      </c>
      <c r="D476" s="923">
        <v>46230</v>
      </c>
      <c r="E476" s="922" t="s">
        <v>2514</v>
      </c>
      <c r="F476" s="927">
        <v>549.62800000000004</v>
      </c>
      <c r="G476" s="922">
        <v>348.89400000000001</v>
      </c>
      <c r="H476" s="924">
        <v>191761.91143200002</v>
      </c>
      <c r="I476" s="925"/>
      <c r="K476" s="1078"/>
      <c r="L476" s="1078"/>
    </row>
    <row r="477" spans="1:12" s="926" customFormat="1" ht="63">
      <c r="A477" s="922" t="s">
        <v>992</v>
      </c>
      <c r="B477" s="922" t="s">
        <v>1515</v>
      </c>
      <c r="C477" s="922" t="s">
        <v>2515</v>
      </c>
      <c r="D477" s="923">
        <v>46231</v>
      </c>
      <c r="E477" s="922" t="s">
        <v>2516</v>
      </c>
      <c r="F477" s="927">
        <v>549.62800000000004</v>
      </c>
      <c r="G477" s="922">
        <v>415.41300000000001</v>
      </c>
      <c r="H477" s="924">
        <v>228322.61636400002</v>
      </c>
      <c r="I477" s="925"/>
      <c r="K477" s="1078"/>
      <c r="L477" s="1078"/>
    </row>
    <row r="478" spans="1:12" s="926" customFormat="1" ht="63">
      <c r="A478" s="922" t="s">
        <v>992</v>
      </c>
      <c r="B478" s="922" t="s">
        <v>1515</v>
      </c>
      <c r="C478" s="922" t="s">
        <v>2517</v>
      </c>
      <c r="D478" s="923">
        <v>46231</v>
      </c>
      <c r="E478" s="922" t="s">
        <v>2518</v>
      </c>
      <c r="F478" s="927">
        <v>549.62800000000004</v>
      </c>
      <c r="G478" s="922">
        <v>348.89400000000001</v>
      </c>
      <c r="H478" s="924">
        <v>191761.91143200002</v>
      </c>
      <c r="I478" s="925"/>
      <c r="K478" s="1078"/>
      <c r="L478" s="1078"/>
    </row>
    <row r="479" spans="1:12" s="926" customFormat="1" ht="63">
      <c r="A479" s="922" t="s">
        <v>992</v>
      </c>
      <c r="B479" s="922" t="s">
        <v>1515</v>
      </c>
      <c r="C479" s="922" t="s">
        <v>2519</v>
      </c>
      <c r="D479" s="923">
        <v>46232</v>
      </c>
      <c r="E479" s="922" t="s">
        <v>2520</v>
      </c>
      <c r="F479" s="927">
        <v>549.62800000000004</v>
      </c>
      <c r="G479" s="922">
        <v>415.41300000000001</v>
      </c>
      <c r="H479" s="924">
        <v>228322.61636400002</v>
      </c>
      <c r="I479" s="925"/>
      <c r="K479" s="1078"/>
      <c r="L479" s="1078"/>
    </row>
    <row r="480" spans="1:12" s="926" customFormat="1" ht="63">
      <c r="A480" s="922" t="s">
        <v>992</v>
      </c>
      <c r="B480" s="922" t="s">
        <v>1515</v>
      </c>
      <c r="C480" s="922" t="s">
        <v>2521</v>
      </c>
      <c r="D480" s="923">
        <v>46238</v>
      </c>
      <c r="E480" s="922" t="s">
        <v>2522</v>
      </c>
      <c r="F480" s="927">
        <v>549.62800000000004</v>
      </c>
      <c r="G480" s="922">
        <v>605.31799999999998</v>
      </c>
      <c r="H480" s="924">
        <v>332699.72170400003</v>
      </c>
      <c r="I480" s="925"/>
      <c r="K480" s="1078"/>
      <c r="L480" s="1078"/>
    </row>
    <row r="481" spans="1:12" s="926" customFormat="1" ht="63">
      <c r="A481" s="922" t="s">
        <v>992</v>
      </c>
      <c r="B481" s="922" t="s">
        <v>1515</v>
      </c>
      <c r="C481" s="922" t="s">
        <v>2423</v>
      </c>
      <c r="D481" s="923">
        <v>46244</v>
      </c>
      <c r="E481" s="922" t="s">
        <v>2523</v>
      </c>
      <c r="F481" s="927">
        <v>549.62800000000004</v>
      </c>
      <c r="G481" s="922">
        <v>576.87300000000005</v>
      </c>
      <c r="H481" s="924">
        <v>317065.55324400007</v>
      </c>
      <c r="I481" s="925"/>
      <c r="K481" s="1078"/>
      <c r="L481" s="1078"/>
    </row>
    <row r="482" spans="1:12" s="926" customFormat="1" ht="63">
      <c r="A482" s="922" t="s">
        <v>992</v>
      </c>
      <c r="B482" s="922" t="s">
        <v>1515</v>
      </c>
      <c r="C482" s="922" t="s">
        <v>2524</v>
      </c>
      <c r="D482" s="923">
        <v>46265</v>
      </c>
      <c r="E482" s="922" t="s">
        <v>2525</v>
      </c>
      <c r="F482" s="927">
        <v>549.62800000000004</v>
      </c>
      <c r="G482" s="922">
        <v>659.73900000000003</v>
      </c>
      <c r="H482" s="924">
        <v>362611.02709200006</v>
      </c>
      <c r="I482" s="925"/>
      <c r="K482" s="1078"/>
      <c r="L482" s="1078"/>
    </row>
    <row r="483" spans="1:12" s="926" customFormat="1" ht="63">
      <c r="A483" s="922" t="s">
        <v>992</v>
      </c>
      <c r="B483" s="922" t="s">
        <v>1515</v>
      </c>
      <c r="C483" s="922" t="s">
        <v>1516</v>
      </c>
      <c r="D483" s="923">
        <v>46267</v>
      </c>
      <c r="E483" s="922" t="s">
        <v>1517</v>
      </c>
      <c r="F483" s="927">
        <v>549.62800000000004</v>
      </c>
      <c r="G483" s="922">
        <v>360.05200000000002</v>
      </c>
      <c r="H483" s="924">
        <v>197894.66065600002</v>
      </c>
      <c r="I483" s="925"/>
      <c r="K483" s="1078"/>
      <c r="L483" s="1078"/>
    </row>
    <row r="484" spans="1:12" s="926" customFormat="1" ht="63">
      <c r="A484" s="922" t="s">
        <v>992</v>
      </c>
      <c r="B484" s="922" t="s">
        <v>1515</v>
      </c>
      <c r="C484" s="922" t="s">
        <v>6079</v>
      </c>
      <c r="D484" s="923">
        <v>46302</v>
      </c>
      <c r="E484" s="922" t="s">
        <v>1518</v>
      </c>
      <c r="F484" s="927">
        <v>549.62800000000004</v>
      </c>
      <c r="G484" s="922">
        <v>239.48400000000001</v>
      </c>
      <c r="H484" s="924">
        <v>131627.11195200001</v>
      </c>
      <c r="I484" s="925"/>
      <c r="K484" s="1078"/>
      <c r="L484" s="1078"/>
    </row>
    <row r="485" spans="1:12" s="926" customFormat="1" ht="63">
      <c r="A485" s="922" t="s">
        <v>992</v>
      </c>
      <c r="B485" s="922" t="s">
        <v>1515</v>
      </c>
      <c r="C485" s="922" t="s">
        <v>2526</v>
      </c>
      <c r="D485" s="923">
        <v>46273</v>
      </c>
      <c r="E485" s="922" t="s">
        <v>2527</v>
      </c>
      <c r="F485" s="927">
        <v>549.62800000000004</v>
      </c>
      <c r="G485" s="922">
        <v>1019.7910000000001</v>
      </c>
      <c r="H485" s="924">
        <v>560505.68774800003</v>
      </c>
      <c r="I485" s="925"/>
      <c r="K485" s="1078"/>
      <c r="L485" s="1078"/>
    </row>
    <row r="486" spans="1:12" s="926" customFormat="1" ht="63">
      <c r="A486" s="922" t="s">
        <v>992</v>
      </c>
      <c r="B486" s="922" t="s">
        <v>1515</v>
      </c>
      <c r="C486" s="922" t="s">
        <v>6080</v>
      </c>
      <c r="D486" s="923">
        <v>46302</v>
      </c>
      <c r="E486" s="922" t="s">
        <v>2528</v>
      </c>
      <c r="F486" s="927">
        <v>549.62800000000004</v>
      </c>
      <c r="G486" s="922">
        <v>628.51599999999996</v>
      </c>
      <c r="H486" s="924">
        <v>345449.99204799999</v>
      </c>
      <c r="I486" s="925"/>
      <c r="K486" s="1078"/>
      <c r="L486" s="1078"/>
    </row>
    <row r="487" spans="1:12" s="926" customFormat="1" ht="63">
      <c r="A487" s="922" t="s">
        <v>992</v>
      </c>
      <c r="B487" s="922" t="s">
        <v>1515</v>
      </c>
      <c r="C487" s="922" t="s">
        <v>2529</v>
      </c>
      <c r="D487" s="923">
        <v>46279</v>
      </c>
      <c r="E487" s="922" t="s">
        <v>2530</v>
      </c>
      <c r="F487" s="927">
        <v>549.62800000000004</v>
      </c>
      <c r="G487" s="922">
        <v>712.11599999999999</v>
      </c>
      <c r="H487" s="924">
        <v>391398.89284800005</v>
      </c>
      <c r="I487" s="925"/>
      <c r="K487" s="1078"/>
      <c r="L487" s="1078"/>
    </row>
    <row r="488" spans="1:12" s="926" customFormat="1" ht="63">
      <c r="A488" s="922" t="s">
        <v>992</v>
      </c>
      <c r="B488" s="922" t="s">
        <v>1515</v>
      </c>
      <c r="C488" s="922" t="s">
        <v>2531</v>
      </c>
      <c r="D488" s="923">
        <v>46279</v>
      </c>
      <c r="E488" s="922" t="s">
        <v>2532</v>
      </c>
      <c r="F488" s="927">
        <v>549.62800000000004</v>
      </c>
      <c r="G488" s="922">
        <v>721.40099999999995</v>
      </c>
      <c r="H488" s="924">
        <v>396502.18882799998</v>
      </c>
      <c r="I488" s="925"/>
      <c r="K488" s="1078"/>
      <c r="L488" s="1078"/>
    </row>
    <row r="489" spans="1:12" s="926" customFormat="1" ht="63">
      <c r="A489" s="922" t="s">
        <v>992</v>
      </c>
      <c r="B489" s="922" t="s">
        <v>1515</v>
      </c>
      <c r="C489" s="922" t="s">
        <v>5616</v>
      </c>
      <c r="D489" s="923">
        <v>46281</v>
      </c>
      <c r="E489" s="922" t="s">
        <v>5617</v>
      </c>
      <c r="F489" s="927">
        <v>549.62800000000004</v>
      </c>
      <c r="G489" s="922">
        <v>714.05</v>
      </c>
      <c r="H489" s="924">
        <v>392461.87339999998</v>
      </c>
      <c r="I489" s="925"/>
      <c r="K489" s="1078"/>
      <c r="L489" s="1078"/>
    </row>
    <row r="490" spans="1:12" s="926" customFormat="1" ht="63">
      <c r="A490" s="922" t="s">
        <v>992</v>
      </c>
      <c r="B490" s="922" t="s">
        <v>1515</v>
      </c>
      <c r="C490" s="922" t="s">
        <v>5618</v>
      </c>
      <c r="D490" s="923">
        <v>46281</v>
      </c>
      <c r="E490" s="922" t="s">
        <v>5619</v>
      </c>
      <c r="F490" s="927">
        <v>549.62800000000004</v>
      </c>
      <c r="G490" s="922">
        <v>714.05</v>
      </c>
      <c r="H490" s="924">
        <v>392461.87339999998</v>
      </c>
      <c r="I490" s="925"/>
      <c r="K490" s="1078"/>
      <c r="L490" s="1078"/>
    </row>
    <row r="491" spans="1:12" s="926" customFormat="1" ht="63">
      <c r="A491" s="922" t="s">
        <v>992</v>
      </c>
      <c r="B491" s="922" t="s">
        <v>1515</v>
      </c>
      <c r="C491" s="922" t="s">
        <v>5620</v>
      </c>
      <c r="D491" s="923">
        <v>46286</v>
      </c>
      <c r="E491" s="922" t="s">
        <v>5621</v>
      </c>
      <c r="F491" s="927">
        <v>549.62800000000004</v>
      </c>
      <c r="G491" s="922">
        <v>982.702</v>
      </c>
      <c r="H491" s="924">
        <v>540120.53485599998</v>
      </c>
      <c r="I491" s="925"/>
      <c r="K491" s="1078"/>
      <c r="L491" s="1078"/>
    </row>
    <row r="492" spans="1:12" s="926" customFormat="1" ht="63">
      <c r="A492" s="922" t="s">
        <v>992</v>
      </c>
      <c r="B492" s="922" t="s">
        <v>1515</v>
      </c>
      <c r="C492" s="922" t="s">
        <v>6081</v>
      </c>
      <c r="D492" s="923">
        <v>46300</v>
      </c>
      <c r="E492" s="922" t="s">
        <v>6082</v>
      </c>
      <c r="F492" s="927">
        <v>549.62800000000004</v>
      </c>
      <c r="G492" s="922">
        <v>1521.558</v>
      </c>
      <c r="H492" s="924">
        <v>836290.88042400009</v>
      </c>
      <c r="I492" s="925"/>
      <c r="K492" s="1078"/>
      <c r="L492" s="1078"/>
    </row>
    <row r="493" spans="1:12" s="926" customFormat="1" ht="63">
      <c r="A493" s="922" t="s">
        <v>992</v>
      </c>
      <c r="B493" s="922" t="s">
        <v>1515</v>
      </c>
      <c r="C493" s="922" t="s">
        <v>6083</v>
      </c>
      <c r="D493" s="923">
        <v>46302</v>
      </c>
      <c r="E493" s="922" t="s">
        <v>6084</v>
      </c>
      <c r="F493" s="927">
        <v>549.62800000000004</v>
      </c>
      <c r="G493" s="922">
        <v>1061.8689999999999</v>
      </c>
      <c r="H493" s="924">
        <v>583632.93473199999</v>
      </c>
      <c r="I493" s="925"/>
      <c r="K493" s="1078"/>
      <c r="L493" s="1078"/>
    </row>
    <row r="494" spans="1:12" s="926" customFormat="1" ht="42">
      <c r="A494" s="922" t="s">
        <v>5753</v>
      </c>
      <c r="B494" s="922" t="s">
        <v>5754</v>
      </c>
      <c r="C494" s="922" t="s">
        <v>5755</v>
      </c>
      <c r="D494" s="923">
        <v>46287</v>
      </c>
      <c r="E494" s="922" t="s">
        <v>5756</v>
      </c>
      <c r="F494" s="927">
        <v>75.507999999999996</v>
      </c>
      <c r="G494" s="922">
        <v>857.59</v>
      </c>
      <c r="H494" s="924">
        <v>64754.905719999995</v>
      </c>
      <c r="I494" s="925"/>
      <c r="K494" s="1078"/>
      <c r="L494" s="1078"/>
    </row>
    <row r="495" spans="1:12" s="926" customFormat="1" ht="84">
      <c r="A495" s="922" t="s">
        <v>6085</v>
      </c>
      <c r="B495" s="922" t="s">
        <v>6086</v>
      </c>
      <c r="C495" s="922" t="s">
        <v>6087</v>
      </c>
      <c r="D495" s="923">
        <v>46301</v>
      </c>
      <c r="E495" s="922" t="s">
        <v>6088</v>
      </c>
      <c r="F495" s="927">
        <v>22.827999999999999</v>
      </c>
      <c r="G495" s="922">
        <v>460.8</v>
      </c>
      <c r="H495" s="924">
        <v>10519.142400000001</v>
      </c>
      <c r="I495" s="925"/>
      <c r="K495" s="1078"/>
      <c r="L495" s="1078"/>
    </row>
    <row r="496" spans="1:12" s="926" customFormat="1" ht="126">
      <c r="A496" s="922" t="s">
        <v>6089</v>
      </c>
      <c r="B496" s="922" t="s">
        <v>6090</v>
      </c>
      <c r="C496" s="922" t="s">
        <v>6091</v>
      </c>
      <c r="D496" s="923">
        <v>46301</v>
      </c>
      <c r="E496" s="922" t="s">
        <v>6092</v>
      </c>
      <c r="F496" s="927">
        <v>22.827999999999999</v>
      </c>
      <c r="G496" s="922">
        <v>396.96</v>
      </c>
      <c r="H496" s="924">
        <v>9061.8028799999993</v>
      </c>
      <c r="I496" s="925"/>
      <c r="K496" s="1078"/>
      <c r="L496" s="1078"/>
    </row>
    <row r="497" spans="1:12" s="926" customFormat="1" ht="63">
      <c r="A497" s="922" t="s">
        <v>6093</v>
      </c>
      <c r="B497" s="922" t="s">
        <v>6094</v>
      </c>
      <c r="C497" s="922" t="s">
        <v>6095</v>
      </c>
      <c r="D497" s="923">
        <v>46301</v>
      </c>
      <c r="E497" s="922" t="s">
        <v>6096</v>
      </c>
      <c r="F497" s="927">
        <v>550.50599999999997</v>
      </c>
      <c r="G497" s="922">
        <v>20.5</v>
      </c>
      <c r="H497" s="924">
        <v>11285.373</v>
      </c>
      <c r="I497" s="925"/>
      <c r="K497" s="1078"/>
      <c r="L497" s="1078"/>
    </row>
    <row r="498" spans="1:12" s="926" customFormat="1" ht="126">
      <c r="A498" s="922" t="s">
        <v>6097</v>
      </c>
      <c r="B498" s="922" t="s">
        <v>6098</v>
      </c>
      <c r="C498" s="922" t="s">
        <v>6099</v>
      </c>
      <c r="D498" s="923">
        <v>46301</v>
      </c>
      <c r="E498" s="922" t="s">
        <v>6100</v>
      </c>
      <c r="F498" s="927">
        <v>343.298</v>
      </c>
      <c r="G498" s="922">
        <v>1711</v>
      </c>
      <c r="H498" s="924">
        <v>587382.87800000003</v>
      </c>
      <c r="I498" s="925"/>
      <c r="K498" s="1078"/>
      <c r="L498" s="1078"/>
    </row>
    <row r="499" spans="1:12" s="926" customFormat="1" ht="84">
      <c r="A499" s="922" t="s">
        <v>6097</v>
      </c>
      <c r="B499" s="922" t="s">
        <v>6098</v>
      </c>
      <c r="C499" s="922" t="s">
        <v>6101</v>
      </c>
      <c r="D499" s="923">
        <v>46301</v>
      </c>
      <c r="E499" s="922" t="s">
        <v>6102</v>
      </c>
      <c r="F499" s="927">
        <v>343.298</v>
      </c>
      <c r="G499" s="922">
        <v>1440</v>
      </c>
      <c r="H499" s="924">
        <v>494349.12</v>
      </c>
      <c r="I499" s="925"/>
      <c r="K499" s="1078"/>
      <c r="L499" s="1078"/>
    </row>
    <row r="500" spans="1:12" s="926" customFormat="1" ht="42">
      <c r="A500" s="922" t="s">
        <v>2533</v>
      </c>
      <c r="B500" s="922" t="s">
        <v>2534</v>
      </c>
      <c r="C500" s="922" t="s">
        <v>2535</v>
      </c>
      <c r="D500" s="923">
        <v>46151</v>
      </c>
      <c r="E500" s="922" t="s">
        <v>2536</v>
      </c>
      <c r="F500" s="927">
        <v>275.69200000000001</v>
      </c>
      <c r="G500" s="922">
        <v>14</v>
      </c>
      <c r="H500" s="924">
        <v>3859.6880000000001</v>
      </c>
      <c r="I500" s="925"/>
      <c r="K500" s="1078"/>
      <c r="L500" s="1078"/>
    </row>
    <row r="501" spans="1:12" s="926" customFormat="1" ht="63">
      <c r="A501" s="922" t="s">
        <v>2533</v>
      </c>
      <c r="B501" s="922" t="s">
        <v>2534</v>
      </c>
      <c r="C501" s="922" t="s">
        <v>5757</v>
      </c>
      <c r="D501" s="923">
        <v>46292</v>
      </c>
      <c r="E501" s="922" t="s">
        <v>5758</v>
      </c>
      <c r="F501" s="927">
        <v>275.69200000000001</v>
      </c>
      <c r="G501" s="922">
        <v>20.5</v>
      </c>
      <c r="H501" s="924">
        <v>5651.6859999999997</v>
      </c>
      <c r="I501" s="925"/>
      <c r="K501" s="1078"/>
      <c r="L501" s="1078"/>
    </row>
    <row r="502" spans="1:12" s="926" customFormat="1" ht="63">
      <c r="A502" s="922" t="s">
        <v>2533</v>
      </c>
      <c r="B502" s="922" t="s">
        <v>2534</v>
      </c>
      <c r="C502" s="922" t="s">
        <v>5759</v>
      </c>
      <c r="D502" s="923">
        <v>46292</v>
      </c>
      <c r="E502" s="922" t="s">
        <v>5760</v>
      </c>
      <c r="F502" s="927">
        <v>275.69200000000001</v>
      </c>
      <c r="G502" s="922">
        <v>35</v>
      </c>
      <c r="H502" s="924">
        <v>9649.2200000000012</v>
      </c>
      <c r="I502" s="925"/>
      <c r="K502" s="1078"/>
      <c r="L502" s="1078"/>
    </row>
    <row r="503" spans="1:12" s="926" customFormat="1" ht="63">
      <c r="A503" s="922" t="s">
        <v>2533</v>
      </c>
      <c r="B503" s="922" t="s">
        <v>2534</v>
      </c>
      <c r="C503" s="922" t="s">
        <v>5878</v>
      </c>
      <c r="D503" s="923">
        <v>46295</v>
      </c>
      <c r="E503" s="922" t="s">
        <v>5879</v>
      </c>
      <c r="F503" s="927">
        <v>568.94399999999996</v>
      </c>
      <c r="G503" s="922">
        <v>4.4000000000000004</v>
      </c>
      <c r="H503" s="924">
        <v>2503.3535999999999</v>
      </c>
      <c r="I503" s="925"/>
      <c r="K503" s="1078"/>
      <c r="L503" s="1078"/>
    </row>
    <row r="504" spans="1:12" s="926" customFormat="1" ht="63">
      <c r="A504" s="922" t="s">
        <v>2533</v>
      </c>
      <c r="B504" s="922" t="s">
        <v>2534</v>
      </c>
      <c r="C504" s="922" t="s">
        <v>6103</v>
      </c>
      <c r="D504" s="923">
        <v>46300</v>
      </c>
      <c r="E504" s="922" t="s">
        <v>6104</v>
      </c>
      <c r="F504" s="927">
        <v>568.94399999999996</v>
      </c>
      <c r="G504" s="922">
        <v>25.5</v>
      </c>
      <c r="H504" s="924">
        <v>14508.071999999998</v>
      </c>
      <c r="I504" s="925"/>
      <c r="K504" s="1078"/>
      <c r="L504" s="1078"/>
    </row>
    <row r="505" spans="1:12" s="926" customFormat="1" ht="84">
      <c r="A505" s="922" t="s">
        <v>2537</v>
      </c>
      <c r="B505" s="922" t="s">
        <v>2538</v>
      </c>
      <c r="C505" s="922" t="s">
        <v>2539</v>
      </c>
      <c r="D505" s="923">
        <v>46275</v>
      </c>
      <c r="E505" s="922" t="s">
        <v>2540</v>
      </c>
      <c r="F505" s="927">
        <v>421.44</v>
      </c>
      <c r="G505" s="922">
        <v>62.5</v>
      </c>
      <c r="H505" s="924">
        <v>26340</v>
      </c>
      <c r="I505" s="925"/>
      <c r="K505" s="1078"/>
      <c r="L505" s="1078"/>
    </row>
    <row r="506" spans="1:12" s="926" customFormat="1" ht="63">
      <c r="A506" s="922" t="s">
        <v>2537</v>
      </c>
      <c r="B506" s="922" t="s">
        <v>2538</v>
      </c>
      <c r="C506" s="922" t="s">
        <v>5622</v>
      </c>
      <c r="D506" s="923">
        <v>46281</v>
      </c>
      <c r="E506" s="922" t="s">
        <v>5623</v>
      </c>
      <c r="F506" s="927">
        <v>421.44</v>
      </c>
      <c r="G506" s="922">
        <v>16.149999999999999</v>
      </c>
      <c r="H506" s="924">
        <v>6806.2559999999994</v>
      </c>
      <c r="I506" s="925"/>
      <c r="K506" s="1078"/>
      <c r="L506" s="1078"/>
    </row>
    <row r="507" spans="1:12" s="926" customFormat="1" ht="63">
      <c r="A507" s="922" t="s">
        <v>2537</v>
      </c>
      <c r="B507" s="922" t="s">
        <v>2538</v>
      </c>
      <c r="C507" s="922" t="s">
        <v>5761</v>
      </c>
      <c r="D507" s="923">
        <v>46292</v>
      </c>
      <c r="E507" s="922" t="s">
        <v>5762</v>
      </c>
      <c r="F507" s="927">
        <v>421.44</v>
      </c>
      <c r="G507" s="922">
        <v>27.5</v>
      </c>
      <c r="H507" s="924">
        <v>11589.6</v>
      </c>
      <c r="I507" s="925"/>
      <c r="K507" s="1078"/>
      <c r="L507" s="1078"/>
    </row>
    <row r="508" spans="1:12" s="926" customFormat="1" ht="63">
      <c r="A508" s="922" t="s">
        <v>5763</v>
      </c>
      <c r="B508" s="922" t="s">
        <v>5764</v>
      </c>
      <c r="C508" s="922" t="s">
        <v>5765</v>
      </c>
      <c r="D508" s="923">
        <v>46292</v>
      </c>
      <c r="E508" s="922" t="s">
        <v>5766</v>
      </c>
      <c r="F508" s="927">
        <v>568.94399999999996</v>
      </c>
      <c r="G508" s="922">
        <v>16.149999999999999</v>
      </c>
      <c r="H508" s="924">
        <v>9188.4455999999991</v>
      </c>
      <c r="I508" s="925"/>
      <c r="K508" s="1078"/>
      <c r="L508" s="1078"/>
    </row>
    <row r="509" spans="1:12" s="926" customFormat="1" ht="63">
      <c r="A509" s="922" t="s">
        <v>5763</v>
      </c>
      <c r="B509" s="922" t="s">
        <v>5764</v>
      </c>
      <c r="C509" s="922" t="s">
        <v>5880</v>
      </c>
      <c r="D509" s="923">
        <v>46294</v>
      </c>
      <c r="E509" s="922" t="s">
        <v>5881</v>
      </c>
      <c r="F509" s="927">
        <v>568.94399999999996</v>
      </c>
      <c r="G509" s="922">
        <v>21</v>
      </c>
      <c r="H509" s="924">
        <v>11947.823999999999</v>
      </c>
      <c r="I509" s="925"/>
      <c r="K509" s="1078"/>
      <c r="L509" s="1078"/>
    </row>
    <row r="510" spans="1:12" s="926" customFormat="1" ht="399">
      <c r="A510" s="922" t="s">
        <v>2533</v>
      </c>
      <c r="B510" s="922" t="s">
        <v>5624</v>
      </c>
      <c r="C510" s="922" t="s">
        <v>5625</v>
      </c>
      <c r="D510" s="923">
        <v>46282</v>
      </c>
      <c r="E510" s="922" t="s">
        <v>5626</v>
      </c>
      <c r="F510" s="927">
        <v>62.338000000000001</v>
      </c>
      <c r="G510" s="922">
        <v>52.83</v>
      </c>
      <c r="H510" s="924">
        <v>3293.3165399999998</v>
      </c>
      <c r="I510" s="925"/>
      <c r="K510" s="1078"/>
      <c r="L510" s="1078"/>
    </row>
    <row r="511" spans="1:12" s="926" customFormat="1" ht="399">
      <c r="A511" s="922" t="s">
        <v>2533</v>
      </c>
      <c r="B511" s="922" t="s">
        <v>5624</v>
      </c>
      <c r="C511" s="922" t="s">
        <v>5627</v>
      </c>
      <c r="D511" s="923">
        <v>46284</v>
      </c>
      <c r="E511" s="922" t="s">
        <v>5628</v>
      </c>
      <c r="F511" s="927">
        <v>62.338000000000001</v>
      </c>
      <c r="G511" s="922">
        <v>316.98</v>
      </c>
      <c r="H511" s="924">
        <v>19759.899240000002</v>
      </c>
      <c r="I511" s="925"/>
      <c r="K511" s="1078"/>
      <c r="L511" s="1078"/>
    </row>
    <row r="512" spans="1:12" s="926" customFormat="1">
      <c r="A512" s="922" t="s">
        <v>2533</v>
      </c>
      <c r="B512" s="922" t="s">
        <v>5624</v>
      </c>
      <c r="C512" s="922" t="s">
        <v>6105</v>
      </c>
      <c r="D512" s="923">
        <v>46301</v>
      </c>
      <c r="E512" s="922"/>
      <c r="F512" s="927">
        <v>62.338000000000001</v>
      </c>
      <c r="G512" s="922">
        <v>105.66</v>
      </c>
      <c r="H512" s="924">
        <v>6586.6330799999996</v>
      </c>
      <c r="I512" s="925"/>
      <c r="K512" s="1078"/>
      <c r="L512" s="1078"/>
    </row>
    <row r="513" spans="1:12" s="926" customFormat="1" ht="210">
      <c r="A513" s="922" t="s">
        <v>1519</v>
      </c>
      <c r="B513" s="922" t="s">
        <v>1520</v>
      </c>
      <c r="C513" s="922" t="s">
        <v>2541</v>
      </c>
      <c r="D513" s="923">
        <v>46263</v>
      </c>
      <c r="E513" s="922" t="s">
        <v>2542</v>
      </c>
      <c r="F513" s="927">
        <v>8923.9920000000002</v>
      </c>
      <c r="G513" s="922">
        <v>0.55000000000000004</v>
      </c>
      <c r="H513" s="924">
        <v>4908.1956000000009</v>
      </c>
      <c r="I513" s="925"/>
      <c r="K513" s="1078"/>
      <c r="L513" s="1078"/>
    </row>
    <row r="514" spans="1:12" s="926" customFormat="1" ht="210">
      <c r="A514" s="922" t="s">
        <v>1519</v>
      </c>
      <c r="B514" s="922" t="s">
        <v>1520</v>
      </c>
      <c r="C514" s="922" t="s">
        <v>2543</v>
      </c>
      <c r="D514" s="923">
        <v>46263</v>
      </c>
      <c r="E514" s="922" t="s">
        <v>2544</v>
      </c>
      <c r="F514" s="927">
        <v>8923.9920000000002</v>
      </c>
      <c r="G514" s="922">
        <v>0.7</v>
      </c>
      <c r="H514" s="924">
        <v>6246.7943999999998</v>
      </c>
      <c r="I514" s="925"/>
      <c r="K514" s="1078"/>
      <c r="L514" s="1078"/>
    </row>
    <row r="515" spans="1:12" s="926" customFormat="1" ht="210">
      <c r="A515" s="922" t="s">
        <v>1519</v>
      </c>
      <c r="B515" s="922" t="s">
        <v>1520</v>
      </c>
      <c r="C515" s="922" t="s">
        <v>2545</v>
      </c>
      <c r="D515" s="923">
        <v>46264</v>
      </c>
      <c r="E515" s="922" t="s">
        <v>2546</v>
      </c>
      <c r="F515" s="927">
        <v>8923.9920000000002</v>
      </c>
      <c r="G515" s="922">
        <v>1.65</v>
      </c>
      <c r="H515" s="924">
        <v>14724.586799999999</v>
      </c>
      <c r="I515" s="925"/>
      <c r="K515" s="1078"/>
      <c r="L515" s="1078"/>
    </row>
    <row r="516" spans="1:12" s="926" customFormat="1" ht="210">
      <c r="A516" s="922" t="s">
        <v>1519</v>
      </c>
      <c r="B516" s="922" t="s">
        <v>1520</v>
      </c>
      <c r="C516" s="922" t="s">
        <v>2547</v>
      </c>
      <c r="D516" s="923">
        <v>46264</v>
      </c>
      <c r="E516" s="922" t="s">
        <v>2548</v>
      </c>
      <c r="F516" s="927">
        <v>8923.9920000000002</v>
      </c>
      <c r="G516" s="922">
        <v>2.1</v>
      </c>
      <c r="H516" s="924">
        <v>18740.3832</v>
      </c>
      <c r="I516" s="925"/>
      <c r="K516" s="1078"/>
      <c r="L516" s="1078"/>
    </row>
    <row r="517" spans="1:12" s="926" customFormat="1" ht="210">
      <c r="A517" s="922" t="s">
        <v>1519</v>
      </c>
      <c r="B517" s="922" t="s">
        <v>1520</v>
      </c>
      <c r="C517" s="922" t="s">
        <v>1521</v>
      </c>
      <c r="D517" s="923">
        <v>46268</v>
      </c>
      <c r="E517" s="922" t="s">
        <v>1522</v>
      </c>
      <c r="F517" s="927">
        <v>8923.9920000000002</v>
      </c>
      <c r="G517" s="922">
        <v>0.7</v>
      </c>
      <c r="H517" s="924">
        <v>6246.7943999999998</v>
      </c>
      <c r="I517" s="925"/>
      <c r="K517" s="1078"/>
      <c r="L517" s="1078"/>
    </row>
    <row r="518" spans="1:12" s="926" customFormat="1" ht="210">
      <c r="A518" s="922" t="s">
        <v>1519</v>
      </c>
      <c r="B518" s="922" t="s">
        <v>1520</v>
      </c>
      <c r="C518" s="922" t="s">
        <v>1523</v>
      </c>
      <c r="D518" s="923">
        <v>46268</v>
      </c>
      <c r="E518" s="922" t="s">
        <v>1524</v>
      </c>
      <c r="F518" s="927">
        <v>8923.9920000000002</v>
      </c>
      <c r="G518" s="922">
        <v>0.7</v>
      </c>
      <c r="H518" s="924">
        <v>6246.7943999999998</v>
      </c>
      <c r="I518" s="925"/>
      <c r="K518" s="1078"/>
      <c r="L518" s="1078"/>
    </row>
    <row r="519" spans="1:12" s="926" customFormat="1" ht="210">
      <c r="A519" s="922" t="s">
        <v>1519</v>
      </c>
      <c r="B519" s="922" t="s">
        <v>1520</v>
      </c>
      <c r="C519" s="922" t="s">
        <v>2549</v>
      </c>
      <c r="D519" s="923">
        <v>46272</v>
      </c>
      <c r="E519" s="922" t="s">
        <v>2550</v>
      </c>
      <c r="F519" s="927">
        <v>8923.9920000000002</v>
      </c>
      <c r="G519" s="922">
        <v>2.1</v>
      </c>
      <c r="H519" s="924">
        <v>18740.3832</v>
      </c>
      <c r="I519" s="925"/>
      <c r="K519" s="1078"/>
      <c r="L519" s="1078"/>
    </row>
    <row r="520" spans="1:12" s="926" customFormat="1" ht="210">
      <c r="A520" s="922" t="s">
        <v>1519</v>
      </c>
      <c r="B520" s="922" t="s">
        <v>1520</v>
      </c>
      <c r="C520" s="922" t="s">
        <v>2551</v>
      </c>
      <c r="D520" s="923">
        <v>46272</v>
      </c>
      <c r="E520" s="922" t="s">
        <v>2552</v>
      </c>
      <c r="F520" s="927">
        <v>8923.9920000000002</v>
      </c>
      <c r="G520" s="922">
        <v>2.1</v>
      </c>
      <c r="H520" s="924">
        <v>18740.3832</v>
      </c>
      <c r="I520" s="925"/>
      <c r="K520" s="1078"/>
      <c r="L520" s="1078"/>
    </row>
    <row r="521" spans="1:12" s="926" customFormat="1" ht="210">
      <c r="A521" s="922" t="s">
        <v>1519</v>
      </c>
      <c r="B521" s="922" t="s">
        <v>1520</v>
      </c>
      <c r="C521" s="922" t="s">
        <v>2553</v>
      </c>
      <c r="D521" s="923">
        <v>46272</v>
      </c>
      <c r="E521" s="922" t="s">
        <v>2554</v>
      </c>
      <c r="F521" s="927">
        <v>8923.9920000000002</v>
      </c>
      <c r="G521" s="922">
        <v>7.15</v>
      </c>
      <c r="H521" s="924">
        <v>63806.542800000003</v>
      </c>
      <c r="I521" s="925"/>
      <c r="K521" s="1078"/>
      <c r="L521" s="1078"/>
    </row>
    <row r="522" spans="1:12" s="926" customFormat="1" ht="210">
      <c r="A522" s="922" t="s">
        <v>1519</v>
      </c>
      <c r="B522" s="922" t="s">
        <v>1520</v>
      </c>
      <c r="C522" s="922" t="s">
        <v>2555</v>
      </c>
      <c r="D522" s="923">
        <v>46272</v>
      </c>
      <c r="E522" s="922" t="s">
        <v>2556</v>
      </c>
      <c r="F522" s="927">
        <v>8923.9920000000002</v>
      </c>
      <c r="G522" s="922">
        <v>9.1</v>
      </c>
      <c r="H522" s="924">
        <v>81208.3272</v>
      </c>
      <c r="I522" s="925"/>
      <c r="K522" s="1078"/>
      <c r="L522" s="1078"/>
    </row>
    <row r="523" spans="1:12" s="926" customFormat="1" ht="210">
      <c r="A523" s="922" t="s">
        <v>1519</v>
      </c>
      <c r="B523" s="922" t="s">
        <v>1520</v>
      </c>
      <c r="C523" s="922" t="s">
        <v>2557</v>
      </c>
      <c r="D523" s="923">
        <v>46273</v>
      </c>
      <c r="E523" s="922" t="s">
        <v>2558</v>
      </c>
      <c r="F523" s="927">
        <v>8923.9920000000002</v>
      </c>
      <c r="G523" s="922">
        <v>9.1</v>
      </c>
      <c r="H523" s="924">
        <v>81208.3272</v>
      </c>
      <c r="I523" s="925"/>
      <c r="K523" s="1078"/>
      <c r="L523" s="1078"/>
    </row>
    <row r="524" spans="1:12" s="926" customFormat="1" ht="231">
      <c r="A524" s="922" t="s">
        <v>1519</v>
      </c>
      <c r="B524" s="922" t="s">
        <v>1520</v>
      </c>
      <c r="C524" s="922" t="s">
        <v>2559</v>
      </c>
      <c r="D524" s="923">
        <v>46273</v>
      </c>
      <c r="E524" s="922" t="s">
        <v>2560</v>
      </c>
      <c r="F524" s="927">
        <v>8923.9920000000002</v>
      </c>
      <c r="G524" s="922">
        <v>9.1</v>
      </c>
      <c r="H524" s="924">
        <v>81208.3272</v>
      </c>
      <c r="I524" s="925"/>
      <c r="K524" s="1078"/>
      <c r="L524" s="1078"/>
    </row>
    <row r="525" spans="1:12" s="926" customFormat="1" ht="210">
      <c r="A525" s="922" t="s">
        <v>1519</v>
      </c>
      <c r="B525" s="922" t="s">
        <v>1520</v>
      </c>
      <c r="C525" s="922" t="s">
        <v>2561</v>
      </c>
      <c r="D525" s="923">
        <v>46277</v>
      </c>
      <c r="E525" s="922" t="s">
        <v>2562</v>
      </c>
      <c r="F525" s="927">
        <v>8923.9920000000002</v>
      </c>
      <c r="G525" s="922">
        <v>0.55000000000000004</v>
      </c>
      <c r="H525" s="924">
        <v>4908.1956000000009</v>
      </c>
      <c r="I525" s="925"/>
      <c r="K525" s="1078"/>
      <c r="L525" s="1078"/>
    </row>
    <row r="526" spans="1:12" s="926" customFormat="1" ht="210">
      <c r="A526" s="922" t="s">
        <v>1519</v>
      </c>
      <c r="B526" s="922" t="s">
        <v>1520</v>
      </c>
      <c r="C526" s="922" t="s">
        <v>2563</v>
      </c>
      <c r="D526" s="923">
        <v>46277</v>
      </c>
      <c r="E526" s="922" t="s">
        <v>2564</v>
      </c>
      <c r="F526" s="927">
        <v>8923.9920000000002</v>
      </c>
      <c r="G526" s="922">
        <v>0.7</v>
      </c>
      <c r="H526" s="924">
        <v>6246.7943999999998</v>
      </c>
      <c r="I526" s="925"/>
      <c r="K526" s="1078"/>
      <c r="L526" s="1078"/>
    </row>
    <row r="527" spans="1:12" s="926" customFormat="1" ht="210">
      <c r="A527" s="922" t="s">
        <v>1519</v>
      </c>
      <c r="B527" s="922" t="s">
        <v>1520</v>
      </c>
      <c r="C527" s="922" t="s">
        <v>2565</v>
      </c>
      <c r="D527" s="923">
        <v>46277</v>
      </c>
      <c r="E527" s="922" t="s">
        <v>2566</v>
      </c>
      <c r="F527" s="927">
        <v>8923.9920000000002</v>
      </c>
      <c r="G527" s="922">
        <v>0.7</v>
      </c>
      <c r="H527" s="924">
        <v>6246.7943999999998</v>
      </c>
      <c r="I527" s="925"/>
      <c r="K527" s="1078"/>
      <c r="L527" s="1078"/>
    </row>
    <row r="528" spans="1:12" s="926" customFormat="1" ht="210">
      <c r="A528" s="922" t="s">
        <v>1519</v>
      </c>
      <c r="B528" s="922" t="s">
        <v>1520</v>
      </c>
      <c r="C528" s="922" t="s">
        <v>2567</v>
      </c>
      <c r="D528" s="923">
        <v>46277</v>
      </c>
      <c r="E528" s="922" t="s">
        <v>2568</v>
      </c>
      <c r="F528" s="927">
        <v>8923.9920000000002</v>
      </c>
      <c r="G528" s="922">
        <v>0.7</v>
      </c>
      <c r="H528" s="924">
        <v>6246.7943999999998</v>
      </c>
      <c r="I528" s="925"/>
      <c r="K528" s="1078"/>
      <c r="L528" s="1078"/>
    </row>
    <row r="529" spans="1:12" s="926" customFormat="1" ht="84">
      <c r="A529" s="922" t="s">
        <v>1519</v>
      </c>
      <c r="B529" s="922" t="s">
        <v>1520</v>
      </c>
      <c r="C529" s="922" t="s">
        <v>2569</v>
      </c>
      <c r="D529" s="923">
        <v>46278</v>
      </c>
      <c r="E529" s="922" t="s">
        <v>2570</v>
      </c>
      <c r="F529" s="927">
        <v>8923.9920000000002</v>
      </c>
      <c r="G529" s="922">
        <v>0.05</v>
      </c>
      <c r="H529" s="924">
        <v>446.19960000000003</v>
      </c>
      <c r="I529" s="925"/>
      <c r="K529" s="1078"/>
      <c r="L529" s="1078"/>
    </row>
    <row r="530" spans="1:12" s="926" customFormat="1" ht="252">
      <c r="A530" s="922" t="s">
        <v>1519</v>
      </c>
      <c r="B530" s="922" t="s">
        <v>1520</v>
      </c>
      <c r="C530" s="922" t="s">
        <v>5629</v>
      </c>
      <c r="D530" s="923">
        <v>46281</v>
      </c>
      <c r="E530" s="922" t="s">
        <v>5630</v>
      </c>
      <c r="F530" s="927">
        <v>8923.9920000000002</v>
      </c>
      <c r="G530" s="922">
        <v>0.9</v>
      </c>
      <c r="H530" s="924">
        <v>8031.5928000000004</v>
      </c>
      <c r="I530" s="925"/>
      <c r="K530" s="1078"/>
      <c r="L530" s="1078"/>
    </row>
    <row r="531" spans="1:12" s="926" customFormat="1" ht="252">
      <c r="A531" s="922" t="s">
        <v>1519</v>
      </c>
      <c r="B531" s="922" t="s">
        <v>1520</v>
      </c>
      <c r="C531" s="922" t="s">
        <v>5631</v>
      </c>
      <c r="D531" s="923">
        <v>46282</v>
      </c>
      <c r="E531" s="922" t="s">
        <v>5632</v>
      </c>
      <c r="F531" s="927">
        <v>8923.9920000000002</v>
      </c>
      <c r="G531" s="922">
        <v>2.7</v>
      </c>
      <c r="H531" s="924">
        <v>24094.778400000003</v>
      </c>
      <c r="I531" s="925"/>
      <c r="K531" s="1078"/>
      <c r="L531" s="1078"/>
    </row>
    <row r="532" spans="1:12" s="926" customFormat="1" ht="252">
      <c r="A532" s="922" t="s">
        <v>1519</v>
      </c>
      <c r="B532" s="922" t="s">
        <v>1520</v>
      </c>
      <c r="C532" s="922" t="s">
        <v>5767</v>
      </c>
      <c r="D532" s="923">
        <v>46289</v>
      </c>
      <c r="E532" s="922" t="s">
        <v>5768</v>
      </c>
      <c r="F532" s="927">
        <v>8923.9920000000002</v>
      </c>
      <c r="G532" s="922">
        <v>11.7</v>
      </c>
      <c r="H532" s="924">
        <v>104410.7064</v>
      </c>
      <c r="I532" s="925"/>
      <c r="K532" s="1078"/>
      <c r="L532" s="1078"/>
    </row>
    <row r="533" spans="1:12" s="926" customFormat="1" ht="84">
      <c r="A533" s="922" t="s">
        <v>1519</v>
      </c>
      <c r="B533" s="922" t="s">
        <v>1520</v>
      </c>
      <c r="C533" s="922" t="s">
        <v>5769</v>
      </c>
      <c r="D533" s="923">
        <v>46291</v>
      </c>
      <c r="E533" s="922" t="s">
        <v>5770</v>
      </c>
      <c r="F533" s="927">
        <v>8923.9920000000002</v>
      </c>
      <c r="G533" s="922">
        <v>0.1</v>
      </c>
      <c r="H533" s="924">
        <v>892.39920000000006</v>
      </c>
      <c r="I533" s="925"/>
      <c r="K533" s="1078"/>
      <c r="L533" s="1078"/>
    </row>
    <row r="534" spans="1:12" s="926" customFormat="1" ht="252">
      <c r="A534" s="922" t="s">
        <v>1519</v>
      </c>
      <c r="B534" s="922" t="s">
        <v>1520</v>
      </c>
      <c r="C534" s="922" t="s">
        <v>5771</v>
      </c>
      <c r="D534" s="923">
        <v>46291</v>
      </c>
      <c r="E534" s="922" t="s">
        <v>5772</v>
      </c>
      <c r="F534" s="927">
        <v>8923.9920000000002</v>
      </c>
      <c r="G534" s="922">
        <v>0.8</v>
      </c>
      <c r="H534" s="924">
        <v>7139.1936000000005</v>
      </c>
      <c r="I534" s="925"/>
      <c r="K534" s="1078"/>
      <c r="L534" s="1078"/>
    </row>
    <row r="535" spans="1:12" s="926" customFormat="1" ht="84">
      <c r="A535" s="922" t="s">
        <v>1519</v>
      </c>
      <c r="B535" s="922" t="s">
        <v>1520</v>
      </c>
      <c r="C535" s="922" t="s">
        <v>5773</v>
      </c>
      <c r="D535" s="923">
        <v>46292</v>
      </c>
      <c r="E535" s="922" t="s">
        <v>5774</v>
      </c>
      <c r="F535" s="927">
        <v>8923.9920000000002</v>
      </c>
      <c r="G535" s="922">
        <v>1.3</v>
      </c>
      <c r="H535" s="924">
        <v>11601.189600000002</v>
      </c>
      <c r="I535" s="925"/>
      <c r="K535" s="1078"/>
      <c r="L535" s="1078"/>
    </row>
    <row r="536" spans="1:12" s="926" customFormat="1" ht="252">
      <c r="A536" s="922" t="s">
        <v>1519</v>
      </c>
      <c r="B536" s="922" t="s">
        <v>1520</v>
      </c>
      <c r="C536" s="922" t="s">
        <v>5775</v>
      </c>
      <c r="D536" s="923">
        <v>46292</v>
      </c>
      <c r="E536" s="922" t="s">
        <v>5776</v>
      </c>
      <c r="F536" s="927">
        <v>8923.9920000000002</v>
      </c>
      <c r="G536" s="922">
        <v>10.4</v>
      </c>
      <c r="H536" s="924">
        <v>92809.516800000012</v>
      </c>
      <c r="I536" s="925"/>
      <c r="K536" s="1078"/>
      <c r="L536" s="1078"/>
    </row>
    <row r="537" spans="1:12" s="926" customFormat="1" ht="252">
      <c r="A537" s="922" t="s">
        <v>1519</v>
      </c>
      <c r="B537" s="922" t="s">
        <v>1520</v>
      </c>
      <c r="C537" s="922" t="s">
        <v>5777</v>
      </c>
      <c r="D537" s="923">
        <v>46292</v>
      </c>
      <c r="E537" s="922" t="s">
        <v>5778</v>
      </c>
      <c r="F537" s="927">
        <v>8923.9920000000002</v>
      </c>
      <c r="G537" s="922">
        <v>0.9</v>
      </c>
      <c r="H537" s="924">
        <v>8031.5928000000004</v>
      </c>
      <c r="I537" s="925"/>
      <c r="K537" s="1078"/>
      <c r="L537" s="1078"/>
    </row>
    <row r="538" spans="1:12" s="926" customFormat="1" ht="84">
      <c r="A538" s="922" t="s">
        <v>1519</v>
      </c>
      <c r="B538" s="922" t="s">
        <v>1520</v>
      </c>
      <c r="C538" s="922" t="s">
        <v>5882</v>
      </c>
      <c r="D538" s="923">
        <v>46293</v>
      </c>
      <c r="E538" s="922" t="s">
        <v>5883</v>
      </c>
      <c r="F538" s="927">
        <v>8923.9920000000002</v>
      </c>
      <c r="G538" s="922">
        <v>1.3</v>
      </c>
      <c r="H538" s="924">
        <v>11601.189600000002</v>
      </c>
      <c r="I538" s="925"/>
      <c r="K538" s="1078"/>
      <c r="L538" s="1078"/>
    </row>
    <row r="539" spans="1:12" s="926" customFormat="1" ht="273">
      <c r="A539" s="922" t="s">
        <v>1519</v>
      </c>
      <c r="B539" s="922" t="s">
        <v>1520</v>
      </c>
      <c r="C539" s="922" t="s">
        <v>5884</v>
      </c>
      <c r="D539" s="923">
        <v>46293</v>
      </c>
      <c r="E539" s="922" t="s">
        <v>5885</v>
      </c>
      <c r="F539" s="927">
        <v>8923.9920000000002</v>
      </c>
      <c r="G539" s="922">
        <v>10.4</v>
      </c>
      <c r="H539" s="924">
        <v>92809.516800000012</v>
      </c>
      <c r="I539" s="925"/>
      <c r="K539" s="1078"/>
      <c r="L539" s="1078"/>
    </row>
    <row r="540" spans="1:12" s="926" customFormat="1" ht="84">
      <c r="A540" s="922" t="s">
        <v>1519</v>
      </c>
      <c r="B540" s="922" t="s">
        <v>1520</v>
      </c>
      <c r="C540" s="922" t="s">
        <v>5886</v>
      </c>
      <c r="D540" s="923">
        <v>46294</v>
      </c>
      <c r="E540" s="922" t="s">
        <v>5887</v>
      </c>
      <c r="F540" s="927">
        <v>8923.9920000000002</v>
      </c>
      <c r="G540" s="922">
        <v>0.1</v>
      </c>
      <c r="H540" s="924">
        <v>892.39920000000006</v>
      </c>
      <c r="I540" s="925"/>
      <c r="K540" s="1078"/>
      <c r="L540" s="1078"/>
    </row>
    <row r="541" spans="1:12" s="926" customFormat="1" ht="252">
      <c r="A541" s="922" t="s">
        <v>1519</v>
      </c>
      <c r="B541" s="922" t="s">
        <v>1520</v>
      </c>
      <c r="C541" s="922" t="s">
        <v>5888</v>
      </c>
      <c r="D541" s="923">
        <v>46294</v>
      </c>
      <c r="E541" s="922" t="s">
        <v>5889</v>
      </c>
      <c r="F541" s="927">
        <v>8923.9920000000002</v>
      </c>
      <c r="G541" s="922">
        <v>0.8</v>
      </c>
      <c r="H541" s="924">
        <v>7139.1936000000005</v>
      </c>
      <c r="I541" s="925"/>
      <c r="K541" s="1078"/>
      <c r="L541" s="1078"/>
    </row>
    <row r="542" spans="1:12" s="926" customFormat="1" ht="84">
      <c r="A542" s="922" t="s">
        <v>1519</v>
      </c>
      <c r="B542" s="922" t="s">
        <v>1520</v>
      </c>
      <c r="C542" s="922" t="s">
        <v>5890</v>
      </c>
      <c r="D542" s="923">
        <v>46294</v>
      </c>
      <c r="E542" s="922" t="s">
        <v>5891</v>
      </c>
      <c r="F542" s="927">
        <v>8923.9920000000002</v>
      </c>
      <c r="G542" s="922">
        <v>0.15</v>
      </c>
      <c r="H542" s="924">
        <v>1338.5988</v>
      </c>
      <c r="I542" s="925"/>
      <c r="K542" s="1078"/>
      <c r="L542" s="1078"/>
    </row>
    <row r="543" spans="1:12" s="926" customFormat="1" ht="105">
      <c r="A543" s="922" t="s">
        <v>1519</v>
      </c>
      <c r="B543" s="922" t="s">
        <v>1520</v>
      </c>
      <c r="C543" s="922" t="s">
        <v>5892</v>
      </c>
      <c r="D543" s="923">
        <v>46295</v>
      </c>
      <c r="E543" s="922" t="s">
        <v>5893</v>
      </c>
      <c r="F543" s="927">
        <v>8923.9920000000002</v>
      </c>
      <c r="G543" s="922">
        <v>0.65</v>
      </c>
      <c r="H543" s="924">
        <v>5800.5948000000008</v>
      </c>
      <c r="I543" s="925"/>
      <c r="K543" s="1078"/>
      <c r="L543" s="1078"/>
    </row>
    <row r="544" spans="1:12" s="926" customFormat="1" ht="84">
      <c r="A544" s="922" t="s">
        <v>1519</v>
      </c>
      <c r="B544" s="922" t="s">
        <v>1520</v>
      </c>
      <c r="C544" s="922" t="s">
        <v>5894</v>
      </c>
      <c r="D544" s="923">
        <v>46296</v>
      </c>
      <c r="E544" s="922" t="s">
        <v>5895</v>
      </c>
      <c r="F544" s="927">
        <v>8923.9920000000002</v>
      </c>
      <c r="G544" s="922">
        <v>0.05</v>
      </c>
      <c r="H544" s="924">
        <v>446.19960000000003</v>
      </c>
      <c r="I544" s="925"/>
      <c r="K544" s="1078"/>
      <c r="L544" s="1078"/>
    </row>
    <row r="545" spans="1:12" s="926" customFormat="1" ht="336">
      <c r="A545" s="922" t="s">
        <v>1519</v>
      </c>
      <c r="B545" s="922" t="s">
        <v>1520</v>
      </c>
      <c r="C545" s="922" t="s">
        <v>5896</v>
      </c>
      <c r="D545" s="923">
        <v>46296</v>
      </c>
      <c r="E545" s="922" t="s">
        <v>5897</v>
      </c>
      <c r="F545" s="927">
        <v>8923.9920000000002</v>
      </c>
      <c r="G545" s="922">
        <v>1.25</v>
      </c>
      <c r="H545" s="924">
        <v>11154.99</v>
      </c>
      <c r="I545" s="925"/>
      <c r="K545" s="1078"/>
      <c r="L545" s="1078"/>
    </row>
    <row r="546" spans="1:12" s="926" customFormat="1" ht="336">
      <c r="A546" s="922" t="s">
        <v>1519</v>
      </c>
      <c r="B546" s="922" t="s">
        <v>1520</v>
      </c>
      <c r="C546" s="922" t="s">
        <v>5898</v>
      </c>
      <c r="D546" s="923">
        <v>46298</v>
      </c>
      <c r="E546" s="922" t="s">
        <v>5897</v>
      </c>
      <c r="F546" s="927">
        <v>8923.9920000000002</v>
      </c>
      <c r="G546" s="922">
        <v>1.25</v>
      </c>
      <c r="H546" s="924">
        <v>11154.99</v>
      </c>
      <c r="I546" s="925"/>
      <c r="K546" s="1078"/>
      <c r="L546" s="1078"/>
    </row>
    <row r="547" spans="1:12" s="926" customFormat="1" ht="294">
      <c r="A547" s="922" t="s">
        <v>1519</v>
      </c>
      <c r="B547" s="922" t="s">
        <v>1520</v>
      </c>
      <c r="C547" s="922" t="s">
        <v>5899</v>
      </c>
      <c r="D547" s="923">
        <v>46299</v>
      </c>
      <c r="E547" s="922" t="s">
        <v>5900</v>
      </c>
      <c r="F547" s="927">
        <v>8923.9920000000002</v>
      </c>
      <c r="G547" s="922">
        <v>8.4499999999999993</v>
      </c>
      <c r="H547" s="924">
        <v>75407.732399999994</v>
      </c>
      <c r="I547" s="925"/>
      <c r="K547" s="1078"/>
      <c r="L547" s="1078"/>
    </row>
    <row r="548" spans="1:12" s="926" customFormat="1" ht="273">
      <c r="A548" s="922" t="s">
        <v>1519</v>
      </c>
      <c r="B548" s="922" t="s">
        <v>1520</v>
      </c>
      <c r="C548" s="922" t="s">
        <v>6103</v>
      </c>
      <c r="D548" s="923">
        <v>46300</v>
      </c>
      <c r="E548" s="922" t="s">
        <v>6106</v>
      </c>
      <c r="F548" s="927">
        <v>8923.9920000000002</v>
      </c>
      <c r="G548" s="922">
        <v>1</v>
      </c>
      <c r="H548" s="924">
        <v>8923.9920000000002</v>
      </c>
      <c r="I548" s="925"/>
      <c r="K548" s="1078"/>
      <c r="L548" s="1078"/>
    </row>
    <row r="549" spans="1:12" s="926" customFormat="1" ht="189">
      <c r="A549" s="922" t="s">
        <v>1519</v>
      </c>
      <c r="B549" s="922" t="s">
        <v>1520</v>
      </c>
      <c r="C549" s="922" t="s">
        <v>6107</v>
      </c>
      <c r="D549" s="923">
        <v>46301</v>
      </c>
      <c r="E549" s="922" t="s">
        <v>6108</v>
      </c>
      <c r="F549" s="927">
        <v>8923.9920000000002</v>
      </c>
      <c r="G549" s="922">
        <v>0.9</v>
      </c>
      <c r="H549" s="924">
        <v>8031.5928000000004</v>
      </c>
      <c r="I549" s="925"/>
      <c r="K549" s="1078"/>
      <c r="L549" s="1078"/>
    </row>
    <row r="550" spans="1:12" s="926" customFormat="1" ht="273">
      <c r="A550" s="922" t="s">
        <v>1519</v>
      </c>
      <c r="B550" s="922" t="s">
        <v>1520</v>
      </c>
      <c r="C550" s="922" t="s">
        <v>6109</v>
      </c>
      <c r="D550" s="923">
        <v>46301</v>
      </c>
      <c r="E550" s="922" t="s">
        <v>6110</v>
      </c>
      <c r="F550" s="927">
        <v>8923.9920000000002</v>
      </c>
      <c r="G550" s="922">
        <v>3</v>
      </c>
      <c r="H550" s="924">
        <v>26771.976000000002</v>
      </c>
      <c r="I550" s="925"/>
      <c r="K550" s="1078"/>
      <c r="L550" s="1078"/>
    </row>
    <row r="551" spans="1:12" s="926" customFormat="1" ht="210">
      <c r="A551" s="922" t="s">
        <v>1519</v>
      </c>
      <c r="B551" s="922" t="s">
        <v>1520</v>
      </c>
      <c r="C551" s="922" t="s">
        <v>6111</v>
      </c>
      <c r="D551" s="923">
        <v>46303</v>
      </c>
      <c r="E551" s="922" t="s">
        <v>6112</v>
      </c>
      <c r="F551" s="927">
        <v>8923.9920000000002</v>
      </c>
      <c r="G551" s="922">
        <v>3.9</v>
      </c>
      <c r="H551" s="924">
        <v>34803.568800000001</v>
      </c>
      <c r="I551" s="925"/>
      <c r="K551" s="1078"/>
      <c r="L551" s="1078"/>
    </row>
    <row r="552" spans="1:12" s="926" customFormat="1" ht="294">
      <c r="A552" s="922" t="s">
        <v>1519</v>
      </c>
      <c r="B552" s="922" t="s">
        <v>1520</v>
      </c>
      <c r="C552" s="922" t="s">
        <v>6113</v>
      </c>
      <c r="D552" s="923">
        <v>46303</v>
      </c>
      <c r="E552" s="922" t="s">
        <v>6114</v>
      </c>
      <c r="F552" s="927">
        <v>8923.9920000000002</v>
      </c>
      <c r="G552" s="922">
        <v>13</v>
      </c>
      <c r="H552" s="924">
        <v>116011.89600000001</v>
      </c>
      <c r="I552" s="925"/>
      <c r="K552" s="1078"/>
      <c r="L552" s="1078"/>
    </row>
    <row r="553" spans="1:12" s="926" customFormat="1" ht="294">
      <c r="A553" s="922" t="s">
        <v>1519</v>
      </c>
      <c r="B553" s="922" t="s">
        <v>1520</v>
      </c>
      <c r="C553" s="922" t="s">
        <v>6115</v>
      </c>
      <c r="D553" s="923">
        <v>46303</v>
      </c>
      <c r="E553" s="922" t="s">
        <v>6116</v>
      </c>
      <c r="F553" s="927">
        <v>8923.9920000000002</v>
      </c>
      <c r="G553" s="922">
        <v>0.9</v>
      </c>
      <c r="H553" s="924">
        <v>8031.5928000000004</v>
      </c>
      <c r="I553" s="925"/>
      <c r="K553" s="1078"/>
      <c r="L553" s="1078"/>
    </row>
    <row r="554" spans="1:12" s="926" customFormat="1" ht="189">
      <c r="A554" s="922" t="s">
        <v>1519</v>
      </c>
      <c r="B554" s="922" t="s">
        <v>1520</v>
      </c>
      <c r="C554" s="922" t="s">
        <v>6117</v>
      </c>
      <c r="D554" s="923">
        <v>46305</v>
      </c>
      <c r="E554" s="922" t="s">
        <v>6118</v>
      </c>
      <c r="F554" s="927">
        <v>8923.9920000000002</v>
      </c>
      <c r="G554" s="922">
        <v>0.9</v>
      </c>
      <c r="H554" s="924">
        <v>8031.5928000000004</v>
      </c>
      <c r="I554" s="925"/>
      <c r="K554" s="1078"/>
      <c r="L554" s="1078"/>
    </row>
    <row r="555" spans="1:12" s="926" customFormat="1" ht="273">
      <c r="A555" s="922" t="s">
        <v>1519</v>
      </c>
      <c r="B555" s="922" t="s">
        <v>1520</v>
      </c>
      <c r="C555" s="922" t="s">
        <v>6119</v>
      </c>
      <c r="D555" s="923">
        <v>46305</v>
      </c>
      <c r="E555" s="922" t="s">
        <v>6120</v>
      </c>
      <c r="F555" s="927">
        <v>8923.9920000000002</v>
      </c>
      <c r="G555" s="922">
        <v>0.65</v>
      </c>
      <c r="H555" s="924">
        <v>5800.5948000000008</v>
      </c>
      <c r="I555" s="925"/>
      <c r="K555" s="1078"/>
      <c r="L555" s="1078"/>
    </row>
    <row r="556" spans="1:12" s="926" customFormat="1" ht="252">
      <c r="A556" s="922" t="s">
        <v>2571</v>
      </c>
      <c r="B556" s="922" t="s">
        <v>2572</v>
      </c>
      <c r="C556" s="922" t="s">
        <v>2573</v>
      </c>
      <c r="D556" s="923">
        <v>46263</v>
      </c>
      <c r="E556" s="922" t="s">
        <v>2574</v>
      </c>
      <c r="F556" s="927">
        <v>10372.691999999999</v>
      </c>
      <c r="G556" s="922">
        <v>0.85</v>
      </c>
      <c r="H556" s="924">
        <v>8816.7881999999991</v>
      </c>
      <c r="I556" s="925"/>
      <c r="K556" s="1078"/>
      <c r="L556" s="1078"/>
    </row>
    <row r="557" spans="1:12" s="926" customFormat="1" ht="231">
      <c r="A557" s="922" t="s">
        <v>2571</v>
      </c>
      <c r="B557" s="922" t="s">
        <v>2572</v>
      </c>
      <c r="C557" s="922" t="s">
        <v>2575</v>
      </c>
      <c r="D557" s="923">
        <v>46264</v>
      </c>
      <c r="E557" s="922" t="s">
        <v>2576</v>
      </c>
      <c r="F557" s="927">
        <v>10372.691999999999</v>
      </c>
      <c r="G557" s="922">
        <v>2.4</v>
      </c>
      <c r="H557" s="924">
        <v>24894.460799999997</v>
      </c>
      <c r="I557" s="925"/>
      <c r="K557" s="1078"/>
      <c r="L557" s="1078"/>
    </row>
    <row r="558" spans="1:12" s="926" customFormat="1" ht="231">
      <c r="A558" s="922" t="s">
        <v>2571</v>
      </c>
      <c r="B558" s="922" t="s">
        <v>2572</v>
      </c>
      <c r="C558" s="922" t="s">
        <v>2577</v>
      </c>
      <c r="D558" s="923">
        <v>46277</v>
      </c>
      <c r="E558" s="922" t="s">
        <v>2578</v>
      </c>
      <c r="F558" s="927">
        <v>10372.691999999999</v>
      </c>
      <c r="G558" s="922">
        <v>0.8</v>
      </c>
      <c r="H558" s="924">
        <v>8298.1535999999996</v>
      </c>
      <c r="I558" s="925"/>
      <c r="K558" s="1078"/>
      <c r="L558" s="1078"/>
    </row>
    <row r="559" spans="1:12" s="926" customFormat="1" ht="231">
      <c r="A559" s="922" t="s">
        <v>2571</v>
      </c>
      <c r="B559" s="922" t="s">
        <v>2572</v>
      </c>
      <c r="C559" s="922" t="s">
        <v>2579</v>
      </c>
      <c r="D559" s="923">
        <v>46277</v>
      </c>
      <c r="E559" s="922" t="s">
        <v>2580</v>
      </c>
      <c r="F559" s="927">
        <v>10372.691999999999</v>
      </c>
      <c r="G559" s="922">
        <v>0.8</v>
      </c>
      <c r="H559" s="924">
        <v>8298.1535999999996</v>
      </c>
      <c r="I559" s="925"/>
      <c r="K559" s="1078"/>
      <c r="L559" s="1078"/>
    </row>
    <row r="560" spans="1:12" s="926" customFormat="1" ht="252">
      <c r="A560" s="922" t="s">
        <v>2571</v>
      </c>
      <c r="B560" s="922" t="s">
        <v>2572</v>
      </c>
      <c r="C560" s="922" t="s">
        <v>2581</v>
      </c>
      <c r="D560" s="923">
        <v>46279</v>
      </c>
      <c r="E560" s="922" t="s">
        <v>2582</v>
      </c>
      <c r="F560" s="927">
        <v>10372.691999999999</v>
      </c>
      <c r="G560" s="922">
        <v>10.4</v>
      </c>
      <c r="H560" s="924">
        <v>107875.99679999999</v>
      </c>
      <c r="I560" s="925"/>
      <c r="K560" s="1078"/>
      <c r="L560" s="1078"/>
    </row>
    <row r="561" spans="1:12" s="926" customFormat="1" ht="231">
      <c r="A561" s="922" t="s">
        <v>2571</v>
      </c>
      <c r="B561" s="922" t="s">
        <v>2572</v>
      </c>
      <c r="C561" s="922" t="s">
        <v>5633</v>
      </c>
      <c r="D561" s="923">
        <v>46284</v>
      </c>
      <c r="E561" s="922" t="s">
        <v>5634</v>
      </c>
      <c r="F561" s="927">
        <v>10372.691999999999</v>
      </c>
      <c r="G561" s="922">
        <v>2.25</v>
      </c>
      <c r="H561" s="924">
        <v>23338.556999999997</v>
      </c>
      <c r="I561" s="925"/>
      <c r="K561" s="1078"/>
      <c r="L561" s="1078"/>
    </row>
    <row r="562" spans="1:12" s="926" customFormat="1" ht="252">
      <c r="A562" s="922" t="s">
        <v>2571</v>
      </c>
      <c r="B562" s="922" t="s">
        <v>2572</v>
      </c>
      <c r="C562" s="922" t="s">
        <v>5635</v>
      </c>
      <c r="D562" s="923">
        <v>46285</v>
      </c>
      <c r="E562" s="922" t="s">
        <v>5636</v>
      </c>
      <c r="F562" s="927">
        <v>10372.691999999999</v>
      </c>
      <c r="G562" s="922">
        <v>9.75</v>
      </c>
      <c r="H562" s="924">
        <v>101133.74699999999</v>
      </c>
      <c r="I562" s="925"/>
      <c r="K562" s="1078"/>
      <c r="L562" s="1078"/>
    </row>
    <row r="563" spans="1:12" s="926" customFormat="1" ht="84">
      <c r="A563" s="922" t="s">
        <v>2571</v>
      </c>
      <c r="B563" s="922" t="s">
        <v>2572</v>
      </c>
      <c r="C563" s="922" t="s">
        <v>5637</v>
      </c>
      <c r="D563" s="923">
        <v>46286</v>
      </c>
      <c r="E563" s="922" t="s">
        <v>5638</v>
      </c>
      <c r="F563" s="927">
        <v>10372.691999999999</v>
      </c>
      <c r="G563" s="922">
        <v>0.15</v>
      </c>
      <c r="H563" s="924">
        <v>1555.9037999999998</v>
      </c>
      <c r="I563" s="925"/>
      <c r="K563" s="1078"/>
      <c r="L563" s="1078"/>
    </row>
    <row r="564" spans="1:12" s="926" customFormat="1" ht="231">
      <c r="A564" s="922" t="s">
        <v>2571</v>
      </c>
      <c r="B564" s="922" t="s">
        <v>2572</v>
      </c>
      <c r="C564" s="922" t="s">
        <v>5779</v>
      </c>
      <c r="D564" s="923">
        <v>46287</v>
      </c>
      <c r="E564" s="922" t="s">
        <v>5780</v>
      </c>
      <c r="F564" s="927">
        <v>10372.691999999999</v>
      </c>
      <c r="G564" s="922">
        <v>0.75</v>
      </c>
      <c r="H564" s="924">
        <v>7779.5189999999993</v>
      </c>
      <c r="I564" s="925"/>
      <c r="K564" s="1078"/>
      <c r="L564" s="1078"/>
    </row>
    <row r="565" spans="1:12" s="926" customFormat="1" ht="105">
      <c r="A565" s="922" t="s">
        <v>2571</v>
      </c>
      <c r="B565" s="922" t="s">
        <v>2572</v>
      </c>
      <c r="C565" s="922" t="s">
        <v>5781</v>
      </c>
      <c r="D565" s="923">
        <v>46289</v>
      </c>
      <c r="E565" s="922" t="s">
        <v>5782</v>
      </c>
      <c r="F565" s="927">
        <v>10372.691999999999</v>
      </c>
      <c r="G565" s="922">
        <v>0.65</v>
      </c>
      <c r="H565" s="924">
        <v>6742.2497999999996</v>
      </c>
      <c r="I565" s="925"/>
      <c r="K565" s="1078"/>
      <c r="L565" s="1078"/>
    </row>
    <row r="566" spans="1:12" s="926" customFormat="1" ht="84">
      <c r="A566" s="922" t="s">
        <v>2571</v>
      </c>
      <c r="B566" s="922" t="s">
        <v>2572</v>
      </c>
      <c r="C566" s="922" t="s">
        <v>5783</v>
      </c>
      <c r="D566" s="923">
        <v>46291</v>
      </c>
      <c r="E566" s="922" t="s">
        <v>5784</v>
      </c>
      <c r="F566" s="927">
        <v>10372.691999999999</v>
      </c>
      <c r="G566" s="922">
        <v>0.05</v>
      </c>
      <c r="H566" s="924">
        <v>518.63459999999998</v>
      </c>
      <c r="I566" s="925"/>
      <c r="K566" s="1078"/>
      <c r="L566" s="1078"/>
    </row>
    <row r="567" spans="1:12" s="926" customFormat="1" ht="210">
      <c r="A567" s="922" t="s">
        <v>5639</v>
      </c>
      <c r="B567" s="922" t="s">
        <v>5640</v>
      </c>
      <c r="C567" s="922" t="s">
        <v>5643</v>
      </c>
      <c r="D567" s="923">
        <v>46284</v>
      </c>
      <c r="E567" s="922" t="s">
        <v>5644</v>
      </c>
      <c r="F567" s="927">
        <v>927.16800000000001</v>
      </c>
      <c r="G567" s="922">
        <v>5.5</v>
      </c>
      <c r="H567" s="924">
        <v>5099.424</v>
      </c>
      <c r="I567" s="925"/>
      <c r="K567" s="1078"/>
      <c r="L567" s="1078"/>
    </row>
    <row r="568" spans="1:12" s="926" customFormat="1" ht="210">
      <c r="A568" s="922" t="s">
        <v>5639</v>
      </c>
      <c r="B568" s="922" t="s">
        <v>5640</v>
      </c>
      <c r="C568" s="922" t="s">
        <v>5645</v>
      </c>
      <c r="D568" s="923">
        <v>46284</v>
      </c>
      <c r="E568" s="922" t="s">
        <v>5646</v>
      </c>
      <c r="F568" s="927">
        <v>927.16800000000001</v>
      </c>
      <c r="G568" s="922">
        <v>7</v>
      </c>
      <c r="H568" s="924">
        <v>6490.1760000000004</v>
      </c>
      <c r="I568" s="925"/>
      <c r="K568" s="1078"/>
      <c r="L568" s="1078"/>
    </row>
    <row r="569" spans="1:12" s="926" customFormat="1" ht="210">
      <c r="A569" s="922" t="s">
        <v>5639</v>
      </c>
      <c r="B569" s="922" t="s">
        <v>5640</v>
      </c>
      <c r="C569" s="922" t="s">
        <v>5647</v>
      </c>
      <c r="D569" s="923">
        <v>46284</v>
      </c>
      <c r="E569" s="922" t="s">
        <v>5648</v>
      </c>
      <c r="F569" s="927">
        <v>927.16800000000001</v>
      </c>
      <c r="G569" s="922">
        <v>6.5</v>
      </c>
      <c r="H569" s="924">
        <v>6026.5919999999996</v>
      </c>
      <c r="I569" s="925"/>
      <c r="K569" s="1078"/>
      <c r="L569" s="1078"/>
    </row>
    <row r="570" spans="1:12" s="926" customFormat="1" ht="210">
      <c r="A570" s="922" t="s">
        <v>5639</v>
      </c>
      <c r="B570" s="922" t="s">
        <v>5640</v>
      </c>
      <c r="C570" s="922" t="s">
        <v>5649</v>
      </c>
      <c r="D570" s="923">
        <v>46284</v>
      </c>
      <c r="E570" s="922" t="s">
        <v>5650</v>
      </c>
      <c r="F570" s="927">
        <v>927.16800000000001</v>
      </c>
      <c r="G570" s="922">
        <v>6.5</v>
      </c>
      <c r="H570" s="924">
        <v>6026.5919999999996</v>
      </c>
      <c r="I570" s="925"/>
      <c r="K570" s="1078"/>
      <c r="L570" s="1078"/>
    </row>
    <row r="571" spans="1:12" s="926" customFormat="1" ht="231">
      <c r="A571" s="922" t="s">
        <v>6121</v>
      </c>
      <c r="B571" s="922" t="s">
        <v>6122</v>
      </c>
      <c r="C571" s="922" t="s">
        <v>5641</v>
      </c>
      <c r="D571" s="923">
        <v>46284</v>
      </c>
      <c r="E571" s="922" t="s">
        <v>5642</v>
      </c>
      <c r="F571" s="927">
        <v>1065.8920000000001</v>
      </c>
      <c r="G571" s="922">
        <v>8</v>
      </c>
      <c r="H571" s="924">
        <v>8527.1360000000004</v>
      </c>
      <c r="I571" s="925"/>
      <c r="K571" s="1078"/>
      <c r="L571" s="1078"/>
    </row>
    <row r="572" spans="1:12" s="926" customFormat="1" ht="63">
      <c r="A572" s="922" t="s">
        <v>5785</v>
      </c>
      <c r="B572" s="922" t="s">
        <v>5786</v>
      </c>
      <c r="C572" s="922" t="s">
        <v>5787</v>
      </c>
      <c r="D572" s="923">
        <v>46289</v>
      </c>
      <c r="E572" s="922" t="s">
        <v>5788</v>
      </c>
      <c r="F572" s="927">
        <v>421.44</v>
      </c>
      <c r="G572" s="922">
        <v>18.3</v>
      </c>
      <c r="H572" s="924">
        <v>7712.3519999999999</v>
      </c>
      <c r="I572" s="925"/>
      <c r="K572" s="1078"/>
      <c r="L572" s="1078"/>
    </row>
    <row r="573" spans="1:12" s="926" customFormat="1" ht="63">
      <c r="A573" s="922" t="s">
        <v>5785</v>
      </c>
      <c r="B573" s="922" t="s">
        <v>5786</v>
      </c>
      <c r="C573" s="922" t="s">
        <v>5789</v>
      </c>
      <c r="D573" s="923">
        <v>46292</v>
      </c>
      <c r="E573" s="922" t="s">
        <v>5790</v>
      </c>
      <c r="F573" s="927">
        <v>421.44</v>
      </c>
      <c r="G573" s="922">
        <v>17.45</v>
      </c>
      <c r="H573" s="924">
        <v>7354.1279999999997</v>
      </c>
      <c r="I573" s="925"/>
      <c r="K573" s="1078"/>
      <c r="L573" s="1078"/>
    </row>
    <row r="574" spans="1:12" s="926" customFormat="1" ht="63">
      <c r="A574" s="922" t="s">
        <v>5785</v>
      </c>
      <c r="B574" s="922" t="s">
        <v>5786</v>
      </c>
      <c r="C574" s="922" t="s">
        <v>6123</v>
      </c>
      <c r="D574" s="923">
        <v>46302</v>
      </c>
      <c r="E574" s="922" t="s">
        <v>6124</v>
      </c>
      <c r="F574" s="927">
        <v>421.44</v>
      </c>
      <c r="G574" s="922">
        <v>15.8</v>
      </c>
      <c r="H574" s="924">
        <v>6658.7520000000004</v>
      </c>
      <c r="I574" s="925"/>
      <c r="K574" s="1078"/>
      <c r="L574" s="1078"/>
    </row>
    <row r="575" spans="1:12" s="926" customFormat="1" ht="126">
      <c r="A575" s="922" t="s">
        <v>5901</v>
      </c>
      <c r="B575" s="922" t="s">
        <v>5902</v>
      </c>
      <c r="C575" s="922" t="s">
        <v>5903</v>
      </c>
      <c r="D575" s="923">
        <v>46298</v>
      </c>
      <c r="E575" s="922" t="s">
        <v>5904</v>
      </c>
      <c r="F575" s="927">
        <v>281.83800000000002</v>
      </c>
      <c r="G575" s="922">
        <v>342</v>
      </c>
      <c r="H575" s="924">
        <v>96388.596000000005</v>
      </c>
      <c r="I575" s="925"/>
      <c r="K575" s="1078"/>
      <c r="L575" s="1078"/>
    </row>
    <row r="576" spans="1:12" s="926" customFormat="1" ht="168">
      <c r="A576" s="922" t="s">
        <v>5905</v>
      </c>
      <c r="B576" s="922" t="s">
        <v>5906</v>
      </c>
      <c r="C576" s="922" t="s">
        <v>5907</v>
      </c>
      <c r="D576" s="923">
        <v>46298</v>
      </c>
      <c r="E576" s="922" t="s">
        <v>5908</v>
      </c>
      <c r="F576" s="927">
        <v>438.12200000000001</v>
      </c>
      <c r="G576" s="922">
        <v>292</v>
      </c>
      <c r="H576" s="924">
        <v>127931.62400000001</v>
      </c>
      <c r="I576" s="925"/>
      <c r="K576" s="1078"/>
      <c r="L576" s="1078"/>
    </row>
    <row r="577" spans="1:12" s="926" customFormat="1" ht="63">
      <c r="A577" s="922" t="s">
        <v>5909</v>
      </c>
      <c r="B577" s="922" t="s">
        <v>5910</v>
      </c>
      <c r="C577" s="922" t="s">
        <v>5911</v>
      </c>
      <c r="D577" s="923">
        <v>46298</v>
      </c>
      <c r="E577" s="922" t="s">
        <v>5912</v>
      </c>
      <c r="F577" s="927">
        <v>496.07</v>
      </c>
      <c r="G577" s="922">
        <v>55</v>
      </c>
      <c r="H577" s="924">
        <v>27283.85</v>
      </c>
      <c r="I577" s="925"/>
      <c r="K577" s="1078"/>
      <c r="L577" s="1078"/>
    </row>
    <row r="578" spans="1:12" s="926" customFormat="1" ht="42">
      <c r="A578" s="922" t="s">
        <v>2583</v>
      </c>
      <c r="B578" s="922" t="s">
        <v>2584</v>
      </c>
      <c r="C578" s="922" t="s">
        <v>2585</v>
      </c>
      <c r="D578" s="923">
        <v>46221</v>
      </c>
      <c r="E578" s="922" t="s">
        <v>2586</v>
      </c>
      <c r="F578" s="927">
        <v>156.28399999999999</v>
      </c>
      <c r="G578" s="922">
        <v>26</v>
      </c>
      <c r="H578" s="924">
        <v>4063.384</v>
      </c>
      <c r="I578" s="925"/>
      <c r="K578" s="1078"/>
      <c r="L578" s="1078"/>
    </row>
    <row r="579" spans="1:12" s="926" customFormat="1" ht="42">
      <c r="A579" s="922" t="s">
        <v>2587</v>
      </c>
      <c r="B579" s="922" t="s">
        <v>2588</v>
      </c>
      <c r="C579" s="922" t="s">
        <v>2589</v>
      </c>
      <c r="D579" s="923">
        <v>46221</v>
      </c>
      <c r="E579" s="922" t="s">
        <v>2590</v>
      </c>
      <c r="F579" s="927">
        <v>214.232</v>
      </c>
      <c r="G579" s="922">
        <v>30</v>
      </c>
      <c r="H579" s="924">
        <v>6426.96</v>
      </c>
      <c r="I579" s="925"/>
      <c r="K579" s="1078"/>
      <c r="L579" s="1078"/>
    </row>
    <row r="580" spans="1:12" s="926" customFormat="1" ht="105">
      <c r="A580" s="922" t="s">
        <v>5913</v>
      </c>
      <c r="B580" s="922" t="s">
        <v>5914</v>
      </c>
      <c r="C580" s="922" t="s">
        <v>6125</v>
      </c>
      <c r="D580" s="923">
        <v>46300</v>
      </c>
      <c r="E580" s="922" t="s">
        <v>6126</v>
      </c>
      <c r="F580" s="927">
        <v>7069.6559999999999</v>
      </c>
      <c r="G580" s="922">
        <v>4</v>
      </c>
      <c r="H580" s="924">
        <v>28278.624</v>
      </c>
      <c r="I580" s="925"/>
      <c r="K580" s="1078"/>
      <c r="L580" s="1078"/>
    </row>
    <row r="581" spans="1:12" s="926" customFormat="1" ht="42">
      <c r="A581" s="922" t="s">
        <v>2591</v>
      </c>
      <c r="B581" s="922" t="s">
        <v>2592</v>
      </c>
      <c r="C581" s="922" t="s">
        <v>2593</v>
      </c>
      <c r="D581" s="923">
        <v>46218</v>
      </c>
      <c r="E581" s="922" t="s">
        <v>2594</v>
      </c>
      <c r="F581" s="927">
        <v>6322.4780000000001</v>
      </c>
      <c r="G581" s="922">
        <v>0.05</v>
      </c>
      <c r="H581" s="924">
        <v>316.12390000000005</v>
      </c>
      <c r="I581" s="925"/>
      <c r="K581" s="1078"/>
      <c r="L581" s="1078"/>
    </row>
    <row r="582" spans="1:12" s="926" customFormat="1" ht="84">
      <c r="A582" s="922" t="s">
        <v>2591</v>
      </c>
      <c r="B582" s="922" t="s">
        <v>2592</v>
      </c>
      <c r="C582" s="922" t="s">
        <v>6127</v>
      </c>
      <c r="D582" s="923">
        <v>46300</v>
      </c>
      <c r="E582" s="922" t="s">
        <v>6128</v>
      </c>
      <c r="F582" s="927">
        <v>6322.4780000000001</v>
      </c>
      <c r="G582" s="922">
        <v>2</v>
      </c>
      <c r="H582" s="924">
        <v>12644.956</v>
      </c>
      <c r="I582" s="925"/>
      <c r="K582" s="1078"/>
      <c r="L582" s="1078"/>
    </row>
    <row r="583" spans="1:12" s="926" customFormat="1" ht="42">
      <c r="A583" s="922" t="s">
        <v>2595</v>
      </c>
      <c r="B583" s="922" t="s">
        <v>2596</v>
      </c>
      <c r="C583" s="922" t="s">
        <v>2597</v>
      </c>
      <c r="D583" s="923">
        <v>46151</v>
      </c>
      <c r="E583" s="922" t="s">
        <v>2598</v>
      </c>
      <c r="F583" s="927">
        <v>311.69</v>
      </c>
      <c r="G583" s="922">
        <v>20</v>
      </c>
      <c r="H583" s="924">
        <v>6233.8</v>
      </c>
      <c r="I583" s="925"/>
      <c r="K583" s="1078"/>
      <c r="L583" s="1078"/>
    </row>
    <row r="584" spans="1:12" s="926" customFormat="1" ht="42">
      <c r="A584" s="922" t="s">
        <v>2595</v>
      </c>
      <c r="B584" s="922" t="s">
        <v>2596</v>
      </c>
      <c r="C584" s="922" t="s">
        <v>2599</v>
      </c>
      <c r="D584" s="923">
        <v>46151</v>
      </c>
      <c r="E584" s="922" t="s">
        <v>2600</v>
      </c>
      <c r="F584" s="927">
        <v>311.69</v>
      </c>
      <c r="G584" s="922">
        <v>20</v>
      </c>
      <c r="H584" s="924">
        <v>6233.8</v>
      </c>
      <c r="I584" s="925"/>
      <c r="K584" s="1078"/>
      <c r="L584" s="1078"/>
    </row>
    <row r="585" spans="1:12" s="926" customFormat="1" ht="42">
      <c r="A585" s="922" t="s">
        <v>2595</v>
      </c>
      <c r="B585" s="922" t="s">
        <v>2596</v>
      </c>
      <c r="C585" s="922" t="s">
        <v>5651</v>
      </c>
      <c r="D585" s="923">
        <v>46285</v>
      </c>
      <c r="E585" s="922" t="s">
        <v>5652</v>
      </c>
      <c r="F585" s="927">
        <v>311.69</v>
      </c>
      <c r="G585" s="922">
        <v>16</v>
      </c>
      <c r="H585" s="924">
        <v>4987.04</v>
      </c>
      <c r="I585" s="925"/>
      <c r="K585" s="1078"/>
      <c r="L585" s="1078"/>
    </row>
    <row r="586" spans="1:12" s="926" customFormat="1" ht="42">
      <c r="A586" s="922" t="s">
        <v>2595</v>
      </c>
      <c r="B586" s="922" t="s">
        <v>2596</v>
      </c>
      <c r="C586" s="922" t="s">
        <v>5915</v>
      </c>
      <c r="D586" s="923">
        <v>46296</v>
      </c>
      <c r="E586" s="922" t="s">
        <v>5916</v>
      </c>
      <c r="F586" s="927">
        <v>311.69</v>
      </c>
      <c r="G586" s="922">
        <v>16</v>
      </c>
      <c r="H586" s="924">
        <v>4987.04</v>
      </c>
      <c r="I586" s="925"/>
      <c r="K586" s="1078"/>
      <c r="L586" s="1078"/>
    </row>
    <row r="587" spans="1:12" s="926" customFormat="1" ht="42">
      <c r="A587" s="922" t="s">
        <v>2595</v>
      </c>
      <c r="B587" s="922" t="s">
        <v>2596</v>
      </c>
      <c r="C587" s="922" t="s">
        <v>6129</v>
      </c>
      <c r="D587" s="923">
        <v>46302</v>
      </c>
      <c r="E587" s="922" t="s">
        <v>6130</v>
      </c>
      <c r="F587" s="927">
        <v>311.69</v>
      </c>
      <c r="G587" s="922">
        <v>16</v>
      </c>
      <c r="H587" s="924">
        <v>4987.04</v>
      </c>
      <c r="I587" s="925"/>
      <c r="K587" s="1078"/>
      <c r="L587" s="1078"/>
    </row>
    <row r="588" spans="1:12" s="926" customFormat="1" ht="42">
      <c r="A588" s="922" t="s">
        <v>2601</v>
      </c>
      <c r="B588" s="922" t="s">
        <v>2602</v>
      </c>
      <c r="C588" s="922" t="s">
        <v>2603</v>
      </c>
      <c r="D588" s="923">
        <v>46151</v>
      </c>
      <c r="E588" s="922" t="s">
        <v>2604</v>
      </c>
      <c r="F588" s="927">
        <v>163.30799999999999</v>
      </c>
      <c r="G588" s="922">
        <v>26.4</v>
      </c>
      <c r="H588" s="924">
        <v>4311.3311999999996</v>
      </c>
      <c r="I588" s="925"/>
      <c r="K588" s="1078"/>
      <c r="L588" s="1078"/>
    </row>
    <row r="589" spans="1:12" s="926" customFormat="1" ht="42">
      <c r="A589" s="922" t="s">
        <v>2601</v>
      </c>
      <c r="B589" s="922" t="s">
        <v>2602</v>
      </c>
      <c r="C589" s="922" t="s">
        <v>5917</v>
      </c>
      <c r="D589" s="923">
        <v>46294</v>
      </c>
      <c r="E589" s="922" t="s">
        <v>5918</v>
      </c>
      <c r="F589" s="927">
        <v>163.30799999999999</v>
      </c>
      <c r="G589" s="922">
        <v>8.1999999999999993</v>
      </c>
      <c r="H589" s="924">
        <v>1339.1255999999998</v>
      </c>
      <c r="I589" s="925"/>
      <c r="K589" s="1078"/>
      <c r="L589" s="1078"/>
    </row>
    <row r="590" spans="1:12" s="926" customFormat="1" ht="63">
      <c r="A590" s="922" t="s">
        <v>2605</v>
      </c>
      <c r="B590" s="922" t="s">
        <v>2606</v>
      </c>
      <c r="C590" s="922" t="s">
        <v>2607</v>
      </c>
      <c r="D590" s="923">
        <v>46117</v>
      </c>
      <c r="E590" s="922" t="s">
        <v>2608</v>
      </c>
      <c r="F590" s="927">
        <v>143.99199999999999</v>
      </c>
      <c r="G590" s="922">
        <v>64.680000000000007</v>
      </c>
      <c r="H590" s="924">
        <v>9313.4025600000004</v>
      </c>
      <c r="I590" s="925"/>
      <c r="K590" s="1078"/>
      <c r="L590" s="1078"/>
    </row>
    <row r="591" spans="1:12" s="926" customFormat="1" ht="42">
      <c r="A591" s="922" t="s">
        <v>2605</v>
      </c>
      <c r="B591" s="922" t="s">
        <v>2606</v>
      </c>
      <c r="C591" s="922" t="s">
        <v>2609</v>
      </c>
      <c r="D591" s="923">
        <v>46117</v>
      </c>
      <c r="E591" s="922" t="s">
        <v>2610</v>
      </c>
      <c r="F591" s="927">
        <v>143.99199999999999</v>
      </c>
      <c r="G591" s="922">
        <v>32.340000000000003</v>
      </c>
      <c r="H591" s="924">
        <v>4656.7012800000002</v>
      </c>
      <c r="I591" s="925"/>
      <c r="K591" s="1078"/>
      <c r="L591" s="1078"/>
    </row>
    <row r="592" spans="1:12" s="926" customFormat="1" ht="63">
      <c r="A592" s="922" t="s">
        <v>2605</v>
      </c>
      <c r="B592" s="922" t="s">
        <v>2606</v>
      </c>
      <c r="C592" s="922" t="s">
        <v>2611</v>
      </c>
      <c r="D592" s="923">
        <v>46119</v>
      </c>
      <c r="E592" s="922" t="s">
        <v>2612</v>
      </c>
      <c r="F592" s="927">
        <v>143.99199999999999</v>
      </c>
      <c r="G592" s="922">
        <v>420.4</v>
      </c>
      <c r="H592" s="924">
        <v>60534.236799999991</v>
      </c>
      <c r="I592" s="925"/>
      <c r="K592" s="1078"/>
      <c r="L592" s="1078"/>
    </row>
    <row r="593" spans="1:12" s="926" customFormat="1" ht="63">
      <c r="A593" s="922" t="s">
        <v>2605</v>
      </c>
      <c r="B593" s="922" t="s">
        <v>2606</v>
      </c>
      <c r="C593" s="922" t="s">
        <v>2613</v>
      </c>
      <c r="D593" s="923">
        <v>46119</v>
      </c>
      <c r="E593" s="922" t="s">
        <v>2614</v>
      </c>
      <c r="F593" s="927">
        <v>143.99199999999999</v>
      </c>
      <c r="G593" s="922">
        <v>41.2</v>
      </c>
      <c r="H593" s="924">
        <v>5932.4704000000002</v>
      </c>
      <c r="I593" s="925"/>
      <c r="K593" s="1078"/>
      <c r="L593" s="1078"/>
    </row>
    <row r="594" spans="1:12" s="926" customFormat="1" ht="63">
      <c r="A594" s="922" t="s">
        <v>2605</v>
      </c>
      <c r="B594" s="922" t="s">
        <v>2606</v>
      </c>
      <c r="C594" s="922" t="s">
        <v>2615</v>
      </c>
      <c r="D594" s="923">
        <v>46119</v>
      </c>
      <c r="E594" s="922" t="s">
        <v>2616</v>
      </c>
      <c r="F594" s="927">
        <v>143.99199999999999</v>
      </c>
      <c r="G594" s="922">
        <v>20.6</v>
      </c>
      <c r="H594" s="924">
        <v>2966.2352000000001</v>
      </c>
      <c r="I594" s="925"/>
      <c r="K594" s="1078"/>
      <c r="L594" s="1078"/>
    </row>
    <row r="595" spans="1:12" s="926" customFormat="1" ht="42">
      <c r="A595" s="922" t="s">
        <v>2605</v>
      </c>
      <c r="B595" s="922" t="s">
        <v>2606</v>
      </c>
      <c r="C595" s="922" t="s">
        <v>2617</v>
      </c>
      <c r="D595" s="923">
        <v>46121</v>
      </c>
      <c r="E595" s="922" t="s">
        <v>2618</v>
      </c>
      <c r="F595" s="927">
        <v>143.99199999999999</v>
      </c>
      <c r="G595" s="922">
        <v>4.8</v>
      </c>
      <c r="H595" s="924">
        <v>691.16159999999991</v>
      </c>
      <c r="I595" s="925"/>
      <c r="K595" s="1078"/>
      <c r="L595" s="1078"/>
    </row>
    <row r="596" spans="1:12" s="926" customFormat="1" ht="42">
      <c r="A596" s="922" t="s">
        <v>2605</v>
      </c>
      <c r="B596" s="922" t="s">
        <v>2606</v>
      </c>
      <c r="C596" s="922" t="s">
        <v>2619</v>
      </c>
      <c r="D596" s="923">
        <v>46121</v>
      </c>
      <c r="E596" s="922" t="s">
        <v>2620</v>
      </c>
      <c r="F596" s="927">
        <v>143.99199999999999</v>
      </c>
      <c r="G596" s="922">
        <v>2.4</v>
      </c>
      <c r="H596" s="924">
        <v>345.58079999999995</v>
      </c>
      <c r="I596" s="925"/>
      <c r="K596" s="1078"/>
      <c r="L596" s="1078"/>
    </row>
    <row r="597" spans="1:12" s="926" customFormat="1" ht="42">
      <c r="A597" s="922" t="s">
        <v>2605</v>
      </c>
      <c r="B597" s="922" t="s">
        <v>2606</v>
      </c>
      <c r="C597" s="922" t="s">
        <v>2621</v>
      </c>
      <c r="D597" s="923">
        <v>46126</v>
      </c>
      <c r="E597" s="922" t="s">
        <v>2622</v>
      </c>
      <c r="F597" s="927">
        <v>143.99199999999999</v>
      </c>
      <c r="G597" s="922">
        <v>33</v>
      </c>
      <c r="H597" s="924">
        <v>4751.7359999999999</v>
      </c>
      <c r="I597" s="925"/>
      <c r="K597" s="1078"/>
      <c r="L597" s="1078"/>
    </row>
    <row r="598" spans="1:12" s="926" customFormat="1" ht="42">
      <c r="A598" s="922" t="s">
        <v>2605</v>
      </c>
      <c r="B598" s="922" t="s">
        <v>2606</v>
      </c>
      <c r="C598" s="922" t="s">
        <v>2623</v>
      </c>
      <c r="D598" s="923">
        <v>46126</v>
      </c>
      <c r="E598" s="922" t="s">
        <v>2624</v>
      </c>
      <c r="F598" s="927">
        <v>143.99199999999999</v>
      </c>
      <c r="G598" s="922">
        <v>16.5</v>
      </c>
      <c r="H598" s="924">
        <v>2375.8679999999999</v>
      </c>
      <c r="I598" s="925"/>
      <c r="K598" s="1078"/>
      <c r="L598" s="1078"/>
    </row>
    <row r="599" spans="1:12" s="926" customFormat="1" ht="63">
      <c r="A599" s="922" t="s">
        <v>2605</v>
      </c>
      <c r="B599" s="922" t="s">
        <v>2606</v>
      </c>
      <c r="C599" s="922" t="s">
        <v>2625</v>
      </c>
      <c r="D599" s="923">
        <v>46128</v>
      </c>
      <c r="E599" s="922" t="s">
        <v>2626</v>
      </c>
      <c r="F599" s="927">
        <v>143.99199999999999</v>
      </c>
      <c r="G599" s="922">
        <v>250.91</v>
      </c>
      <c r="H599" s="924">
        <v>36129.032719999996</v>
      </c>
      <c r="I599" s="925"/>
      <c r="K599" s="1078"/>
      <c r="L599" s="1078"/>
    </row>
    <row r="600" spans="1:12" s="926" customFormat="1" ht="42">
      <c r="A600" s="922" t="s">
        <v>2605</v>
      </c>
      <c r="B600" s="922" t="s">
        <v>2606</v>
      </c>
      <c r="C600" s="922" t="s">
        <v>2627</v>
      </c>
      <c r="D600" s="923">
        <v>46128</v>
      </c>
      <c r="E600" s="922" t="s">
        <v>2628</v>
      </c>
      <c r="F600" s="927">
        <v>143.99199999999999</v>
      </c>
      <c r="G600" s="922">
        <v>3</v>
      </c>
      <c r="H600" s="924">
        <v>431.976</v>
      </c>
      <c r="I600" s="925"/>
      <c r="K600" s="1078"/>
      <c r="L600" s="1078"/>
    </row>
    <row r="601" spans="1:12" s="926" customFormat="1" ht="42">
      <c r="A601" s="922" t="s">
        <v>2605</v>
      </c>
      <c r="B601" s="922" t="s">
        <v>2606</v>
      </c>
      <c r="C601" s="922" t="s">
        <v>2629</v>
      </c>
      <c r="D601" s="923">
        <v>46128</v>
      </c>
      <c r="E601" s="922" t="s">
        <v>2630</v>
      </c>
      <c r="F601" s="927">
        <v>143.99199999999999</v>
      </c>
      <c r="G601" s="922">
        <v>1.5</v>
      </c>
      <c r="H601" s="924">
        <v>215.988</v>
      </c>
      <c r="I601" s="925"/>
      <c r="K601" s="1078"/>
      <c r="L601" s="1078"/>
    </row>
    <row r="602" spans="1:12" s="926" customFormat="1" ht="42">
      <c r="A602" s="922" t="s">
        <v>2605</v>
      </c>
      <c r="B602" s="922" t="s">
        <v>2606</v>
      </c>
      <c r="C602" s="922" t="s">
        <v>2631</v>
      </c>
      <c r="D602" s="923">
        <v>46128</v>
      </c>
      <c r="E602" s="922" t="s">
        <v>2632</v>
      </c>
      <c r="F602" s="927">
        <v>143.99199999999999</v>
      </c>
      <c r="G602" s="922">
        <v>9.98</v>
      </c>
      <c r="H602" s="924">
        <v>1437.04016</v>
      </c>
      <c r="I602" s="925"/>
      <c r="K602" s="1078"/>
      <c r="L602" s="1078"/>
    </row>
    <row r="603" spans="1:12" s="926" customFormat="1" ht="42">
      <c r="A603" s="922" t="s">
        <v>2605</v>
      </c>
      <c r="B603" s="922" t="s">
        <v>2606</v>
      </c>
      <c r="C603" s="922" t="s">
        <v>2633</v>
      </c>
      <c r="D603" s="923">
        <v>46128</v>
      </c>
      <c r="E603" s="922" t="s">
        <v>2634</v>
      </c>
      <c r="F603" s="927">
        <v>143.99199999999999</v>
      </c>
      <c r="G603" s="922">
        <v>4.99</v>
      </c>
      <c r="H603" s="924">
        <v>718.52008000000001</v>
      </c>
      <c r="I603" s="925"/>
      <c r="K603" s="1078"/>
      <c r="L603" s="1078"/>
    </row>
    <row r="604" spans="1:12" s="926" customFormat="1" ht="42">
      <c r="A604" s="922" t="s">
        <v>2605</v>
      </c>
      <c r="B604" s="922" t="s">
        <v>2606</v>
      </c>
      <c r="C604" s="922" t="s">
        <v>2635</v>
      </c>
      <c r="D604" s="923">
        <v>46130</v>
      </c>
      <c r="E604" s="922" t="s">
        <v>2636</v>
      </c>
      <c r="F604" s="927">
        <v>143.99199999999999</v>
      </c>
      <c r="G604" s="922">
        <v>16.899999999999999</v>
      </c>
      <c r="H604" s="924">
        <v>2433.4647999999997</v>
      </c>
      <c r="I604" s="925"/>
      <c r="K604" s="1078"/>
      <c r="L604" s="1078"/>
    </row>
    <row r="605" spans="1:12" s="926" customFormat="1" ht="42">
      <c r="A605" s="922" t="s">
        <v>2605</v>
      </c>
      <c r="B605" s="922" t="s">
        <v>2606</v>
      </c>
      <c r="C605" s="922" t="s">
        <v>2637</v>
      </c>
      <c r="D605" s="923">
        <v>46137</v>
      </c>
      <c r="E605" s="922" t="s">
        <v>2638</v>
      </c>
      <c r="F605" s="927">
        <v>143.99199999999999</v>
      </c>
      <c r="G605" s="922">
        <v>30.6</v>
      </c>
      <c r="H605" s="924">
        <v>4406.1552000000001</v>
      </c>
      <c r="I605" s="925"/>
      <c r="K605" s="1078"/>
      <c r="L605" s="1078"/>
    </row>
    <row r="606" spans="1:12" s="926" customFormat="1" ht="42">
      <c r="A606" s="922" t="s">
        <v>2605</v>
      </c>
      <c r="B606" s="922" t="s">
        <v>2606</v>
      </c>
      <c r="C606" s="922" t="s">
        <v>2639</v>
      </c>
      <c r="D606" s="923">
        <v>46273</v>
      </c>
      <c r="E606" s="922" t="s">
        <v>2640</v>
      </c>
      <c r="F606" s="927">
        <v>143.99199999999999</v>
      </c>
      <c r="G606" s="922">
        <v>15.3</v>
      </c>
      <c r="H606" s="924">
        <v>2203.0776000000001</v>
      </c>
      <c r="I606" s="925"/>
      <c r="K606" s="1078"/>
      <c r="L606" s="1078"/>
    </row>
    <row r="607" spans="1:12" s="926" customFormat="1" ht="63">
      <c r="A607" s="922" t="s">
        <v>2605</v>
      </c>
      <c r="B607" s="922" t="s">
        <v>2606</v>
      </c>
      <c r="C607" s="922" t="s">
        <v>2641</v>
      </c>
      <c r="D607" s="923">
        <v>46137</v>
      </c>
      <c r="E607" s="922" t="s">
        <v>2642</v>
      </c>
      <c r="F607" s="927">
        <v>143.99199999999999</v>
      </c>
      <c r="G607" s="922">
        <v>21.18</v>
      </c>
      <c r="H607" s="924">
        <v>3049.75056</v>
      </c>
      <c r="I607" s="925"/>
      <c r="K607" s="1078"/>
      <c r="L607" s="1078"/>
    </row>
    <row r="608" spans="1:12" s="926" customFormat="1" ht="63">
      <c r="A608" s="922" t="s">
        <v>2605</v>
      </c>
      <c r="B608" s="922" t="s">
        <v>2606</v>
      </c>
      <c r="C608" s="922" t="s">
        <v>2643</v>
      </c>
      <c r="D608" s="923">
        <v>46137</v>
      </c>
      <c r="E608" s="922" t="s">
        <v>2644</v>
      </c>
      <c r="F608" s="927">
        <v>143.99199999999999</v>
      </c>
      <c r="G608" s="922">
        <v>10.59</v>
      </c>
      <c r="H608" s="924">
        <v>1524.87528</v>
      </c>
      <c r="I608" s="925"/>
      <c r="K608" s="1078"/>
      <c r="L608" s="1078"/>
    </row>
    <row r="609" spans="1:12" s="926" customFormat="1" ht="63">
      <c r="A609" s="922" t="s">
        <v>2605</v>
      </c>
      <c r="B609" s="922" t="s">
        <v>2606</v>
      </c>
      <c r="C609" s="922" t="s">
        <v>2645</v>
      </c>
      <c r="D609" s="923">
        <v>46138</v>
      </c>
      <c r="E609" s="922" t="s">
        <v>2646</v>
      </c>
      <c r="F609" s="927">
        <v>143.99199999999999</v>
      </c>
      <c r="G609" s="922">
        <v>214.49</v>
      </c>
      <c r="H609" s="924">
        <v>30884.844079999999</v>
      </c>
      <c r="I609" s="925"/>
      <c r="K609" s="1078"/>
      <c r="L609" s="1078"/>
    </row>
    <row r="610" spans="1:12" s="926" customFormat="1" ht="63">
      <c r="A610" s="922" t="s">
        <v>2605</v>
      </c>
      <c r="B610" s="922" t="s">
        <v>2606</v>
      </c>
      <c r="C610" s="922" t="s">
        <v>2647</v>
      </c>
      <c r="D610" s="923">
        <v>46141</v>
      </c>
      <c r="E610" s="922" t="s">
        <v>2648</v>
      </c>
      <c r="F610" s="927">
        <v>143.99199999999999</v>
      </c>
      <c r="G610" s="922">
        <v>198.9</v>
      </c>
      <c r="H610" s="924">
        <v>28640.0088</v>
      </c>
      <c r="I610" s="925"/>
      <c r="K610" s="1078"/>
      <c r="L610" s="1078"/>
    </row>
    <row r="611" spans="1:12" s="926" customFormat="1" ht="63">
      <c r="A611" s="922" t="s">
        <v>2605</v>
      </c>
      <c r="B611" s="922" t="s">
        <v>2606</v>
      </c>
      <c r="C611" s="922" t="s">
        <v>2649</v>
      </c>
      <c r="D611" s="923">
        <v>46142</v>
      </c>
      <c r="E611" s="922" t="s">
        <v>2650</v>
      </c>
      <c r="F611" s="927">
        <v>143.99199999999999</v>
      </c>
      <c r="G611" s="922">
        <v>137.65</v>
      </c>
      <c r="H611" s="924">
        <v>19820.498800000001</v>
      </c>
      <c r="I611" s="925"/>
      <c r="K611" s="1078"/>
      <c r="L611" s="1078"/>
    </row>
    <row r="612" spans="1:12" s="926" customFormat="1" ht="42">
      <c r="A612" s="922" t="s">
        <v>2605</v>
      </c>
      <c r="B612" s="922" t="s">
        <v>2606</v>
      </c>
      <c r="C612" s="922" t="s">
        <v>2651</v>
      </c>
      <c r="D612" s="923">
        <v>46119</v>
      </c>
      <c r="E612" s="922" t="s">
        <v>2652</v>
      </c>
      <c r="F612" s="927">
        <v>143.99199999999999</v>
      </c>
      <c r="G612" s="922">
        <v>6</v>
      </c>
      <c r="H612" s="924">
        <v>863.952</v>
      </c>
      <c r="I612" s="925"/>
      <c r="K612" s="1078"/>
      <c r="L612" s="1078"/>
    </row>
    <row r="613" spans="1:12" s="926" customFormat="1" ht="42">
      <c r="A613" s="922" t="s">
        <v>2605</v>
      </c>
      <c r="B613" s="922" t="s">
        <v>2606</v>
      </c>
      <c r="C613" s="922" t="s">
        <v>2653</v>
      </c>
      <c r="D613" s="923">
        <v>46119</v>
      </c>
      <c r="E613" s="922" t="s">
        <v>2654</v>
      </c>
      <c r="F613" s="927">
        <v>143.99199999999999</v>
      </c>
      <c r="G613" s="922">
        <v>3</v>
      </c>
      <c r="H613" s="924">
        <v>431.976</v>
      </c>
      <c r="I613" s="925"/>
      <c r="K613" s="1078"/>
      <c r="L613" s="1078"/>
    </row>
    <row r="614" spans="1:12" s="926" customFormat="1" ht="63">
      <c r="A614" s="922" t="s">
        <v>2605</v>
      </c>
      <c r="B614" s="922" t="s">
        <v>2606</v>
      </c>
      <c r="C614" s="922" t="s">
        <v>2655</v>
      </c>
      <c r="D614" s="923">
        <v>46128</v>
      </c>
      <c r="E614" s="922" t="s">
        <v>2656</v>
      </c>
      <c r="F614" s="927">
        <v>143.99199999999999</v>
      </c>
      <c r="G614" s="922">
        <v>9.1</v>
      </c>
      <c r="H614" s="924">
        <v>1310.3271999999999</v>
      </c>
      <c r="I614" s="925"/>
      <c r="K614" s="1078"/>
      <c r="L614" s="1078"/>
    </row>
    <row r="615" spans="1:12" s="926" customFormat="1" ht="42">
      <c r="A615" s="922" t="s">
        <v>2605</v>
      </c>
      <c r="B615" s="922" t="s">
        <v>2606</v>
      </c>
      <c r="C615" s="922" t="s">
        <v>2657</v>
      </c>
      <c r="D615" s="923">
        <v>46128</v>
      </c>
      <c r="E615" s="922" t="s">
        <v>2658</v>
      </c>
      <c r="F615" s="927">
        <v>143.99199999999999</v>
      </c>
      <c r="G615" s="922">
        <v>3.8</v>
      </c>
      <c r="H615" s="924">
        <v>547.16959999999995</v>
      </c>
      <c r="I615" s="925"/>
      <c r="K615" s="1078"/>
      <c r="L615" s="1078"/>
    </row>
    <row r="616" spans="1:12" s="926" customFormat="1" ht="42">
      <c r="A616" s="922" t="s">
        <v>2605</v>
      </c>
      <c r="B616" s="922" t="s">
        <v>2606</v>
      </c>
      <c r="C616" s="922" t="s">
        <v>2659</v>
      </c>
      <c r="D616" s="923">
        <v>46128</v>
      </c>
      <c r="E616" s="922" t="s">
        <v>2660</v>
      </c>
      <c r="F616" s="927">
        <v>143.99199999999999</v>
      </c>
      <c r="G616" s="922">
        <v>1.9</v>
      </c>
      <c r="H616" s="924">
        <v>273.58479999999997</v>
      </c>
      <c r="I616" s="925"/>
      <c r="K616" s="1078"/>
      <c r="L616" s="1078"/>
    </row>
    <row r="617" spans="1:12" s="926" customFormat="1" ht="42">
      <c r="A617" s="922" t="s">
        <v>2605</v>
      </c>
      <c r="B617" s="922" t="s">
        <v>2606</v>
      </c>
      <c r="C617" s="922" t="s">
        <v>2661</v>
      </c>
      <c r="D617" s="923">
        <v>46130</v>
      </c>
      <c r="E617" s="922" t="s">
        <v>2662</v>
      </c>
      <c r="F617" s="927">
        <v>143.99199999999999</v>
      </c>
      <c r="G617" s="922">
        <v>29.9</v>
      </c>
      <c r="H617" s="924">
        <v>4305.3607999999995</v>
      </c>
      <c r="I617" s="925"/>
      <c r="K617" s="1078"/>
      <c r="L617" s="1078"/>
    </row>
    <row r="618" spans="1:12" s="926" customFormat="1" ht="63">
      <c r="A618" s="922" t="s">
        <v>2605</v>
      </c>
      <c r="B618" s="922" t="s">
        <v>2606</v>
      </c>
      <c r="C618" s="922" t="s">
        <v>2663</v>
      </c>
      <c r="D618" s="923">
        <v>46137</v>
      </c>
      <c r="E618" s="922" t="s">
        <v>2664</v>
      </c>
      <c r="F618" s="927">
        <v>143.99199999999999</v>
      </c>
      <c r="G618" s="922">
        <v>14</v>
      </c>
      <c r="H618" s="924">
        <v>2015.8879999999999</v>
      </c>
      <c r="I618" s="925"/>
      <c r="K618" s="1078"/>
      <c r="L618" s="1078"/>
    </row>
    <row r="619" spans="1:12" s="926" customFormat="1" ht="42">
      <c r="A619" s="922" t="s">
        <v>2605</v>
      </c>
      <c r="B619" s="922" t="s">
        <v>2606</v>
      </c>
      <c r="C619" s="922" t="s">
        <v>2665</v>
      </c>
      <c r="D619" s="923">
        <v>46137</v>
      </c>
      <c r="E619" s="922" t="s">
        <v>2666</v>
      </c>
      <c r="F619" s="927">
        <v>143.99199999999999</v>
      </c>
      <c r="G619" s="922">
        <v>7</v>
      </c>
      <c r="H619" s="924">
        <v>1007.944</v>
      </c>
      <c r="I619" s="925"/>
      <c r="K619" s="1078"/>
      <c r="L619" s="1078"/>
    </row>
    <row r="620" spans="1:12" s="926" customFormat="1" ht="63">
      <c r="A620" s="922" t="s">
        <v>2605</v>
      </c>
      <c r="B620" s="922" t="s">
        <v>2606</v>
      </c>
      <c r="C620" s="922" t="s">
        <v>2667</v>
      </c>
      <c r="D620" s="923">
        <v>46142</v>
      </c>
      <c r="E620" s="922" t="s">
        <v>2668</v>
      </c>
      <c r="F620" s="927">
        <v>143.99199999999999</v>
      </c>
      <c r="G620" s="922">
        <v>91</v>
      </c>
      <c r="H620" s="924">
        <v>13103.271999999999</v>
      </c>
      <c r="I620" s="925"/>
      <c r="K620" s="1078"/>
      <c r="L620" s="1078"/>
    </row>
    <row r="621" spans="1:12" s="926" customFormat="1" ht="63">
      <c r="A621" s="922" t="s">
        <v>2605</v>
      </c>
      <c r="B621" s="922" t="s">
        <v>2606</v>
      </c>
      <c r="C621" s="922" t="s">
        <v>2669</v>
      </c>
      <c r="D621" s="923">
        <v>46177</v>
      </c>
      <c r="E621" s="922" t="s">
        <v>2670</v>
      </c>
      <c r="F621" s="927">
        <v>143.99199999999999</v>
      </c>
      <c r="G621" s="922">
        <v>140.24</v>
      </c>
      <c r="H621" s="924">
        <v>20193.43808</v>
      </c>
      <c r="I621" s="925"/>
      <c r="K621" s="1078"/>
      <c r="L621" s="1078"/>
    </row>
    <row r="622" spans="1:12" s="926" customFormat="1" ht="63">
      <c r="A622" s="922" t="s">
        <v>2605</v>
      </c>
      <c r="B622" s="922" t="s">
        <v>2606</v>
      </c>
      <c r="C622" s="922" t="s">
        <v>2671</v>
      </c>
      <c r="D622" s="923">
        <v>46203</v>
      </c>
      <c r="E622" s="922" t="s">
        <v>2672</v>
      </c>
      <c r="F622" s="927">
        <v>143.99199999999999</v>
      </c>
      <c r="G622" s="922">
        <v>22.8</v>
      </c>
      <c r="H622" s="924">
        <v>3283.0175999999997</v>
      </c>
      <c r="I622" s="925"/>
      <c r="K622" s="1078"/>
      <c r="L622" s="1078"/>
    </row>
    <row r="623" spans="1:12" s="926" customFormat="1" ht="63">
      <c r="A623" s="922" t="s">
        <v>2605</v>
      </c>
      <c r="B623" s="922" t="s">
        <v>2606</v>
      </c>
      <c r="C623" s="922" t="s">
        <v>2673</v>
      </c>
      <c r="D623" s="923">
        <v>46273</v>
      </c>
      <c r="E623" s="922" t="s">
        <v>2674</v>
      </c>
      <c r="F623" s="927">
        <v>143.99199999999999</v>
      </c>
      <c r="G623" s="922">
        <v>11.4</v>
      </c>
      <c r="H623" s="924">
        <v>1641.5087999999998</v>
      </c>
      <c r="I623" s="925"/>
      <c r="K623" s="1078"/>
      <c r="L623" s="1078"/>
    </row>
    <row r="624" spans="1:12" s="926" customFormat="1" ht="63">
      <c r="A624" s="922" t="s">
        <v>2605</v>
      </c>
      <c r="B624" s="922" t="s">
        <v>2606</v>
      </c>
      <c r="C624" s="922" t="s">
        <v>2675</v>
      </c>
      <c r="D624" s="923">
        <v>46203</v>
      </c>
      <c r="E624" s="922" t="s">
        <v>2676</v>
      </c>
      <c r="F624" s="927">
        <v>143.99199999999999</v>
      </c>
      <c r="G624" s="922">
        <v>9.8000000000000007</v>
      </c>
      <c r="H624" s="924">
        <v>1411.1215999999999</v>
      </c>
      <c r="I624" s="925"/>
      <c r="K624" s="1078"/>
      <c r="L624" s="1078"/>
    </row>
    <row r="625" spans="1:12" s="926" customFormat="1" ht="63">
      <c r="A625" s="922" t="s">
        <v>2605</v>
      </c>
      <c r="B625" s="922" t="s">
        <v>2606</v>
      </c>
      <c r="C625" s="922" t="s">
        <v>2677</v>
      </c>
      <c r="D625" s="923">
        <v>46273</v>
      </c>
      <c r="E625" s="922" t="s">
        <v>2678</v>
      </c>
      <c r="F625" s="927">
        <v>143.99199999999999</v>
      </c>
      <c r="G625" s="922">
        <v>4.9000000000000004</v>
      </c>
      <c r="H625" s="924">
        <v>705.56079999999997</v>
      </c>
      <c r="I625" s="925"/>
      <c r="K625" s="1078"/>
      <c r="L625" s="1078"/>
    </row>
    <row r="626" spans="1:12" s="926" customFormat="1" ht="63">
      <c r="A626" s="922" t="s">
        <v>2605</v>
      </c>
      <c r="B626" s="922" t="s">
        <v>2606</v>
      </c>
      <c r="C626" s="922" t="s">
        <v>2679</v>
      </c>
      <c r="D626" s="923">
        <v>46205</v>
      </c>
      <c r="E626" s="922" t="s">
        <v>2680</v>
      </c>
      <c r="F626" s="927">
        <v>143.99199999999999</v>
      </c>
      <c r="G626" s="922">
        <v>148.19999999999999</v>
      </c>
      <c r="H626" s="924">
        <v>21339.614399999999</v>
      </c>
      <c r="I626" s="925"/>
      <c r="K626" s="1078"/>
      <c r="L626" s="1078"/>
    </row>
    <row r="627" spans="1:12" s="926" customFormat="1" ht="63">
      <c r="A627" s="922" t="s">
        <v>2605</v>
      </c>
      <c r="B627" s="922" t="s">
        <v>2606</v>
      </c>
      <c r="C627" s="922" t="s">
        <v>2681</v>
      </c>
      <c r="D627" s="923">
        <v>46205</v>
      </c>
      <c r="E627" s="922" t="s">
        <v>2682</v>
      </c>
      <c r="F627" s="927">
        <v>143.99199999999999</v>
      </c>
      <c r="G627" s="922">
        <v>63.69</v>
      </c>
      <c r="H627" s="924">
        <v>9170.8504799999992</v>
      </c>
      <c r="I627" s="925"/>
      <c r="K627" s="1078"/>
      <c r="L627" s="1078"/>
    </row>
    <row r="628" spans="1:12" s="926" customFormat="1" ht="63">
      <c r="A628" s="922" t="s">
        <v>2605</v>
      </c>
      <c r="B628" s="922" t="s">
        <v>2606</v>
      </c>
      <c r="C628" s="922" t="s">
        <v>2683</v>
      </c>
      <c r="D628" s="923">
        <v>46240</v>
      </c>
      <c r="E628" s="922" t="s">
        <v>2684</v>
      </c>
      <c r="F628" s="927">
        <v>143.99199999999999</v>
      </c>
      <c r="G628" s="922">
        <v>10.79</v>
      </c>
      <c r="H628" s="924">
        <v>1553.6736799999999</v>
      </c>
      <c r="I628" s="925"/>
      <c r="K628" s="1078"/>
      <c r="L628" s="1078"/>
    </row>
    <row r="629" spans="1:12" s="926" customFormat="1" ht="63">
      <c r="A629" s="922" t="s">
        <v>2605</v>
      </c>
      <c r="B629" s="922" t="s">
        <v>2606</v>
      </c>
      <c r="C629" s="922" t="s">
        <v>2685</v>
      </c>
      <c r="D629" s="923">
        <v>46240</v>
      </c>
      <c r="E629" s="922" t="s">
        <v>2686</v>
      </c>
      <c r="F629" s="927">
        <v>143.99199999999999</v>
      </c>
      <c r="G629" s="922">
        <v>16.5</v>
      </c>
      <c r="H629" s="924">
        <v>2375.8679999999999</v>
      </c>
      <c r="I629" s="925"/>
      <c r="K629" s="1078"/>
      <c r="L629" s="1078"/>
    </row>
    <row r="630" spans="1:12" s="926" customFormat="1" ht="63">
      <c r="A630" s="922" t="s">
        <v>2605</v>
      </c>
      <c r="B630" s="922" t="s">
        <v>2606</v>
      </c>
      <c r="C630" s="922" t="s">
        <v>2687</v>
      </c>
      <c r="D630" s="923">
        <v>46240</v>
      </c>
      <c r="E630" s="922" t="s">
        <v>2688</v>
      </c>
      <c r="F630" s="927">
        <v>143.99199999999999</v>
      </c>
      <c r="G630" s="922">
        <v>35</v>
      </c>
      <c r="H630" s="924">
        <v>5039.7199999999993</v>
      </c>
      <c r="I630" s="925"/>
      <c r="K630" s="1078"/>
      <c r="L630" s="1078"/>
    </row>
    <row r="631" spans="1:12" s="926" customFormat="1" ht="42">
      <c r="A631" s="922" t="s">
        <v>2605</v>
      </c>
      <c r="B631" s="922" t="s">
        <v>2606</v>
      </c>
      <c r="C631" s="922" t="s">
        <v>2689</v>
      </c>
      <c r="D631" s="923">
        <v>46246</v>
      </c>
      <c r="E631" s="922" t="s">
        <v>2690</v>
      </c>
      <c r="F631" s="927">
        <v>143.99199999999999</v>
      </c>
      <c r="G631" s="922">
        <v>22.4</v>
      </c>
      <c r="H631" s="924">
        <v>3225.4207999999994</v>
      </c>
      <c r="I631" s="925"/>
      <c r="K631" s="1078"/>
      <c r="L631" s="1078"/>
    </row>
    <row r="632" spans="1:12" s="926" customFormat="1" ht="42">
      <c r="A632" s="922" t="s">
        <v>2605</v>
      </c>
      <c r="B632" s="922" t="s">
        <v>2606</v>
      </c>
      <c r="C632" s="922" t="s">
        <v>2691</v>
      </c>
      <c r="D632" s="923">
        <v>46246</v>
      </c>
      <c r="E632" s="922" t="s">
        <v>2692</v>
      </c>
      <c r="F632" s="927">
        <v>143.99199999999999</v>
      </c>
      <c r="G632" s="922">
        <v>11.2</v>
      </c>
      <c r="H632" s="924">
        <v>1612.7103999999997</v>
      </c>
      <c r="I632" s="925"/>
      <c r="K632" s="1078"/>
      <c r="L632" s="1078"/>
    </row>
    <row r="633" spans="1:12" s="926" customFormat="1" ht="63">
      <c r="A633" s="922" t="s">
        <v>2605</v>
      </c>
      <c r="B633" s="922" t="s">
        <v>2606</v>
      </c>
      <c r="C633" s="922" t="s">
        <v>2693</v>
      </c>
      <c r="D633" s="923">
        <v>46247</v>
      </c>
      <c r="E633" s="922" t="s">
        <v>2694</v>
      </c>
      <c r="F633" s="927">
        <v>143.99199999999999</v>
      </c>
      <c r="G633" s="922">
        <v>145.6</v>
      </c>
      <c r="H633" s="924">
        <v>20965.235199999999</v>
      </c>
      <c r="I633" s="925"/>
      <c r="K633" s="1078"/>
      <c r="L633" s="1078"/>
    </row>
    <row r="634" spans="1:12" s="926" customFormat="1" ht="63">
      <c r="A634" s="922" t="s">
        <v>2605</v>
      </c>
      <c r="B634" s="922" t="s">
        <v>2606</v>
      </c>
      <c r="C634" s="922" t="s">
        <v>2695</v>
      </c>
      <c r="D634" s="923">
        <v>46249</v>
      </c>
      <c r="E634" s="922" t="s">
        <v>2696</v>
      </c>
      <c r="F634" s="927">
        <v>143.99199999999999</v>
      </c>
      <c r="G634" s="922">
        <v>24</v>
      </c>
      <c r="H634" s="924">
        <v>3455.808</v>
      </c>
      <c r="I634" s="925"/>
      <c r="K634" s="1078"/>
      <c r="L634" s="1078"/>
    </row>
    <row r="635" spans="1:12" s="926" customFormat="1" ht="63">
      <c r="A635" s="922" t="s">
        <v>2605</v>
      </c>
      <c r="B635" s="922" t="s">
        <v>2606</v>
      </c>
      <c r="C635" s="922" t="s">
        <v>2697</v>
      </c>
      <c r="D635" s="923">
        <v>46249</v>
      </c>
      <c r="E635" s="922" t="s">
        <v>2698</v>
      </c>
      <c r="F635" s="927">
        <v>143.99199999999999</v>
      </c>
      <c r="G635" s="922">
        <v>12</v>
      </c>
      <c r="H635" s="924">
        <v>1727.904</v>
      </c>
      <c r="I635" s="925"/>
      <c r="K635" s="1078"/>
      <c r="L635" s="1078"/>
    </row>
    <row r="636" spans="1:12" s="926" customFormat="1" ht="63">
      <c r="A636" s="922" t="s">
        <v>2605</v>
      </c>
      <c r="B636" s="922" t="s">
        <v>2606</v>
      </c>
      <c r="C636" s="922" t="s">
        <v>2699</v>
      </c>
      <c r="D636" s="923">
        <v>46250</v>
      </c>
      <c r="E636" s="922" t="s">
        <v>2700</v>
      </c>
      <c r="F636" s="927">
        <v>143.99199999999999</v>
      </c>
      <c r="G636" s="922">
        <v>156</v>
      </c>
      <c r="H636" s="924">
        <v>22462.751999999997</v>
      </c>
      <c r="I636" s="925"/>
      <c r="K636" s="1078"/>
      <c r="L636" s="1078"/>
    </row>
    <row r="637" spans="1:12" s="926" customFormat="1" ht="63">
      <c r="A637" s="922" t="s">
        <v>2605</v>
      </c>
      <c r="B637" s="922" t="s">
        <v>2606</v>
      </c>
      <c r="C637" s="922" t="s">
        <v>2701</v>
      </c>
      <c r="D637" s="923">
        <v>46251</v>
      </c>
      <c r="E637" s="922" t="s">
        <v>2702</v>
      </c>
      <c r="F637" s="927">
        <v>143.99199999999999</v>
      </c>
      <c r="G637" s="922">
        <v>29.5</v>
      </c>
      <c r="H637" s="924">
        <v>4247.7640000000001</v>
      </c>
      <c r="I637" s="925"/>
      <c r="K637" s="1078"/>
      <c r="L637" s="1078"/>
    </row>
    <row r="638" spans="1:12" s="926" customFormat="1" ht="63">
      <c r="A638" s="922" t="s">
        <v>2605</v>
      </c>
      <c r="B638" s="922" t="s">
        <v>2606</v>
      </c>
      <c r="C638" s="922" t="s">
        <v>2703</v>
      </c>
      <c r="D638" s="923">
        <v>46251</v>
      </c>
      <c r="E638" s="922" t="s">
        <v>2704</v>
      </c>
      <c r="F638" s="927">
        <v>143.99199999999999</v>
      </c>
      <c r="G638" s="922">
        <v>14.75</v>
      </c>
      <c r="H638" s="924">
        <v>2123.8820000000001</v>
      </c>
      <c r="I638" s="925"/>
      <c r="K638" s="1078"/>
      <c r="L638" s="1078"/>
    </row>
    <row r="639" spans="1:12" s="926" customFormat="1" ht="63">
      <c r="A639" s="922" t="s">
        <v>2605</v>
      </c>
      <c r="B639" s="922" t="s">
        <v>2606</v>
      </c>
      <c r="C639" s="922" t="s">
        <v>2705</v>
      </c>
      <c r="D639" s="923">
        <v>46252</v>
      </c>
      <c r="E639" s="922" t="s">
        <v>2706</v>
      </c>
      <c r="F639" s="927">
        <v>143.99199999999999</v>
      </c>
      <c r="G639" s="922">
        <v>191.75</v>
      </c>
      <c r="H639" s="924">
        <v>27610.465999999997</v>
      </c>
      <c r="I639" s="925"/>
      <c r="K639" s="1078"/>
      <c r="L639" s="1078"/>
    </row>
    <row r="640" spans="1:12" s="926" customFormat="1" ht="42">
      <c r="A640" s="922" t="s">
        <v>2605</v>
      </c>
      <c r="B640" s="922" t="s">
        <v>2606</v>
      </c>
      <c r="C640" s="922" t="s">
        <v>2707</v>
      </c>
      <c r="D640" s="923">
        <v>46256</v>
      </c>
      <c r="E640" s="922" t="s">
        <v>2708</v>
      </c>
      <c r="F640" s="927">
        <v>143.99199999999999</v>
      </c>
      <c r="G640" s="922">
        <v>26</v>
      </c>
      <c r="H640" s="924">
        <v>3743.7919999999999</v>
      </c>
      <c r="I640" s="925"/>
      <c r="K640" s="1078"/>
      <c r="L640" s="1078"/>
    </row>
    <row r="641" spans="1:12" s="926" customFormat="1" ht="42">
      <c r="A641" s="922" t="s">
        <v>2605</v>
      </c>
      <c r="B641" s="922" t="s">
        <v>2606</v>
      </c>
      <c r="C641" s="922" t="s">
        <v>2709</v>
      </c>
      <c r="D641" s="923">
        <v>46256</v>
      </c>
      <c r="E641" s="922" t="s">
        <v>2710</v>
      </c>
      <c r="F641" s="927">
        <v>143.99199999999999</v>
      </c>
      <c r="G641" s="922">
        <v>13</v>
      </c>
      <c r="H641" s="924">
        <v>1871.896</v>
      </c>
      <c r="I641" s="925"/>
      <c r="K641" s="1078"/>
      <c r="L641" s="1078"/>
    </row>
    <row r="642" spans="1:12" s="926" customFormat="1" ht="42">
      <c r="A642" s="922" t="s">
        <v>2605</v>
      </c>
      <c r="B642" s="922" t="s">
        <v>2606</v>
      </c>
      <c r="C642" s="922" t="s">
        <v>2711</v>
      </c>
      <c r="D642" s="923">
        <v>46257</v>
      </c>
      <c r="E642" s="922" t="s">
        <v>2712</v>
      </c>
      <c r="F642" s="927">
        <v>143.99199999999999</v>
      </c>
      <c r="G642" s="922">
        <v>169</v>
      </c>
      <c r="H642" s="924">
        <v>24334.647999999997</v>
      </c>
      <c r="I642" s="925"/>
      <c r="K642" s="1078"/>
      <c r="L642" s="1078"/>
    </row>
    <row r="643" spans="1:12" s="926" customFormat="1" ht="42">
      <c r="A643" s="922" t="s">
        <v>2605</v>
      </c>
      <c r="B643" s="922" t="s">
        <v>2606</v>
      </c>
      <c r="C643" s="922" t="s">
        <v>2713</v>
      </c>
      <c r="D643" s="923">
        <v>46264</v>
      </c>
      <c r="E643" s="922" t="s">
        <v>2714</v>
      </c>
      <c r="F643" s="927">
        <v>143.99199999999999</v>
      </c>
      <c r="G643" s="922">
        <v>30</v>
      </c>
      <c r="H643" s="924">
        <v>4319.7599999999993</v>
      </c>
      <c r="I643" s="925"/>
      <c r="K643" s="1078"/>
      <c r="L643" s="1078"/>
    </row>
    <row r="644" spans="1:12" s="926" customFormat="1" ht="42">
      <c r="A644" s="922" t="s">
        <v>2605</v>
      </c>
      <c r="B644" s="922" t="s">
        <v>2606</v>
      </c>
      <c r="C644" s="922" t="s">
        <v>2715</v>
      </c>
      <c r="D644" s="923">
        <v>46264</v>
      </c>
      <c r="E644" s="922" t="s">
        <v>2716</v>
      </c>
      <c r="F644" s="927">
        <v>143.99199999999999</v>
      </c>
      <c r="G644" s="922">
        <v>15</v>
      </c>
      <c r="H644" s="924">
        <v>2159.8799999999997</v>
      </c>
      <c r="I644" s="925"/>
      <c r="K644" s="1078"/>
      <c r="L644" s="1078"/>
    </row>
    <row r="645" spans="1:12" s="926" customFormat="1" ht="42">
      <c r="A645" s="922" t="s">
        <v>2605</v>
      </c>
      <c r="B645" s="922" t="s">
        <v>2606</v>
      </c>
      <c r="C645" s="922" t="s">
        <v>2717</v>
      </c>
      <c r="D645" s="923">
        <v>46264</v>
      </c>
      <c r="E645" s="922" t="s">
        <v>2718</v>
      </c>
      <c r="F645" s="927">
        <v>143.99199999999999</v>
      </c>
      <c r="G645" s="922">
        <v>24.1</v>
      </c>
      <c r="H645" s="924">
        <v>3470.2071999999998</v>
      </c>
      <c r="I645" s="925"/>
      <c r="K645" s="1078"/>
      <c r="L645" s="1078"/>
    </row>
    <row r="646" spans="1:12" s="926" customFormat="1" ht="42">
      <c r="A646" s="922" t="s">
        <v>2605</v>
      </c>
      <c r="B646" s="922" t="s">
        <v>2606</v>
      </c>
      <c r="C646" s="922" t="s">
        <v>2719</v>
      </c>
      <c r="D646" s="923">
        <v>46264</v>
      </c>
      <c r="E646" s="922" t="s">
        <v>2720</v>
      </c>
      <c r="F646" s="927">
        <v>143.99199999999999</v>
      </c>
      <c r="G646" s="922">
        <v>12.05</v>
      </c>
      <c r="H646" s="924">
        <v>1735.1035999999999</v>
      </c>
      <c r="I646" s="925"/>
      <c r="K646" s="1078"/>
      <c r="L646" s="1078"/>
    </row>
    <row r="647" spans="1:12" s="926" customFormat="1" ht="42">
      <c r="A647" s="922" t="s">
        <v>2605</v>
      </c>
      <c r="B647" s="922" t="s">
        <v>2606</v>
      </c>
      <c r="C647" s="922" t="s">
        <v>2721</v>
      </c>
      <c r="D647" s="923">
        <v>46265</v>
      </c>
      <c r="E647" s="922" t="s">
        <v>2722</v>
      </c>
      <c r="F647" s="927">
        <v>143.99199999999999</v>
      </c>
      <c r="G647" s="922">
        <v>195</v>
      </c>
      <c r="H647" s="924">
        <v>28078.44</v>
      </c>
      <c r="I647" s="925"/>
      <c r="K647" s="1078"/>
      <c r="L647" s="1078"/>
    </row>
    <row r="648" spans="1:12" s="926" customFormat="1" ht="42">
      <c r="A648" s="922" t="s">
        <v>2605</v>
      </c>
      <c r="B648" s="922" t="s">
        <v>2606</v>
      </c>
      <c r="C648" s="922" t="s">
        <v>2723</v>
      </c>
      <c r="D648" s="923">
        <v>46265</v>
      </c>
      <c r="E648" s="922" t="s">
        <v>2724</v>
      </c>
      <c r="F648" s="927">
        <v>143.99199999999999</v>
      </c>
      <c r="G648" s="922">
        <v>156.65</v>
      </c>
      <c r="H648" s="924">
        <v>22556.346799999999</v>
      </c>
      <c r="I648" s="925"/>
      <c r="K648" s="1078"/>
      <c r="L648" s="1078"/>
    </row>
    <row r="649" spans="1:12" s="926" customFormat="1" ht="84">
      <c r="A649" s="922" t="s">
        <v>1525</v>
      </c>
      <c r="B649" s="922" t="s">
        <v>1526</v>
      </c>
      <c r="C649" s="922" t="s">
        <v>2725</v>
      </c>
      <c r="D649" s="923">
        <v>46128</v>
      </c>
      <c r="E649" s="922" t="s">
        <v>2726</v>
      </c>
      <c r="F649" s="927">
        <v>447.78</v>
      </c>
      <c r="G649" s="922">
        <v>0.3</v>
      </c>
      <c r="H649" s="924">
        <v>134.33399999999997</v>
      </c>
      <c r="I649" s="925"/>
      <c r="K649" s="1078"/>
      <c r="L649" s="1078"/>
    </row>
    <row r="650" spans="1:12" s="926" customFormat="1" ht="84">
      <c r="A650" s="922" t="s">
        <v>1525</v>
      </c>
      <c r="B650" s="922" t="s">
        <v>1526</v>
      </c>
      <c r="C650" s="922" t="s">
        <v>2727</v>
      </c>
      <c r="D650" s="923">
        <v>46133</v>
      </c>
      <c r="E650" s="922" t="s">
        <v>2728</v>
      </c>
      <c r="F650" s="927">
        <v>447.78</v>
      </c>
      <c r="G650" s="922">
        <v>0.15</v>
      </c>
      <c r="H650" s="924">
        <v>67.166999999999987</v>
      </c>
      <c r="I650" s="925"/>
      <c r="K650" s="1078"/>
      <c r="L650" s="1078"/>
    </row>
    <row r="651" spans="1:12" s="926" customFormat="1" ht="63">
      <c r="A651" s="922" t="s">
        <v>1525</v>
      </c>
      <c r="B651" s="922" t="s">
        <v>1526</v>
      </c>
      <c r="C651" s="922" t="s">
        <v>2729</v>
      </c>
      <c r="D651" s="923">
        <v>46133</v>
      </c>
      <c r="E651" s="922" t="s">
        <v>2730</v>
      </c>
      <c r="F651" s="927">
        <v>447.78</v>
      </c>
      <c r="G651" s="922">
        <v>0.1</v>
      </c>
      <c r="H651" s="924">
        <v>44.777999999999999</v>
      </c>
      <c r="I651" s="925"/>
      <c r="K651" s="1078"/>
      <c r="L651" s="1078"/>
    </row>
    <row r="652" spans="1:12" s="926" customFormat="1" ht="105">
      <c r="A652" s="922" t="s">
        <v>1525</v>
      </c>
      <c r="B652" s="922" t="s">
        <v>1526</v>
      </c>
      <c r="C652" s="922" t="s">
        <v>2731</v>
      </c>
      <c r="D652" s="923">
        <v>46156</v>
      </c>
      <c r="E652" s="922" t="s">
        <v>2732</v>
      </c>
      <c r="F652" s="927">
        <v>447.78</v>
      </c>
      <c r="G652" s="922">
        <v>1.95</v>
      </c>
      <c r="H652" s="924">
        <v>873.17099999999994</v>
      </c>
      <c r="I652" s="925"/>
      <c r="K652" s="1078"/>
      <c r="L652" s="1078"/>
    </row>
    <row r="653" spans="1:12" s="926" customFormat="1" ht="63">
      <c r="A653" s="922" t="s">
        <v>1525</v>
      </c>
      <c r="B653" s="922" t="s">
        <v>1526</v>
      </c>
      <c r="C653" s="922" t="s">
        <v>2733</v>
      </c>
      <c r="D653" s="923">
        <v>46156</v>
      </c>
      <c r="E653" s="922" t="s">
        <v>2734</v>
      </c>
      <c r="F653" s="927">
        <v>447.78</v>
      </c>
      <c r="G653" s="922">
        <v>0.65</v>
      </c>
      <c r="H653" s="924">
        <v>291.05700000000002</v>
      </c>
      <c r="I653" s="925"/>
      <c r="K653" s="1078"/>
      <c r="L653" s="1078"/>
    </row>
    <row r="654" spans="1:12" s="926" customFormat="1" ht="63">
      <c r="A654" s="922" t="s">
        <v>1525</v>
      </c>
      <c r="B654" s="922" t="s">
        <v>1526</v>
      </c>
      <c r="C654" s="922" t="s">
        <v>1527</v>
      </c>
      <c r="D654" s="923">
        <v>46271</v>
      </c>
      <c r="E654" s="922" t="s">
        <v>1528</v>
      </c>
      <c r="F654" s="927">
        <v>447.78</v>
      </c>
      <c r="G654" s="922">
        <v>0.2</v>
      </c>
      <c r="H654" s="924">
        <v>89.555999999999997</v>
      </c>
      <c r="I654" s="925"/>
      <c r="K654" s="1078"/>
      <c r="L654" s="1078"/>
    </row>
    <row r="655" spans="1:12" s="926" customFormat="1" ht="63">
      <c r="A655" s="922" t="s">
        <v>1525</v>
      </c>
      <c r="B655" s="922" t="s">
        <v>1526</v>
      </c>
      <c r="C655" s="922" t="s">
        <v>1529</v>
      </c>
      <c r="D655" s="923">
        <v>46271</v>
      </c>
      <c r="E655" s="922" t="s">
        <v>1530</v>
      </c>
      <c r="F655" s="927">
        <v>447.78</v>
      </c>
      <c r="G655" s="922">
        <v>0.1</v>
      </c>
      <c r="H655" s="924">
        <v>44.777999999999999</v>
      </c>
      <c r="I655" s="925"/>
      <c r="K655" s="1078"/>
      <c r="L655" s="1078"/>
    </row>
    <row r="656" spans="1:12" s="926" customFormat="1" ht="63">
      <c r="A656" s="922" t="s">
        <v>1525</v>
      </c>
      <c r="B656" s="922" t="s">
        <v>1526</v>
      </c>
      <c r="C656" s="922" t="s">
        <v>1531</v>
      </c>
      <c r="D656" s="923">
        <v>46271</v>
      </c>
      <c r="E656" s="922" t="s">
        <v>1532</v>
      </c>
      <c r="F656" s="927">
        <v>447.78</v>
      </c>
      <c r="G656" s="922">
        <v>0.2</v>
      </c>
      <c r="H656" s="924">
        <v>89.555999999999997</v>
      </c>
      <c r="I656" s="925"/>
      <c r="K656" s="1078"/>
      <c r="L656" s="1078"/>
    </row>
    <row r="657" spans="1:12" s="926" customFormat="1" ht="63">
      <c r="A657" s="922" t="s">
        <v>1525</v>
      </c>
      <c r="B657" s="922" t="s">
        <v>1526</v>
      </c>
      <c r="C657" s="922" t="s">
        <v>1533</v>
      </c>
      <c r="D657" s="923">
        <v>46271</v>
      </c>
      <c r="E657" s="922" t="s">
        <v>1534</v>
      </c>
      <c r="F657" s="927">
        <v>447.78</v>
      </c>
      <c r="G657" s="922">
        <v>0.1</v>
      </c>
      <c r="H657" s="924">
        <v>44.777999999999999</v>
      </c>
      <c r="I657" s="925"/>
      <c r="K657" s="1078"/>
      <c r="L657" s="1078"/>
    </row>
    <row r="658" spans="1:12" s="926" customFormat="1" ht="63">
      <c r="A658" s="922" t="s">
        <v>1525</v>
      </c>
      <c r="B658" s="922" t="s">
        <v>1526</v>
      </c>
      <c r="C658" s="922" t="s">
        <v>2735</v>
      </c>
      <c r="D658" s="923">
        <v>46272</v>
      </c>
      <c r="E658" s="922" t="s">
        <v>2736</v>
      </c>
      <c r="F658" s="927">
        <v>447.78</v>
      </c>
      <c r="G658" s="922">
        <v>1.3</v>
      </c>
      <c r="H658" s="924">
        <v>582.11400000000003</v>
      </c>
      <c r="I658" s="925"/>
      <c r="K658" s="1078"/>
      <c r="L658" s="1078"/>
    </row>
    <row r="659" spans="1:12" s="926" customFormat="1" ht="63">
      <c r="A659" s="922" t="s">
        <v>1525</v>
      </c>
      <c r="B659" s="922" t="s">
        <v>1526</v>
      </c>
      <c r="C659" s="922" t="s">
        <v>2737</v>
      </c>
      <c r="D659" s="923">
        <v>46272</v>
      </c>
      <c r="E659" s="922" t="s">
        <v>2738</v>
      </c>
      <c r="F659" s="927">
        <v>447.78</v>
      </c>
      <c r="G659" s="922">
        <v>1.3</v>
      </c>
      <c r="H659" s="924">
        <v>582.11400000000003</v>
      </c>
      <c r="I659" s="925"/>
      <c r="K659" s="1078"/>
      <c r="L659" s="1078"/>
    </row>
    <row r="660" spans="1:12" s="926" customFormat="1" ht="63">
      <c r="A660" s="922" t="s">
        <v>1525</v>
      </c>
      <c r="B660" s="922" t="s">
        <v>1526</v>
      </c>
      <c r="C660" s="922" t="s">
        <v>2739</v>
      </c>
      <c r="D660" s="923">
        <v>46279</v>
      </c>
      <c r="E660" s="922" t="s">
        <v>2740</v>
      </c>
      <c r="F660" s="927">
        <v>447.78</v>
      </c>
      <c r="G660" s="922">
        <v>0.2</v>
      </c>
      <c r="H660" s="924">
        <v>89.555999999999997</v>
      </c>
      <c r="I660" s="925"/>
      <c r="K660" s="1078"/>
      <c r="L660" s="1078"/>
    </row>
    <row r="661" spans="1:12" s="926" customFormat="1" ht="63">
      <c r="A661" s="922" t="s">
        <v>1525</v>
      </c>
      <c r="B661" s="922" t="s">
        <v>1526</v>
      </c>
      <c r="C661" s="922" t="s">
        <v>2741</v>
      </c>
      <c r="D661" s="923">
        <v>46279</v>
      </c>
      <c r="E661" s="922" t="s">
        <v>2742</v>
      </c>
      <c r="F661" s="927">
        <v>447.78</v>
      </c>
      <c r="G661" s="922">
        <v>0.1</v>
      </c>
      <c r="H661" s="924">
        <v>44.777999999999999</v>
      </c>
      <c r="I661" s="925"/>
      <c r="K661" s="1078"/>
      <c r="L661" s="1078"/>
    </row>
    <row r="662" spans="1:12" s="926" customFormat="1" ht="63">
      <c r="A662" s="922" t="s">
        <v>1525</v>
      </c>
      <c r="B662" s="922" t="s">
        <v>1526</v>
      </c>
      <c r="C662" s="922" t="s">
        <v>5653</v>
      </c>
      <c r="D662" s="923">
        <v>46280</v>
      </c>
      <c r="E662" s="922" t="s">
        <v>5654</v>
      </c>
      <c r="F662" s="927">
        <v>447.78</v>
      </c>
      <c r="G662" s="922">
        <v>1.3</v>
      </c>
      <c r="H662" s="924">
        <v>582.11400000000003</v>
      </c>
      <c r="I662" s="925"/>
      <c r="K662" s="1078"/>
      <c r="L662" s="1078"/>
    </row>
    <row r="663" spans="1:12" s="926" customFormat="1" ht="42">
      <c r="A663" s="922" t="s">
        <v>2743</v>
      </c>
      <c r="B663" s="922" t="s">
        <v>2744</v>
      </c>
      <c r="C663" s="922" t="s">
        <v>2745</v>
      </c>
      <c r="D663" s="923">
        <v>46212</v>
      </c>
      <c r="E663" s="922" t="s">
        <v>2746</v>
      </c>
      <c r="F663" s="927">
        <v>22137.013999999999</v>
      </c>
      <c r="G663" s="922">
        <v>0.05</v>
      </c>
      <c r="H663" s="924">
        <v>1106.8507</v>
      </c>
      <c r="I663" s="925"/>
      <c r="K663" s="1078"/>
      <c r="L663" s="1078"/>
    </row>
    <row r="664" spans="1:12" s="926" customFormat="1" ht="42">
      <c r="A664" s="922" t="s">
        <v>2743</v>
      </c>
      <c r="B664" s="922" t="s">
        <v>2744</v>
      </c>
      <c r="C664" s="922" t="s">
        <v>2747</v>
      </c>
      <c r="D664" s="923">
        <v>46274</v>
      </c>
      <c r="E664" s="922" t="s">
        <v>2748</v>
      </c>
      <c r="F664" s="927">
        <v>22137.013999999999</v>
      </c>
      <c r="G664" s="922">
        <v>0.45</v>
      </c>
      <c r="H664" s="924">
        <v>9961.6563000000006</v>
      </c>
      <c r="I664" s="925"/>
      <c r="K664" s="1078"/>
      <c r="L664" s="1078"/>
    </row>
    <row r="665" spans="1:12" s="926" customFormat="1" ht="42">
      <c r="A665" s="922" t="s">
        <v>1509</v>
      </c>
      <c r="B665" s="922" t="s">
        <v>1510</v>
      </c>
      <c r="C665" s="922" t="s">
        <v>2749</v>
      </c>
      <c r="D665" s="923">
        <v>46060</v>
      </c>
      <c r="E665" s="922" t="s">
        <v>2750</v>
      </c>
      <c r="F665" s="927">
        <v>478.51</v>
      </c>
      <c r="G665" s="922">
        <v>17</v>
      </c>
      <c r="H665" s="924">
        <v>8134.67</v>
      </c>
      <c r="I665" s="925"/>
      <c r="K665" s="1078"/>
      <c r="L665" s="1078"/>
    </row>
    <row r="666" spans="1:12" s="926" customFormat="1" ht="42">
      <c r="A666" s="922" t="s">
        <v>1509</v>
      </c>
      <c r="B666" s="922" t="s">
        <v>1510</v>
      </c>
      <c r="C666" s="922" t="s">
        <v>2751</v>
      </c>
      <c r="D666" s="923">
        <v>46060</v>
      </c>
      <c r="E666" s="922" t="s">
        <v>2752</v>
      </c>
      <c r="F666" s="927">
        <v>478.51</v>
      </c>
      <c r="G666" s="922">
        <v>8.5</v>
      </c>
      <c r="H666" s="924">
        <v>4067.335</v>
      </c>
      <c r="I666" s="925"/>
      <c r="K666" s="1078"/>
      <c r="L666" s="1078"/>
    </row>
    <row r="667" spans="1:12" s="926" customFormat="1" ht="63">
      <c r="A667" s="922" t="s">
        <v>1509</v>
      </c>
      <c r="B667" s="922" t="s">
        <v>1510</v>
      </c>
      <c r="C667" s="922" t="s">
        <v>2753</v>
      </c>
      <c r="D667" s="923">
        <v>46082</v>
      </c>
      <c r="E667" s="922" t="s">
        <v>2754</v>
      </c>
      <c r="F667" s="927">
        <v>478.51</v>
      </c>
      <c r="G667" s="922">
        <v>16</v>
      </c>
      <c r="H667" s="924">
        <v>7656.16</v>
      </c>
      <c r="I667" s="925"/>
      <c r="K667" s="1078"/>
      <c r="L667" s="1078"/>
    </row>
    <row r="668" spans="1:12" s="926" customFormat="1" ht="42">
      <c r="A668" s="922" t="s">
        <v>1509</v>
      </c>
      <c r="B668" s="922" t="s">
        <v>1510</v>
      </c>
      <c r="C668" s="922" t="s">
        <v>2755</v>
      </c>
      <c r="D668" s="923">
        <v>46089</v>
      </c>
      <c r="E668" s="922" t="s">
        <v>2756</v>
      </c>
      <c r="F668" s="927">
        <v>478.51</v>
      </c>
      <c r="G668" s="922">
        <v>2</v>
      </c>
      <c r="H668" s="924">
        <v>957.02</v>
      </c>
      <c r="I668" s="925"/>
      <c r="K668" s="1078"/>
      <c r="L668" s="1078"/>
    </row>
    <row r="669" spans="1:12" s="926" customFormat="1" ht="42">
      <c r="A669" s="922" t="s">
        <v>1509</v>
      </c>
      <c r="B669" s="922" t="s">
        <v>1510</v>
      </c>
      <c r="C669" s="922" t="s">
        <v>2757</v>
      </c>
      <c r="D669" s="923">
        <v>46091</v>
      </c>
      <c r="E669" s="922" t="s">
        <v>2758</v>
      </c>
      <c r="F669" s="927">
        <v>478.51</v>
      </c>
      <c r="G669" s="922">
        <v>7.2</v>
      </c>
      <c r="H669" s="924">
        <v>3445.2719999999999</v>
      </c>
      <c r="I669" s="925"/>
      <c r="K669" s="1078"/>
      <c r="L669" s="1078"/>
    </row>
    <row r="670" spans="1:12" s="926" customFormat="1" ht="42">
      <c r="A670" s="922" t="s">
        <v>1509</v>
      </c>
      <c r="B670" s="922" t="s">
        <v>1510</v>
      </c>
      <c r="C670" s="922" t="s">
        <v>2759</v>
      </c>
      <c r="D670" s="923">
        <v>46091</v>
      </c>
      <c r="E670" s="922" t="s">
        <v>2760</v>
      </c>
      <c r="F670" s="927">
        <v>478.51</v>
      </c>
      <c r="G670" s="922">
        <v>8.0299999999999994</v>
      </c>
      <c r="H670" s="924">
        <v>3842.4352999999996</v>
      </c>
      <c r="I670" s="925"/>
      <c r="K670" s="1078"/>
      <c r="L670" s="1078"/>
    </row>
    <row r="671" spans="1:12" s="926" customFormat="1" ht="63">
      <c r="A671" s="922" t="s">
        <v>1509</v>
      </c>
      <c r="B671" s="922" t="s">
        <v>1510</v>
      </c>
      <c r="C671" s="922" t="s">
        <v>2761</v>
      </c>
      <c r="D671" s="923">
        <v>46092</v>
      </c>
      <c r="E671" s="922" t="s">
        <v>2762</v>
      </c>
      <c r="F671" s="927">
        <v>478.51</v>
      </c>
      <c r="G671" s="922">
        <v>10.85</v>
      </c>
      <c r="H671" s="924">
        <v>5191.8334999999997</v>
      </c>
      <c r="I671" s="925"/>
      <c r="K671" s="1078"/>
      <c r="L671" s="1078"/>
    </row>
    <row r="672" spans="1:12" s="926" customFormat="1" ht="42">
      <c r="A672" s="922" t="s">
        <v>1509</v>
      </c>
      <c r="B672" s="922" t="s">
        <v>1510</v>
      </c>
      <c r="C672" s="922" t="s">
        <v>2763</v>
      </c>
      <c r="D672" s="923">
        <v>46092</v>
      </c>
      <c r="E672" s="922" t="s">
        <v>2764</v>
      </c>
      <c r="F672" s="927">
        <v>478.51</v>
      </c>
      <c r="G672" s="922">
        <v>5.43</v>
      </c>
      <c r="H672" s="924">
        <v>2598.3092999999999</v>
      </c>
      <c r="I672" s="925"/>
      <c r="K672" s="1078"/>
      <c r="L672" s="1078"/>
    </row>
    <row r="673" spans="1:12" s="926" customFormat="1" ht="63">
      <c r="A673" s="922" t="s">
        <v>1509</v>
      </c>
      <c r="B673" s="922" t="s">
        <v>1510</v>
      </c>
      <c r="C673" s="922" t="s">
        <v>2765</v>
      </c>
      <c r="D673" s="923">
        <v>46099</v>
      </c>
      <c r="E673" s="922" t="s">
        <v>2766</v>
      </c>
      <c r="F673" s="927">
        <v>478.51</v>
      </c>
      <c r="G673" s="922">
        <v>106.56</v>
      </c>
      <c r="H673" s="924">
        <v>50990.025600000001</v>
      </c>
      <c r="I673" s="925"/>
      <c r="K673" s="1078"/>
      <c r="L673" s="1078"/>
    </row>
    <row r="674" spans="1:12" s="926" customFormat="1" ht="42">
      <c r="A674" s="922" t="s">
        <v>1509</v>
      </c>
      <c r="B674" s="922" t="s">
        <v>1510</v>
      </c>
      <c r="C674" s="922" t="s">
        <v>2767</v>
      </c>
      <c r="D674" s="923">
        <v>46110</v>
      </c>
      <c r="E674" s="922" t="s">
        <v>2768</v>
      </c>
      <c r="F674" s="927">
        <v>478.51</v>
      </c>
      <c r="G674" s="922">
        <v>1.3</v>
      </c>
      <c r="H674" s="924">
        <v>622.06299999999999</v>
      </c>
      <c r="I674" s="925"/>
      <c r="K674" s="1078"/>
      <c r="L674" s="1078"/>
    </row>
    <row r="675" spans="1:12" s="926" customFormat="1" ht="42">
      <c r="A675" s="922" t="s">
        <v>1509</v>
      </c>
      <c r="B675" s="922" t="s">
        <v>1510</v>
      </c>
      <c r="C675" s="922" t="s">
        <v>2769</v>
      </c>
      <c r="D675" s="923">
        <v>46110</v>
      </c>
      <c r="E675" s="922" t="s">
        <v>2770</v>
      </c>
      <c r="F675" s="927">
        <v>478.51</v>
      </c>
      <c r="G675" s="922">
        <v>0.65</v>
      </c>
      <c r="H675" s="924">
        <v>311.03149999999999</v>
      </c>
      <c r="I675" s="925"/>
      <c r="K675" s="1078"/>
      <c r="L675" s="1078"/>
    </row>
    <row r="676" spans="1:12" s="926" customFormat="1" ht="42">
      <c r="A676" s="922" t="s">
        <v>1509</v>
      </c>
      <c r="B676" s="922" t="s">
        <v>1510</v>
      </c>
      <c r="C676" s="922" t="s">
        <v>2771</v>
      </c>
      <c r="D676" s="923">
        <v>46110</v>
      </c>
      <c r="E676" s="922" t="s">
        <v>2772</v>
      </c>
      <c r="F676" s="927">
        <v>478.51</v>
      </c>
      <c r="G676" s="922">
        <v>169</v>
      </c>
      <c r="H676" s="924">
        <v>80868.19</v>
      </c>
      <c r="I676" s="925"/>
      <c r="K676" s="1078"/>
      <c r="L676" s="1078"/>
    </row>
    <row r="677" spans="1:12" s="926" customFormat="1" ht="63">
      <c r="A677" s="922" t="s">
        <v>1509</v>
      </c>
      <c r="B677" s="922" t="s">
        <v>1510</v>
      </c>
      <c r="C677" s="922" t="s">
        <v>2773</v>
      </c>
      <c r="D677" s="923">
        <v>46114</v>
      </c>
      <c r="E677" s="922" t="s">
        <v>2774</v>
      </c>
      <c r="F677" s="927">
        <v>478.51</v>
      </c>
      <c r="G677" s="922">
        <v>8.4499999999999993</v>
      </c>
      <c r="H677" s="924">
        <v>4043.4094999999998</v>
      </c>
      <c r="I677" s="925"/>
      <c r="K677" s="1078"/>
      <c r="L677" s="1078"/>
    </row>
    <row r="678" spans="1:12" s="926" customFormat="1" ht="63">
      <c r="A678" s="922" t="s">
        <v>1509</v>
      </c>
      <c r="B678" s="922" t="s">
        <v>1510</v>
      </c>
      <c r="C678" s="922" t="s">
        <v>2775</v>
      </c>
      <c r="D678" s="923">
        <v>46121</v>
      </c>
      <c r="E678" s="922" t="s">
        <v>2776</v>
      </c>
      <c r="F678" s="927">
        <v>478.51</v>
      </c>
      <c r="G678" s="922">
        <v>4.8</v>
      </c>
      <c r="H678" s="924">
        <v>2296.848</v>
      </c>
      <c r="I678" s="925"/>
      <c r="K678" s="1078"/>
      <c r="L678" s="1078"/>
    </row>
    <row r="679" spans="1:12" s="926" customFormat="1" ht="42">
      <c r="A679" s="922" t="s">
        <v>1509</v>
      </c>
      <c r="B679" s="922" t="s">
        <v>1510</v>
      </c>
      <c r="C679" s="922" t="s">
        <v>2777</v>
      </c>
      <c r="D679" s="923">
        <v>46121</v>
      </c>
      <c r="E679" s="922" t="s">
        <v>2778</v>
      </c>
      <c r="F679" s="927">
        <v>478.51</v>
      </c>
      <c r="G679" s="922">
        <v>2.4</v>
      </c>
      <c r="H679" s="924">
        <v>1148.424</v>
      </c>
      <c r="I679" s="925"/>
      <c r="K679" s="1078"/>
      <c r="L679" s="1078"/>
    </row>
    <row r="680" spans="1:12" s="926" customFormat="1" ht="63">
      <c r="A680" s="922" t="s">
        <v>1509</v>
      </c>
      <c r="B680" s="922" t="s">
        <v>1510</v>
      </c>
      <c r="C680" s="922" t="s">
        <v>2779</v>
      </c>
      <c r="D680" s="923">
        <v>46126</v>
      </c>
      <c r="E680" s="922" t="s">
        <v>2780</v>
      </c>
      <c r="F680" s="927">
        <v>478.51</v>
      </c>
      <c r="G680" s="922">
        <v>23.06</v>
      </c>
      <c r="H680" s="924">
        <v>11034.4406</v>
      </c>
      <c r="I680" s="925"/>
      <c r="K680" s="1078"/>
      <c r="L680" s="1078"/>
    </row>
    <row r="681" spans="1:12" s="926" customFormat="1" ht="63">
      <c r="A681" s="922" t="s">
        <v>1509</v>
      </c>
      <c r="B681" s="922" t="s">
        <v>1510</v>
      </c>
      <c r="C681" s="922" t="s">
        <v>2781</v>
      </c>
      <c r="D681" s="923">
        <v>46126</v>
      </c>
      <c r="E681" s="922" t="s">
        <v>2782</v>
      </c>
      <c r="F681" s="927">
        <v>478.51</v>
      </c>
      <c r="G681" s="922">
        <v>11.53</v>
      </c>
      <c r="H681" s="924">
        <v>5517.2203</v>
      </c>
      <c r="I681" s="925"/>
      <c r="K681" s="1078"/>
      <c r="L681" s="1078"/>
    </row>
    <row r="682" spans="1:12" s="926" customFormat="1" ht="63">
      <c r="A682" s="922" t="s">
        <v>1509</v>
      </c>
      <c r="B682" s="922" t="s">
        <v>1510</v>
      </c>
      <c r="C682" s="922" t="s">
        <v>2783</v>
      </c>
      <c r="D682" s="923">
        <v>46128</v>
      </c>
      <c r="E682" s="922" t="s">
        <v>2784</v>
      </c>
      <c r="F682" s="927">
        <v>478.51</v>
      </c>
      <c r="G682" s="922">
        <v>1.98</v>
      </c>
      <c r="H682" s="924">
        <v>947.44979999999998</v>
      </c>
      <c r="I682" s="925"/>
      <c r="K682" s="1078"/>
      <c r="L682" s="1078"/>
    </row>
    <row r="683" spans="1:12" s="926" customFormat="1" ht="42">
      <c r="A683" s="922" t="s">
        <v>1509</v>
      </c>
      <c r="B683" s="922" t="s">
        <v>1510</v>
      </c>
      <c r="C683" s="922" t="s">
        <v>2785</v>
      </c>
      <c r="D683" s="923">
        <v>46128</v>
      </c>
      <c r="E683" s="922" t="s">
        <v>2786</v>
      </c>
      <c r="F683" s="927">
        <v>478.51</v>
      </c>
      <c r="G683" s="922">
        <v>0.99</v>
      </c>
      <c r="H683" s="924">
        <v>473.72489999999999</v>
      </c>
      <c r="I683" s="925"/>
      <c r="K683" s="1078"/>
      <c r="L683" s="1078"/>
    </row>
    <row r="684" spans="1:12" s="926" customFormat="1" ht="63">
      <c r="A684" s="922" t="s">
        <v>1509</v>
      </c>
      <c r="B684" s="922" t="s">
        <v>1510</v>
      </c>
      <c r="C684" s="922" t="s">
        <v>2787</v>
      </c>
      <c r="D684" s="923">
        <v>46128</v>
      </c>
      <c r="E684" s="922" t="s">
        <v>2788</v>
      </c>
      <c r="F684" s="927">
        <v>478.51</v>
      </c>
      <c r="G684" s="922">
        <v>9.92</v>
      </c>
      <c r="H684" s="924">
        <v>4746.8191999999999</v>
      </c>
      <c r="I684" s="925"/>
      <c r="K684" s="1078"/>
      <c r="L684" s="1078"/>
    </row>
    <row r="685" spans="1:12" s="926" customFormat="1" ht="42">
      <c r="A685" s="922" t="s">
        <v>1509</v>
      </c>
      <c r="B685" s="922" t="s">
        <v>1510</v>
      </c>
      <c r="C685" s="922" t="s">
        <v>2789</v>
      </c>
      <c r="D685" s="923">
        <v>46128</v>
      </c>
      <c r="E685" s="922" t="s">
        <v>2790</v>
      </c>
      <c r="F685" s="927">
        <v>478.51</v>
      </c>
      <c r="G685" s="922">
        <v>4.96</v>
      </c>
      <c r="H685" s="924">
        <v>2373.4096</v>
      </c>
      <c r="I685" s="925"/>
      <c r="K685" s="1078"/>
      <c r="L685" s="1078"/>
    </row>
    <row r="686" spans="1:12" s="926" customFormat="1" ht="63">
      <c r="A686" s="922" t="s">
        <v>1509</v>
      </c>
      <c r="B686" s="922" t="s">
        <v>1510</v>
      </c>
      <c r="C686" s="922" t="s">
        <v>2791</v>
      </c>
      <c r="D686" s="923">
        <v>46133</v>
      </c>
      <c r="E686" s="922" t="s">
        <v>2792</v>
      </c>
      <c r="F686" s="927">
        <v>478.51</v>
      </c>
      <c r="G686" s="922">
        <v>149.88999999999999</v>
      </c>
      <c r="H686" s="924">
        <v>71723.863899999997</v>
      </c>
      <c r="I686" s="925"/>
      <c r="K686" s="1078"/>
      <c r="L686" s="1078"/>
    </row>
    <row r="687" spans="1:12" s="926" customFormat="1" ht="63">
      <c r="A687" s="922" t="s">
        <v>1509</v>
      </c>
      <c r="B687" s="922" t="s">
        <v>1510</v>
      </c>
      <c r="C687" s="922" t="s">
        <v>2793</v>
      </c>
      <c r="D687" s="923">
        <v>46273</v>
      </c>
      <c r="E687" s="922" t="s">
        <v>2794</v>
      </c>
      <c r="F687" s="927">
        <v>478.51</v>
      </c>
      <c r="G687" s="922">
        <v>4.3899999999999997</v>
      </c>
      <c r="H687" s="924">
        <v>2100.6588999999999</v>
      </c>
      <c r="I687" s="925"/>
      <c r="K687" s="1078"/>
      <c r="L687" s="1078"/>
    </row>
    <row r="688" spans="1:12" s="926" customFormat="1" ht="42">
      <c r="A688" s="922" t="s">
        <v>1509</v>
      </c>
      <c r="B688" s="922" t="s">
        <v>1510</v>
      </c>
      <c r="C688" s="922" t="s">
        <v>2795</v>
      </c>
      <c r="D688" s="923">
        <v>46139</v>
      </c>
      <c r="E688" s="922" t="s">
        <v>2796</v>
      </c>
      <c r="F688" s="927">
        <v>478.51</v>
      </c>
      <c r="G688" s="922">
        <v>2.19</v>
      </c>
      <c r="H688" s="924">
        <v>1047.9368999999999</v>
      </c>
      <c r="I688" s="925"/>
      <c r="K688" s="1078"/>
      <c r="L688" s="1078"/>
    </row>
    <row r="689" spans="1:12" s="926" customFormat="1" ht="63">
      <c r="A689" s="922" t="s">
        <v>1509</v>
      </c>
      <c r="B689" s="922" t="s">
        <v>1510</v>
      </c>
      <c r="C689" s="922" t="s">
        <v>2797</v>
      </c>
      <c r="D689" s="923">
        <v>46139</v>
      </c>
      <c r="E689" s="922" t="s">
        <v>2798</v>
      </c>
      <c r="F689" s="927">
        <v>478.51</v>
      </c>
      <c r="G689" s="922">
        <v>35.229999999999997</v>
      </c>
      <c r="H689" s="924">
        <v>16857.907299999999</v>
      </c>
      <c r="I689" s="925"/>
      <c r="K689" s="1078"/>
      <c r="L689" s="1078"/>
    </row>
    <row r="690" spans="1:12" s="926" customFormat="1" ht="42">
      <c r="A690" s="922" t="s">
        <v>1509</v>
      </c>
      <c r="B690" s="922" t="s">
        <v>1510</v>
      </c>
      <c r="C690" s="922" t="s">
        <v>2799</v>
      </c>
      <c r="D690" s="923">
        <v>46139</v>
      </c>
      <c r="E690" s="922" t="s">
        <v>2800</v>
      </c>
      <c r="F690" s="927">
        <v>478.51</v>
      </c>
      <c r="G690" s="922">
        <v>17.62</v>
      </c>
      <c r="H690" s="924">
        <v>8431.3462</v>
      </c>
      <c r="I690" s="925"/>
      <c r="K690" s="1078"/>
      <c r="L690" s="1078"/>
    </row>
    <row r="691" spans="1:12" s="926" customFormat="1" ht="63">
      <c r="A691" s="922" t="s">
        <v>1509</v>
      </c>
      <c r="B691" s="922" t="s">
        <v>1510</v>
      </c>
      <c r="C691" s="922" t="s">
        <v>2801</v>
      </c>
      <c r="D691" s="923">
        <v>46114</v>
      </c>
      <c r="E691" s="922" t="s">
        <v>2802</v>
      </c>
      <c r="F691" s="927">
        <v>478.51</v>
      </c>
      <c r="G691" s="922">
        <v>129.58000000000001</v>
      </c>
      <c r="H691" s="924">
        <v>62005.325800000006</v>
      </c>
      <c r="I691" s="925"/>
      <c r="K691" s="1078"/>
      <c r="L691" s="1078"/>
    </row>
    <row r="692" spans="1:12" s="926" customFormat="1" ht="42">
      <c r="A692" s="922" t="s">
        <v>1509</v>
      </c>
      <c r="B692" s="922" t="s">
        <v>1510</v>
      </c>
      <c r="C692" s="922" t="s">
        <v>2803</v>
      </c>
      <c r="D692" s="923">
        <v>46126</v>
      </c>
      <c r="E692" s="922" t="s">
        <v>2804</v>
      </c>
      <c r="F692" s="927">
        <v>478.51</v>
      </c>
      <c r="G692" s="922">
        <v>10</v>
      </c>
      <c r="H692" s="924">
        <v>4785.1000000000004</v>
      </c>
      <c r="I692" s="925"/>
      <c r="K692" s="1078"/>
      <c r="L692" s="1078"/>
    </row>
    <row r="693" spans="1:12" s="926" customFormat="1" ht="42">
      <c r="A693" s="922" t="s">
        <v>1509</v>
      </c>
      <c r="B693" s="922" t="s">
        <v>1510</v>
      </c>
      <c r="C693" s="922" t="s">
        <v>2805</v>
      </c>
      <c r="D693" s="923">
        <v>46126</v>
      </c>
      <c r="E693" s="922" t="s">
        <v>2806</v>
      </c>
      <c r="F693" s="927">
        <v>478.51</v>
      </c>
      <c r="G693" s="922">
        <v>5</v>
      </c>
      <c r="H693" s="924">
        <v>2392.5500000000002</v>
      </c>
      <c r="I693" s="925"/>
      <c r="K693" s="1078"/>
      <c r="L693" s="1078"/>
    </row>
    <row r="694" spans="1:12" s="926" customFormat="1" ht="63">
      <c r="A694" s="922" t="s">
        <v>1509</v>
      </c>
      <c r="B694" s="922" t="s">
        <v>1510</v>
      </c>
      <c r="C694" s="922" t="s">
        <v>2807</v>
      </c>
      <c r="D694" s="923">
        <v>46128</v>
      </c>
      <c r="E694" s="922" t="s">
        <v>2808</v>
      </c>
      <c r="F694" s="927">
        <v>478.51</v>
      </c>
      <c r="G694" s="922">
        <v>3.94</v>
      </c>
      <c r="H694" s="924">
        <v>1885.3293999999999</v>
      </c>
      <c r="I694" s="925"/>
      <c r="K694" s="1078"/>
      <c r="L694" s="1078"/>
    </row>
    <row r="695" spans="1:12" s="926" customFormat="1" ht="42">
      <c r="A695" s="922" t="s">
        <v>1509</v>
      </c>
      <c r="B695" s="922" t="s">
        <v>1510</v>
      </c>
      <c r="C695" s="922" t="s">
        <v>2809</v>
      </c>
      <c r="D695" s="923">
        <v>46128</v>
      </c>
      <c r="E695" s="922" t="s">
        <v>2810</v>
      </c>
      <c r="F695" s="927">
        <v>478.51</v>
      </c>
      <c r="G695" s="922">
        <v>1.97</v>
      </c>
      <c r="H695" s="924">
        <v>942.66469999999993</v>
      </c>
      <c r="I695" s="925"/>
      <c r="K695" s="1078"/>
      <c r="L695" s="1078"/>
    </row>
    <row r="696" spans="1:12" s="926" customFormat="1" ht="42">
      <c r="A696" s="922" t="s">
        <v>1509</v>
      </c>
      <c r="B696" s="922" t="s">
        <v>1510</v>
      </c>
      <c r="C696" s="922" t="s">
        <v>2811</v>
      </c>
      <c r="D696" s="923">
        <v>46133</v>
      </c>
      <c r="E696" s="922" t="s">
        <v>2812</v>
      </c>
      <c r="F696" s="927">
        <v>478.51</v>
      </c>
      <c r="G696" s="922">
        <v>10.75</v>
      </c>
      <c r="H696" s="924">
        <v>5143.9825000000001</v>
      </c>
      <c r="I696" s="925"/>
      <c r="K696" s="1078"/>
      <c r="L696" s="1078"/>
    </row>
    <row r="697" spans="1:12" s="926" customFormat="1" ht="63">
      <c r="A697" s="922" t="s">
        <v>1509</v>
      </c>
      <c r="B697" s="922" t="s">
        <v>1510</v>
      </c>
      <c r="C697" s="922" t="s">
        <v>2813</v>
      </c>
      <c r="D697" s="923">
        <v>46133</v>
      </c>
      <c r="E697" s="922" t="s">
        <v>2814</v>
      </c>
      <c r="F697" s="927">
        <v>478.51</v>
      </c>
      <c r="G697" s="922">
        <v>65</v>
      </c>
      <c r="H697" s="924">
        <v>31103.149999999998</v>
      </c>
      <c r="I697" s="925"/>
      <c r="K697" s="1078"/>
      <c r="L697" s="1078"/>
    </row>
    <row r="698" spans="1:12" s="926" customFormat="1" ht="63">
      <c r="A698" s="922" t="s">
        <v>1509</v>
      </c>
      <c r="B698" s="922" t="s">
        <v>1510</v>
      </c>
      <c r="C698" s="922" t="s">
        <v>2815</v>
      </c>
      <c r="D698" s="923">
        <v>46139</v>
      </c>
      <c r="E698" s="922" t="s">
        <v>2816</v>
      </c>
      <c r="F698" s="927">
        <v>478.51</v>
      </c>
      <c r="G698" s="922">
        <v>6.29</v>
      </c>
      <c r="H698" s="924">
        <v>3009.8278999999998</v>
      </c>
      <c r="I698" s="925"/>
      <c r="K698" s="1078"/>
      <c r="L698" s="1078"/>
    </row>
    <row r="699" spans="1:12" s="926" customFormat="1" ht="42">
      <c r="A699" s="922" t="s">
        <v>1509</v>
      </c>
      <c r="B699" s="922" t="s">
        <v>1510</v>
      </c>
      <c r="C699" s="922" t="s">
        <v>2817</v>
      </c>
      <c r="D699" s="923">
        <v>46139</v>
      </c>
      <c r="E699" s="922" t="s">
        <v>2818</v>
      </c>
      <c r="F699" s="927">
        <v>478.51</v>
      </c>
      <c r="G699" s="922">
        <v>3.14</v>
      </c>
      <c r="H699" s="924">
        <v>1502.5214000000001</v>
      </c>
      <c r="I699" s="925"/>
      <c r="K699" s="1078"/>
      <c r="L699" s="1078"/>
    </row>
    <row r="700" spans="1:12" s="926" customFormat="1" ht="63">
      <c r="A700" s="922" t="s">
        <v>1509</v>
      </c>
      <c r="B700" s="922" t="s">
        <v>1510</v>
      </c>
      <c r="C700" s="922" t="s">
        <v>2819</v>
      </c>
      <c r="D700" s="923">
        <v>46162</v>
      </c>
      <c r="E700" s="922" t="s">
        <v>2820</v>
      </c>
      <c r="F700" s="927">
        <v>478.51</v>
      </c>
      <c r="G700" s="922">
        <v>229.01</v>
      </c>
      <c r="H700" s="924">
        <v>109583.57509999999</v>
      </c>
      <c r="I700" s="925"/>
      <c r="K700" s="1078"/>
      <c r="L700" s="1078"/>
    </row>
    <row r="701" spans="1:12" s="926" customFormat="1" ht="42">
      <c r="A701" s="922" t="s">
        <v>1509</v>
      </c>
      <c r="B701" s="922" t="s">
        <v>1510</v>
      </c>
      <c r="C701" s="922" t="s">
        <v>2821</v>
      </c>
      <c r="D701" s="923">
        <v>46203</v>
      </c>
      <c r="E701" s="922" t="s">
        <v>2822</v>
      </c>
      <c r="F701" s="927">
        <v>478.51</v>
      </c>
      <c r="G701" s="922">
        <v>22.35</v>
      </c>
      <c r="H701" s="924">
        <v>10694.6985</v>
      </c>
      <c r="I701" s="925"/>
      <c r="K701" s="1078"/>
      <c r="L701" s="1078"/>
    </row>
    <row r="702" spans="1:12" s="926" customFormat="1" ht="42">
      <c r="A702" s="922" t="s">
        <v>1509</v>
      </c>
      <c r="B702" s="922" t="s">
        <v>1510</v>
      </c>
      <c r="C702" s="922" t="s">
        <v>2823</v>
      </c>
      <c r="D702" s="923">
        <v>46273</v>
      </c>
      <c r="E702" s="922" t="s">
        <v>2824</v>
      </c>
      <c r="F702" s="927">
        <v>478.51</v>
      </c>
      <c r="G702" s="922">
        <v>11.18</v>
      </c>
      <c r="H702" s="924">
        <v>5349.7417999999998</v>
      </c>
      <c r="I702" s="925"/>
      <c r="K702" s="1078"/>
      <c r="L702" s="1078"/>
    </row>
    <row r="703" spans="1:12" s="926" customFormat="1" ht="42">
      <c r="A703" s="922" t="s">
        <v>1509</v>
      </c>
      <c r="B703" s="922" t="s">
        <v>1510</v>
      </c>
      <c r="C703" s="922" t="s">
        <v>2825</v>
      </c>
      <c r="D703" s="923">
        <v>46203</v>
      </c>
      <c r="E703" s="922" t="s">
        <v>2826</v>
      </c>
      <c r="F703" s="927">
        <v>478.51</v>
      </c>
      <c r="G703" s="922">
        <v>12.89</v>
      </c>
      <c r="H703" s="924">
        <v>6167.9939000000004</v>
      </c>
      <c r="I703" s="925"/>
      <c r="K703" s="1078"/>
      <c r="L703" s="1078"/>
    </row>
    <row r="704" spans="1:12" s="926" customFormat="1" ht="42">
      <c r="A704" s="922" t="s">
        <v>1509</v>
      </c>
      <c r="B704" s="922" t="s">
        <v>1510</v>
      </c>
      <c r="C704" s="922" t="s">
        <v>2827</v>
      </c>
      <c r="D704" s="923">
        <v>46273</v>
      </c>
      <c r="E704" s="922" t="s">
        <v>2828</v>
      </c>
      <c r="F704" s="927">
        <v>478.51</v>
      </c>
      <c r="G704" s="922">
        <v>6.45</v>
      </c>
      <c r="H704" s="924">
        <v>3086.3895000000002</v>
      </c>
      <c r="I704" s="925"/>
      <c r="K704" s="1078"/>
      <c r="L704" s="1078"/>
    </row>
    <row r="705" spans="1:12" s="926" customFormat="1" ht="63">
      <c r="A705" s="922" t="s">
        <v>1509</v>
      </c>
      <c r="B705" s="922" t="s">
        <v>1510</v>
      </c>
      <c r="C705" s="922" t="s">
        <v>2829</v>
      </c>
      <c r="D705" s="923">
        <v>46205</v>
      </c>
      <c r="E705" s="922" t="s">
        <v>2830</v>
      </c>
      <c r="F705" s="927">
        <v>478.51</v>
      </c>
      <c r="G705" s="922">
        <v>145.29</v>
      </c>
      <c r="H705" s="924">
        <v>69522.717899999989</v>
      </c>
      <c r="I705" s="925"/>
      <c r="K705" s="1078"/>
      <c r="L705" s="1078"/>
    </row>
    <row r="706" spans="1:12" s="926" customFormat="1" ht="63">
      <c r="A706" s="922" t="s">
        <v>1509</v>
      </c>
      <c r="B706" s="922" t="s">
        <v>1510</v>
      </c>
      <c r="C706" s="922" t="s">
        <v>2831</v>
      </c>
      <c r="D706" s="923">
        <v>46205</v>
      </c>
      <c r="E706" s="922" t="s">
        <v>2832</v>
      </c>
      <c r="F706" s="927">
        <v>478.51</v>
      </c>
      <c r="G706" s="922">
        <v>83.82</v>
      </c>
      <c r="H706" s="924">
        <v>40108.708199999994</v>
      </c>
      <c r="I706" s="925"/>
      <c r="K706" s="1078"/>
      <c r="L706" s="1078"/>
    </row>
    <row r="707" spans="1:12" s="926" customFormat="1" ht="63">
      <c r="A707" s="922" t="s">
        <v>1509</v>
      </c>
      <c r="B707" s="922" t="s">
        <v>1510</v>
      </c>
      <c r="C707" s="922" t="s">
        <v>2833</v>
      </c>
      <c r="D707" s="923">
        <v>46212</v>
      </c>
      <c r="E707" s="922" t="s">
        <v>2834</v>
      </c>
      <c r="F707" s="927">
        <v>478.51</v>
      </c>
      <c r="G707" s="922">
        <v>11.99</v>
      </c>
      <c r="H707" s="924">
        <v>5737.3348999999998</v>
      </c>
      <c r="I707" s="925"/>
      <c r="K707" s="1078"/>
      <c r="L707" s="1078"/>
    </row>
    <row r="708" spans="1:12" s="926" customFormat="1" ht="63">
      <c r="A708" s="922" t="s">
        <v>1509</v>
      </c>
      <c r="B708" s="922" t="s">
        <v>1510</v>
      </c>
      <c r="C708" s="922" t="s">
        <v>2835</v>
      </c>
      <c r="D708" s="923">
        <v>46212</v>
      </c>
      <c r="E708" s="922" t="s">
        <v>2836</v>
      </c>
      <c r="F708" s="927">
        <v>478.51</v>
      </c>
      <c r="G708" s="922">
        <v>5.99</v>
      </c>
      <c r="H708" s="924">
        <v>2866.2748999999999</v>
      </c>
      <c r="I708" s="925"/>
      <c r="K708" s="1078"/>
      <c r="L708" s="1078"/>
    </row>
    <row r="709" spans="1:12" s="926" customFormat="1" ht="63">
      <c r="A709" s="922" t="s">
        <v>1509</v>
      </c>
      <c r="B709" s="922" t="s">
        <v>1510</v>
      </c>
      <c r="C709" s="922" t="s">
        <v>2837</v>
      </c>
      <c r="D709" s="923">
        <v>46260</v>
      </c>
      <c r="E709" s="922" t="s">
        <v>2838</v>
      </c>
      <c r="F709" s="927">
        <v>478.51</v>
      </c>
      <c r="G709" s="922">
        <v>77.930000000000007</v>
      </c>
      <c r="H709" s="924">
        <v>37290.284299999999</v>
      </c>
      <c r="I709" s="925"/>
      <c r="K709" s="1078"/>
      <c r="L709" s="1078"/>
    </row>
    <row r="710" spans="1:12" s="926" customFormat="1" ht="42">
      <c r="A710" s="922" t="s">
        <v>1509</v>
      </c>
      <c r="B710" s="922" t="s">
        <v>1510</v>
      </c>
      <c r="C710" s="922" t="s">
        <v>2839</v>
      </c>
      <c r="D710" s="923">
        <v>46236</v>
      </c>
      <c r="E710" s="922" t="s">
        <v>2840</v>
      </c>
      <c r="F710" s="927">
        <v>478.51</v>
      </c>
      <c r="G710" s="922">
        <v>37.11</v>
      </c>
      <c r="H710" s="924">
        <v>17757.506099999999</v>
      </c>
      <c r="I710" s="925"/>
      <c r="K710" s="1078"/>
      <c r="L710" s="1078"/>
    </row>
    <row r="711" spans="1:12" s="926" customFormat="1" ht="42">
      <c r="A711" s="922" t="s">
        <v>1509</v>
      </c>
      <c r="B711" s="922" t="s">
        <v>1510</v>
      </c>
      <c r="C711" s="922" t="s">
        <v>2841</v>
      </c>
      <c r="D711" s="923">
        <v>46236</v>
      </c>
      <c r="E711" s="922" t="s">
        <v>2842</v>
      </c>
      <c r="F711" s="927">
        <v>478.51</v>
      </c>
      <c r="G711" s="922">
        <v>18.55</v>
      </c>
      <c r="H711" s="924">
        <v>8876.3605000000007</v>
      </c>
      <c r="I711" s="925"/>
      <c r="K711" s="1078"/>
      <c r="L711" s="1078"/>
    </row>
    <row r="712" spans="1:12" s="926" customFormat="1" ht="63">
      <c r="A712" s="922" t="s">
        <v>1509</v>
      </c>
      <c r="B712" s="922" t="s">
        <v>1510</v>
      </c>
      <c r="C712" s="922" t="s">
        <v>2843</v>
      </c>
      <c r="D712" s="923">
        <v>46260</v>
      </c>
      <c r="E712" s="922" t="s">
        <v>2844</v>
      </c>
      <c r="F712" s="927">
        <v>478.51</v>
      </c>
      <c r="G712" s="922">
        <v>134.13</v>
      </c>
      <c r="H712" s="924">
        <v>64182.546299999995</v>
      </c>
      <c r="I712" s="925"/>
      <c r="K712" s="1078"/>
      <c r="L712" s="1078"/>
    </row>
    <row r="713" spans="1:12" s="926" customFormat="1" ht="63">
      <c r="A713" s="922" t="s">
        <v>1509</v>
      </c>
      <c r="B713" s="922" t="s">
        <v>1510</v>
      </c>
      <c r="C713" s="922" t="s">
        <v>2845</v>
      </c>
      <c r="D713" s="923">
        <v>46240</v>
      </c>
      <c r="E713" s="922" t="s">
        <v>2846</v>
      </c>
      <c r="F713" s="927">
        <v>478.51</v>
      </c>
      <c r="G713" s="922">
        <v>10.32</v>
      </c>
      <c r="H713" s="924">
        <v>4938.2232000000004</v>
      </c>
      <c r="I713" s="925"/>
      <c r="K713" s="1078"/>
      <c r="L713" s="1078"/>
    </row>
    <row r="714" spans="1:12" s="926" customFormat="1" ht="42">
      <c r="A714" s="922" t="s">
        <v>1509</v>
      </c>
      <c r="B714" s="922" t="s">
        <v>1510</v>
      </c>
      <c r="C714" s="922" t="s">
        <v>2847</v>
      </c>
      <c r="D714" s="923">
        <v>46246</v>
      </c>
      <c r="E714" s="922" t="s">
        <v>2848</v>
      </c>
      <c r="F714" s="927">
        <v>478.51</v>
      </c>
      <c r="G714" s="922">
        <v>22.7</v>
      </c>
      <c r="H714" s="924">
        <v>10862.177</v>
      </c>
      <c r="I714" s="925"/>
      <c r="K714" s="1078"/>
      <c r="L714" s="1078"/>
    </row>
    <row r="715" spans="1:12" s="926" customFormat="1" ht="42">
      <c r="A715" s="922" t="s">
        <v>1509</v>
      </c>
      <c r="B715" s="922" t="s">
        <v>1510</v>
      </c>
      <c r="C715" s="922" t="s">
        <v>2849</v>
      </c>
      <c r="D715" s="923">
        <v>46246</v>
      </c>
      <c r="E715" s="922" t="s">
        <v>2850</v>
      </c>
      <c r="F715" s="927">
        <v>478.51</v>
      </c>
      <c r="G715" s="922">
        <v>11.35</v>
      </c>
      <c r="H715" s="924">
        <v>5431.0884999999998</v>
      </c>
      <c r="I715" s="925"/>
      <c r="K715" s="1078"/>
      <c r="L715" s="1078"/>
    </row>
    <row r="716" spans="1:12" s="926" customFormat="1" ht="42">
      <c r="A716" s="922" t="s">
        <v>1509</v>
      </c>
      <c r="B716" s="922" t="s">
        <v>1510</v>
      </c>
      <c r="C716" s="922" t="s">
        <v>2851</v>
      </c>
      <c r="D716" s="923">
        <v>46247</v>
      </c>
      <c r="E716" s="922" t="s">
        <v>2852</v>
      </c>
      <c r="F716" s="927">
        <v>478.51</v>
      </c>
      <c r="G716" s="922">
        <v>147.55000000000001</v>
      </c>
      <c r="H716" s="924">
        <v>70604.150500000003</v>
      </c>
      <c r="I716" s="925"/>
      <c r="K716" s="1078"/>
      <c r="L716" s="1078"/>
    </row>
    <row r="717" spans="1:12" s="926" customFormat="1" ht="42">
      <c r="A717" s="922" t="s">
        <v>1509</v>
      </c>
      <c r="B717" s="922" t="s">
        <v>1510</v>
      </c>
      <c r="C717" s="922" t="s">
        <v>2853</v>
      </c>
      <c r="D717" s="923">
        <v>46247</v>
      </c>
      <c r="E717" s="922" t="s">
        <v>2854</v>
      </c>
      <c r="F717" s="927">
        <v>478.51</v>
      </c>
      <c r="G717" s="922">
        <v>193.05</v>
      </c>
      <c r="H717" s="924">
        <v>92376.355500000005</v>
      </c>
      <c r="I717" s="925"/>
      <c r="K717" s="1078"/>
      <c r="L717" s="1078"/>
    </row>
    <row r="718" spans="1:12" s="926" customFormat="1" ht="63">
      <c r="A718" s="922" t="s">
        <v>1509</v>
      </c>
      <c r="B718" s="922" t="s">
        <v>1510</v>
      </c>
      <c r="C718" s="922" t="s">
        <v>2855</v>
      </c>
      <c r="D718" s="923">
        <v>46249</v>
      </c>
      <c r="E718" s="922" t="s">
        <v>2856</v>
      </c>
      <c r="F718" s="927">
        <v>478.51</v>
      </c>
      <c r="G718" s="922">
        <v>21.24</v>
      </c>
      <c r="H718" s="924">
        <v>10163.552399999999</v>
      </c>
      <c r="I718" s="925"/>
      <c r="K718" s="1078"/>
      <c r="L718" s="1078"/>
    </row>
    <row r="719" spans="1:12" s="926" customFormat="1" ht="63">
      <c r="A719" s="922" t="s">
        <v>1509</v>
      </c>
      <c r="B719" s="922" t="s">
        <v>1510</v>
      </c>
      <c r="C719" s="922" t="s">
        <v>2857</v>
      </c>
      <c r="D719" s="923">
        <v>46249</v>
      </c>
      <c r="E719" s="922" t="s">
        <v>2858</v>
      </c>
      <c r="F719" s="927">
        <v>478.51</v>
      </c>
      <c r="G719" s="922">
        <v>10.62</v>
      </c>
      <c r="H719" s="924">
        <v>5081.7761999999993</v>
      </c>
      <c r="I719" s="925"/>
      <c r="K719" s="1078"/>
      <c r="L719" s="1078"/>
    </row>
    <row r="720" spans="1:12" s="926" customFormat="1" ht="63">
      <c r="A720" s="922" t="s">
        <v>1509</v>
      </c>
      <c r="B720" s="922" t="s">
        <v>1510</v>
      </c>
      <c r="C720" s="922" t="s">
        <v>2859</v>
      </c>
      <c r="D720" s="923">
        <v>46250</v>
      </c>
      <c r="E720" s="922" t="s">
        <v>2860</v>
      </c>
      <c r="F720" s="927">
        <v>478.51</v>
      </c>
      <c r="G720" s="922">
        <v>138.06</v>
      </c>
      <c r="H720" s="924">
        <v>66063.090599999996</v>
      </c>
      <c r="I720" s="925"/>
      <c r="K720" s="1078"/>
      <c r="L720" s="1078"/>
    </row>
    <row r="721" spans="1:12" s="926" customFormat="1" ht="42">
      <c r="A721" s="922" t="s">
        <v>1509</v>
      </c>
      <c r="B721" s="922" t="s">
        <v>1510</v>
      </c>
      <c r="C721" s="922" t="s">
        <v>2861</v>
      </c>
      <c r="D721" s="923">
        <v>46265</v>
      </c>
      <c r="E721" s="922" t="s">
        <v>2862</v>
      </c>
      <c r="F721" s="927">
        <v>478.51</v>
      </c>
      <c r="G721" s="922">
        <v>31.2</v>
      </c>
      <c r="H721" s="924">
        <v>14929.511999999999</v>
      </c>
      <c r="I721" s="925"/>
      <c r="K721" s="1078"/>
      <c r="L721" s="1078"/>
    </row>
    <row r="722" spans="1:12" s="926" customFormat="1" ht="42">
      <c r="A722" s="922" t="s">
        <v>1509</v>
      </c>
      <c r="B722" s="922" t="s">
        <v>1510</v>
      </c>
      <c r="C722" s="922" t="s">
        <v>2863</v>
      </c>
      <c r="D722" s="923">
        <v>46265</v>
      </c>
      <c r="E722" s="922" t="s">
        <v>2864</v>
      </c>
      <c r="F722" s="927">
        <v>478.51</v>
      </c>
      <c r="G722" s="922">
        <v>15.6</v>
      </c>
      <c r="H722" s="924">
        <v>7464.7559999999994</v>
      </c>
      <c r="I722" s="925"/>
      <c r="K722" s="1078"/>
      <c r="L722" s="1078"/>
    </row>
    <row r="723" spans="1:12" s="926" customFormat="1" ht="42">
      <c r="A723" s="922" t="s">
        <v>1509</v>
      </c>
      <c r="B723" s="922" t="s">
        <v>1510</v>
      </c>
      <c r="C723" s="922" t="s">
        <v>1535</v>
      </c>
      <c r="D723" s="923">
        <v>46266</v>
      </c>
      <c r="E723" s="922" t="s">
        <v>1536</v>
      </c>
      <c r="F723" s="927">
        <v>478.51</v>
      </c>
      <c r="G723" s="922">
        <v>202.8</v>
      </c>
      <c r="H723" s="924">
        <v>97041.828000000009</v>
      </c>
      <c r="I723" s="925"/>
      <c r="K723" s="1078"/>
      <c r="L723" s="1078"/>
    </row>
    <row r="724" spans="1:12" s="926" customFormat="1" ht="42">
      <c r="A724" s="922" t="s">
        <v>2865</v>
      </c>
      <c r="B724" s="922" t="s">
        <v>2866</v>
      </c>
      <c r="C724" s="922" t="s">
        <v>2867</v>
      </c>
      <c r="D724" s="923">
        <v>46060</v>
      </c>
      <c r="E724" s="922" t="s">
        <v>2868</v>
      </c>
      <c r="F724" s="927">
        <v>522.41</v>
      </c>
      <c r="G724" s="922">
        <v>8</v>
      </c>
      <c r="H724" s="924">
        <v>4179.28</v>
      </c>
      <c r="I724" s="925"/>
      <c r="K724" s="1078"/>
      <c r="L724" s="1078"/>
    </row>
    <row r="725" spans="1:12" s="926" customFormat="1" ht="42">
      <c r="A725" s="922" t="s">
        <v>2865</v>
      </c>
      <c r="B725" s="922" t="s">
        <v>2866</v>
      </c>
      <c r="C725" s="922" t="s">
        <v>2869</v>
      </c>
      <c r="D725" s="923">
        <v>46060</v>
      </c>
      <c r="E725" s="922" t="s">
        <v>2870</v>
      </c>
      <c r="F725" s="927">
        <v>522.41</v>
      </c>
      <c r="G725" s="922">
        <v>4</v>
      </c>
      <c r="H725" s="924">
        <v>2089.64</v>
      </c>
      <c r="I725" s="925"/>
      <c r="K725" s="1078"/>
      <c r="L725" s="1078"/>
    </row>
    <row r="726" spans="1:12" s="926" customFormat="1" ht="42">
      <c r="A726" s="922" t="s">
        <v>2865</v>
      </c>
      <c r="B726" s="922" t="s">
        <v>2866</v>
      </c>
      <c r="C726" s="922" t="s">
        <v>2871</v>
      </c>
      <c r="D726" s="923">
        <v>46082</v>
      </c>
      <c r="E726" s="922" t="s">
        <v>2872</v>
      </c>
      <c r="F726" s="927">
        <v>522.41</v>
      </c>
      <c r="G726" s="922">
        <v>10.4</v>
      </c>
      <c r="H726" s="924">
        <v>5433.0640000000003</v>
      </c>
      <c r="I726" s="925"/>
      <c r="K726" s="1078"/>
      <c r="L726" s="1078"/>
    </row>
    <row r="727" spans="1:12" s="926" customFormat="1" ht="42">
      <c r="A727" s="922" t="s">
        <v>2865</v>
      </c>
      <c r="B727" s="922" t="s">
        <v>2866</v>
      </c>
      <c r="C727" s="922" t="s">
        <v>2873</v>
      </c>
      <c r="D727" s="923">
        <v>46089</v>
      </c>
      <c r="E727" s="922" t="s">
        <v>2874</v>
      </c>
      <c r="F727" s="927">
        <v>522.41</v>
      </c>
      <c r="G727" s="922">
        <v>16.059999999999999</v>
      </c>
      <c r="H727" s="924">
        <v>8389.904599999998</v>
      </c>
      <c r="I727" s="925"/>
      <c r="K727" s="1078"/>
      <c r="L727" s="1078"/>
    </row>
    <row r="728" spans="1:12" s="926" customFormat="1" ht="42">
      <c r="A728" s="922" t="s">
        <v>2865</v>
      </c>
      <c r="B728" s="922" t="s">
        <v>2866</v>
      </c>
      <c r="C728" s="922" t="s">
        <v>2875</v>
      </c>
      <c r="D728" s="923">
        <v>46091</v>
      </c>
      <c r="E728" s="922" t="s">
        <v>2876</v>
      </c>
      <c r="F728" s="927">
        <v>522.41</v>
      </c>
      <c r="G728" s="922">
        <v>6</v>
      </c>
      <c r="H728" s="924">
        <v>3134.46</v>
      </c>
      <c r="I728" s="925"/>
      <c r="K728" s="1078"/>
      <c r="L728" s="1078"/>
    </row>
    <row r="729" spans="1:12" s="926" customFormat="1" ht="42">
      <c r="A729" s="922" t="s">
        <v>2865</v>
      </c>
      <c r="B729" s="922" t="s">
        <v>2866</v>
      </c>
      <c r="C729" s="922" t="s">
        <v>2877</v>
      </c>
      <c r="D729" s="923">
        <v>46091</v>
      </c>
      <c r="E729" s="922" t="s">
        <v>2878</v>
      </c>
      <c r="F729" s="927">
        <v>522.41</v>
      </c>
      <c r="G729" s="922">
        <v>1</v>
      </c>
      <c r="H729" s="924">
        <v>522.41</v>
      </c>
      <c r="I729" s="925"/>
      <c r="K729" s="1078"/>
      <c r="L729" s="1078"/>
    </row>
    <row r="730" spans="1:12" s="926" customFormat="1" ht="42">
      <c r="A730" s="922" t="s">
        <v>2865</v>
      </c>
      <c r="B730" s="922" t="s">
        <v>2866</v>
      </c>
      <c r="C730" s="922" t="s">
        <v>2879</v>
      </c>
      <c r="D730" s="923">
        <v>46092</v>
      </c>
      <c r="E730" s="922" t="s">
        <v>2880</v>
      </c>
      <c r="F730" s="927">
        <v>522.41</v>
      </c>
      <c r="G730" s="922">
        <v>14</v>
      </c>
      <c r="H730" s="924">
        <v>7313.74</v>
      </c>
      <c r="I730" s="925"/>
      <c r="K730" s="1078"/>
      <c r="L730" s="1078"/>
    </row>
    <row r="731" spans="1:12" s="926" customFormat="1" ht="42">
      <c r="A731" s="922" t="s">
        <v>2865</v>
      </c>
      <c r="B731" s="922" t="s">
        <v>2866</v>
      </c>
      <c r="C731" s="922" t="s">
        <v>2881</v>
      </c>
      <c r="D731" s="923">
        <v>46092</v>
      </c>
      <c r="E731" s="922" t="s">
        <v>2882</v>
      </c>
      <c r="F731" s="927">
        <v>522.41</v>
      </c>
      <c r="G731" s="922">
        <v>7</v>
      </c>
      <c r="H731" s="924">
        <v>3656.87</v>
      </c>
      <c r="I731" s="925"/>
      <c r="K731" s="1078"/>
      <c r="L731" s="1078"/>
    </row>
    <row r="732" spans="1:12" s="926" customFormat="1" ht="63">
      <c r="A732" s="922" t="s">
        <v>2865</v>
      </c>
      <c r="B732" s="922" t="s">
        <v>2866</v>
      </c>
      <c r="C732" s="922" t="s">
        <v>2883</v>
      </c>
      <c r="D732" s="923">
        <v>46099</v>
      </c>
      <c r="E732" s="922" t="s">
        <v>2884</v>
      </c>
      <c r="F732" s="927">
        <v>522.41</v>
      </c>
      <c r="G732" s="922">
        <v>182.42</v>
      </c>
      <c r="H732" s="924">
        <v>95298.032199999987</v>
      </c>
      <c r="I732" s="925"/>
      <c r="K732" s="1078"/>
      <c r="L732" s="1078"/>
    </row>
    <row r="733" spans="1:12" s="926" customFormat="1" ht="42">
      <c r="A733" s="922" t="s">
        <v>2865</v>
      </c>
      <c r="B733" s="922" t="s">
        <v>2866</v>
      </c>
      <c r="C733" s="922" t="s">
        <v>2885</v>
      </c>
      <c r="D733" s="923">
        <v>46110</v>
      </c>
      <c r="E733" s="922" t="s">
        <v>2886</v>
      </c>
      <c r="F733" s="927">
        <v>522.41</v>
      </c>
      <c r="G733" s="922">
        <v>19.940000000000001</v>
      </c>
      <c r="H733" s="924">
        <v>10416.8554</v>
      </c>
      <c r="I733" s="925"/>
      <c r="K733" s="1078"/>
      <c r="L733" s="1078"/>
    </row>
    <row r="734" spans="1:12" s="926" customFormat="1" ht="42">
      <c r="A734" s="922" t="s">
        <v>2865</v>
      </c>
      <c r="B734" s="922" t="s">
        <v>2866</v>
      </c>
      <c r="C734" s="922" t="s">
        <v>2887</v>
      </c>
      <c r="D734" s="923">
        <v>46110</v>
      </c>
      <c r="E734" s="922" t="s">
        <v>2888</v>
      </c>
      <c r="F734" s="927">
        <v>522.41</v>
      </c>
      <c r="G734" s="922">
        <v>9.9700000000000006</v>
      </c>
      <c r="H734" s="924">
        <v>5208.4277000000002</v>
      </c>
      <c r="I734" s="925"/>
      <c r="K734" s="1078"/>
      <c r="L734" s="1078"/>
    </row>
    <row r="735" spans="1:12" s="926" customFormat="1" ht="63">
      <c r="A735" s="922" t="s">
        <v>2865</v>
      </c>
      <c r="B735" s="922" t="s">
        <v>2866</v>
      </c>
      <c r="C735" s="922" t="s">
        <v>2889</v>
      </c>
      <c r="D735" s="923">
        <v>46110</v>
      </c>
      <c r="E735" s="922" t="s">
        <v>2890</v>
      </c>
      <c r="F735" s="927">
        <v>522.41</v>
      </c>
      <c r="G735" s="922">
        <v>132.25</v>
      </c>
      <c r="H735" s="924">
        <v>69088.722499999989</v>
      </c>
      <c r="I735" s="925"/>
      <c r="K735" s="1078"/>
      <c r="L735" s="1078"/>
    </row>
    <row r="736" spans="1:12" s="926" customFormat="1" ht="42">
      <c r="A736" s="922" t="s">
        <v>2891</v>
      </c>
      <c r="B736" s="922" t="s">
        <v>2892</v>
      </c>
      <c r="C736" s="922" t="s">
        <v>2893</v>
      </c>
      <c r="D736" s="923">
        <v>46190</v>
      </c>
      <c r="E736" s="922" t="s">
        <v>2894</v>
      </c>
      <c r="F736" s="927">
        <v>11010.12</v>
      </c>
      <c r="G736" s="922">
        <v>10</v>
      </c>
      <c r="H736" s="924">
        <v>110101.20000000001</v>
      </c>
      <c r="I736" s="925"/>
      <c r="K736" s="1078"/>
      <c r="L736" s="1078"/>
    </row>
    <row r="737" spans="1:12" s="926" customFormat="1" ht="42">
      <c r="A737" s="922" t="s">
        <v>2895</v>
      </c>
      <c r="B737" s="922" t="s">
        <v>2896</v>
      </c>
      <c r="C737" s="922" t="s">
        <v>2897</v>
      </c>
      <c r="D737" s="923">
        <v>46152</v>
      </c>
      <c r="E737" s="922" t="s">
        <v>2898</v>
      </c>
      <c r="F737" s="927">
        <v>34347.360000000001</v>
      </c>
      <c r="G737" s="922">
        <v>0.05</v>
      </c>
      <c r="H737" s="924">
        <v>1717.3680000000002</v>
      </c>
      <c r="I737" s="925"/>
      <c r="K737" s="1078"/>
      <c r="L737" s="1078"/>
    </row>
    <row r="738" spans="1:12" s="926" customFormat="1" ht="42">
      <c r="A738" s="922" t="s">
        <v>2895</v>
      </c>
      <c r="B738" s="922" t="s">
        <v>2896</v>
      </c>
      <c r="C738" s="922" t="s">
        <v>2899</v>
      </c>
      <c r="D738" s="923">
        <v>46274</v>
      </c>
      <c r="E738" s="922" t="s">
        <v>2900</v>
      </c>
      <c r="F738" s="927">
        <v>34347.360000000001</v>
      </c>
      <c r="G738" s="922">
        <v>0.1</v>
      </c>
      <c r="H738" s="924">
        <v>3434.7360000000003</v>
      </c>
      <c r="I738" s="925"/>
      <c r="K738" s="1078"/>
      <c r="L738" s="1078"/>
    </row>
    <row r="739" spans="1:12" s="926" customFormat="1">
      <c r="A739" s="922" t="s">
        <v>2895</v>
      </c>
      <c r="B739" s="922" t="s">
        <v>2896</v>
      </c>
      <c r="C739" s="922" t="s">
        <v>2901</v>
      </c>
      <c r="D739" s="923">
        <v>46277</v>
      </c>
      <c r="E739" s="922" t="s">
        <v>2902</v>
      </c>
      <c r="F739" s="927">
        <v>34347.360000000001</v>
      </c>
      <c r="G739" s="922">
        <v>0.9</v>
      </c>
      <c r="H739" s="924">
        <v>30912.624</v>
      </c>
      <c r="I739" s="925"/>
      <c r="K739" s="1078"/>
      <c r="L739" s="1078"/>
    </row>
    <row r="740" spans="1:12" s="926" customFormat="1" ht="63">
      <c r="A740" s="922" t="s">
        <v>2903</v>
      </c>
      <c r="B740" s="922" t="s">
        <v>2904</v>
      </c>
      <c r="C740" s="922" t="s">
        <v>2905</v>
      </c>
      <c r="D740" s="923">
        <v>46146</v>
      </c>
      <c r="E740" s="922" t="s">
        <v>2906</v>
      </c>
      <c r="F740" s="927">
        <v>46.533999999999999</v>
      </c>
      <c r="G740" s="922">
        <v>1960.84</v>
      </c>
      <c r="H740" s="924">
        <v>91245.728559999989</v>
      </c>
      <c r="I740" s="925"/>
      <c r="K740" s="1078"/>
      <c r="L740" s="1078"/>
    </row>
    <row r="741" spans="1:12" s="926" customFormat="1" ht="42">
      <c r="A741" s="922" t="s">
        <v>2903</v>
      </c>
      <c r="B741" s="922" t="s">
        <v>2904</v>
      </c>
      <c r="C741" s="922" t="s">
        <v>2907</v>
      </c>
      <c r="D741" s="923">
        <v>46146</v>
      </c>
      <c r="E741" s="922" t="s">
        <v>2908</v>
      </c>
      <c r="F741" s="927">
        <v>46.533999999999999</v>
      </c>
      <c r="G741" s="922">
        <v>653.86</v>
      </c>
      <c r="H741" s="924">
        <v>30426.721239999999</v>
      </c>
      <c r="I741" s="925"/>
      <c r="K741" s="1078"/>
      <c r="L741" s="1078"/>
    </row>
    <row r="742" spans="1:12" s="926" customFormat="1" ht="63">
      <c r="A742" s="922" t="s">
        <v>2909</v>
      </c>
      <c r="B742" s="922" t="s">
        <v>2910</v>
      </c>
      <c r="C742" s="922" t="s">
        <v>2911</v>
      </c>
      <c r="D742" s="923">
        <v>46232</v>
      </c>
      <c r="E742" s="922" t="s">
        <v>2912</v>
      </c>
      <c r="F742" s="927">
        <v>33.363999999999997</v>
      </c>
      <c r="G742" s="922">
        <v>1.4630000000000001</v>
      </c>
      <c r="H742" s="924">
        <v>48.811532</v>
      </c>
      <c r="I742" s="925"/>
      <c r="K742" s="1078"/>
      <c r="L742" s="1078"/>
    </row>
    <row r="743" spans="1:12" s="926" customFormat="1" ht="63">
      <c r="A743" s="922" t="s">
        <v>2909</v>
      </c>
      <c r="B743" s="922" t="s">
        <v>2910</v>
      </c>
      <c r="C743" s="922" t="s">
        <v>2913</v>
      </c>
      <c r="D743" s="923">
        <v>46236</v>
      </c>
      <c r="E743" s="922" t="s">
        <v>2914</v>
      </c>
      <c r="F743" s="927">
        <v>33.363999999999997</v>
      </c>
      <c r="G743" s="922">
        <v>1.4630000000000001</v>
      </c>
      <c r="H743" s="924">
        <v>48.811532</v>
      </c>
      <c r="I743" s="925"/>
      <c r="K743" s="1078"/>
      <c r="L743" s="1078"/>
    </row>
    <row r="744" spans="1:12" s="926" customFormat="1" ht="63">
      <c r="A744" s="922" t="s">
        <v>2909</v>
      </c>
      <c r="B744" s="922" t="s">
        <v>2910</v>
      </c>
      <c r="C744" s="922" t="s">
        <v>2915</v>
      </c>
      <c r="D744" s="923">
        <v>46256</v>
      </c>
      <c r="E744" s="922" t="s">
        <v>2916</v>
      </c>
      <c r="F744" s="927">
        <v>33.363999999999997</v>
      </c>
      <c r="G744" s="922">
        <v>11.675000000000001</v>
      </c>
      <c r="H744" s="924">
        <v>389.5247</v>
      </c>
      <c r="I744" s="925"/>
      <c r="K744" s="1078"/>
      <c r="L744" s="1078"/>
    </row>
    <row r="745" spans="1:12" s="926" customFormat="1" ht="63">
      <c r="A745" s="922" t="s">
        <v>2909</v>
      </c>
      <c r="B745" s="922" t="s">
        <v>2910</v>
      </c>
      <c r="C745" s="922" t="s">
        <v>2917</v>
      </c>
      <c r="D745" s="923">
        <v>46256</v>
      </c>
      <c r="E745" s="922" t="s">
        <v>2918</v>
      </c>
      <c r="F745" s="927">
        <v>33.363999999999997</v>
      </c>
      <c r="G745" s="922">
        <v>11.675000000000001</v>
      </c>
      <c r="H745" s="924">
        <v>389.5247</v>
      </c>
      <c r="I745" s="925"/>
      <c r="K745" s="1078"/>
      <c r="L745" s="1078"/>
    </row>
    <row r="746" spans="1:12" s="926" customFormat="1" ht="63">
      <c r="A746" s="922" t="s">
        <v>2909</v>
      </c>
      <c r="B746" s="922" t="s">
        <v>2910</v>
      </c>
      <c r="C746" s="922" t="s">
        <v>2919</v>
      </c>
      <c r="D746" s="923">
        <v>46257</v>
      </c>
      <c r="E746" s="922" t="s">
        <v>2920</v>
      </c>
      <c r="F746" s="927">
        <v>33.363999999999997</v>
      </c>
      <c r="G746" s="922">
        <v>193.04400000000001</v>
      </c>
      <c r="H746" s="924">
        <v>6440.7200160000002</v>
      </c>
      <c r="I746" s="925"/>
      <c r="K746" s="1078"/>
      <c r="L746" s="1078"/>
    </row>
    <row r="747" spans="1:12" s="926" customFormat="1" ht="63">
      <c r="A747" s="922" t="s">
        <v>2909</v>
      </c>
      <c r="B747" s="922" t="s">
        <v>2910</v>
      </c>
      <c r="C747" s="922" t="s">
        <v>2921</v>
      </c>
      <c r="D747" s="923">
        <v>46257</v>
      </c>
      <c r="E747" s="922" t="s">
        <v>2922</v>
      </c>
      <c r="F747" s="927">
        <v>33.363999999999997</v>
      </c>
      <c r="G747" s="922">
        <v>193.04400000000001</v>
      </c>
      <c r="H747" s="924">
        <v>6440.7200160000002</v>
      </c>
      <c r="I747" s="925"/>
      <c r="K747" s="1078"/>
      <c r="L747" s="1078"/>
    </row>
    <row r="748" spans="1:12" s="926" customFormat="1" ht="63">
      <c r="A748" s="922" t="s">
        <v>2909</v>
      </c>
      <c r="B748" s="922" t="s">
        <v>2910</v>
      </c>
      <c r="C748" s="922" t="s">
        <v>2923</v>
      </c>
      <c r="D748" s="923">
        <v>46258</v>
      </c>
      <c r="E748" s="922" t="s">
        <v>2924</v>
      </c>
      <c r="F748" s="927">
        <v>33.363999999999997</v>
      </c>
      <c r="G748" s="922">
        <v>20.64</v>
      </c>
      <c r="H748" s="924">
        <v>688.63295999999991</v>
      </c>
      <c r="I748" s="925"/>
      <c r="K748" s="1078"/>
      <c r="L748" s="1078"/>
    </row>
    <row r="749" spans="1:12" s="926" customFormat="1" ht="63">
      <c r="A749" s="922" t="s">
        <v>2909</v>
      </c>
      <c r="B749" s="922" t="s">
        <v>2910</v>
      </c>
      <c r="C749" s="922" t="s">
        <v>2925</v>
      </c>
      <c r="D749" s="923">
        <v>46258</v>
      </c>
      <c r="E749" s="922" t="s">
        <v>2926</v>
      </c>
      <c r="F749" s="927">
        <v>33.363999999999997</v>
      </c>
      <c r="G749" s="922">
        <v>20.64</v>
      </c>
      <c r="H749" s="924">
        <v>688.63295999999991</v>
      </c>
      <c r="I749" s="925"/>
      <c r="K749" s="1078"/>
      <c r="L749" s="1078"/>
    </row>
    <row r="750" spans="1:12" s="926" customFormat="1" ht="63">
      <c r="A750" s="922" t="s">
        <v>2909</v>
      </c>
      <c r="B750" s="922" t="s">
        <v>2910</v>
      </c>
      <c r="C750" s="922" t="s">
        <v>2927</v>
      </c>
      <c r="D750" s="923">
        <v>46258</v>
      </c>
      <c r="E750" s="922" t="s">
        <v>2928</v>
      </c>
      <c r="F750" s="927">
        <v>33.363999999999997</v>
      </c>
      <c r="G750" s="922">
        <v>11.815</v>
      </c>
      <c r="H750" s="924">
        <v>394.19565999999998</v>
      </c>
      <c r="I750" s="925"/>
      <c r="K750" s="1078"/>
      <c r="L750" s="1078"/>
    </row>
    <row r="751" spans="1:12" s="926" customFormat="1" ht="63">
      <c r="A751" s="922" t="s">
        <v>2909</v>
      </c>
      <c r="B751" s="922" t="s">
        <v>2910</v>
      </c>
      <c r="C751" s="922" t="s">
        <v>2929</v>
      </c>
      <c r="D751" s="923">
        <v>46258</v>
      </c>
      <c r="E751" s="922" t="s">
        <v>2930</v>
      </c>
      <c r="F751" s="927">
        <v>33.363999999999997</v>
      </c>
      <c r="G751" s="922">
        <v>11.815</v>
      </c>
      <c r="H751" s="924">
        <v>394.19565999999998</v>
      </c>
      <c r="I751" s="925"/>
      <c r="K751" s="1078"/>
      <c r="L751" s="1078"/>
    </row>
    <row r="752" spans="1:12" s="926" customFormat="1" ht="63">
      <c r="A752" s="922" t="s">
        <v>2909</v>
      </c>
      <c r="B752" s="922" t="s">
        <v>2910</v>
      </c>
      <c r="C752" s="922" t="s">
        <v>2931</v>
      </c>
      <c r="D752" s="923">
        <v>46259</v>
      </c>
      <c r="E752" s="922" t="s">
        <v>2932</v>
      </c>
      <c r="F752" s="927">
        <v>33.363999999999997</v>
      </c>
      <c r="G752" s="922">
        <v>20.64</v>
      </c>
      <c r="H752" s="924">
        <v>688.63295999999991</v>
      </c>
      <c r="I752" s="925"/>
      <c r="K752" s="1078"/>
      <c r="L752" s="1078"/>
    </row>
    <row r="753" spans="1:12" s="926" customFormat="1" ht="63">
      <c r="A753" s="922" t="s">
        <v>2909</v>
      </c>
      <c r="B753" s="922" t="s">
        <v>2910</v>
      </c>
      <c r="C753" s="922" t="s">
        <v>2933</v>
      </c>
      <c r="D753" s="923">
        <v>46259</v>
      </c>
      <c r="E753" s="922" t="s">
        <v>2934</v>
      </c>
      <c r="F753" s="927">
        <v>33.363999999999997</v>
      </c>
      <c r="G753" s="922">
        <v>11.815</v>
      </c>
      <c r="H753" s="924">
        <v>394.19565999999998</v>
      </c>
      <c r="I753" s="925"/>
      <c r="K753" s="1078"/>
      <c r="L753" s="1078"/>
    </row>
    <row r="754" spans="1:12" s="926" customFormat="1" ht="63">
      <c r="A754" s="922" t="s">
        <v>2909</v>
      </c>
      <c r="B754" s="922" t="s">
        <v>2910</v>
      </c>
      <c r="C754" s="922" t="s">
        <v>2935</v>
      </c>
      <c r="D754" s="923">
        <v>46261</v>
      </c>
      <c r="E754" s="922" t="s">
        <v>2936</v>
      </c>
      <c r="F754" s="927">
        <v>33.363999999999997</v>
      </c>
      <c r="G754" s="922">
        <v>45.83</v>
      </c>
      <c r="H754" s="924">
        <v>1529.0721199999998</v>
      </c>
      <c r="I754" s="925"/>
      <c r="K754" s="1078"/>
      <c r="L754" s="1078"/>
    </row>
    <row r="755" spans="1:12" s="926" customFormat="1" ht="63">
      <c r="A755" s="922" t="s">
        <v>2909</v>
      </c>
      <c r="B755" s="922" t="s">
        <v>2910</v>
      </c>
      <c r="C755" s="922" t="s">
        <v>2937</v>
      </c>
      <c r="D755" s="923">
        <v>46263</v>
      </c>
      <c r="E755" s="922" t="s">
        <v>2938</v>
      </c>
      <c r="F755" s="927">
        <v>33.363999999999997</v>
      </c>
      <c r="G755" s="922">
        <v>47.603999999999999</v>
      </c>
      <c r="H755" s="924">
        <v>1588.2598559999999</v>
      </c>
      <c r="I755" s="925"/>
      <c r="K755" s="1078"/>
      <c r="L755" s="1078"/>
    </row>
    <row r="756" spans="1:12" s="926" customFormat="1" ht="42">
      <c r="A756" s="922" t="s">
        <v>6131</v>
      </c>
      <c r="B756" s="922" t="s">
        <v>6132</v>
      </c>
      <c r="C756" s="922" t="s">
        <v>6133</v>
      </c>
      <c r="D756" s="923">
        <v>46284</v>
      </c>
      <c r="E756" s="922" t="s">
        <v>6134</v>
      </c>
      <c r="F756" s="927">
        <v>86.921999999999997</v>
      </c>
      <c r="G756" s="922">
        <v>28.562000000000001</v>
      </c>
      <c r="H756" s="924">
        <v>2482.6661640000002</v>
      </c>
      <c r="I756" s="925"/>
      <c r="K756" s="1078"/>
      <c r="L756" s="1078"/>
    </row>
    <row r="757" spans="1:12" s="926" customFormat="1" ht="42">
      <c r="A757" s="922" t="s">
        <v>6131</v>
      </c>
      <c r="B757" s="922" t="s">
        <v>6132</v>
      </c>
      <c r="C757" s="922" t="s">
        <v>6135</v>
      </c>
      <c r="D757" s="923">
        <v>46300</v>
      </c>
      <c r="E757" s="922" t="s">
        <v>6136</v>
      </c>
      <c r="F757" s="927">
        <v>86.921999999999997</v>
      </c>
      <c r="G757" s="922">
        <v>4.9000000000000004</v>
      </c>
      <c r="H757" s="924">
        <v>425.9178</v>
      </c>
      <c r="I757" s="925"/>
      <c r="K757" s="1078"/>
      <c r="L757" s="1078"/>
    </row>
    <row r="758" spans="1:12" s="926" customFormat="1" ht="42">
      <c r="A758" s="922" t="s">
        <v>1511</v>
      </c>
      <c r="B758" s="922" t="s">
        <v>1512</v>
      </c>
      <c r="C758" s="922" t="s">
        <v>2939</v>
      </c>
      <c r="D758" s="923">
        <v>46261</v>
      </c>
      <c r="E758" s="922" t="s">
        <v>2940</v>
      </c>
      <c r="F758" s="927">
        <v>438.12200000000001</v>
      </c>
      <c r="G758" s="922">
        <v>1.38</v>
      </c>
      <c r="H758" s="924">
        <v>604.60835999999995</v>
      </c>
      <c r="I758" s="925"/>
      <c r="K758" s="1078"/>
      <c r="L758" s="1078"/>
    </row>
    <row r="759" spans="1:12" s="926" customFormat="1" ht="42">
      <c r="A759" s="922" t="s">
        <v>1511</v>
      </c>
      <c r="B759" s="922" t="s">
        <v>1512</v>
      </c>
      <c r="C759" s="922" t="s">
        <v>1537</v>
      </c>
      <c r="D759" s="923">
        <v>46267</v>
      </c>
      <c r="E759" s="922" t="s">
        <v>1538</v>
      </c>
      <c r="F759" s="927">
        <v>438.12200000000001</v>
      </c>
      <c r="G759" s="922">
        <v>0.4</v>
      </c>
      <c r="H759" s="924">
        <v>175.24880000000002</v>
      </c>
      <c r="I759" s="925"/>
      <c r="K759" s="1078"/>
      <c r="L759" s="1078"/>
    </row>
    <row r="760" spans="1:12" s="926" customFormat="1" ht="42">
      <c r="A760" s="922" t="s">
        <v>1511</v>
      </c>
      <c r="B760" s="922" t="s">
        <v>1512</v>
      </c>
      <c r="C760" s="922" t="s">
        <v>6137</v>
      </c>
      <c r="D760" s="923">
        <v>46300</v>
      </c>
      <c r="E760" s="922" t="s">
        <v>6138</v>
      </c>
      <c r="F760" s="927">
        <v>438.12200000000001</v>
      </c>
      <c r="G760" s="922">
        <v>9.24</v>
      </c>
      <c r="H760" s="924">
        <v>4048.24728</v>
      </c>
      <c r="I760" s="925"/>
      <c r="K760" s="1078"/>
      <c r="L760" s="1078"/>
    </row>
    <row r="761" spans="1:12" s="926" customFormat="1" ht="42">
      <c r="A761" s="922" t="s">
        <v>1511</v>
      </c>
      <c r="B761" s="922" t="s">
        <v>1512</v>
      </c>
      <c r="C761" s="922" t="s">
        <v>6139</v>
      </c>
      <c r="D761" s="923">
        <v>46300</v>
      </c>
      <c r="E761" s="922" t="s">
        <v>6140</v>
      </c>
      <c r="F761" s="927">
        <v>438.12200000000001</v>
      </c>
      <c r="G761" s="922">
        <v>0.51</v>
      </c>
      <c r="H761" s="924">
        <v>223.44222000000002</v>
      </c>
      <c r="I761" s="925"/>
      <c r="K761" s="1078"/>
      <c r="L761" s="1078"/>
    </row>
    <row r="762" spans="1:12" s="926" customFormat="1" ht="42">
      <c r="A762" s="922" t="s">
        <v>1511</v>
      </c>
      <c r="B762" s="922" t="s">
        <v>1512</v>
      </c>
      <c r="C762" s="922" t="s">
        <v>6141</v>
      </c>
      <c r="D762" s="923">
        <v>46300</v>
      </c>
      <c r="E762" s="922" t="s">
        <v>6142</v>
      </c>
      <c r="F762" s="927">
        <v>438.12200000000001</v>
      </c>
      <c r="G762" s="922">
        <v>0.17</v>
      </c>
      <c r="H762" s="924">
        <v>74.480740000000011</v>
      </c>
      <c r="I762" s="925"/>
      <c r="K762" s="1078"/>
      <c r="L762" s="1078"/>
    </row>
    <row r="763" spans="1:12" s="926" customFormat="1" ht="42">
      <c r="A763" s="922" t="s">
        <v>1511</v>
      </c>
      <c r="B763" s="922" t="s">
        <v>1512</v>
      </c>
      <c r="C763" s="922" t="s">
        <v>6143</v>
      </c>
      <c r="D763" s="923">
        <v>46300</v>
      </c>
      <c r="E763" s="922" t="s">
        <v>6144</v>
      </c>
      <c r="F763" s="927">
        <v>438.12200000000001</v>
      </c>
      <c r="G763" s="922">
        <v>1.22</v>
      </c>
      <c r="H763" s="924">
        <v>534.50883999999996</v>
      </c>
      <c r="I763" s="925"/>
      <c r="K763" s="1078"/>
      <c r="L763" s="1078"/>
    </row>
    <row r="764" spans="1:12" s="926" customFormat="1" ht="42">
      <c r="A764" s="922" t="s">
        <v>2941</v>
      </c>
      <c r="B764" s="922" t="s">
        <v>2942</v>
      </c>
      <c r="C764" s="922" t="s">
        <v>2943</v>
      </c>
      <c r="D764" s="923">
        <v>46160</v>
      </c>
      <c r="E764" s="922" t="s">
        <v>2908</v>
      </c>
      <c r="F764" s="927">
        <v>438.12200000000001</v>
      </c>
      <c r="G764" s="922">
        <v>13.88</v>
      </c>
      <c r="H764" s="924">
        <v>6081.1333600000007</v>
      </c>
      <c r="I764" s="925"/>
      <c r="K764" s="1078"/>
      <c r="L764" s="1078"/>
    </row>
    <row r="765" spans="1:12" s="926" customFormat="1" ht="42">
      <c r="A765" s="922" t="s">
        <v>2941</v>
      </c>
      <c r="B765" s="922" t="s">
        <v>2942</v>
      </c>
      <c r="C765" s="922" t="s">
        <v>2944</v>
      </c>
      <c r="D765" s="923">
        <v>46160</v>
      </c>
      <c r="E765" s="922" t="s">
        <v>2945</v>
      </c>
      <c r="F765" s="927">
        <v>438.12200000000001</v>
      </c>
      <c r="G765" s="922">
        <v>0.97</v>
      </c>
      <c r="H765" s="924">
        <v>424.97834</v>
      </c>
      <c r="I765" s="925"/>
      <c r="K765" s="1078"/>
      <c r="L765" s="1078"/>
    </row>
    <row r="766" spans="1:12" s="926" customFormat="1" ht="42">
      <c r="A766" s="922" t="s">
        <v>2941</v>
      </c>
      <c r="B766" s="922" t="s">
        <v>2942</v>
      </c>
      <c r="C766" s="922" t="s">
        <v>2946</v>
      </c>
      <c r="D766" s="923">
        <v>46160</v>
      </c>
      <c r="E766" s="922" t="s">
        <v>2947</v>
      </c>
      <c r="F766" s="927">
        <v>438.12200000000001</v>
      </c>
      <c r="G766" s="922">
        <v>0.68</v>
      </c>
      <c r="H766" s="924">
        <v>297.92296000000005</v>
      </c>
      <c r="I766" s="925"/>
      <c r="K766" s="1078"/>
      <c r="L766" s="1078"/>
    </row>
    <row r="767" spans="1:12" s="926" customFormat="1" ht="42">
      <c r="A767" s="922" t="s">
        <v>2941</v>
      </c>
      <c r="B767" s="922" t="s">
        <v>2942</v>
      </c>
      <c r="C767" s="922" t="s">
        <v>2948</v>
      </c>
      <c r="D767" s="923">
        <v>46202</v>
      </c>
      <c r="E767" s="922" t="s">
        <v>2949</v>
      </c>
      <c r="F767" s="927">
        <v>438.12200000000001</v>
      </c>
      <c r="G767" s="922">
        <v>76.64</v>
      </c>
      <c r="H767" s="924">
        <v>33577.670080000004</v>
      </c>
      <c r="I767" s="925"/>
      <c r="K767" s="1078"/>
      <c r="L767" s="1078"/>
    </row>
    <row r="768" spans="1:12" s="926" customFormat="1" ht="63">
      <c r="A768" s="922" t="s">
        <v>2941</v>
      </c>
      <c r="B768" s="922" t="s">
        <v>2942</v>
      </c>
      <c r="C768" s="922" t="s">
        <v>2950</v>
      </c>
      <c r="D768" s="923">
        <v>46247</v>
      </c>
      <c r="E768" s="922" t="s">
        <v>2951</v>
      </c>
      <c r="F768" s="927">
        <v>438.12200000000001</v>
      </c>
      <c r="G768" s="922">
        <v>0.77</v>
      </c>
      <c r="H768" s="924">
        <v>337.35394000000002</v>
      </c>
      <c r="I768" s="925"/>
      <c r="K768" s="1078"/>
      <c r="L768" s="1078"/>
    </row>
    <row r="769" spans="1:12" s="926" customFormat="1" ht="42">
      <c r="A769" s="922" t="s">
        <v>2941</v>
      </c>
      <c r="B769" s="922" t="s">
        <v>2942</v>
      </c>
      <c r="C769" s="922" t="s">
        <v>5919</v>
      </c>
      <c r="D769" s="923">
        <v>46293</v>
      </c>
      <c r="E769" s="922" t="s">
        <v>5920</v>
      </c>
      <c r="F769" s="927">
        <v>438.12200000000001</v>
      </c>
      <c r="G769" s="922">
        <v>1.26</v>
      </c>
      <c r="H769" s="924">
        <v>552.03372000000002</v>
      </c>
      <c r="I769" s="925"/>
      <c r="K769" s="1078"/>
      <c r="L769" s="1078"/>
    </row>
    <row r="770" spans="1:12" s="926" customFormat="1" ht="42">
      <c r="A770" s="922" t="s">
        <v>2952</v>
      </c>
      <c r="B770" s="922" t="s">
        <v>2953</v>
      </c>
      <c r="C770" s="922" t="s">
        <v>2954</v>
      </c>
      <c r="D770" s="923">
        <v>46198</v>
      </c>
      <c r="E770" s="922" t="s">
        <v>2955</v>
      </c>
      <c r="F770" s="927">
        <v>1077.306</v>
      </c>
      <c r="G770" s="922">
        <v>62.65</v>
      </c>
      <c r="H770" s="924">
        <v>67493.2209</v>
      </c>
      <c r="I770" s="925"/>
      <c r="K770" s="1078"/>
      <c r="L770" s="1078"/>
    </row>
    <row r="771" spans="1:12" s="926" customFormat="1" ht="42">
      <c r="A771" s="922" t="s">
        <v>2952</v>
      </c>
      <c r="B771" s="922" t="s">
        <v>2953</v>
      </c>
      <c r="C771" s="922" t="s">
        <v>2956</v>
      </c>
      <c r="D771" s="923">
        <v>46198</v>
      </c>
      <c r="E771" s="922" t="s">
        <v>2957</v>
      </c>
      <c r="F771" s="927">
        <v>1077.306</v>
      </c>
      <c r="G771" s="922">
        <v>2.75</v>
      </c>
      <c r="H771" s="924">
        <v>2962.5915</v>
      </c>
      <c r="I771" s="925"/>
      <c r="K771" s="1078"/>
      <c r="L771" s="1078"/>
    </row>
    <row r="772" spans="1:12" s="926" customFormat="1" ht="42">
      <c r="A772" s="922" t="s">
        <v>2952</v>
      </c>
      <c r="B772" s="922" t="s">
        <v>2953</v>
      </c>
      <c r="C772" s="922" t="s">
        <v>2958</v>
      </c>
      <c r="D772" s="923">
        <v>46198</v>
      </c>
      <c r="E772" s="922" t="s">
        <v>2959</v>
      </c>
      <c r="F772" s="927">
        <v>1077.306</v>
      </c>
      <c r="G772" s="922">
        <v>2.2999999999999998</v>
      </c>
      <c r="H772" s="924">
        <v>2477.8037999999997</v>
      </c>
      <c r="I772" s="925"/>
      <c r="K772" s="1078"/>
      <c r="L772" s="1078"/>
    </row>
    <row r="773" spans="1:12" s="926" customFormat="1" ht="42">
      <c r="A773" s="922" t="s">
        <v>2952</v>
      </c>
      <c r="B773" s="922" t="s">
        <v>2953</v>
      </c>
      <c r="C773" s="922" t="s">
        <v>2960</v>
      </c>
      <c r="D773" s="923">
        <v>46253</v>
      </c>
      <c r="E773" s="922" t="s">
        <v>2961</v>
      </c>
      <c r="F773" s="927">
        <v>1077.306</v>
      </c>
      <c r="G773" s="922">
        <v>2.34</v>
      </c>
      <c r="H773" s="924">
        <v>2520.8960400000001</v>
      </c>
      <c r="I773" s="925"/>
      <c r="K773" s="1078"/>
      <c r="L773" s="1078"/>
    </row>
    <row r="774" spans="1:12" s="926" customFormat="1" ht="63">
      <c r="A774" s="922" t="s">
        <v>2952</v>
      </c>
      <c r="B774" s="922" t="s">
        <v>2953</v>
      </c>
      <c r="C774" s="922" t="s">
        <v>5655</v>
      </c>
      <c r="D774" s="923">
        <v>46281</v>
      </c>
      <c r="E774" s="922" t="s">
        <v>5656</v>
      </c>
      <c r="F774" s="927">
        <v>1077.306</v>
      </c>
      <c r="G774" s="922">
        <v>4.34</v>
      </c>
      <c r="H774" s="924">
        <v>4675.5080399999997</v>
      </c>
      <c r="I774" s="925"/>
      <c r="K774" s="1078"/>
      <c r="L774" s="1078"/>
    </row>
    <row r="775" spans="1:12" s="926" customFormat="1" ht="42">
      <c r="A775" s="922" t="s">
        <v>2952</v>
      </c>
      <c r="B775" s="922" t="s">
        <v>2953</v>
      </c>
      <c r="C775" s="922" t="s">
        <v>5657</v>
      </c>
      <c r="D775" s="923">
        <v>46284</v>
      </c>
      <c r="E775" s="922" t="s">
        <v>5658</v>
      </c>
      <c r="F775" s="927">
        <v>1077.306</v>
      </c>
      <c r="G775" s="922">
        <v>303.45999999999998</v>
      </c>
      <c r="H775" s="924">
        <v>326919.27876000002</v>
      </c>
      <c r="I775" s="925"/>
      <c r="K775" s="1078"/>
      <c r="L775" s="1078"/>
    </row>
    <row r="776" spans="1:12" s="926" customFormat="1" ht="63">
      <c r="A776" s="922" t="s">
        <v>1511</v>
      </c>
      <c r="B776" s="922" t="s">
        <v>1539</v>
      </c>
      <c r="C776" s="922" t="s">
        <v>2962</v>
      </c>
      <c r="D776" s="923">
        <v>46230</v>
      </c>
      <c r="E776" s="922" t="s">
        <v>2963</v>
      </c>
      <c r="F776" s="927">
        <v>1299.44</v>
      </c>
      <c r="G776" s="922">
        <v>4.6500000000000004</v>
      </c>
      <c r="H776" s="924">
        <v>6042.3960000000006</v>
      </c>
      <c r="I776" s="925"/>
      <c r="K776" s="1078"/>
      <c r="L776" s="1078"/>
    </row>
    <row r="777" spans="1:12" s="926" customFormat="1" ht="63">
      <c r="A777" s="922" t="s">
        <v>1511</v>
      </c>
      <c r="B777" s="922" t="s">
        <v>1539</v>
      </c>
      <c r="C777" s="922" t="s">
        <v>2964</v>
      </c>
      <c r="D777" s="923">
        <v>46230</v>
      </c>
      <c r="E777" s="922" t="s">
        <v>2965</v>
      </c>
      <c r="F777" s="927">
        <v>1299.44</v>
      </c>
      <c r="G777" s="922">
        <v>63.17</v>
      </c>
      <c r="H777" s="924">
        <v>82085.624800000005</v>
      </c>
      <c r="I777" s="925"/>
      <c r="K777" s="1078"/>
      <c r="L777" s="1078"/>
    </row>
    <row r="778" spans="1:12" s="926" customFormat="1" ht="42">
      <c r="A778" s="922" t="s">
        <v>1511</v>
      </c>
      <c r="B778" s="922" t="s">
        <v>1539</v>
      </c>
      <c r="C778" s="922" t="s">
        <v>2966</v>
      </c>
      <c r="D778" s="923">
        <v>46231</v>
      </c>
      <c r="E778" s="922" t="s">
        <v>2967</v>
      </c>
      <c r="F778" s="927">
        <v>1299.44</v>
      </c>
      <c r="G778" s="922">
        <v>0.81</v>
      </c>
      <c r="H778" s="924">
        <v>1052.5464000000002</v>
      </c>
      <c r="I778" s="925"/>
      <c r="K778" s="1078"/>
      <c r="L778" s="1078"/>
    </row>
    <row r="779" spans="1:12" s="926" customFormat="1" ht="42">
      <c r="A779" s="922" t="s">
        <v>1511</v>
      </c>
      <c r="B779" s="922" t="s">
        <v>1539</v>
      </c>
      <c r="C779" s="922" t="s">
        <v>1540</v>
      </c>
      <c r="D779" s="923">
        <v>46268</v>
      </c>
      <c r="E779" s="922" t="s">
        <v>1541</v>
      </c>
      <c r="F779" s="927">
        <v>1299.44</v>
      </c>
      <c r="G779" s="922">
        <v>0.65</v>
      </c>
      <c r="H779" s="924">
        <v>844.63600000000008</v>
      </c>
      <c r="I779" s="925"/>
      <c r="K779" s="1078"/>
      <c r="L779" s="1078"/>
    </row>
    <row r="780" spans="1:12" s="926" customFormat="1" ht="42">
      <c r="A780" s="922" t="s">
        <v>1511</v>
      </c>
      <c r="B780" s="922" t="s">
        <v>1539</v>
      </c>
      <c r="C780" s="922" t="s">
        <v>6145</v>
      </c>
      <c r="D780" s="923">
        <v>46300</v>
      </c>
      <c r="E780" s="922" t="s">
        <v>6146</v>
      </c>
      <c r="F780" s="927">
        <v>1299.44</v>
      </c>
      <c r="G780" s="922">
        <v>2.5099999999999998</v>
      </c>
      <c r="H780" s="924">
        <v>3261.5944</v>
      </c>
      <c r="I780" s="925"/>
      <c r="K780" s="1078"/>
      <c r="L780" s="1078"/>
    </row>
    <row r="781" spans="1:12" s="926" customFormat="1" ht="63">
      <c r="A781" s="922" t="s">
        <v>1542</v>
      </c>
      <c r="B781" s="922" t="s">
        <v>1543</v>
      </c>
      <c r="C781" s="922" t="s">
        <v>5921</v>
      </c>
      <c r="D781" s="923">
        <v>46287</v>
      </c>
      <c r="E781" s="922" t="s">
        <v>1544</v>
      </c>
      <c r="F781" s="927">
        <v>1107.1579999999999</v>
      </c>
      <c r="G781" s="922">
        <v>2.4300000000000002</v>
      </c>
      <c r="H781" s="924">
        <v>2690.3939399999999</v>
      </c>
      <c r="I781" s="925"/>
      <c r="K781" s="1078"/>
      <c r="L781" s="1078"/>
    </row>
    <row r="782" spans="1:12" s="926" customFormat="1" ht="42">
      <c r="A782" s="922" t="s">
        <v>2968</v>
      </c>
      <c r="B782" s="922" t="s">
        <v>2969</v>
      </c>
      <c r="C782" s="922" t="s">
        <v>2970</v>
      </c>
      <c r="D782" s="923">
        <v>46219</v>
      </c>
      <c r="E782" s="922" t="s">
        <v>2971</v>
      </c>
      <c r="F782" s="927">
        <v>128.18799999999999</v>
      </c>
      <c r="G782" s="922">
        <v>138.75</v>
      </c>
      <c r="H782" s="924">
        <v>17786.084999999999</v>
      </c>
      <c r="I782" s="925"/>
      <c r="K782" s="1078"/>
      <c r="L782" s="1078"/>
    </row>
    <row r="783" spans="1:12" s="926" customFormat="1" ht="42">
      <c r="A783" s="922" t="s">
        <v>2968</v>
      </c>
      <c r="B783" s="922" t="s">
        <v>2969</v>
      </c>
      <c r="C783" s="922" t="s">
        <v>2972</v>
      </c>
      <c r="D783" s="923">
        <v>46195</v>
      </c>
      <c r="E783" s="922" t="s">
        <v>2973</v>
      </c>
      <c r="F783" s="927">
        <v>128.18799999999999</v>
      </c>
      <c r="G783" s="922">
        <v>9.68</v>
      </c>
      <c r="H783" s="924">
        <v>1240.8598399999998</v>
      </c>
      <c r="I783" s="925"/>
      <c r="K783" s="1078"/>
      <c r="L783" s="1078"/>
    </row>
    <row r="784" spans="1:12" s="926" customFormat="1" ht="42">
      <c r="A784" s="922" t="s">
        <v>2968</v>
      </c>
      <c r="B784" s="922" t="s">
        <v>2969</v>
      </c>
      <c r="C784" s="922" t="s">
        <v>2974</v>
      </c>
      <c r="D784" s="923">
        <v>46195</v>
      </c>
      <c r="E784" s="922" t="s">
        <v>2975</v>
      </c>
      <c r="F784" s="927">
        <v>128.18799999999999</v>
      </c>
      <c r="G784" s="922">
        <v>6.8</v>
      </c>
      <c r="H784" s="924">
        <v>871.6783999999999</v>
      </c>
      <c r="I784" s="925"/>
      <c r="K784" s="1078"/>
      <c r="L784" s="1078"/>
    </row>
    <row r="785" spans="1:12" s="926" customFormat="1" ht="42">
      <c r="A785" s="922" t="s">
        <v>2968</v>
      </c>
      <c r="B785" s="922" t="s">
        <v>2969</v>
      </c>
      <c r="C785" s="922" t="s">
        <v>2976</v>
      </c>
      <c r="D785" s="923">
        <v>46208</v>
      </c>
      <c r="E785" s="922" t="s">
        <v>2977</v>
      </c>
      <c r="F785" s="927">
        <v>128.18799999999999</v>
      </c>
      <c r="G785" s="922">
        <v>773.2</v>
      </c>
      <c r="H785" s="924">
        <v>99114.961599999995</v>
      </c>
      <c r="I785" s="925"/>
      <c r="K785" s="1078"/>
      <c r="L785" s="1078"/>
    </row>
    <row r="786" spans="1:12" s="926" customFormat="1" ht="63">
      <c r="A786" s="922" t="s">
        <v>2968</v>
      </c>
      <c r="B786" s="922" t="s">
        <v>2969</v>
      </c>
      <c r="C786" s="922" t="s">
        <v>2978</v>
      </c>
      <c r="D786" s="923">
        <v>46250</v>
      </c>
      <c r="E786" s="922" t="s">
        <v>2979</v>
      </c>
      <c r="F786" s="927">
        <v>128.18799999999999</v>
      </c>
      <c r="G786" s="922">
        <v>7.65</v>
      </c>
      <c r="H786" s="924">
        <v>980.63819999999998</v>
      </c>
      <c r="I786" s="925"/>
      <c r="K786" s="1078"/>
      <c r="L786" s="1078"/>
    </row>
    <row r="787" spans="1:12" s="926" customFormat="1" ht="42">
      <c r="A787" s="922" t="s">
        <v>2968</v>
      </c>
      <c r="B787" s="922" t="s">
        <v>2969</v>
      </c>
      <c r="C787" s="922" t="s">
        <v>6147</v>
      </c>
      <c r="D787" s="923">
        <v>46300</v>
      </c>
      <c r="E787" s="922" t="s">
        <v>6148</v>
      </c>
      <c r="F787" s="927">
        <v>128.18799999999999</v>
      </c>
      <c r="G787" s="922">
        <v>12.6</v>
      </c>
      <c r="H787" s="924">
        <v>1615.1687999999997</v>
      </c>
      <c r="I787" s="925"/>
      <c r="K787" s="1078"/>
      <c r="L787" s="1078"/>
    </row>
    <row r="788" spans="1:12" s="926" customFormat="1" ht="42">
      <c r="A788" s="922" t="s">
        <v>2980</v>
      </c>
      <c r="B788" s="922" t="s">
        <v>2981</v>
      </c>
      <c r="C788" s="922" t="s">
        <v>2982</v>
      </c>
      <c r="D788" s="923">
        <v>46208</v>
      </c>
      <c r="E788" s="922" t="s">
        <v>2983</v>
      </c>
      <c r="F788" s="927">
        <v>80.775999999999996</v>
      </c>
      <c r="G788" s="922">
        <v>16.100000000000001</v>
      </c>
      <c r="H788" s="924">
        <v>1300.4936</v>
      </c>
      <c r="I788" s="925"/>
      <c r="K788" s="1078"/>
      <c r="L788" s="1078"/>
    </row>
    <row r="789" spans="1:12" s="926" customFormat="1" ht="42">
      <c r="A789" s="922" t="s">
        <v>2980</v>
      </c>
      <c r="B789" s="922" t="s">
        <v>2981</v>
      </c>
      <c r="C789" s="922" t="s">
        <v>2984</v>
      </c>
      <c r="D789" s="923">
        <v>46210</v>
      </c>
      <c r="E789" s="922" t="s">
        <v>2985</v>
      </c>
      <c r="F789" s="927">
        <v>80.775999999999996</v>
      </c>
      <c r="G789" s="922">
        <v>160.63999999999999</v>
      </c>
      <c r="H789" s="924">
        <v>12975.856639999998</v>
      </c>
      <c r="I789" s="925"/>
      <c r="K789" s="1078"/>
      <c r="L789" s="1078"/>
    </row>
    <row r="790" spans="1:12" s="926" customFormat="1" ht="63">
      <c r="A790" s="922" t="s">
        <v>2980</v>
      </c>
      <c r="B790" s="922" t="s">
        <v>2981</v>
      </c>
      <c r="C790" s="922" t="s">
        <v>2986</v>
      </c>
      <c r="D790" s="923">
        <v>46245</v>
      </c>
      <c r="E790" s="922" t="s">
        <v>2987</v>
      </c>
      <c r="F790" s="927">
        <v>80.775999999999996</v>
      </c>
      <c r="G790" s="922">
        <v>12.600000000000001</v>
      </c>
      <c r="H790" s="924">
        <v>1017.7776000000001</v>
      </c>
      <c r="I790" s="925"/>
      <c r="K790" s="1078"/>
      <c r="L790" s="1078"/>
    </row>
    <row r="791" spans="1:12" s="926" customFormat="1" ht="63">
      <c r="A791" s="922" t="s">
        <v>2980</v>
      </c>
      <c r="B791" s="922" t="s">
        <v>2981</v>
      </c>
      <c r="C791" s="922" t="s">
        <v>2988</v>
      </c>
      <c r="D791" s="923">
        <v>46245</v>
      </c>
      <c r="E791" s="922" t="s">
        <v>2989</v>
      </c>
      <c r="F791" s="927">
        <v>80.775999999999996</v>
      </c>
      <c r="G791" s="922">
        <v>258.5</v>
      </c>
      <c r="H791" s="924">
        <v>20880.595999999998</v>
      </c>
      <c r="I791" s="925"/>
      <c r="K791" s="1078"/>
      <c r="L791" s="1078"/>
    </row>
    <row r="792" spans="1:12" s="926" customFormat="1" ht="63">
      <c r="A792" s="922" t="s">
        <v>2980</v>
      </c>
      <c r="B792" s="922" t="s">
        <v>2981</v>
      </c>
      <c r="C792" s="922" t="s">
        <v>2990</v>
      </c>
      <c r="D792" s="923">
        <v>46245</v>
      </c>
      <c r="E792" s="922" t="s">
        <v>2991</v>
      </c>
      <c r="F792" s="927">
        <v>80.775999999999996</v>
      </c>
      <c r="G792" s="922">
        <v>9</v>
      </c>
      <c r="H792" s="924">
        <v>726.98399999999992</v>
      </c>
      <c r="I792" s="925"/>
      <c r="K792" s="1078"/>
      <c r="L792" s="1078"/>
    </row>
    <row r="793" spans="1:12" s="926" customFormat="1" ht="63">
      <c r="A793" s="922" t="s">
        <v>2980</v>
      </c>
      <c r="B793" s="922" t="s">
        <v>2981</v>
      </c>
      <c r="C793" s="922" t="s">
        <v>2992</v>
      </c>
      <c r="D793" s="923">
        <v>46274</v>
      </c>
      <c r="E793" s="922" t="s">
        <v>2993</v>
      </c>
      <c r="F793" s="927">
        <v>80.775999999999996</v>
      </c>
      <c r="G793" s="922">
        <v>22.35</v>
      </c>
      <c r="H793" s="924">
        <v>1805.3435999999999</v>
      </c>
      <c r="I793" s="925"/>
      <c r="K793" s="1078"/>
      <c r="L793" s="1078"/>
    </row>
    <row r="794" spans="1:12" s="926" customFormat="1" ht="42">
      <c r="A794" s="922" t="s">
        <v>5924</v>
      </c>
      <c r="B794" s="922" t="s">
        <v>5925</v>
      </c>
      <c r="C794" s="922" t="s">
        <v>6149</v>
      </c>
      <c r="D794" s="923">
        <v>46268</v>
      </c>
      <c r="E794" s="922" t="s">
        <v>6150</v>
      </c>
      <c r="F794" s="927">
        <v>40.387999999999998</v>
      </c>
      <c r="G794" s="922">
        <v>195.13</v>
      </c>
      <c r="H794" s="924">
        <v>7880.9104399999997</v>
      </c>
      <c r="I794" s="925"/>
      <c r="K794" s="1078"/>
      <c r="L794" s="1078"/>
    </row>
    <row r="795" spans="1:12" s="926" customFormat="1" ht="42">
      <c r="A795" s="922" t="s">
        <v>5924</v>
      </c>
      <c r="B795" s="922" t="s">
        <v>5925</v>
      </c>
      <c r="C795" s="922" t="s">
        <v>6151</v>
      </c>
      <c r="D795" s="923">
        <v>46300</v>
      </c>
      <c r="E795" s="922" t="s">
        <v>6152</v>
      </c>
      <c r="F795" s="927">
        <v>40.387999999999998</v>
      </c>
      <c r="G795" s="922">
        <v>24.48</v>
      </c>
      <c r="H795" s="924">
        <v>988.69823999999994</v>
      </c>
      <c r="I795" s="925"/>
      <c r="K795" s="1078"/>
      <c r="L795" s="1078"/>
    </row>
    <row r="796" spans="1:12" s="926" customFormat="1" ht="42">
      <c r="A796" s="922" t="s">
        <v>5926</v>
      </c>
      <c r="B796" s="922" t="s">
        <v>5927</v>
      </c>
      <c r="C796" s="922" t="s">
        <v>6153</v>
      </c>
      <c r="D796" s="923">
        <v>46300</v>
      </c>
      <c r="E796" s="922" t="s">
        <v>6154</v>
      </c>
      <c r="F796" s="927">
        <v>6.1459999999999999</v>
      </c>
      <c r="G796" s="922">
        <v>195.13</v>
      </c>
      <c r="H796" s="924">
        <v>1199.2689800000001</v>
      </c>
      <c r="I796" s="925"/>
      <c r="K796" s="1078"/>
      <c r="L796" s="1078"/>
    </row>
    <row r="797" spans="1:12" s="926" customFormat="1" ht="42">
      <c r="A797" s="922" t="s">
        <v>5926</v>
      </c>
      <c r="B797" s="922" t="s">
        <v>5927</v>
      </c>
      <c r="C797" s="922" t="s">
        <v>6155</v>
      </c>
      <c r="D797" s="923">
        <v>46300</v>
      </c>
      <c r="E797" s="922" t="s">
        <v>6156</v>
      </c>
      <c r="F797" s="927">
        <v>6.1459999999999999</v>
      </c>
      <c r="G797" s="922">
        <v>24.48</v>
      </c>
      <c r="H797" s="924">
        <v>150.45408</v>
      </c>
      <c r="I797" s="925"/>
      <c r="K797" s="1078"/>
      <c r="L797" s="1078"/>
    </row>
    <row r="798" spans="1:12" s="926" customFormat="1" ht="63">
      <c r="A798" s="922" t="s">
        <v>5791</v>
      </c>
      <c r="B798" s="922" t="s">
        <v>1474</v>
      </c>
      <c r="C798" s="922" t="s">
        <v>5792</v>
      </c>
      <c r="D798" s="923">
        <v>46292</v>
      </c>
      <c r="E798" s="922" t="s">
        <v>5928</v>
      </c>
      <c r="F798" s="927">
        <v>107.116</v>
      </c>
      <c r="G798" s="922">
        <v>64</v>
      </c>
      <c r="H798" s="924">
        <v>6855.424</v>
      </c>
      <c r="I798" s="925"/>
      <c r="K798" s="1078"/>
      <c r="L798" s="1078"/>
    </row>
    <row r="799" spans="1:12" s="926" customFormat="1" ht="42">
      <c r="A799" s="922" t="s">
        <v>1545</v>
      </c>
      <c r="B799" s="922" t="s">
        <v>1546</v>
      </c>
      <c r="C799" s="922" t="s">
        <v>2994</v>
      </c>
      <c r="D799" s="923">
        <v>46138</v>
      </c>
      <c r="E799" s="922" t="s">
        <v>2995</v>
      </c>
      <c r="F799" s="927">
        <v>82.531999999999996</v>
      </c>
      <c r="G799" s="922">
        <v>10.98</v>
      </c>
      <c r="H799" s="924">
        <v>906.20136000000002</v>
      </c>
      <c r="I799" s="925"/>
      <c r="K799" s="1078"/>
      <c r="L799" s="1078"/>
    </row>
    <row r="800" spans="1:12" s="926" customFormat="1" ht="42">
      <c r="A800" s="922" t="s">
        <v>1545</v>
      </c>
      <c r="B800" s="922" t="s">
        <v>1546</v>
      </c>
      <c r="C800" s="922" t="s">
        <v>2996</v>
      </c>
      <c r="D800" s="923">
        <v>46138</v>
      </c>
      <c r="E800" s="922" t="s">
        <v>2997</v>
      </c>
      <c r="F800" s="927">
        <v>82.531999999999996</v>
      </c>
      <c r="G800" s="922">
        <v>5.49</v>
      </c>
      <c r="H800" s="924">
        <v>453.10068000000001</v>
      </c>
      <c r="I800" s="925"/>
      <c r="K800" s="1078"/>
      <c r="L800" s="1078"/>
    </row>
    <row r="801" spans="1:12" s="926" customFormat="1" ht="63">
      <c r="A801" s="922" t="s">
        <v>1545</v>
      </c>
      <c r="B801" s="922" t="s">
        <v>1546</v>
      </c>
      <c r="C801" s="922" t="s">
        <v>2998</v>
      </c>
      <c r="D801" s="923">
        <v>46148</v>
      </c>
      <c r="E801" s="922" t="s">
        <v>2999</v>
      </c>
      <c r="F801" s="927">
        <v>82.531999999999996</v>
      </c>
      <c r="G801" s="922">
        <v>71.349999999999994</v>
      </c>
      <c r="H801" s="924">
        <v>5888.6581999999989</v>
      </c>
      <c r="I801" s="925"/>
      <c r="K801" s="1078"/>
      <c r="L801" s="1078"/>
    </row>
    <row r="802" spans="1:12" s="926" customFormat="1" ht="42">
      <c r="A802" s="922" t="s">
        <v>1545</v>
      </c>
      <c r="B802" s="922" t="s">
        <v>1546</v>
      </c>
      <c r="C802" s="922" t="s">
        <v>3000</v>
      </c>
      <c r="D802" s="923">
        <v>46138</v>
      </c>
      <c r="E802" s="922" t="s">
        <v>3001</v>
      </c>
      <c r="F802" s="927">
        <v>82.531999999999996</v>
      </c>
      <c r="G802" s="922">
        <v>39.200000000000003</v>
      </c>
      <c r="H802" s="924">
        <v>3235.2544000000003</v>
      </c>
      <c r="I802" s="925"/>
      <c r="K802" s="1078"/>
      <c r="L802" s="1078"/>
    </row>
    <row r="803" spans="1:12" s="926" customFormat="1" ht="42">
      <c r="A803" s="922" t="s">
        <v>1545</v>
      </c>
      <c r="B803" s="922" t="s">
        <v>1546</v>
      </c>
      <c r="C803" s="922" t="s">
        <v>3002</v>
      </c>
      <c r="D803" s="923">
        <v>46138</v>
      </c>
      <c r="E803" s="922" t="s">
        <v>3003</v>
      </c>
      <c r="F803" s="927">
        <v>82.531999999999996</v>
      </c>
      <c r="G803" s="922">
        <v>19.600000000000001</v>
      </c>
      <c r="H803" s="924">
        <v>1617.6272000000001</v>
      </c>
      <c r="I803" s="925"/>
      <c r="K803" s="1078"/>
      <c r="L803" s="1078"/>
    </row>
    <row r="804" spans="1:12" s="926" customFormat="1" ht="42">
      <c r="A804" s="922" t="s">
        <v>1545</v>
      </c>
      <c r="B804" s="922" t="s">
        <v>1546</v>
      </c>
      <c r="C804" s="922" t="s">
        <v>3004</v>
      </c>
      <c r="D804" s="923">
        <v>46148</v>
      </c>
      <c r="E804" s="922" t="s">
        <v>3005</v>
      </c>
      <c r="F804" s="927">
        <v>82.531999999999996</v>
      </c>
      <c r="G804" s="922">
        <v>8.9600000000000009</v>
      </c>
      <c r="H804" s="924">
        <v>739.48671999999999</v>
      </c>
      <c r="I804" s="925"/>
      <c r="K804" s="1078"/>
      <c r="L804" s="1078"/>
    </row>
    <row r="805" spans="1:12" s="926" customFormat="1" ht="42">
      <c r="A805" s="922" t="s">
        <v>1545</v>
      </c>
      <c r="B805" s="922" t="s">
        <v>1546</v>
      </c>
      <c r="C805" s="922" t="s">
        <v>3006</v>
      </c>
      <c r="D805" s="923">
        <v>46148</v>
      </c>
      <c r="E805" s="922" t="s">
        <v>3007</v>
      </c>
      <c r="F805" s="927">
        <v>82.531999999999996</v>
      </c>
      <c r="G805" s="922">
        <v>4.4800000000000004</v>
      </c>
      <c r="H805" s="924">
        <v>369.74336</v>
      </c>
      <c r="I805" s="925"/>
      <c r="K805" s="1078"/>
      <c r="L805" s="1078"/>
    </row>
    <row r="806" spans="1:12" s="926" customFormat="1" ht="63">
      <c r="A806" s="922" t="s">
        <v>1545</v>
      </c>
      <c r="B806" s="922" t="s">
        <v>1546</v>
      </c>
      <c r="C806" s="922" t="s">
        <v>3008</v>
      </c>
      <c r="D806" s="923">
        <v>46148</v>
      </c>
      <c r="E806" s="922" t="s">
        <v>3009</v>
      </c>
      <c r="F806" s="927">
        <v>82.531999999999996</v>
      </c>
      <c r="G806" s="922">
        <v>254.8</v>
      </c>
      <c r="H806" s="924">
        <v>21029.153600000001</v>
      </c>
      <c r="I806" s="925"/>
      <c r="K806" s="1078"/>
      <c r="L806" s="1078"/>
    </row>
    <row r="807" spans="1:12" s="926" customFormat="1" ht="42">
      <c r="A807" s="922" t="s">
        <v>1545</v>
      </c>
      <c r="B807" s="922" t="s">
        <v>1546</v>
      </c>
      <c r="C807" s="922" t="s">
        <v>3010</v>
      </c>
      <c r="D807" s="923">
        <v>46203</v>
      </c>
      <c r="E807" s="922" t="s">
        <v>3011</v>
      </c>
      <c r="F807" s="927">
        <v>82.531999999999996</v>
      </c>
      <c r="G807" s="922">
        <v>9.82</v>
      </c>
      <c r="H807" s="924">
        <v>810.46424000000002</v>
      </c>
      <c r="I807" s="925"/>
      <c r="K807" s="1078"/>
      <c r="L807" s="1078"/>
    </row>
    <row r="808" spans="1:12" s="926" customFormat="1" ht="42">
      <c r="A808" s="922" t="s">
        <v>1545</v>
      </c>
      <c r="B808" s="922" t="s">
        <v>1546</v>
      </c>
      <c r="C808" s="922" t="s">
        <v>3012</v>
      </c>
      <c r="D808" s="923">
        <v>46273</v>
      </c>
      <c r="E808" s="922" t="s">
        <v>3013</v>
      </c>
      <c r="F808" s="927">
        <v>82.531999999999996</v>
      </c>
      <c r="G808" s="922">
        <v>4.91</v>
      </c>
      <c r="H808" s="924">
        <v>405.23212000000001</v>
      </c>
      <c r="I808" s="925"/>
      <c r="K808" s="1078"/>
      <c r="L808" s="1078"/>
    </row>
    <row r="809" spans="1:12" s="926" customFormat="1" ht="42">
      <c r="A809" s="922" t="s">
        <v>1545</v>
      </c>
      <c r="B809" s="922" t="s">
        <v>1546</v>
      </c>
      <c r="C809" s="922" t="s">
        <v>3014</v>
      </c>
      <c r="D809" s="923">
        <v>46205</v>
      </c>
      <c r="E809" s="922" t="s">
        <v>3015</v>
      </c>
      <c r="F809" s="927">
        <v>82.531999999999996</v>
      </c>
      <c r="G809" s="922">
        <v>63.86</v>
      </c>
      <c r="H809" s="924">
        <v>5270.49352</v>
      </c>
      <c r="I809" s="925"/>
      <c r="K809" s="1078"/>
      <c r="L809" s="1078"/>
    </row>
    <row r="810" spans="1:12" s="926" customFormat="1" ht="42">
      <c r="A810" s="922" t="s">
        <v>1545</v>
      </c>
      <c r="B810" s="922" t="s">
        <v>1546</v>
      </c>
      <c r="C810" s="922" t="s">
        <v>3016</v>
      </c>
      <c r="D810" s="923">
        <v>46243</v>
      </c>
      <c r="E810" s="922" t="s">
        <v>3017</v>
      </c>
      <c r="F810" s="927">
        <v>82.531999999999996</v>
      </c>
      <c r="G810" s="922">
        <v>58.27</v>
      </c>
      <c r="H810" s="924">
        <v>4809.1396400000003</v>
      </c>
      <c r="I810" s="925"/>
      <c r="K810" s="1078"/>
      <c r="L810" s="1078"/>
    </row>
    <row r="811" spans="1:12" s="926" customFormat="1" ht="42">
      <c r="A811" s="922" t="s">
        <v>1545</v>
      </c>
      <c r="B811" s="922" t="s">
        <v>1546</v>
      </c>
      <c r="C811" s="922" t="s">
        <v>3018</v>
      </c>
      <c r="D811" s="923">
        <v>46246</v>
      </c>
      <c r="E811" s="922" t="s">
        <v>3019</v>
      </c>
      <c r="F811" s="927">
        <v>82.531999999999996</v>
      </c>
      <c r="G811" s="922">
        <v>22.5</v>
      </c>
      <c r="H811" s="924">
        <v>1856.97</v>
      </c>
      <c r="I811" s="925"/>
      <c r="K811" s="1078"/>
      <c r="L811" s="1078"/>
    </row>
    <row r="812" spans="1:12" s="926" customFormat="1" ht="42">
      <c r="A812" s="922" t="s">
        <v>1545</v>
      </c>
      <c r="B812" s="922" t="s">
        <v>1546</v>
      </c>
      <c r="C812" s="922" t="s">
        <v>3020</v>
      </c>
      <c r="D812" s="923">
        <v>46246</v>
      </c>
      <c r="E812" s="922" t="s">
        <v>3021</v>
      </c>
      <c r="F812" s="927">
        <v>82.531999999999996</v>
      </c>
      <c r="G812" s="922">
        <v>11.25</v>
      </c>
      <c r="H812" s="924">
        <v>928.48500000000001</v>
      </c>
      <c r="I812" s="925"/>
      <c r="K812" s="1078"/>
      <c r="L812" s="1078"/>
    </row>
    <row r="813" spans="1:12" s="926" customFormat="1" ht="63">
      <c r="A813" s="922" t="s">
        <v>1545</v>
      </c>
      <c r="B813" s="922" t="s">
        <v>1546</v>
      </c>
      <c r="C813" s="922" t="s">
        <v>3022</v>
      </c>
      <c r="D813" s="923">
        <v>46247</v>
      </c>
      <c r="E813" s="922" t="s">
        <v>3023</v>
      </c>
      <c r="F813" s="927">
        <v>82.531999999999996</v>
      </c>
      <c r="G813" s="922">
        <v>146.25</v>
      </c>
      <c r="H813" s="924">
        <v>12070.305</v>
      </c>
      <c r="I813" s="925"/>
      <c r="K813" s="1078"/>
      <c r="L813" s="1078"/>
    </row>
    <row r="814" spans="1:12" s="926" customFormat="1" ht="42">
      <c r="A814" s="922" t="s">
        <v>1545</v>
      </c>
      <c r="B814" s="922" t="s">
        <v>1546</v>
      </c>
      <c r="C814" s="922" t="s">
        <v>3024</v>
      </c>
      <c r="D814" s="923">
        <v>46249</v>
      </c>
      <c r="E814" s="922" t="s">
        <v>3025</v>
      </c>
      <c r="F814" s="927">
        <v>82.531999999999996</v>
      </c>
      <c r="G814" s="922">
        <v>24</v>
      </c>
      <c r="H814" s="924">
        <v>1980.768</v>
      </c>
      <c r="I814" s="925"/>
      <c r="K814" s="1078"/>
      <c r="L814" s="1078"/>
    </row>
    <row r="815" spans="1:12" s="926" customFormat="1" ht="42">
      <c r="A815" s="922" t="s">
        <v>1545</v>
      </c>
      <c r="B815" s="922" t="s">
        <v>1546</v>
      </c>
      <c r="C815" s="922" t="s">
        <v>3026</v>
      </c>
      <c r="D815" s="923">
        <v>46249</v>
      </c>
      <c r="E815" s="922" t="s">
        <v>3027</v>
      </c>
      <c r="F815" s="927">
        <v>82.531999999999996</v>
      </c>
      <c r="G815" s="922">
        <v>12</v>
      </c>
      <c r="H815" s="924">
        <v>990.38400000000001</v>
      </c>
      <c r="I815" s="925"/>
      <c r="K815" s="1078"/>
      <c r="L815" s="1078"/>
    </row>
    <row r="816" spans="1:12" s="926" customFormat="1" ht="63">
      <c r="A816" s="922" t="s">
        <v>1545</v>
      </c>
      <c r="B816" s="922" t="s">
        <v>1546</v>
      </c>
      <c r="C816" s="922" t="s">
        <v>3028</v>
      </c>
      <c r="D816" s="923">
        <v>46250</v>
      </c>
      <c r="E816" s="922" t="s">
        <v>3029</v>
      </c>
      <c r="F816" s="927">
        <v>82.531999999999996</v>
      </c>
      <c r="G816" s="922">
        <v>155.99</v>
      </c>
      <c r="H816" s="924">
        <v>12874.16668</v>
      </c>
      <c r="I816" s="925"/>
      <c r="K816" s="1078"/>
      <c r="L816" s="1078"/>
    </row>
    <row r="817" spans="1:12" s="926" customFormat="1" ht="42">
      <c r="A817" s="922" t="s">
        <v>1545</v>
      </c>
      <c r="B817" s="922" t="s">
        <v>1546</v>
      </c>
      <c r="C817" s="922" t="s">
        <v>3030</v>
      </c>
      <c r="D817" s="923">
        <v>46254</v>
      </c>
      <c r="E817" s="922" t="s">
        <v>3031</v>
      </c>
      <c r="F817" s="927">
        <v>82.531999999999996</v>
      </c>
      <c r="G817" s="922">
        <v>30.3</v>
      </c>
      <c r="H817" s="924">
        <v>2500.7195999999999</v>
      </c>
      <c r="I817" s="925"/>
      <c r="K817" s="1078"/>
      <c r="L817" s="1078"/>
    </row>
    <row r="818" spans="1:12" s="926" customFormat="1" ht="42">
      <c r="A818" s="922" t="s">
        <v>1545</v>
      </c>
      <c r="B818" s="922" t="s">
        <v>1546</v>
      </c>
      <c r="C818" s="922" t="s">
        <v>3032</v>
      </c>
      <c r="D818" s="923">
        <v>46254</v>
      </c>
      <c r="E818" s="922" t="s">
        <v>3033</v>
      </c>
      <c r="F818" s="927">
        <v>82.531999999999996</v>
      </c>
      <c r="G818" s="922">
        <v>15.15</v>
      </c>
      <c r="H818" s="924">
        <v>1250.3598</v>
      </c>
      <c r="I818" s="925"/>
      <c r="K818" s="1078"/>
      <c r="L818" s="1078"/>
    </row>
    <row r="819" spans="1:12" s="926" customFormat="1" ht="63">
      <c r="A819" s="922" t="s">
        <v>1545</v>
      </c>
      <c r="B819" s="922" t="s">
        <v>1546</v>
      </c>
      <c r="C819" s="922" t="s">
        <v>3034</v>
      </c>
      <c r="D819" s="923">
        <v>46256</v>
      </c>
      <c r="E819" s="922" t="s">
        <v>3035</v>
      </c>
      <c r="F819" s="927">
        <v>82.531999999999996</v>
      </c>
      <c r="G819" s="922">
        <v>196.95</v>
      </c>
      <c r="H819" s="924">
        <v>16254.677399999999</v>
      </c>
      <c r="I819" s="925"/>
      <c r="K819" s="1078"/>
      <c r="L819" s="1078"/>
    </row>
    <row r="820" spans="1:12" s="926" customFormat="1" ht="42">
      <c r="A820" s="922" t="s">
        <v>1545</v>
      </c>
      <c r="B820" s="922" t="s">
        <v>1546</v>
      </c>
      <c r="C820" s="922" t="s">
        <v>1547</v>
      </c>
      <c r="D820" s="923">
        <v>46266</v>
      </c>
      <c r="E820" s="922" t="s">
        <v>1548</v>
      </c>
      <c r="F820" s="927">
        <v>82.531999999999996</v>
      </c>
      <c r="G820" s="922">
        <v>24.2</v>
      </c>
      <c r="H820" s="924">
        <v>1997.2743999999998</v>
      </c>
      <c r="I820" s="925"/>
      <c r="K820" s="1078"/>
      <c r="L820" s="1078"/>
    </row>
    <row r="821" spans="1:12" s="926" customFormat="1" ht="42">
      <c r="A821" s="922" t="s">
        <v>1545</v>
      </c>
      <c r="B821" s="922" t="s">
        <v>1546</v>
      </c>
      <c r="C821" s="922" t="s">
        <v>1549</v>
      </c>
      <c r="D821" s="923">
        <v>46266</v>
      </c>
      <c r="E821" s="922" t="s">
        <v>1550</v>
      </c>
      <c r="F821" s="927">
        <v>82.531999999999996</v>
      </c>
      <c r="G821" s="922">
        <v>12.1</v>
      </c>
      <c r="H821" s="924">
        <v>998.63719999999989</v>
      </c>
      <c r="I821" s="925"/>
      <c r="K821" s="1078"/>
      <c r="L821" s="1078"/>
    </row>
    <row r="822" spans="1:12" s="926" customFormat="1" ht="42">
      <c r="A822" s="922" t="s">
        <v>1545</v>
      </c>
      <c r="B822" s="922" t="s">
        <v>1546</v>
      </c>
      <c r="C822" s="922" t="s">
        <v>1551</v>
      </c>
      <c r="D822" s="923">
        <v>46267</v>
      </c>
      <c r="E822" s="922" t="s">
        <v>1552</v>
      </c>
      <c r="F822" s="927">
        <v>82.531999999999996</v>
      </c>
      <c r="G822" s="922">
        <v>157.30000000000001</v>
      </c>
      <c r="H822" s="924">
        <v>12982.283600000001</v>
      </c>
      <c r="I822" s="925"/>
      <c r="K822" s="1078"/>
      <c r="L822" s="1078"/>
    </row>
    <row r="823" spans="1:12" s="926" customFormat="1" ht="42">
      <c r="A823" s="922" t="s">
        <v>3036</v>
      </c>
      <c r="B823" s="922" t="s">
        <v>2606</v>
      </c>
      <c r="C823" s="922" t="s">
        <v>3037</v>
      </c>
      <c r="D823" s="923">
        <v>46117</v>
      </c>
      <c r="E823" s="922" t="s">
        <v>3038</v>
      </c>
      <c r="F823" s="927">
        <v>143.99199999999999</v>
      </c>
      <c r="G823" s="922">
        <v>45.23</v>
      </c>
      <c r="H823" s="924">
        <v>6512.7581599999994</v>
      </c>
      <c r="I823" s="925"/>
      <c r="K823" s="1078"/>
      <c r="L823" s="1078"/>
    </row>
    <row r="824" spans="1:12" s="926" customFormat="1" ht="42">
      <c r="A824" s="922" t="s">
        <v>3036</v>
      </c>
      <c r="B824" s="922" t="s">
        <v>2606</v>
      </c>
      <c r="C824" s="922" t="s">
        <v>3039</v>
      </c>
      <c r="D824" s="923">
        <v>46117</v>
      </c>
      <c r="E824" s="922" t="s">
        <v>3040</v>
      </c>
      <c r="F824" s="927">
        <v>143.99199999999999</v>
      </c>
      <c r="G824" s="922">
        <v>22.62</v>
      </c>
      <c r="H824" s="924">
        <v>3257.0990400000001</v>
      </c>
      <c r="I824" s="925"/>
      <c r="K824" s="1078"/>
      <c r="L824" s="1078"/>
    </row>
    <row r="825" spans="1:12" s="926" customFormat="1" ht="42">
      <c r="A825" s="922" t="s">
        <v>3036</v>
      </c>
      <c r="B825" s="922" t="s">
        <v>2606</v>
      </c>
      <c r="C825" s="922" t="s">
        <v>3041</v>
      </c>
      <c r="D825" s="923">
        <v>46119</v>
      </c>
      <c r="E825" s="922" t="s">
        <v>3042</v>
      </c>
      <c r="F825" s="927">
        <v>143.99199999999999</v>
      </c>
      <c r="G825" s="922">
        <v>294</v>
      </c>
      <c r="H825" s="924">
        <v>42333.647999999994</v>
      </c>
      <c r="I825" s="925"/>
      <c r="K825" s="1078"/>
      <c r="L825" s="1078"/>
    </row>
    <row r="826" spans="1:12" s="926" customFormat="1" ht="42">
      <c r="A826" s="922" t="s">
        <v>3036</v>
      </c>
      <c r="B826" s="922" t="s">
        <v>2606</v>
      </c>
      <c r="C826" s="922" t="s">
        <v>3043</v>
      </c>
      <c r="D826" s="923">
        <v>46121</v>
      </c>
      <c r="E826" s="922" t="s">
        <v>3044</v>
      </c>
      <c r="F826" s="927">
        <v>143.99199999999999</v>
      </c>
      <c r="G826" s="922">
        <v>11.2</v>
      </c>
      <c r="H826" s="924">
        <v>1612.7103999999997</v>
      </c>
      <c r="I826" s="925"/>
      <c r="K826" s="1078"/>
      <c r="L826" s="1078"/>
    </row>
    <row r="827" spans="1:12" s="926" customFormat="1" ht="42">
      <c r="A827" s="922" t="s">
        <v>3036</v>
      </c>
      <c r="B827" s="922" t="s">
        <v>2606</v>
      </c>
      <c r="C827" s="922" t="s">
        <v>3045</v>
      </c>
      <c r="D827" s="923">
        <v>46121</v>
      </c>
      <c r="E827" s="922" t="s">
        <v>3046</v>
      </c>
      <c r="F827" s="927">
        <v>143.99199999999999</v>
      </c>
      <c r="G827" s="922">
        <v>5.6</v>
      </c>
      <c r="H827" s="924">
        <v>806.35519999999985</v>
      </c>
      <c r="I827" s="925"/>
      <c r="K827" s="1078"/>
      <c r="L827" s="1078"/>
    </row>
    <row r="828" spans="1:12" s="926" customFormat="1" ht="63">
      <c r="A828" s="922" t="s">
        <v>3036</v>
      </c>
      <c r="B828" s="922" t="s">
        <v>2606</v>
      </c>
      <c r="C828" s="922" t="s">
        <v>3047</v>
      </c>
      <c r="D828" s="923">
        <v>46123</v>
      </c>
      <c r="E828" s="922" t="s">
        <v>3048</v>
      </c>
      <c r="F828" s="927">
        <v>143.99199999999999</v>
      </c>
      <c r="G828" s="922">
        <v>72.8</v>
      </c>
      <c r="H828" s="924">
        <v>10482.6176</v>
      </c>
      <c r="I828" s="925"/>
      <c r="K828" s="1078"/>
      <c r="L828" s="1078"/>
    </row>
    <row r="829" spans="1:12" s="926" customFormat="1" ht="42">
      <c r="A829" s="922" t="s">
        <v>3036</v>
      </c>
      <c r="B829" s="922" t="s">
        <v>2606</v>
      </c>
      <c r="C829" s="922" t="s">
        <v>3049</v>
      </c>
      <c r="D829" s="923">
        <v>46128</v>
      </c>
      <c r="E829" s="922" t="s">
        <v>3050</v>
      </c>
      <c r="F829" s="927">
        <v>143.99199999999999</v>
      </c>
      <c r="G829" s="922">
        <v>4.2</v>
      </c>
      <c r="H829" s="924">
        <v>604.76639999999998</v>
      </c>
      <c r="I829" s="925"/>
      <c r="K829" s="1078"/>
      <c r="L829" s="1078"/>
    </row>
    <row r="830" spans="1:12" s="926" customFormat="1" ht="42">
      <c r="A830" s="922" t="s">
        <v>3036</v>
      </c>
      <c r="B830" s="922" t="s">
        <v>2606</v>
      </c>
      <c r="C830" s="922" t="s">
        <v>3051</v>
      </c>
      <c r="D830" s="923">
        <v>46128</v>
      </c>
      <c r="E830" s="922" t="s">
        <v>3052</v>
      </c>
      <c r="F830" s="927">
        <v>143.99199999999999</v>
      </c>
      <c r="G830" s="922">
        <v>2.1</v>
      </c>
      <c r="H830" s="924">
        <v>302.38319999999999</v>
      </c>
      <c r="I830" s="925"/>
      <c r="K830" s="1078"/>
      <c r="L830" s="1078"/>
    </row>
    <row r="831" spans="1:12" s="926" customFormat="1" ht="42">
      <c r="A831" s="922" t="s">
        <v>3036</v>
      </c>
      <c r="B831" s="922" t="s">
        <v>2606</v>
      </c>
      <c r="C831" s="922" t="s">
        <v>3053</v>
      </c>
      <c r="D831" s="923">
        <v>46148</v>
      </c>
      <c r="E831" s="922" t="s">
        <v>3054</v>
      </c>
      <c r="F831" s="927">
        <v>143.99199999999999</v>
      </c>
      <c r="G831" s="922">
        <v>5.4</v>
      </c>
      <c r="H831" s="924">
        <v>777.55679999999995</v>
      </c>
      <c r="I831" s="925"/>
      <c r="K831" s="1078"/>
      <c r="L831" s="1078"/>
    </row>
    <row r="832" spans="1:12" s="926" customFormat="1" ht="42">
      <c r="A832" s="922" t="s">
        <v>3036</v>
      </c>
      <c r="B832" s="922" t="s">
        <v>2606</v>
      </c>
      <c r="C832" s="922" t="s">
        <v>3055</v>
      </c>
      <c r="D832" s="923">
        <v>46148</v>
      </c>
      <c r="E832" s="922" t="s">
        <v>3056</v>
      </c>
      <c r="F832" s="927">
        <v>143.99199999999999</v>
      </c>
      <c r="G832" s="922">
        <v>2.7</v>
      </c>
      <c r="H832" s="924">
        <v>388.77839999999998</v>
      </c>
      <c r="I832" s="925"/>
      <c r="K832" s="1078"/>
      <c r="L832" s="1078"/>
    </row>
    <row r="833" spans="1:12" s="926" customFormat="1" ht="42">
      <c r="A833" s="922" t="s">
        <v>3036</v>
      </c>
      <c r="B833" s="922" t="s">
        <v>2606</v>
      </c>
      <c r="C833" s="922" t="s">
        <v>3057</v>
      </c>
      <c r="D833" s="923">
        <v>46121</v>
      </c>
      <c r="E833" s="922" t="s">
        <v>3058</v>
      </c>
      <c r="F833" s="927">
        <v>143.99199999999999</v>
      </c>
      <c r="G833" s="922">
        <v>8</v>
      </c>
      <c r="H833" s="924">
        <v>1151.9359999999999</v>
      </c>
      <c r="I833" s="925"/>
      <c r="K833" s="1078"/>
      <c r="L833" s="1078"/>
    </row>
    <row r="834" spans="1:12" s="926" customFormat="1" ht="42">
      <c r="A834" s="922" t="s">
        <v>3036</v>
      </c>
      <c r="B834" s="922" t="s">
        <v>2606</v>
      </c>
      <c r="C834" s="922" t="s">
        <v>3059</v>
      </c>
      <c r="D834" s="923">
        <v>46121</v>
      </c>
      <c r="E834" s="922" t="s">
        <v>3060</v>
      </c>
      <c r="F834" s="927">
        <v>143.99199999999999</v>
      </c>
      <c r="G834" s="922">
        <v>4</v>
      </c>
      <c r="H834" s="924">
        <v>575.96799999999996</v>
      </c>
      <c r="I834" s="925"/>
      <c r="K834" s="1078"/>
      <c r="L834" s="1078"/>
    </row>
    <row r="835" spans="1:12" s="926" customFormat="1" ht="42">
      <c r="A835" s="922" t="s">
        <v>3036</v>
      </c>
      <c r="B835" s="922" t="s">
        <v>2606</v>
      </c>
      <c r="C835" s="922" t="s">
        <v>3061</v>
      </c>
      <c r="D835" s="923">
        <v>46123</v>
      </c>
      <c r="E835" s="922" t="s">
        <v>3062</v>
      </c>
      <c r="F835" s="927">
        <v>143.99199999999999</v>
      </c>
      <c r="G835" s="922">
        <v>52</v>
      </c>
      <c r="H835" s="924">
        <v>7487.5839999999998</v>
      </c>
      <c r="I835" s="925"/>
      <c r="K835" s="1078"/>
      <c r="L835" s="1078"/>
    </row>
    <row r="836" spans="1:12" s="926" customFormat="1" ht="42">
      <c r="A836" s="922" t="s">
        <v>3036</v>
      </c>
      <c r="B836" s="922" t="s">
        <v>2606</v>
      </c>
      <c r="C836" s="922" t="s">
        <v>3063</v>
      </c>
      <c r="D836" s="923">
        <v>46203</v>
      </c>
      <c r="E836" s="922" t="s">
        <v>3064</v>
      </c>
      <c r="F836" s="927">
        <v>143.99199999999999</v>
      </c>
      <c r="G836" s="922">
        <v>2.4300000000000002</v>
      </c>
      <c r="H836" s="924">
        <v>349.90055999999998</v>
      </c>
      <c r="I836" s="925"/>
      <c r="K836" s="1078"/>
      <c r="L836" s="1078"/>
    </row>
    <row r="837" spans="1:12" s="926" customFormat="1" ht="42">
      <c r="A837" s="922" t="s">
        <v>3036</v>
      </c>
      <c r="B837" s="922" t="s">
        <v>2606</v>
      </c>
      <c r="C837" s="922" t="s">
        <v>3065</v>
      </c>
      <c r="D837" s="923">
        <v>46273</v>
      </c>
      <c r="E837" s="922" t="s">
        <v>3066</v>
      </c>
      <c r="F837" s="927">
        <v>143.99199999999999</v>
      </c>
      <c r="G837" s="922">
        <v>1.22</v>
      </c>
      <c r="H837" s="924">
        <v>175.67023999999998</v>
      </c>
      <c r="I837" s="925"/>
      <c r="K837" s="1078"/>
      <c r="L837" s="1078"/>
    </row>
    <row r="838" spans="1:12" s="926" customFormat="1" ht="42">
      <c r="A838" s="922" t="s">
        <v>3036</v>
      </c>
      <c r="B838" s="922" t="s">
        <v>2606</v>
      </c>
      <c r="C838" s="922" t="s">
        <v>3067</v>
      </c>
      <c r="D838" s="923">
        <v>46205</v>
      </c>
      <c r="E838" s="922" t="s">
        <v>3068</v>
      </c>
      <c r="F838" s="927">
        <v>143.99199999999999</v>
      </c>
      <c r="G838" s="922">
        <v>15.82</v>
      </c>
      <c r="H838" s="924">
        <v>2277.9534399999998</v>
      </c>
      <c r="I838" s="925"/>
      <c r="K838" s="1078"/>
      <c r="L838" s="1078"/>
    </row>
    <row r="839" spans="1:12" s="926" customFormat="1" ht="42">
      <c r="A839" s="922" t="s">
        <v>3036</v>
      </c>
      <c r="B839" s="922" t="s">
        <v>2606</v>
      </c>
      <c r="C839" s="922" t="s">
        <v>3069</v>
      </c>
      <c r="D839" s="923">
        <v>46243</v>
      </c>
      <c r="E839" s="922" t="s">
        <v>3070</v>
      </c>
      <c r="F839" s="927">
        <v>143.99199999999999</v>
      </c>
      <c r="G839" s="922">
        <v>27.3</v>
      </c>
      <c r="H839" s="924">
        <v>3930.9815999999996</v>
      </c>
      <c r="I839" s="925"/>
      <c r="K839" s="1078"/>
      <c r="L839" s="1078"/>
    </row>
    <row r="840" spans="1:12" s="926" customFormat="1" ht="42">
      <c r="A840" s="922" t="s">
        <v>3036</v>
      </c>
      <c r="B840" s="922" t="s">
        <v>2606</v>
      </c>
      <c r="C840" s="922" t="s">
        <v>3071</v>
      </c>
      <c r="D840" s="923">
        <v>46243</v>
      </c>
      <c r="E840" s="922" t="s">
        <v>3072</v>
      </c>
      <c r="F840" s="927">
        <v>143.99199999999999</v>
      </c>
      <c r="G840" s="922">
        <v>35.11</v>
      </c>
      <c r="H840" s="924">
        <v>5055.5591199999999</v>
      </c>
      <c r="I840" s="925"/>
      <c r="K840" s="1078"/>
      <c r="L840" s="1078"/>
    </row>
    <row r="841" spans="1:12" s="926" customFormat="1" ht="63">
      <c r="A841" s="922" t="s">
        <v>3073</v>
      </c>
      <c r="B841" s="922" t="s">
        <v>3074</v>
      </c>
      <c r="C841" s="922" t="s">
        <v>3075</v>
      </c>
      <c r="D841" s="923">
        <v>46165</v>
      </c>
      <c r="E841" s="922" t="s">
        <v>3076</v>
      </c>
      <c r="F841" s="927">
        <v>154.52799999999999</v>
      </c>
      <c r="G841" s="922">
        <v>48.7</v>
      </c>
      <c r="H841" s="924">
        <v>7525.5136000000002</v>
      </c>
      <c r="I841" s="925"/>
      <c r="K841" s="1078"/>
      <c r="L841" s="1078"/>
    </row>
    <row r="842" spans="1:12" s="926" customFormat="1" ht="42">
      <c r="A842" s="922" t="s">
        <v>3073</v>
      </c>
      <c r="B842" s="922" t="s">
        <v>3074</v>
      </c>
      <c r="C842" s="922" t="s">
        <v>3077</v>
      </c>
      <c r="D842" s="923">
        <v>46179</v>
      </c>
      <c r="E842" s="922" t="s">
        <v>3078</v>
      </c>
      <c r="F842" s="927">
        <v>154.52799999999999</v>
      </c>
      <c r="G842" s="922">
        <v>211.02</v>
      </c>
      <c r="H842" s="924">
        <v>32608.49856</v>
      </c>
      <c r="I842" s="925"/>
      <c r="K842" s="1078"/>
      <c r="L842" s="1078"/>
    </row>
    <row r="843" spans="1:12" s="926" customFormat="1" ht="42">
      <c r="A843" s="922" t="s">
        <v>1553</v>
      </c>
      <c r="B843" s="922" t="s">
        <v>1554</v>
      </c>
      <c r="C843" s="922" t="s">
        <v>3079</v>
      </c>
      <c r="D843" s="923">
        <v>46008</v>
      </c>
      <c r="E843" s="922" t="s">
        <v>3080</v>
      </c>
      <c r="F843" s="927">
        <v>226.524</v>
      </c>
      <c r="G843" s="922">
        <v>4.38</v>
      </c>
      <c r="H843" s="924">
        <v>992.17511999999999</v>
      </c>
      <c r="I843" s="925"/>
      <c r="K843" s="1078"/>
      <c r="L843" s="1078"/>
    </row>
    <row r="844" spans="1:12" s="926" customFormat="1" ht="42">
      <c r="A844" s="922" t="s">
        <v>1553</v>
      </c>
      <c r="B844" s="922" t="s">
        <v>1554</v>
      </c>
      <c r="C844" s="922" t="s">
        <v>3081</v>
      </c>
      <c r="D844" s="923">
        <v>46012</v>
      </c>
      <c r="E844" s="922" t="s">
        <v>3082</v>
      </c>
      <c r="F844" s="927">
        <v>226.524</v>
      </c>
      <c r="G844" s="922">
        <v>1.43</v>
      </c>
      <c r="H844" s="924">
        <v>323.92931999999996</v>
      </c>
      <c r="I844" s="925"/>
      <c r="K844" s="1078"/>
      <c r="L844" s="1078"/>
    </row>
    <row r="845" spans="1:12" s="926" customFormat="1" ht="42">
      <c r="A845" s="922" t="s">
        <v>1553</v>
      </c>
      <c r="B845" s="922" t="s">
        <v>1554</v>
      </c>
      <c r="C845" s="922" t="s">
        <v>3083</v>
      </c>
      <c r="D845" s="923">
        <v>46016</v>
      </c>
      <c r="E845" s="922" t="s">
        <v>3084</v>
      </c>
      <c r="F845" s="927">
        <v>226.524</v>
      </c>
      <c r="G845" s="922">
        <v>17.16</v>
      </c>
      <c r="H845" s="924">
        <v>3887.15184</v>
      </c>
      <c r="I845" s="925"/>
      <c r="K845" s="1078"/>
      <c r="L845" s="1078"/>
    </row>
    <row r="846" spans="1:12" s="926" customFormat="1" ht="42">
      <c r="A846" s="922" t="s">
        <v>1553</v>
      </c>
      <c r="B846" s="922" t="s">
        <v>1554</v>
      </c>
      <c r="C846" s="922" t="s">
        <v>3085</v>
      </c>
      <c r="D846" s="923">
        <v>46014</v>
      </c>
      <c r="E846" s="922" t="s">
        <v>3086</v>
      </c>
      <c r="F846" s="927">
        <v>226.524</v>
      </c>
      <c r="G846" s="922">
        <v>5.83</v>
      </c>
      <c r="H846" s="924">
        <v>1320.63492</v>
      </c>
      <c r="I846" s="925"/>
      <c r="K846" s="1078"/>
      <c r="L846" s="1078"/>
    </row>
    <row r="847" spans="1:12" s="926" customFormat="1" ht="42">
      <c r="A847" s="922" t="s">
        <v>1553</v>
      </c>
      <c r="B847" s="922" t="s">
        <v>1554</v>
      </c>
      <c r="C847" s="922" t="s">
        <v>3087</v>
      </c>
      <c r="D847" s="923">
        <v>46014</v>
      </c>
      <c r="E847" s="922" t="s">
        <v>3088</v>
      </c>
      <c r="F847" s="927">
        <v>226.524</v>
      </c>
      <c r="G847" s="922">
        <v>1.94</v>
      </c>
      <c r="H847" s="924">
        <v>439.45655999999997</v>
      </c>
      <c r="I847" s="925"/>
      <c r="K847" s="1078"/>
      <c r="L847" s="1078"/>
    </row>
    <row r="848" spans="1:12" s="926" customFormat="1" ht="42">
      <c r="A848" s="922" t="s">
        <v>1553</v>
      </c>
      <c r="B848" s="922" t="s">
        <v>1554</v>
      </c>
      <c r="C848" s="922" t="s">
        <v>3089</v>
      </c>
      <c r="D848" s="923">
        <v>46026</v>
      </c>
      <c r="E848" s="922" t="s">
        <v>3090</v>
      </c>
      <c r="F848" s="927">
        <v>226.524</v>
      </c>
      <c r="G848" s="922">
        <v>23.31</v>
      </c>
      <c r="H848" s="924">
        <v>5280.2744400000001</v>
      </c>
      <c r="I848" s="925"/>
      <c r="K848" s="1078"/>
      <c r="L848" s="1078"/>
    </row>
    <row r="849" spans="1:12" s="926" customFormat="1" ht="42">
      <c r="A849" s="922" t="s">
        <v>1553</v>
      </c>
      <c r="B849" s="922" t="s">
        <v>1554</v>
      </c>
      <c r="C849" s="922" t="s">
        <v>3091</v>
      </c>
      <c r="D849" s="923">
        <v>46026</v>
      </c>
      <c r="E849" s="922" t="s">
        <v>3092</v>
      </c>
      <c r="F849" s="927">
        <v>226.524</v>
      </c>
      <c r="G849" s="922">
        <v>1.94</v>
      </c>
      <c r="H849" s="924">
        <v>439.45655999999997</v>
      </c>
      <c r="I849" s="925"/>
      <c r="K849" s="1078"/>
      <c r="L849" s="1078"/>
    </row>
    <row r="850" spans="1:12" s="926" customFormat="1" ht="42">
      <c r="A850" s="922" t="s">
        <v>1553</v>
      </c>
      <c r="B850" s="922" t="s">
        <v>1554</v>
      </c>
      <c r="C850" s="922" t="s">
        <v>3093</v>
      </c>
      <c r="D850" s="923">
        <v>46018</v>
      </c>
      <c r="E850" s="922" t="s">
        <v>3094</v>
      </c>
      <c r="F850" s="927">
        <v>226.524</v>
      </c>
      <c r="G850" s="922">
        <v>7.79</v>
      </c>
      <c r="H850" s="924">
        <v>1764.6219599999999</v>
      </c>
      <c r="I850" s="925"/>
      <c r="K850" s="1078"/>
      <c r="L850" s="1078"/>
    </row>
    <row r="851" spans="1:12" s="926" customFormat="1" ht="42">
      <c r="A851" s="922" t="s">
        <v>1553</v>
      </c>
      <c r="B851" s="922" t="s">
        <v>1554</v>
      </c>
      <c r="C851" s="922" t="s">
        <v>3095</v>
      </c>
      <c r="D851" s="923">
        <v>46020</v>
      </c>
      <c r="E851" s="922" t="s">
        <v>3096</v>
      </c>
      <c r="F851" s="927">
        <v>226.524</v>
      </c>
      <c r="G851" s="922">
        <v>2.6</v>
      </c>
      <c r="H851" s="924">
        <v>588.9624</v>
      </c>
      <c r="I851" s="925"/>
      <c r="K851" s="1078"/>
      <c r="L851" s="1078"/>
    </row>
    <row r="852" spans="1:12" s="926" customFormat="1" ht="42">
      <c r="A852" s="922" t="s">
        <v>1553</v>
      </c>
      <c r="B852" s="922" t="s">
        <v>1554</v>
      </c>
      <c r="C852" s="922" t="s">
        <v>3097</v>
      </c>
      <c r="D852" s="923">
        <v>46027</v>
      </c>
      <c r="E852" s="922" t="s">
        <v>3098</v>
      </c>
      <c r="F852" s="927">
        <v>226.524</v>
      </c>
      <c r="G852" s="922">
        <v>31.16</v>
      </c>
      <c r="H852" s="924">
        <v>7058.4878399999998</v>
      </c>
      <c r="I852" s="925"/>
      <c r="K852" s="1078"/>
      <c r="L852" s="1078"/>
    </row>
    <row r="853" spans="1:12" s="926" customFormat="1" ht="42">
      <c r="A853" s="922" t="s">
        <v>1553</v>
      </c>
      <c r="B853" s="922" t="s">
        <v>1554</v>
      </c>
      <c r="C853" s="922" t="s">
        <v>3099</v>
      </c>
      <c r="D853" s="923">
        <v>46027</v>
      </c>
      <c r="E853" s="922" t="s">
        <v>3100</v>
      </c>
      <c r="F853" s="927">
        <v>226.524</v>
      </c>
      <c r="G853" s="922">
        <v>2.6</v>
      </c>
      <c r="H853" s="924">
        <v>588.9624</v>
      </c>
      <c r="I853" s="925"/>
      <c r="K853" s="1078"/>
      <c r="L853" s="1078"/>
    </row>
    <row r="854" spans="1:12" s="926" customFormat="1" ht="42">
      <c r="A854" s="922" t="s">
        <v>1553</v>
      </c>
      <c r="B854" s="922" t="s">
        <v>1554</v>
      </c>
      <c r="C854" s="922" t="s">
        <v>3101</v>
      </c>
      <c r="D854" s="923">
        <v>46029</v>
      </c>
      <c r="E854" s="922" t="s">
        <v>3102</v>
      </c>
      <c r="F854" s="927">
        <v>226.524</v>
      </c>
      <c r="G854" s="922">
        <v>4.29</v>
      </c>
      <c r="H854" s="924">
        <v>971.78796</v>
      </c>
      <c r="I854" s="925"/>
      <c r="K854" s="1078"/>
      <c r="L854" s="1078"/>
    </row>
    <row r="855" spans="1:12" s="926" customFormat="1" ht="42">
      <c r="A855" s="922" t="s">
        <v>1553</v>
      </c>
      <c r="B855" s="922" t="s">
        <v>1554</v>
      </c>
      <c r="C855" s="922" t="s">
        <v>3103</v>
      </c>
      <c r="D855" s="923">
        <v>46032</v>
      </c>
      <c r="E855" s="922" t="s">
        <v>3104</v>
      </c>
      <c r="F855" s="927">
        <v>226.524</v>
      </c>
      <c r="G855" s="922">
        <v>1.43</v>
      </c>
      <c r="H855" s="924">
        <v>323.92931999999996</v>
      </c>
      <c r="I855" s="925"/>
      <c r="K855" s="1078"/>
      <c r="L855" s="1078"/>
    </row>
    <row r="856" spans="1:12" s="926" customFormat="1" ht="42">
      <c r="A856" s="922" t="s">
        <v>1553</v>
      </c>
      <c r="B856" s="922" t="s">
        <v>1554</v>
      </c>
      <c r="C856" s="922" t="s">
        <v>3105</v>
      </c>
      <c r="D856" s="923">
        <v>46032</v>
      </c>
      <c r="E856" s="922" t="s">
        <v>3106</v>
      </c>
      <c r="F856" s="927">
        <v>226.524</v>
      </c>
      <c r="G856" s="922">
        <v>17.16</v>
      </c>
      <c r="H856" s="924">
        <v>3887.15184</v>
      </c>
      <c r="I856" s="925"/>
      <c r="K856" s="1078"/>
      <c r="L856" s="1078"/>
    </row>
    <row r="857" spans="1:12" s="926" customFormat="1" ht="42">
      <c r="A857" s="922" t="s">
        <v>1553</v>
      </c>
      <c r="B857" s="922" t="s">
        <v>1554</v>
      </c>
      <c r="C857" s="922" t="s">
        <v>3107</v>
      </c>
      <c r="D857" s="923">
        <v>46032</v>
      </c>
      <c r="E857" s="922" t="s">
        <v>3108</v>
      </c>
      <c r="F857" s="927">
        <v>226.524</v>
      </c>
      <c r="G857" s="922">
        <v>1.43</v>
      </c>
      <c r="H857" s="924">
        <v>323.92931999999996</v>
      </c>
      <c r="I857" s="925"/>
      <c r="K857" s="1078"/>
      <c r="L857" s="1078"/>
    </row>
    <row r="858" spans="1:12" s="926" customFormat="1" ht="42">
      <c r="A858" s="922" t="s">
        <v>1553</v>
      </c>
      <c r="B858" s="922" t="s">
        <v>1554</v>
      </c>
      <c r="C858" s="922" t="s">
        <v>3109</v>
      </c>
      <c r="D858" s="923">
        <v>46030</v>
      </c>
      <c r="E858" s="922" t="s">
        <v>3110</v>
      </c>
      <c r="F858" s="927">
        <v>226.524</v>
      </c>
      <c r="G858" s="922">
        <v>1.43</v>
      </c>
      <c r="H858" s="924">
        <v>323.92931999999996</v>
      </c>
      <c r="I858" s="925"/>
      <c r="K858" s="1078"/>
      <c r="L858" s="1078"/>
    </row>
    <row r="859" spans="1:12" s="926" customFormat="1" ht="42">
      <c r="A859" s="922" t="s">
        <v>1553</v>
      </c>
      <c r="B859" s="922" t="s">
        <v>1554</v>
      </c>
      <c r="C859" s="922" t="s">
        <v>3111</v>
      </c>
      <c r="D859" s="923">
        <v>46032</v>
      </c>
      <c r="E859" s="922" t="s">
        <v>3112</v>
      </c>
      <c r="F859" s="927">
        <v>226.524</v>
      </c>
      <c r="G859" s="922">
        <v>4.29</v>
      </c>
      <c r="H859" s="924">
        <v>971.78796</v>
      </c>
      <c r="I859" s="925"/>
      <c r="K859" s="1078"/>
      <c r="L859" s="1078"/>
    </row>
    <row r="860" spans="1:12" s="926" customFormat="1" ht="63">
      <c r="A860" s="922" t="s">
        <v>1553</v>
      </c>
      <c r="B860" s="922" t="s">
        <v>1554</v>
      </c>
      <c r="C860" s="922" t="s">
        <v>3113</v>
      </c>
      <c r="D860" s="923">
        <v>46034</v>
      </c>
      <c r="E860" s="922" t="s">
        <v>3114</v>
      </c>
      <c r="F860" s="927">
        <v>226.524</v>
      </c>
      <c r="G860" s="922">
        <v>1.43</v>
      </c>
      <c r="H860" s="924">
        <v>323.92931999999996</v>
      </c>
      <c r="I860" s="925"/>
      <c r="K860" s="1078"/>
      <c r="L860" s="1078"/>
    </row>
    <row r="861" spans="1:12" s="926" customFormat="1" ht="63">
      <c r="A861" s="922" t="s">
        <v>1553</v>
      </c>
      <c r="B861" s="922" t="s">
        <v>1554</v>
      </c>
      <c r="C861" s="922" t="s">
        <v>3115</v>
      </c>
      <c r="D861" s="923">
        <v>46035</v>
      </c>
      <c r="E861" s="922" t="s">
        <v>3114</v>
      </c>
      <c r="F861" s="927">
        <v>226.524</v>
      </c>
      <c r="G861" s="922">
        <v>1.42</v>
      </c>
      <c r="H861" s="924">
        <v>321.66408000000001</v>
      </c>
      <c r="I861" s="925"/>
      <c r="K861" s="1078"/>
      <c r="L861" s="1078"/>
    </row>
    <row r="862" spans="1:12" s="926" customFormat="1" ht="42">
      <c r="A862" s="922" t="s">
        <v>1553</v>
      </c>
      <c r="B862" s="922" t="s">
        <v>1554</v>
      </c>
      <c r="C862" s="922" t="s">
        <v>3116</v>
      </c>
      <c r="D862" s="923">
        <v>46035</v>
      </c>
      <c r="E862" s="922" t="s">
        <v>3117</v>
      </c>
      <c r="F862" s="927">
        <v>226.524</v>
      </c>
      <c r="G862" s="922">
        <v>16.98</v>
      </c>
      <c r="H862" s="924">
        <v>3846.37752</v>
      </c>
      <c r="I862" s="925"/>
      <c r="K862" s="1078"/>
      <c r="L862" s="1078"/>
    </row>
    <row r="863" spans="1:12" s="926" customFormat="1" ht="42">
      <c r="A863" s="922" t="s">
        <v>1553</v>
      </c>
      <c r="B863" s="922" t="s">
        <v>1554</v>
      </c>
      <c r="C863" s="922" t="s">
        <v>3118</v>
      </c>
      <c r="D863" s="923">
        <v>46036</v>
      </c>
      <c r="E863" s="922" t="s">
        <v>3119</v>
      </c>
      <c r="F863" s="927">
        <v>226.524</v>
      </c>
      <c r="G863" s="922">
        <v>1.42</v>
      </c>
      <c r="H863" s="924">
        <v>321.66408000000001</v>
      </c>
      <c r="I863" s="925"/>
      <c r="K863" s="1078"/>
      <c r="L863" s="1078"/>
    </row>
    <row r="864" spans="1:12" s="926" customFormat="1" ht="42">
      <c r="A864" s="922" t="s">
        <v>1553</v>
      </c>
      <c r="B864" s="922" t="s">
        <v>1554</v>
      </c>
      <c r="C864" s="922" t="s">
        <v>3120</v>
      </c>
      <c r="D864" s="923">
        <v>46037</v>
      </c>
      <c r="E864" s="922" t="s">
        <v>3121</v>
      </c>
      <c r="F864" s="927">
        <v>226.524</v>
      </c>
      <c r="G864" s="922">
        <v>1.42</v>
      </c>
      <c r="H864" s="924">
        <v>321.66408000000001</v>
      </c>
      <c r="I864" s="925"/>
      <c r="K864" s="1078"/>
      <c r="L864" s="1078"/>
    </row>
    <row r="865" spans="1:12" s="926" customFormat="1" ht="42">
      <c r="A865" s="922" t="s">
        <v>1553</v>
      </c>
      <c r="B865" s="922" t="s">
        <v>1554</v>
      </c>
      <c r="C865" s="922" t="s">
        <v>3122</v>
      </c>
      <c r="D865" s="923">
        <v>46039</v>
      </c>
      <c r="E865" s="922" t="s">
        <v>3123</v>
      </c>
      <c r="F865" s="927">
        <v>226.524</v>
      </c>
      <c r="G865" s="922">
        <v>1.42</v>
      </c>
      <c r="H865" s="924">
        <v>321.66408000000001</v>
      </c>
      <c r="I865" s="925"/>
      <c r="K865" s="1078"/>
      <c r="L865" s="1078"/>
    </row>
    <row r="866" spans="1:12" s="926" customFormat="1" ht="42">
      <c r="A866" s="922" t="s">
        <v>1553</v>
      </c>
      <c r="B866" s="922" t="s">
        <v>1554</v>
      </c>
      <c r="C866" s="922" t="s">
        <v>3124</v>
      </c>
      <c r="D866" s="923">
        <v>46041</v>
      </c>
      <c r="E866" s="922" t="s">
        <v>3125</v>
      </c>
      <c r="F866" s="927">
        <v>226.524</v>
      </c>
      <c r="G866" s="922">
        <v>4.2300000000000004</v>
      </c>
      <c r="H866" s="924">
        <v>958.19652000000008</v>
      </c>
      <c r="I866" s="925"/>
      <c r="K866" s="1078"/>
      <c r="L866" s="1078"/>
    </row>
    <row r="867" spans="1:12" s="926" customFormat="1" ht="42">
      <c r="A867" s="922" t="s">
        <v>1553</v>
      </c>
      <c r="B867" s="922" t="s">
        <v>1554</v>
      </c>
      <c r="C867" s="922" t="s">
        <v>3126</v>
      </c>
      <c r="D867" s="923">
        <v>46042</v>
      </c>
      <c r="E867" s="922" t="s">
        <v>3127</v>
      </c>
      <c r="F867" s="927">
        <v>226.524</v>
      </c>
      <c r="G867" s="922">
        <v>1.41</v>
      </c>
      <c r="H867" s="924">
        <v>319.39884000000001</v>
      </c>
      <c r="I867" s="925"/>
      <c r="K867" s="1078"/>
      <c r="L867" s="1078"/>
    </row>
    <row r="868" spans="1:12" s="926" customFormat="1" ht="42">
      <c r="A868" s="922" t="s">
        <v>1553</v>
      </c>
      <c r="B868" s="922" t="s">
        <v>1554</v>
      </c>
      <c r="C868" s="922" t="s">
        <v>3128</v>
      </c>
      <c r="D868" s="923">
        <v>46051</v>
      </c>
      <c r="E868" s="922" t="s">
        <v>3129</v>
      </c>
      <c r="F868" s="927">
        <v>226.524</v>
      </c>
      <c r="G868" s="922">
        <v>16.920000000000002</v>
      </c>
      <c r="H868" s="924">
        <v>3832.7860800000003</v>
      </c>
      <c r="I868" s="925"/>
      <c r="K868" s="1078"/>
      <c r="L868" s="1078"/>
    </row>
    <row r="869" spans="1:12" s="926" customFormat="1" ht="42">
      <c r="A869" s="922" t="s">
        <v>1553</v>
      </c>
      <c r="B869" s="922" t="s">
        <v>1554</v>
      </c>
      <c r="C869" s="922" t="s">
        <v>3130</v>
      </c>
      <c r="D869" s="923">
        <v>46054</v>
      </c>
      <c r="E869" s="922" t="s">
        <v>3131</v>
      </c>
      <c r="F869" s="927">
        <v>226.524</v>
      </c>
      <c r="G869" s="922">
        <v>1.41</v>
      </c>
      <c r="H869" s="924">
        <v>319.39884000000001</v>
      </c>
      <c r="I869" s="925"/>
      <c r="K869" s="1078"/>
      <c r="L869" s="1078"/>
    </row>
    <row r="870" spans="1:12" s="926" customFormat="1" ht="42">
      <c r="A870" s="922" t="s">
        <v>1553</v>
      </c>
      <c r="B870" s="922" t="s">
        <v>1554</v>
      </c>
      <c r="C870" s="922" t="s">
        <v>3132</v>
      </c>
      <c r="D870" s="923">
        <v>46051</v>
      </c>
      <c r="E870" s="922" t="s">
        <v>3133</v>
      </c>
      <c r="F870" s="927">
        <v>226.524</v>
      </c>
      <c r="G870" s="922">
        <v>9.3800000000000008</v>
      </c>
      <c r="H870" s="924">
        <v>2124.7951200000002</v>
      </c>
      <c r="I870" s="925"/>
      <c r="K870" s="1078"/>
      <c r="L870" s="1078"/>
    </row>
    <row r="871" spans="1:12" s="926" customFormat="1" ht="42">
      <c r="A871" s="922" t="s">
        <v>1553</v>
      </c>
      <c r="B871" s="922" t="s">
        <v>1554</v>
      </c>
      <c r="C871" s="922" t="s">
        <v>3134</v>
      </c>
      <c r="D871" s="923">
        <v>46053</v>
      </c>
      <c r="E871" s="922" t="s">
        <v>3135</v>
      </c>
      <c r="F871" s="927">
        <v>226.524</v>
      </c>
      <c r="G871" s="922">
        <v>3.13</v>
      </c>
      <c r="H871" s="924">
        <v>709.02012000000002</v>
      </c>
      <c r="I871" s="925"/>
      <c r="K871" s="1078"/>
      <c r="L871" s="1078"/>
    </row>
    <row r="872" spans="1:12" s="926" customFormat="1" ht="42">
      <c r="A872" s="922" t="s">
        <v>1553</v>
      </c>
      <c r="B872" s="922" t="s">
        <v>1554</v>
      </c>
      <c r="C872" s="922" t="s">
        <v>3136</v>
      </c>
      <c r="D872" s="923">
        <v>46053</v>
      </c>
      <c r="E872" s="922" t="s">
        <v>3137</v>
      </c>
      <c r="F872" s="927">
        <v>226.524</v>
      </c>
      <c r="G872" s="922">
        <v>37.51</v>
      </c>
      <c r="H872" s="924">
        <v>8496.9152400000003</v>
      </c>
      <c r="I872" s="925"/>
      <c r="K872" s="1078"/>
      <c r="L872" s="1078"/>
    </row>
    <row r="873" spans="1:12" s="926" customFormat="1" ht="42">
      <c r="A873" s="922" t="s">
        <v>1553</v>
      </c>
      <c r="B873" s="922" t="s">
        <v>1554</v>
      </c>
      <c r="C873" s="922" t="s">
        <v>3138</v>
      </c>
      <c r="D873" s="923">
        <v>46054</v>
      </c>
      <c r="E873" s="922" t="s">
        <v>3139</v>
      </c>
      <c r="F873" s="927">
        <v>226.524</v>
      </c>
      <c r="G873" s="922">
        <v>3.13</v>
      </c>
      <c r="H873" s="924">
        <v>709.02012000000002</v>
      </c>
      <c r="I873" s="925"/>
      <c r="K873" s="1078"/>
      <c r="L873" s="1078"/>
    </row>
    <row r="874" spans="1:12" s="926" customFormat="1" ht="42">
      <c r="A874" s="922" t="s">
        <v>1553</v>
      </c>
      <c r="B874" s="922" t="s">
        <v>1554</v>
      </c>
      <c r="C874" s="922" t="s">
        <v>3140</v>
      </c>
      <c r="D874" s="923">
        <v>46063</v>
      </c>
      <c r="E874" s="922" t="s">
        <v>3141</v>
      </c>
      <c r="F874" s="927">
        <v>226.524</v>
      </c>
      <c r="G874" s="922">
        <v>7.49</v>
      </c>
      <c r="H874" s="924">
        <v>1696.6647600000001</v>
      </c>
      <c r="I874" s="925"/>
      <c r="K874" s="1078"/>
      <c r="L874" s="1078"/>
    </row>
    <row r="875" spans="1:12" s="926" customFormat="1" ht="42">
      <c r="A875" s="922" t="s">
        <v>1553</v>
      </c>
      <c r="B875" s="922" t="s">
        <v>1554</v>
      </c>
      <c r="C875" s="922" t="s">
        <v>3142</v>
      </c>
      <c r="D875" s="923">
        <v>46063</v>
      </c>
      <c r="E875" s="922" t="s">
        <v>3143</v>
      </c>
      <c r="F875" s="927">
        <v>226.524</v>
      </c>
      <c r="G875" s="922">
        <v>2.5</v>
      </c>
      <c r="H875" s="924">
        <v>566.30999999999995</v>
      </c>
      <c r="I875" s="925"/>
      <c r="K875" s="1078"/>
      <c r="L875" s="1078"/>
    </row>
    <row r="876" spans="1:12" s="926" customFormat="1" ht="42">
      <c r="A876" s="922" t="s">
        <v>1553</v>
      </c>
      <c r="B876" s="922" t="s">
        <v>1554</v>
      </c>
      <c r="C876" s="922" t="s">
        <v>3144</v>
      </c>
      <c r="D876" s="923">
        <v>46067</v>
      </c>
      <c r="E876" s="922" t="s">
        <v>3145</v>
      </c>
      <c r="F876" s="927">
        <v>226.524</v>
      </c>
      <c r="G876" s="922">
        <v>29.96</v>
      </c>
      <c r="H876" s="924">
        <v>6786.6590400000005</v>
      </c>
      <c r="I876" s="925"/>
      <c r="K876" s="1078"/>
      <c r="L876" s="1078"/>
    </row>
    <row r="877" spans="1:12" s="926" customFormat="1" ht="42">
      <c r="A877" s="922" t="s">
        <v>1553</v>
      </c>
      <c r="B877" s="922" t="s">
        <v>1554</v>
      </c>
      <c r="C877" s="922" t="s">
        <v>3146</v>
      </c>
      <c r="D877" s="923">
        <v>46068</v>
      </c>
      <c r="E877" s="922" t="s">
        <v>3147</v>
      </c>
      <c r="F877" s="927">
        <v>226.524</v>
      </c>
      <c r="G877" s="922">
        <v>2.5</v>
      </c>
      <c r="H877" s="924">
        <v>566.30999999999995</v>
      </c>
      <c r="I877" s="925"/>
      <c r="K877" s="1078"/>
      <c r="L877" s="1078"/>
    </row>
    <row r="878" spans="1:12" s="926" customFormat="1" ht="42">
      <c r="A878" s="922" t="s">
        <v>1553</v>
      </c>
      <c r="B878" s="922" t="s">
        <v>1554</v>
      </c>
      <c r="C878" s="922" t="s">
        <v>3148</v>
      </c>
      <c r="D878" s="923">
        <v>46098</v>
      </c>
      <c r="E878" s="922" t="s">
        <v>3149</v>
      </c>
      <c r="F878" s="927">
        <v>226.524</v>
      </c>
      <c r="G878" s="922">
        <v>4.99</v>
      </c>
      <c r="H878" s="924">
        <v>1130.3547599999999</v>
      </c>
      <c r="I878" s="925"/>
      <c r="K878" s="1078"/>
      <c r="L878" s="1078"/>
    </row>
    <row r="879" spans="1:12" s="926" customFormat="1" ht="42">
      <c r="A879" s="922" t="s">
        <v>1553</v>
      </c>
      <c r="B879" s="922" t="s">
        <v>3150</v>
      </c>
      <c r="C879" s="922" t="s">
        <v>3151</v>
      </c>
      <c r="D879" s="923">
        <v>46117</v>
      </c>
      <c r="E879" s="922" t="s">
        <v>3152</v>
      </c>
      <c r="F879" s="927">
        <v>226.524</v>
      </c>
      <c r="G879" s="922">
        <v>4.38</v>
      </c>
      <c r="H879" s="924">
        <v>992.17511999999999</v>
      </c>
      <c r="I879" s="925"/>
      <c r="K879" s="1078"/>
      <c r="L879" s="1078"/>
    </row>
    <row r="880" spans="1:12" s="926" customFormat="1" ht="42">
      <c r="A880" s="922" t="s">
        <v>1553</v>
      </c>
      <c r="B880" s="922" t="s">
        <v>3150</v>
      </c>
      <c r="C880" s="922" t="s">
        <v>3153</v>
      </c>
      <c r="D880" s="923">
        <v>46117</v>
      </c>
      <c r="E880" s="922" t="s">
        <v>3154</v>
      </c>
      <c r="F880" s="927">
        <v>226.524</v>
      </c>
      <c r="G880" s="922">
        <v>1.46</v>
      </c>
      <c r="H880" s="924">
        <v>330.72503999999998</v>
      </c>
      <c r="I880" s="925"/>
      <c r="K880" s="1078"/>
      <c r="L880" s="1078"/>
    </row>
    <row r="881" spans="1:12" s="926" customFormat="1" ht="42">
      <c r="A881" s="922" t="s">
        <v>1553</v>
      </c>
      <c r="B881" s="922" t="s">
        <v>1554</v>
      </c>
      <c r="C881" s="922" t="s">
        <v>3155</v>
      </c>
      <c r="D881" s="923">
        <v>46131</v>
      </c>
      <c r="E881" s="922" t="s">
        <v>3156</v>
      </c>
      <c r="F881" s="927">
        <v>226.524</v>
      </c>
      <c r="G881" s="922">
        <v>1.5</v>
      </c>
      <c r="H881" s="924">
        <v>339.786</v>
      </c>
      <c r="I881" s="925"/>
      <c r="K881" s="1078"/>
      <c r="L881" s="1078"/>
    </row>
    <row r="882" spans="1:12" s="926" customFormat="1" ht="42">
      <c r="A882" s="922" t="s">
        <v>1553</v>
      </c>
      <c r="B882" s="922" t="s">
        <v>1554</v>
      </c>
      <c r="C882" s="922" t="s">
        <v>3157</v>
      </c>
      <c r="D882" s="923">
        <v>46131</v>
      </c>
      <c r="E882" s="922" t="s">
        <v>3158</v>
      </c>
      <c r="F882" s="927">
        <v>226.524</v>
      </c>
      <c r="G882" s="922">
        <v>0.5</v>
      </c>
      <c r="H882" s="924">
        <v>113.262</v>
      </c>
      <c r="I882" s="925"/>
      <c r="K882" s="1078"/>
      <c r="L882" s="1078"/>
    </row>
    <row r="883" spans="1:12" s="926" customFormat="1" ht="42">
      <c r="A883" s="922" t="s">
        <v>1553</v>
      </c>
      <c r="B883" s="922" t="s">
        <v>1554</v>
      </c>
      <c r="C883" s="922" t="s">
        <v>3159</v>
      </c>
      <c r="D883" s="923">
        <v>46147</v>
      </c>
      <c r="E883" s="922" t="s">
        <v>3160</v>
      </c>
      <c r="F883" s="927">
        <v>226.524</v>
      </c>
      <c r="G883" s="922">
        <v>5.99</v>
      </c>
      <c r="H883" s="924">
        <v>1356.8787600000001</v>
      </c>
      <c r="I883" s="925"/>
      <c r="K883" s="1078"/>
      <c r="L883" s="1078"/>
    </row>
    <row r="884" spans="1:12" s="926" customFormat="1" ht="42">
      <c r="A884" s="922" t="s">
        <v>1553</v>
      </c>
      <c r="B884" s="922" t="s">
        <v>1554</v>
      </c>
      <c r="C884" s="922" t="s">
        <v>3161</v>
      </c>
      <c r="D884" s="923">
        <v>46153</v>
      </c>
      <c r="E884" s="922" t="s">
        <v>3162</v>
      </c>
      <c r="F884" s="927">
        <v>226.524</v>
      </c>
      <c r="G884" s="922">
        <v>0.5</v>
      </c>
      <c r="H884" s="924">
        <v>113.262</v>
      </c>
      <c r="I884" s="925"/>
      <c r="K884" s="1078"/>
      <c r="L884" s="1078"/>
    </row>
    <row r="885" spans="1:12" s="926" customFormat="1" ht="42">
      <c r="A885" s="922" t="s">
        <v>1553</v>
      </c>
      <c r="B885" s="922" t="s">
        <v>1554</v>
      </c>
      <c r="C885" s="922" t="s">
        <v>3163</v>
      </c>
      <c r="D885" s="923">
        <v>46155</v>
      </c>
      <c r="E885" s="922" t="s">
        <v>3164</v>
      </c>
      <c r="F885" s="927">
        <v>226.524</v>
      </c>
      <c r="G885" s="922">
        <v>1.84</v>
      </c>
      <c r="H885" s="924">
        <v>416.80416000000002</v>
      </c>
      <c r="I885" s="925"/>
      <c r="K885" s="1078"/>
      <c r="L885" s="1078"/>
    </row>
    <row r="886" spans="1:12" s="926" customFormat="1" ht="42">
      <c r="A886" s="922" t="s">
        <v>1553</v>
      </c>
      <c r="B886" s="922" t="s">
        <v>1554</v>
      </c>
      <c r="C886" s="922" t="s">
        <v>3165</v>
      </c>
      <c r="D886" s="923">
        <v>46155</v>
      </c>
      <c r="E886" s="922" t="s">
        <v>3166</v>
      </c>
      <c r="F886" s="927">
        <v>226.524</v>
      </c>
      <c r="G886" s="922">
        <v>0.5</v>
      </c>
      <c r="H886" s="924">
        <v>113.262</v>
      </c>
      <c r="I886" s="925"/>
      <c r="K886" s="1078"/>
      <c r="L886" s="1078"/>
    </row>
    <row r="887" spans="1:12" s="926" customFormat="1" ht="42">
      <c r="A887" s="922" t="s">
        <v>1553</v>
      </c>
      <c r="B887" s="922" t="s">
        <v>1554</v>
      </c>
      <c r="C887" s="922" t="s">
        <v>3167</v>
      </c>
      <c r="D887" s="923">
        <v>46162</v>
      </c>
      <c r="E887" s="922" t="s">
        <v>3168</v>
      </c>
      <c r="F887" s="927">
        <v>226.524</v>
      </c>
      <c r="G887" s="922">
        <v>0.61</v>
      </c>
      <c r="H887" s="924">
        <v>138.17964000000001</v>
      </c>
      <c r="I887" s="925"/>
      <c r="K887" s="1078"/>
      <c r="L887" s="1078"/>
    </row>
    <row r="888" spans="1:12" s="926" customFormat="1" ht="42">
      <c r="A888" s="922" t="s">
        <v>1553</v>
      </c>
      <c r="B888" s="922" t="s">
        <v>1554</v>
      </c>
      <c r="C888" s="922" t="s">
        <v>3169</v>
      </c>
      <c r="D888" s="923">
        <v>46186</v>
      </c>
      <c r="E888" s="922" t="s">
        <v>3170</v>
      </c>
      <c r="F888" s="927">
        <v>226.524</v>
      </c>
      <c r="G888" s="922">
        <v>17.52</v>
      </c>
      <c r="H888" s="924">
        <v>3968.70048</v>
      </c>
      <c r="I888" s="925"/>
      <c r="K888" s="1078"/>
      <c r="L888" s="1078"/>
    </row>
    <row r="889" spans="1:12" s="926" customFormat="1" ht="42">
      <c r="A889" s="922" t="s">
        <v>1553</v>
      </c>
      <c r="B889" s="922" t="s">
        <v>1554</v>
      </c>
      <c r="C889" s="922" t="s">
        <v>3171</v>
      </c>
      <c r="D889" s="923">
        <v>46188</v>
      </c>
      <c r="E889" s="922" t="s">
        <v>3172</v>
      </c>
      <c r="F889" s="927">
        <v>226.524</v>
      </c>
      <c r="G889" s="922">
        <v>4.38</v>
      </c>
      <c r="H889" s="924">
        <v>992.17511999999999</v>
      </c>
      <c r="I889" s="925"/>
      <c r="K889" s="1078"/>
      <c r="L889" s="1078"/>
    </row>
    <row r="890" spans="1:12" s="926" customFormat="1" ht="42">
      <c r="A890" s="922" t="s">
        <v>1553</v>
      </c>
      <c r="B890" s="922" t="s">
        <v>1554</v>
      </c>
      <c r="C890" s="922" t="s">
        <v>3173</v>
      </c>
      <c r="D890" s="923">
        <v>46188</v>
      </c>
      <c r="E890" s="922" t="s">
        <v>3174</v>
      </c>
      <c r="F890" s="927">
        <v>226.524</v>
      </c>
      <c r="G890" s="922">
        <v>4.38</v>
      </c>
      <c r="H890" s="924">
        <v>992.17511999999999</v>
      </c>
      <c r="I890" s="925"/>
      <c r="K890" s="1078"/>
      <c r="L890" s="1078"/>
    </row>
    <row r="891" spans="1:12" s="926" customFormat="1" ht="42">
      <c r="A891" s="922" t="s">
        <v>1553</v>
      </c>
      <c r="B891" s="922" t="s">
        <v>1554</v>
      </c>
      <c r="C891" s="922" t="s">
        <v>3175</v>
      </c>
      <c r="D891" s="923">
        <v>46188</v>
      </c>
      <c r="E891" s="922" t="s">
        <v>3176</v>
      </c>
      <c r="F891" s="927">
        <v>226.524</v>
      </c>
      <c r="G891" s="922">
        <v>1.46</v>
      </c>
      <c r="H891" s="924">
        <v>330.72503999999998</v>
      </c>
      <c r="I891" s="925"/>
      <c r="K891" s="1078"/>
      <c r="L891" s="1078"/>
    </row>
    <row r="892" spans="1:12" s="926" customFormat="1" ht="42">
      <c r="A892" s="922" t="s">
        <v>1553</v>
      </c>
      <c r="B892" s="922" t="s">
        <v>1554</v>
      </c>
      <c r="C892" s="922" t="s">
        <v>3177</v>
      </c>
      <c r="D892" s="923">
        <v>46188</v>
      </c>
      <c r="E892" s="922" t="s">
        <v>3178</v>
      </c>
      <c r="F892" s="927">
        <v>226.524</v>
      </c>
      <c r="G892" s="922">
        <v>1.46</v>
      </c>
      <c r="H892" s="924">
        <v>330.72503999999998</v>
      </c>
      <c r="I892" s="925"/>
      <c r="K892" s="1078"/>
      <c r="L892" s="1078"/>
    </row>
    <row r="893" spans="1:12" s="926" customFormat="1" ht="42">
      <c r="A893" s="922" t="s">
        <v>1553</v>
      </c>
      <c r="B893" s="922" t="s">
        <v>1554</v>
      </c>
      <c r="C893" s="922" t="s">
        <v>3179</v>
      </c>
      <c r="D893" s="923">
        <v>46189</v>
      </c>
      <c r="E893" s="922" t="s">
        <v>3180</v>
      </c>
      <c r="F893" s="927">
        <v>226.524</v>
      </c>
      <c r="G893" s="922">
        <v>4.38</v>
      </c>
      <c r="H893" s="924">
        <v>992.17511999999999</v>
      </c>
      <c r="I893" s="925"/>
      <c r="K893" s="1078"/>
      <c r="L893" s="1078"/>
    </row>
    <row r="894" spans="1:12" s="926" customFormat="1" ht="42">
      <c r="A894" s="922" t="s">
        <v>1553</v>
      </c>
      <c r="B894" s="922" t="s">
        <v>1554</v>
      </c>
      <c r="C894" s="922" t="s">
        <v>3181</v>
      </c>
      <c r="D894" s="923">
        <v>46189</v>
      </c>
      <c r="E894" s="922" t="s">
        <v>3182</v>
      </c>
      <c r="F894" s="927">
        <v>226.524</v>
      </c>
      <c r="G894" s="922">
        <v>1.46</v>
      </c>
      <c r="H894" s="924">
        <v>330.72503999999998</v>
      </c>
      <c r="I894" s="925"/>
      <c r="K894" s="1078"/>
      <c r="L894" s="1078"/>
    </row>
    <row r="895" spans="1:12" s="926" customFormat="1" ht="42">
      <c r="A895" s="922" t="s">
        <v>1553</v>
      </c>
      <c r="B895" s="922" t="s">
        <v>1554</v>
      </c>
      <c r="C895" s="922" t="s">
        <v>3183</v>
      </c>
      <c r="D895" s="923">
        <v>46189</v>
      </c>
      <c r="E895" s="922" t="s">
        <v>3184</v>
      </c>
      <c r="F895" s="927">
        <v>226.524</v>
      </c>
      <c r="G895" s="922">
        <v>17.52</v>
      </c>
      <c r="H895" s="924">
        <v>3968.70048</v>
      </c>
      <c r="I895" s="925"/>
      <c r="K895" s="1078"/>
      <c r="L895" s="1078"/>
    </row>
    <row r="896" spans="1:12" s="926" customFormat="1" ht="42">
      <c r="A896" s="922" t="s">
        <v>1553</v>
      </c>
      <c r="B896" s="922" t="s">
        <v>1554</v>
      </c>
      <c r="C896" s="922" t="s">
        <v>3185</v>
      </c>
      <c r="D896" s="923">
        <v>46189</v>
      </c>
      <c r="E896" s="922" t="s">
        <v>3186</v>
      </c>
      <c r="F896" s="927">
        <v>226.524</v>
      </c>
      <c r="G896" s="922">
        <v>17.52</v>
      </c>
      <c r="H896" s="924">
        <v>3968.70048</v>
      </c>
      <c r="I896" s="925"/>
      <c r="K896" s="1078"/>
      <c r="L896" s="1078"/>
    </row>
    <row r="897" spans="1:12" s="926" customFormat="1" ht="42">
      <c r="A897" s="922" t="s">
        <v>1553</v>
      </c>
      <c r="B897" s="922" t="s">
        <v>1554</v>
      </c>
      <c r="C897" s="922" t="s">
        <v>3187</v>
      </c>
      <c r="D897" s="923">
        <v>46190</v>
      </c>
      <c r="E897" s="922" t="s">
        <v>3188</v>
      </c>
      <c r="F897" s="927">
        <v>226.524</v>
      </c>
      <c r="G897" s="922">
        <v>8.5299999999999994</v>
      </c>
      <c r="H897" s="924">
        <v>1932.2497199999998</v>
      </c>
      <c r="I897" s="925"/>
      <c r="K897" s="1078"/>
      <c r="L897" s="1078"/>
    </row>
    <row r="898" spans="1:12" s="926" customFormat="1" ht="42">
      <c r="A898" s="922" t="s">
        <v>1553</v>
      </c>
      <c r="B898" s="922" t="s">
        <v>1554</v>
      </c>
      <c r="C898" s="922" t="s">
        <v>3189</v>
      </c>
      <c r="D898" s="923">
        <v>46190</v>
      </c>
      <c r="E898" s="922" t="s">
        <v>3190</v>
      </c>
      <c r="F898" s="927">
        <v>226.524</v>
      </c>
      <c r="G898" s="922">
        <v>2.84</v>
      </c>
      <c r="H898" s="924">
        <v>643.32816000000003</v>
      </c>
      <c r="I898" s="925"/>
      <c r="K898" s="1078"/>
      <c r="L898" s="1078"/>
    </row>
    <row r="899" spans="1:12" s="926" customFormat="1" ht="42">
      <c r="A899" s="922" t="s">
        <v>1553</v>
      </c>
      <c r="B899" s="922" t="s">
        <v>1554</v>
      </c>
      <c r="C899" s="922" t="s">
        <v>3191</v>
      </c>
      <c r="D899" s="923">
        <v>46190</v>
      </c>
      <c r="E899" s="922" t="s">
        <v>3192</v>
      </c>
      <c r="F899" s="927">
        <v>226.524</v>
      </c>
      <c r="G899" s="922">
        <v>17.52</v>
      </c>
      <c r="H899" s="924">
        <v>3968.70048</v>
      </c>
      <c r="I899" s="925"/>
      <c r="K899" s="1078"/>
      <c r="L899" s="1078"/>
    </row>
    <row r="900" spans="1:12" s="926" customFormat="1" ht="42">
      <c r="A900" s="922" t="s">
        <v>1553</v>
      </c>
      <c r="B900" s="922" t="s">
        <v>1554</v>
      </c>
      <c r="C900" s="922" t="s">
        <v>3193</v>
      </c>
      <c r="D900" s="923">
        <v>46191</v>
      </c>
      <c r="E900" s="922" t="s">
        <v>3194</v>
      </c>
      <c r="F900" s="927">
        <v>226.524</v>
      </c>
      <c r="G900" s="922">
        <v>34.130000000000003</v>
      </c>
      <c r="H900" s="924">
        <v>7731.2641200000007</v>
      </c>
      <c r="I900" s="925"/>
      <c r="K900" s="1078"/>
      <c r="L900" s="1078"/>
    </row>
    <row r="901" spans="1:12" s="926" customFormat="1" ht="42">
      <c r="A901" s="922" t="s">
        <v>1553</v>
      </c>
      <c r="B901" s="922" t="s">
        <v>1554</v>
      </c>
      <c r="C901" s="922" t="s">
        <v>3195</v>
      </c>
      <c r="D901" s="923">
        <v>46193</v>
      </c>
      <c r="E901" s="922" t="s">
        <v>3196</v>
      </c>
      <c r="F901" s="927">
        <v>226.524</v>
      </c>
      <c r="G901" s="922">
        <v>1.46</v>
      </c>
      <c r="H901" s="924">
        <v>330.72503999999998</v>
      </c>
      <c r="I901" s="925"/>
      <c r="K901" s="1078"/>
      <c r="L901" s="1078"/>
    </row>
    <row r="902" spans="1:12" s="926" customFormat="1" ht="42">
      <c r="A902" s="922" t="s">
        <v>1553</v>
      </c>
      <c r="B902" s="922" t="s">
        <v>1554</v>
      </c>
      <c r="C902" s="922" t="s">
        <v>3197</v>
      </c>
      <c r="D902" s="923">
        <v>46193</v>
      </c>
      <c r="E902" s="922" t="s">
        <v>3198</v>
      </c>
      <c r="F902" s="927">
        <v>226.524</v>
      </c>
      <c r="G902" s="922">
        <v>1.46</v>
      </c>
      <c r="H902" s="924">
        <v>330.72503999999998</v>
      </c>
      <c r="I902" s="925"/>
      <c r="K902" s="1078"/>
      <c r="L902" s="1078"/>
    </row>
    <row r="903" spans="1:12" s="926" customFormat="1" ht="42">
      <c r="A903" s="922" t="s">
        <v>1553</v>
      </c>
      <c r="B903" s="922" t="s">
        <v>1554</v>
      </c>
      <c r="C903" s="922" t="s">
        <v>3199</v>
      </c>
      <c r="D903" s="923">
        <v>46193</v>
      </c>
      <c r="E903" s="922" t="s">
        <v>3200</v>
      </c>
      <c r="F903" s="927">
        <v>226.524</v>
      </c>
      <c r="G903" s="922">
        <v>2.84</v>
      </c>
      <c r="H903" s="924">
        <v>643.32816000000003</v>
      </c>
      <c r="I903" s="925"/>
      <c r="K903" s="1078"/>
      <c r="L903" s="1078"/>
    </row>
    <row r="904" spans="1:12" s="926" customFormat="1" ht="42">
      <c r="A904" s="922" t="s">
        <v>1553</v>
      </c>
      <c r="B904" s="922" t="s">
        <v>1554</v>
      </c>
      <c r="C904" s="922" t="s">
        <v>3201</v>
      </c>
      <c r="D904" s="923">
        <v>46251</v>
      </c>
      <c r="E904" s="922" t="s">
        <v>3202</v>
      </c>
      <c r="F904" s="927">
        <v>226.524</v>
      </c>
      <c r="G904" s="922">
        <v>3.13</v>
      </c>
      <c r="H904" s="924">
        <v>709.02012000000002</v>
      </c>
      <c r="I904" s="925"/>
      <c r="K904" s="1078"/>
      <c r="L904" s="1078"/>
    </row>
    <row r="905" spans="1:12" s="926" customFormat="1" ht="42">
      <c r="A905" s="922" t="s">
        <v>1553</v>
      </c>
      <c r="B905" s="922" t="s">
        <v>1554</v>
      </c>
      <c r="C905" s="922" t="s">
        <v>1555</v>
      </c>
      <c r="D905" s="923">
        <v>46266</v>
      </c>
      <c r="E905" s="922" t="s">
        <v>1556</v>
      </c>
      <c r="F905" s="927">
        <v>226.524</v>
      </c>
      <c r="G905" s="922">
        <v>4.38</v>
      </c>
      <c r="H905" s="924">
        <v>992.17511999999999</v>
      </c>
      <c r="I905" s="925"/>
      <c r="K905" s="1078"/>
      <c r="L905" s="1078"/>
    </row>
    <row r="906" spans="1:12" s="926" customFormat="1" ht="42">
      <c r="A906" s="922" t="s">
        <v>1553</v>
      </c>
      <c r="B906" s="922" t="s">
        <v>1554</v>
      </c>
      <c r="C906" s="922" t="s">
        <v>1557</v>
      </c>
      <c r="D906" s="923">
        <v>46266</v>
      </c>
      <c r="E906" s="922" t="s">
        <v>1558</v>
      </c>
      <c r="F906" s="927">
        <v>226.524</v>
      </c>
      <c r="G906" s="922">
        <v>1.46</v>
      </c>
      <c r="H906" s="924">
        <v>330.72503999999998</v>
      </c>
      <c r="I906" s="925"/>
      <c r="K906" s="1078"/>
      <c r="L906" s="1078"/>
    </row>
    <row r="907" spans="1:12" s="926" customFormat="1" ht="42">
      <c r="A907" s="922" t="s">
        <v>1553</v>
      </c>
      <c r="B907" s="922" t="s">
        <v>1554</v>
      </c>
      <c r="C907" s="922" t="s">
        <v>1559</v>
      </c>
      <c r="D907" s="923">
        <v>46267</v>
      </c>
      <c r="E907" s="922" t="s">
        <v>1560</v>
      </c>
      <c r="F907" s="927">
        <v>226.524</v>
      </c>
      <c r="G907" s="922">
        <v>17.52</v>
      </c>
      <c r="H907" s="924">
        <v>3968.70048</v>
      </c>
      <c r="I907" s="925"/>
      <c r="K907" s="1078"/>
      <c r="L907" s="1078"/>
    </row>
    <row r="908" spans="1:12" s="926" customFormat="1" ht="126">
      <c r="A908" s="922" t="s">
        <v>1553</v>
      </c>
      <c r="B908" s="922" t="s">
        <v>1554</v>
      </c>
      <c r="C908" s="922" t="s">
        <v>3203</v>
      </c>
      <c r="D908" s="923">
        <v>46274</v>
      </c>
      <c r="E908" s="922" t="s">
        <v>3204</v>
      </c>
      <c r="F908" s="927">
        <v>226.524</v>
      </c>
      <c r="G908" s="922">
        <v>5.55</v>
      </c>
      <c r="H908" s="924">
        <v>1257.2082</v>
      </c>
      <c r="I908" s="925"/>
      <c r="K908" s="1078"/>
      <c r="L908" s="1078"/>
    </row>
    <row r="909" spans="1:12" s="926" customFormat="1" ht="84">
      <c r="A909" s="922" t="s">
        <v>1553</v>
      </c>
      <c r="B909" s="922" t="s">
        <v>1554</v>
      </c>
      <c r="C909" s="922" t="s">
        <v>3205</v>
      </c>
      <c r="D909" s="923">
        <v>46274</v>
      </c>
      <c r="E909" s="922" t="s">
        <v>3206</v>
      </c>
      <c r="F909" s="927">
        <v>226.524</v>
      </c>
      <c r="G909" s="922">
        <v>5.25</v>
      </c>
      <c r="H909" s="924">
        <v>1189.251</v>
      </c>
      <c r="I909" s="925"/>
      <c r="K909" s="1078"/>
      <c r="L909" s="1078"/>
    </row>
    <row r="910" spans="1:12" s="926" customFormat="1" ht="105">
      <c r="A910" s="922" t="s">
        <v>1553</v>
      </c>
      <c r="B910" s="922" t="s">
        <v>1554</v>
      </c>
      <c r="C910" s="922" t="s">
        <v>6157</v>
      </c>
      <c r="D910" s="923">
        <v>46302</v>
      </c>
      <c r="E910" s="922" t="s">
        <v>3207</v>
      </c>
      <c r="F910" s="927">
        <v>226.524</v>
      </c>
      <c r="G910" s="922">
        <v>4.24</v>
      </c>
      <c r="H910" s="924">
        <v>960.46176000000003</v>
      </c>
      <c r="I910" s="925"/>
      <c r="K910" s="1078"/>
      <c r="L910" s="1078"/>
    </row>
    <row r="911" spans="1:12" s="926" customFormat="1" ht="63">
      <c r="A911" s="922" t="s">
        <v>1553</v>
      </c>
      <c r="B911" s="922" t="s">
        <v>1554</v>
      </c>
      <c r="C911" s="922" t="s">
        <v>5659</v>
      </c>
      <c r="D911" s="923">
        <v>46286</v>
      </c>
      <c r="E911" s="922" t="s">
        <v>5660</v>
      </c>
      <c r="F911" s="927">
        <v>226.524</v>
      </c>
      <c r="G911" s="922">
        <v>2.92</v>
      </c>
      <c r="H911" s="924">
        <v>661.45007999999996</v>
      </c>
      <c r="I911" s="925"/>
      <c r="K911" s="1078"/>
      <c r="L911" s="1078"/>
    </row>
    <row r="912" spans="1:12" s="926" customFormat="1" ht="84">
      <c r="A912" s="922" t="s">
        <v>1553</v>
      </c>
      <c r="B912" s="922" t="s">
        <v>1554</v>
      </c>
      <c r="C912" s="922" t="s">
        <v>5793</v>
      </c>
      <c r="D912" s="923">
        <v>46291</v>
      </c>
      <c r="E912" s="922" t="s">
        <v>5794</v>
      </c>
      <c r="F912" s="927">
        <v>226.524</v>
      </c>
      <c r="G912" s="922">
        <v>2.92</v>
      </c>
      <c r="H912" s="924">
        <v>661.45007999999996</v>
      </c>
      <c r="I912" s="925"/>
      <c r="K912" s="1078"/>
      <c r="L912" s="1078"/>
    </row>
    <row r="913" spans="1:12" s="926" customFormat="1" ht="63">
      <c r="A913" s="922" t="s">
        <v>1553</v>
      </c>
      <c r="B913" s="922" t="s">
        <v>1554</v>
      </c>
      <c r="C913" s="922" t="s">
        <v>5795</v>
      </c>
      <c r="D913" s="923">
        <v>46291</v>
      </c>
      <c r="E913" s="922" t="s">
        <v>5796</v>
      </c>
      <c r="F913" s="927">
        <v>226.524</v>
      </c>
      <c r="G913" s="922">
        <v>1.46</v>
      </c>
      <c r="H913" s="924">
        <v>330.72503999999998</v>
      </c>
      <c r="I913" s="925"/>
      <c r="K913" s="1078"/>
      <c r="L913" s="1078"/>
    </row>
    <row r="914" spans="1:12" s="926" customFormat="1" ht="63">
      <c r="A914" s="922" t="s">
        <v>1553</v>
      </c>
      <c r="B914" s="922" t="s">
        <v>1554</v>
      </c>
      <c r="C914" s="922" t="s">
        <v>5797</v>
      </c>
      <c r="D914" s="923">
        <v>46292</v>
      </c>
      <c r="E914" s="922" t="s">
        <v>5798</v>
      </c>
      <c r="F914" s="927">
        <v>226.524</v>
      </c>
      <c r="G914" s="922">
        <v>1.41</v>
      </c>
      <c r="H914" s="924">
        <v>319.39884000000001</v>
      </c>
      <c r="I914" s="925"/>
      <c r="K914" s="1078"/>
      <c r="L914" s="1078"/>
    </row>
    <row r="915" spans="1:12" s="926" customFormat="1" ht="63">
      <c r="A915" s="922" t="s">
        <v>1553</v>
      </c>
      <c r="B915" s="922" t="s">
        <v>1554</v>
      </c>
      <c r="C915" s="922" t="s">
        <v>5929</v>
      </c>
      <c r="D915" s="923">
        <v>46293</v>
      </c>
      <c r="E915" s="922" t="s">
        <v>5930</v>
      </c>
      <c r="F915" s="927">
        <v>226.524</v>
      </c>
      <c r="G915" s="922">
        <v>2.92</v>
      </c>
      <c r="H915" s="924">
        <v>661.45007999999996</v>
      </c>
      <c r="I915" s="925"/>
      <c r="K915" s="1078"/>
      <c r="L915" s="1078"/>
    </row>
    <row r="916" spans="1:12" s="926" customFormat="1" ht="63">
      <c r="A916" s="922" t="s">
        <v>1553</v>
      </c>
      <c r="B916" s="922" t="s">
        <v>1554</v>
      </c>
      <c r="C916" s="922" t="s">
        <v>5931</v>
      </c>
      <c r="D916" s="923">
        <v>46296</v>
      </c>
      <c r="E916" s="922" t="s">
        <v>5932</v>
      </c>
      <c r="F916" s="927">
        <v>226.524</v>
      </c>
      <c r="G916" s="922">
        <v>2.92</v>
      </c>
      <c r="H916" s="924">
        <v>661.45007999999996</v>
      </c>
      <c r="I916" s="925"/>
      <c r="K916" s="1078"/>
      <c r="L916" s="1078"/>
    </row>
    <row r="917" spans="1:12" s="926" customFormat="1" ht="42">
      <c r="A917" s="922" t="s">
        <v>3208</v>
      </c>
      <c r="B917" s="922" t="s">
        <v>3150</v>
      </c>
      <c r="C917" s="922" t="s">
        <v>3209</v>
      </c>
      <c r="D917" s="923">
        <v>46106</v>
      </c>
      <c r="E917" s="922" t="s">
        <v>3210</v>
      </c>
      <c r="F917" s="927">
        <v>287.10599999999999</v>
      </c>
      <c r="G917" s="922">
        <v>4.2300000000000004</v>
      </c>
      <c r="H917" s="924">
        <v>1214.45838</v>
      </c>
      <c r="I917" s="925"/>
      <c r="K917" s="1078"/>
      <c r="L917" s="1078"/>
    </row>
    <row r="918" spans="1:12" s="926" customFormat="1" ht="42">
      <c r="A918" s="922" t="s">
        <v>3208</v>
      </c>
      <c r="B918" s="922" t="s">
        <v>3150</v>
      </c>
      <c r="C918" s="922" t="s">
        <v>3211</v>
      </c>
      <c r="D918" s="923">
        <v>46106</v>
      </c>
      <c r="E918" s="922" t="s">
        <v>3212</v>
      </c>
      <c r="F918" s="927">
        <v>287.10599999999999</v>
      </c>
      <c r="G918" s="922">
        <v>1.41</v>
      </c>
      <c r="H918" s="924">
        <v>404.81945999999999</v>
      </c>
      <c r="I918" s="925"/>
      <c r="K918" s="1078"/>
      <c r="L918" s="1078"/>
    </row>
    <row r="919" spans="1:12" s="926" customFormat="1" ht="42">
      <c r="A919" s="922" t="s">
        <v>3208</v>
      </c>
      <c r="B919" s="922" t="s">
        <v>3150</v>
      </c>
      <c r="C919" s="922" t="s">
        <v>3213</v>
      </c>
      <c r="D919" s="923">
        <v>46107</v>
      </c>
      <c r="E919" s="922" t="s">
        <v>3214</v>
      </c>
      <c r="F919" s="927">
        <v>287.10599999999999</v>
      </c>
      <c r="G919" s="922">
        <v>16.920000000000002</v>
      </c>
      <c r="H919" s="924">
        <v>4857.8335200000001</v>
      </c>
      <c r="I919" s="925"/>
      <c r="K919" s="1078"/>
      <c r="L919" s="1078"/>
    </row>
    <row r="920" spans="1:12" s="926" customFormat="1" ht="42">
      <c r="A920" s="922" t="s">
        <v>3208</v>
      </c>
      <c r="B920" s="922" t="s">
        <v>3150</v>
      </c>
      <c r="C920" s="922" t="s">
        <v>3215</v>
      </c>
      <c r="D920" s="923">
        <v>46106</v>
      </c>
      <c r="E920" s="922" t="s">
        <v>3216</v>
      </c>
      <c r="F920" s="927">
        <v>287.10599999999999</v>
      </c>
      <c r="G920" s="922">
        <v>6.79</v>
      </c>
      <c r="H920" s="924">
        <v>1949.44974</v>
      </c>
      <c r="I920" s="925"/>
      <c r="K920" s="1078"/>
      <c r="L920" s="1078"/>
    </row>
    <row r="921" spans="1:12" s="926" customFormat="1" ht="42">
      <c r="A921" s="922" t="s">
        <v>3208</v>
      </c>
      <c r="B921" s="922" t="s">
        <v>3150</v>
      </c>
      <c r="C921" s="922" t="s">
        <v>3217</v>
      </c>
      <c r="D921" s="923">
        <v>46107</v>
      </c>
      <c r="E921" s="922" t="s">
        <v>3218</v>
      </c>
      <c r="F921" s="927">
        <v>287.10599999999999</v>
      </c>
      <c r="G921" s="922">
        <v>2.2599999999999998</v>
      </c>
      <c r="H921" s="924">
        <v>648.85955999999987</v>
      </c>
      <c r="I921" s="925"/>
      <c r="K921" s="1078"/>
      <c r="L921" s="1078"/>
    </row>
    <row r="922" spans="1:12" s="926" customFormat="1" ht="42">
      <c r="A922" s="922" t="s">
        <v>3208</v>
      </c>
      <c r="B922" s="922" t="s">
        <v>3150</v>
      </c>
      <c r="C922" s="922" t="s">
        <v>3219</v>
      </c>
      <c r="D922" s="923">
        <v>46107</v>
      </c>
      <c r="E922" s="922" t="s">
        <v>3220</v>
      </c>
      <c r="F922" s="927">
        <v>287.10599999999999</v>
      </c>
      <c r="G922" s="922">
        <v>27.15</v>
      </c>
      <c r="H922" s="924">
        <v>7794.9278999999997</v>
      </c>
      <c r="I922" s="925"/>
      <c r="K922" s="1078"/>
      <c r="L922" s="1078"/>
    </row>
    <row r="923" spans="1:12" s="926" customFormat="1" ht="42">
      <c r="A923" s="922" t="s">
        <v>3208</v>
      </c>
      <c r="B923" s="922" t="s">
        <v>3150</v>
      </c>
      <c r="C923" s="922" t="s">
        <v>3221</v>
      </c>
      <c r="D923" s="923">
        <v>46116</v>
      </c>
      <c r="E923" s="922" t="s">
        <v>3222</v>
      </c>
      <c r="F923" s="927">
        <v>287.10599999999999</v>
      </c>
      <c r="G923" s="922">
        <v>6.79</v>
      </c>
      <c r="H923" s="924">
        <v>1949.44974</v>
      </c>
      <c r="I923" s="925"/>
      <c r="K923" s="1078"/>
      <c r="L923" s="1078"/>
    </row>
    <row r="924" spans="1:12" s="926" customFormat="1" ht="42">
      <c r="A924" s="922" t="s">
        <v>3208</v>
      </c>
      <c r="B924" s="922" t="s">
        <v>3150</v>
      </c>
      <c r="C924" s="922" t="s">
        <v>3223</v>
      </c>
      <c r="D924" s="923">
        <v>46116</v>
      </c>
      <c r="E924" s="922" t="s">
        <v>3224</v>
      </c>
      <c r="F924" s="927">
        <v>287.10599999999999</v>
      </c>
      <c r="G924" s="922">
        <v>2.2599999999999998</v>
      </c>
      <c r="H924" s="924">
        <v>648.85955999999987</v>
      </c>
      <c r="I924" s="925"/>
      <c r="K924" s="1078"/>
      <c r="L924" s="1078"/>
    </row>
    <row r="925" spans="1:12" s="926" customFormat="1" ht="42">
      <c r="A925" s="922" t="s">
        <v>3208</v>
      </c>
      <c r="B925" s="922" t="s">
        <v>3150</v>
      </c>
      <c r="C925" s="922" t="s">
        <v>3225</v>
      </c>
      <c r="D925" s="923">
        <v>46117</v>
      </c>
      <c r="E925" s="922" t="s">
        <v>3226</v>
      </c>
      <c r="F925" s="927">
        <v>287.10599999999999</v>
      </c>
      <c r="G925" s="922">
        <v>31.63</v>
      </c>
      <c r="H925" s="924">
        <v>9081.1627799999987</v>
      </c>
      <c r="I925" s="925"/>
      <c r="K925" s="1078"/>
      <c r="L925" s="1078"/>
    </row>
    <row r="926" spans="1:12" s="926" customFormat="1" ht="42">
      <c r="A926" s="922" t="s">
        <v>3208</v>
      </c>
      <c r="B926" s="922" t="s">
        <v>3150</v>
      </c>
      <c r="C926" s="922" t="s">
        <v>3227</v>
      </c>
      <c r="D926" s="923">
        <v>46133</v>
      </c>
      <c r="E926" s="922" t="s">
        <v>3228</v>
      </c>
      <c r="F926" s="927">
        <v>287.10599999999999</v>
      </c>
      <c r="G926" s="922">
        <v>2.64</v>
      </c>
      <c r="H926" s="924">
        <v>757.95983999999999</v>
      </c>
      <c r="I926" s="925"/>
      <c r="K926" s="1078"/>
      <c r="L926" s="1078"/>
    </row>
    <row r="927" spans="1:12" s="926" customFormat="1" ht="42">
      <c r="A927" s="922" t="s">
        <v>3208</v>
      </c>
      <c r="B927" s="922" t="s">
        <v>3150</v>
      </c>
      <c r="C927" s="922" t="s">
        <v>3229</v>
      </c>
      <c r="D927" s="923">
        <v>46117</v>
      </c>
      <c r="E927" s="922" t="s">
        <v>3230</v>
      </c>
      <c r="F927" s="927">
        <v>287.10599999999999</v>
      </c>
      <c r="G927" s="922">
        <v>4.38</v>
      </c>
      <c r="H927" s="924">
        <v>1257.5242799999999</v>
      </c>
      <c r="I927" s="925"/>
      <c r="K927" s="1078"/>
      <c r="L927" s="1078"/>
    </row>
    <row r="928" spans="1:12" s="926" customFormat="1" ht="42">
      <c r="A928" s="922" t="s">
        <v>3208</v>
      </c>
      <c r="B928" s="922" t="s">
        <v>3150</v>
      </c>
      <c r="C928" s="922" t="s">
        <v>3231</v>
      </c>
      <c r="D928" s="923">
        <v>46117</v>
      </c>
      <c r="E928" s="922" t="s">
        <v>3232</v>
      </c>
      <c r="F928" s="927">
        <v>287.10599999999999</v>
      </c>
      <c r="G928" s="922">
        <v>1.46</v>
      </c>
      <c r="H928" s="924">
        <v>419.17475999999999</v>
      </c>
      <c r="I928" s="925"/>
      <c r="K928" s="1078"/>
      <c r="L928" s="1078"/>
    </row>
    <row r="929" spans="1:12" s="926" customFormat="1" ht="42">
      <c r="A929" s="922" t="s">
        <v>3208</v>
      </c>
      <c r="B929" s="922" t="s">
        <v>3150</v>
      </c>
      <c r="C929" s="922" t="s">
        <v>3233</v>
      </c>
      <c r="D929" s="923">
        <v>46117</v>
      </c>
      <c r="E929" s="922" t="s">
        <v>3234</v>
      </c>
      <c r="F929" s="927">
        <v>287.10599999999999</v>
      </c>
      <c r="G929" s="922">
        <v>7.77</v>
      </c>
      <c r="H929" s="924">
        <v>2230.8136199999999</v>
      </c>
      <c r="I929" s="925"/>
      <c r="K929" s="1078"/>
      <c r="L929" s="1078"/>
    </row>
    <row r="930" spans="1:12" s="926" customFormat="1" ht="42">
      <c r="A930" s="922" t="s">
        <v>3208</v>
      </c>
      <c r="B930" s="922" t="s">
        <v>3150</v>
      </c>
      <c r="C930" s="922" t="s">
        <v>3235</v>
      </c>
      <c r="D930" s="923">
        <v>46117</v>
      </c>
      <c r="E930" s="922" t="s">
        <v>3236</v>
      </c>
      <c r="F930" s="927">
        <v>287.10599999999999</v>
      </c>
      <c r="G930" s="922">
        <v>2.59</v>
      </c>
      <c r="H930" s="924">
        <v>743.60453999999993</v>
      </c>
      <c r="I930" s="925"/>
      <c r="K930" s="1078"/>
      <c r="L930" s="1078"/>
    </row>
    <row r="931" spans="1:12" s="926" customFormat="1" ht="42">
      <c r="A931" s="922" t="s">
        <v>3208</v>
      </c>
      <c r="B931" s="922" t="s">
        <v>3150</v>
      </c>
      <c r="C931" s="922" t="s">
        <v>3237</v>
      </c>
      <c r="D931" s="923">
        <v>46183</v>
      </c>
      <c r="E931" s="922" t="s">
        <v>3238</v>
      </c>
      <c r="F931" s="927">
        <v>287.10599999999999</v>
      </c>
      <c r="G931" s="922">
        <v>1.41</v>
      </c>
      <c r="H931" s="924">
        <v>404.81945999999999</v>
      </c>
      <c r="I931" s="925"/>
      <c r="K931" s="1078"/>
      <c r="L931" s="1078"/>
    </row>
    <row r="932" spans="1:12" s="926" customFormat="1" ht="42">
      <c r="A932" s="922" t="s">
        <v>3208</v>
      </c>
      <c r="B932" s="922" t="s">
        <v>3150</v>
      </c>
      <c r="C932" s="922" t="s">
        <v>3239</v>
      </c>
      <c r="D932" s="923">
        <v>46186</v>
      </c>
      <c r="E932" s="922" t="s">
        <v>3240</v>
      </c>
      <c r="F932" s="927">
        <v>287.10599999999999</v>
      </c>
      <c r="G932" s="922">
        <v>4.38</v>
      </c>
      <c r="H932" s="924">
        <v>1257.5242799999999</v>
      </c>
      <c r="I932" s="925"/>
      <c r="K932" s="1078"/>
      <c r="L932" s="1078"/>
    </row>
    <row r="933" spans="1:12" s="926" customFormat="1" ht="42">
      <c r="A933" s="922" t="s">
        <v>3208</v>
      </c>
      <c r="B933" s="922" t="s">
        <v>3150</v>
      </c>
      <c r="C933" s="922" t="s">
        <v>3241</v>
      </c>
      <c r="D933" s="923">
        <v>46186</v>
      </c>
      <c r="E933" s="922" t="s">
        <v>3242</v>
      </c>
      <c r="F933" s="927">
        <v>287.10599999999999</v>
      </c>
      <c r="G933" s="922">
        <v>1.46</v>
      </c>
      <c r="H933" s="924">
        <v>419.17475999999999</v>
      </c>
      <c r="I933" s="925"/>
      <c r="K933" s="1078"/>
      <c r="L933" s="1078"/>
    </row>
    <row r="934" spans="1:12" s="926" customFormat="1" ht="42">
      <c r="A934" s="922" t="s">
        <v>3208</v>
      </c>
      <c r="B934" s="922" t="s">
        <v>3150</v>
      </c>
      <c r="C934" s="922" t="s">
        <v>3243</v>
      </c>
      <c r="D934" s="923">
        <v>46186</v>
      </c>
      <c r="E934" s="922" t="s">
        <v>3244</v>
      </c>
      <c r="F934" s="927">
        <v>287.10599999999999</v>
      </c>
      <c r="G934" s="922">
        <v>17.52</v>
      </c>
      <c r="H934" s="924">
        <v>5030.0971199999994</v>
      </c>
      <c r="I934" s="925"/>
      <c r="K934" s="1078"/>
      <c r="L934" s="1078"/>
    </row>
    <row r="935" spans="1:12" s="926" customFormat="1" ht="42">
      <c r="A935" s="922" t="s">
        <v>3208</v>
      </c>
      <c r="B935" s="922" t="s">
        <v>3150</v>
      </c>
      <c r="C935" s="922" t="s">
        <v>3245</v>
      </c>
      <c r="D935" s="923">
        <v>46188</v>
      </c>
      <c r="E935" s="922" t="s">
        <v>3246</v>
      </c>
      <c r="F935" s="927">
        <v>287.10599999999999</v>
      </c>
      <c r="G935" s="922">
        <v>4.38</v>
      </c>
      <c r="H935" s="924">
        <v>1257.5242799999999</v>
      </c>
      <c r="I935" s="925"/>
      <c r="K935" s="1078"/>
      <c r="L935" s="1078"/>
    </row>
    <row r="936" spans="1:12" s="926" customFormat="1" ht="42">
      <c r="A936" s="922" t="s">
        <v>3208</v>
      </c>
      <c r="B936" s="922" t="s">
        <v>3150</v>
      </c>
      <c r="C936" s="922" t="s">
        <v>3247</v>
      </c>
      <c r="D936" s="923">
        <v>46188</v>
      </c>
      <c r="E936" s="922" t="s">
        <v>3248</v>
      </c>
      <c r="F936" s="927">
        <v>287.10599999999999</v>
      </c>
      <c r="G936" s="922">
        <v>1.46</v>
      </c>
      <c r="H936" s="924">
        <v>419.17475999999999</v>
      </c>
      <c r="I936" s="925"/>
      <c r="K936" s="1078"/>
      <c r="L936" s="1078"/>
    </row>
    <row r="937" spans="1:12" s="926" customFormat="1" ht="42">
      <c r="A937" s="922" t="s">
        <v>3208</v>
      </c>
      <c r="B937" s="922" t="s">
        <v>3150</v>
      </c>
      <c r="C937" s="922" t="s">
        <v>3249</v>
      </c>
      <c r="D937" s="923">
        <v>46189</v>
      </c>
      <c r="E937" s="922" t="s">
        <v>3250</v>
      </c>
      <c r="F937" s="927">
        <v>287.10599999999999</v>
      </c>
      <c r="G937" s="922">
        <v>4.38</v>
      </c>
      <c r="H937" s="924">
        <v>1257.5242799999999</v>
      </c>
      <c r="I937" s="925"/>
      <c r="K937" s="1078"/>
      <c r="L937" s="1078"/>
    </row>
    <row r="938" spans="1:12" s="926" customFormat="1" ht="42">
      <c r="A938" s="922" t="s">
        <v>3208</v>
      </c>
      <c r="B938" s="922" t="s">
        <v>3150</v>
      </c>
      <c r="C938" s="922" t="s">
        <v>3251</v>
      </c>
      <c r="D938" s="923">
        <v>46189</v>
      </c>
      <c r="E938" s="922" t="s">
        <v>3252</v>
      </c>
      <c r="F938" s="927">
        <v>287.10599999999999</v>
      </c>
      <c r="G938" s="922">
        <v>1.46</v>
      </c>
      <c r="H938" s="924">
        <v>419.17475999999999</v>
      </c>
      <c r="I938" s="925"/>
      <c r="K938" s="1078"/>
      <c r="L938" s="1078"/>
    </row>
    <row r="939" spans="1:12" s="926" customFormat="1" ht="42">
      <c r="A939" s="922" t="s">
        <v>3208</v>
      </c>
      <c r="B939" s="922" t="s">
        <v>3150</v>
      </c>
      <c r="C939" s="922" t="s">
        <v>3253</v>
      </c>
      <c r="D939" s="923">
        <v>46189</v>
      </c>
      <c r="E939" s="922" t="s">
        <v>3254</v>
      </c>
      <c r="F939" s="927">
        <v>287.10599999999999</v>
      </c>
      <c r="G939" s="922">
        <v>17.52</v>
      </c>
      <c r="H939" s="924">
        <v>5030.0971199999994</v>
      </c>
      <c r="I939" s="925"/>
      <c r="K939" s="1078"/>
      <c r="L939" s="1078"/>
    </row>
    <row r="940" spans="1:12" s="926" customFormat="1" ht="42">
      <c r="A940" s="922" t="s">
        <v>3208</v>
      </c>
      <c r="B940" s="922" t="s">
        <v>3150</v>
      </c>
      <c r="C940" s="922" t="s">
        <v>3255</v>
      </c>
      <c r="D940" s="923">
        <v>46189</v>
      </c>
      <c r="E940" s="922" t="s">
        <v>3256</v>
      </c>
      <c r="F940" s="927">
        <v>287.10599999999999</v>
      </c>
      <c r="G940" s="922">
        <v>17.52</v>
      </c>
      <c r="H940" s="924">
        <v>5030.0971199999994</v>
      </c>
      <c r="I940" s="925"/>
      <c r="K940" s="1078"/>
      <c r="L940" s="1078"/>
    </row>
    <row r="941" spans="1:12" s="926" customFormat="1" ht="42">
      <c r="A941" s="922" t="s">
        <v>3208</v>
      </c>
      <c r="B941" s="922" t="s">
        <v>3150</v>
      </c>
      <c r="C941" s="922" t="s">
        <v>3257</v>
      </c>
      <c r="D941" s="923">
        <v>46190</v>
      </c>
      <c r="E941" s="922" t="s">
        <v>3258</v>
      </c>
      <c r="F941" s="927">
        <v>287.10599999999999</v>
      </c>
      <c r="G941" s="922">
        <v>17.52</v>
      </c>
      <c r="H941" s="924">
        <v>5030.0971199999994</v>
      </c>
      <c r="I941" s="925"/>
      <c r="K941" s="1078"/>
      <c r="L941" s="1078"/>
    </row>
    <row r="942" spans="1:12" s="926" customFormat="1" ht="42">
      <c r="A942" s="922" t="s">
        <v>3208</v>
      </c>
      <c r="B942" s="922" t="s">
        <v>3150</v>
      </c>
      <c r="C942" s="922" t="s">
        <v>3259</v>
      </c>
      <c r="D942" s="923">
        <v>46193</v>
      </c>
      <c r="E942" s="922" t="s">
        <v>3260</v>
      </c>
      <c r="F942" s="927">
        <v>287.10599999999999</v>
      </c>
      <c r="G942" s="922">
        <v>31.08</v>
      </c>
      <c r="H942" s="924">
        <v>8923.2544799999996</v>
      </c>
      <c r="I942" s="925"/>
      <c r="K942" s="1078"/>
      <c r="L942" s="1078"/>
    </row>
    <row r="943" spans="1:12" s="926" customFormat="1" ht="42">
      <c r="A943" s="922" t="s">
        <v>3208</v>
      </c>
      <c r="B943" s="922" t="s">
        <v>3150</v>
      </c>
      <c r="C943" s="922" t="s">
        <v>3261</v>
      </c>
      <c r="D943" s="923">
        <v>46193</v>
      </c>
      <c r="E943" s="922" t="s">
        <v>3262</v>
      </c>
      <c r="F943" s="927">
        <v>287.10599999999999</v>
      </c>
      <c r="G943" s="922">
        <v>4.38</v>
      </c>
      <c r="H943" s="924">
        <v>1257.5242799999999</v>
      </c>
      <c r="I943" s="925"/>
      <c r="K943" s="1078"/>
      <c r="L943" s="1078"/>
    </row>
    <row r="944" spans="1:12" s="926" customFormat="1" ht="42">
      <c r="A944" s="922" t="s">
        <v>3208</v>
      </c>
      <c r="B944" s="922" t="s">
        <v>3150</v>
      </c>
      <c r="C944" s="922" t="s">
        <v>3263</v>
      </c>
      <c r="D944" s="923">
        <v>46193</v>
      </c>
      <c r="E944" s="922" t="s">
        <v>3264</v>
      </c>
      <c r="F944" s="927">
        <v>287.10599999999999</v>
      </c>
      <c r="G944" s="922">
        <v>1.46</v>
      </c>
      <c r="H944" s="924">
        <v>419.17475999999999</v>
      </c>
      <c r="I944" s="925"/>
      <c r="K944" s="1078"/>
      <c r="L944" s="1078"/>
    </row>
    <row r="945" spans="1:12" s="926" customFormat="1" ht="42">
      <c r="A945" s="922" t="s">
        <v>3208</v>
      </c>
      <c r="B945" s="922" t="s">
        <v>3150</v>
      </c>
      <c r="C945" s="922" t="s">
        <v>3265</v>
      </c>
      <c r="D945" s="923">
        <v>46194</v>
      </c>
      <c r="E945" s="922" t="s">
        <v>3266</v>
      </c>
      <c r="F945" s="927">
        <v>287.10599999999999</v>
      </c>
      <c r="G945" s="922">
        <v>17.53</v>
      </c>
      <c r="H945" s="924">
        <v>5032.9681799999998</v>
      </c>
      <c r="I945" s="925"/>
      <c r="K945" s="1078"/>
      <c r="L945" s="1078"/>
    </row>
    <row r="946" spans="1:12" s="926" customFormat="1" ht="42">
      <c r="A946" s="922" t="s">
        <v>3208</v>
      </c>
      <c r="B946" s="922" t="s">
        <v>3150</v>
      </c>
      <c r="C946" s="922" t="s">
        <v>3267</v>
      </c>
      <c r="D946" s="923">
        <v>46222</v>
      </c>
      <c r="E946" s="922" t="s">
        <v>3268</v>
      </c>
      <c r="F946" s="927">
        <v>287.10599999999999</v>
      </c>
      <c r="G946" s="922">
        <v>2.59</v>
      </c>
      <c r="H946" s="924">
        <v>743.60453999999993</v>
      </c>
      <c r="I946" s="925"/>
      <c r="K946" s="1078"/>
      <c r="L946" s="1078"/>
    </row>
    <row r="947" spans="1:12" s="926" customFormat="1" ht="42">
      <c r="A947" s="922" t="s">
        <v>3208</v>
      </c>
      <c r="B947" s="922" t="s">
        <v>3150</v>
      </c>
      <c r="C947" s="922" t="s">
        <v>3269</v>
      </c>
      <c r="D947" s="923">
        <v>46228</v>
      </c>
      <c r="E947" s="922" t="s">
        <v>3270</v>
      </c>
      <c r="F947" s="927">
        <v>287.10599999999999</v>
      </c>
      <c r="G947" s="922">
        <v>2.59</v>
      </c>
      <c r="H947" s="924">
        <v>743.60453999999993</v>
      </c>
      <c r="I947" s="925"/>
      <c r="K947" s="1078"/>
      <c r="L947" s="1078"/>
    </row>
    <row r="948" spans="1:12" s="926" customFormat="1" ht="42">
      <c r="A948" s="922" t="s">
        <v>3208</v>
      </c>
      <c r="B948" s="922" t="s">
        <v>3150</v>
      </c>
      <c r="C948" s="922" t="s">
        <v>3271</v>
      </c>
      <c r="D948" s="923">
        <v>46252</v>
      </c>
      <c r="E948" s="922" t="s">
        <v>3272</v>
      </c>
      <c r="F948" s="927">
        <v>287.10599999999999</v>
      </c>
      <c r="G948" s="922">
        <v>2.64</v>
      </c>
      <c r="H948" s="924">
        <v>757.95983999999999</v>
      </c>
      <c r="I948" s="925"/>
      <c r="K948" s="1078"/>
      <c r="L948" s="1078"/>
    </row>
    <row r="949" spans="1:12" s="926" customFormat="1" ht="42">
      <c r="A949" s="922" t="s">
        <v>3208</v>
      </c>
      <c r="B949" s="922" t="s">
        <v>3150</v>
      </c>
      <c r="C949" s="922" t="s">
        <v>3273</v>
      </c>
      <c r="D949" s="923">
        <v>46252</v>
      </c>
      <c r="E949" s="922" t="s">
        <v>3274</v>
      </c>
      <c r="F949" s="927">
        <v>287.10599999999999</v>
      </c>
      <c r="G949" s="922">
        <v>1.46</v>
      </c>
      <c r="H949" s="924">
        <v>419.17475999999999</v>
      </c>
      <c r="I949" s="925"/>
      <c r="K949" s="1078"/>
      <c r="L949" s="1078"/>
    </row>
    <row r="950" spans="1:12" s="926" customFormat="1" ht="63">
      <c r="A950" s="922" t="s">
        <v>3208</v>
      </c>
      <c r="B950" s="922" t="s">
        <v>3150</v>
      </c>
      <c r="C950" s="922" t="s">
        <v>3275</v>
      </c>
      <c r="D950" s="923">
        <v>46275</v>
      </c>
      <c r="E950" s="922" t="s">
        <v>3276</v>
      </c>
      <c r="F950" s="927">
        <v>287.10599999999999</v>
      </c>
      <c r="G950" s="922">
        <v>4.2300000000000004</v>
      </c>
      <c r="H950" s="924">
        <v>1214.45838</v>
      </c>
      <c r="I950" s="925"/>
      <c r="K950" s="1078"/>
      <c r="L950" s="1078"/>
    </row>
    <row r="951" spans="1:12" s="926" customFormat="1" ht="63">
      <c r="A951" s="922" t="s">
        <v>3208</v>
      </c>
      <c r="B951" s="922" t="s">
        <v>3150</v>
      </c>
      <c r="C951" s="922" t="s">
        <v>3277</v>
      </c>
      <c r="D951" s="923">
        <v>46275</v>
      </c>
      <c r="E951" s="922" t="s">
        <v>3278</v>
      </c>
      <c r="F951" s="927">
        <v>287.10599999999999</v>
      </c>
      <c r="G951" s="922">
        <v>1.41</v>
      </c>
      <c r="H951" s="924">
        <v>404.81945999999999</v>
      </c>
      <c r="I951" s="925"/>
      <c r="K951" s="1078"/>
      <c r="L951" s="1078"/>
    </row>
    <row r="952" spans="1:12" s="926" customFormat="1" ht="63">
      <c r="A952" s="922" t="s">
        <v>3208</v>
      </c>
      <c r="B952" s="922" t="s">
        <v>3150</v>
      </c>
      <c r="C952" s="922" t="s">
        <v>3279</v>
      </c>
      <c r="D952" s="923">
        <v>46277</v>
      </c>
      <c r="E952" s="922" t="s">
        <v>3280</v>
      </c>
      <c r="F952" s="927">
        <v>287.10599999999999</v>
      </c>
      <c r="G952" s="922">
        <v>16.93</v>
      </c>
      <c r="H952" s="924">
        <v>4860.7045799999996</v>
      </c>
      <c r="I952" s="925"/>
      <c r="K952" s="1078"/>
      <c r="L952" s="1078"/>
    </row>
    <row r="953" spans="1:12" s="926" customFormat="1" ht="147">
      <c r="A953" s="922" t="s">
        <v>3208</v>
      </c>
      <c r="B953" s="922" t="s">
        <v>3150</v>
      </c>
      <c r="C953" s="922" t="s">
        <v>3281</v>
      </c>
      <c r="D953" s="923">
        <v>46278</v>
      </c>
      <c r="E953" s="922" t="s">
        <v>3282</v>
      </c>
      <c r="F953" s="927">
        <v>287.10599999999999</v>
      </c>
      <c r="G953" s="922">
        <v>2.75</v>
      </c>
      <c r="H953" s="924">
        <v>789.54150000000004</v>
      </c>
      <c r="I953" s="925"/>
      <c r="K953" s="1078"/>
      <c r="L953" s="1078"/>
    </row>
    <row r="954" spans="1:12" s="926" customFormat="1" ht="63">
      <c r="A954" s="922" t="s">
        <v>3208</v>
      </c>
      <c r="B954" s="922" t="s">
        <v>3150</v>
      </c>
      <c r="C954" s="922" t="s">
        <v>5661</v>
      </c>
      <c r="D954" s="923">
        <v>46286</v>
      </c>
      <c r="E954" s="922" t="s">
        <v>5662</v>
      </c>
      <c r="F954" s="927">
        <v>287.10599999999999</v>
      </c>
      <c r="G954" s="922">
        <v>2.92</v>
      </c>
      <c r="H954" s="924">
        <v>838.34951999999998</v>
      </c>
      <c r="I954" s="925"/>
      <c r="K954" s="1078"/>
      <c r="L954" s="1078"/>
    </row>
    <row r="955" spans="1:12" s="926" customFormat="1" ht="63">
      <c r="A955" s="922" t="s">
        <v>3208</v>
      </c>
      <c r="B955" s="922" t="s">
        <v>3150</v>
      </c>
      <c r="C955" s="922" t="s">
        <v>5799</v>
      </c>
      <c r="D955" s="923">
        <v>46292</v>
      </c>
      <c r="E955" s="922" t="s">
        <v>5800</v>
      </c>
      <c r="F955" s="927">
        <v>287.10599999999999</v>
      </c>
      <c r="G955" s="922">
        <v>2.92</v>
      </c>
      <c r="H955" s="924">
        <v>838.34951999999998</v>
      </c>
      <c r="I955" s="925"/>
      <c r="K955" s="1078"/>
      <c r="L955" s="1078"/>
    </row>
    <row r="956" spans="1:12" s="926" customFormat="1" ht="63">
      <c r="A956" s="922" t="s">
        <v>3208</v>
      </c>
      <c r="B956" s="922" t="s">
        <v>3150</v>
      </c>
      <c r="C956" s="922" t="s">
        <v>5933</v>
      </c>
      <c r="D956" s="923">
        <v>46293</v>
      </c>
      <c r="E956" s="922" t="s">
        <v>5934</v>
      </c>
      <c r="F956" s="927">
        <v>287.10599999999999</v>
      </c>
      <c r="G956" s="922">
        <v>2.92</v>
      </c>
      <c r="H956" s="924">
        <v>838.34951999999998</v>
      </c>
      <c r="I956" s="925"/>
      <c r="K956" s="1078"/>
      <c r="L956" s="1078"/>
    </row>
    <row r="957" spans="1:12" s="926" customFormat="1" ht="63">
      <c r="A957" s="922" t="s">
        <v>3208</v>
      </c>
      <c r="B957" s="922" t="s">
        <v>3150</v>
      </c>
      <c r="C957" s="922" t="s">
        <v>5935</v>
      </c>
      <c r="D957" s="923">
        <v>46295</v>
      </c>
      <c r="E957" s="922" t="s">
        <v>5936</v>
      </c>
      <c r="F957" s="927">
        <v>287.10599999999999</v>
      </c>
      <c r="G957" s="922">
        <v>2.92</v>
      </c>
      <c r="H957" s="924">
        <v>838.34951999999998</v>
      </c>
      <c r="I957" s="925"/>
      <c r="K957" s="1078"/>
      <c r="L957" s="1078"/>
    </row>
    <row r="958" spans="1:12" s="926" customFormat="1" ht="63">
      <c r="A958" s="922" t="s">
        <v>3208</v>
      </c>
      <c r="B958" s="922" t="s">
        <v>3150</v>
      </c>
      <c r="C958" s="922" t="s">
        <v>5937</v>
      </c>
      <c r="D958" s="923">
        <v>46296</v>
      </c>
      <c r="E958" s="922" t="s">
        <v>5938</v>
      </c>
      <c r="F958" s="927">
        <v>287.10599999999999</v>
      </c>
      <c r="G958" s="922">
        <v>2.82</v>
      </c>
      <c r="H958" s="924">
        <v>809.63891999999998</v>
      </c>
      <c r="I958" s="925"/>
      <c r="K958" s="1078"/>
      <c r="L958" s="1078"/>
    </row>
    <row r="959" spans="1:12" s="926" customFormat="1" ht="63">
      <c r="A959" s="922" t="s">
        <v>3208</v>
      </c>
      <c r="B959" s="922" t="s">
        <v>3150</v>
      </c>
      <c r="C959" s="922" t="s">
        <v>6158</v>
      </c>
      <c r="D959" s="923">
        <v>46300</v>
      </c>
      <c r="E959" s="922" t="s">
        <v>6159</v>
      </c>
      <c r="F959" s="927">
        <v>287.10599999999999</v>
      </c>
      <c r="G959" s="922">
        <v>5.18</v>
      </c>
      <c r="H959" s="924">
        <v>1487.2090799999999</v>
      </c>
      <c r="I959" s="925"/>
      <c r="K959" s="1078"/>
      <c r="L959" s="1078"/>
    </row>
    <row r="960" spans="1:12" s="926" customFormat="1" ht="63">
      <c r="A960" s="922" t="s">
        <v>3208</v>
      </c>
      <c r="B960" s="922" t="s">
        <v>3150</v>
      </c>
      <c r="C960" s="922" t="s">
        <v>6160</v>
      </c>
      <c r="D960" s="923">
        <v>46300</v>
      </c>
      <c r="E960" s="922" t="s">
        <v>6161</v>
      </c>
      <c r="F960" s="927">
        <v>287.10599999999999</v>
      </c>
      <c r="G960" s="922">
        <v>2.64</v>
      </c>
      <c r="H960" s="924">
        <v>757.95983999999999</v>
      </c>
      <c r="I960" s="925"/>
      <c r="K960" s="1078"/>
      <c r="L960" s="1078"/>
    </row>
    <row r="961" spans="1:12" s="926" customFormat="1" ht="63">
      <c r="A961" s="922" t="s">
        <v>3208</v>
      </c>
      <c r="B961" s="922" t="s">
        <v>3150</v>
      </c>
      <c r="C961" s="922" t="s">
        <v>6162</v>
      </c>
      <c r="D961" s="923">
        <v>46303</v>
      </c>
      <c r="E961" s="922" t="s">
        <v>6163</v>
      </c>
      <c r="F961" s="927">
        <v>287.10599999999999</v>
      </c>
      <c r="G961" s="922">
        <v>2.92</v>
      </c>
      <c r="H961" s="924">
        <v>838.34951999999998</v>
      </c>
      <c r="I961" s="925"/>
      <c r="K961" s="1078"/>
      <c r="L961" s="1078"/>
    </row>
    <row r="962" spans="1:12" s="926" customFormat="1" ht="42">
      <c r="A962" s="922" t="s">
        <v>3283</v>
      </c>
      <c r="B962" s="922" t="s">
        <v>3284</v>
      </c>
      <c r="C962" s="922" t="s">
        <v>3285</v>
      </c>
      <c r="D962" s="923">
        <v>46001</v>
      </c>
      <c r="E962" s="922" t="s">
        <v>3286</v>
      </c>
      <c r="F962" s="927">
        <v>278.32600000000002</v>
      </c>
      <c r="G962" s="922">
        <v>4.9139999999999997</v>
      </c>
      <c r="H962" s="924">
        <v>1367.6939640000001</v>
      </c>
      <c r="I962" s="925"/>
      <c r="K962" s="1078"/>
      <c r="L962" s="1078"/>
    </row>
    <row r="963" spans="1:12" s="926" customFormat="1" ht="42">
      <c r="A963" s="922" t="s">
        <v>3283</v>
      </c>
      <c r="B963" s="922" t="s">
        <v>3284</v>
      </c>
      <c r="C963" s="922" t="s">
        <v>3287</v>
      </c>
      <c r="D963" s="923">
        <v>46007</v>
      </c>
      <c r="E963" s="922" t="s">
        <v>3288</v>
      </c>
      <c r="F963" s="927">
        <v>278.32600000000002</v>
      </c>
      <c r="G963" s="922">
        <v>2.4569999999999999</v>
      </c>
      <c r="H963" s="924">
        <v>683.84698200000003</v>
      </c>
      <c r="I963" s="925"/>
      <c r="K963" s="1078"/>
      <c r="L963" s="1078"/>
    </row>
    <row r="964" spans="1:12" s="926" customFormat="1" ht="42">
      <c r="A964" s="922" t="s">
        <v>3283</v>
      </c>
      <c r="B964" s="922" t="s">
        <v>3284</v>
      </c>
      <c r="C964" s="922" t="s">
        <v>3289</v>
      </c>
      <c r="D964" s="923">
        <v>46013</v>
      </c>
      <c r="E964" s="922" t="s">
        <v>3290</v>
      </c>
      <c r="F964" s="927">
        <v>278.32600000000002</v>
      </c>
      <c r="G964" s="922">
        <v>29.484000000000002</v>
      </c>
      <c r="H964" s="924">
        <v>8206.1637840000003</v>
      </c>
      <c r="I964" s="925"/>
      <c r="K964" s="1078"/>
      <c r="L964" s="1078"/>
    </row>
    <row r="965" spans="1:12" s="926" customFormat="1" ht="42">
      <c r="A965" s="922" t="s">
        <v>3283</v>
      </c>
      <c r="B965" s="922" t="s">
        <v>3284</v>
      </c>
      <c r="C965" s="922" t="s">
        <v>3291</v>
      </c>
      <c r="D965" s="923">
        <v>46029</v>
      </c>
      <c r="E965" s="922" t="s">
        <v>3292</v>
      </c>
      <c r="F965" s="927">
        <v>278.32600000000002</v>
      </c>
      <c r="G965" s="922">
        <v>2.4300000000000002</v>
      </c>
      <c r="H965" s="924">
        <v>676.33218000000011</v>
      </c>
      <c r="I965" s="925"/>
      <c r="K965" s="1078"/>
      <c r="L965" s="1078"/>
    </row>
    <row r="966" spans="1:12" s="926" customFormat="1" ht="42">
      <c r="A966" s="922" t="s">
        <v>3283</v>
      </c>
      <c r="B966" s="922" t="s">
        <v>3284</v>
      </c>
      <c r="C966" s="922" t="s">
        <v>3293</v>
      </c>
      <c r="D966" s="923">
        <v>46114</v>
      </c>
      <c r="E966" s="922" t="s">
        <v>3294</v>
      </c>
      <c r="F966" s="927">
        <v>278.32600000000002</v>
      </c>
      <c r="G966" s="922">
        <v>7.74</v>
      </c>
      <c r="H966" s="924">
        <v>2154.2432400000002</v>
      </c>
      <c r="I966" s="925"/>
      <c r="K966" s="1078"/>
      <c r="L966" s="1078"/>
    </row>
    <row r="967" spans="1:12" s="926" customFormat="1" ht="42">
      <c r="A967" s="922" t="s">
        <v>3283</v>
      </c>
      <c r="B967" s="922" t="s">
        <v>3284</v>
      </c>
      <c r="C967" s="922" t="s">
        <v>3295</v>
      </c>
      <c r="D967" s="923">
        <v>46114</v>
      </c>
      <c r="E967" s="922" t="s">
        <v>3296</v>
      </c>
      <c r="F967" s="927">
        <v>278.32600000000002</v>
      </c>
      <c r="G967" s="922">
        <v>2.58</v>
      </c>
      <c r="H967" s="924">
        <v>718.08108000000004</v>
      </c>
      <c r="I967" s="925"/>
      <c r="K967" s="1078"/>
      <c r="L967" s="1078"/>
    </row>
    <row r="968" spans="1:12" s="926" customFormat="1" ht="42">
      <c r="A968" s="922" t="s">
        <v>3283</v>
      </c>
      <c r="B968" s="922" t="s">
        <v>3284</v>
      </c>
      <c r="C968" s="922" t="s">
        <v>3297</v>
      </c>
      <c r="D968" s="923">
        <v>46117</v>
      </c>
      <c r="E968" s="922" t="s">
        <v>3298</v>
      </c>
      <c r="F968" s="927">
        <v>278.32600000000002</v>
      </c>
      <c r="G968" s="922">
        <v>30.97</v>
      </c>
      <c r="H968" s="924">
        <v>8619.7562200000011</v>
      </c>
      <c r="I968" s="925"/>
      <c r="K968" s="1078"/>
      <c r="L968" s="1078"/>
    </row>
    <row r="969" spans="1:12" s="926" customFormat="1" ht="42">
      <c r="A969" s="922" t="s">
        <v>3283</v>
      </c>
      <c r="B969" s="922" t="s">
        <v>3284</v>
      </c>
      <c r="C969" s="922" t="s">
        <v>3299</v>
      </c>
      <c r="D969" s="923">
        <v>46131</v>
      </c>
      <c r="E969" s="922" t="s">
        <v>3300</v>
      </c>
      <c r="F969" s="927">
        <v>278.32600000000002</v>
      </c>
      <c r="G969" s="922">
        <v>4.7</v>
      </c>
      <c r="H969" s="924">
        <v>1308.1322000000002</v>
      </c>
      <c r="I969" s="925"/>
      <c r="K969" s="1078"/>
      <c r="L969" s="1078"/>
    </row>
    <row r="970" spans="1:12" s="926" customFormat="1" ht="42">
      <c r="A970" s="922" t="s">
        <v>3283</v>
      </c>
      <c r="B970" s="922" t="s">
        <v>3284</v>
      </c>
      <c r="C970" s="922" t="s">
        <v>3301</v>
      </c>
      <c r="D970" s="923">
        <v>46131</v>
      </c>
      <c r="E970" s="922" t="s">
        <v>3302</v>
      </c>
      <c r="F970" s="927">
        <v>278.32600000000002</v>
      </c>
      <c r="G970" s="922">
        <v>1.57</v>
      </c>
      <c r="H970" s="924">
        <v>436.97182000000004</v>
      </c>
      <c r="I970" s="925"/>
      <c r="K970" s="1078"/>
      <c r="L970" s="1078"/>
    </row>
    <row r="971" spans="1:12" s="926" customFormat="1" ht="42">
      <c r="A971" s="922" t="s">
        <v>3283</v>
      </c>
      <c r="B971" s="922" t="s">
        <v>3284</v>
      </c>
      <c r="C971" s="922" t="s">
        <v>3303</v>
      </c>
      <c r="D971" s="923">
        <v>46147</v>
      </c>
      <c r="E971" s="922" t="s">
        <v>3304</v>
      </c>
      <c r="F971" s="927">
        <v>278.32600000000002</v>
      </c>
      <c r="G971" s="922">
        <v>18.79</v>
      </c>
      <c r="H971" s="924">
        <v>5229.7455399999999</v>
      </c>
      <c r="I971" s="925"/>
      <c r="K971" s="1078"/>
      <c r="L971" s="1078"/>
    </row>
    <row r="972" spans="1:12" s="926" customFormat="1" ht="42">
      <c r="A972" s="922" t="s">
        <v>3283</v>
      </c>
      <c r="B972" s="922" t="s">
        <v>3284</v>
      </c>
      <c r="C972" s="922" t="s">
        <v>3305</v>
      </c>
      <c r="D972" s="923">
        <v>46155</v>
      </c>
      <c r="E972" s="922" t="s">
        <v>3306</v>
      </c>
      <c r="F972" s="927">
        <v>278.32600000000002</v>
      </c>
      <c r="G972" s="922">
        <v>4.95</v>
      </c>
      <c r="H972" s="924">
        <v>1377.7137000000002</v>
      </c>
      <c r="I972" s="925"/>
      <c r="K972" s="1078"/>
      <c r="L972" s="1078"/>
    </row>
    <row r="973" spans="1:12" s="926" customFormat="1" ht="42">
      <c r="A973" s="922" t="s">
        <v>3283</v>
      </c>
      <c r="B973" s="922" t="s">
        <v>3284</v>
      </c>
      <c r="C973" s="922" t="s">
        <v>3307</v>
      </c>
      <c r="D973" s="923">
        <v>46155</v>
      </c>
      <c r="E973" s="922" t="s">
        <v>3308</v>
      </c>
      <c r="F973" s="927">
        <v>278.32600000000002</v>
      </c>
      <c r="G973" s="922">
        <v>1.56</v>
      </c>
      <c r="H973" s="924">
        <v>434.18856000000005</v>
      </c>
      <c r="I973" s="925"/>
      <c r="K973" s="1078"/>
      <c r="L973" s="1078"/>
    </row>
    <row r="974" spans="1:12" s="926" customFormat="1" ht="42">
      <c r="A974" s="922" t="s">
        <v>3283</v>
      </c>
      <c r="B974" s="922" t="s">
        <v>3284</v>
      </c>
      <c r="C974" s="922" t="s">
        <v>3309</v>
      </c>
      <c r="D974" s="923">
        <v>46162</v>
      </c>
      <c r="E974" s="922" t="s">
        <v>3310</v>
      </c>
      <c r="F974" s="927">
        <v>278.32600000000002</v>
      </c>
      <c r="G974" s="922">
        <v>1.65</v>
      </c>
      <c r="H974" s="924">
        <v>459.23790000000002</v>
      </c>
      <c r="I974" s="925"/>
      <c r="K974" s="1078"/>
      <c r="L974" s="1078"/>
    </row>
    <row r="975" spans="1:12" s="926" customFormat="1" ht="105">
      <c r="A975" s="922" t="s">
        <v>3283</v>
      </c>
      <c r="B975" s="922" t="s">
        <v>3284</v>
      </c>
      <c r="C975" s="922" t="s">
        <v>3205</v>
      </c>
      <c r="D975" s="923">
        <v>46274</v>
      </c>
      <c r="E975" s="922" t="s">
        <v>3311</v>
      </c>
      <c r="F975" s="927">
        <v>278.32600000000002</v>
      </c>
      <c r="G975" s="922">
        <v>2.46</v>
      </c>
      <c r="H975" s="924">
        <v>684.68196</v>
      </c>
      <c r="I975" s="925"/>
      <c r="K975" s="1078"/>
      <c r="L975" s="1078"/>
    </row>
    <row r="976" spans="1:12" s="926" customFormat="1" ht="252">
      <c r="A976" s="922" t="s">
        <v>3283</v>
      </c>
      <c r="B976" s="922" t="s">
        <v>3284</v>
      </c>
      <c r="C976" s="922" t="s">
        <v>6157</v>
      </c>
      <c r="D976" s="923">
        <v>46302</v>
      </c>
      <c r="E976" s="922" t="s">
        <v>3312</v>
      </c>
      <c r="F976" s="927">
        <v>278.32600000000002</v>
      </c>
      <c r="G976" s="922">
        <v>2.46</v>
      </c>
      <c r="H976" s="924">
        <v>684.68196</v>
      </c>
      <c r="I976" s="925"/>
      <c r="K976" s="1078"/>
      <c r="L976" s="1078"/>
    </row>
    <row r="977" spans="1:12" s="926" customFormat="1" ht="42">
      <c r="A977" s="922" t="s">
        <v>3313</v>
      </c>
      <c r="B977" s="922" t="s">
        <v>3314</v>
      </c>
      <c r="C977" s="922" t="s">
        <v>3285</v>
      </c>
      <c r="D977" s="923">
        <v>46001</v>
      </c>
      <c r="E977" s="922" t="s">
        <v>3315</v>
      </c>
      <c r="F977" s="927">
        <v>338.03</v>
      </c>
      <c r="G977" s="922">
        <v>5.4649999999999999</v>
      </c>
      <c r="H977" s="924">
        <v>1847.3339499999997</v>
      </c>
      <c r="I977" s="925"/>
      <c r="K977" s="1078"/>
      <c r="L977" s="1078"/>
    </row>
    <row r="978" spans="1:12" s="926" customFormat="1" ht="42">
      <c r="A978" s="922" t="s">
        <v>3313</v>
      </c>
      <c r="B978" s="922" t="s">
        <v>3314</v>
      </c>
      <c r="C978" s="922" t="s">
        <v>3287</v>
      </c>
      <c r="D978" s="923">
        <v>46007</v>
      </c>
      <c r="E978" s="922" t="s">
        <v>3316</v>
      </c>
      <c r="F978" s="927">
        <v>338.03</v>
      </c>
      <c r="G978" s="922">
        <v>2.7330000000000001</v>
      </c>
      <c r="H978" s="924">
        <v>923.83598999999992</v>
      </c>
      <c r="I978" s="925"/>
      <c r="K978" s="1078"/>
      <c r="L978" s="1078"/>
    </row>
    <row r="979" spans="1:12" s="926" customFormat="1" ht="42">
      <c r="A979" s="922" t="s">
        <v>3313</v>
      </c>
      <c r="B979" s="922" t="s">
        <v>3314</v>
      </c>
      <c r="C979" s="922" t="s">
        <v>3317</v>
      </c>
      <c r="D979" s="923">
        <v>46001</v>
      </c>
      <c r="E979" s="922" t="s">
        <v>3318</v>
      </c>
      <c r="F979" s="927">
        <v>338.03</v>
      </c>
      <c r="G979" s="922">
        <v>7.843</v>
      </c>
      <c r="H979" s="924">
        <v>2651.1692899999998</v>
      </c>
      <c r="I979" s="925"/>
      <c r="K979" s="1078"/>
      <c r="L979" s="1078"/>
    </row>
    <row r="980" spans="1:12" s="926" customFormat="1" ht="42">
      <c r="A980" s="922" t="s">
        <v>3313</v>
      </c>
      <c r="B980" s="922" t="s">
        <v>3314</v>
      </c>
      <c r="C980" s="922" t="s">
        <v>3319</v>
      </c>
      <c r="D980" s="923">
        <v>46013</v>
      </c>
      <c r="E980" s="922" t="s">
        <v>3320</v>
      </c>
      <c r="F980" s="927">
        <v>338.03</v>
      </c>
      <c r="G980" s="922">
        <v>2.62</v>
      </c>
      <c r="H980" s="924">
        <v>885.6386</v>
      </c>
      <c r="I980" s="925"/>
      <c r="K980" s="1078"/>
      <c r="L980" s="1078"/>
    </row>
    <row r="981" spans="1:12" s="926" customFormat="1" ht="42">
      <c r="A981" s="922" t="s">
        <v>3313</v>
      </c>
      <c r="B981" s="922" t="s">
        <v>3314</v>
      </c>
      <c r="C981" s="922" t="s">
        <v>3289</v>
      </c>
      <c r="D981" s="923">
        <v>46013</v>
      </c>
      <c r="E981" s="922" t="s">
        <v>3321</v>
      </c>
      <c r="F981" s="927">
        <v>338.03</v>
      </c>
      <c r="G981" s="922">
        <v>32.79</v>
      </c>
      <c r="H981" s="924">
        <v>11084.003699999999</v>
      </c>
      <c r="I981" s="925"/>
      <c r="K981" s="1078"/>
      <c r="L981" s="1078"/>
    </row>
    <row r="982" spans="1:12" s="926" customFormat="1" ht="42">
      <c r="A982" s="922" t="s">
        <v>3313</v>
      </c>
      <c r="B982" s="922" t="s">
        <v>3314</v>
      </c>
      <c r="C982" s="922" t="s">
        <v>3322</v>
      </c>
      <c r="D982" s="923">
        <v>46013</v>
      </c>
      <c r="E982" s="922" t="s">
        <v>3323</v>
      </c>
      <c r="F982" s="927">
        <v>338.03</v>
      </c>
      <c r="G982" s="922">
        <v>31.38</v>
      </c>
      <c r="H982" s="924">
        <v>10607.381399999998</v>
      </c>
      <c r="I982" s="925"/>
      <c r="K982" s="1078"/>
      <c r="L982" s="1078"/>
    </row>
    <row r="983" spans="1:12" s="926" customFormat="1" ht="42">
      <c r="A983" s="922" t="s">
        <v>3313</v>
      </c>
      <c r="B983" s="922" t="s">
        <v>3314</v>
      </c>
      <c r="C983" s="922" t="s">
        <v>3324</v>
      </c>
      <c r="D983" s="923">
        <v>46013</v>
      </c>
      <c r="E983" s="922" t="s">
        <v>3325</v>
      </c>
      <c r="F983" s="927">
        <v>338.03</v>
      </c>
      <c r="G983" s="922">
        <v>10.73</v>
      </c>
      <c r="H983" s="924">
        <v>3627.0618999999997</v>
      </c>
      <c r="I983" s="925"/>
      <c r="K983" s="1078"/>
      <c r="L983" s="1078"/>
    </row>
    <row r="984" spans="1:12" s="926" customFormat="1" ht="42">
      <c r="A984" s="922" t="s">
        <v>3313</v>
      </c>
      <c r="B984" s="922" t="s">
        <v>3314</v>
      </c>
      <c r="C984" s="922" t="s">
        <v>3326</v>
      </c>
      <c r="D984" s="923">
        <v>46012</v>
      </c>
      <c r="E984" s="922" t="s">
        <v>3327</v>
      </c>
      <c r="F984" s="927">
        <v>338.03</v>
      </c>
      <c r="G984" s="922">
        <v>3.58</v>
      </c>
      <c r="H984" s="924">
        <v>1210.1473999999998</v>
      </c>
      <c r="I984" s="925"/>
      <c r="K984" s="1078"/>
      <c r="L984" s="1078"/>
    </row>
    <row r="985" spans="1:12" s="926" customFormat="1" ht="42">
      <c r="A985" s="922" t="s">
        <v>3313</v>
      </c>
      <c r="B985" s="922" t="s">
        <v>3314</v>
      </c>
      <c r="C985" s="922" t="s">
        <v>3328</v>
      </c>
      <c r="D985" s="923">
        <v>46012</v>
      </c>
      <c r="E985" s="922" t="s">
        <v>3329</v>
      </c>
      <c r="F985" s="927">
        <v>338.03</v>
      </c>
      <c r="G985" s="922">
        <v>42.9</v>
      </c>
      <c r="H985" s="924">
        <v>14501.486999999999</v>
      </c>
      <c r="I985" s="925"/>
      <c r="K985" s="1078"/>
      <c r="L985" s="1078"/>
    </row>
    <row r="986" spans="1:12" s="926" customFormat="1" ht="42">
      <c r="A986" s="922" t="s">
        <v>3313</v>
      </c>
      <c r="B986" s="922" t="s">
        <v>3314</v>
      </c>
      <c r="C986" s="922" t="s">
        <v>3330</v>
      </c>
      <c r="D986" s="923">
        <v>46012</v>
      </c>
      <c r="E986" s="922" t="s">
        <v>3331</v>
      </c>
      <c r="F986" s="927">
        <v>338.03</v>
      </c>
      <c r="G986" s="922">
        <v>10.89</v>
      </c>
      <c r="H986" s="924">
        <v>3681.1466999999998</v>
      </c>
      <c r="I986" s="925"/>
      <c r="K986" s="1078"/>
      <c r="L986" s="1078"/>
    </row>
    <row r="987" spans="1:12" s="926" customFormat="1" ht="42">
      <c r="A987" s="922" t="s">
        <v>3313</v>
      </c>
      <c r="B987" s="922" t="s">
        <v>3314</v>
      </c>
      <c r="C987" s="922" t="s">
        <v>3332</v>
      </c>
      <c r="D987" s="923">
        <v>46013</v>
      </c>
      <c r="E987" s="922" t="s">
        <v>3333</v>
      </c>
      <c r="F987" s="927">
        <v>338.03</v>
      </c>
      <c r="G987" s="922">
        <v>3.63</v>
      </c>
      <c r="H987" s="924">
        <v>1227.0488999999998</v>
      </c>
      <c r="I987" s="925"/>
      <c r="K987" s="1078"/>
      <c r="L987" s="1078"/>
    </row>
    <row r="988" spans="1:12" s="926" customFormat="1" ht="42">
      <c r="A988" s="922" t="s">
        <v>3313</v>
      </c>
      <c r="B988" s="922" t="s">
        <v>3314</v>
      </c>
      <c r="C988" s="922" t="s">
        <v>3334</v>
      </c>
      <c r="D988" s="923">
        <v>46014</v>
      </c>
      <c r="E988" s="922" t="s">
        <v>3335</v>
      </c>
      <c r="F988" s="927">
        <v>338.03</v>
      </c>
      <c r="G988" s="922">
        <v>11.1</v>
      </c>
      <c r="H988" s="924">
        <v>3752.1329999999994</v>
      </c>
      <c r="I988" s="925"/>
      <c r="K988" s="1078"/>
      <c r="L988" s="1078"/>
    </row>
    <row r="989" spans="1:12" s="926" customFormat="1" ht="42">
      <c r="A989" s="922" t="s">
        <v>3313</v>
      </c>
      <c r="B989" s="922" t="s">
        <v>3314</v>
      </c>
      <c r="C989" s="922" t="s">
        <v>3336</v>
      </c>
      <c r="D989" s="923">
        <v>46014</v>
      </c>
      <c r="E989" s="922" t="s">
        <v>3337</v>
      </c>
      <c r="F989" s="927">
        <v>338.03</v>
      </c>
      <c r="G989" s="922">
        <v>3.7</v>
      </c>
      <c r="H989" s="924">
        <v>1250.711</v>
      </c>
      <c r="I989" s="925"/>
      <c r="K989" s="1078"/>
      <c r="L989" s="1078"/>
    </row>
    <row r="990" spans="1:12" s="926" customFormat="1" ht="42">
      <c r="A990" s="922" t="s">
        <v>3313</v>
      </c>
      <c r="B990" s="922" t="s">
        <v>3314</v>
      </c>
      <c r="C990" s="922" t="s">
        <v>3338</v>
      </c>
      <c r="D990" s="923">
        <v>46014</v>
      </c>
      <c r="E990" s="922" t="s">
        <v>3339</v>
      </c>
      <c r="F990" s="927">
        <v>338.03</v>
      </c>
      <c r="G990" s="922">
        <v>43.54</v>
      </c>
      <c r="H990" s="924">
        <v>14717.826199999998</v>
      </c>
      <c r="I990" s="925"/>
      <c r="K990" s="1078"/>
      <c r="L990" s="1078"/>
    </row>
    <row r="991" spans="1:12" s="926" customFormat="1" ht="42">
      <c r="A991" s="922" t="s">
        <v>3313</v>
      </c>
      <c r="B991" s="922" t="s">
        <v>3314</v>
      </c>
      <c r="C991" s="922" t="s">
        <v>3340</v>
      </c>
      <c r="D991" s="923">
        <v>46014</v>
      </c>
      <c r="E991" s="922" t="s">
        <v>3341</v>
      </c>
      <c r="F991" s="927">
        <v>338.03</v>
      </c>
      <c r="G991" s="922">
        <v>8.75</v>
      </c>
      <c r="H991" s="924">
        <v>2957.7624999999998</v>
      </c>
      <c r="I991" s="925"/>
      <c r="K991" s="1078"/>
      <c r="L991" s="1078"/>
    </row>
    <row r="992" spans="1:12" s="926" customFormat="1" ht="42">
      <c r="A992" s="922" t="s">
        <v>3313</v>
      </c>
      <c r="B992" s="922" t="s">
        <v>3314</v>
      </c>
      <c r="C992" s="922" t="s">
        <v>3342</v>
      </c>
      <c r="D992" s="923">
        <v>46015</v>
      </c>
      <c r="E992" s="922" t="s">
        <v>3341</v>
      </c>
      <c r="F992" s="927">
        <v>338.03</v>
      </c>
      <c r="G992" s="922">
        <v>2.92</v>
      </c>
      <c r="H992" s="924">
        <v>987.04759999999987</v>
      </c>
      <c r="I992" s="925"/>
      <c r="K992" s="1078"/>
      <c r="L992" s="1078"/>
    </row>
    <row r="993" spans="1:12" s="926" customFormat="1" ht="42">
      <c r="A993" s="922" t="s">
        <v>3313</v>
      </c>
      <c r="B993" s="922" t="s">
        <v>3314</v>
      </c>
      <c r="C993" s="922" t="s">
        <v>3343</v>
      </c>
      <c r="D993" s="923">
        <v>46026</v>
      </c>
      <c r="E993" s="922" t="s">
        <v>3344</v>
      </c>
      <c r="F993" s="927">
        <v>338.03</v>
      </c>
      <c r="G993" s="922">
        <v>34.99</v>
      </c>
      <c r="H993" s="924">
        <v>11827.6697</v>
      </c>
      <c r="I993" s="925"/>
      <c r="K993" s="1078"/>
      <c r="L993" s="1078"/>
    </row>
    <row r="994" spans="1:12" s="926" customFormat="1" ht="42">
      <c r="A994" s="922" t="s">
        <v>3313</v>
      </c>
      <c r="B994" s="922" t="s">
        <v>3314</v>
      </c>
      <c r="C994" s="922" t="s">
        <v>3345</v>
      </c>
      <c r="D994" s="923">
        <v>46028</v>
      </c>
      <c r="E994" s="922" t="s">
        <v>3346</v>
      </c>
      <c r="F994" s="927">
        <v>338.03</v>
      </c>
      <c r="G994" s="922">
        <v>2.92</v>
      </c>
      <c r="H994" s="924">
        <v>987.04759999999987</v>
      </c>
      <c r="I994" s="925"/>
      <c r="K994" s="1078"/>
      <c r="L994" s="1078"/>
    </row>
    <row r="995" spans="1:12" s="926" customFormat="1" ht="42">
      <c r="A995" s="922" t="s">
        <v>3313</v>
      </c>
      <c r="B995" s="922" t="s">
        <v>3314</v>
      </c>
      <c r="C995" s="922" t="s">
        <v>3347</v>
      </c>
      <c r="D995" s="923">
        <v>46015</v>
      </c>
      <c r="E995" s="922" t="s">
        <v>3348</v>
      </c>
      <c r="F995" s="927">
        <v>338.03</v>
      </c>
      <c r="G995" s="922">
        <v>10.25</v>
      </c>
      <c r="H995" s="924">
        <v>3464.8074999999999</v>
      </c>
      <c r="I995" s="925"/>
      <c r="K995" s="1078"/>
      <c r="L995" s="1078"/>
    </row>
    <row r="996" spans="1:12" s="926" customFormat="1" ht="42">
      <c r="A996" s="922" t="s">
        <v>3313</v>
      </c>
      <c r="B996" s="922" t="s">
        <v>3314</v>
      </c>
      <c r="C996" s="922" t="s">
        <v>3349</v>
      </c>
      <c r="D996" s="923">
        <v>46015</v>
      </c>
      <c r="E996" s="922" t="s">
        <v>3350</v>
      </c>
      <c r="F996" s="927">
        <v>338.03</v>
      </c>
      <c r="G996" s="922">
        <v>3.42</v>
      </c>
      <c r="H996" s="924">
        <v>1156.0626</v>
      </c>
      <c r="I996" s="925"/>
      <c r="K996" s="1078"/>
      <c r="L996" s="1078"/>
    </row>
    <row r="997" spans="1:12" s="926" customFormat="1" ht="42">
      <c r="A997" s="922" t="s">
        <v>3313</v>
      </c>
      <c r="B997" s="922" t="s">
        <v>3314</v>
      </c>
      <c r="C997" s="922" t="s">
        <v>3351</v>
      </c>
      <c r="D997" s="923">
        <v>46026</v>
      </c>
      <c r="E997" s="922" t="s">
        <v>3352</v>
      </c>
      <c r="F997" s="927">
        <v>338.03</v>
      </c>
      <c r="G997" s="922">
        <v>44.41</v>
      </c>
      <c r="H997" s="924">
        <v>15011.912299999998</v>
      </c>
      <c r="I997" s="925"/>
      <c r="K997" s="1078"/>
      <c r="L997" s="1078"/>
    </row>
    <row r="998" spans="1:12" s="926" customFormat="1" ht="42">
      <c r="A998" s="922" t="s">
        <v>3313</v>
      </c>
      <c r="B998" s="922" t="s">
        <v>3314</v>
      </c>
      <c r="C998" s="922" t="s">
        <v>3353</v>
      </c>
      <c r="D998" s="923">
        <v>46026</v>
      </c>
      <c r="E998" s="922" t="s">
        <v>3354</v>
      </c>
      <c r="F998" s="927">
        <v>338.03</v>
      </c>
      <c r="G998" s="922">
        <v>3.7</v>
      </c>
      <c r="H998" s="924">
        <v>1250.711</v>
      </c>
      <c r="I998" s="925"/>
      <c r="K998" s="1078"/>
      <c r="L998" s="1078"/>
    </row>
    <row r="999" spans="1:12" s="926" customFormat="1" ht="42">
      <c r="A999" s="922" t="s">
        <v>3313</v>
      </c>
      <c r="B999" s="922" t="s">
        <v>3314</v>
      </c>
      <c r="C999" s="922" t="s">
        <v>3355</v>
      </c>
      <c r="D999" s="923">
        <v>46026</v>
      </c>
      <c r="E999" s="922" t="s">
        <v>3356</v>
      </c>
      <c r="F999" s="927">
        <v>338.03</v>
      </c>
      <c r="G999" s="922">
        <v>41.01</v>
      </c>
      <c r="H999" s="924">
        <v>13862.610299999998</v>
      </c>
      <c r="I999" s="925"/>
      <c r="K999" s="1078"/>
      <c r="L999" s="1078"/>
    </row>
    <row r="1000" spans="1:12" s="926" customFormat="1" ht="42">
      <c r="A1000" s="922" t="s">
        <v>3313</v>
      </c>
      <c r="B1000" s="922" t="s">
        <v>3314</v>
      </c>
      <c r="C1000" s="922" t="s">
        <v>3357</v>
      </c>
      <c r="D1000" s="923">
        <v>46028</v>
      </c>
      <c r="E1000" s="922" t="s">
        <v>3358</v>
      </c>
      <c r="F1000" s="927">
        <v>338.03</v>
      </c>
      <c r="G1000" s="922">
        <v>3.42</v>
      </c>
      <c r="H1000" s="924">
        <v>1156.0626</v>
      </c>
      <c r="I1000" s="925"/>
      <c r="K1000" s="1078"/>
      <c r="L1000" s="1078"/>
    </row>
    <row r="1001" spans="1:12" s="926" customFormat="1" ht="42">
      <c r="A1001" s="922" t="s">
        <v>3313</v>
      </c>
      <c r="B1001" s="922" t="s">
        <v>3314</v>
      </c>
      <c r="C1001" s="922" t="s">
        <v>3359</v>
      </c>
      <c r="D1001" s="923">
        <v>46029</v>
      </c>
      <c r="E1001" s="922" t="s">
        <v>3360</v>
      </c>
      <c r="F1001" s="927">
        <v>338.03</v>
      </c>
      <c r="G1001" s="922">
        <v>3.58</v>
      </c>
      <c r="H1001" s="924">
        <v>1210.1473999999998</v>
      </c>
      <c r="I1001" s="925"/>
      <c r="K1001" s="1078"/>
      <c r="L1001" s="1078"/>
    </row>
    <row r="1002" spans="1:12" s="926" customFormat="1" ht="42">
      <c r="A1002" s="922" t="s">
        <v>3313</v>
      </c>
      <c r="B1002" s="922" t="s">
        <v>3314</v>
      </c>
      <c r="C1002" s="922" t="s">
        <v>3361</v>
      </c>
      <c r="D1002" s="923">
        <v>46030</v>
      </c>
      <c r="E1002" s="922" t="s">
        <v>3362</v>
      </c>
      <c r="F1002" s="927">
        <v>338.03</v>
      </c>
      <c r="G1002" s="922">
        <v>3.63</v>
      </c>
      <c r="H1002" s="924">
        <v>1227.0488999999998</v>
      </c>
      <c r="I1002" s="925"/>
      <c r="K1002" s="1078"/>
      <c r="L1002" s="1078"/>
    </row>
    <row r="1003" spans="1:12" s="926" customFormat="1" ht="63">
      <c r="A1003" s="922" t="s">
        <v>3313</v>
      </c>
      <c r="B1003" s="922" t="s">
        <v>3314</v>
      </c>
      <c r="C1003" s="922" t="s">
        <v>3363</v>
      </c>
      <c r="D1003" s="923">
        <v>46036</v>
      </c>
      <c r="E1003" s="922" t="s">
        <v>3364</v>
      </c>
      <c r="F1003" s="927">
        <v>338.03</v>
      </c>
      <c r="G1003" s="922">
        <v>3.61</v>
      </c>
      <c r="H1003" s="924">
        <v>1220.2882999999999</v>
      </c>
      <c r="I1003" s="925"/>
      <c r="K1003" s="1078"/>
      <c r="L1003" s="1078"/>
    </row>
    <row r="1004" spans="1:12" s="926" customFormat="1" ht="42">
      <c r="A1004" s="922" t="s">
        <v>3313</v>
      </c>
      <c r="B1004" s="922" t="s">
        <v>3314</v>
      </c>
      <c r="C1004" s="922" t="s">
        <v>3365</v>
      </c>
      <c r="D1004" s="923">
        <v>46036</v>
      </c>
      <c r="E1004" s="922" t="s">
        <v>3366</v>
      </c>
      <c r="F1004" s="927">
        <v>338.03</v>
      </c>
      <c r="G1004" s="922">
        <v>2.73</v>
      </c>
      <c r="H1004" s="924">
        <v>922.82189999999991</v>
      </c>
      <c r="I1004" s="925"/>
      <c r="K1004" s="1078"/>
      <c r="L1004" s="1078"/>
    </row>
    <row r="1005" spans="1:12" s="926" customFormat="1" ht="42">
      <c r="A1005" s="922" t="s">
        <v>3313</v>
      </c>
      <c r="B1005" s="922" t="s">
        <v>3314</v>
      </c>
      <c r="C1005" s="922" t="s">
        <v>3367</v>
      </c>
      <c r="D1005" s="923">
        <v>46041</v>
      </c>
      <c r="E1005" s="922" t="s">
        <v>3368</v>
      </c>
      <c r="F1005" s="927">
        <v>338.03</v>
      </c>
      <c r="G1005" s="922">
        <v>2.65</v>
      </c>
      <c r="H1005" s="924">
        <v>895.77949999999987</v>
      </c>
      <c r="I1005" s="925"/>
      <c r="K1005" s="1078"/>
      <c r="L1005" s="1078"/>
    </row>
    <row r="1006" spans="1:12" s="926" customFormat="1" ht="42">
      <c r="A1006" s="922" t="s">
        <v>3313</v>
      </c>
      <c r="B1006" s="922" t="s">
        <v>3314</v>
      </c>
      <c r="C1006" s="922" t="s">
        <v>3369</v>
      </c>
      <c r="D1006" s="923">
        <v>46051</v>
      </c>
      <c r="E1006" s="922" t="s">
        <v>3370</v>
      </c>
      <c r="F1006" s="927">
        <v>338.03</v>
      </c>
      <c r="G1006" s="922">
        <v>6.18</v>
      </c>
      <c r="H1006" s="924">
        <v>2089.0253999999995</v>
      </c>
      <c r="I1006" s="925"/>
      <c r="K1006" s="1078"/>
      <c r="L1006" s="1078"/>
    </row>
    <row r="1007" spans="1:12" s="926" customFormat="1" ht="42">
      <c r="A1007" s="922" t="s">
        <v>3313</v>
      </c>
      <c r="B1007" s="922" t="s">
        <v>3314</v>
      </c>
      <c r="C1007" s="922" t="s">
        <v>3371</v>
      </c>
      <c r="D1007" s="923">
        <v>46053</v>
      </c>
      <c r="E1007" s="922" t="s">
        <v>3372</v>
      </c>
      <c r="F1007" s="927">
        <v>338.03</v>
      </c>
      <c r="G1007" s="922">
        <v>2.06</v>
      </c>
      <c r="H1007" s="924">
        <v>696.34179999999992</v>
      </c>
      <c r="I1007" s="925"/>
      <c r="K1007" s="1078"/>
      <c r="L1007" s="1078"/>
    </row>
    <row r="1008" spans="1:12" s="926" customFormat="1" ht="63">
      <c r="A1008" s="922" t="s">
        <v>3313</v>
      </c>
      <c r="B1008" s="922" t="s">
        <v>3314</v>
      </c>
      <c r="C1008" s="922" t="s">
        <v>3373</v>
      </c>
      <c r="D1008" s="923">
        <v>46053</v>
      </c>
      <c r="E1008" s="922" t="s">
        <v>3374</v>
      </c>
      <c r="F1008" s="927">
        <v>338.03</v>
      </c>
      <c r="G1008" s="922">
        <v>3.21</v>
      </c>
      <c r="H1008" s="924">
        <v>1085.0762999999999</v>
      </c>
      <c r="I1008" s="925"/>
      <c r="K1008" s="1078"/>
      <c r="L1008" s="1078"/>
    </row>
    <row r="1009" spans="1:12" s="926" customFormat="1" ht="42">
      <c r="A1009" s="922" t="s">
        <v>3313</v>
      </c>
      <c r="B1009" s="922" t="s">
        <v>3314</v>
      </c>
      <c r="C1009" s="922" t="s">
        <v>3375</v>
      </c>
      <c r="D1009" s="923">
        <v>46056</v>
      </c>
      <c r="E1009" s="922" t="s">
        <v>3376</v>
      </c>
      <c r="F1009" s="927">
        <v>338.03</v>
      </c>
      <c r="G1009" s="922">
        <v>24.71</v>
      </c>
      <c r="H1009" s="924">
        <v>8352.7212999999992</v>
      </c>
      <c r="I1009" s="925"/>
      <c r="K1009" s="1078"/>
      <c r="L1009" s="1078"/>
    </row>
    <row r="1010" spans="1:12" s="926" customFormat="1" ht="42">
      <c r="A1010" s="922" t="s">
        <v>3313</v>
      </c>
      <c r="B1010" s="922" t="s">
        <v>3314</v>
      </c>
      <c r="C1010" s="922" t="s">
        <v>3377</v>
      </c>
      <c r="D1010" s="923">
        <v>46060</v>
      </c>
      <c r="E1010" s="922" t="s">
        <v>3378</v>
      </c>
      <c r="F1010" s="927">
        <v>338.03</v>
      </c>
      <c r="G1010" s="922">
        <v>2.06</v>
      </c>
      <c r="H1010" s="924">
        <v>696.34179999999992</v>
      </c>
      <c r="I1010" s="925"/>
      <c r="K1010" s="1078"/>
      <c r="L1010" s="1078"/>
    </row>
    <row r="1011" spans="1:12" s="926" customFormat="1" ht="42">
      <c r="A1011" s="922" t="s">
        <v>3313</v>
      </c>
      <c r="B1011" s="922" t="s">
        <v>3314</v>
      </c>
      <c r="C1011" s="922" t="s">
        <v>3379</v>
      </c>
      <c r="D1011" s="923">
        <v>46061</v>
      </c>
      <c r="E1011" s="922" t="s">
        <v>3380</v>
      </c>
      <c r="F1011" s="927">
        <v>338.03</v>
      </c>
      <c r="G1011" s="922">
        <v>1.07</v>
      </c>
      <c r="H1011" s="924">
        <v>361.69209999999998</v>
      </c>
      <c r="I1011" s="925"/>
      <c r="K1011" s="1078"/>
      <c r="L1011" s="1078"/>
    </row>
    <row r="1012" spans="1:12" s="926" customFormat="1" ht="42">
      <c r="A1012" s="922" t="s">
        <v>3313</v>
      </c>
      <c r="B1012" s="922" t="s">
        <v>3314</v>
      </c>
      <c r="C1012" s="922" t="s">
        <v>3381</v>
      </c>
      <c r="D1012" s="923">
        <v>46063</v>
      </c>
      <c r="E1012" s="922" t="s">
        <v>3382</v>
      </c>
      <c r="F1012" s="927">
        <v>338.03</v>
      </c>
      <c r="G1012" s="922">
        <v>8.0299999999999994</v>
      </c>
      <c r="H1012" s="924">
        <v>2714.3808999999997</v>
      </c>
      <c r="I1012" s="925"/>
      <c r="K1012" s="1078"/>
      <c r="L1012" s="1078"/>
    </row>
    <row r="1013" spans="1:12" s="926" customFormat="1" ht="42">
      <c r="A1013" s="922" t="s">
        <v>3313</v>
      </c>
      <c r="B1013" s="922" t="s">
        <v>3314</v>
      </c>
      <c r="C1013" s="922" t="s">
        <v>3383</v>
      </c>
      <c r="D1013" s="923">
        <v>46063</v>
      </c>
      <c r="E1013" s="922" t="s">
        <v>3384</v>
      </c>
      <c r="F1013" s="927">
        <v>338.03</v>
      </c>
      <c r="G1013" s="922">
        <v>2.68</v>
      </c>
      <c r="H1013" s="924">
        <v>905.92039999999997</v>
      </c>
      <c r="I1013" s="925"/>
      <c r="K1013" s="1078"/>
      <c r="L1013" s="1078"/>
    </row>
    <row r="1014" spans="1:12" s="926" customFormat="1" ht="42">
      <c r="A1014" s="922" t="s">
        <v>3313</v>
      </c>
      <c r="B1014" s="922" t="s">
        <v>3314</v>
      </c>
      <c r="C1014" s="922" t="s">
        <v>3385</v>
      </c>
      <c r="D1014" s="923">
        <v>46067</v>
      </c>
      <c r="E1014" s="922" t="s">
        <v>3386</v>
      </c>
      <c r="F1014" s="927">
        <v>338.03</v>
      </c>
      <c r="G1014" s="922">
        <v>32.1</v>
      </c>
      <c r="H1014" s="924">
        <v>10850.762999999999</v>
      </c>
      <c r="I1014" s="925"/>
      <c r="K1014" s="1078"/>
      <c r="L1014" s="1078"/>
    </row>
    <row r="1015" spans="1:12" s="926" customFormat="1" ht="42">
      <c r="A1015" s="922" t="s">
        <v>3313</v>
      </c>
      <c r="B1015" s="922" t="s">
        <v>3314</v>
      </c>
      <c r="C1015" s="922" t="s">
        <v>3387</v>
      </c>
      <c r="D1015" s="923">
        <v>46068</v>
      </c>
      <c r="E1015" s="922" t="s">
        <v>3388</v>
      </c>
      <c r="F1015" s="927">
        <v>338.03</v>
      </c>
      <c r="G1015" s="922">
        <v>2.68</v>
      </c>
      <c r="H1015" s="924">
        <v>905.92039999999997</v>
      </c>
      <c r="I1015" s="925"/>
      <c r="K1015" s="1078"/>
      <c r="L1015" s="1078"/>
    </row>
    <row r="1016" spans="1:12" s="926" customFormat="1" ht="42">
      <c r="A1016" s="922" t="s">
        <v>3313</v>
      </c>
      <c r="B1016" s="922" t="s">
        <v>3314</v>
      </c>
      <c r="C1016" s="922" t="s">
        <v>3389</v>
      </c>
      <c r="D1016" s="923">
        <v>46098</v>
      </c>
      <c r="E1016" s="922" t="s">
        <v>3390</v>
      </c>
      <c r="F1016" s="927">
        <v>338.03</v>
      </c>
      <c r="G1016" s="922">
        <v>2.68</v>
      </c>
      <c r="H1016" s="924">
        <v>905.92039999999997</v>
      </c>
      <c r="I1016" s="925"/>
      <c r="K1016" s="1078"/>
      <c r="L1016" s="1078"/>
    </row>
    <row r="1017" spans="1:12" s="926" customFormat="1" ht="42">
      <c r="A1017" s="922" t="s">
        <v>3313</v>
      </c>
      <c r="B1017" s="922" t="s">
        <v>3314</v>
      </c>
      <c r="C1017" s="922" t="s">
        <v>3391</v>
      </c>
      <c r="D1017" s="923">
        <v>46131</v>
      </c>
      <c r="E1017" s="922" t="s">
        <v>3392</v>
      </c>
      <c r="F1017" s="927">
        <v>338.03</v>
      </c>
      <c r="G1017" s="922">
        <v>1.67</v>
      </c>
      <c r="H1017" s="924">
        <v>564.51009999999997</v>
      </c>
      <c r="I1017" s="925"/>
      <c r="K1017" s="1078"/>
      <c r="L1017" s="1078"/>
    </row>
    <row r="1018" spans="1:12" s="926" customFormat="1" ht="42">
      <c r="A1018" s="922" t="s">
        <v>3313</v>
      </c>
      <c r="B1018" s="922" t="s">
        <v>3314</v>
      </c>
      <c r="C1018" s="922" t="s">
        <v>3393</v>
      </c>
      <c r="D1018" s="923">
        <v>46131</v>
      </c>
      <c r="E1018" s="922" t="s">
        <v>3394</v>
      </c>
      <c r="F1018" s="927">
        <v>338.03</v>
      </c>
      <c r="G1018" s="922">
        <v>0.56000000000000005</v>
      </c>
      <c r="H1018" s="924">
        <v>189.29679999999999</v>
      </c>
      <c r="I1018" s="925"/>
      <c r="K1018" s="1078"/>
      <c r="L1018" s="1078"/>
    </row>
    <row r="1019" spans="1:12" s="926" customFormat="1" ht="42">
      <c r="A1019" s="922" t="s">
        <v>3313</v>
      </c>
      <c r="B1019" s="922" t="s">
        <v>3314</v>
      </c>
      <c r="C1019" s="922" t="s">
        <v>3395</v>
      </c>
      <c r="D1019" s="923">
        <v>46147</v>
      </c>
      <c r="E1019" s="922" t="s">
        <v>3396</v>
      </c>
      <c r="F1019" s="927">
        <v>338.03</v>
      </c>
      <c r="G1019" s="922">
        <v>6.67</v>
      </c>
      <c r="H1019" s="924">
        <v>2254.6600999999996</v>
      </c>
      <c r="I1019" s="925"/>
      <c r="K1019" s="1078"/>
      <c r="L1019" s="1078"/>
    </row>
    <row r="1020" spans="1:12" s="926" customFormat="1" ht="42">
      <c r="A1020" s="922" t="s">
        <v>3313</v>
      </c>
      <c r="B1020" s="922" t="s">
        <v>3314</v>
      </c>
      <c r="C1020" s="922" t="s">
        <v>3397</v>
      </c>
      <c r="D1020" s="923">
        <v>46155</v>
      </c>
      <c r="E1020" s="922" t="s">
        <v>3398</v>
      </c>
      <c r="F1020" s="927">
        <v>338.03</v>
      </c>
      <c r="G1020" s="922">
        <v>0.56000000000000005</v>
      </c>
      <c r="H1020" s="924">
        <v>189.29679999999999</v>
      </c>
      <c r="I1020" s="925"/>
      <c r="K1020" s="1078"/>
      <c r="L1020" s="1078"/>
    </row>
    <row r="1021" spans="1:12" s="926" customFormat="1" ht="42">
      <c r="A1021" s="922" t="s">
        <v>3313</v>
      </c>
      <c r="B1021" s="922" t="s">
        <v>3314</v>
      </c>
      <c r="C1021" s="922" t="s">
        <v>3399</v>
      </c>
      <c r="D1021" s="923">
        <v>46076</v>
      </c>
      <c r="E1021" s="922" t="s">
        <v>3400</v>
      </c>
      <c r="F1021" s="927">
        <v>338.03</v>
      </c>
      <c r="G1021" s="922">
        <v>8.24</v>
      </c>
      <c r="H1021" s="924">
        <v>2785.3671999999997</v>
      </c>
      <c r="I1021" s="925"/>
      <c r="K1021" s="1078"/>
      <c r="L1021" s="1078"/>
    </row>
    <row r="1022" spans="1:12" s="926" customFormat="1" ht="42">
      <c r="A1022" s="922" t="s">
        <v>3313</v>
      </c>
      <c r="B1022" s="922" t="s">
        <v>3314</v>
      </c>
      <c r="C1022" s="922" t="s">
        <v>3401</v>
      </c>
      <c r="D1022" s="923">
        <v>46076</v>
      </c>
      <c r="E1022" s="922" t="s">
        <v>3402</v>
      </c>
      <c r="F1022" s="927">
        <v>338.03</v>
      </c>
      <c r="G1022" s="922">
        <v>2.75</v>
      </c>
      <c r="H1022" s="924">
        <v>929.58249999999998</v>
      </c>
      <c r="I1022" s="925"/>
      <c r="K1022" s="1078"/>
      <c r="L1022" s="1078"/>
    </row>
    <row r="1023" spans="1:12" s="926" customFormat="1" ht="42">
      <c r="A1023" s="922" t="s">
        <v>3313</v>
      </c>
      <c r="B1023" s="922" t="s">
        <v>3314</v>
      </c>
      <c r="C1023" s="922" t="s">
        <v>3403</v>
      </c>
      <c r="D1023" s="923">
        <v>46077</v>
      </c>
      <c r="E1023" s="922" t="s">
        <v>3404</v>
      </c>
      <c r="F1023" s="927">
        <v>338.03</v>
      </c>
      <c r="G1023" s="922">
        <v>32.97</v>
      </c>
      <c r="H1023" s="924">
        <v>11144.849099999999</v>
      </c>
      <c r="I1023" s="925"/>
      <c r="K1023" s="1078"/>
      <c r="L1023" s="1078"/>
    </row>
    <row r="1024" spans="1:12" s="926" customFormat="1" ht="42">
      <c r="A1024" s="922" t="s">
        <v>3313</v>
      </c>
      <c r="B1024" s="922" t="s">
        <v>3314</v>
      </c>
      <c r="C1024" s="922" t="s">
        <v>3405</v>
      </c>
      <c r="D1024" s="923">
        <v>46132</v>
      </c>
      <c r="E1024" s="922" t="s">
        <v>3406</v>
      </c>
      <c r="F1024" s="927">
        <v>338.03</v>
      </c>
      <c r="G1024" s="922">
        <v>8.61</v>
      </c>
      <c r="H1024" s="924">
        <v>2910.4382999999998</v>
      </c>
      <c r="I1024" s="925"/>
      <c r="K1024" s="1078"/>
      <c r="L1024" s="1078"/>
    </row>
    <row r="1025" spans="1:12" s="926" customFormat="1" ht="42">
      <c r="A1025" s="922" t="s">
        <v>3313</v>
      </c>
      <c r="B1025" s="922" t="s">
        <v>3314</v>
      </c>
      <c r="C1025" s="922" t="s">
        <v>3407</v>
      </c>
      <c r="D1025" s="923">
        <v>46132</v>
      </c>
      <c r="E1025" s="922" t="s">
        <v>3408</v>
      </c>
      <c r="F1025" s="927">
        <v>338.03</v>
      </c>
      <c r="G1025" s="922">
        <v>2.87</v>
      </c>
      <c r="H1025" s="924">
        <v>970.14609999999993</v>
      </c>
      <c r="I1025" s="925"/>
      <c r="K1025" s="1078"/>
      <c r="L1025" s="1078"/>
    </row>
    <row r="1026" spans="1:12" s="926" customFormat="1" ht="42">
      <c r="A1026" s="922" t="s">
        <v>3313</v>
      </c>
      <c r="B1026" s="922" t="s">
        <v>3314</v>
      </c>
      <c r="C1026" s="922" t="s">
        <v>3409</v>
      </c>
      <c r="D1026" s="923">
        <v>46133</v>
      </c>
      <c r="E1026" s="922" t="s">
        <v>3410</v>
      </c>
      <c r="F1026" s="927">
        <v>338.03</v>
      </c>
      <c r="G1026" s="922">
        <v>34.450000000000003</v>
      </c>
      <c r="H1026" s="924">
        <v>11645.1335</v>
      </c>
      <c r="I1026" s="925"/>
      <c r="K1026" s="1078"/>
      <c r="L1026" s="1078"/>
    </row>
    <row r="1027" spans="1:12" s="926" customFormat="1" ht="42">
      <c r="A1027" s="922" t="s">
        <v>3313</v>
      </c>
      <c r="B1027" s="922" t="s">
        <v>3314</v>
      </c>
      <c r="C1027" s="922" t="s">
        <v>3411</v>
      </c>
      <c r="D1027" s="923">
        <v>46131</v>
      </c>
      <c r="E1027" s="922" t="s">
        <v>3412</v>
      </c>
      <c r="F1027" s="927">
        <v>338.03</v>
      </c>
      <c r="G1027" s="922">
        <v>3.96</v>
      </c>
      <c r="H1027" s="924">
        <v>1338.5988</v>
      </c>
      <c r="I1027" s="925"/>
      <c r="K1027" s="1078"/>
      <c r="L1027" s="1078"/>
    </row>
    <row r="1028" spans="1:12" s="926" customFormat="1" ht="42">
      <c r="A1028" s="922" t="s">
        <v>3313</v>
      </c>
      <c r="B1028" s="922" t="s">
        <v>3314</v>
      </c>
      <c r="C1028" s="922" t="s">
        <v>3413</v>
      </c>
      <c r="D1028" s="923">
        <v>46131</v>
      </c>
      <c r="E1028" s="922" t="s">
        <v>3414</v>
      </c>
      <c r="F1028" s="927">
        <v>338.03</v>
      </c>
      <c r="G1028" s="922">
        <v>1.32</v>
      </c>
      <c r="H1028" s="924">
        <v>446.19959999999998</v>
      </c>
      <c r="I1028" s="925"/>
      <c r="K1028" s="1078"/>
      <c r="L1028" s="1078"/>
    </row>
    <row r="1029" spans="1:12" s="926" customFormat="1" ht="42">
      <c r="A1029" s="922" t="s">
        <v>3313</v>
      </c>
      <c r="B1029" s="922" t="s">
        <v>3314</v>
      </c>
      <c r="C1029" s="922" t="s">
        <v>3415</v>
      </c>
      <c r="D1029" s="923">
        <v>46147</v>
      </c>
      <c r="E1029" s="922" t="s">
        <v>3416</v>
      </c>
      <c r="F1029" s="927">
        <v>338.03</v>
      </c>
      <c r="G1029" s="922">
        <v>15.82</v>
      </c>
      <c r="H1029" s="924">
        <v>5347.6345999999994</v>
      </c>
      <c r="I1029" s="925"/>
      <c r="K1029" s="1078"/>
      <c r="L1029" s="1078"/>
    </row>
    <row r="1030" spans="1:12" s="926" customFormat="1" ht="42">
      <c r="A1030" s="922" t="s">
        <v>3313</v>
      </c>
      <c r="B1030" s="922" t="s">
        <v>3314</v>
      </c>
      <c r="C1030" s="922" t="s">
        <v>3417</v>
      </c>
      <c r="D1030" s="923">
        <v>46174</v>
      </c>
      <c r="E1030" s="922" t="s">
        <v>3418</v>
      </c>
      <c r="F1030" s="927">
        <v>338.03</v>
      </c>
      <c r="G1030" s="922">
        <v>8.8699999999999992</v>
      </c>
      <c r="H1030" s="924">
        <v>2998.3260999999993</v>
      </c>
      <c r="I1030" s="925"/>
      <c r="K1030" s="1078"/>
      <c r="L1030" s="1078"/>
    </row>
    <row r="1031" spans="1:12" s="926" customFormat="1" ht="42">
      <c r="A1031" s="922" t="s">
        <v>3313</v>
      </c>
      <c r="B1031" s="922" t="s">
        <v>3314</v>
      </c>
      <c r="C1031" s="922" t="s">
        <v>3419</v>
      </c>
      <c r="D1031" s="923">
        <v>46174</v>
      </c>
      <c r="E1031" s="922" t="s">
        <v>3420</v>
      </c>
      <c r="F1031" s="927">
        <v>338.03</v>
      </c>
      <c r="G1031" s="922">
        <v>2.96</v>
      </c>
      <c r="H1031" s="924">
        <v>1000.5687999999999</v>
      </c>
      <c r="I1031" s="925"/>
      <c r="K1031" s="1078"/>
      <c r="L1031" s="1078"/>
    </row>
    <row r="1032" spans="1:12" s="926" customFormat="1" ht="42">
      <c r="A1032" s="922" t="s">
        <v>3313</v>
      </c>
      <c r="B1032" s="922" t="s">
        <v>3314</v>
      </c>
      <c r="C1032" s="922" t="s">
        <v>3421</v>
      </c>
      <c r="D1032" s="923">
        <v>46174</v>
      </c>
      <c r="E1032" s="922" t="s">
        <v>3422</v>
      </c>
      <c r="F1032" s="927">
        <v>338.03</v>
      </c>
      <c r="G1032" s="922">
        <v>9.42</v>
      </c>
      <c r="H1032" s="924">
        <v>3184.2425999999996</v>
      </c>
      <c r="I1032" s="925"/>
      <c r="K1032" s="1078"/>
      <c r="L1032" s="1078"/>
    </row>
    <row r="1033" spans="1:12" s="926" customFormat="1" ht="42">
      <c r="A1033" s="922" t="s">
        <v>3313</v>
      </c>
      <c r="B1033" s="922" t="s">
        <v>3314</v>
      </c>
      <c r="C1033" s="922" t="s">
        <v>3423</v>
      </c>
      <c r="D1033" s="923">
        <v>46174</v>
      </c>
      <c r="E1033" s="922" t="s">
        <v>3424</v>
      </c>
      <c r="F1033" s="927">
        <v>338.03</v>
      </c>
      <c r="G1033" s="922">
        <v>3.14</v>
      </c>
      <c r="H1033" s="924">
        <v>1061.4141999999999</v>
      </c>
      <c r="I1033" s="925"/>
      <c r="K1033" s="1078"/>
      <c r="L1033" s="1078"/>
    </row>
    <row r="1034" spans="1:12" s="926" customFormat="1" ht="42">
      <c r="A1034" s="922" t="s">
        <v>3313</v>
      </c>
      <c r="B1034" s="922" t="s">
        <v>3314</v>
      </c>
      <c r="C1034" s="922" t="s">
        <v>3425</v>
      </c>
      <c r="D1034" s="923">
        <v>46174</v>
      </c>
      <c r="E1034" s="922" t="s">
        <v>3426</v>
      </c>
      <c r="F1034" s="927">
        <v>338.03</v>
      </c>
      <c r="G1034" s="922">
        <v>5.09</v>
      </c>
      <c r="H1034" s="924">
        <v>1720.5726999999997</v>
      </c>
      <c r="I1034" s="925"/>
      <c r="K1034" s="1078"/>
      <c r="L1034" s="1078"/>
    </row>
    <row r="1035" spans="1:12" s="926" customFormat="1" ht="42">
      <c r="A1035" s="922" t="s">
        <v>3313</v>
      </c>
      <c r="B1035" s="922" t="s">
        <v>3314</v>
      </c>
      <c r="C1035" s="922" t="s">
        <v>3427</v>
      </c>
      <c r="D1035" s="923">
        <v>46174</v>
      </c>
      <c r="E1035" s="922" t="s">
        <v>3428</v>
      </c>
      <c r="F1035" s="927">
        <v>338.03</v>
      </c>
      <c r="G1035" s="922">
        <v>1.7</v>
      </c>
      <c r="H1035" s="924">
        <v>574.65099999999995</v>
      </c>
      <c r="I1035" s="925"/>
      <c r="K1035" s="1078"/>
      <c r="L1035" s="1078"/>
    </row>
    <row r="1036" spans="1:12" s="926" customFormat="1" ht="42">
      <c r="A1036" s="922" t="s">
        <v>3313</v>
      </c>
      <c r="B1036" s="922" t="s">
        <v>3314</v>
      </c>
      <c r="C1036" s="922" t="s">
        <v>3429</v>
      </c>
      <c r="D1036" s="923">
        <v>46174</v>
      </c>
      <c r="E1036" s="922" t="s">
        <v>3430</v>
      </c>
      <c r="F1036" s="927">
        <v>338.03</v>
      </c>
      <c r="G1036" s="922">
        <v>10.32</v>
      </c>
      <c r="H1036" s="924">
        <v>3488.4695999999999</v>
      </c>
      <c r="I1036" s="925"/>
      <c r="K1036" s="1078"/>
      <c r="L1036" s="1078"/>
    </row>
    <row r="1037" spans="1:12" s="926" customFormat="1" ht="42">
      <c r="A1037" s="922" t="s">
        <v>3313</v>
      </c>
      <c r="B1037" s="922" t="s">
        <v>3314</v>
      </c>
      <c r="C1037" s="922" t="s">
        <v>3431</v>
      </c>
      <c r="D1037" s="923">
        <v>46174</v>
      </c>
      <c r="E1037" s="922" t="s">
        <v>3432</v>
      </c>
      <c r="F1037" s="927">
        <v>338.03</v>
      </c>
      <c r="G1037" s="922">
        <v>3.44</v>
      </c>
      <c r="H1037" s="924">
        <v>1162.8231999999998</v>
      </c>
      <c r="I1037" s="925"/>
      <c r="K1037" s="1078"/>
      <c r="L1037" s="1078"/>
    </row>
    <row r="1038" spans="1:12" s="926" customFormat="1" ht="42">
      <c r="A1038" s="922" t="s">
        <v>3313</v>
      </c>
      <c r="B1038" s="922" t="s">
        <v>3314</v>
      </c>
      <c r="C1038" s="922" t="s">
        <v>3433</v>
      </c>
      <c r="D1038" s="923">
        <v>46272</v>
      </c>
      <c r="E1038" s="922" t="s">
        <v>3434</v>
      </c>
      <c r="F1038" s="927">
        <v>338.03</v>
      </c>
      <c r="G1038" s="922">
        <v>6.32</v>
      </c>
      <c r="H1038" s="924">
        <v>2136.3496</v>
      </c>
      <c r="I1038" s="925"/>
      <c r="K1038" s="1078"/>
      <c r="L1038" s="1078"/>
    </row>
    <row r="1039" spans="1:12" s="926" customFormat="1" ht="42">
      <c r="A1039" s="922" t="s">
        <v>3313</v>
      </c>
      <c r="B1039" s="922" t="s">
        <v>3314</v>
      </c>
      <c r="C1039" s="922" t="s">
        <v>3435</v>
      </c>
      <c r="D1039" s="923">
        <v>46174</v>
      </c>
      <c r="E1039" s="922" t="s">
        <v>3436</v>
      </c>
      <c r="F1039" s="927">
        <v>338.03</v>
      </c>
      <c r="G1039" s="922">
        <v>2.11</v>
      </c>
      <c r="H1039" s="924">
        <v>713.24329999999986</v>
      </c>
      <c r="I1039" s="925"/>
      <c r="K1039" s="1078"/>
      <c r="L1039" s="1078"/>
    </row>
    <row r="1040" spans="1:12" s="926" customFormat="1" ht="42">
      <c r="A1040" s="922" t="s">
        <v>3313</v>
      </c>
      <c r="B1040" s="922" t="s">
        <v>3314</v>
      </c>
      <c r="C1040" s="922" t="s">
        <v>3437</v>
      </c>
      <c r="D1040" s="923">
        <v>46174</v>
      </c>
      <c r="E1040" s="922" t="s">
        <v>3438</v>
      </c>
      <c r="F1040" s="927">
        <v>338.03</v>
      </c>
      <c r="G1040" s="922">
        <v>7.16</v>
      </c>
      <c r="H1040" s="924">
        <v>2420.2947999999997</v>
      </c>
      <c r="I1040" s="925"/>
      <c r="K1040" s="1078"/>
      <c r="L1040" s="1078"/>
    </row>
    <row r="1041" spans="1:12" s="926" customFormat="1" ht="42">
      <c r="A1041" s="922" t="s">
        <v>3313</v>
      </c>
      <c r="B1041" s="922" t="s">
        <v>3314</v>
      </c>
      <c r="C1041" s="922" t="s">
        <v>3439</v>
      </c>
      <c r="D1041" s="923">
        <v>46174</v>
      </c>
      <c r="E1041" s="922" t="s">
        <v>3440</v>
      </c>
      <c r="F1041" s="927">
        <v>338.03</v>
      </c>
      <c r="G1041" s="922">
        <v>2.39</v>
      </c>
      <c r="H1041" s="924">
        <v>807.89170000000001</v>
      </c>
      <c r="I1041" s="925"/>
      <c r="K1041" s="1078"/>
      <c r="L1041" s="1078"/>
    </row>
    <row r="1042" spans="1:12" s="926" customFormat="1" ht="63">
      <c r="A1042" s="922" t="s">
        <v>3313</v>
      </c>
      <c r="B1042" s="922" t="s">
        <v>3314</v>
      </c>
      <c r="C1042" s="922" t="s">
        <v>3441</v>
      </c>
      <c r="D1042" s="923">
        <v>46174</v>
      </c>
      <c r="E1042" s="922" t="s">
        <v>3442</v>
      </c>
      <c r="F1042" s="927">
        <v>338.03</v>
      </c>
      <c r="G1042" s="922">
        <v>3.81</v>
      </c>
      <c r="H1042" s="924">
        <v>1287.8942999999999</v>
      </c>
      <c r="I1042" s="925"/>
      <c r="K1042" s="1078"/>
      <c r="L1042" s="1078"/>
    </row>
    <row r="1043" spans="1:12" s="926" customFormat="1" ht="63">
      <c r="A1043" s="922" t="s">
        <v>3313</v>
      </c>
      <c r="B1043" s="922" t="s">
        <v>3314</v>
      </c>
      <c r="C1043" s="922" t="s">
        <v>3443</v>
      </c>
      <c r="D1043" s="923">
        <v>46174</v>
      </c>
      <c r="E1043" s="922" t="s">
        <v>3444</v>
      </c>
      <c r="F1043" s="927">
        <v>338.03</v>
      </c>
      <c r="G1043" s="922">
        <v>1.27</v>
      </c>
      <c r="H1043" s="924">
        <v>429.29809999999998</v>
      </c>
      <c r="I1043" s="925"/>
      <c r="K1043" s="1078"/>
      <c r="L1043" s="1078"/>
    </row>
    <row r="1044" spans="1:12" s="926" customFormat="1" ht="42">
      <c r="A1044" s="922" t="s">
        <v>3313</v>
      </c>
      <c r="B1044" s="922" t="s">
        <v>3314</v>
      </c>
      <c r="C1044" s="922" t="s">
        <v>3445</v>
      </c>
      <c r="D1044" s="923">
        <v>46175</v>
      </c>
      <c r="E1044" s="922" t="s">
        <v>3446</v>
      </c>
      <c r="F1044" s="927">
        <v>338.03</v>
      </c>
      <c r="G1044" s="922">
        <v>35.479999999999997</v>
      </c>
      <c r="H1044" s="924">
        <v>11993.304399999997</v>
      </c>
      <c r="I1044" s="925"/>
      <c r="K1044" s="1078"/>
      <c r="L1044" s="1078"/>
    </row>
    <row r="1045" spans="1:12" s="926" customFormat="1" ht="42">
      <c r="A1045" s="922" t="s">
        <v>3313</v>
      </c>
      <c r="B1045" s="922" t="s">
        <v>3314</v>
      </c>
      <c r="C1045" s="922" t="s">
        <v>3447</v>
      </c>
      <c r="D1045" s="923">
        <v>46175</v>
      </c>
      <c r="E1045" s="922" t="s">
        <v>3448</v>
      </c>
      <c r="F1045" s="927">
        <v>338.03</v>
      </c>
      <c r="G1045" s="922">
        <v>37.67</v>
      </c>
      <c r="H1045" s="924">
        <v>12733.590099999999</v>
      </c>
      <c r="I1045" s="925"/>
      <c r="K1045" s="1078"/>
      <c r="L1045" s="1078"/>
    </row>
    <row r="1046" spans="1:12" s="926" customFormat="1" ht="42">
      <c r="A1046" s="922" t="s">
        <v>3313</v>
      </c>
      <c r="B1046" s="922" t="s">
        <v>3314</v>
      </c>
      <c r="C1046" s="922" t="s">
        <v>3449</v>
      </c>
      <c r="D1046" s="923">
        <v>46175</v>
      </c>
      <c r="E1046" s="922" t="s">
        <v>3450</v>
      </c>
      <c r="F1046" s="927">
        <v>338.03</v>
      </c>
      <c r="G1046" s="922">
        <v>20.36</v>
      </c>
      <c r="H1046" s="924">
        <v>6882.2907999999989</v>
      </c>
      <c r="I1046" s="925"/>
      <c r="K1046" s="1078"/>
      <c r="L1046" s="1078"/>
    </row>
    <row r="1047" spans="1:12" s="926" customFormat="1" ht="42">
      <c r="A1047" s="922" t="s">
        <v>3313</v>
      </c>
      <c r="B1047" s="922" t="s">
        <v>3314</v>
      </c>
      <c r="C1047" s="922" t="s">
        <v>3451</v>
      </c>
      <c r="D1047" s="923">
        <v>46175</v>
      </c>
      <c r="E1047" s="922" t="s">
        <v>3452</v>
      </c>
      <c r="F1047" s="927">
        <v>338.03</v>
      </c>
      <c r="G1047" s="922">
        <v>41.26</v>
      </c>
      <c r="H1047" s="924">
        <v>13947.117799999998</v>
      </c>
      <c r="I1047" s="925"/>
      <c r="K1047" s="1078"/>
      <c r="L1047" s="1078"/>
    </row>
    <row r="1048" spans="1:12" s="926" customFormat="1" ht="42">
      <c r="A1048" s="922" t="s">
        <v>3313</v>
      </c>
      <c r="B1048" s="922" t="s">
        <v>3314</v>
      </c>
      <c r="C1048" s="922" t="s">
        <v>3453</v>
      </c>
      <c r="D1048" s="923">
        <v>46175</v>
      </c>
      <c r="E1048" s="922" t="s">
        <v>3454</v>
      </c>
      <c r="F1048" s="927">
        <v>338.03</v>
      </c>
      <c r="G1048" s="922">
        <v>25.27</v>
      </c>
      <c r="H1048" s="924">
        <v>8542.0180999999993</v>
      </c>
      <c r="I1048" s="925"/>
      <c r="K1048" s="1078"/>
      <c r="L1048" s="1078"/>
    </row>
    <row r="1049" spans="1:12" s="926" customFormat="1" ht="42">
      <c r="A1049" s="922" t="s">
        <v>3313</v>
      </c>
      <c r="B1049" s="922" t="s">
        <v>3314</v>
      </c>
      <c r="C1049" s="922" t="s">
        <v>3455</v>
      </c>
      <c r="D1049" s="923">
        <v>46175</v>
      </c>
      <c r="E1049" s="922" t="s">
        <v>3456</v>
      </c>
      <c r="F1049" s="927">
        <v>338.03</v>
      </c>
      <c r="G1049" s="922">
        <v>28.62</v>
      </c>
      <c r="H1049" s="924">
        <v>9674.4185999999991</v>
      </c>
      <c r="I1049" s="925"/>
      <c r="K1049" s="1078"/>
      <c r="L1049" s="1078"/>
    </row>
    <row r="1050" spans="1:12" s="926" customFormat="1" ht="42">
      <c r="A1050" s="922" t="s">
        <v>3313</v>
      </c>
      <c r="B1050" s="922" t="s">
        <v>3314</v>
      </c>
      <c r="C1050" s="922" t="s">
        <v>3457</v>
      </c>
      <c r="D1050" s="923">
        <v>46175</v>
      </c>
      <c r="E1050" s="922" t="s">
        <v>3458</v>
      </c>
      <c r="F1050" s="927">
        <v>338.03</v>
      </c>
      <c r="G1050" s="922">
        <v>28.1</v>
      </c>
      <c r="H1050" s="924">
        <v>9498.643</v>
      </c>
      <c r="I1050" s="925"/>
      <c r="K1050" s="1078"/>
      <c r="L1050" s="1078"/>
    </row>
    <row r="1051" spans="1:12" s="926" customFormat="1" ht="42">
      <c r="A1051" s="922" t="s">
        <v>3313</v>
      </c>
      <c r="B1051" s="922" t="s">
        <v>3314</v>
      </c>
      <c r="C1051" s="922" t="s">
        <v>3459</v>
      </c>
      <c r="D1051" s="923">
        <v>46272</v>
      </c>
      <c r="E1051" s="922" t="s">
        <v>3460</v>
      </c>
      <c r="F1051" s="927">
        <v>338.03</v>
      </c>
      <c r="G1051" s="922">
        <v>9.5</v>
      </c>
      <c r="H1051" s="924">
        <v>3211.2849999999999</v>
      </c>
      <c r="I1051" s="925"/>
      <c r="K1051" s="1078"/>
      <c r="L1051" s="1078"/>
    </row>
    <row r="1052" spans="1:12" s="926" customFormat="1" ht="42">
      <c r="A1052" s="922" t="s">
        <v>3313</v>
      </c>
      <c r="B1052" s="922" t="s">
        <v>3314</v>
      </c>
      <c r="C1052" s="922" t="s">
        <v>3461</v>
      </c>
      <c r="D1052" s="923">
        <v>46186</v>
      </c>
      <c r="E1052" s="922" t="s">
        <v>3462</v>
      </c>
      <c r="F1052" s="927">
        <v>338.03</v>
      </c>
      <c r="G1052" s="922">
        <v>3.17</v>
      </c>
      <c r="H1052" s="924">
        <v>1071.5550999999998</v>
      </c>
      <c r="I1052" s="925"/>
      <c r="K1052" s="1078"/>
      <c r="L1052" s="1078"/>
    </row>
    <row r="1053" spans="1:12" s="926" customFormat="1" ht="42">
      <c r="A1053" s="922" t="s">
        <v>3313</v>
      </c>
      <c r="B1053" s="922" t="s">
        <v>3314</v>
      </c>
      <c r="C1053" s="922" t="s">
        <v>3463</v>
      </c>
      <c r="D1053" s="923">
        <v>46187</v>
      </c>
      <c r="E1053" s="922" t="s">
        <v>3464</v>
      </c>
      <c r="F1053" s="927">
        <v>338.03</v>
      </c>
      <c r="G1053" s="922">
        <v>7.85</v>
      </c>
      <c r="H1053" s="924">
        <v>2653.5354999999995</v>
      </c>
      <c r="I1053" s="925"/>
      <c r="K1053" s="1078"/>
      <c r="L1053" s="1078"/>
    </row>
    <row r="1054" spans="1:12" s="926" customFormat="1" ht="42">
      <c r="A1054" s="922" t="s">
        <v>3313</v>
      </c>
      <c r="B1054" s="922" t="s">
        <v>3314</v>
      </c>
      <c r="C1054" s="922" t="s">
        <v>3465</v>
      </c>
      <c r="D1054" s="923">
        <v>46187</v>
      </c>
      <c r="E1054" s="922" t="s">
        <v>3466</v>
      </c>
      <c r="F1054" s="927">
        <v>338.03</v>
      </c>
      <c r="G1054" s="922">
        <v>2.62</v>
      </c>
      <c r="H1054" s="924">
        <v>885.6386</v>
      </c>
      <c r="I1054" s="925"/>
      <c r="K1054" s="1078"/>
      <c r="L1054" s="1078"/>
    </row>
    <row r="1055" spans="1:12" s="926" customFormat="1" ht="42">
      <c r="A1055" s="922" t="s">
        <v>3313</v>
      </c>
      <c r="B1055" s="922" t="s">
        <v>3314</v>
      </c>
      <c r="C1055" s="922" t="s">
        <v>3467</v>
      </c>
      <c r="D1055" s="923">
        <v>46187</v>
      </c>
      <c r="E1055" s="922" t="s">
        <v>3468</v>
      </c>
      <c r="F1055" s="927">
        <v>338.03</v>
      </c>
      <c r="G1055" s="922">
        <v>8.52</v>
      </c>
      <c r="H1055" s="924">
        <v>2880.0155999999997</v>
      </c>
      <c r="I1055" s="925"/>
      <c r="K1055" s="1078"/>
      <c r="L1055" s="1078"/>
    </row>
    <row r="1056" spans="1:12" s="926" customFormat="1" ht="42">
      <c r="A1056" s="922" t="s">
        <v>3313</v>
      </c>
      <c r="B1056" s="922" t="s">
        <v>3314</v>
      </c>
      <c r="C1056" s="922" t="s">
        <v>3469</v>
      </c>
      <c r="D1056" s="923">
        <v>46187</v>
      </c>
      <c r="E1056" s="922" t="s">
        <v>3470</v>
      </c>
      <c r="F1056" s="927">
        <v>338.03</v>
      </c>
      <c r="G1056" s="922">
        <v>2.84</v>
      </c>
      <c r="H1056" s="924">
        <v>960.00519999999983</v>
      </c>
      <c r="I1056" s="925"/>
      <c r="K1056" s="1078"/>
      <c r="L1056" s="1078"/>
    </row>
    <row r="1057" spans="1:12" s="926" customFormat="1" ht="42">
      <c r="A1057" s="922" t="s">
        <v>3313</v>
      </c>
      <c r="B1057" s="922" t="s">
        <v>3314</v>
      </c>
      <c r="C1057" s="922" t="s">
        <v>3471</v>
      </c>
      <c r="D1057" s="923">
        <v>46187</v>
      </c>
      <c r="E1057" s="922" t="s">
        <v>3472</v>
      </c>
      <c r="F1057" s="927">
        <v>338.03</v>
      </c>
      <c r="G1057" s="922">
        <v>38</v>
      </c>
      <c r="H1057" s="924">
        <v>12845.14</v>
      </c>
      <c r="I1057" s="925"/>
      <c r="K1057" s="1078"/>
      <c r="L1057" s="1078"/>
    </row>
    <row r="1058" spans="1:12" s="926" customFormat="1" ht="42">
      <c r="A1058" s="922" t="s">
        <v>3313</v>
      </c>
      <c r="B1058" s="922" t="s">
        <v>3314</v>
      </c>
      <c r="C1058" s="922" t="s">
        <v>3473</v>
      </c>
      <c r="D1058" s="923">
        <v>46191</v>
      </c>
      <c r="E1058" s="922" t="s">
        <v>3474</v>
      </c>
      <c r="F1058" s="927">
        <v>338.03</v>
      </c>
      <c r="G1058" s="922">
        <v>34.1</v>
      </c>
      <c r="H1058" s="924">
        <v>11526.823</v>
      </c>
      <c r="I1058" s="925"/>
      <c r="K1058" s="1078"/>
      <c r="L1058" s="1078"/>
    </row>
    <row r="1059" spans="1:12" s="926" customFormat="1" ht="42">
      <c r="A1059" s="922" t="s">
        <v>3313</v>
      </c>
      <c r="B1059" s="922" t="s">
        <v>3314</v>
      </c>
      <c r="C1059" s="922" t="s">
        <v>3475</v>
      </c>
      <c r="D1059" s="923">
        <v>46191</v>
      </c>
      <c r="E1059" s="922" t="s">
        <v>3476</v>
      </c>
      <c r="F1059" s="927">
        <v>338.03</v>
      </c>
      <c r="G1059" s="922">
        <v>31.38</v>
      </c>
      <c r="H1059" s="924">
        <v>10607.381399999998</v>
      </c>
      <c r="I1059" s="925"/>
      <c r="K1059" s="1078"/>
      <c r="L1059" s="1078"/>
    </row>
    <row r="1060" spans="1:12" s="926" customFormat="1" ht="42">
      <c r="A1060" s="922" t="s">
        <v>3313</v>
      </c>
      <c r="B1060" s="922" t="s">
        <v>3314</v>
      </c>
      <c r="C1060" s="922" t="s">
        <v>3477</v>
      </c>
      <c r="D1060" s="923">
        <v>46198</v>
      </c>
      <c r="E1060" s="922" t="s">
        <v>3478</v>
      </c>
      <c r="F1060" s="927">
        <v>338.03</v>
      </c>
      <c r="G1060" s="922">
        <v>2.84</v>
      </c>
      <c r="H1060" s="924">
        <v>960.00519999999983</v>
      </c>
      <c r="I1060" s="925"/>
      <c r="K1060" s="1078"/>
      <c r="L1060" s="1078"/>
    </row>
    <row r="1061" spans="1:12" s="926" customFormat="1" ht="42">
      <c r="A1061" s="922" t="s">
        <v>3313</v>
      </c>
      <c r="B1061" s="922" t="s">
        <v>3314</v>
      </c>
      <c r="C1061" s="922" t="s">
        <v>3479</v>
      </c>
      <c r="D1061" s="923">
        <v>46198</v>
      </c>
      <c r="E1061" s="922" t="s">
        <v>3480</v>
      </c>
      <c r="F1061" s="927">
        <v>338.03</v>
      </c>
      <c r="G1061" s="922">
        <v>2.62</v>
      </c>
      <c r="H1061" s="924">
        <v>885.6386</v>
      </c>
      <c r="I1061" s="925"/>
      <c r="K1061" s="1078"/>
      <c r="L1061" s="1078"/>
    </row>
    <row r="1062" spans="1:12" s="926" customFormat="1" ht="42">
      <c r="A1062" s="922" t="s">
        <v>3313</v>
      </c>
      <c r="B1062" s="922" t="s">
        <v>3314</v>
      </c>
      <c r="C1062" s="922" t="s">
        <v>3481</v>
      </c>
      <c r="D1062" s="923">
        <v>46198</v>
      </c>
      <c r="E1062" s="922" t="s">
        <v>3482</v>
      </c>
      <c r="F1062" s="927">
        <v>338.03</v>
      </c>
      <c r="G1062" s="922">
        <v>3.17</v>
      </c>
      <c r="H1062" s="924">
        <v>1071.5550999999998</v>
      </c>
      <c r="I1062" s="925"/>
      <c r="K1062" s="1078"/>
      <c r="L1062" s="1078"/>
    </row>
    <row r="1063" spans="1:12" s="926" customFormat="1" ht="42">
      <c r="A1063" s="922" t="s">
        <v>3313</v>
      </c>
      <c r="B1063" s="922" t="s">
        <v>3314</v>
      </c>
      <c r="C1063" s="922" t="s">
        <v>3483</v>
      </c>
      <c r="D1063" s="923">
        <v>46222</v>
      </c>
      <c r="E1063" s="922" t="s">
        <v>3484</v>
      </c>
      <c r="F1063" s="927">
        <v>338.03</v>
      </c>
      <c r="G1063" s="922">
        <v>2.96</v>
      </c>
      <c r="H1063" s="924">
        <v>1000.5687999999999</v>
      </c>
      <c r="I1063" s="925"/>
      <c r="K1063" s="1078"/>
      <c r="L1063" s="1078"/>
    </row>
    <row r="1064" spans="1:12" s="926" customFormat="1" ht="42">
      <c r="A1064" s="922" t="s">
        <v>3313</v>
      </c>
      <c r="B1064" s="922" t="s">
        <v>3314</v>
      </c>
      <c r="C1064" s="922" t="s">
        <v>3485</v>
      </c>
      <c r="D1064" s="923">
        <v>46222</v>
      </c>
      <c r="E1064" s="922" t="s">
        <v>3486</v>
      </c>
      <c r="F1064" s="927">
        <v>338.03</v>
      </c>
      <c r="G1064" s="922">
        <v>2.87</v>
      </c>
      <c r="H1064" s="924">
        <v>970.14609999999993</v>
      </c>
      <c r="I1064" s="925"/>
      <c r="K1064" s="1078"/>
      <c r="L1064" s="1078"/>
    </row>
    <row r="1065" spans="1:12" s="926" customFormat="1" ht="42">
      <c r="A1065" s="922" t="s">
        <v>3313</v>
      </c>
      <c r="B1065" s="922" t="s">
        <v>3314</v>
      </c>
      <c r="C1065" s="922" t="s">
        <v>3487</v>
      </c>
      <c r="D1065" s="923">
        <v>46243</v>
      </c>
      <c r="E1065" s="922" t="s">
        <v>3488</v>
      </c>
      <c r="F1065" s="927">
        <v>338.03</v>
      </c>
      <c r="G1065" s="922">
        <v>2.87</v>
      </c>
      <c r="H1065" s="924">
        <v>970.14609999999993</v>
      </c>
      <c r="I1065" s="925"/>
      <c r="K1065" s="1078"/>
      <c r="L1065" s="1078"/>
    </row>
    <row r="1066" spans="1:12" s="926" customFormat="1" ht="42">
      <c r="A1066" s="922" t="s">
        <v>3313</v>
      </c>
      <c r="B1066" s="922" t="s">
        <v>3314</v>
      </c>
      <c r="C1066" s="922" t="s">
        <v>3489</v>
      </c>
      <c r="D1066" s="923">
        <v>46251</v>
      </c>
      <c r="E1066" s="922" t="s">
        <v>3490</v>
      </c>
      <c r="F1066" s="927">
        <v>338.03</v>
      </c>
      <c r="G1066" s="922">
        <v>2.06</v>
      </c>
      <c r="H1066" s="924">
        <v>696.34179999999992</v>
      </c>
      <c r="I1066" s="925"/>
      <c r="K1066" s="1078"/>
      <c r="L1066" s="1078"/>
    </row>
    <row r="1067" spans="1:12" s="926" customFormat="1" ht="42">
      <c r="A1067" s="922" t="s">
        <v>3313</v>
      </c>
      <c r="B1067" s="922" t="s">
        <v>3314</v>
      </c>
      <c r="C1067" s="922" t="s">
        <v>3491</v>
      </c>
      <c r="D1067" s="923">
        <v>46252</v>
      </c>
      <c r="E1067" s="922" t="s">
        <v>3492</v>
      </c>
      <c r="F1067" s="927">
        <v>338.03</v>
      </c>
      <c r="G1067" s="922">
        <v>2.34</v>
      </c>
      <c r="H1067" s="924">
        <v>790.99019999999985</v>
      </c>
      <c r="I1067" s="925"/>
      <c r="K1067" s="1078"/>
      <c r="L1067" s="1078"/>
    </row>
    <row r="1068" spans="1:12" s="926" customFormat="1" ht="42">
      <c r="A1068" s="922" t="s">
        <v>3313</v>
      </c>
      <c r="B1068" s="922" t="s">
        <v>3314</v>
      </c>
      <c r="C1068" s="922" t="s">
        <v>3493</v>
      </c>
      <c r="D1068" s="923">
        <v>46256</v>
      </c>
      <c r="E1068" s="922" t="s">
        <v>3494</v>
      </c>
      <c r="F1068" s="927">
        <v>338.03</v>
      </c>
      <c r="G1068" s="922">
        <v>8.3800000000000008</v>
      </c>
      <c r="H1068" s="924">
        <v>2832.6914000000002</v>
      </c>
      <c r="I1068" s="925"/>
      <c r="K1068" s="1078"/>
      <c r="L1068" s="1078"/>
    </row>
    <row r="1069" spans="1:12" s="926" customFormat="1" ht="42">
      <c r="A1069" s="922" t="s">
        <v>3313</v>
      </c>
      <c r="B1069" s="922" t="s">
        <v>3314</v>
      </c>
      <c r="C1069" s="922" t="s">
        <v>3495</v>
      </c>
      <c r="D1069" s="923">
        <v>46256</v>
      </c>
      <c r="E1069" s="922" t="s">
        <v>3496</v>
      </c>
      <c r="F1069" s="927">
        <v>338.03</v>
      </c>
      <c r="G1069" s="922">
        <v>2.79</v>
      </c>
      <c r="H1069" s="924">
        <v>943.10369999999989</v>
      </c>
      <c r="I1069" s="925"/>
      <c r="K1069" s="1078"/>
      <c r="L1069" s="1078"/>
    </row>
    <row r="1070" spans="1:12" s="926" customFormat="1" ht="42">
      <c r="A1070" s="922" t="s">
        <v>3313</v>
      </c>
      <c r="B1070" s="922" t="s">
        <v>3314</v>
      </c>
      <c r="C1070" s="922" t="s">
        <v>3497</v>
      </c>
      <c r="D1070" s="923">
        <v>46257</v>
      </c>
      <c r="E1070" s="922" t="s">
        <v>3498</v>
      </c>
      <c r="F1070" s="927">
        <v>338.03</v>
      </c>
      <c r="G1070" s="922">
        <v>33.520000000000003</v>
      </c>
      <c r="H1070" s="924">
        <v>11330.765600000001</v>
      </c>
      <c r="I1070" s="925"/>
      <c r="K1070" s="1078"/>
      <c r="L1070" s="1078"/>
    </row>
    <row r="1071" spans="1:12" s="926" customFormat="1" ht="168">
      <c r="A1071" s="922" t="s">
        <v>3313</v>
      </c>
      <c r="B1071" s="922" t="s">
        <v>3314</v>
      </c>
      <c r="C1071" s="922" t="s">
        <v>3203</v>
      </c>
      <c r="D1071" s="923">
        <v>46274</v>
      </c>
      <c r="E1071" s="922" t="s">
        <v>3499</v>
      </c>
      <c r="F1071" s="927">
        <v>338.03</v>
      </c>
      <c r="G1071" s="922">
        <v>12.8</v>
      </c>
      <c r="H1071" s="924">
        <v>4326.7839999999997</v>
      </c>
      <c r="I1071" s="925"/>
      <c r="K1071" s="1078"/>
      <c r="L1071" s="1078"/>
    </row>
    <row r="1072" spans="1:12" s="926" customFormat="1" ht="105">
      <c r="A1072" s="922" t="s">
        <v>3313</v>
      </c>
      <c r="B1072" s="922" t="s">
        <v>3314</v>
      </c>
      <c r="C1072" s="922" t="s">
        <v>3205</v>
      </c>
      <c r="D1072" s="923">
        <v>46274</v>
      </c>
      <c r="E1072" s="922" t="s">
        <v>3311</v>
      </c>
      <c r="F1072" s="927">
        <v>338.03</v>
      </c>
      <c r="G1072" s="922">
        <v>2.75</v>
      </c>
      <c r="H1072" s="924">
        <v>929.58249999999998</v>
      </c>
      <c r="I1072" s="925"/>
      <c r="K1072" s="1078"/>
      <c r="L1072" s="1078"/>
    </row>
    <row r="1073" spans="1:12" s="926" customFormat="1" ht="210">
      <c r="A1073" s="922" t="s">
        <v>3313</v>
      </c>
      <c r="B1073" s="922" t="s">
        <v>3314</v>
      </c>
      <c r="C1073" s="922" t="s">
        <v>6157</v>
      </c>
      <c r="D1073" s="923">
        <v>46302</v>
      </c>
      <c r="E1073" s="922" t="s">
        <v>3500</v>
      </c>
      <c r="F1073" s="927">
        <v>338.03</v>
      </c>
      <c r="G1073" s="922">
        <v>12.8</v>
      </c>
      <c r="H1073" s="924">
        <v>4326.7839999999997</v>
      </c>
      <c r="I1073" s="925"/>
      <c r="K1073" s="1078"/>
      <c r="L1073" s="1078"/>
    </row>
    <row r="1074" spans="1:12" s="926" customFormat="1" ht="252">
      <c r="A1074" s="922" t="s">
        <v>3313</v>
      </c>
      <c r="B1074" s="922" t="s">
        <v>3314</v>
      </c>
      <c r="C1074" s="922" t="s">
        <v>6164</v>
      </c>
      <c r="D1074" s="923">
        <v>46302</v>
      </c>
      <c r="E1074" s="922" t="s">
        <v>3502</v>
      </c>
      <c r="F1074" s="927">
        <v>338.03</v>
      </c>
      <c r="G1074" s="922">
        <v>9.51</v>
      </c>
      <c r="H1074" s="924">
        <v>3214.6652999999997</v>
      </c>
      <c r="I1074" s="925"/>
      <c r="K1074" s="1078"/>
      <c r="L1074" s="1078"/>
    </row>
    <row r="1075" spans="1:12" s="926" customFormat="1" ht="147">
      <c r="A1075" s="922" t="s">
        <v>3313</v>
      </c>
      <c r="B1075" s="922" t="s">
        <v>3314</v>
      </c>
      <c r="C1075" s="922" t="s">
        <v>6165</v>
      </c>
      <c r="D1075" s="923">
        <v>46303</v>
      </c>
      <c r="E1075" s="922" t="s">
        <v>3282</v>
      </c>
      <c r="F1075" s="927">
        <v>338.03</v>
      </c>
      <c r="G1075" s="922">
        <v>2.75</v>
      </c>
      <c r="H1075" s="924">
        <v>929.58249999999998</v>
      </c>
      <c r="I1075" s="925"/>
      <c r="K1075" s="1078"/>
      <c r="L1075" s="1078"/>
    </row>
    <row r="1076" spans="1:12" s="926" customFormat="1" ht="63">
      <c r="A1076" s="922" t="s">
        <v>3313</v>
      </c>
      <c r="B1076" s="922" t="s">
        <v>3314</v>
      </c>
      <c r="C1076" s="922" t="s">
        <v>5801</v>
      </c>
      <c r="D1076" s="923">
        <v>46291</v>
      </c>
      <c r="E1076" s="922" t="s">
        <v>5802</v>
      </c>
      <c r="F1076" s="927">
        <v>338.03</v>
      </c>
      <c r="G1076" s="922">
        <v>5.74</v>
      </c>
      <c r="H1076" s="924">
        <v>1940.2921999999999</v>
      </c>
      <c r="I1076" s="925"/>
      <c r="K1076" s="1078"/>
      <c r="L1076" s="1078"/>
    </row>
    <row r="1077" spans="1:12" s="926" customFormat="1" ht="84">
      <c r="A1077" s="922" t="s">
        <v>3313</v>
      </c>
      <c r="B1077" s="922" t="s">
        <v>3314</v>
      </c>
      <c r="C1077" s="922" t="s">
        <v>5803</v>
      </c>
      <c r="D1077" s="923">
        <v>46293</v>
      </c>
      <c r="E1077" s="922" t="s">
        <v>5939</v>
      </c>
      <c r="F1077" s="927">
        <v>338.03</v>
      </c>
      <c r="G1077" s="922">
        <v>10.91</v>
      </c>
      <c r="H1077" s="924">
        <v>3687.9072999999999</v>
      </c>
      <c r="I1077" s="925"/>
      <c r="K1077" s="1078"/>
      <c r="L1077" s="1078"/>
    </row>
    <row r="1078" spans="1:12" s="926" customFormat="1" ht="63">
      <c r="A1078" s="922" t="s">
        <v>3313</v>
      </c>
      <c r="B1078" s="922" t="s">
        <v>3314</v>
      </c>
      <c r="C1078" s="922" t="s">
        <v>5940</v>
      </c>
      <c r="D1078" s="923">
        <v>46293</v>
      </c>
      <c r="E1078" s="922" t="s">
        <v>5941</v>
      </c>
      <c r="F1078" s="927">
        <v>338.03</v>
      </c>
      <c r="G1078" s="922">
        <v>2.06</v>
      </c>
      <c r="H1078" s="924">
        <v>696.34179999999992</v>
      </c>
      <c r="I1078" s="925"/>
      <c r="K1078" s="1078"/>
      <c r="L1078" s="1078"/>
    </row>
    <row r="1079" spans="1:12" s="926" customFormat="1" ht="63">
      <c r="A1079" s="922" t="s">
        <v>3313</v>
      </c>
      <c r="B1079" s="922" t="s">
        <v>3314</v>
      </c>
      <c r="C1079" s="922" t="s">
        <v>5942</v>
      </c>
      <c r="D1079" s="923">
        <v>46293</v>
      </c>
      <c r="E1079" s="922" t="s">
        <v>5943</v>
      </c>
      <c r="F1079" s="927">
        <v>338.03</v>
      </c>
      <c r="G1079" s="922">
        <v>4.68</v>
      </c>
      <c r="H1079" s="924">
        <v>1581.9803999999997</v>
      </c>
      <c r="I1079" s="925"/>
      <c r="K1079" s="1078"/>
      <c r="L1079" s="1078"/>
    </row>
    <row r="1080" spans="1:12" s="926" customFormat="1" ht="63">
      <c r="A1080" s="922" t="s">
        <v>3313</v>
      </c>
      <c r="B1080" s="922" t="s">
        <v>3314</v>
      </c>
      <c r="C1080" s="922" t="s">
        <v>5944</v>
      </c>
      <c r="D1080" s="923">
        <v>46293</v>
      </c>
      <c r="E1080" s="922" t="s">
        <v>5945</v>
      </c>
      <c r="F1080" s="927">
        <v>338.03</v>
      </c>
      <c r="G1080" s="922">
        <v>4.7699999999999996</v>
      </c>
      <c r="H1080" s="924">
        <v>1612.4030999999998</v>
      </c>
      <c r="I1080" s="925"/>
      <c r="K1080" s="1078"/>
      <c r="L1080" s="1078"/>
    </row>
    <row r="1081" spans="1:12" s="926" customFormat="1" ht="63">
      <c r="A1081" s="922" t="s">
        <v>3313</v>
      </c>
      <c r="B1081" s="922" t="s">
        <v>3314</v>
      </c>
      <c r="C1081" s="922" t="s">
        <v>5946</v>
      </c>
      <c r="D1081" s="923">
        <v>46293</v>
      </c>
      <c r="E1081" s="922" t="s">
        <v>5947</v>
      </c>
      <c r="F1081" s="927">
        <v>338.03</v>
      </c>
      <c r="G1081" s="922">
        <v>6.33</v>
      </c>
      <c r="H1081" s="924">
        <v>2139.7298999999998</v>
      </c>
      <c r="I1081" s="925"/>
      <c r="K1081" s="1078"/>
      <c r="L1081" s="1078"/>
    </row>
    <row r="1082" spans="1:12" s="926" customFormat="1" ht="84">
      <c r="A1082" s="922" t="s">
        <v>3313</v>
      </c>
      <c r="B1082" s="922" t="s">
        <v>3314</v>
      </c>
      <c r="C1082" s="922" t="s">
        <v>5948</v>
      </c>
      <c r="D1082" s="923">
        <v>46293</v>
      </c>
      <c r="E1082" s="922" t="s">
        <v>5949</v>
      </c>
      <c r="F1082" s="927">
        <v>338.03</v>
      </c>
      <c r="G1082" s="922">
        <v>5.09</v>
      </c>
      <c r="H1082" s="924">
        <v>1720.5726999999997</v>
      </c>
      <c r="I1082" s="925"/>
      <c r="K1082" s="1078"/>
      <c r="L1082" s="1078"/>
    </row>
    <row r="1083" spans="1:12" s="926" customFormat="1" ht="84">
      <c r="A1083" s="922" t="s">
        <v>3313</v>
      </c>
      <c r="B1083" s="922" t="s">
        <v>3314</v>
      </c>
      <c r="C1083" s="922" t="s">
        <v>5950</v>
      </c>
      <c r="D1083" s="923">
        <v>46295</v>
      </c>
      <c r="E1083" s="922" t="s">
        <v>5951</v>
      </c>
      <c r="F1083" s="927">
        <v>338.03</v>
      </c>
      <c r="G1083" s="922">
        <v>10.15</v>
      </c>
      <c r="H1083" s="924">
        <v>3431.0045</v>
      </c>
      <c r="I1083" s="925"/>
      <c r="K1083" s="1078"/>
      <c r="L1083" s="1078"/>
    </row>
    <row r="1084" spans="1:12" s="926" customFormat="1" ht="63">
      <c r="A1084" s="922" t="s">
        <v>3503</v>
      </c>
      <c r="B1084" s="922" t="s">
        <v>3504</v>
      </c>
      <c r="C1084" s="922" t="s">
        <v>3505</v>
      </c>
      <c r="D1084" s="923">
        <v>46018</v>
      </c>
      <c r="E1084" s="922" t="s">
        <v>3506</v>
      </c>
      <c r="F1084" s="927">
        <v>398.61200000000002</v>
      </c>
      <c r="G1084" s="922">
        <v>6.3</v>
      </c>
      <c r="H1084" s="924">
        <v>2511.2556</v>
      </c>
      <c r="I1084" s="925"/>
      <c r="K1084" s="1078"/>
      <c r="L1084" s="1078"/>
    </row>
    <row r="1085" spans="1:12" s="926" customFormat="1" ht="63">
      <c r="A1085" s="922" t="s">
        <v>3503</v>
      </c>
      <c r="B1085" s="922" t="s">
        <v>3504</v>
      </c>
      <c r="C1085" s="922" t="s">
        <v>3507</v>
      </c>
      <c r="D1085" s="923">
        <v>46019</v>
      </c>
      <c r="E1085" s="922" t="s">
        <v>3508</v>
      </c>
      <c r="F1085" s="927">
        <v>398.61200000000002</v>
      </c>
      <c r="G1085" s="922">
        <v>2.1</v>
      </c>
      <c r="H1085" s="924">
        <v>837.0852000000001</v>
      </c>
      <c r="I1085" s="925"/>
      <c r="K1085" s="1078"/>
      <c r="L1085" s="1078"/>
    </row>
    <row r="1086" spans="1:12" s="926" customFormat="1" ht="42">
      <c r="A1086" s="922" t="s">
        <v>3503</v>
      </c>
      <c r="B1086" s="922" t="s">
        <v>3504</v>
      </c>
      <c r="C1086" s="922" t="s">
        <v>3509</v>
      </c>
      <c r="D1086" s="923">
        <v>46020</v>
      </c>
      <c r="E1086" s="922" t="s">
        <v>3510</v>
      </c>
      <c r="F1086" s="927">
        <v>398.61200000000002</v>
      </c>
      <c r="G1086" s="922">
        <v>6.8</v>
      </c>
      <c r="H1086" s="924">
        <v>2710.5616</v>
      </c>
      <c r="I1086" s="925"/>
      <c r="K1086" s="1078"/>
      <c r="L1086" s="1078"/>
    </row>
    <row r="1087" spans="1:12" s="926" customFormat="1" ht="42">
      <c r="A1087" s="922" t="s">
        <v>3503</v>
      </c>
      <c r="B1087" s="922" t="s">
        <v>3504</v>
      </c>
      <c r="C1087" s="922" t="s">
        <v>3511</v>
      </c>
      <c r="D1087" s="923">
        <v>46021</v>
      </c>
      <c r="E1087" s="922" t="s">
        <v>3512</v>
      </c>
      <c r="F1087" s="927">
        <v>398.61200000000002</v>
      </c>
      <c r="G1087" s="922">
        <v>2.27</v>
      </c>
      <c r="H1087" s="924">
        <v>904.84924000000001</v>
      </c>
      <c r="I1087" s="925"/>
      <c r="K1087" s="1078"/>
      <c r="L1087" s="1078"/>
    </row>
    <row r="1088" spans="1:12" s="926" customFormat="1" ht="42">
      <c r="A1088" s="922" t="s">
        <v>3503</v>
      </c>
      <c r="B1088" s="922" t="s">
        <v>3504</v>
      </c>
      <c r="C1088" s="922" t="s">
        <v>3513</v>
      </c>
      <c r="D1088" s="923">
        <v>46027</v>
      </c>
      <c r="E1088" s="922" t="s">
        <v>3514</v>
      </c>
      <c r="F1088" s="927">
        <v>398.61200000000002</v>
      </c>
      <c r="G1088" s="922">
        <v>25.2</v>
      </c>
      <c r="H1088" s="924">
        <v>10045.0224</v>
      </c>
      <c r="I1088" s="925"/>
      <c r="K1088" s="1078"/>
      <c r="L1088" s="1078"/>
    </row>
    <row r="1089" spans="1:12" s="926" customFormat="1" ht="42">
      <c r="A1089" s="922" t="s">
        <v>3503</v>
      </c>
      <c r="B1089" s="922" t="s">
        <v>3504</v>
      </c>
      <c r="C1089" s="922" t="s">
        <v>3515</v>
      </c>
      <c r="D1089" s="923">
        <v>46027</v>
      </c>
      <c r="E1089" s="922" t="s">
        <v>3516</v>
      </c>
      <c r="F1089" s="927">
        <v>398.61200000000002</v>
      </c>
      <c r="G1089" s="922">
        <v>2.1</v>
      </c>
      <c r="H1089" s="924">
        <v>837.0852000000001</v>
      </c>
      <c r="I1089" s="925"/>
      <c r="K1089" s="1078"/>
      <c r="L1089" s="1078"/>
    </row>
    <row r="1090" spans="1:12" s="926" customFormat="1" ht="42">
      <c r="A1090" s="922" t="s">
        <v>3503</v>
      </c>
      <c r="B1090" s="922" t="s">
        <v>3504</v>
      </c>
      <c r="C1090" s="922" t="s">
        <v>3517</v>
      </c>
      <c r="D1090" s="923">
        <v>46027</v>
      </c>
      <c r="E1090" s="922" t="s">
        <v>3518</v>
      </c>
      <c r="F1090" s="927">
        <v>398.61200000000002</v>
      </c>
      <c r="G1090" s="922">
        <v>27.19</v>
      </c>
      <c r="H1090" s="924">
        <v>10838.26028</v>
      </c>
      <c r="I1090" s="925"/>
      <c r="K1090" s="1078"/>
      <c r="L1090" s="1078"/>
    </row>
    <row r="1091" spans="1:12" s="926" customFormat="1" ht="42">
      <c r="A1091" s="922" t="s">
        <v>3503</v>
      </c>
      <c r="B1091" s="922" t="s">
        <v>3504</v>
      </c>
      <c r="C1091" s="922" t="s">
        <v>3519</v>
      </c>
      <c r="D1091" s="923">
        <v>46027</v>
      </c>
      <c r="E1091" s="922" t="s">
        <v>3520</v>
      </c>
      <c r="F1091" s="927">
        <v>398.61200000000002</v>
      </c>
      <c r="G1091" s="922">
        <v>2.27</v>
      </c>
      <c r="H1091" s="924">
        <v>904.84924000000001</v>
      </c>
      <c r="I1091" s="925"/>
      <c r="K1091" s="1078"/>
      <c r="L1091" s="1078"/>
    </row>
    <row r="1092" spans="1:12" s="926" customFormat="1" ht="42">
      <c r="A1092" s="922" t="s">
        <v>3503</v>
      </c>
      <c r="B1092" s="922" t="s">
        <v>3504</v>
      </c>
      <c r="C1092" s="922" t="s">
        <v>3521</v>
      </c>
      <c r="D1092" s="923">
        <v>46028</v>
      </c>
      <c r="E1092" s="922" t="s">
        <v>3522</v>
      </c>
      <c r="F1092" s="927">
        <v>398.61200000000002</v>
      </c>
      <c r="G1092" s="922">
        <v>7.81</v>
      </c>
      <c r="H1092" s="924">
        <v>3113.1597200000001</v>
      </c>
      <c r="I1092" s="925"/>
      <c r="K1092" s="1078"/>
      <c r="L1092" s="1078"/>
    </row>
    <row r="1093" spans="1:12" s="926" customFormat="1" ht="42">
      <c r="A1093" s="922" t="s">
        <v>3503</v>
      </c>
      <c r="B1093" s="922" t="s">
        <v>3504</v>
      </c>
      <c r="C1093" s="922" t="s">
        <v>3523</v>
      </c>
      <c r="D1093" s="923">
        <v>46029</v>
      </c>
      <c r="E1093" s="922" t="s">
        <v>3524</v>
      </c>
      <c r="F1093" s="927">
        <v>398.61200000000002</v>
      </c>
      <c r="G1093" s="922">
        <v>2.6</v>
      </c>
      <c r="H1093" s="924">
        <v>1036.3912</v>
      </c>
      <c r="I1093" s="925"/>
      <c r="K1093" s="1078"/>
      <c r="L1093" s="1078"/>
    </row>
    <row r="1094" spans="1:12" s="926" customFormat="1" ht="42">
      <c r="A1094" s="922" t="s">
        <v>3503</v>
      </c>
      <c r="B1094" s="922" t="s">
        <v>3504</v>
      </c>
      <c r="C1094" s="922" t="s">
        <v>3525</v>
      </c>
      <c r="D1094" s="923">
        <v>46032</v>
      </c>
      <c r="E1094" s="922" t="s">
        <v>3526</v>
      </c>
      <c r="F1094" s="927">
        <v>398.61200000000002</v>
      </c>
      <c r="G1094" s="922">
        <v>31.25</v>
      </c>
      <c r="H1094" s="924">
        <v>12456.625</v>
      </c>
      <c r="I1094" s="925"/>
      <c r="K1094" s="1078"/>
      <c r="L1094" s="1078"/>
    </row>
    <row r="1095" spans="1:12" s="926" customFormat="1" ht="42">
      <c r="A1095" s="922" t="s">
        <v>3503</v>
      </c>
      <c r="B1095" s="922" t="s">
        <v>3504</v>
      </c>
      <c r="C1095" s="922" t="s">
        <v>3527</v>
      </c>
      <c r="D1095" s="923">
        <v>46033</v>
      </c>
      <c r="E1095" s="922" t="s">
        <v>3528</v>
      </c>
      <c r="F1095" s="927">
        <v>398.61200000000002</v>
      </c>
      <c r="G1095" s="922">
        <v>2.63</v>
      </c>
      <c r="H1095" s="924">
        <v>1048.3495600000001</v>
      </c>
      <c r="I1095" s="925"/>
      <c r="K1095" s="1078"/>
      <c r="L1095" s="1078"/>
    </row>
    <row r="1096" spans="1:12" s="926" customFormat="1" ht="42">
      <c r="A1096" s="922" t="s">
        <v>3503</v>
      </c>
      <c r="B1096" s="922" t="s">
        <v>3504</v>
      </c>
      <c r="C1096" s="922" t="s">
        <v>3529</v>
      </c>
      <c r="D1096" s="923">
        <v>46029</v>
      </c>
      <c r="E1096" s="922" t="s">
        <v>3530</v>
      </c>
      <c r="F1096" s="927">
        <v>398.61200000000002</v>
      </c>
      <c r="G1096" s="922">
        <v>6.94</v>
      </c>
      <c r="H1096" s="924">
        <v>2766.3672800000004</v>
      </c>
      <c r="I1096" s="925"/>
      <c r="K1096" s="1078"/>
      <c r="L1096" s="1078"/>
    </row>
    <row r="1097" spans="1:12" s="926" customFormat="1" ht="42">
      <c r="A1097" s="922" t="s">
        <v>3503</v>
      </c>
      <c r="B1097" s="922" t="s">
        <v>3504</v>
      </c>
      <c r="C1097" s="922" t="s">
        <v>3531</v>
      </c>
      <c r="D1097" s="923">
        <v>46030</v>
      </c>
      <c r="E1097" s="922" t="s">
        <v>3532</v>
      </c>
      <c r="F1097" s="927">
        <v>398.61200000000002</v>
      </c>
      <c r="G1097" s="922">
        <v>2.31</v>
      </c>
      <c r="H1097" s="924">
        <v>920.79372000000012</v>
      </c>
      <c r="I1097" s="925"/>
      <c r="K1097" s="1078"/>
      <c r="L1097" s="1078"/>
    </row>
    <row r="1098" spans="1:12" s="926" customFormat="1" ht="42">
      <c r="A1098" s="922" t="s">
        <v>3503</v>
      </c>
      <c r="B1098" s="922" t="s">
        <v>3504</v>
      </c>
      <c r="C1098" s="922" t="s">
        <v>3533</v>
      </c>
      <c r="D1098" s="923">
        <v>46032</v>
      </c>
      <c r="E1098" s="922" t="s">
        <v>3534</v>
      </c>
      <c r="F1098" s="927">
        <v>398.61200000000002</v>
      </c>
      <c r="G1098" s="922">
        <v>27.76</v>
      </c>
      <c r="H1098" s="924">
        <v>11065.469120000002</v>
      </c>
      <c r="I1098" s="925"/>
      <c r="K1098" s="1078"/>
      <c r="L1098" s="1078"/>
    </row>
    <row r="1099" spans="1:12" s="926" customFormat="1" ht="42">
      <c r="A1099" s="922" t="s">
        <v>3503</v>
      </c>
      <c r="B1099" s="922" t="s">
        <v>3504</v>
      </c>
      <c r="C1099" s="922" t="s">
        <v>3535</v>
      </c>
      <c r="D1099" s="923">
        <v>46033</v>
      </c>
      <c r="E1099" s="922" t="s">
        <v>3536</v>
      </c>
      <c r="F1099" s="927">
        <v>398.61200000000002</v>
      </c>
      <c r="G1099" s="922">
        <v>2.34</v>
      </c>
      <c r="H1099" s="924">
        <v>932.75207999999998</v>
      </c>
      <c r="I1099" s="925"/>
      <c r="K1099" s="1078"/>
      <c r="L1099" s="1078"/>
    </row>
    <row r="1100" spans="1:12" s="926" customFormat="1" ht="42">
      <c r="A1100" s="922" t="s">
        <v>3503</v>
      </c>
      <c r="B1100" s="922" t="s">
        <v>3504</v>
      </c>
      <c r="C1100" s="922" t="s">
        <v>3537</v>
      </c>
      <c r="D1100" s="923">
        <v>46078</v>
      </c>
      <c r="E1100" s="922" t="s">
        <v>3538</v>
      </c>
      <c r="F1100" s="927">
        <v>398.61200000000002</v>
      </c>
      <c r="G1100" s="922">
        <v>5.61</v>
      </c>
      <c r="H1100" s="924">
        <v>2236.2133200000003</v>
      </c>
      <c r="I1100" s="925"/>
      <c r="K1100" s="1078"/>
      <c r="L1100" s="1078"/>
    </row>
    <row r="1101" spans="1:12" s="926" customFormat="1" ht="42">
      <c r="A1101" s="922" t="s">
        <v>3503</v>
      </c>
      <c r="B1101" s="922" t="s">
        <v>3504</v>
      </c>
      <c r="C1101" s="922" t="s">
        <v>3539</v>
      </c>
      <c r="D1101" s="923">
        <v>46081</v>
      </c>
      <c r="E1101" s="922" t="s">
        <v>3540</v>
      </c>
      <c r="F1101" s="927">
        <v>398.61200000000002</v>
      </c>
      <c r="G1101" s="922">
        <v>1.87</v>
      </c>
      <c r="H1101" s="924">
        <v>745.40444000000014</v>
      </c>
      <c r="I1101" s="925"/>
      <c r="K1101" s="1078"/>
      <c r="L1101" s="1078"/>
    </row>
    <row r="1102" spans="1:12" s="926" customFormat="1" ht="42">
      <c r="A1102" s="922" t="s">
        <v>3503</v>
      </c>
      <c r="B1102" s="922" t="s">
        <v>3504</v>
      </c>
      <c r="C1102" s="922" t="s">
        <v>3541</v>
      </c>
      <c r="D1102" s="923">
        <v>46082</v>
      </c>
      <c r="E1102" s="922" t="s">
        <v>3542</v>
      </c>
      <c r="F1102" s="927">
        <v>398.61200000000002</v>
      </c>
      <c r="G1102" s="922">
        <v>22.44</v>
      </c>
      <c r="H1102" s="924">
        <v>8944.8532800000012</v>
      </c>
      <c r="I1102" s="925"/>
      <c r="K1102" s="1078"/>
      <c r="L1102" s="1078"/>
    </row>
    <row r="1103" spans="1:12" s="926" customFormat="1" ht="42">
      <c r="A1103" s="922" t="s">
        <v>3503</v>
      </c>
      <c r="B1103" s="922" t="s">
        <v>3504</v>
      </c>
      <c r="C1103" s="922" t="s">
        <v>3543</v>
      </c>
      <c r="D1103" s="923">
        <v>46078</v>
      </c>
      <c r="E1103" s="922" t="s">
        <v>3544</v>
      </c>
      <c r="F1103" s="927">
        <v>398.61200000000002</v>
      </c>
      <c r="G1103" s="922">
        <v>8.1</v>
      </c>
      <c r="H1103" s="924">
        <v>3228.7572</v>
      </c>
      <c r="I1103" s="925"/>
      <c r="K1103" s="1078"/>
      <c r="L1103" s="1078"/>
    </row>
    <row r="1104" spans="1:12" s="926" customFormat="1" ht="42">
      <c r="A1104" s="922" t="s">
        <v>3503</v>
      </c>
      <c r="B1104" s="922" t="s">
        <v>3504</v>
      </c>
      <c r="C1104" s="922" t="s">
        <v>3545</v>
      </c>
      <c r="D1104" s="923">
        <v>46081</v>
      </c>
      <c r="E1104" s="922" t="s">
        <v>3546</v>
      </c>
      <c r="F1104" s="927">
        <v>398.61200000000002</v>
      </c>
      <c r="G1104" s="922">
        <v>2.7</v>
      </c>
      <c r="H1104" s="924">
        <v>1076.2524000000001</v>
      </c>
      <c r="I1104" s="925"/>
      <c r="K1104" s="1078"/>
      <c r="L1104" s="1078"/>
    </row>
    <row r="1105" spans="1:12" s="926" customFormat="1" ht="42">
      <c r="A1105" s="922" t="s">
        <v>3503</v>
      </c>
      <c r="B1105" s="922" t="s">
        <v>3504</v>
      </c>
      <c r="C1105" s="922" t="s">
        <v>3547</v>
      </c>
      <c r="D1105" s="923">
        <v>46082</v>
      </c>
      <c r="E1105" s="922" t="s">
        <v>3548</v>
      </c>
      <c r="F1105" s="927">
        <v>398.61200000000002</v>
      </c>
      <c r="G1105" s="922">
        <v>32.380000000000003</v>
      </c>
      <c r="H1105" s="924">
        <v>12907.056560000001</v>
      </c>
      <c r="I1105" s="925"/>
      <c r="K1105" s="1078"/>
      <c r="L1105" s="1078"/>
    </row>
    <row r="1106" spans="1:12" s="926" customFormat="1" ht="63">
      <c r="A1106" s="922" t="s">
        <v>3503</v>
      </c>
      <c r="B1106" s="922" t="s">
        <v>3504</v>
      </c>
      <c r="C1106" s="922" t="s">
        <v>3549</v>
      </c>
      <c r="D1106" s="923">
        <v>46085</v>
      </c>
      <c r="E1106" s="922" t="s">
        <v>3550</v>
      </c>
      <c r="F1106" s="927">
        <v>398.61200000000002</v>
      </c>
      <c r="G1106" s="922">
        <v>1.47</v>
      </c>
      <c r="H1106" s="924">
        <v>585.95964000000004</v>
      </c>
      <c r="I1106" s="925"/>
      <c r="K1106" s="1078"/>
      <c r="L1106" s="1078"/>
    </row>
    <row r="1107" spans="1:12" s="926" customFormat="1" ht="63">
      <c r="A1107" s="922" t="s">
        <v>3503</v>
      </c>
      <c r="B1107" s="922" t="s">
        <v>3504</v>
      </c>
      <c r="C1107" s="922" t="s">
        <v>3551</v>
      </c>
      <c r="D1107" s="923">
        <v>46085</v>
      </c>
      <c r="E1107" s="922" t="s">
        <v>3552</v>
      </c>
      <c r="F1107" s="927">
        <v>398.61200000000002</v>
      </c>
      <c r="G1107" s="922">
        <v>0.49</v>
      </c>
      <c r="H1107" s="924">
        <v>195.31988000000001</v>
      </c>
      <c r="I1107" s="925"/>
      <c r="K1107" s="1078"/>
      <c r="L1107" s="1078"/>
    </row>
    <row r="1108" spans="1:12" s="926" customFormat="1" ht="42">
      <c r="A1108" s="922" t="s">
        <v>3503</v>
      </c>
      <c r="B1108" s="922" t="s">
        <v>3504</v>
      </c>
      <c r="C1108" s="922" t="s">
        <v>3553</v>
      </c>
      <c r="D1108" s="923">
        <v>46116</v>
      </c>
      <c r="E1108" s="922" t="s">
        <v>3554</v>
      </c>
      <c r="F1108" s="927">
        <v>398.61200000000002</v>
      </c>
      <c r="G1108" s="922">
        <v>8.52</v>
      </c>
      <c r="H1108" s="924">
        <v>3396.1742399999998</v>
      </c>
      <c r="I1108" s="925"/>
      <c r="K1108" s="1078"/>
      <c r="L1108" s="1078"/>
    </row>
    <row r="1109" spans="1:12" s="926" customFormat="1" ht="42">
      <c r="A1109" s="922" t="s">
        <v>3503</v>
      </c>
      <c r="B1109" s="922" t="s">
        <v>3504</v>
      </c>
      <c r="C1109" s="922" t="s">
        <v>3555</v>
      </c>
      <c r="D1109" s="923">
        <v>46116</v>
      </c>
      <c r="E1109" s="922" t="s">
        <v>3556</v>
      </c>
      <c r="F1109" s="927">
        <v>398.61200000000002</v>
      </c>
      <c r="G1109" s="922">
        <v>2.84</v>
      </c>
      <c r="H1109" s="924">
        <v>1132.05808</v>
      </c>
      <c r="I1109" s="925"/>
      <c r="K1109" s="1078"/>
      <c r="L1109" s="1078"/>
    </row>
    <row r="1110" spans="1:12" s="926" customFormat="1" ht="42">
      <c r="A1110" s="922" t="s">
        <v>3503</v>
      </c>
      <c r="B1110" s="922" t="s">
        <v>3504</v>
      </c>
      <c r="C1110" s="922" t="s">
        <v>3557</v>
      </c>
      <c r="D1110" s="923">
        <v>46117</v>
      </c>
      <c r="E1110" s="922" t="s">
        <v>3558</v>
      </c>
      <c r="F1110" s="927">
        <v>398.61200000000002</v>
      </c>
      <c r="G1110" s="922">
        <v>34.07</v>
      </c>
      <c r="H1110" s="924">
        <v>13580.710840000002</v>
      </c>
      <c r="I1110" s="925"/>
      <c r="K1110" s="1078"/>
      <c r="L1110" s="1078"/>
    </row>
    <row r="1111" spans="1:12" s="926" customFormat="1" ht="42">
      <c r="A1111" s="922" t="s">
        <v>3503</v>
      </c>
      <c r="B1111" s="922" t="s">
        <v>3504</v>
      </c>
      <c r="C1111" s="922" t="s">
        <v>3559</v>
      </c>
      <c r="D1111" s="923">
        <v>46133</v>
      </c>
      <c r="E1111" s="922" t="s">
        <v>3560</v>
      </c>
      <c r="F1111" s="927">
        <v>398.61200000000002</v>
      </c>
      <c r="G1111" s="922">
        <v>2.84</v>
      </c>
      <c r="H1111" s="924">
        <v>1132.05808</v>
      </c>
      <c r="I1111" s="925"/>
      <c r="K1111" s="1078"/>
      <c r="L1111" s="1078"/>
    </row>
    <row r="1112" spans="1:12" s="926" customFormat="1" ht="42">
      <c r="A1112" s="922" t="s">
        <v>3503</v>
      </c>
      <c r="B1112" s="922" t="s">
        <v>3504</v>
      </c>
      <c r="C1112" s="922" t="s">
        <v>3561</v>
      </c>
      <c r="D1112" s="923">
        <v>46133</v>
      </c>
      <c r="E1112" s="922" t="s">
        <v>3562</v>
      </c>
      <c r="F1112" s="927">
        <v>398.61200000000002</v>
      </c>
      <c r="G1112" s="922">
        <v>9.41</v>
      </c>
      <c r="H1112" s="924">
        <v>3750.9389200000001</v>
      </c>
      <c r="I1112" s="925"/>
      <c r="K1112" s="1078"/>
      <c r="L1112" s="1078"/>
    </row>
    <row r="1113" spans="1:12" s="926" customFormat="1" ht="42">
      <c r="A1113" s="922" t="s">
        <v>3503</v>
      </c>
      <c r="B1113" s="922" t="s">
        <v>3504</v>
      </c>
      <c r="C1113" s="922" t="s">
        <v>3563</v>
      </c>
      <c r="D1113" s="923">
        <v>46137</v>
      </c>
      <c r="E1113" s="922" t="s">
        <v>3564</v>
      </c>
      <c r="F1113" s="927">
        <v>398.61200000000002</v>
      </c>
      <c r="G1113" s="922">
        <v>3.14</v>
      </c>
      <c r="H1113" s="924">
        <v>1251.6416800000002</v>
      </c>
      <c r="I1113" s="925"/>
      <c r="K1113" s="1078"/>
      <c r="L1113" s="1078"/>
    </row>
    <row r="1114" spans="1:12" s="926" customFormat="1" ht="42">
      <c r="A1114" s="922" t="s">
        <v>3503</v>
      </c>
      <c r="B1114" s="922" t="s">
        <v>3504</v>
      </c>
      <c r="C1114" s="922" t="s">
        <v>3565</v>
      </c>
      <c r="D1114" s="923">
        <v>46140</v>
      </c>
      <c r="E1114" s="922" t="s">
        <v>3566</v>
      </c>
      <c r="F1114" s="927">
        <v>398.61200000000002</v>
      </c>
      <c r="G1114" s="922">
        <v>37.659999999999997</v>
      </c>
      <c r="H1114" s="924">
        <v>15011.727919999999</v>
      </c>
      <c r="I1114" s="925"/>
      <c r="K1114" s="1078"/>
      <c r="L1114" s="1078"/>
    </row>
    <row r="1115" spans="1:12" s="926" customFormat="1" ht="42">
      <c r="A1115" s="922" t="s">
        <v>3503</v>
      </c>
      <c r="B1115" s="922" t="s">
        <v>3504</v>
      </c>
      <c r="C1115" s="922" t="s">
        <v>3567</v>
      </c>
      <c r="D1115" s="923">
        <v>46147</v>
      </c>
      <c r="E1115" s="922" t="s">
        <v>3568</v>
      </c>
      <c r="F1115" s="927">
        <v>398.61200000000002</v>
      </c>
      <c r="G1115" s="922">
        <v>7.95</v>
      </c>
      <c r="H1115" s="924">
        <v>3168.9654</v>
      </c>
      <c r="I1115" s="925"/>
      <c r="K1115" s="1078"/>
      <c r="L1115" s="1078"/>
    </row>
    <row r="1116" spans="1:12" s="926" customFormat="1" ht="42">
      <c r="A1116" s="922" t="s">
        <v>3503</v>
      </c>
      <c r="B1116" s="922" t="s">
        <v>3504</v>
      </c>
      <c r="C1116" s="922" t="s">
        <v>3569</v>
      </c>
      <c r="D1116" s="923">
        <v>46147</v>
      </c>
      <c r="E1116" s="922" t="s">
        <v>3570</v>
      </c>
      <c r="F1116" s="927">
        <v>398.61200000000002</v>
      </c>
      <c r="G1116" s="922">
        <v>8.57</v>
      </c>
      <c r="H1116" s="924">
        <v>3416.1048400000004</v>
      </c>
      <c r="I1116" s="925"/>
      <c r="K1116" s="1078"/>
      <c r="L1116" s="1078"/>
    </row>
    <row r="1117" spans="1:12" s="926" customFormat="1" ht="42">
      <c r="A1117" s="922" t="s">
        <v>3503</v>
      </c>
      <c r="B1117" s="922" t="s">
        <v>3504</v>
      </c>
      <c r="C1117" s="922" t="s">
        <v>3571</v>
      </c>
      <c r="D1117" s="923">
        <v>46147</v>
      </c>
      <c r="E1117" s="922" t="s">
        <v>3572</v>
      </c>
      <c r="F1117" s="927">
        <v>398.61200000000002</v>
      </c>
      <c r="G1117" s="922">
        <v>2.65</v>
      </c>
      <c r="H1117" s="924">
        <v>1056.3217999999999</v>
      </c>
      <c r="I1117" s="925"/>
      <c r="K1117" s="1078"/>
      <c r="L1117" s="1078"/>
    </row>
    <row r="1118" spans="1:12" s="926" customFormat="1" ht="42">
      <c r="A1118" s="922" t="s">
        <v>3503</v>
      </c>
      <c r="B1118" s="922" t="s">
        <v>3504</v>
      </c>
      <c r="C1118" s="922" t="s">
        <v>3573</v>
      </c>
      <c r="D1118" s="923">
        <v>46147</v>
      </c>
      <c r="E1118" s="922" t="s">
        <v>3574</v>
      </c>
      <c r="F1118" s="927">
        <v>398.61200000000002</v>
      </c>
      <c r="G1118" s="922">
        <v>2.86</v>
      </c>
      <c r="H1118" s="924">
        <v>1140.0303200000001</v>
      </c>
      <c r="I1118" s="925"/>
      <c r="K1118" s="1078"/>
      <c r="L1118" s="1078"/>
    </row>
    <row r="1119" spans="1:12" s="926" customFormat="1" ht="42">
      <c r="A1119" s="922" t="s">
        <v>3503</v>
      </c>
      <c r="B1119" s="922" t="s">
        <v>3504</v>
      </c>
      <c r="C1119" s="922" t="s">
        <v>3575</v>
      </c>
      <c r="D1119" s="923">
        <v>46147</v>
      </c>
      <c r="E1119" s="922" t="s">
        <v>3576</v>
      </c>
      <c r="F1119" s="927">
        <v>398.61200000000002</v>
      </c>
      <c r="G1119" s="922">
        <v>8.86</v>
      </c>
      <c r="H1119" s="924">
        <v>3531.7023199999999</v>
      </c>
      <c r="I1119" s="925"/>
      <c r="K1119" s="1078"/>
      <c r="L1119" s="1078"/>
    </row>
    <row r="1120" spans="1:12" s="926" customFormat="1" ht="42">
      <c r="A1120" s="922" t="s">
        <v>3503</v>
      </c>
      <c r="B1120" s="922" t="s">
        <v>3504</v>
      </c>
      <c r="C1120" s="922" t="s">
        <v>3577</v>
      </c>
      <c r="D1120" s="923">
        <v>46147</v>
      </c>
      <c r="E1120" s="922" t="s">
        <v>3578</v>
      </c>
      <c r="F1120" s="927">
        <v>398.61200000000002</v>
      </c>
      <c r="G1120" s="922">
        <v>2.95</v>
      </c>
      <c r="H1120" s="924">
        <v>1175.9054000000001</v>
      </c>
      <c r="I1120" s="925"/>
      <c r="K1120" s="1078"/>
      <c r="L1120" s="1078"/>
    </row>
    <row r="1121" spans="1:12" s="926" customFormat="1" ht="42">
      <c r="A1121" s="922" t="s">
        <v>3503</v>
      </c>
      <c r="B1121" s="922" t="s">
        <v>3504</v>
      </c>
      <c r="C1121" s="922" t="s">
        <v>3579</v>
      </c>
      <c r="D1121" s="923">
        <v>46148</v>
      </c>
      <c r="E1121" s="922" t="s">
        <v>3580</v>
      </c>
      <c r="F1121" s="927">
        <v>398.61200000000002</v>
      </c>
      <c r="G1121" s="922">
        <v>6.79</v>
      </c>
      <c r="H1121" s="924">
        <v>2706.57548</v>
      </c>
      <c r="I1121" s="925"/>
      <c r="K1121" s="1078"/>
      <c r="L1121" s="1078"/>
    </row>
    <row r="1122" spans="1:12" s="926" customFormat="1" ht="42">
      <c r="A1122" s="922" t="s">
        <v>3503</v>
      </c>
      <c r="B1122" s="922" t="s">
        <v>3504</v>
      </c>
      <c r="C1122" s="922" t="s">
        <v>3581</v>
      </c>
      <c r="D1122" s="923">
        <v>46149</v>
      </c>
      <c r="E1122" s="922" t="s">
        <v>3582</v>
      </c>
      <c r="F1122" s="927">
        <v>398.61200000000002</v>
      </c>
      <c r="G1122" s="922">
        <v>2.2599999999999998</v>
      </c>
      <c r="H1122" s="924">
        <v>900.86311999999998</v>
      </c>
      <c r="I1122" s="925"/>
      <c r="K1122" s="1078"/>
      <c r="L1122" s="1078"/>
    </row>
    <row r="1123" spans="1:12" s="926" customFormat="1" ht="42">
      <c r="A1123" s="922" t="s">
        <v>3503</v>
      </c>
      <c r="B1123" s="922" t="s">
        <v>3504</v>
      </c>
      <c r="C1123" s="922" t="s">
        <v>3583</v>
      </c>
      <c r="D1123" s="923">
        <v>46153</v>
      </c>
      <c r="E1123" s="922" t="s">
        <v>3584</v>
      </c>
      <c r="F1123" s="927">
        <v>398.61200000000002</v>
      </c>
      <c r="G1123" s="922">
        <v>27.15</v>
      </c>
      <c r="H1123" s="924">
        <v>10822.3158</v>
      </c>
      <c r="I1123" s="925"/>
      <c r="K1123" s="1078"/>
      <c r="L1123" s="1078"/>
    </row>
    <row r="1124" spans="1:12" s="926" customFormat="1" ht="42">
      <c r="A1124" s="922" t="s">
        <v>3503</v>
      </c>
      <c r="B1124" s="922" t="s">
        <v>3504</v>
      </c>
      <c r="C1124" s="922" t="s">
        <v>3585</v>
      </c>
      <c r="D1124" s="923">
        <v>46153</v>
      </c>
      <c r="E1124" s="922" t="s">
        <v>3586</v>
      </c>
      <c r="F1124" s="927">
        <v>398.61200000000002</v>
      </c>
      <c r="G1124" s="922">
        <v>31.81</v>
      </c>
      <c r="H1124" s="924">
        <v>12679.84772</v>
      </c>
      <c r="I1124" s="925"/>
      <c r="K1124" s="1078"/>
      <c r="L1124" s="1078"/>
    </row>
    <row r="1125" spans="1:12" s="926" customFormat="1" ht="42">
      <c r="A1125" s="922" t="s">
        <v>3503</v>
      </c>
      <c r="B1125" s="922" t="s">
        <v>3504</v>
      </c>
      <c r="C1125" s="922" t="s">
        <v>3587</v>
      </c>
      <c r="D1125" s="923">
        <v>46153</v>
      </c>
      <c r="E1125" s="922" t="s">
        <v>3588</v>
      </c>
      <c r="F1125" s="927">
        <v>398.61200000000002</v>
      </c>
      <c r="G1125" s="922">
        <v>34.270000000000003</v>
      </c>
      <c r="H1125" s="924">
        <v>13660.433240000002</v>
      </c>
      <c r="I1125" s="925"/>
      <c r="K1125" s="1078"/>
      <c r="L1125" s="1078"/>
    </row>
    <row r="1126" spans="1:12" s="926" customFormat="1" ht="42">
      <c r="A1126" s="922" t="s">
        <v>3503</v>
      </c>
      <c r="B1126" s="922" t="s">
        <v>3504</v>
      </c>
      <c r="C1126" s="922" t="s">
        <v>3589</v>
      </c>
      <c r="D1126" s="923">
        <v>46155</v>
      </c>
      <c r="E1126" s="922" t="s">
        <v>3590</v>
      </c>
      <c r="F1126" s="927">
        <v>398.61200000000002</v>
      </c>
      <c r="G1126" s="922">
        <v>9.24</v>
      </c>
      <c r="H1126" s="924">
        <v>3683.1748800000005</v>
      </c>
      <c r="I1126" s="925"/>
      <c r="K1126" s="1078"/>
      <c r="L1126" s="1078"/>
    </row>
    <row r="1127" spans="1:12" s="926" customFormat="1" ht="42">
      <c r="A1127" s="922" t="s">
        <v>3503</v>
      </c>
      <c r="B1127" s="922" t="s">
        <v>3504</v>
      </c>
      <c r="C1127" s="922" t="s">
        <v>3591</v>
      </c>
      <c r="D1127" s="923">
        <v>46155</v>
      </c>
      <c r="E1127" s="922" t="s">
        <v>3592</v>
      </c>
      <c r="F1127" s="927">
        <v>398.61200000000002</v>
      </c>
      <c r="G1127" s="922">
        <v>8.35</v>
      </c>
      <c r="H1127" s="924">
        <v>3328.4102000000003</v>
      </c>
      <c r="I1127" s="925"/>
      <c r="K1127" s="1078"/>
      <c r="L1127" s="1078"/>
    </row>
    <row r="1128" spans="1:12" s="926" customFormat="1" ht="42">
      <c r="A1128" s="922" t="s">
        <v>3503</v>
      </c>
      <c r="B1128" s="922" t="s">
        <v>3504</v>
      </c>
      <c r="C1128" s="922" t="s">
        <v>3593</v>
      </c>
      <c r="D1128" s="923">
        <v>46155</v>
      </c>
      <c r="E1128" s="922" t="s">
        <v>3594</v>
      </c>
      <c r="F1128" s="927">
        <v>398.61200000000002</v>
      </c>
      <c r="G1128" s="922">
        <v>1.32</v>
      </c>
      <c r="H1128" s="924">
        <v>526.16784000000007</v>
      </c>
      <c r="I1128" s="925"/>
      <c r="K1128" s="1078"/>
      <c r="L1128" s="1078"/>
    </row>
    <row r="1129" spans="1:12" s="926" customFormat="1" ht="42">
      <c r="A1129" s="922" t="s">
        <v>3503</v>
      </c>
      <c r="B1129" s="922" t="s">
        <v>3504</v>
      </c>
      <c r="C1129" s="922" t="s">
        <v>3595</v>
      </c>
      <c r="D1129" s="923">
        <v>46165</v>
      </c>
      <c r="E1129" s="922" t="s">
        <v>3596</v>
      </c>
      <c r="F1129" s="927">
        <v>398.61200000000002</v>
      </c>
      <c r="G1129" s="922">
        <v>2.78</v>
      </c>
      <c r="H1129" s="924">
        <v>1108.1413600000001</v>
      </c>
      <c r="I1129" s="925"/>
      <c r="K1129" s="1078"/>
      <c r="L1129" s="1078"/>
    </row>
    <row r="1130" spans="1:12" s="926" customFormat="1" ht="42">
      <c r="A1130" s="922" t="s">
        <v>3503</v>
      </c>
      <c r="B1130" s="922" t="s">
        <v>3504</v>
      </c>
      <c r="C1130" s="922" t="s">
        <v>3597</v>
      </c>
      <c r="D1130" s="923">
        <v>46165</v>
      </c>
      <c r="E1130" s="922" t="s">
        <v>3598</v>
      </c>
      <c r="F1130" s="927">
        <v>398.61200000000002</v>
      </c>
      <c r="G1130" s="922">
        <v>3.08</v>
      </c>
      <c r="H1130" s="924">
        <v>1227.72496</v>
      </c>
      <c r="I1130" s="925"/>
      <c r="K1130" s="1078"/>
      <c r="L1130" s="1078"/>
    </row>
    <row r="1131" spans="1:12" s="926" customFormat="1" ht="42">
      <c r="A1131" s="922" t="s">
        <v>3503</v>
      </c>
      <c r="B1131" s="922" t="s">
        <v>3504</v>
      </c>
      <c r="C1131" s="922" t="s">
        <v>3599</v>
      </c>
      <c r="D1131" s="923">
        <v>46165</v>
      </c>
      <c r="E1131" s="922" t="s">
        <v>3600</v>
      </c>
      <c r="F1131" s="927">
        <v>398.61200000000002</v>
      </c>
      <c r="G1131" s="922">
        <v>36.979999999999997</v>
      </c>
      <c r="H1131" s="924">
        <v>14740.671759999999</v>
      </c>
      <c r="I1131" s="925"/>
      <c r="K1131" s="1078"/>
      <c r="L1131" s="1078"/>
    </row>
    <row r="1132" spans="1:12" s="926" customFormat="1" ht="42">
      <c r="A1132" s="922" t="s">
        <v>3503</v>
      </c>
      <c r="B1132" s="922" t="s">
        <v>3504</v>
      </c>
      <c r="C1132" s="922" t="s">
        <v>3601</v>
      </c>
      <c r="D1132" s="923">
        <v>46166</v>
      </c>
      <c r="E1132" s="922" t="s">
        <v>3602</v>
      </c>
      <c r="F1132" s="927">
        <v>398.61200000000002</v>
      </c>
      <c r="G1132" s="922">
        <v>8.82</v>
      </c>
      <c r="H1132" s="924">
        <v>3515.7578400000002</v>
      </c>
      <c r="I1132" s="925"/>
      <c r="K1132" s="1078"/>
      <c r="L1132" s="1078"/>
    </row>
    <row r="1133" spans="1:12" s="926" customFormat="1" ht="42">
      <c r="A1133" s="922" t="s">
        <v>3503</v>
      </c>
      <c r="B1133" s="922" t="s">
        <v>3504</v>
      </c>
      <c r="C1133" s="922" t="s">
        <v>3603</v>
      </c>
      <c r="D1133" s="923">
        <v>46166</v>
      </c>
      <c r="E1133" s="922" t="s">
        <v>3604</v>
      </c>
      <c r="F1133" s="927">
        <v>398.61200000000002</v>
      </c>
      <c r="G1133" s="922">
        <v>7.96</v>
      </c>
      <c r="H1133" s="924">
        <v>3172.9515200000001</v>
      </c>
      <c r="I1133" s="925"/>
      <c r="K1133" s="1078"/>
      <c r="L1133" s="1078"/>
    </row>
    <row r="1134" spans="1:12" s="926" customFormat="1" ht="42">
      <c r="A1134" s="922" t="s">
        <v>3503</v>
      </c>
      <c r="B1134" s="922" t="s">
        <v>3504</v>
      </c>
      <c r="C1134" s="922" t="s">
        <v>3605</v>
      </c>
      <c r="D1134" s="923">
        <v>46166</v>
      </c>
      <c r="E1134" s="922" t="s">
        <v>3606</v>
      </c>
      <c r="F1134" s="927">
        <v>398.61200000000002</v>
      </c>
      <c r="G1134" s="922">
        <v>8.65</v>
      </c>
      <c r="H1134" s="924">
        <v>3447.9938000000002</v>
      </c>
      <c r="I1134" s="925"/>
      <c r="K1134" s="1078"/>
      <c r="L1134" s="1078"/>
    </row>
    <row r="1135" spans="1:12" s="926" customFormat="1" ht="42">
      <c r="A1135" s="922" t="s">
        <v>3503</v>
      </c>
      <c r="B1135" s="922" t="s">
        <v>3504</v>
      </c>
      <c r="C1135" s="922" t="s">
        <v>3607</v>
      </c>
      <c r="D1135" s="923">
        <v>46166</v>
      </c>
      <c r="E1135" s="922" t="s">
        <v>3608</v>
      </c>
      <c r="F1135" s="927">
        <v>398.61200000000002</v>
      </c>
      <c r="G1135" s="922">
        <v>2.94</v>
      </c>
      <c r="H1135" s="924">
        <v>1171.9192800000001</v>
      </c>
      <c r="I1135" s="925"/>
      <c r="K1135" s="1078"/>
      <c r="L1135" s="1078"/>
    </row>
    <row r="1136" spans="1:12" s="926" customFormat="1" ht="42">
      <c r="A1136" s="922" t="s">
        <v>3503</v>
      </c>
      <c r="B1136" s="922" t="s">
        <v>3504</v>
      </c>
      <c r="C1136" s="922" t="s">
        <v>3609</v>
      </c>
      <c r="D1136" s="923">
        <v>46166</v>
      </c>
      <c r="E1136" s="922" t="s">
        <v>3610</v>
      </c>
      <c r="F1136" s="927">
        <v>398.61200000000002</v>
      </c>
      <c r="G1136" s="922">
        <v>2.65</v>
      </c>
      <c r="H1136" s="924">
        <v>1056.3217999999999</v>
      </c>
      <c r="I1136" s="925"/>
      <c r="K1136" s="1078"/>
      <c r="L1136" s="1078"/>
    </row>
    <row r="1137" spans="1:12" s="926" customFormat="1" ht="42">
      <c r="A1137" s="922" t="s">
        <v>3503</v>
      </c>
      <c r="B1137" s="922" t="s">
        <v>3504</v>
      </c>
      <c r="C1137" s="922" t="s">
        <v>3611</v>
      </c>
      <c r="D1137" s="923">
        <v>46166</v>
      </c>
      <c r="E1137" s="922" t="s">
        <v>3612</v>
      </c>
      <c r="F1137" s="927">
        <v>398.61200000000002</v>
      </c>
      <c r="G1137" s="922">
        <v>2.88</v>
      </c>
      <c r="H1137" s="924">
        <v>1148.0025600000001</v>
      </c>
      <c r="I1137" s="925"/>
      <c r="K1137" s="1078"/>
      <c r="L1137" s="1078"/>
    </row>
    <row r="1138" spans="1:12" s="926" customFormat="1" ht="42">
      <c r="A1138" s="922" t="s">
        <v>3503</v>
      </c>
      <c r="B1138" s="922" t="s">
        <v>3504</v>
      </c>
      <c r="C1138" s="922" t="s">
        <v>3613</v>
      </c>
      <c r="D1138" s="923">
        <v>46174</v>
      </c>
      <c r="E1138" s="922" t="s">
        <v>3614</v>
      </c>
      <c r="F1138" s="927">
        <v>398.61200000000002</v>
      </c>
      <c r="G1138" s="922">
        <v>35.270000000000003</v>
      </c>
      <c r="H1138" s="924">
        <v>14059.045240000001</v>
      </c>
      <c r="I1138" s="925"/>
      <c r="K1138" s="1078"/>
      <c r="L1138" s="1078"/>
    </row>
    <row r="1139" spans="1:12" s="926" customFormat="1" ht="42">
      <c r="A1139" s="922" t="s">
        <v>3503</v>
      </c>
      <c r="B1139" s="922" t="s">
        <v>3504</v>
      </c>
      <c r="C1139" s="922" t="s">
        <v>3615</v>
      </c>
      <c r="D1139" s="923">
        <v>46174</v>
      </c>
      <c r="E1139" s="922" t="s">
        <v>3616</v>
      </c>
      <c r="F1139" s="927">
        <v>398.61200000000002</v>
      </c>
      <c r="G1139" s="922">
        <v>31.84</v>
      </c>
      <c r="H1139" s="924">
        <v>12691.80608</v>
      </c>
      <c r="I1139" s="925"/>
      <c r="K1139" s="1078"/>
      <c r="L1139" s="1078"/>
    </row>
    <row r="1140" spans="1:12" s="926" customFormat="1" ht="42">
      <c r="A1140" s="922" t="s">
        <v>3503</v>
      </c>
      <c r="B1140" s="922" t="s">
        <v>3504</v>
      </c>
      <c r="C1140" s="922" t="s">
        <v>3617</v>
      </c>
      <c r="D1140" s="923">
        <v>46174</v>
      </c>
      <c r="E1140" s="922" t="s">
        <v>3618</v>
      </c>
      <c r="F1140" s="927">
        <v>398.61200000000002</v>
      </c>
      <c r="G1140" s="922">
        <v>34.6</v>
      </c>
      <c r="H1140" s="924">
        <v>13791.975200000001</v>
      </c>
      <c r="I1140" s="925"/>
      <c r="K1140" s="1078"/>
      <c r="L1140" s="1078"/>
    </row>
    <row r="1141" spans="1:12" s="926" customFormat="1" ht="42">
      <c r="A1141" s="922" t="s">
        <v>3503</v>
      </c>
      <c r="B1141" s="922" t="s">
        <v>3504</v>
      </c>
      <c r="C1141" s="922" t="s">
        <v>3619</v>
      </c>
      <c r="D1141" s="923">
        <v>46174</v>
      </c>
      <c r="E1141" s="922" t="s">
        <v>3620</v>
      </c>
      <c r="F1141" s="927">
        <v>398.61200000000002</v>
      </c>
      <c r="G1141" s="922">
        <v>8.9499999999999993</v>
      </c>
      <c r="H1141" s="924">
        <v>3567.5774000000001</v>
      </c>
      <c r="I1141" s="925"/>
      <c r="K1141" s="1078"/>
      <c r="L1141" s="1078"/>
    </row>
    <row r="1142" spans="1:12" s="926" customFormat="1" ht="42">
      <c r="A1142" s="922" t="s">
        <v>3503</v>
      </c>
      <c r="B1142" s="922" t="s">
        <v>3504</v>
      </c>
      <c r="C1142" s="922" t="s">
        <v>3621</v>
      </c>
      <c r="D1142" s="923">
        <v>46174</v>
      </c>
      <c r="E1142" s="922" t="s">
        <v>3622</v>
      </c>
      <c r="F1142" s="927">
        <v>398.61200000000002</v>
      </c>
      <c r="G1142" s="922">
        <v>2.98</v>
      </c>
      <c r="H1142" s="924">
        <v>1187.86376</v>
      </c>
      <c r="I1142" s="925"/>
      <c r="K1142" s="1078"/>
      <c r="L1142" s="1078"/>
    </row>
    <row r="1143" spans="1:12" s="926" customFormat="1" ht="42">
      <c r="A1143" s="922" t="s">
        <v>3503</v>
      </c>
      <c r="B1143" s="922" t="s">
        <v>3504</v>
      </c>
      <c r="C1143" s="922" t="s">
        <v>3623</v>
      </c>
      <c r="D1143" s="923">
        <v>46175</v>
      </c>
      <c r="E1143" s="922" t="s">
        <v>3624</v>
      </c>
      <c r="F1143" s="927">
        <v>398.61200000000002</v>
      </c>
      <c r="G1143" s="922">
        <v>33.409999999999997</v>
      </c>
      <c r="H1143" s="924">
        <v>13317.626919999999</v>
      </c>
      <c r="I1143" s="925"/>
      <c r="K1143" s="1078"/>
      <c r="L1143" s="1078"/>
    </row>
    <row r="1144" spans="1:12" s="926" customFormat="1" ht="42">
      <c r="A1144" s="922" t="s">
        <v>3503</v>
      </c>
      <c r="B1144" s="922" t="s">
        <v>3504</v>
      </c>
      <c r="C1144" s="922" t="s">
        <v>3625</v>
      </c>
      <c r="D1144" s="923">
        <v>46175</v>
      </c>
      <c r="E1144" s="922" t="s">
        <v>3626</v>
      </c>
      <c r="F1144" s="927">
        <v>398.61200000000002</v>
      </c>
      <c r="G1144" s="922">
        <v>35.78</v>
      </c>
      <c r="H1144" s="924">
        <v>14262.337360000001</v>
      </c>
      <c r="I1144" s="925"/>
      <c r="K1144" s="1078"/>
      <c r="L1144" s="1078"/>
    </row>
    <row r="1145" spans="1:12" s="926" customFormat="1" ht="42">
      <c r="A1145" s="922" t="s">
        <v>3503</v>
      </c>
      <c r="B1145" s="922" t="s">
        <v>3504</v>
      </c>
      <c r="C1145" s="922" t="s">
        <v>3627</v>
      </c>
      <c r="D1145" s="923">
        <v>46182</v>
      </c>
      <c r="E1145" s="922" t="s">
        <v>3628</v>
      </c>
      <c r="F1145" s="927">
        <v>398.61200000000002</v>
      </c>
      <c r="G1145" s="922">
        <v>3.14</v>
      </c>
      <c r="H1145" s="924">
        <v>1251.6416800000002</v>
      </c>
      <c r="I1145" s="925"/>
      <c r="K1145" s="1078"/>
      <c r="L1145" s="1078"/>
    </row>
    <row r="1146" spans="1:12" s="926" customFormat="1" ht="42">
      <c r="A1146" s="922" t="s">
        <v>3503</v>
      </c>
      <c r="B1146" s="922" t="s">
        <v>3504</v>
      </c>
      <c r="C1146" s="922" t="s">
        <v>3629</v>
      </c>
      <c r="D1146" s="923">
        <v>46184</v>
      </c>
      <c r="E1146" s="922" t="s">
        <v>3630</v>
      </c>
      <c r="F1146" s="927">
        <v>398.61200000000002</v>
      </c>
      <c r="G1146" s="922">
        <v>2.95</v>
      </c>
      <c r="H1146" s="924">
        <v>1175.9054000000001</v>
      </c>
      <c r="I1146" s="925"/>
      <c r="K1146" s="1078"/>
      <c r="L1146" s="1078"/>
    </row>
    <row r="1147" spans="1:12" s="926" customFormat="1" ht="42">
      <c r="A1147" s="922" t="s">
        <v>3503</v>
      </c>
      <c r="B1147" s="922" t="s">
        <v>3504</v>
      </c>
      <c r="C1147" s="922" t="s">
        <v>3631</v>
      </c>
      <c r="D1147" s="923">
        <v>46184</v>
      </c>
      <c r="E1147" s="922" t="s">
        <v>3632</v>
      </c>
      <c r="F1147" s="927">
        <v>398.61200000000002</v>
      </c>
      <c r="G1147" s="922">
        <v>2.95</v>
      </c>
      <c r="H1147" s="924">
        <v>1175.9054000000001</v>
      </c>
      <c r="I1147" s="925"/>
      <c r="K1147" s="1078"/>
      <c r="L1147" s="1078"/>
    </row>
    <row r="1148" spans="1:12" s="926" customFormat="1" ht="42">
      <c r="A1148" s="922" t="s">
        <v>3503</v>
      </c>
      <c r="B1148" s="922" t="s">
        <v>3504</v>
      </c>
      <c r="C1148" s="922" t="s">
        <v>3633</v>
      </c>
      <c r="D1148" s="923">
        <v>46184</v>
      </c>
      <c r="E1148" s="922" t="s">
        <v>3634</v>
      </c>
      <c r="F1148" s="927">
        <v>398.61200000000002</v>
      </c>
      <c r="G1148" s="922">
        <v>2.65</v>
      </c>
      <c r="H1148" s="924">
        <v>1056.3217999999999</v>
      </c>
      <c r="I1148" s="925"/>
      <c r="K1148" s="1078"/>
      <c r="L1148" s="1078"/>
    </row>
    <row r="1149" spans="1:12" s="926" customFormat="1" ht="42">
      <c r="A1149" s="922" t="s">
        <v>3503</v>
      </c>
      <c r="B1149" s="922" t="s">
        <v>3504</v>
      </c>
      <c r="C1149" s="922" t="s">
        <v>3635</v>
      </c>
      <c r="D1149" s="923">
        <v>46189</v>
      </c>
      <c r="E1149" s="922" t="s">
        <v>3636</v>
      </c>
      <c r="F1149" s="927">
        <v>398.61200000000002</v>
      </c>
      <c r="G1149" s="922">
        <v>2.88</v>
      </c>
      <c r="H1149" s="924">
        <v>1148.0025600000001</v>
      </c>
      <c r="I1149" s="925"/>
      <c r="K1149" s="1078"/>
      <c r="L1149" s="1078"/>
    </row>
    <row r="1150" spans="1:12" s="926" customFormat="1" ht="42">
      <c r="A1150" s="922" t="s">
        <v>3503</v>
      </c>
      <c r="B1150" s="922" t="s">
        <v>3504</v>
      </c>
      <c r="C1150" s="922" t="s">
        <v>3637</v>
      </c>
      <c r="D1150" s="923">
        <v>46189</v>
      </c>
      <c r="E1150" s="922" t="s">
        <v>3638</v>
      </c>
      <c r="F1150" s="927">
        <v>398.61200000000002</v>
      </c>
      <c r="G1150" s="922">
        <v>3.08</v>
      </c>
      <c r="H1150" s="924">
        <v>1227.72496</v>
      </c>
      <c r="I1150" s="925"/>
      <c r="K1150" s="1078"/>
      <c r="L1150" s="1078"/>
    </row>
    <row r="1151" spans="1:12" s="926" customFormat="1" ht="105">
      <c r="A1151" s="922" t="s">
        <v>3503</v>
      </c>
      <c r="B1151" s="922" t="s">
        <v>3504</v>
      </c>
      <c r="C1151" s="922" t="s">
        <v>3639</v>
      </c>
      <c r="D1151" s="923">
        <v>46193</v>
      </c>
      <c r="E1151" s="922" t="s">
        <v>3640</v>
      </c>
      <c r="F1151" s="927">
        <v>398.61200000000002</v>
      </c>
      <c r="G1151" s="922">
        <v>8.3800000000000008</v>
      </c>
      <c r="H1151" s="924">
        <v>3340.3685600000003</v>
      </c>
      <c r="I1151" s="925"/>
      <c r="K1151" s="1078"/>
      <c r="L1151" s="1078"/>
    </row>
    <row r="1152" spans="1:12" s="926" customFormat="1" ht="42">
      <c r="A1152" s="922" t="s">
        <v>3503</v>
      </c>
      <c r="B1152" s="922" t="s">
        <v>3504</v>
      </c>
      <c r="C1152" s="922" t="s">
        <v>3641</v>
      </c>
      <c r="D1152" s="923">
        <v>46222</v>
      </c>
      <c r="E1152" s="922" t="s">
        <v>3642</v>
      </c>
      <c r="F1152" s="927">
        <v>398.61200000000002</v>
      </c>
      <c r="G1152" s="922">
        <v>2.88</v>
      </c>
      <c r="H1152" s="924">
        <v>1148.0025600000001</v>
      </c>
      <c r="I1152" s="925"/>
      <c r="K1152" s="1078"/>
      <c r="L1152" s="1078"/>
    </row>
    <row r="1153" spans="1:12" s="926" customFormat="1" ht="42">
      <c r="A1153" s="922" t="s">
        <v>3503</v>
      </c>
      <c r="B1153" s="922" t="s">
        <v>3504</v>
      </c>
      <c r="C1153" s="922" t="s">
        <v>3643</v>
      </c>
      <c r="D1153" s="923">
        <v>46251</v>
      </c>
      <c r="E1153" s="922" t="s">
        <v>3644</v>
      </c>
      <c r="F1153" s="927">
        <v>398.61200000000002</v>
      </c>
      <c r="G1153" s="922">
        <v>2.86</v>
      </c>
      <c r="H1153" s="924">
        <v>1140.0303200000001</v>
      </c>
      <c r="I1153" s="925"/>
      <c r="K1153" s="1078"/>
      <c r="L1153" s="1078"/>
    </row>
    <row r="1154" spans="1:12" s="926" customFormat="1" ht="42">
      <c r="A1154" s="922" t="s">
        <v>3503</v>
      </c>
      <c r="B1154" s="922" t="s">
        <v>3504</v>
      </c>
      <c r="C1154" s="922" t="s">
        <v>3645</v>
      </c>
      <c r="D1154" s="923">
        <v>46251</v>
      </c>
      <c r="E1154" s="922" t="s">
        <v>3646</v>
      </c>
      <c r="F1154" s="927">
        <v>398.61200000000002</v>
      </c>
      <c r="G1154" s="922">
        <v>3.14</v>
      </c>
      <c r="H1154" s="924">
        <v>1251.6416800000002</v>
      </c>
      <c r="I1154" s="925"/>
      <c r="K1154" s="1078"/>
      <c r="L1154" s="1078"/>
    </row>
    <row r="1155" spans="1:12" s="926" customFormat="1" ht="42">
      <c r="A1155" s="922" t="s">
        <v>3503</v>
      </c>
      <c r="B1155" s="922" t="s">
        <v>3504</v>
      </c>
      <c r="C1155" s="922" t="s">
        <v>3647</v>
      </c>
      <c r="D1155" s="923">
        <v>46252</v>
      </c>
      <c r="E1155" s="922" t="s">
        <v>3648</v>
      </c>
      <c r="F1155" s="927">
        <v>398.61200000000002</v>
      </c>
      <c r="G1155" s="922">
        <v>2.84</v>
      </c>
      <c r="H1155" s="924">
        <v>1132.05808</v>
      </c>
      <c r="I1155" s="925"/>
      <c r="K1155" s="1078"/>
      <c r="L1155" s="1078"/>
    </row>
    <row r="1156" spans="1:12" s="926" customFormat="1" ht="42">
      <c r="A1156" s="922" t="s">
        <v>3503</v>
      </c>
      <c r="B1156" s="922" t="s">
        <v>3504</v>
      </c>
      <c r="C1156" s="922" t="s">
        <v>3649</v>
      </c>
      <c r="D1156" s="923">
        <v>46256</v>
      </c>
      <c r="E1156" s="922" t="s">
        <v>3650</v>
      </c>
      <c r="F1156" s="927">
        <v>398.61200000000002</v>
      </c>
      <c r="G1156" s="922">
        <v>7.77</v>
      </c>
      <c r="H1156" s="924">
        <v>3097.21524</v>
      </c>
      <c r="I1156" s="925"/>
      <c r="K1156" s="1078"/>
      <c r="L1156" s="1078"/>
    </row>
    <row r="1157" spans="1:12" s="926" customFormat="1" ht="42">
      <c r="A1157" s="922" t="s">
        <v>3503</v>
      </c>
      <c r="B1157" s="922" t="s">
        <v>3504</v>
      </c>
      <c r="C1157" s="922" t="s">
        <v>3651</v>
      </c>
      <c r="D1157" s="923">
        <v>46256</v>
      </c>
      <c r="E1157" s="922" t="s">
        <v>3652</v>
      </c>
      <c r="F1157" s="927">
        <v>398.61200000000002</v>
      </c>
      <c r="G1157" s="922">
        <v>2.59</v>
      </c>
      <c r="H1157" s="924">
        <v>1032.40508</v>
      </c>
      <c r="I1157" s="925"/>
      <c r="K1157" s="1078"/>
      <c r="L1157" s="1078"/>
    </row>
    <row r="1158" spans="1:12" s="926" customFormat="1" ht="42">
      <c r="A1158" s="922" t="s">
        <v>3503</v>
      </c>
      <c r="B1158" s="922" t="s">
        <v>3504</v>
      </c>
      <c r="C1158" s="922" t="s">
        <v>3653</v>
      </c>
      <c r="D1158" s="923">
        <v>46257</v>
      </c>
      <c r="E1158" s="922" t="s">
        <v>3654</v>
      </c>
      <c r="F1158" s="927">
        <v>398.61200000000002</v>
      </c>
      <c r="G1158" s="922">
        <v>31.08</v>
      </c>
      <c r="H1158" s="924">
        <v>12388.86096</v>
      </c>
      <c r="I1158" s="925"/>
      <c r="K1158" s="1078"/>
      <c r="L1158" s="1078"/>
    </row>
    <row r="1159" spans="1:12" s="926" customFormat="1" ht="84">
      <c r="A1159" s="922" t="s">
        <v>3503</v>
      </c>
      <c r="B1159" s="922" t="s">
        <v>3504</v>
      </c>
      <c r="C1159" s="922" t="s">
        <v>6166</v>
      </c>
      <c r="D1159" s="923">
        <v>46305</v>
      </c>
      <c r="E1159" s="922" t="s">
        <v>5663</v>
      </c>
      <c r="F1159" s="927">
        <v>398.61200000000002</v>
      </c>
      <c r="G1159" s="922">
        <v>2.35</v>
      </c>
      <c r="H1159" s="924">
        <v>936.73820000000012</v>
      </c>
      <c r="I1159" s="925"/>
      <c r="K1159" s="1078"/>
      <c r="L1159" s="1078"/>
    </row>
    <row r="1160" spans="1:12" s="926" customFormat="1" ht="63">
      <c r="A1160" s="922" t="s">
        <v>3503</v>
      </c>
      <c r="B1160" s="922" t="s">
        <v>3504</v>
      </c>
      <c r="C1160" s="922" t="s">
        <v>5952</v>
      </c>
      <c r="D1160" s="923">
        <v>46293</v>
      </c>
      <c r="E1160" s="922" t="s">
        <v>5953</v>
      </c>
      <c r="F1160" s="927">
        <v>398.61200000000002</v>
      </c>
      <c r="G1160" s="922">
        <v>4.59</v>
      </c>
      <c r="H1160" s="924">
        <v>1829.6290800000002</v>
      </c>
      <c r="I1160" s="925"/>
      <c r="K1160" s="1078"/>
      <c r="L1160" s="1078"/>
    </row>
    <row r="1161" spans="1:12" s="926" customFormat="1" ht="63">
      <c r="A1161" s="922" t="s">
        <v>3503</v>
      </c>
      <c r="B1161" s="922" t="s">
        <v>3504</v>
      </c>
      <c r="C1161" s="922" t="s">
        <v>5954</v>
      </c>
      <c r="D1161" s="923">
        <v>46295</v>
      </c>
      <c r="E1161" s="922" t="s">
        <v>5955</v>
      </c>
      <c r="F1161" s="927">
        <v>398.61200000000002</v>
      </c>
      <c r="G1161" s="922">
        <v>6.28</v>
      </c>
      <c r="H1161" s="924">
        <v>2503.2833600000004</v>
      </c>
      <c r="I1161" s="925"/>
      <c r="K1161" s="1078"/>
      <c r="L1161" s="1078"/>
    </row>
    <row r="1162" spans="1:12" s="926" customFormat="1">
      <c r="A1162" s="922"/>
      <c r="B1162" s="922"/>
      <c r="C1162" s="922"/>
      <c r="D1162" s="923"/>
      <c r="E1162" s="922"/>
      <c r="F1162" s="927">
        <v>398.61200000000002</v>
      </c>
      <c r="G1162" s="922">
        <v>838.42000000000019</v>
      </c>
      <c r="H1162" s="924">
        <v>334204.27304</v>
      </c>
      <c r="I1162" s="925"/>
      <c r="K1162" s="1078"/>
      <c r="L1162" s="1078"/>
    </row>
    <row r="1163" spans="1:12" s="926" customFormat="1" ht="42">
      <c r="A1163" s="922" t="s">
        <v>3655</v>
      </c>
      <c r="B1163" s="922" t="s">
        <v>3656</v>
      </c>
      <c r="C1163" s="922" t="s">
        <v>3657</v>
      </c>
      <c r="D1163" s="923">
        <v>46037</v>
      </c>
      <c r="E1163" s="922" t="s">
        <v>3658</v>
      </c>
      <c r="F1163" s="927">
        <v>459.19400000000002</v>
      </c>
      <c r="G1163" s="922">
        <v>8.26</v>
      </c>
      <c r="H1163" s="924">
        <v>3792.9424400000003</v>
      </c>
      <c r="I1163" s="925"/>
      <c r="K1163" s="1078"/>
      <c r="L1163" s="1078"/>
    </row>
    <row r="1164" spans="1:12" s="926" customFormat="1" ht="42">
      <c r="A1164" s="922" t="s">
        <v>3655</v>
      </c>
      <c r="B1164" s="922" t="s">
        <v>3656</v>
      </c>
      <c r="C1164" s="922" t="s">
        <v>3659</v>
      </c>
      <c r="D1164" s="923">
        <v>46041</v>
      </c>
      <c r="E1164" s="922" t="s">
        <v>3660</v>
      </c>
      <c r="F1164" s="927">
        <v>459.19400000000002</v>
      </c>
      <c r="G1164" s="922">
        <v>2.76</v>
      </c>
      <c r="H1164" s="924">
        <v>1267.37544</v>
      </c>
      <c r="I1164" s="925"/>
      <c r="K1164" s="1078"/>
      <c r="L1164" s="1078"/>
    </row>
    <row r="1165" spans="1:12" s="926" customFormat="1" ht="42">
      <c r="A1165" s="922" t="s">
        <v>3655</v>
      </c>
      <c r="B1165" s="922" t="s">
        <v>3656</v>
      </c>
      <c r="C1165" s="922" t="s">
        <v>3661</v>
      </c>
      <c r="D1165" s="923">
        <v>46042</v>
      </c>
      <c r="E1165" s="922" t="s">
        <v>3662</v>
      </c>
      <c r="F1165" s="927">
        <v>459.19400000000002</v>
      </c>
      <c r="G1165" s="922">
        <v>33.06</v>
      </c>
      <c r="H1165" s="924">
        <v>15180.953640000002</v>
      </c>
      <c r="I1165" s="925"/>
      <c r="K1165" s="1078"/>
      <c r="L1165" s="1078"/>
    </row>
    <row r="1166" spans="1:12" s="926" customFormat="1" ht="42">
      <c r="A1166" s="922" t="s">
        <v>3655</v>
      </c>
      <c r="B1166" s="922" t="s">
        <v>3656</v>
      </c>
      <c r="C1166" s="922" t="s">
        <v>3663</v>
      </c>
      <c r="D1166" s="923">
        <v>46042</v>
      </c>
      <c r="E1166" s="922" t="s">
        <v>3664</v>
      </c>
      <c r="F1166" s="927">
        <v>459.19400000000002</v>
      </c>
      <c r="G1166" s="922">
        <v>2.76</v>
      </c>
      <c r="H1166" s="924">
        <v>1267.37544</v>
      </c>
      <c r="I1166" s="925"/>
      <c r="K1166" s="1078"/>
      <c r="L1166" s="1078"/>
    </row>
    <row r="1167" spans="1:12" s="926" customFormat="1" ht="42">
      <c r="A1167" s="922" t="s">
        <v>3655</v>
      </c>
      <c r="B1167" s="922" t="s">
        <v>3656</v>
      </c>
      <c r="C1167" s="922" t="s">
        <v>3665</v>
      </c>
      <c r="D1167" s="923">
        <v>46043</v>
      </c>
      <c r="E1167" s="922" t="s">
        <v>3666</v>
      </c>
      <c r="F1167" s="927">
        <v>459.19400000000002</v>
      </c>
      <c r="G1167" s="922">
        <v>9.33</v>
      </c>
      <c r="H1167" s="924">
        <v>4284.2800200000001</v>
      </c>
      <c r="I1167" s="925"/>
      <c r="K1167" s="1078"/>
      <c r="L1167" s="1078"/>
    </row>
    <row r="1168" spans="1:12" s="926" customFormat="1" ht="42">
      <c r="A1168" s="922" t="s">
        <v>3655</v>
      </c>
      <c r="B1168" s="922" t="s">
        <v>3656</v>
      </c>
      <c r="C1168" s="922" t="s">
        <v>3667</v>
      </c>
      <c r="D1168" s="923">
        <v>46043</v>
      </c>
      <c r="E1168" s="922" t="s">
        <v>3668</v>
      </c>
      <c r="F1168" s="927">
        <v>459.19400000000002</v>
      </c>
      <c r="G1168" s="922">
        <v>7.46</v>
      </c>
      <c r="H1168" s="924">
        <v>3425.5872400000003</v>
      </c>
      <c r="I1168" s="925"/>
      <c r="K1168" s="1078"/>
      <c r="L1168" s="1078"/>
    </row>
    <row r="1169" spans="1:12" s="926" customFormat="1" ht="42">
      <c r="A1169" s="922" t="s">
        <v>3655</v>
      </c>
      <c r="B1169" s="922" t="s">
        <v>3656</v>
      </c>
      <c r="C1169" s="922" t="s">
        <v>3669</v>
      </c>
      <c r="D1169" s="923">
        <v>46044</v>
      </c>
      <c r="E1169" s="922" t="s">
        <v>3670</v>
      </c>
      <c r="F1169" s="927">
        <v>459.19400000000002</v>
      </c>
      <c r="G1169" s="922">
        <v>3.11</v>
      </c>
      <c r="H1169" s="924">
        <v>1428.0933399999999</v>
      </c>
      <c r="I1169" s="925"/>
      <c r="K1169" s="1078"/>
      <c r="L1169" s="1078"/>
    </row>
    <row r="1170" spans="1:12" s="926" customFormat="1" ht="42">
      <c r="A1170" s="922" t="s">
        <v>3655</v>
      </c>
      <c r="B1170" s="922" t="s">
        <v>3656</v>
      </c>
      <c r="C1170" s="922" t="s">
        <v>3671</v>
      </c>
      <c r="D1170" s="923">
        <v>46044</v>
      </c>
      <c r="E1170" s="922" t="s">
        <v>3672</v>
      </c>
      <c r="F1170" s="927">
        <v>459.19400000000002</v>
      </c>
      <c r="G1170" s="922">
        <v>2.4900000000000002</v>
      </c>
      <c r="H1170" s="924">
        <v>1143.3930600000001</v>
      </c>
      <c r="I1170" s="925"/>
      <c r="K1170" s="1078"/>
      <c r="L1170" s="1078"/>
    </row>
    <row r="1171" spans="1:12" s="926" customFormat="1" ht="63">
      <c r="A1171" s="922" t="s">
        <v>3655</v>
      </c>
      <c r="B1171" s="922" t="s">
        <v>3656</v>
      </c>
      <c r="C1171" s="922" t="s">
        <v>3673</v>
      </c>
      <c r="D1171" s="923">
        <v>46044</v>
      </c>
      <c r="E1171" s="922" t="s">
        <v>3674</v>
      </c>
      <c r="F1171" s="927">
        <v>459.19400000000002</v>
      </c>
      <c r="G1171" s="922">
        <v>37.31</v>
      </c>
      <c r="H1171" s="924">
        <v>17132.528140000002</v>
      </c>
      <c r="I1171" s="925"/>
      <c r="K1171" s="1078"/>
      <c r="L1171" s="1078"/>
    </row>
    <row r="1172" spans="1:12" s="926" customFormat="1" ht="42">
      <c r="A1172" s="922" t="s">
        <v>3655</v>
      </c>
      <c r="B1172" s="922" t="s">
        <v>3656</v>
      </c>
      <c r="C1172" s="922" t="s">
        <v>3675</v>
      </c>
      <c r="D1172" s="923">
        <v>46044</v>
      </c>
      <c r="E1172" s="922" t="s">
        <v>3676</v>
      </c>
      <c r="F1172" s="927">
        <v>459.19400000000002</v>
      </c>
      <c r="G1172" s="922">
        <v>29.84</v>
      </c>
      <c r="H1172" s="924">
        <v>13702.348960000001</v>
      </c>
      <c r="I1172" s="925"/>
      <c r="K1172" s="1078"/>
      <c r="L1172" s="1078"/>
    </row>
    <row r="1173" spans="1:12" s="926" customFormat="1" ht="42">
      <c r="A1173" s="922" t="s">
        <v>3655</v>
      </c>
      <c r="B1173" s="922" t="s">
        <v>3656</v>
      </c>
      <c r="C1173" s="922" t="s">
        <v>3677</v>
      </c>
      <c r="D1173" s="923">
        <v>46046</v>
      </c>
      <c r="E1173" s="922" t="s">
        <v>3678</v>
      </c>
      <c r="F1173" s="927">
        <v>459.19400000000002</v>
      </c>
      <c r="G1173" s="922">
        <v>3.11</v>
      </c>
      <c r="H1173" s="924">
        <v>1428.0933399999999</v>
      </c>
      <c r="I1173" s="925"/>
      <c r="K1173" s="1078"/>
      <c r="L1173" s="1078"/>
    </row>
    <row r="1174" spans="1:12" s="926" customFormat="1" ht="42">
      <c r="A1174" s="922" t="s">
        <v>3655</v>
      </c>
      <c r="B1174" s="922" t="s">
        <v>3656</v>
      </c>
      <c r="C1174" s="922" t="s">
        <v>3679</v>
      </c>
      <c r="D1174" s="923">
        <v>46046</v>
      </c>
      <c r="E1174" s="922" t="s">
        <v>3680</v>
      </c>
      <c r="F1174" s="927">
        <v>459.19400000000002</v>
      </c>
      <c r="G1174" s="922">
        <v>2.4900000000000002</v>
      </c>
      <c r="H1174" s="924">
        <v>1143.3930600000001</v>
      </c>
      <c r="I1174" s="925"/>
      <c r="K1174" s="1078"/>
      <c r="L1174" s="1078"/>
    </row>
    <row r="1175" spans="1:12" s="926" customFormat="1" ht="42">
      <c r="A1175" s="922" t="s">
        <v>3655</v>
      </c>
      <c r="B1175" s="922" t="s">
        <v>3656</v>
      </c>
      <c r="C1175" s="922" t="s">
        <v>3681</v>
      </c>
      <c r="D1175" s="923">
        <v>46047</v>
      </c>
      <c r="E1175" s="922" t="s">
        <v>3682</v>
      </c>
      <c r="F1175" s="927">
        <v>459.19400000000002</v>
      </c>
      <c r="G1175" s="922">
        <v>2.76</v>
      </c>
      <c r="H1175" s="924">
        <v>1267.37544</v>
      </c>
      <c r="I1175" s="925"/>
      <c r="K1175" s="1078"/>
      <c r="L1175" s="1078"/>
    </row>
    <row r="1176" spans="1:12" s="926" customFormat="1" ht="42">
      <c r="A1176" s="922" t="s">
        <v>3655</v>
      </c>
      <c r="B1176" s="922" t="s">
        <v>3656</v>
      </c>
      <c r="C1176" s="922" t="s">
        <v>3683</v>
      </c>
      <c r="D1176" s="923">
        <v>46048</v>
      </c>
      <c r="E1176" s="922" t="s">
        <v>3684</v>
      </c>
      <c r="F1176" s="927">
        <v>459.19400000000002</v>
      </c>
      <c r="G1176" s="922">
        <v>6.37</v>
      </c>
      <c r="H1176" s="924">
        <v>2925.0657800000004</v>
      </c>
      <c r="I1176" s="925"/>
      <c r="K1176" s="1078"/>
      <c r="L1176" s="1078"/>
    </row>
    <row r="1177" spans="1:12" s="926" customFormat="1" ht="42">
      <c r="A1177" s="922" t="s">
        <v>3655</v>
      </c>
      <c r="B1177" s="922" t="s">
        <v>3656</v>
      </c>
      <c r="C1177" s="922" t="s">
        <v>3685</v>
      </c>
      <c r="D1177" s="923">
        <v>46049</v>
      </c>
      <c r="E1177" s="922" t="s">
        <v>3686</v>
      </c>
      <c r="F1177" s="927">
        <v>459.19400000000002</v>
      </c>
      <c r="G1177" s="922">
        <v>2.12</v>
      </c>
      <c r="H1177" s="924">
        <v>973.49128000000007</v>
      </c>
      <c r="I1177" s="925"/>
      <c r="K1177" s="1078"/>
      <c r="L1177" s="1078"/>
    </row>
    <row r="1178" spans="1:12" s="926" customFormat="1" ht="42">
      <c r="A1178" s="922" t="s">
        <v>3655</v>
      </c>
      <c r="B1178" s="922" t="s">
        <v>3656</v>
      </c>
      <c r="C1178" s="922" t="s">
        <v>3687</v>
      </c>
      <c r="D1178" s="923">
        <v>46050</v>
      </c>
      <c r="E1178" s="922" t="s">
        <v>3688</v>
      </c>
      <c r="F1178" s="927">
        <v>459.19400000000002</v>
      </c>
      <c r="G1178" s="922">
        <v>25.48</v>
      </c>
      <c r="H1178" s="924">
        <v>11700.263120000001</v>
      </c>
      <c r="I1178" s="925"/>
      <c r="K1178" s="1078"/>
      <c r="L1178" s="1078"/>
    </row>
    <row r="1179" spans="1:12" s="926" customFormat="1" ht="42">
      <c r="A1179" s="922" t="s">
        <v>3655</v>
      </c>
      <c r="B1179" s="922" t="s">
        <v>3656</v>
      </c>
      <c r="C1179" s="922" t="s">
        <v>3689</v>
      </c>
      <c r="D1179" s="923">
        <v>46050</v>
      </c>
      <c r="E1179" s="922" t="s">
        <v>3690</v>
      </c>
      <c r="F1179" s="927">
        <v>459.19400000000002</v>
      </c>
      <c r="G1179" s="922">
        <v>2.12</v>
      </c>
      <c r="H1179" s="924">
        <v>973.49128000000007</v>
      </c>
      <c r="I1179" s="925"/>
      <c r="K1179" s="1078"/>
      <c r="L1179" s="1078"/>
    </row>
    <row r="1180" spans="1:12" s="926" customFormat="1" ht="42">
      <c r="A1180" s="922" t="s">
        <v>3655</v>
      </c>
      <c r="B1180" s="922" t="s">
        <v>3656</v>
      </c>
      <c r="C1180" s="922" t="s">
        <v>3691</v>
      </c>
      <c r="D1180" s="923">
        <v>46051</v>
      </c>
      <c r="E1180" s="922" t="s">
        <v>3692</v>
      </c>
      <c r="F1180" s="927">
        <v>459.19400000000002</v>
      </c>
      <c r="G1180" s="922">
        <v>11.07</v>
      </c>
      <c r="H1180" s="924">
        <v>5083.2775799999999</v>
      </c>
      <c r="I1180" s="925"/>
      <c r="K1180" s="1078"/>
      <c r="L1180" s="1078"/>
    </row>
    <row r="1181" spans="1:12" s="926" customFormat="1" ht="42">
      <c r="A1181" s="922" t="s">
        <v>3655</v>
      </c>
      <c r="B1181" s="922" t="s">
        <v>3656</v>
      </c>
      <c r="C1181" s="922" t="s">
        <v>3693</v>
      </c>
      <c r="D1181" s="923">
        <v>46053</v>
      </c>
      <c r="E1181" s="922" t="s">
        <v>3694</v>
      </c>
      <c r="F1181" s="927">
        <v>459.19400000000002</v>
      </c>
      <c r="G1181" s="922">
        <v>2.76</v>
      </c>
      <c r="H1181" s="924">
        <v>1267.37544</v>
      </c>
      <c r="I1181" s="925"/>
      <c r="K1181" s="1078"/>
      <c r="L1181" s="1078"/>
    </row>
    <row r="1182" spans="1:12" s="926" customFormat="1" ht="42">
      <c r="A1182" s="922" t="s">
        <v>3655</v>
      </c>
      <c r="B1182" s="922" t="s">
        <v>3656</v>
      </c>
      <c r="C1182" s="922" t="s">
        <v>3695</v>
      </c>
      <c r="D1182" s="923">
        <v>46053</v>
      </c>
      <c r="E1182" s="922" t="s">
        <v>3696</v>
      </c>
      <c r="F1182" s="927">
        <v>459.19400000000002</v>
      </c>
      <c r="G1182" s="922">
        <v>0.92</v>
      </c>
      <c r="H1182" s="924">
        <v>422.45848000000001</v>
      </c>
      <c r="I1182" s="925"/>
      <c r="K1182" s="1078"/>
      <c r="L1182" s="1078"/>
    </row>
    <row r="1183" spans="1:12" s="926" customFormat="1" ht="42">
      <c r="A1183" s="922" t="s">
        <v>3655</v>
      </c>
      <c r="B1183" s="922" t="s">
        <v>3656</v>
      </c>
      <c r="C1183" s="922" t="s">
        <v>3697</v>
      </c>
      <c r="D1183" s="923">
        <v>46053</v>
      </c>
      <c r="E1183" s="922" t="s">
        <v>3698</v>
      </c>
      <c r="F1183" s="927">
        <v>459.19400000000002</v>
      </c>
      <c r="G1183" s="922">
        <v>3.69</v>
      </c>
      <c r="H1183" s="924">
        <v>1694.4258600000001</v>
      </c>
      <c r="I1183" s="925"/>
      <c r="K1183" s="1078"/>
      <c r="L1183" s="1078"/>
    </row>
    <row r="1184" spans="1:12" s="926" customFormat="1" ht="42">
      <c r="A1184" s="922" t="s">
        <v>3655</v>
      </c>
      <c r="B1184" s="922" t="s">
        <v>3656</v>
      </c>
      <c r="C1184" s="922" t="s">
        <v>3699</v>
      </c>
      <c r="D1184" s="923">
        <v>46053</v>
      </c>
      <c r="E1184" s="922" t="s">
        <v>3700</v>
      </c>
      <c r="F1184" s="927">
        <v>459.19400000000002</v>
      </c>
      <c r="G1184" s="922">
        <v>8.3000000000000007</v>
      </c>
      <c r="H1184" s="924">
        <v>3811.3102000000003</v>
      </c>
      <c r="I1184" s="925"/>
      <c r="K1184" s="1078"/>
      <c r="L1184" s="1078"/>
    </row>
    <row r="1185" spans="1:12" s="926" customFormat="1" ht="63">
      <c r="A1185" s="922" t="s">
        <v>3655</v>
      </c>
      <c r="B1185" s="922" t="s">
        <v>3656</v>
      </c>
      <c r="C1185" s="922" t="s">
        <v>3701</v>
      </c>
      <c r="D1185" s="923">
        <v>46054</v>
      </c>
      <c r="E1185" s="922" t="s">
        <v>3702</v>
      </c>
      <c r="F1185" s="927">
        <v>459.19400000000002</v>
      </c>
      <c r="G1185" s="922">
        <v>3.11</v>
      </c>
      <c r="H1185" s="924">
        <v>1428.0933399999999</v>
      </c>
      <c r="I1185" s="925"/>
      <c r="K1185" s="1078"/>
      <c r="L1185" s="1078"/>
    </row>
    <row r="1186" spans="1:12" s="926" customFormat="1" ht="42">
      <c r="A1186" s="922" t="s">
        <v>3655</v>
      </c>
      <c r="B1186" s="922" t="s">
        <v>3656</v>
      </c>
      <c r="C1186" s="922" t="s">
        <v>3703</v>
      </c>
      <c r="D1186" s="923">
        <v>46054</v>
      </c>
      <c r="E1186" s="922" t="s">
        <v>3704</v>
      </c>
      <c r="F1186" s="927">
        <v>459.19400000000002</v>
      </c>
      <c r="G1186" s="922">
        <v>2.77</v>
      </c>
      <c r="H1186" s="924">
        <v>1271.96738</v>
      </c>
      <c r="I1186" s="925"/>
      <c r="K1186" s="1078"/>
      <c r="L1186" s="1078"/>
    </row>
    <row r="1187" spans="1:12" s="926" customFormat="1" ht="42">
      <c r="A1187" s="922" t="s">
        <v>3655</v>
      </c>
      <c r="B1187" s="922" t="s">
        <v>3656</v>
      </c>
      <c r="C1187" s="922" t="s">
        <v>3705</v>
      </c>
      <c r="D1187" s="923">
        <v>46054</v>
      </c>
      <c r="E1187" s="922" t="s">
        <v>3706</v>
      </c>
      <c r="F1187" s="927">
        <v>459.19400000000002</v>
      </c>
      <c r="G1187" s="922">
        <v>44.28</v>
      </c>
      <c r="H1187" s="924">
        <v>20333.11032</v>
      </c>
      <c r="I1187" s="925"/>
      <c r="K1187" s="1078"/>
      <c r="L1187" s="1078"/>
    </row>
    <row r="1188" spans="1:12" s="926" customFormat="1" ht="42">
      <c r="A1188" s="922" t="s">
        <v>3655</v>
      </c>
      <c r="B1188" s="922" t="s">
        <v>3656</v>
      </c>
      <c r="C1188" s="922" t="s">
        <v>3707</v>
      </c>
      <c r="D1188" s="923">
        <v>46054</v>
      </c>
      <c r="E1188" s="922" t="s">
        <v>3708</v>
      </c>
      <c r="F1188" s="927">
        <v>459.19400000000002</v>
      </c>
      <c r="G1188" s="922">
        <v>3.69</v>
      </c>
      <c r="H1188" s="924">
        <v>1694.4258600000001</v>
      </c>
      <c r="I1188" s="925"/>
      <c r="K1188" s="1078"/>
      <c r="L1188" s="1078"/>
    </row>
    <row r="1189" spans="1:12" s="926" customFormat="1" ht="42">
      <c r="A1189" s="922" t="s">
        <v>3655</v>
      </c>
      <c r="B1189" s="922" t="s">
        <v>3656</v>
      </c>
      <c r="C1189" s="922" t="s">
        <v>3709</v>
      </c>
      <c r="D1189" s="923">
        <v>46054</v>
      </c>
      <c r="E1189" s="922" t="s">
        <v>3710</v>
      </c>
      <c r="F1189" s="927">
        <v>459.19400000000002</v>
      </c>
      <c r="G1189" s="922">
        <v>11.07</v>
      </c>
      <c r="H1189" s="924">
        <v>5083.2775799999999</v>
      </c>
      <c r="I1189" s="925"/>
      <c r="K1189" s="1078"/>
      <c r="L1189" s="1078"/>
    </row>
    <row r="1190" spans="1:12" s="926" customFormat="1" ht="42">
      <c r="A1190" s="922" t="s">
        <v>3655</v>
      </c>
      <c r="B1190" s="922" t="s">
        <v>3656</v>
      </c>
      <c r="C1190" s="922" t="s">
        <v>3711</v>
      </c>
      <c r="D1190" s="923">
        <v>46055</v>
      </c>
      <c r="E1190" s="922" t="s">
        <v>3712</v>
      </c>
      <c r="F1190" s="927">
        <v>459.19400000000002</v>
      </c>
      <c r="G1190" s="922">
        <v>33.22</v>
      </c>
      <c r="H1190" s="924">
        <v>15254.42468</v>
      </c>
      <c r="I1190" s="925"/>
      <c r="K1190" s="1078"/>
      <c r="L1190" s="1078"/>
    </row>
    <row r="1191" spans="1:12" s="926" customFormat="1" ht="42">
      <c r="A1191" s="922" t="s">
        <v>3655</v>
      </c>
      <c r="B1191" s="922" t="s">
        <v>3656</v>
      </c>
      <c r="C1191" s="922" t="s">
        <v>3713</v>
      </c>
      <c r="D1191" s="923">
        <v>46055</v>
      </c>
      <c r="E1191" s="922" t="s">
        <v>3714</v>
      </c>
      <c r="F1191" s="927">
        <v>459.19400000000002</v>
      </c>
      <c r="G1191" s="922">
        <v>2.77</v>
      </c>
      <c r="H1191" s="924">
        <v>1271.96738</v>
      </c>
      <c r="I1191" s="925"/>
      <c r="K1191" s="1078"/>
      <c r="L1191" s="1078"/>
    </row>
    <row r="1192" spans="1:12" s="926" customFormat="1" ht="42">
      <c r="A1192" s="922" t="s">
        <v>3655</v>
      </c>
      <c r="B1192" s="922" t="s">
        <v>3656</v>
      </c>
      <c r="C1192" s="922" t="s">
        <v>3715</v>
      </c>
      <c r="D1192" s="923">
        <v>46056</v>
      </c>
      <c r="E1192" s="922" t="s">
        <v>3716</v>
      </c>
      <c r="F1192" s="927">
        <v>459.19400000000002</v>
      </c>
      <c r="G1192" s="922">
        <v>11.03</v>
      </c>
      <c r="H1192" s="924">
        <v>5064.9098199999999</v>
      </c>
      <c r="I1192" s="925"/>
      <c r="K1192" s="1078"/>
      <c r="L1192" s="1078"/>
    </row>
    <row r="1193" spans="1:12" s="926" customFormat="1" ht="42">
      <c r="A1193" s="922" t="s">
        <v>3655</v>
      </c>
      <c r="B1193" s="922" t="s">
        <v>3656</v>
      </c>
      <c r="C1193" s="922" t="s">
        <v>3717</v>
      </c>
      <c r="D1193" s="923">
        <v>46056</v>
      </c>
      <c r="E1193" s="922" t="s">
        <v>3718</v>
      </c>
      <c r="F1193" s="927">
        <v>459.19400000000002</v>
      </c>
      <c r="G1193" s="922">
        <v>0.92</v>
      </c>
      <c r="H1193" s="924">
        <v>422.45848000000001</v>
      </c>
      <c r="I1193" s="925"/>
      <c r="K1193" s="1078"/>
      <c r="L1193" s="1078"/>
    </row>
    <row r="1194" spans="1:12" s="926" customFormat="1" ht="42">
      <c r="A1194" s="922" t="s">
        <v>3655</v>
      </c>
      <c r="B1194" s="922" t="s">
        <v>3656</v>
      </c>
      <c r="C1194" s="922" t="s">
        <v>3719</v>
      </c>
      <c r="D1194" s="923">
        <v>46057</v>
      </c>
      <c r="E1194" s="922" t="s">
        <v>3720</v>
      </c>
      <c r="F1194" s="927">
        <v>459.19400000000002</v>
      </c>
      <c r="G1194" s="922">
        <v>3.69</v>
      </c>
      <c r="H1194" s="924">
        <v>1694.4258600000001</v>
      </c>
      <c r="I1194" s="925"/>
      <c r="K1194" s="1078"/>
      <c r="L1194" s="1078"/>
    </row>
    <row r="1195" spans="1:12" s="926" customFormat="1" ht="42">
      <c r="A1195" s="922" t="s">
        <v>3655</v>
      </c>
      <c r="B1195" s="922" t="s">
        <v>3656</v>
      </c>
      <c r="C1195" s="922" t="s">
        <v>3721</v>
      </c>
      <c r="D1195" s="923">
        <v>46057</v>
      </c>
      <c r="E1195" s="922" t="s">
        <v>3722</v>
      </c>
      <c r="F1195" s="927">
        <v>459.19400000000002</v>
      </c>
      <c r="G1195" s="922">
        <v>44.28</v>
      </c>
      <c r="H1195" s="924">
        <v>20333.11032</v>
      </c>
      <c r="I1195" s="925"/>
      <c r="K1195" s="1078"/>
      <c r="L1195" s="1078"/>
    </row>
    <row r="1196" spans="1:12" s="926" customFormat="1" ht="42">
      <c r="A1196" s="922" t="s">
        <v>3655</v>
      </c>
      <c r="B1196" s="922" t="s">
        <v>3656</v>
      </c>
      <c r="C1196" s="922" t="s">
        <v>3723</v>
      </c>
      <c r="D1196" s="923">
        <v>46057</v>
      </c>
      <c r="E1196" s="922" t="s">
        <v>3724</v>
      </c>
      <c r="F1196" s="927">
        <v>459.19400000000002</v>
      </c>
      <c r="G1196" s="922">
        <v>2.4900000000000002</v>
      </c>
      <c r="H1196" s="924">
        <v>1143.3930600000001</v>
      </c>
      <c r="I1196" s="925"/>
      <c r="K1196" s="1078"/>
      <c r="L1196" s="1078"/>
    </row>
    <row r="1197" spans="1:12" s="926" customFormat="1" ht="42">
      <c r="A1197" s="922" t="s">
        <v>3655</v>
      </c>
      <c r="B1197" s="922" t="s">
        <v>3656</v>
      </c>
      <c r="C1197" s="922" t="s">
        <v>3725</v>
      </c>
      <c r="D1197" s="923">
        <v>46057</v>
      </c>
      <c r="E1197" s="922" t="s">
        <v>3726</v>
      </c>
      <c r="F1197" s="927">
        <v>459.19400000000002</v>
      </c>
      <c r="G1197" s="922">
        <v>2.12</v>
      </c>
      <c r="H1197" s="924">
        <v>973.49128000000007</v>
      </c>
      <c r="I1197" s="925"/>
      <c r="K1197" s="1078"/>
      <c r="L1197" s="1078"/>
    </row>
    <row r="1198" spans="1:12" s="926" customFormat="1" ht="42">
      <c r="A1198" s="922" t="s">
        <v>3655</v>
      </c>
      <c r="B1198" s="922" t="s">
        <v>3656</v>
      </c>
      <c r="C1198" s="922" t="s">
        <v>3727</v>
      </c>
      <c r="D1198" s="923">
        <v>46060</v>
      </c>
      <c r="E1198" s="922" t="s">
        <v>3728</v>
      </c>
      <c r="F1198" s="927">
        <v>459.19400000000002</v>
      </c>
      <c r="G1198" s="922">
        <v>10.210000000000001</v>
      </c>
      <c r="H1198" s="924">
        <v>4688.3707400000003</v>
      </c>
      <c r="I1198" s="925"/>
      <c r="K1198" s="1078"/>
      <c r="L1198" s="1078"/>
    </row>
    <row r="1199" spans="1:12" s="926" customFormat="1" ht="42">
      <c r="A1199" s="922" t="s">
        <v>3655</v>
      </c>
      <c r="B1199" s="922" t="s">
        <v>3656</v>
      </c>
      <c r="C1199" s="922" t="s">
        <v>3729</v>
      </c>
      <c r="D1199" s="923">
        <v>46060</v>
      </c>
      <c r="E1199" s="922" t="s">
        <v>3730</v>
      </c>
      <c r="F1199" s="927">
        <v>459.19400000000002</v>
      </c>
      <c r="G1199" s="922">
        <v>3.69</v>
      </c>
      <c r="H1199" s="924">
        <v>1694.4258600000001</v>
      </c>
      <c r="I1199" s="925"/>
      <c r="K1199" s="1078"/>
      <c r="L1199" s="1078"/>
    </row>
    <row r="1200" spans="1:12" s="926" customFormat="1" ht="42">
      <c r="A1200" s="922" t="s">
        <v>3655</v>
      </c>
      <c r="B1200" s="922" t="s">
        <v>3656</v>
      </c>
      <c r="C1200" s="922" t="s">
        <v>3731</v>
      </c>
      <c r="D1200" s="923">
        <v>46063</v>
      </c>
      <c r="E1200" s="922" t="s">
        <v>3732</v>
      </c>
      <c r="F1200" s="927">
        <v>459.19400000000002</v>
      </c>
      <c r="G1200" s="922">
        <v>3.4</v>
      </c>
      <c r="H1200" s="924">
        <v>1561.2596000000001</v>
      </c>
      <c r="I1200" s="925"/>
      <c r="K1200" s="1078"/>
      <c r="L1200" s="1078"/>
    </row>
    <row r="1201" spans="1:12" s="926" customFormat="1" ht="42">
      <c r="A1201" s="922" t="s">
        <v>3655</v>
      </c>
      <c r="B1201" s="922" t="s">
        <v>3656</v>
      </c>
      <c r="C1201" s="922" t="s">
        <v>3733</v>
      </c>
      <c r="D1201" s="923">
        <v>46064</v>
      </c>
      <c r="E1201" s="922" t="s">
        <v>3734</v>
      </c>
      <c r="F1201" s="927">
        <v>459.19400000000002</v>
      </c>
      <c r="G1201" s="922">
        <v>40.840000000000003</v>
      </c>
      <c r="H1201" s="924">
        <v>18753.482960000001</v>
      </c>
      <c r="I1201" s="925"/>
      <c r="K1201" s="1078"/>
      <c r="L1201" s="1078"/>
    </row>
    <row r="1202" spans="1:12" s="926" customFormat="1" ht="42">
      <c r="A1202" s="922" t="s">
        <v>3655</v>
      </c>
      <c r="B1202" s="922" t="s">
        <v>3656</v>
      </c>
      <c r="C1202" s="922" t="s">
        <v>3735</v>
      </c>
      <c r="D1202" s="923">
        <v>46067</v>
      </c>
      <c r="E1202" s="922" t="s">
        <v>3736</v>
      </c>
      <c r="F1202" s="927">
        <v>459.19400000000002</v>
      </c>
      <c r="G1202" s="922">
        <v>3.4</v>
      </c>
      <c r="H1202" s="924">
        <v>1561.2596000000001</v>
      </c>
      <c r="I1202" s="925"/>
      <c r="K1202" s="1078"/>
      <c r="L1202" s="1078"/>
    </row>
    <row r="1203" spans="1:12" s="926" customFormat="1" ht="42">
      <c r="A1203" s="922" t="s">
        <v>3655</v>
      </c>
      <c r="B1203" s="922" t="s">
        <v>3656</v>
      </c>
      <c r="C1203" s="922" t="s">
        <v>3737</v>
      </c>
      <c r="D1203" s="923">
        <v>46074</v>
      </c>
      <c r="E1203" s="922" t="s">
        <v>3738</v>
      </c>
      <c r="F1203" s="927">
        <v>459.19400000000002</v>
      </c>
      <c r="G1203" s="922">
        <v>10.45</v>
      </c>
      <c r="H1203" s="924">
        <v>4798.5772999999999</v>
      </c>
      <c r="I1203" s="925"/>
      <c r="K1203" s="1078"/>
      <c r="L1203" s="1078"/>
    </row>
    <row r="1204" spans="1:12" s="926" customFormat="1" ht="42">
      <c r="A1204" s="922" t="s">
        <v>3655</v>
      </c>
      <c r="B1204" s="922" t="s">
        <v>3656</v>
      </c>
      <c r="C1204" s="922" t="s">
        <v>3739</v>
      </c>
      <c r="D1204" s="923">
        <v>46076</v>
      </c>
      <c r="E1204" s="922" t="s">
        <v>3740</v>
      </c>
      <c r="F1204" s="927">
        <v>459.19400000000002</v>
      </c>
      <c r="G1204" s="922">
        <v>3.48</v>
      </c>
      <c r="H1204" s="924">
        <v>1597.99512</v>
      </c>
      <c r="I1204" s="925"/>
      <c r="K1204" s="1078"/>
      <c r="L1204" s="1078"/>
    </row>
    <row r="1205" spans="1:12" s="926" customFormat="1" ht="42">
      <c r="A1205" s="922" t="s">
        <v>3655</v>
      </c>
      <c r="B1205" s="922" t="s">
        <v>3656</v>
      </c>
      <c r="C1205" s="922" t="s">
        <v>3741</v>
      </c>
      <c r="D1205" s="923">
        <v>46076</v>
      </c>
      <c r="E1205" s="922" t="s">
        <v>3742</v>
      </c>
      <c r="F1205" s="927">
        <v>459.19400000000002</v>
      </c>
      <c r="G1205" s="922">
        <v>41.8</v>
      </c>
      <c r="H1205" s="924">
        <v>19194.3092</v>
      </c>
      <c r="I1205" s="925"/>
      <c r="K1205" s="1078"/>
      <c r="L1205" s="1078"/>
    </row>
    <row r="1206" spans="1:12" s="926" customFormat="1" ht="42">
      <c r="A1206" s="922" t="s">
        <v>3655</v>
      </c>
      <c r="B1206" s="922" t="s">
        <v>3656</v>
      </c>
      <c r="C1206" s="922" t="s">
        <v>3743</v>
      </c>
      <c r="D1206" s="923">
        <v>46079</v>
      </c>
      <c r="E1206" s="922" t="s">
        <v>3744</v>
      </c>
      <c r="F1206" s="927">
        <v>459.19400000000002</v>
      </c>
      <c r="G1206" s="922">
        <v>3.48</v>
      </c>
      <c r="H1206" s="924">
        <v>1597.99512</v>
      </c>
      <c r="I1206" s="925"/>
      <c r="K1206" s="1078"/>
      <c r="L1206" s="1078"/>
    </row>
    <row r="1207" spans="1:12" s="926" customFormat="1" ht="42">
      <c r="A1207" s="922" t="s">
        <v>3655</v>
      </c>
      <c r="B1207" s="922" t="s">
        <v>3656</v>
      </c>
      <c r="C1207" s="922" t="s">
        <v>3745</v>
      </c>
      <c r="D1207" s="923">
        <v>46084</v>
      </c>
      <c r="E1207" s="922" t="s">
        <v>3746</v>
      </c>
      <c r="F1207" s="927">
        <v>459.19400000000002</v>
      </c>
      <c r="G1207" s="922">
        <v>7.42</v>
      </c>
      <c r="H1207" s="924">
        <v>3407.2194800000002</v>
      </c>
      <c r="I1207" s="925"/>
      <c r="K1207" s="1078"/>
      <c r="L1207" s="1078"/>
    </row>
    <row r="1208" spans="1:12" s="926" customFormat="1" ht="42">
      <c r="A1208" s="922" t="s">
        <v>3655</v>
      </c>
      <c r="B1208" s="922" t="s">
        <v>3656</v>
      </c>
      <c r="C1208" s="922" t="s">
        <v>3747</v>
      </c>
      <c r="D1208" s="923">
        <v>46084</v>
      </c>
      <c r="E1208" s="922" t="s">
        <v>3748</v>
      </c>
      <c r="F1208" s="927">
        <v>459.19400000000002</v>
      </c>
      <c r="G1208" s="922">
        <v>2.4700000000000002</v>
      </c>
      <c r="H1208" s="924">
        <v>1134.2091800000001</v>
      </c>
      <c r="I1208" s="925"/>
      <c r="K1208" s="1078"/>
      <c r="L1208" s="1078"/>
    </row>
    <row r="1209" spans="1:12" s="926" customFormat="1" ht="42">
      <c r="A1209" s="922" t="s">
        <v>3655</v>
      </c>
      <c r="B1209" s="922" t="s">
        <v>3656</v>
      </c>
      <c r="C1209" s="922" t="s">
        <v>3749</v>
      </c>
      <c r="D1209" s="923">
        <v>46086</v>
      </c>
      <c r="E1209" s="922" t="s">
        <v>3750</v>
      </c>
      <c r="F1209" s="927">
        <v>459.19400000000002</v>
      </c>
      <c r="G1209" s="922">
        <v>29.68</v>
      </c>
      <c r="H1209" s="924">
        <v>13628.877920000001</v>
      </c>
      <c r="I1209" s="925"/>
      <c r="K1209" s="1078"/>
      <c r="L1209" s="1078"/>
    </row>
    <row r="1210" spans="1:12" s="926" customFormat="1" ht="42">
      <c r="A1210" s="922" t="s">
        <v>3655</v>
      </c>
      <c r="B1210" s="922" t="s">
        <v>3656</v>
      </c>
      <c r="C1210" s="922" t="s">
        <v>3751</v>
      </c>
      <c r="D1210" s="923">
        <v>46097</v>
      </c>
      <c r="E1210" s="922" t="s">
        <v>3752</v>
      </c>
      <c r="F1210" s="927">
        <v>459.19400000000002</v>
      </c>
      <c r="G1210" s="922">
        <v>9.42</v>
      </c>
      <c r="H1210" s="924">
        <v>4325.6074800000006</v>
      </c>
      <c r="I1210" s="925"/>
      <c r="K1210" s="1078"/>
      <c r="L1210" s="1078"/>
    </row>
    <row r="1211" spans="1:12" s="926" customFormat="1" ht="42">
      <c r="A1211" s="922" t="s">
        <v>3655</v>
      </c>
      <c r="B1211" s="922" t="s">
        <v>3656</v>
      </c>
      <c r="C1211" s="922" t="s">
        <v>3753</v>
      </c>
      <c r="D1211" s="923">
        <v>46099</v>
      </c>
      <c r="E1211" s="922" t="s">
        <v>3754</v>
      </c>
      <c r="F1211" s="927">
        <v>459.19400000000002</v>
      </c>
      <c r="G1211" s="922">
        <v>3.14</v>
      </c>
      <c r="H1211" s="924">
        <v>1441.8691600000002</v>
      </c>
      <c r="I1211" s="925"/>
      <c r="K1211" s="1078"/>
      <c r="L1211" s="1078"/>
    </row>
    <row r="1212" spans="1:12" s="926" customFormat="1" ht="42">
      <c r="A1212" s="922" t="s">
        <v>3655</v>
      </c>
      <c r="B1212" s="922" t="s">
        <v>3656</v>
      </c>
      <c r="C1212" s="922" t="s">
        <v>3755</v>
      </c>
      <c r="D1212" s="923">
        <v>46099</v>
      </c>
      <c r="E1212" s="922" t="s">
        <v>3756</v>
      </c>
      <c r="F1212" s="927">
        <v>459.19400000000002</v>
      </c>
      <c r="G1212" s="922">
        <v>37.69</v>
      </c>
      <c r="H1212" s="924">
        <v>17307.021860000001</v>
      </c>
      <c r="I1212" s="925"/>
      <c r="K1212" s="1078"/>
      <c r="L1212" s="1078"/>
    </row>
    <row r="1213" spans="1:12" s="926" customFormat="1" ht="42">
      <c r="A1213" s="922" t="s">
        <v>3655</v>
      </c>
      <c r="B1213" s="922" t="s">
        <v>3656</v>
      </c>
      <c r="C1213" s="922" t="s">
        <v>3757</v>
      </c>
      <c r="D1213" s="923">
        <v>46106</v>
      </c>
      <c r="E1213" s="922" t="s">
        <v>3758</v>
      </c>
      <c r="F1213" s="927">
        <v>459.19400000000002</v>
      </c>
      <c r="G1213" s="922">
        <v>3.48</v>
      </c>
      <c r="H1213" s="924">
        <v>1597.99512</v>
      </c>
      <c r="I1213" s="925"/>
      <c r="K1213" s="1078"/>
      <c r="L1213" s="1078"/>
    </row>
    <row r="1214" spans="1:12" s="926" customFormat="1" ht="42">
      <c r="A1214" s="922" t="s">
        <v>3655</v>
      </c>
      <c r="B1214" s="922" t="s">
        <v>3656</v>
      </c>
      <c r="C1214" s="922" t="s">
        <v>3759</v>
      </c>
      <c r="D1214" s="923">
        <v>46107</v>
      </c>
      <c r="E1214" s="922" t="s">
        <v>3760</v>
      </c>
      <c r="F1214" s="927">
        <v>459.19400000000002</v>
      </c>
      <c r="G1214" s="922">
        <v>2.4700000000000002</v>
      </c>
      <c r="H1214" s="924">
        <v>1134.2091800000001</v>
      </c>
      <c r="I1214" s="925"/>
      <c r="K1214" s="1078"/>
      <c r="L1214" s="1078"/>
    </row>
    <row r="1215" spans="1:12" s="926" customFormat="1" ht="42">
      <c r="A1215" s="922" t="s">
        <v>3655</v>
      </c>
      <c r="B1215" s="922" t="s">
        <v>3656</v>
      </c>
      <c r="C1215" s="922" t="s">
        <v>3761</v>
      </c>
      <c r="D1215" s="923">
        <v>46072</v>
      </c>
      <c r="E1215" s="922" t="s">
        <v>3762</v>
      </c>
      <c r="F1215" s="927">
        <v>459.19400000000002</v>
      </c>
      <c r="G1215" s="922">
        <v>10.33</v>
      </c>
      <c r="H1215" s="924">
        <v>4743.4740200000006</v>
      </c>
      <c r="I1215" s="925"/>
      <c r="K1215" s="1078"/>
      <c r="L1215" s="1078"/>
    </row>
    <row r="1216" spans="1:12" s="926" customFormat="1" ht="42">
      <c r="A1216" s="922" t="s">
        <v>3655</v>
      </c>
      <c r="B1216" s="922" t="s">
        <v>3656</v>
      </c>
      <c r="C1216" s="922" t="s">
        <v>3763</v>
      </c>
      <c r="D1216" s="923">
        <v>46072</v>
      </c>
      <c r="E1216" s="922" t="s">
        <v>3764</v>
      </c>
      <c r="F1216" s="927">
        <v>459.19400000000002</v>
      </c>
      <c r="G1216" s="922">
        <v>3.44</v>
      </c>
      <c r="H1216" s="924">
        <v>1579.62736</v>
      </c>
      <c r="I1216" s="925"/>
      <c r="K1216" s="1078"/>
      <c r="L1216" s="1078"/>
    </row>
    <row r="1217" spans="1:12" s="926" customFormat="1" ht="42">
      <c r="A1217" s="922" t="s">
        <v>3655</v>
      </c>
      <c r="B1217" s="922" t="s">
        <v>3656</v>
      </c>
      <c r="C1217" s="922" t="s">
        <v>3765</v>
      </c>
      <c r="D1217" s="923">
        <v>46076</v>
      </c>
      <c r="E1217" s="922" t="s">
        <v>3766</v>
      </c>
      <c r="F1217" s="927">
        <v>459.19400000000002</v>
      </c>
      <c r="G1217" s="922">
        <v>41.32</v>
      </c>
      <c r="H1217" s="924">
        <v>18973.896080000002</v>
      </c>
      <c r="I1217" s="925"/>
      <c r="K1217" s="1078"/>
      <c r="L1217" s="1078"/>
    </row>
    <row r="1218" spans="1:12" s="926" customFormat="1" ht="42">
      <c r="A1218" s="922" t="s">
        <v>3655</v>
      </c>
      <c r="B1218" s="922" t="s">
        <v>3656</v>
      </c>
      <c r="C1218" s="922" t="s">
        <v>3767</v>
      </c>
      <c r="D1218" s="923">
        <v>46076</v>
      </c>
      <c r="E1218" s="922" t="s">
        <v>3768</v>
      </c>
      <c r="F1218" s="927">
        <v>459.19400000000002</v>
      </c>
      <c r="G1218" s="922">
        <v>10.31</v>
      </c>
      <c r="H1218" s="924">
        <v>4734.2901400000001</v>
      </c>
      <c r="I1218" s="925"/>
      <c r="K1218" s="1078"/>
      <c r="L1218" s="1078"/>
    </row>
    <row r="1219" spans="1:12" s="926" customFormat="1" ht="42">
      <c r="A1219" s="922" t="s">
        <v>3655</v>
      </c>
      <c r="B1219" s="922" t="s">
        <v>3656</v>
      </c>
      <c r="C1219" s="922" t="s">
        <v>3769</v>
      </c>
      <c r="D1219" s="923">
        <v>46077</v>
      </c>
      <c r="E1219" s="922" t="s">
        <v>3770</v>
      </c>
      <c r="F1219" s="927">
        <v>459.19400000000002</v>
      </c>
      <c r="G1219" s="922">
        <v>3.44</v>
      </c>
      <c r="H1219" s="924">
        <v>1579.62736</v>
      </c>
      <c r="I1219" s="925"/>
      <c r="K1219" s="1078"/>
      <c r="L1219" s="1078"/>
    </row>
    <row r="1220" spans="1:12" s="926" customFormat="1" ht="42">
      <c r="A1220" s="922" t="s">
        <v>3655</v>
      </c>
      <c r="B1220" s="922" t="s">
        <v>3656</v>
      </c>
      <c r="C1220" s="922" t="s">
        <v>3771</v>
      </c>
      <c r="D1220" s="923">
        <v>46079</v>
      </c>
      <c r="E1220" s="922" t="s">
        <v>3772</v>
      </c>
      <c r="F1220" s="927">
        <v>459.19400000000002</v>
      </c>
      <c r="G1220" s="922">
        <v>3.44</v>
      </c>
      <c r="H1220" s="924">
        <v>1579.62736</v>
      </c>
      <c r="I1220" s="925"/>
      <c r="K1220" s="1078"/>
      <c r="L1220" s="1078"/>
    </row>
    <row r="1221" spans="1:12" s="926" customFormat="1" ht="42">
      <c r="A1221" s="922" t="s">
        <v>3655</v>
      </c>
      <c r="B1221" s="922" t="s">
        <v>3656</v>
      </c>
      <c r="C1221" s="922" t="s">
        <v>3773</v>
      </c>
      <c r="D1221" s="923">
        <v>46081</v>
      </c>
      <c r="E1221" s="922" t="s">
        <v>3774</v>
      </c>
      <c r="F1221" s="927">
        <v>459.19400000000002</v>
      </c>
      <c r="G1221" s="922">
        <v>41.23</v>
      </c>
      <c r="H1221" s="924">
        <v>18932.568619999998</v>
      </c>
      <c r="I1221" s="925"/>
      <c r="K1221" s="1078"/>
      <c r="L1221" s="1078"/>
    </row>
    <row r="1222" spans="1:12" s="926" customFormat="1" ht="42">
      <c r="A1222" s="922" t="s">
        <v>3655</v>
      </c>
      <c r="B1222" s="922" t="s">
        <v>3656</v>
      </c>
      <c r="C1222" s="922" t="s">
        <v>3775</v>
      </c>
      <c r="D1222" s="923">
        <v>46085</v>
      </c>
      <c r="E1222" s="922" t="s">
        <v>3776</v>
      </c>
      <c r="F1222" s="927">
        <v>459.19400000000002</v>
      </c>
      <c r="G1222" s="922">
        <v>3.44</v>
      </c>
      <c r="H1222" s="924">
        <v>1579.62736</v>
      </c>
      <c r="I1222" s="925"/>
      <c r="K1222" s="1078"/>
      <c r="L1222" s="1078"/>
    </row>
    <row r="1223" spans="1:12" s="926" customFormat="1" ht="42">
      <c r="A1223" s="922" t="s">
        <v>3655</v>
      </c>
      <c r="B1223" s="922" t="s">
        <v>3656</v>
      </c>
      <c r="C1223" s="922" t="s">
        <v>3777</v>
      </c>
      <c r="D1223" s="923">
        <v>46133</v>
      </c>
      <c r="E1223" s="922" t="s">
        <v>3778</v>
      </c>
      <c r="F1223" s="927">
        <v>459.19400000000002</v>
      </c>
      <c r="G1223" s="922">
        <v>6.34</v>
      </c>
      <c r="H1223" s="924">
        <v>2911.2899600000001</v>
      </c>
      <c r="I1223" s="925"/>
      <c r="K1223" s="1078"/>
      <c r="L1223" s="1078"/>
    </row>
    <row r="1224" spans="1:12" s="926" customFormat="1" ht="42">
      <c r="A1224" s="922" t="s">
        <v>3655</v>
      </c>
      <c r="B1224" s="922" t="s">
        <v>3656</v>
      </c>
      <c r="C1224" s="922" t="s">
        <v>3779</v>
      </c>
      <c r="D1224" s="923">
        <v>46135</v>
      </c>
      <c r="E1224" s="922" t="s">
        <v>3780</v>
      </c>
      <c r="F1224" s="927">
        <v>459.19400000000002</v>
      </c>
      <c r="G1224" s="922">
        <v>2.11</v>
      </c>
      <c r="H1224" s="924">
        <v>968.89933999999994</v>
      </c>
      <c r="I1224" s="925"/>
      <c r="K1224" s="1078"/>
      <c r="L1224" s="1078"/>
    </row>
    <row r="1225" spans="1:12" s="926" customFormat="1" ht="42">
      <c r="A1225" s="922" t="s">
        <v>3655</v>
      </c>
      <c r="B1225" s="922" t="s">
        <v>3656</v>
      </c>
      <c r="C1225" s="922" t="s">
        <v>3781</v>
      </c>
      <c r="D1225" s="923">
        <v>46137</v>
      </c>
      <c r="E1225" s="922" t="s">
        <v>3782</v>
      </c>
      <c r="F1225" s="927">
        <v>459.19400000000002</v>
      </c>
      <c r="G1225" s="922">
        <v>25.34</v>
      </c>
      <c r="H1225" s="924">
        <v>11635.97596</v>
      </c>
      <c r="I1225" s="925"/>
      <c r="K1225" s="1078"/>
      <c r="L1225" s="1078"/>
    </row>
    <row r="1226" spans="1:12" s="926" customFormat="1" ht="42">
      <c r="A1226" s="922" t="s">
        <v>3655</v>
      </c>
      <c r="B1226" s="922" t="s">
        <v>3656</v>
      </c>
      <c r="C1226" s="922" t="s">
        <v>3783</v>
      </c>
      <c r="D1226" s="923">
        <v>46110</v>
      </c>
      <c r="E1226" s="922" t="s">
        <v>3784</v>
      </c>
      <c r="F1226" s="927">
        <v>459.19400000000002</v>
      </c>
      <c r="G1226" s="922">
        <v>10.32</v>
      </c>
      <c r="H1226" s="924">
        <v>4738.8820800000003</v>
      </c>
      <c r="I1226" s="925"/>
      <c r="K1226" s="1078"/>
      <c r="L1226" s="1078"/>
    </row>
    <row r="1227" spans="1:12" s="926" customFormat="1" ht="42">
      <c r="A1227" s="922" t="s">
        <v>3655</v>
      </c>
      <c r="B1227" s="922" t="s">
        <v>3656</v>
      </c>
      <c r="C1227" s="922" t="s">
        <v>3785</v>
      </c>
      <c r="D1227" s="923">
        <v>46111</v>
      </c>
      <c r="E1227" s="922" t="s">
        <v>3786</v>
      </c>
      <c r="F1227" s="927">
        <v>459.19400000000002</v>
      </c>
      <c r="G1227" s="922">
        <v>3.44</v>
      </c>
      <c r="H1227" s="924">
        <v>1579.62736</v>
      </c>
      <c r="I1227" s="925"/>
      <c r="K1227" s="1078"/>
      <c r="L1227" s="1078"/>
    </row>
    <row r="1228" spans="1:12" s="926" customFormat="1" ht="42">
      <c r="A1228" s="922" t="s">
        <v>3655</v>
      </c>
      <c r="B1228" s="922" t="s">
        <v>3656</v>
      </c>
      <c r="C1228" s="922" t="s">
        <v>3787</v>
      </c>
      <c r="D1228" s="923">
        <v>46114</v>
      </c>
      <c r="E1228" s="922" t="s">
        <v>3788</v>
      </c>
      <c r="F1228" s="927">
        <v>459.19400000000002</v>
      </c>
      <c r="G1228" s="922">
        <v>41.28</v>
      </c>
      <c r="H1228" s="924">
        <v>18955.528320000001</v>
      </c>
      <c r="I1228" s="925"/>
      <c r="K1228" s="1078"/>
      <c r="L1228" s="1078"/>
    </row>
    <row r="1229" spans="1:12" s="926" customFormat="1" ht="42">
      <c r="A1229" s="922" t="s">
        <v>3655</v>
      </c>
      <c r="B1229" s="922" t="s">
        <v>3656</v>
      </c>
      <c r="C1229" s="922" t="s">
        <v>3789</v>
      </c>
      <c r="D1229" s="923">
        <v>46118</v>
      </c>
      <c r="E1229" s="922" t="s">
        <v>3790</v>
      </c>
      <c r="F1229" s="927">
        <v>459.19400000000002</v>
      </c>
      <c r="G1229" s="922">
        <v>3.44</v>
      </c>
      <c r="H1229" s="924">
        <v>1579.62736</v>
      </c>
      <c r="I1229" s="925"/>
      <c r="K1229" s="1078"/>
      <c r="L1229" s="1078"/>
    </row>
    <row r="1230" spans="1:12" s="926" customFormat="1" ht="42">
      <c r="A1230" s="922" t="s">
        <v>3655</v>
      </c>
      <c r="B1230" s="922" t="s">
        <v>3656</v>
      </c>
      <c r="C1230" s="922" t="s">
        <v>3791</v>
      </c>
      <c r="D1230" s="923">
        <v>46132</v>
      </c>
      <c r="E1230" s="922" t="s">
        <v>3792</v>
      </c>
      <c r="F1230" s="927">
        <v>459.19400000000002</v>
      </c>
      <c r="G1230" s="922">
        <v>3.44</v>
      </c>
      <c r="H1230" s="924">
        <v>1579.62736</v>
      </c>
      <c r="I1230" s="925"/>
      <c r="K1230" s="1078"/>
      <c r="L1230" s="1078"/>
    </row>
    <row r="1231" spans="1:12" s="926" customFormat="1" ht="42">
      <c r="A1231" s="922" t="s">
        <v>3655</v>
      </c>
      <c r="B1231" s="922" t="s">
        <v>3656</v>
      </c>
      <c r="C1231" s="922" t="s">
        <v>3793</v>
      </c>
      <c r="D1231" s="923">
        <v>46106</v>
      </c>
      <c r="E1231" s="922" t="s">
        <v>3794</v>
      </c>
      <c r="F1231" s="927">
        <v>459.19400000000002</v>
      </c>
      <c r="G1231" s="922">
        <v>3.44</v>
      </c>
      <c r="H1231" s="924">
        <v>1579.62736</v>
      </c>
      <c r="I1231" s="925"/>
      <c r="K1231" s="1078"/>
      <c r="L1231" s="1078"/>
    </row>
    <row r="1232" spans="1:12" s="926" customFormat="1" ht="42">
      <c r="A1232" s="922" t="s">
        <v>3655</v>
      </c>
      <c r="B1232" s="922" t="s">
        <v>3656</v>
      </c>
      <c r="C1232" s="922" t="s">
        <v>3795</v>
      </c>
      <c r="D1232" s="923">
        <v>46109</v>
      </c>
      <c r="E1232" s="922" t="s">
        <v>3796</v>
      </c>
      <c r="F1232" s="927">
        <v>459.19400000000002</v>
      </c>
      <c r="G1232" s="922">
        <v>10.34</v>
      </c>
      <c r="H1232" s="924">
        <v>4748.0659599999999</v>
      </c>
      <c r="I1232" s="925"/>
      <c r="K1232" s="1078"/>
      <c r="L1232" s="1078"/>
    </row>
    <row r="1233" spans="1:12" s="926" customFormat="1" ht="42">
      <c r="A1233" s="922" t="s">
        <v>3655</v>
      </c>
      <c r="B1233" s="922" t="s">
        <v>3656</v>
      </c>
      <c r="C1233" s="922" t="s">
        <v>3797</v>
      </c>
      <c r="D1233" s="923">
        <v>46109</v>
      </c>
      <c r="E1233" s="922" t="s">
        <v>3798</v>
      </c>
      <c r="F1233" s="927">
        <v>459.19400000000002</v>
      </c>
      <c r="G1233" s="922">
        <v>3.45</v>
      </c>
      <c r="H1233" s="924">
        <v>1584.2193000000002</v>
      </c>
      <c r="I1233" s="925"/>
      <c r="K1233" s="1078"/>
      <c r="L1233" s="1078"/>
    </row>
    <row r="1234" spans="1:12" s="926" customFormat="1" ht="42">
      <c r="A1234" s="922" t="s">
        <v>3655</v>
      </c>
      <c r="B1234" s="922" t="s">
        <v>3656</v>
      </c>
      <c r="C1234" s="922" t="s">
        <v>3799</v>
      </c>
      <c r="D1234" s="923">
        <v>46110</v>
      </c>
      <c r="E1234" s="922" t="s">
        <v>3800</v>
      </c>
      <c r="F1234" s="927">
        <v>459.19400000000002</v>
      </c>
      <c r="G1234" s="922">
        <v>41.36</v>
      </c>
      <c r="H1234" s="924">
        <v>18992.26384</v>
      </c>
      <c r="I1234" s="925"/>
      <c r="K1234" s="1078"/>
      <c r="L1234" s="1078"/>
    </row>
    <row r="1235" spans="1:12" s="926" customFormat="1" ht="42">
      <c r="A1235" s="922" t="s">
        <v>3655</v>
      </c>
      <c r="B1235" s="922" t="s">
        <v>3656</v>
      </c>
      <c r="C1235" s="922" t="s">
        <v>3801</v>
      </c>
      <c r="D1235" s="923">
        <v>46123</v>
      </c>
      <c r="E1235" s="922" t="s">
        <v>3802</v>
      </c>
      <c r="F1235" s="927">
        <v>459.19400000000002</v>
      </c>
      <c r="G1235" s="922">
        <v>3.44</v>
      </c>
      <c r="H1235" s="924">
        <v>1579.62736</v>
      </c>
      <c r="I1235" s="925"/>
      <c r="K1235" s="1078"/>
      <c r="L1235" s="1078"/>
    </row>
    <row r="1236" spans="1:12" s="926" customFormat="1" ht="42">
      <c r="A1236" s="922" t="s">
        <v>3655</v>
      </c>
      <c r="B1236" s="922" t="s">
        <v>3656</v>
      </c>
      <c r="C1236" s="922" t="s">
        <v>3803</v>
      </c>
      <c r="D1236" s="923">
        <v>46123</v>
      </c>
      <c r="E1236" s="922" t="s">
        <v>3804</v>
      </c>
      <c r="F1236" s="927">
        <v>459.19400000000002</v>
      </c>
      <c r="G1236" s="922">
        <v>3.45</v>
      </c>
      <c r="H1236" s="924">
        <v>1584.2193000000002</v>
      </c>
      <c r="I1236" s="925"/>
      <c r="K1236" s="1078"/>
      <c r="L1236" s="1078"/>
    </row>
    <row r="1237" spans="1:12" s="926" customFormat="1" ht="42">
      <c r="A1237" s="922" t="s">
        <v>3655</v>
      </c>
      <c r="B1237" s="922" t="s">
        <v>3656</v>
      </c>
      <c r="C1237" s="922" t="s">
        <v>3805</v>
      </c>
      <c r="D1237" s="923">
        <v>46133</v>
      </c>
      <c r="E1237" s="922" t="s">
        <v>3806</v>
      </c>
      <c r="F1237" s="927">
        <v>459.19400000000002</v>
      </c>
      <c r="G1237" s="922">
        <v>1.94</v>
      </c>
      <c r="H1237" s="924">
        <v>890.83636000000001</v>
      </c>
      <c r="I1237" s="925"/>
      <c r="K1237" s="1078"/>
      <c r="L1237" s="1078"/>
    </row>
    <row r="1238" spans="1:12" s="926" customFormat="1" ht="42">
      <c r="A1238" s="922" t="s">
        <v>3655</v>
      </c>
      <c r="B1238" s="922" t="s">
        <v>3656</v>
      </c>
      <c r="C1238" s="922" t="s">
        <v>3807</v>
      </c>
      <c r="D1238" s="923">
        <v>46135</v>
      </c>
      <c r="E1238" s="922" t="s">
        <v>3808</v>
      </c>
      <c r="F1238" s="927">
        <v>459.19400000000002</v>
      </c>
      <c r="G1238" s="922">
        <v>0.65</v>
      </c>
      <c r="H1238" s="924">
        <v>298.47610000000003</v>
      </c>
      <c r="I1238" s="925"/>
      <c r="K1238" s="1078"/>
      <c r="L1238" s="1078"/>
    </row>
    <row r="1239" spans="1:12" s="926" customFormat="1" ht="42">
      <c r="A1239" s="922" t="s">
        <v>3655</v>
      </c>
      <c r="B1239" s="922" t="s">
        <v>3656</v>
      </c>
      <c r="C1239" s="922" t="s">
        <v>3809</v>
      </c>
      <c r="D1239" s="923">
        <v>46140</v>
      </c>
      <c r="E1239" s="922" t="s">
        <v>3810</v>
      </c>
      <c r="F1239" s="927">
        <v>459.19400000000002</v>
      </c>
      <c r="G1239" s="922">
        <v>7.75</v>
      </c>
      <c r="H1239" s="924">
        <v>3558.7535000000003</v>
      </c>
      <c r="I1239" s="925"/>
      <c r="K1239" s="1078"/>
      <c r="L1239" s="1078"/>
    </row>
    <row r="1240" spans="1:12" s="926" customFormat="1" ht="42">
      <c r="A1240" s="922" t="s">
        <v>3655</v>
      </c>
      <c r="B1240" s="922" t="s">
        <v>3656</v>
      </c>
      <c r="C1240" s="922" t="s">
        <v>3811</v>
      </c>
      <c r="D1240" s="923">
        <v>46146</v>
      </c>
      <c r="E1240" s="922" t="s">
        <v>3812</v>
      </c>
      <c r="F1240" s="927">
        <v>459.19400000000002</v>
      </c>
      <c r="G1240" s="922">
        <v>9.73</v>
      </c>
      <c r="H1240" s="924">
        <v>4467.9576200000001</v>
      </c>
      <c r="I1240" s="925"/>
      <c r="K1240" s="1078"/>
      <c r="L1240" s="1078"/>
    </row>
    <row r="1241" spans="1:12" s="926" customFormat="1" ht="42">
      <c r="A1241" s="922" t="s">
        <v>3655</v>
      </c>
      <c r="B1241" s="922" t="s">
        <v>3656</v>
      </c>
      <c r="C1241" s="922" t="s">
        <v>3813</v>
      </c>
      <c r="D1241" s="923">
        <v>46146</v>
      </c>
      <c r="E1241" s="922" t="s">
        <v>3814</v>
      </c>
      <c r="F1241" s="927">
        <v>459.19400000000002</v>
      </c>
      <c r="G1241" s="922">
        <v>9.3000000000000007</v>
      </c>
      <c r="H1241" s="924">
        <v>4270.5042000000003</v>
      </c>
      <c r="I1241" s="925"/>
      <c r="K1241" s="1078"/>
      <c r="L1241" s="1078"/>
    </row>
    <row r="1242" spans="1:12" s="926" customFormat="1" ht="42">
      <c r="A1242" s="922" t="s">
        <v>3655</v>
      </c>
      <c r="B1242" s="922" t="s">
        <v>3656</v>
      </c>
      <c r="C1242" s="922" t="s">
        <v>3815</v>
      </c>
      <c r="D1242" s="923">
        <v>46146</v>
      </c>
      <c r="E1242" s="922" t="s">
        <v>3816</v>
      </c>
      <c r="F1242" s="927">
        <v>459.19400000000002</v>
      </c>
      <c r="G1242" s="922">
        <v>3.24</v>
      </c>
      <c r="H1242" s="924">
        <v>1487.7885600000002</v>
      </c>
      <c r="I1242" s="925"/>
      <c r="K1242" s="1078"/>
      <c r="L1242" s="1078"/>
    </row>
    <row r="1243" spans="1:12" s="926" customFormat="1" ht="42">
      <c r="A1243" s="922" t="s">
        <v>3655</v>
      </c>
      <c r="B1243" s="922" t="s">
        <v>3656</v>
      </c>
      <c r="C1243" s="922" t="s">
        <v>3817</v>
      </c>
      <c r="D1243" s="923">
        <v>46146</v>
      </c>
      <c r="E1243" s="922" t="s">
        <v>3818</v>
      </c>
      <c r="F1243" s="927">
        <v>459.19400000000002</v>
      </c>
      <c r="G1243" s="922">
        <v>3.1</v>
      </c>
      <c r="H1243" s="924">
        <v>1423.5014000000001</v>
      </c>
      <c r="I1243" s="925"/>
      <c r="K1243" s="1078"/>
      <c r="L1243" s="1078"/>
    </row>
    <row r="1244" spans="1:12" s="926" customFormat="1" ht="42">
      <c r="A1244" s="922" t="s">
        <v>3655</v>
      </c>
      <c r="B1244" s="922" t="s">
        <v>3656</v>
      </c>
      <c r="C1244" s="922" t="s">
        <v>3819</v>
      </c>
      <c r="D1244" s="923">
        <v>46148</v>
      </c>
      <c r="E1244" s="922" t="s">
        <v>3820</v>
      </c>
      <c r="F1244" s="927">
        <v>459.19400000000002</v>
      </c>
      <c r="G1244" s="922">
        <v>37.21</v>
      </c>
      <c r="H1244" s="924">
        <v>17086.60874</v>
      </c>
      <c r="I1244" s="925"/>
      <c r="K1244" s="1078"/>
      <c r="L1244" s="1078"/>
    </row>
    <row r="1245" spans="1:12" s="926" customFormat="1" ht="42">
      <c r="A1245" s="922" t="s">
        <v>3655</v>
      </c>
      <c r="B1245" s="922" t="s">
        <v>3656</v>
      </c>
      <c r="C1245" s="922" t="s">
        <v>3821</v>
      </c>
      <c r="D1245" s="923">
        <v>46148</v>
      </c>
      <c r="E1245" s="922" t="s">
        <v>3822</v>
      </c>
      <c r="F1245" s="927">
        <v>459.19400000000002</v>
      </c>
      <c r="G1245" s="922">
        <v>38.92</v>
      </c>
      <c r="H1245" s="924">
        <v>17871.830480000001</v>
      </c>
      <c r="I1245" s="925"/>
      <c r="K1245" s="1078"/>
      <c r="L1245" s="1078"/>
    </row>
    <row r="1246" spans="1:12" s="926" customFormat="1" ht="42">
      <c r="A1246" s="922" t="s">
        <v>3655</v>
      </c>
      <c r="B1246" s="922" t="s">
        <v>3656</v>
      </c>
      <c r="C1246" s="922" t="s">
        <v>3823</v>
      </c>
      <c r="D1246" s="923">
        <v>46153</v>
      </c>
      <c r="E1246" s="922" t="s">
        <v>3824</v>
      </c>
      <c r="F1246" s="927">
        <v>459.19400000000002</v>
      </c>
      <c r="G1246" s="922">
        <v>35.450000000000003</v>
      </c>
      <c r="H1246" s="924">
        <v>16278.427300000001</v>
      </c>
      <c r="I1246" s="925"/>
      <c r="K1246" s="1078"/>
      <c r="L1246" s="1078"/>
    </row>
    <row r="1247" spans="1:12" s="926" customFormat="1" ht="84">
      <c r="A1247" s="922" t="s">
        <v>3655</v>
      </c>
      <c r="B1247" s="922" t="s">
        <v>3656</v>
      </c>
      <c r="C1247" s="922" t="s">
        <v>3825</v>
      </c>
      <c r="D1247" s="923">
        <v>46184</v>
      </c>
      <c r="E1247" s="922" t="s">
        <v>3826</v>
      </c>
      <c r="F1247" s="927">
        <v>459.19400000000002</v>
      </c>
      <c r="G1247" s="922">
        <v>6.34</v>
      </c>
      <c r="H1247" s="924">
        <v>2911.2899600000001</v>
      </c>
      <c r="I1247" s="925"/>
      <c r="K1247" s="1078"/>
      <c r="L1247" s="1078"/>
    </row>
    <row r="1248" spans="1:12" s="926" customFormat="1" ht="42">
      <c r="A1248" s="922" t="s">
        <v>3655</v>
      </c>
      <c r="B1248" s="922" t="s">
        <v>3656</v>
      </c>
      <c r="C1248" s="922" t="s">
        <v>3827</v>
      </c>
      <c r="D1248" s="923">
        <v>46225</v>
      </c>
      <c r="E1248" s="922" t="s">
        <v>3828</v>
      </c>
      <c r="F1248" s="927">
        <v>459.19400000000002</v>
      </c>
      <c r="G1248" s="922">
        <v>2.11</v>
      </c>
      <c r="H1248" s="924">
        <v>968.89933999999994</v>
      </c>
      <c r="I1248" s="925"/>
      <c r="K1248" s="1078"/>
      <c r="L1248" s="1078"/>
    </row>
    <row r="1249" spans="1:12" s="926" customFormat="1" ht="63">
      <c r="A1249" s="922" t="s">
        <v>3655</v>
      </c>
      <c r="B1249" s="922" t="s">
        <v>3656</v>
      </c>
      <c r="C1249" s="922" t="s">
        <v>3829</v>
      </c>
      <c r="D1249" s="923">
        <v>46228</v>
      </c>
      <c r="E1249" s="922" t="s">
        <v>3830</v>
      </c>
      <c r="F1249" s="927">
        <v>459.19400000000002</v>
      </c>
      <c r="G1249" s="922">
        <v>4.6100000000000003</v>
      </c>
      <c r="H1249" s="924">
        <v>2116.8843400000001</v>
      </c>
      <c r="I1249" s="925"/>
      <c r="K1249" s="1078"/>
      <c r="L1249" s="1078"/>
    </row>
    <row r="1250" spans="1:12" s="926" customFormat="1" ht="42">
      <c r="A1250" s="922" t="s">
        <v>3655</v>
      </c>
      <c r="B1250" s="922" t="s">
        <v>3656</v>
      </c>
      <c r="C1250" s="922" t="s">
        <v>3831</v>
      </c>
      <c r="D1250" s="923">
        <v>46243</v>
      </c>
      <c r="E1250" s="922" t="s">
        <v>3832</v>
      </c>
      <c r="F1250" s="927">
        <v>459.19400000000002</v>
      </c>
      <c r="G1250" s="922">
        <v>3.69</v>
      </c>
      <c r="H1250" s="924">
        <v>1694.4258600000001</v>
      </c>
      <c r="I1250" s="925"/>
      <c r="K1250" s="1078"/>
      <c r="L1250" s="1078"/>
    </row>
    <row r="1251" spans="1:12" s="926" customFormat="1" ht="42">
      <c r="A1251" s="922" t="s">
        <v>3655</v>
      </c>
      <c r="B1251" s="922" t="s">
        <v>3656</v>
      </c>
      <c r="C1251" s="922" t="s">
        <v>3833</v>
      </c>
      <c r="D1251" s="923">
        <v>46243</v>
      </c>
      <c r="E1251" s="922" t="s">
        <v>3834</v>
      </c>
      <c r="F1251" s="927">
        <v>459.19400000000002</v>
      </c>
      <c r="G1251" s="922">
        <v>3.4</v>
      </c>
      <c r="H1251" s="924">
        <v>1561.2596000000001</v>
      </c>
      <c r="I1251" s="925"/>
      <c r="K1251" s="1078"/>
      <c r="L1251" s="1078"/>
    </row>
    <row r="1252" spans="1:12" s="926" customFormat="1" ht="42">
      <c r="A1252" s="922" t="s">
        <v>3655</v>
      </c>
      <c r="B1252" s="922" t="s">
        <v>3656</v>
      </c>
      <c r="C1252" s="922" t="s">
        <v>3835</v>
      </c>
      <c r="D1252" s="923">
        <v>46252</v>
      </c>
      <c r="E1252" s="922" t="s">
        <v>3836</v>
      </c>
      <c r="F1252" s="927">
        <v>459.19400000000002</v>
      </c>
      <c r="G1252" s="922">
        <v>3.69</v>
      </c>
      <c r="H1252" s="924">
        <v>1694.4258600000001</v>
      </c>
      <c r="I1252" s="925"/>
      <c r="K1252" s="1078"/>
      <c r="L1252" s="1078"/>
    </row>
    <row r="1253" spans="1:12" s="926" customFormat="1" ht="63">
      <c r="A1253" s="922" t="s">
        <v>3655</v>
      </c>
      <c r="B1253" s="922" t="s">
        <v>3656</v>
      </c>
      <c r="C1253" s="922" t="s">
        <v>3837</v>
      </c>
      <c r="D1253" s="923">
        <v>46252</v>
      </c>
      <c r="E1253" s="922" t="s">
        <v>3838</v>
      </c>
      <c r="F1253" s="927">
        <v>459.19400000000002</v>
      </c>
      <c r="G1253" s="922">
        <v>0.92</v>
      </c>
      <c r="H1253" s="924">
        <v>422.45848000000001</v>
      </c>
      <c r="I1253" s="925"/>
      <c r="K1253" s="1078"/>
      <c r="L1253" s="1078"/>
    </row>
    <row r="1254" spans="1:12" s="926" customFormat="1" ht="63">
      <c r="A1254" s="922" t="s">
        <v>3655</v>
      </c>
      <c r="B1254" s="922" t="s">
        <v>3656</v>
      </c>
      <c r="C1254" s="922" t="s">
        <v>3839</v>
      </c>
      <c r="D1254" s="923">
        <v>46252</v>
      </c>
      <c r="E1254" s="922" t="s">
        <v>3840</v>
      </c>
      <c r="F1254" s="927">
        <v>459.19400000000002</v>
      </c>
      <c r="G1254" s="922">
        <v>3.69</v>
      </c>
      <c r="H1254" s="924">
        <v>1694.4258600000001</v>
      </c>
      <c r="I1254" s="925"/>
      <c r="K1254" s="1078"/>
      <c r="L1254" s="1078"/>
    </row>
    <row r="1255" spans="1:12" s="926" customFormat="1" ht="42">
      <c r="A1255" s="922" t="s">
        <v>3655</v>
      </c>
      <c r="B1255" s="922" t="s">
        <v>3656</v>
      </c>
      <c r="C1255" s="922" t="s">
        <v>3841</v>
      </c>
      <c r="D1255" s="923">
        <v>46252</v>
      </c>
      <c r="E1255" s="922" t="s">
        <v>3842</v>
      </c>
      <c r="F1255" s="927">
        <v>459.19400000000002</v>
      </c>
      <c r="G1255" s="922">
        <v>16.2</v>
      </c>
      <c r="H1255" s="924">
        <v>7438.9427999999998</v>
      </c>
      <c r="I1255" s="925"/>
      <c r="K1255" s="1078"/>
      <c r="L1255" s="1078"/>
    </row>
    <row r="1256" spans="1:12" s="926" customFormat="1" ht="42">
      <c r="A1256" s="922" t="s">
        <v>3655</v>
      </c>
      <c r="B1256" s="922" t="s">
        <v>3656</v>
      </c>
      <c r="C1256" s="922" t="s">
        <v>3843</v>
      </c>
      <c r="D1256" s="923">
        <v>46252</v>
      </c>
      <c r="E1256" s="922" t="s">
        <v>3844</v>
      </c>
      <c r="F1256" s="927">
        <v>459.19400000000002</v>
      </c>
      <c r="G1256" s="922">
        <v>5.4</v>
      </c>
      <c r="H1256" s="924">
        <v>2479.6476000000002</v>
      </c>
      <c r="I1256" s="925"/>
      <c r="K1256" s="1078"/>
      <c r="L1256" s="1078"/>
    </row>
    <row r="1257" spans="1:12" s="926" customFormat="1" ht="42">
      <c r="A1257" s="922" t="s">
        <v>3655</v>
      </c>
      <c r="B1257" s="922" t="s">
        <v>3656</v>
      </c>
      <c r="C1257" s="922" t="s">
        <v>3845</v>
      </c>
      <c r="D1257" s="923">
        <v>46253</v>
      </c>
      <c r="E1257" s="922" t="s">
        <v>3846</v>
      </c>
      <c r="F1257" s="927">
        <v>459.19400000000002</v>
      </c>
      <c r="G1257" s="922">
        <v>64.790000000000006</v>
      </c>
      <c r="H1257" s="924">
        <v>29751.179260000004</v>
      </c>
      <c r="I1257" s="925"/>
      <c r="K1257" s="1078"/>
      <c r="L1257" s="1078"/>
    </row>
    <row r="1258" spans="1:12" s="926" customFormat="1" ht="252">
      <c r="A1258" s="922" t="s">
        <v>3655</v>
      </c>
      <c r="B1258" s="922" t="s">
        <v>3656</v>
      </c>
      <c r="C1258" s="922" t="s">
        <v>3501</v>
      </c>
      <c r="D1258" s="923">
        <v>46277</v>
      </c>
      <c r="E1258" s="922" t="s">
        <v>3502</v>
      </c>
      <c r="F1258" s="927">
        <v>459.19400000000002</v>
      </c>
      <c r="G1258" s="922">
        <v>2.77</v>
      </c>
      <c r="H1258" s="924">
        <v>1271.96738</v>
      </c>
      <c r="I1258" s="925"/>
      <c r="K1258" s="1078"/>
      <c r="L1258" s="1078"/>
    </row>
    <row r="1259" spans="1:12" s="926" customFormat="1" ht="126">
      <c r="A1259" s="922" t="s">
        <v>3655</v>
      </c>
      <c r="B1259" s="922" t="s">
        <v>3656</v>
      </c>
      <c r="C1259" s="922" t="s">
        <v>5664</v>
      </c>
      <c r="D1259" s="923">
        <v>46280</v>
      </c>
      <c r="E1259" s="922" t="s">
        <v>5665</v>
      </c>
      <c r="F1259" s="927">
        <v>459.19400000000002</v>
      </c>
      <c r="G1259" s="922">
        <v>5.81</v>
      </c>
      <c r="H1259" s="924">
        <v>2667.91714</v>
      </c>
      <c r="I1259" s="925"/>
      <c r="K1259" s="1078"/>
      <c r="L1259" s="1078"/>
    </row>
    <row r="1260" spans="1:12" s="926" customFormat="1">
      <c r="A1260" s="922"/>
      <c r="B1260" s="922"/>
      <c r="C1260" s="922"/>
      <c r="D1260" s="923"/>
      <c r="E1260" s="922"/>
      <c r="F1260" s="927">
        <v>459.19400000000002</v>
      </c>
      <c r="G1260" s="922">
        <v>1138.3800000000012</v>
      </c>
      <c r="H1260" s="924">
        <v>522737.26571999991</v>
      </c>
      <c r="I1260" s="925"/>
      <c r="K1260" s="1078"/>
      <c r="L1260" s="1078"/>
    </row>
    <row r="1261" spans="1:12" s="926" customFormat="1" ht="42">
      <c r="A1261" s="922" t="s">
        <v>3847</v>
      </c>
      <c r="B1261" s="922" t="s">
        <v>3848</v>
      </c>
      <c r="C1261" s="922" t="s">
        <v>3849</v>
      </c>
      <c r="D1261" s="923">
        <v>46084</v>
      </c>
      <c r="E1261" s="922" t="s">
        <v>3850</v>
      </c>
      <c r="F1261" s="927">
        <v>518.89800000000002</v>
      </c>
      <c r="G1261" s="922">
        <v>7.42</v>
      </c>
      <c r="H1261" s="924">
        <v>3850.22316</v>
      </c>
      <c r="I1261" s="925"/>
      <c r="K1261" s="1078"/>
      <c r="L1261" s="1078"/>
    </row>
    <row r="1262" spans="1:12" s="926" customFormat="1" ht="42">
      <c r="A1262" s="922" t="s">
        <v>3847</v>
      </c>
      <c r="B1262" s="922" t="s">
        <v>3848</v>
      </c>
      <c r="C1262" s="922" t="s">
        <v>3851</v>
      </c>
      <c r="D1262" s="923">
        <v>46084</v>
      </c>
      <c r="E1262" s="922" t="s">
        <v>3852</v>
      </c>
      <c r="F1262" s="927">
        <v>518.89800000000002</v>
      </c>
      <c r="G1262" s="922">
        <v>2.4</v>
      </c>
      <c r="H1262" s="924">
        <v>1245.3552</v>
      </c>
      <c r="I1262" s="925"/>
      <c r="K1262" s="1078"/>
      <c r="L1262" s="1078"/>
    </row>
    <row r="1263" spans="1:12" s="926" customFormat="1" ht="42">
      <c r="A1263" s="922" t="s">
        <v>3847</v>
      </c>
      <c r="B1263" s="922" t="s">
        <v>3848</v>
      </c>
      <c r="C1263" s="922" t="s">
        <v>3853</v>
      </c>
      <c r="D1263" s="923">
        <v>46084</v>
      </c>
      <c r="E1263" s="922" t="s">
        <v>3854</v>
      </c>
      <c r="F1263" s="927">
        <v>518.89800000000002</v>
      </c>
      <c r="G1263" s="922">
        <v>2.4700000000000002</v>
      </c>
      <c r="H1263" s="924">
        <v>1281.6780600000002</v>
      </c>
      <c r="I1263" s="925"/>
      <c r="K1263" s="1078"/>
      <c r="L1263" s="1078"/>
    </row>
    <row r="1264" spans="1:12" s="926" customFormat="1" ht="42">
      <c r="A1264" s="922" t="s">
        <v>3847</v>
      </c>
      <c r="B1264" s="922" t="s">
        <v>3848</v>
      </c>
      <c r="C1264" s="922" t="s">
        <v>3855</v>
      </c>
      <c r="D1264" s="923">
        <v>46084</v>
      </c>
      <c r="E1264" s="922" t="s">
        <v>3856</v>
      </c>
      <c r="F1264" s="927">
        <v>518.89800000000002</v>
      </c>
      <c r="G1264" s="922">
        <v>0.8</v>
      </c>
      <c r="H1264" s="924">
        <v>415.11840000000007</v>
      </c>
      <c r="I1264" s="925"/>
      <c r="K1264" s="1078"/>
      <c r="L1264" s="1078"/>
    </row>
    <row r="1265" spans="1:12" s="926" customFormat="1" ht="42">
      <c r="A1265" s="922" t="s">
        <v>3847</v>
      </c>
      <c r="B1265" s="922" t="s">
        <v>3848</v>
      </c>
      <c r="C1265" s="922" t="s">
        <v>3857</v>
      </c>
      <c r="D1265" s="923">
        <v>46086</v>
      </c>
      <c r="E1265" s="922" t="s">
        <v>3858</v>
      </c>
      <c r="F1265" s="927">
        <v>518.89800000000002</v>
      </c>
      <c r="G1265" s="922">
        <v>29.68</v>
      </c>
      <c r="H1265" s="924">
        <v>15400.89264</v>
      </c>
      <c r="I1265" s="925"/>
      <c r="K1265" s="1078"/>
      <c r="L1265" s="1078"/>
    </row>
    <row r="1266" spans="1:12" s="926" customFormat="1" ht="42">
      <c r="A1266" s="922" t="s">
        <v>3847</v>
      </c>
      <c r="B1266" s="922" t="s">
        <v>3848</v>
      </c>
      <c r="C1266" s="922" t="s">
        <v>3859</v>
      </c>
      <c r="D1266" s="923">
        <v>46086</v>
      </c>
      <c r="E1266" s="922" t="s">
        <v>3860</v>
      </c>
      <c r="F1266" s="927">
        <v>518.89800000000002</v>
      </c>
      <c r="G1266" s="922">
        <v>9.6</v>
      </c>
      <c r="H1266" s="924">
        <v>4981.4207999999999</v>
      </c>
      <c r="I1266" s="925"/>
      <c r="K1266" s="1078"/>
      <c r="L1266" s="1078"/>
    </row>
    <row r="1267" spans="1:12" s="926" customFormat="1" ht="63">
      <c r="A1267" s="922" t="s">
        <v>3847</v>
      </c>
      <c r="B1267" s="922" t="s">
        <v>3848</v>
      </c>
      <c r="C1267" s="922" t="s">
        <v>3759</v>
      </c>
      <c r="D1267" s="923">
        <v>46107</v>
      </c>
      <c r="E1267" s="922" t="s">
        <v>3861</v>
      </c>
      <c r="F1267" s="927">
        <v>518.89800000000002</v>
      </c>
      <c r="G1267" s="922">
        <v>3.27</v>
      </c>
      <c r="H1267" s="924">
        <v>1696.79646</v>
      </c>
      <c r="I1267" s="925"/>
      <c r="K1267" s="1078"/>
      <c r="L1267" s="1078"/>
    </row>
    <row r="1268" spans="1:12" s="926" customFormat="1" ht="42">
      <c r="A1268" s="922" t="s">
        <v>3847</v>
      </c>
      <c r="B1268" s="922" t="s">
        <v>3848</v>
      </c>
      <c r="C1268" s="922" t="s">
        <v>3862</v>
      </c>
      <c r="D1268" s="923">
        <v>46114</v>
      </c>
      <c r="E1268" s="922" t="s">
        <v>3863</v>
      </c>
      <c r="F1268" s="927">
        <v>518.89800000000002</v>
      </c>
      <c r="G1268" s="922">
        <v>10.32</v>
      </c>
      <c r="H1268" s="924">
        <v>5355.02736</v>
      </c>
      <c r="I1268" s="925"/>
      <c r="K1268" s="1078"/>
      <c r="L1268" s="1078"/>
    </row>
    <row r="1269" spans="1:12" s="926" customFormat="1" ht="42">
      <c r="A1269" s="922" t="s">
        <v>3847</v>
      </c>
      <c r="B1269" s="922" t="s">
        <v>3848</v>
      </c>
      <c r="C1269" s="922" t="s">
        <v>3864</v>
      </c>
      <c r="D1269" s="923">
        <v>46114</v>
      </c>
      <c r="E1269" s="922" t="s">
        <v>3865</v>
      </c>
      <c r="F1269" s="927">
        <v>518.89800000000002</v>
      </c>
      <c r="G1269" s="922">
        <v>3.44</v>
      </c>
      <c r="H1269" s="924">
        <v>1785.0091200000002</v>
      </c>
      <c r="I1269" s="925"/>
      <c r="K1269" s="1078"/>
      <c r="L1269" s="1078"/>
    </row>
    <row r="1270" spans="1:12" s="926" customFormat="1" ht="42">
      <c r="A1270" s="922" t="s">
        <v>3847</v>
      </c>
      <c r="B1270" s="922" t="s">
        <v>3848</v>
      </c>
      <c r="C1270" s="922" t="s">
        <v>3866</v>
      </c>
      <c r="D1270" s="923">
        <v>46117</v>
      </c>
      <c r="E1270" s="922" t="s">
        <v>3867</v>
      </c>
      <c r="F1270" s="927">
        <v>518.89800000000002</v>
      </c>
      <c r="G1270" s="922">
        <v>41.28</v>
      </c>
      <c r="H1270" s="924">
        <v>21420.10944</v>
      </c>
      <c r="I1270" s="925"/>
      <c r="K1270" s="1078"/>
      <c r="L1270" s="1078"/>
    </row>
    <row r="1271" spans="1:12" s="926" customFormat="1" ht="42">
      <c r="A1271" s="922" t="s">
        <v>3847</v>
      </c>
      <c r="B1271" s="922" t="s">
        <v>3848</v>
      </c>
      <c r="C1271" s="922" t="s">
        <v>3868</v>
      </c>
      <c r="D1271" s="923">
        <v>46118</v>
      </c>
      <c r="E1271" s="922" t="s">
        <v>3869</v>
      </c>
      <c r="F1271" s="927">
        <v>518.89800000000002</v>
      </c>
      <c r="G1271" s="922">
        <v>3.44</v>
      </c>
      <c r="H1271" s="924">
        <v>1785.0091200000002</v>
      </c>
      <c r="I1271" s="925"/>
      <c r="K1271" s="1078"/>
      <c r="L1271" s="1078"/>
    </row>
    <row r="1272" spans="1:12" s="926" customFormat="1" ht="42">
      <c r="A1272" s="922" t="s">
        <v>3847</v>
      </c>
      <c r="B1272" s="922" t="s">
        <v>3848</v>
      </c>
      <c r="C1272" s="922" t="s">
        <v>3870</v>
      </c>
      <c r="D1272" s="923">
        <v>46123</v>
      </c>
      <c r="E1272" s="922" t="s">
        <v>3871</v>
      </c>
      <c r="F1272" s="927">
        <v>518.89800000000002</v>
      </c>
      <c r="G1272" s="922">
        <v>7.25</v>
      </c>
      <c r="H1272" s="924">
        <v>3762.0105000000003</v>
      </c>
      <c r="I1272" s="925"/>
      <c r="K1272" s="1078"/>
      <c r="L1272" s="1078"/>
    </row>
    <row r="1273" spans="1:12" s="926" customFormat="1" ht="42">
      <c r="A1273" s="922" t="s">
        <v>3847</v>
      </c>
      <c r="B1273" s="922" t="s">
        <v>3848</v>
      </c>
      <c r="C1273" s="922" t="s">
        <v>3872</v>
      </c>
      <c r="D1273" s="923">
        <v>46125</v>
      </c>
      <c r="E1273" s="922" t="s">
        <v>3873</v>
      </c>
      <c r="F1273" s="927">
        <v>518.89800000000002</v>
      </c>
      <c r="G1273" s="922">
        <v>2.42</v>
      </c>
      <c r="H1273" s="924">
        <v>1255.73316</v>
      </c>
      <c r="I1273" s="925"/>
      <c r="K1273" s="1078"/>
      <c r="L1273" s="1078"/>
    </row>
    <row r="1274" spans="1:12" s="926" customFormat="1" ht="42">
      <c r="A1274" s="922" t="s">
        <v>3847</v>
      </c>
      <c r="B1274" s="922" t="s">
        <v>3848</v>
      </c>
      <c r="C1274" s="922" t="s">
        <v>3874</v>
      </c>
      <c r="D1274" s="923">
        <v>46125</v>
      </c>
      <c r="E1274" s="922" t="s">
        <v>3875</v>
      </c>
      <c r="F1274" s="927">
        <v>518.89800000000002</v>
      </c>
      <c r="G1274" s="922">
        <v>28.99</v>
      </c>
      <c r="H1274" s="924">
        <v>15042.85302</v>
      </c>
      <c r="I1274" s="925"/>
      <c r="K1274" s="1078"/>
      <c r="L1274" s="1078"/>
    </row>
    <row r="1275" spans="1:12" s="926" customFormat="1" ht="42">
      <c r="A1275" s="922" t="s">
        <v>3847</v>
      </c>
      <c r="B1275" s="922" t="s">
        <v>3848</v>
      </c>
      <c r="C1275" s="922" t="s">
        <v>3876</v>
      </c>
      <c r="D1275" s="923">
        <v>46125</v>
      </c>
      <c r="E1275" s="922" t="s">
        <v>3877</v>
      </c>
      <c r="F1275" s="927">
        <v>518.89800000000002</v>
      </c>
      <c r="G1275" s="922">
        <v>7.19</v>
      </c>
      <c r="H1275" s="924">
        <v>3730.8766200000005</v>
      </c>
      <c r="I1275" s="925"/>
      <c r="K1275" s="1078"/>
      <c r="L1275" s="1078"/>
    </row>
    <row r="1276" spans="1:12" s="926" customFormat="1" ht="42">
      <c r="A1276" s="922" t="s">
        <v>3847</v>
      </c>
      <c r="B1276" s="922" t="s">
        <v>3848</v>
      </c>
      <c r="C1276" s="922" t="s">
        <v>3878</v>
      </c>
      <c r="D1276" s="923">
        <v>46125</v>
      </c>
      <c r="E1276" s="922" t="s">
        <v>3879</v>
      </c>
      <c r="F1276" s="927">
        <v>518.89800000000002</v>
      </c>
      <c r="G1276" s="922">
        <v>5.1100000000000003</v>
      </c>
      <c r="H1276" s="924">
        <v>2651.5687800000005</v>
      </c>
      <c r="I1276" s="925"/>
      <c r="K1276" s="1078"/>
      <c r="L1276" s="1078"/>
    </row>
    <row r="1277" spans="1:12" s="926" customFormat="1" ht="42">
      <c r="A1277" s="922" t="s">
        <v>3847</v>
      </c>
      <c r="B1277" s="922" t="s">
        <v>3848</v>
      </c>
      <c r="C1277" s="922" t="s">
        <v>3880</v>
      </c>
      <c r="D1277" s="923">
        <v>46126</v>
      </c>
      <c r="E1277" s="922" t="s">
        <v>3881</v>
      </c>
      <c r="F1277" s="927">
        <v>518.89800000000002</v>
      </c>
      <c r="G1277" s="922">
        <v>2.39</v>
      </c>
      <c r="H1277" s="924">
        <v>1240.1662200000001</v>
      </c>
      <c r="I1277" s="925"/>
      <c r="K1277" s="1078"/>
      <c r="L1277" s="1078"/>
    </row>
    <row r="1278" spans="1:12" s="926" customFormat="1" ht="42">
      <c r="A1278" s="922" t="s">
        <v>3847</v>
      </c>
      <c r="B1278" s="922" t="s">
        <v>3848</v>
      </c>
      <c r="C1278" s="922" t="s">
        <v>3882</v>
      </c>
      <c r="D1278" s="923">
        <v>46126</v>
      </c>
      <c r="E1278" s="922" t="s">
        <v>3883</v>
      </c>
      <c r="F1278" s="927">
        <v>518.89800000000002</v>
      </c>
      <c r="G1278" s="922">
        <v>1.7</v>
      </c>
      <c r="H1278" s="924">
        <v>882.12660000000005</v>
      </c>
      <c r="I1278" s="925"/>
      <c r="K1278" s="1078"/>
      <c r="L1278" s="1078"/>
    </row>
    <row r="1279" spans="1:12" s="926" customFormat="1" ht="42">
      <c r="A1279" s="922" t="s">
        <v>3847</v>
      </c>
      <c r="B1279" s="922" t="s">
        <v>3848</v>
      </c>
      <c r="C1279" s="922" t="s">
        <v>3884</v>
      </c>
      <c r="D1279" s="923">
        <v>46126</v>
      </c>
      <c r="E1279" s="922" t="s">
        <v>3885</v>
      </c>
      <c r="F1279" s="927">
        <v>518.89800000000002</v>
      </c>
      <c r="G1279" s="922">
        <v>28.74</v>
      </c>
      <c r="H1279" s="924">
        <v>14913.12852</v>
      </c>
      <c r="I1279" s="925"/>
      <c r="K1279" s="1078"/>
      <c r="L1279" s="1078"/>
    </row>
    <row r="1280" spans="1:12" s="926" customFormat="1" ht="42">
      <c r="A1280" s="922" t="s">
        <v>3847</v>
      </c>
      <c r="B1280" s="922" t="s">
        <v>3848</v>
      </c>
      <c r="C1280" s="922" t="s">
        <v>3886</v>
      </c>
      <c r="D1280" s="923">
        <v>46126</v>
      </c>
      <c r="E1280" s="922" t="s">
        <v>3887</v>
      </c>
      <c r="F1280" s="927">
        <v>518.89800000000002</v>
      </c>
      <c r="G1280" s="922">
        <v>20.45</v>
      </c>
      <c r="H1280" s="924">
        <v>10611.464099999999</v>
      </c>
      <c r="I1280" s="925"/>
      <c r="K1280" s="1078"/>
      <c r="L1280" s="1078"/>
    </row>
    <row r="1281" spans="1:12" s="926" customFormat="1" ht="42">
      <c r="A1281" s="922" t="s">
        <v>3847</v>
      </c>
      <c r="B1281" s="922" t="s">
        <v>3848</v>
      </c>
      <c r="C1281" s="922" t="s">
        <v>3888</v>
      </c>
      <c r="D1281" s="923">
        <v>46126</v>
      </c>
      <c r="E1281" s="922" t="s">
        <v>3889</v>
      </c>
      <c r="F1281" s="927">
        <v>518.89800000000002</v>
      </c>
      <c r="G1281" s="922">
        <v>2.42</v>
      </c>
      <c r="H1281" s="924">
        <v>1255.73316</v>
      </c>
      <c r="I1281" s="925"/>
      <c r="K1281" s="1078"/>
      <c r="L1281" s="1078"/>
    </row>
    <row r="1282" spans="1:12" s="926" customFormat="1" ht="42">
      <c r="A1282" s="922" t="s">
        <v>3847</v>
      </c>
      <c r="B1282" s="922" t="s">
        <v>3848</v>
      </c>
      <c r="C1282" s="922" t="s">
        <v>3890</v>
      </c>
      <c r="D1282" s="923">
        <v>46130</v>
      </c>
      <c r="E1282" s="922" t="s">
        <v>3891</v>
      </c>
      <c r="F1282" s="927">
        <v>518.89800000000002</v>
      </c>
      <c r="G1282" s="922">
        <v>10.68</v>
      </c>
      <c r="H1282" s="924">
        <v>5541.8306400000001</v>
      </c>
      <c r="I1282" s="925"/>
      <c r="K1282" s="1078"/>
      <c r="L1282" s="1078"/>
    </row>
    <row r="1283" spans="1:12" s="926" customFormat="1" ht="42">
      <c r="A1283" s="922" t="s">
        <v>3847</v>
      </c>
      <c r="B1283" s="922" t="s">
        <v>3848</v>
      </c>
      <c r="C1283" s="922" t="s">
        <v>3892</v>
      </c>
      <c r="D1283" s="923">
        <v>46130</v>
      </c>
      <c r="E1283" s="922" t="s">
        <v>3893</v>
      </c>
      <c r="F1283" s="927">
        <v>518.89800000000002</v>
      </c>
      <c r="G1283" s="922">
        <v>3.56</v>
      </c>
      <c r="H1283" s="924">
        <v>1847.2768800000001</v>
      </c>
      <c r="I1283" s="925"/>
      <c r="K1283" s="1078"/>
      <c r="L1283" s="1078"/>
    </row>
    <row r="1284" spans="1:12" s="926" customFormat="1" ht="42">
      <c r="A1284" s="922" t="s">
        <v>3847</v>
      </c>
      <c r="B1284" s="922" t="s">
        <v>3848</v>
      </c>
      <c r="C1284" s="922" t="s">
        <v>3894</v>
      </c>
      <c r="D1284" s="923">
        <v>46131</v>
      </c>
      <c r="E1284" s="922" t="s">
        <v>3895</v>
      </c>
      <c r="F1284" s="927">
        <v>518.89800000000002</v>
      </c>
      <c r="G1284" s="922">
        <v>42.71</v>
      </c>
      <c r="H1284" s="924">
        <v>22162.133580000002</v>
      </c>
      <c r="I1284" s="925"/>
      <c r="K1284" s="1078"/>
      <c r="L1284" s="1078"/>
    </row>
    <row r="1285" spans="1:12" s="926" customFormat="1" ht="42">
      <c r="A1285" s="922" t="s">
        <v>3847</v>
      </c>
      <c r="B1285" s="922" t="s">
        <v>3848</v>
      </c>
      <c r="C1285" s="922" t="s">
        <v>3896</v>
      </c>
      <c r="D1285" s="923">
        <v>46133</v>
      </c>
      <c r="E1285" s="922" t="s">
        <v>3897</v>
      </c>
      <c r="F1285" s="927">
        <v>518.89800000000002</v>
      </c>
      <c r="G1285" s="922">
        <v>2.4</v>
      </c>
      <c r="H1285" s="924">
        <v>1245.3552</v>
      </c>
      <c r="I1285" s="925"/>
      <c r="K1285" s="1078"/>
      <c r="L1285" s="1078"/>
    </row>
    <row r="1286" spans="1:12" s="926" customFormat="1" ht="42">
      <c r="A1286" s="922" t="s">
        <v>3847</v>
      </c>
      <c r="B1286" s="922" t="s">
        <v>3848</v>
      </c>
      <c r="C1286" s="922" t="s">
        <v>3898</v>
      </c>
      <c r="D1286" s="923">
        <v>46133</v>
      </c>
      <c r="E1286" s="922" t="s">
        <v>3899</v>
      </c>
      <c r="F1286" s="927">
        <v>518.89800000000002</v>
      </c>
      <c r="G1286" s="922">
        <v>1.7</v>
      </c>
      <c r="H1286" s="924">
        <v>882.12660000000005</v>
      </c>
      <c r="I1286" s="925"/>
      <c r="K1286" s="1078"/>
      <c r="L1286" s="1078"/>
    </row>
    <row r="1287" spans="1:12" s="926" customFormat="1" ht="42">
      <c r="A1287" s="922" t="s">
        <v>3847</v>
      </c>
      <c r="B1287" s="922" t="s">
        <v>3848</v>
      </c>
      <c r="C1287" s="922" t="s">
        <v>3900</v>
      </c>
      <c r="D1287" s="923">
        <v>46133</v>
      </c>
      <c r="E1287" s="922" t="s">
        <v>3901</v>
      </c>
      <c r="F1287" s="927">
        <v>518.89800000000002</v>
      </c>
      <c r="G1287" s="922">
        <v>3.56</v>
      </c>
      <c r="H1287" s="924">
        <v>1847.2768800000001</v>
      </c>
      <c r="I1287" s="925"/>
      <c r="K1287" s="1078"/>
      <c r="L1287" s="1078"/>
    </row>
    <row r="1288" spans="1:12" s="926" customFormat="1" ht="42">
      <c r="A1288" s="922" t="s">
        <v>3847</v>
      </c>
      <c r="B1288" s="922" t="s">
        <v>3848</v>
      </c>
      <c r="C1288" s="922" t="s">
        <v>3902</v>
      </c>
      <c r="D1288" s="923">
        <v>46133</v>
      </c>
      <c r="E1288" s="922" t="s">
        <v>3903</v>
      </c>
      <c r="F1288" s="927">
        <v>518.89800000000002</v>
      </c>
      <c r="G1288" s="922">
        <v>10.59</v>
      </c>
      <c r="H1288" s="924">
        <v>5495.1298200000001</v>
      </c>
      <c r="I1288" s="925"/>
      <c r="K1288" s="1078"/>
      <c r="L1288" s="1078"/>
    </row>
    <row r="1289" spans="1:12" s="926" customFormat="1" ht="42">
      <c r="A1289" s="922" t="s">
        <v>3847</v>
      </c>
      <c r="B1289" s="922" t="s">
        <v>3848</v>
      </c>
      <c r="C1289" s="922" t="s">
        <v>3904</v>
      </c>
      <c r="D1289" s="923">
        <v>46135</v>
      </c>
      <c r="E1289" s="922" t="s">
        <v>3905</v>
      </c>
      <c r="F1289" s="927">
        <v>518.89800000000002</v>
      </c>
      <c r="G1289" s="922">
        <v>3.53</v>
      </c>
      <c r="H1289" s="924">
        <v>1831.70994</v>
      </c>
      <c r="I1289" s="925"/>
      <c r="K1289" s="1078"/>
      <c r="L1289" s="1078"/>
    </row>
    <row r="1290" spans="1:12" s="926" customFormat="1" ht="42">
      <c r="A1290" s="922" t="s">
        <v>3847</v>
      </c>
      <c r="B1290" s="922" t="s">
        <v>3848</v>
      </c>
      <c r="C1290" s="922" t="s">
        <v>3906</v>
      </c>
      <c r="D1290" s="923">
        <v>46137</v>
      </c>
      <c r="E1290" s="922" t="s">
        <v>3907</v>
      </c>
      <c r="F1290" s="927">
        <v>518.89800000000002</v>
      </c>
      <c r="G1290" s="922">
        <v>42.38</v>
      </c>
      <c r="H1290" s="924">
        <v>21990.897240000002</v>
      </c>
      <c r="I1290" s="925"/>
      <c r="K1290" s="1078"/>
      <c r="L1290" s="1078"/>
    </row>
    <row r="1291" spans="1:12" s="926" customFormat="1" ht="42">
      <c r="A1291" s="922" t="s">
        <v>3847</v>
      </c>
      <c r="B1291" s="922" t="s">
        <v>3848</v>
      </c>
      <c r="C1291" s="922" t="s">
        <v>3908</v>
      </c>
      <c r="D1291" s="923">
        <v>46137</v>
      </c>
      <c r="E1291" s="922" t="s">
        <v>3909</v>
      </c>
      <c r="F1291" s="927">
        <v>518.89800000000002</v>
      </c>
      <c r="G1291" s="922">
        <v>3.44</v>
      </c>
      <c r="H1291" s="924">
        <v>1785.0091200000002</v>
      </c>
      <c r="I1291" s="925"/>
      <c r="K1291" s="1078"/>
      <c r="L1291" s="1078"/>
    </row>
    <row r="1292" spans="1:12" s="926" customFormat="1" ht="42">
      <c r="A1292" s="922" t="s">
        <v>3847</v>
      </c>
      <c r="B1292" s="922" t="s">
        <v>3848</v>
      </c>
      <c r="C1292" s="922" t="s">
        <v>3910</v>
      </c>
      <c r="D1292" s="923">
        <v>46159</v>
      </c>
      <c r="E1292" s="922" t="s">
        <v>3911</v>
      </c>
      <c r="F1292" s="927">
        <v>518.89800000000002</v>
      </c>
      <c r="G1292" s="922">
        <v>2.42</v>
      </c>
      <c r="H1292" s="924">
        <v>1255.73316</v>
      </c>
      <c r="I1292" s="925"/>
      <c r="K1292" s="1078"/>
      <c r="L1292" s="1078"/>
    </row>
    <row r="1293" spans="1:12" s="926" customFormat="1" ht="42">
      <c r="A1293" s="922" t="s">
        <v>3847</v>
      </c>
      <c r="B1293" s="922" t="s">
        <v>3848</v>
      </c>
      <c r="C1293" s="922" t="s">
        <v>3912</v>
      </c>
      <c r="D1293" s="923">
        <v>46184</v>
      </c>
      <c r="E1293" s="922" t="s">
        <v>3913</v>
      </c>
      <c r="F1293" s="927">
        <v>518.89800000000002</v>
      </c>
      <c r="G1293" s="922">
        <v>2.4</v>
      </c>
      <c r="H1293" s="924">
        <v>1245.3552</v>
      </c>
      <c r="I1293" s="925"/>
      <c r="K1293" s="1078"/>
      <c r="L1293" s="1078"/>
    </row>
    <row r="1294" spans="1:12" s="926" customFormat="1" ht="42">
      <c r="A1294" s="922" t="s">
        <v>3847</v>
      </c>
      <c r="B1294" s="922" t="s">
        <v>3848</v>
      </c>
      <c r="C1294" s="922" t="s">
        <v>3914</v>
      </c>
      <c r="D1294" s="923">
        <v>46184</v>
      </c>
      <c r="E1294" s="922" t="s">
        <v>3915</v>
      </c>
      <c r="F1294" s="927">
        <v>518.89800000000002</v>
      </c>
      <c r="G1294" s="922">
        <v>1.7</v>
      </c>
      <c r="H1294" s="924">
        <v>882.12660000000005</v>
      </c>
      <c r="I1294" s="925"/>
      <c r="K1294" s="1078"/>
      <c r="L1294" s="1078"/>
    </row>
    <row r="1295" spans="1:12" s="926" customFormat="1" ht="42">
      <c r="A1295" s="922" t="s">
        <v>3847</v>
      </c>
      <c r="B1295" s="922" t="s">
        <v>3848</v>
      </c>
      <c r="C1295" s="922" t="s">
        <v>3916</v>
      </c>
      <c r="D1295" s="923">
        <v>46184</v>
      </c>
      <c r="E1295" s="922" t="s">
        <v>3917</v>
      </c>
      <c r="F1295" s="927">
        <v>518.89800000000002</v>
      </c>
      <c r="G1295" s="922">
        <v>3.56</v>
      </c>
      <c r="H1295" s="924">
        <v>1847.2768800000001</v>
      </c>
      <c r="I1295" s="925"/>
      <c r="K1295" s="1078"/>
      <c r="L1295" s="1078"/>
    </row>
    <row r="1296" spans="1:12" s="926" customFormat="1" ht="42">
      <c r="A1296" s="922" t="s">
        <v>3847</v>
      </c>
      <c r="B1296" s="922" t="s">
        <v>3848</v>
      </c>
      <c r="C1296" s="922" t="s">
        <v>3918</v>
      </c>
      <c r="D1296" s="923">
        <v>46184</v>
      </c>
      <c r="E1296" s="922" t="s">
        <v>3919</v>
      </c>
      <c r="F1296" s="927">
        <v>518.89800000000002</v>
      </c>
      <c r="G1296" s="922">
        <v>3.53</v>
      </c>
      <c r="H1296" s="924">
        <v>1831.70994</v>
      </c>
      <c r="I1296" s="925"/>
      <c r="K1296" s="1078"/>
      <c r="L1296" s="1078"/>
    </row>
    <row r="1297" spans="1:12" s="926" customFormat="1" ht="42">
      <c r="A1297" s="922" t="s">
        <v>3847</v>
      </c>
      <c r="B1297" s="922" t="s">
        <v>3848</v>
      </c>
      <c r="C1297" s="922" t="s">
        <v>3920</v>
      </c>
      <c r="D1297" s="923">
        <v>46243</v>
      </c>
      <c r="E1297" s="922" t="s">
        <v>3921</v>
      </c>
      <c r="F1297" s="927">
        <v>518.89800000000002</v>
      </c>
      <c r="G1297" s="922">
        <v>2.4700000000000002</v>
      </c>
      <c r="H1297" s="924">
        <v>1281.6780600000002</v>
      </c>
      <c r="I1297" s="925"/>
      <c r="K1297" s="1078"/>
      <c r="L1297" s="1078"/>
    </row>
    <row r="1298" spans="1:12" s="926" customFormat="1">
      <c r="A1298" s="922"/>
      <c r="B1298" s="922"/>
      <c r="C1298" s="922"/>
      <c r="D1298" s="923"/>
      <c r="E1298" s="922"/>
      <c r="F1298" s="927">
        <v>518.89800000000002</v>
      </c>
      <c r="G1298" s="922">
        <v>361.40999999999985</v>
      </c>
      <c r="H1298" s="924">
        <v>187534.92617999995</v>
      </c>
      <c r="I1298" s="925"/>
      <c r="K1298" s="1078"/>
      <c r="L1298" s="1078"/>
    </row>
    <row r="1299" spans="1:12" s="926" customFormat="1" ht="42">
      <c r="A1299" s="922" t="s">
        <v>3922</v>
      </c>
      <c r="B1299" s="922" t="s">
        <v>3923</v>
      </c>
      <c r="C1299" s="922" t="s">
        <v>3924</v>
      </c>
      <c r="D1299" s="923">
        <v>46082</v>
      </c>
      <c r="E1299" s="922" t="s">
        <v>3925</v>
      </c>
      <c r="F1299" s="927">
        <v>8981.94</v>
      </c>
      <c r="G1299" s="922">
        <v>0.05</v>
      </c>
      <c r="H1299" s="924">
        <v>449.09700000000004</v>
      </c>
      <c r="I1299" s="925"/>
      <c r="K1299" s="1078"/>
      <c r="L1299" s="1078"/>
    </row>
    <row r="1300" spans="1:12" s="926" customFormat="1" ht="42">
      <c r="A1300" s="922" t="s">
        <v>3922</v>
      </c>
      <c r="B1300" s="922" t="s">
        <v>3923</v>
      </c>
      <c r="C1300" s="922" t="s">
        <v>3926</v>
      </c>
      <c r="D1300" s="923">
        <v>46118</v>
      </c>
      <c r="E1300" s="922" t="s">
        <v>3927</v>
      </c>
      <c r="F1300" s="927">
        <v>8981.94</v>
      </c>
      <c r="G1300" s="922">
        <v>0.1</v>
      </c>
      <c r="H1300" s="924">
        <v>898.19400000000007</v>
      </c>
      <c r="I1300" s="925"/>
      <c r="K1300" s="1078"/>
      <c r="L1300" s="1078"/>
    </row>
    <row r="1301" spans="1:12" s="926" customFormat="1" ht="42">
      <c r="A1301" s="922" t="s">
        <v>3922</v>
      </c>
      <c r="B1301" s="922" t="s">
        <v>3923</v>
      </c>
      <c r="C1301" s="922" t="s">
        <v>3928</v>
      </c>
      <c r="D1301" s="923">
        <v>46137</v>
      </c>
      <c r="E1301" s="922" t="s">
        <v>3929</v>
      </c>
      <c r="F1301" s="927">
        <v>8981.94</v>
      </c>
      <c r="G1301" s="922">
        <v>0.05</v>
      </c>
      <c r="H1301" s="924">
        <v>449.09700000000004</v>
      </c>
      <c r="I1301" s="925"/>
      <c r="K1301" s="1078"/>
      <c r="L1301" s="1078"/>
    </row>
    <row r="1302" spans="1:12" s="926" customFormat="1" ht="42">
      <c r="A1302" s="922" t="s">
        <v>3922</v>
      </c>
      <c r="B1302" s="922" t="s">
        <v>3923</v>
      </c>
      <c r="C1302" s="922" t="s">
        <v>3930</v>
      </c>
      <c r="D1302" s="923">
        <v>46138</v>
      </c>
      <c r="E1302" s="922" t="s">
        <v>3931</v>
      </c>
      <c r="F1302" s="927">
        <v>8981.94</v>
      </c>
      <c r="G1302" s="922">
        <v>0.3</v>
      </c>
      <c r="H1302" s="924">
        <v>2694.5819999999999</v>
      </c>
      <c r="I1302" s="925"/>
      <c r="K1302" s="1078"/>
      <c r="L1302" s="1078"/>
    </row>
    <row r="1303" spans="1:12" s="926" customFormat="1" ht="42">
      <c r="A1303" s="922" t="s">
        <v>3922</v>
      </c>
      <c r="B1303" s="922" t="s">
        <v>3923</v>
      </c>
      <c r="C1303" s="922" t="s">
        <v>3932</v>
      </c>
      <c r="D1303" s="923">
        <v>46138</v>
      </c>
      <c r="E1303" s="922" t="s">
        <v>3933</v>
      </c>
      <c r="F1303" s="927">
        <v>8981.94</v>
      </c>
      <c r="G1303" s="922">
        <v>0.3</v>
      </c>
      <c r="H1303" s="924">
        <v>2694.5819999999999</v>
      </c>
      <c r="I1303" s="925"/>
      <c r="K1303" s="1078"/>
      <c r="L1303" s="1078"/>
    </row>
    <row r="1304" spans="1:12" s="926" customFormat="1" ht="42">
      <c r="A1304" s="922" t="s">
        <v>3922</v>
      </c>
      <c r="B1304" s="922" t="s">
        <v>3923</v>
      </c>
      <c r="C1304" s="922" t="s">
        <v>3934</v>
      </c>
      <c r="D1304" s="923">
        <v>46138</v>
      </c>
      <c r="E1304" s="922" t="s">
        <v>3935</v>
      </c>
      <c r="F1304" s="927">
        <v>8981.94</v>
      </c>
      <c r="G1304" s="922">
        <v>0.3</v>
      </c>
      <c r="H1304" s="924">
        <v>2694.5819999999999</v>
      </c>
      <c r="I1304" s="925"/>
      <c r="K1304" s="1078"/>
      <c r="L1304" s="1078"/>
    </row>
    <row r="1305" spans="1:12" s="926" customFormat="1" ht="42">
      <c r="A1305" s="922" t="s">
        <v>3922</v>
      </c>
      <c r="B1305" s="922" t="s">
        <v>3923</v>
      </c>
      <c r="C1305" s="922" t="s">
        <v>3936</v>
      </c>
      <c r="D1305" s="923">
        <v>46147</v>
      </c>
      <c r="E1305" s="922" t="s">
        <v>3937</v>
      </c>
      <c r="F1305" s="927">
        <v>8981.94</v>
      </c>
      <c r="G1305" s="922">
        <v>0.3</v>
      </c>
      <c r="H1305" s="924">
        <v>2694.5819999999999</v>
      </c>
      <c r="I1305" s="925"/>
      <c r="K1305" s="1078"/>
      <c r="L1305" s="1078"/>
    </row>
    <row r="1306" spans="1:12" s="926" customFormat="1" ht="105">
      <c r="A1306" s="922" t="s">
        <v>3922</v>
      </c>
      <c r="B1306" s="922" t="s">
        <v>3923</v>
      </c>
      <c r="C1306" s="922" t="s">
        <v>3938</v>
      </c>
      <c r="D1306" s="923">
        <v>46153</v>
      </c>
      <c r="E1306" s="922" t="s">
        <v>3939</v>
      </c>
      <c r="F1306" s="927">
        <v>8981.94</v>
      </c>
      <c r="G1306" s="922">
        <v>0.15</v>
      </c>
      <c r="H1306" s="924">
        <v>1347.2909999999999</v>
      </c>
      <c r="I1306" s="925"/>
      <c r="K1306" s="1078"/>
      <c r="L1306" s="1078"/>
    </row>
    <row r="1307" spans="1:12" s="926" customFormat="1" ht="105">
      <c r="A1307" s="922" t="s">
        <v>3922</v>
      </c>
      <c r="B1307" s="922" t="s">
        <v>3923</v>
      </c>
      <c r="C1307" s="922" t="s">
        <v>3940</v>
      </c>
      <c r="D1307" s="923">
        <v>46165</v>
      </c>
      <c r="E1307" s="922" t="s">
        <v>3941</v>
      </c>
      <c r="F1307" s="927">
        <v>8981.94</v>
      </c>
      <c r="G1307" s="922">
        <v>0.15</v>
      </c>
      <c r="H1307" s="924">
        <v>1347.2909999999999</v>
      </c>
      <c r="I1307" s="925"/>
      <c r="K1307" s="1078"/>
      <c r="L1307" s="1078"/>
    </row>
    <row r="1308" spans="1:12" s="926" customFormat="1" ht="105">
      <c r="A1308" s="922" t="s">
        <v>3922</v>
      </c>
      <c r="B1308" s="922" t="s">
        <v>3923</v>
      </c>
      <c r="C1308" s="922" t="s">
        <v>3942</v>
      </c>
      <c r="D1308" s="923">
        <v>46214</v>
      </c>
      <c r="E1308" s="922" t="s">
        <v>3943</v>
      </c>
      <c r="F1308" s="927">
        <v>8981.94</v>
      </c>
      <c r="G1308" s="922">
        <v>1.05</v>
      </c>
      <c r="H1308" s="924">
        <v>9431.0370000000003</v>
      </c>
      <c r="I1308" s="925"/>
      <c r="K1308" s="1078"/>
      <c r="L1308" s="1078"/>
    </row>
    <row r="1309" spans="1:12" s="926" customFormat="1" ht="63">
      <c r="A1309" s="922" t="s">
        <v>3922</v>
      </c>
      <c r="B1309" s="922" t="s">
        <v>3923</v>
      </c>
      <c r="C1309" s="922" t="s">
        <v>3944</v>
      </c>
      <c r="D1309" s="923">
        <v>46240</v>
      </c>
      <c r="E1309" s="922" t="s">
        <v>3945</v>
      </c>
      <c r="F1309" s="927">
        <v>8981.94</v>
      </c>
      <c r="G1309" s="922">
        <v>0.05</v>
      </c>
      <c r="H1309" s="924">
        <v>449.09700000000004</v>
      </c>
      <c r="I1309" s="925"/>
      <c r="K1309" s="1078"/>
      <c r="L1309" s="1078"/>
    </row>
    <row r="1310" spans="1:12" s="926" customFormat="1" ht="63">
      <c r="A1310" s="922" t="s">
        <v>3922</v>
      </c>
      <c r="B1310" s="922" t="s">
        <v>3923</v>
      </c>
      <c r="C1310" s="922" t="s">
        <v>3946</v>
      </c>
      <c r="D1310" s="923">
        <v>46247</v>
      </c>
      <c r="E1310" s="922" t="s">
        <v>3947</v>
      </c>
      <c r="F1310" s="927">
        <v>8981.94</v>
      </c>
      <c r="G1310" s="922">
        <v>0.05</v>
      </c>
      <c r="H1310" s="924">
        <v>449.09700000000004</v>
      </c>
      <c r="I1310" s="925"/>
      <c r="K1310" s="1078"/>
      <c r="L1310" s="1078"/>
    </row>
    <row r="1311" spans="1:12" s="926" customFormat="1" ht="84">
      <c r="A1311" s="922" t="s">
        <v>3922</v>
      </c>
      <c r="B1311" s="922" t="s">
        <v>3923</v>
      </c>
      <c r="C1311" s="922" t="s">
        <v>5666</v>
      </c>
      <c r="D1311" s="923">
        <v>46280</v>
      </c>
      <c r="E1311" s="922" t="s">
        <v>5667</v>
      </c>
      <c r="F1311" s="927">
        <v>8981.94</v>
      </c>
      <c r="G1311" s="922">
        <v>0.05</v>
      </c>
      <c r="H1311" s="924">
        <v>449.09700000000004</v>
      </c>
      <c r="I1311" s="925"/>
      <c r="K1311" s="1078"/>
      <c r="L1311" s="1078"/>
    </row>
    <row r="1312" spans="1:12" s="926" customFormat="1" ht="63">
      <c r="A1312" s="922" t="s">
        <v>3922</v>
      </c>
      <c r="B1312" s="922" t="s">
        <v>3923</v>
      </c>
      <c r="C1312" s="922" t="s">
        <v>5668</v>
      </c>
      <c r="D1312" s="923">
        <v>46281</v>
      </c>
      <c r="E1312" s="922" t="s">
        <v>5669</v>
      </c>
      <c r="F1312" s="927">
        <v>8981.94</v>
      </c>
      <c r="G1312" s="922">
        <v>0.3</v>
      </c>
      <c r="H1312" s="924">
        <v>2694.5819999999999</v>
      </c>
      <c r="I1312" s="925"/>
      <c r="K1312" s="1078"/>
      <c r="L1312" s="1078"/>
    </row>
    <row r="1313" spans="1:12" s="926" customFormat="1" ht="63">
      <c r="A1313" s="922" t="s">
        <v>3922</v>
      </c>
      <c r="B1313" s="922" t="s">
        <v>3923</v>
      </c>
      <c r="C1313" s="922" t="s">
        <v>6167</v>
      </c>
      <c r="D1313" s="923">
        <v>46303</v>
      </c>
      <c r="E1313" s="922" t="s">
        <v>6168</v>
      </c>
      <c r="F1313" s="927">
        <v>8981.94</v>
      </c>
      <c r="G1313" s="922">
        <v>0.05</v>
      </c>
      <c r="H1313" s="924">
        <v>449.09700000000004</v>
      </c>
      <c r="I1313" s="925"/>
      <c r="K1313" s="1078"/>
      <c r="L1313" s="1078"/>
    </row>
    <row r="1314" spans="1:12" s="926" customFormat="1" ht="42">
      <c r="A1314" s="922" t="s">
        <v>3922</v>
      </c>
      <c r="B1314" s="922" t="s">
        <v>3923</v>
      </c>
      <c r="C1314" s="922" t="s">
        <v>6169</v>
      </c>
      <c r="D1314" s="923">
        <v>46305</v>
      </c>
      <c r="E1314" s="922" t="s">
        <v>6170</v>
      </c>
      <c r="F1314" s="927">
        <v>8981.94</v>
      </c>
      <c r="G1314" s="922">
        <v>0.3</v>
      </c>
      <c r="H1314" s="924">
        <v>2694.5819999999999</v>
      </c>
      <c r="I1314" s="925"/>
      <c r="K1314" s="1078"/>
      <c r="L1314" s="1078"/>
    </row>
    <row r="1315" spans="1:12" s="926" customFormat="1" ht="42">
      <c r="A1315" s="922" t="s">
        <v>1561</v>
      </c>
      <c r="B1315" s="922" t="s">
        <v>1562</v>
      </c>
      <c r="C1315" s="922" t="s">
        <v>3948</v>
      </c>
      <c r="D1315" s="923">
        <v>45999</v>
      </c>
      <c r="E1315" s="922" t="s">
        <v>3925</v>
      </c>
      <c r="F1315" s="927">
        <v>12732.755999999999</v>
      </c>
      <c r="G1315" s="922">
        <v>0.15</v>
      </c>
      <c r="H1315" s="924">
        <v>1909.9133999999999</v>
      </c>
      <c r="I1315" s="925"/>
      <c r="K1315" s="1078"/>
      <c r="L1315" s="1078"/>
    </row>
    <row r="1316" spans="1:12" s="926" customFormat="1" ht="42">
      <c r="A1316" s="922" t="s">
        <v>1561</v>
      </c>
      <c r="B1316" s="922" t="s">
        <v>1562</v>
      </c>
      <c r="C1316" s="922" t="s">
        <v>3949</v>
      </c>
      <c r="D1316" s="923">
        <v>46001</v>
      </c>
      <c r="E1316" s="922" t="s">
        <v>3950</v>
      </c>
      <c r="F1316" s="927">
        <v>12732.755999999999</v>
      </c>
      <c r="G1316" s="922">
        <v>0.05</v>
      </c>
      <c r="H1316" s="924">
        <v>636.63779999999997</v>
      </c>
      <c r="I1316" s="925"/>
      <c r="K1316" s="1078"/>
      <c r="L1316" s="1078"/>
    </row>
    <row r="1317" spans="1:12" s="926" customFormat="1" ht="42">
      <c r="A1317" s="922" t="s">
        <v>1561</v>
      </c>
      <c r="B1317" s="922" t="s">
        <v>1562</v>
      </c>
      <c r="C1317" s="922" t="s">
        <v>3951</v>
      </c>
      <c r="D1317" s="923">
        <v>46082</v>
      </c>
      <c r="E1317" s="922" t="s">
        <v>3952</v>
      </c>
      <c r="F1317" s="927">
        <v>12732.755999999999</v>
      </c>
      <c r="G1317" s="922">
        <v>0.1</v>
      </c>
      <c r="H1317" s="924">
        <v>1273.2755999999999</v>
      </c>
      <c r="I1317" s="925"/>
      <c r="K1317" s="1078"/>
      <c r="L1317" s="1078"/>
    </row>
    <row r="1318" spans="1:12" s="926" customFormat="1" ht="42">
      <c r="A1318" s="922" t="s">
        <v>1561</v>
      </c>
      <c r="B1318" s="922" t="s">
        <v>1562</v>
      </c>
      <c r="C1318" s="922" t="s">
        <v>3953</v>
      </c>
      <c r="D1318" s="923">
        <v>46118</v>
      </c>
      <c r="E1318" s="922" t="s">
        <v>3954</v>
      </c>
      <c r="F1318" s="927">
        <v>12732.755999999999</v>
      </c>
      <c r="G1318" s="922">
        <v>0.15</v>
      </c>
      <c r="H1318" s="924">
        <v>1909.9133999999999</v>
      </c>
      <c r="I1318" s="925"/>
      <c r="K1318" s="1078"/>
      <c r="L1318" s="1078"/>
    </row>
    <row r="1319" spans="1:12" s="926" customFormat="1" ht="63">
      <c r="A1319" s="922" t="s">
        <v>1561</v>
      </c>
      <c r="B1319" s="922" t="s">
        <v>1562</v>
      </c>
      <c r="C1319" s="922" t="s">
        <v>3955</v>
      </c>
      <c r="D1319" s="923">
        <v>46123</v>
      </c>
      <c r="E1319" s="922" t="s">
        <v>3956</v>
      </c>
      <c r="F1319" s="927">
        <v>12732.755999999999</v>
      </c>
      <c r="G1319" s="922">
        <v>0.2</v>
      </c>
      <c r="H1319" s="924">
        <v>2546.5511999999999</v>
      </c>
      <c r="I1319" s="925"/>
      <c r="K1319" s="1078"/>
      <c r="L1319" s="1078"/>
    </row>
    <row r="1320" spans="1:12" s="926" customFormat="1" ht="42">
      <c r="A1320" s="922" t="s">
        <v>1561</v>
      </c>
      <c r="B1320" s="922" t="s">
        <v>1562</v>
      </c>
      <c r="C1320" s="922" t="s">
        <v>3957</v>
      </c>
      <c r="D1320" s="923">
        <v>46137</v>
      </c>
      <c r="E1320" s="922" t="s">
        <v>3958</v>
      </c>
      <c r="F1320" s="927">
        <v>12732.755999999999</v>
      </c>
      <c r="G1320" s="922">
        <v>0.1</v>
      </c>
      <c r="H1320" s="924">
        <v>1273.2755999999999</v>
      </c>
      <c r="I1320" s="925"/>
      <c r="K1320" s="1078"/>
      <c r="L1320" s="1078"/>
    </row>
    <row r="1321" spans="1:12" s="926" customFormat="1" ht="63">
      <c r="A1321" s="922" t="s">
        <v>1561</v>
      </c>
      <c r="B1321" s="922" t="s">
        <v>1562</v>
      </c>
      <c r="C1321" s="922" t="s">
        <v>3959</v>
      </c>
      <c r="D1321" s="923">
        <v>46138</v>
      </c>
      <c r="E1321" s="922" t="s">
        <v>3960</v>
      </c>
      <c r="F1321" s="927">
        <v>12732.755999999999</v>
      </c>
      <c r="G1321" s="922">
        <v>2.7</v>
      </c>
      <c r="H1321" s="924">
        <v>34378.441200000001</v>
      </c>
      <c r="I1321" s="925"/>
      <c r="K1321" s="1078"/>
      <c r="L1321" s="1078"/>
    </row>
    <row r="1322" spans="1:12" s="926" customFormat="1" ht="42">
      <c r="A1322" s="922" t="s">
        <v>1561</v>
      </c>
      <c r="B1322" s="922" t="s">
        <v>1562</v>
      </c>
      <c r="C1322" s="922" t="s">
        <v>3961</v>
      </c>
      <c r="D1322" s="923">
        <v>46147</v>
      </c>
      <c r="E1322" s="922" t="s">
        <v>3962</v>
      </c>
      <c r="F1322" s="927">
        <v>12732.755999999999</v>
      </c>
      <c r="G1322" s="922">
        <v>0.6</v>
      </c>
      <c r="H1322" s="924">
        <v>7639.6535999999996</v>
      </c>
      <c r="I1322" s="925"/>
      <c r="K1322" s="1078"/>
      <c r="L1322" s="1078"/>
    </row>
    <row r="1323" spans="1:12" s="926" customFormat="1" ht="147">
      <c r="A1323" s="922" t="s">
        <v>1561</v>
      </c>
      <c r="B1323" s="922" t="s">
        <v>1562</v>
      </c>
      <c r="C1323" s="922" t="s">
        <v>3963</v>
      </c>
      <c r="D1323" s="923">
        <v>46153</v>
      </c>
      <c r="E1323" s="922" t="s">
        <v>3964</v>
      </c>
      <c r="F1323" s="927">
        <v>12732.755999999999</v>
      </c>
      <c r="G1323" s="922">
        <v>0.25</v>
      </c>
      <c r="H1323" s="924">
        <v>3183.1889999999999</v>
      </c>
      <c r="I1323" s="925"/>
      <c r="K1323" s="1078"/>
      <c r="L1323" s="1078"/>
    </row>
    <row r="1324" spans="1:12" s="926" customFormat="1" ht="42">
      <c r="A1324" s="922" t="s">
        <v>1561</v>
      </c>
      <c r="B1324" s="922" t="s">
        <v>1562</v>
      </c>
      <c r="C1324" s="922" t="s">
        <v>3965</v>
      </c>
      <c r="D1324" s="923">
        <v>46153</v>
      </c>
      <c r="E1324" s="922" t="s">
        <v>3966</v>
      </c>
      <c r="F1324" s="927">
        <v>12732.755999999999</v>
      </c>
      <c r="G1324" s="922">
        <v>0.05</v>
      </c>
      <c r="H1324" s="924">
        <v>636.63779999999997</v>
      </c>
      <c r="I1324" s="925"/>
      <c r="K1324" s="1078"/>
      <c r="L1324" s="1078"/>
    </row>
    <row r="1325" spans="1:12" s="926" customFormat="1" ht="126">
      <c r="A1325" s="922" t="s">
        <v>1561</v>
      </c>
      <c r="B1325" s="922" t="s">
        <v>1562</v>
      </c>
      <c r="C1325" s="922" t="s">
        <v>3967</v>
      </c>
      <c r="D1325" s="923">
        <v>46165</v>
      </c>
      <c r="E1325" s="922" t="s">
        <v>3968</v>
      </c>
      <c r="F1325" s="927">
        <v>12732.755999999999</v>
      </c>
      <c r="G1325" s="922">
        <v>0.2</v>
      </c>
      <c r="H1325" s="924">
        <v>2546.5511999999999</v>
      </c>
      <c r="I1325" s="925"/>
      <c r="K1325" s="1078"/>
      <c r="L1325" s="1078"/>
    </row>
    <row r="1326" spans="1:12" s="926" customFormat="1" ht="42">
      <c r="A1326" s="922" t="s">
        <v>1561</v>
      </c>
      <c r="B1326" s="922" t="s">
        <v>1562</v>
      </c>
      <c r="C1326" s="922" t="s">
        <v>3969</v>
      </c>
      <c r="D1326" s="923">
        <v>46165</v>
      </c>
      <c r="E1326" s="922" t="s">
        <v>3970</v>
      </c>
      <c r="F1326" s="927">
        <v>12732.755999999999</v>
      </c>
      <c r="G1326" s="922">
        <v>0.05</v>
      </c>
      <c r="H1326" s="924">
        <v>636.63779999999997</v>
      </c>
      <c r="I1326" s="925"/>
      <c r="K1326" s="1078"/>
      <c r="L1326" s="1078"/>
    </row>
    <row r="1327" spans="1:12" s="926" customFormat="1" ht="147">
      <c r="A1327" s="922" t="s">
        <v>1561</v>
      </c>
      <c r="B1327" s="922" t="s">
        <v>1562</v>
      </c>
      <c r="C1327" s="922" t="s">
        <v>3971</v>
      </c>
      <c r="D1327" s="923">
        <v>46197</v>
      </c>
      <c r="E1327" s="922" t="s">
        <v>3972</v>
      </c>
      <c r="F1327" s="927">
        <v>12732.755999999999</v>
      </c>
      <c r="G1327" s="922">
        <v>1.8</v>
      </c>
      <c r="H1327" s="924">
        <v>22918.960800000001</v>
      </c>
      <c r="I1327" s="925"/>
      <c r="K1327" s="1078"/>
      <c r="L1327" s="1078"/>
    </row>
    <row r="1328" spans="1:12" s="926" customFormat="1" ht="42">
      <c r="A1328" s="922" t="s">
        <v>1561</v>
      </c>
      <c r="B1328" s="922" t="s">
        <v>1562</v>
      </c>
      <c r="C1328" s="922" t="s">
        <v>3973</v>
      </c>
      <c r="D1328" s="923">
        <v>46186</v>
      </c>
      <c r="E1328" s="922" t="s">
        <v>3974</v>
      </c>
      <c r="F1328" s="927">
        <v>12732.755999999999</v>
      </c>
      <c r="G1328" s="922">
        <v>0.05</v>
      </c>
      <c r="H1328" s="924">
        <v>636.63779999999997</v>
      </c>
      <c r="I1328" s="925"/>
      <c r="K1328" s="1078"/>
      <c r="L1328" s="1078"/>
    </row>
    <row r="1329" spans="1:12" s="926" customFormat="1" ht="84">
      <c r="A1329" s="922" t="s">
        <v>1561</v>
      </c>
      <c r="B1329" s="922" t="s">
        <v>1562</v>
      </c>
      <c r="C1329" s="922" t="s">
        <v>3975</v>
      </c>
      <c r="D1329" s="923">
        <v>46197</v>
      </c>
      <c r="E1329" s="922" t="s">
        <v>3976</v>
      </c>
      <c r="F1329" s="927">
        <v>12732.755999999999</v>
      </c>
      <c r="G1329" s="922">
        <v>0.1</v>
      </c>
      <c r="H1329" s="924">
        <v>1273.2755999999999</v>
      </c>
      <c r="I1329" s="925"/>
      <c r="K1329" s="1078"/>
      <c r="L1329" s="1078"/>
    </row>
    <row r="1330" spans="1:12" s="926" customFormat="1" ht="42">
      <c r="A1330" s="922" t="s">
        <v>1561</v>
      </c>
      <c r="B1330" s="922" t="s">
        <v>1562</v>
      </c>
      <c r="C1330" s="922" t="s">
        <v>3977</v>
      </c>
      <c r="D1330" s="923">
        <v>46197</v>
      </c>
      <c r="E1330" s="922" t="s">
        <v>3978</v>
      </c>
      <c r="F1330" s="927">
        <v>12732.755999999999</v>
      </c>
      <c r="G1330" s="922">
        <v>0.3</v>
      </c>
      <c r="H1330" s="924">
        <v>3819.8267999999998</v>
      </c>
      <c r="I1330" s="925"/>
      <c r="K1330" s="1078"/>
      <c r="L1330" s="1078"/>
    </row>
    <row r="1331" spans="1:12" s="926" customFormat="1" ht="63">
      <c r="A1331" s="922" t="s">
        <v>1561</v>
      </c>
      <c r="B1331" s="922" t="s">
        <v>1562</v>
      </c>
      <c r="C1331" s="922" t="s">
        <v>3979</v>
      </c>
      <c r="D1331" s="923">
        <v>46201</v>
      </c>
      <c r="E1331" s="922" t="s">
        <v>3980</v>
      </c>
      <c r="F1331" s="927">
        <v>12732.755999999999</v>
      </c>
      <c r="G1331" s="922">
        <v>0.6</v>
      </c>
      <c r="H1331" s="924">
        <v>7639.6535999999996</v>
      </c>
      <c r="I1331" s="925"/>
      <c r="K1331" s="1078"/>
      <c r="L1331" s="1078"/>
    </row>
    <row r="1332" spans="1:12" s="926" customFormat="1" ht="84">
      <c r="A1332" s="922" t="s">
        <v>1561</v>
      </c>
      <c r="B1332" s="922" t="s">
        <v>1562</v>
      </c>
      <c r="C1332" s="922" t="s">
        <v>3981</v>
      </c>
      <c r="D1332" s="923">
        <v>46209</v>
      </c>
      <c r="E1332" s="922" t="s">
        <v>3982</v>
      </c>
      <c r="F1332" s="927">
        <v>12732.755999999999</v>
      </c>
      <c r="G1332" s="922">
        <v>0.1</v>
      </c>
      <c r="H1332" s="924">
        <v>1273.2755999999999</v>
      </c>
      <c r="I1332" s="925"/>
      <c r="K1332" s="1078"/>
      <c r="L1332" s="1078"/>
    </row>
    <row r="1333" spans="1:12" s="926" customFormat="1" ht="231">
      <c r="A1333" s="922" t="s">
        <v>1561</v>
      </c>
      <c r="B1333" s="922" t="s">
        <v>1562</v>
      </c>
      <c r="C1333" s="922" t="s">
        <v>3983</v>
      </c>
      <c r="D1333" s="923">
        <v>46214</v>
      </c>
      <c r="E1333" s="922" t="s">
        <v>3984</v>
      </c>
      <c r="F1333" s="927">
        <v>12732.755999999999</v>
      </c>
      <c r="G1333" s="922">
        <v>3.15</v>
      </c>
      <c r="H1333" s="924">
        <v>40108.181399999994</v>
      </c>
      <c r="I1333" s="925"/>
      <c r="K1333" s="1078"/>
      <c r="L1333" s="1078"/>
    </row>
    <row r="1334" spans="1:12" s="926" customFormat="1" ht="63">
      <c r="A1334" s="922" t="s">
        <v>1561</v>
      </c>
      <c r="B1334" s="922" t="s">
        <v>1562</v>
      </c>
      <c r="C1334" s="922" t="s">
        <v>3985</v>
      </c>
      <c r="D1334" s="923">
        <v>46237</v>
      </c>
      <c r="E1334" s="922" t="s">
        <v>3986</v>
      </c>
      <c r="F1334" s="927">
        <v>12732.755999999999</v>
      </c>
      <c r="G1334" s="922">
        <v>0.05</v>
      </c>
      <c r="H1334" s="924">
        <v>636.63779999999997</v>
      </c>
      <c r="I1334" s="925"/>
      <c r="K1334" s="1078"/>
      <c r="L1334" s="1078"/>
    </row>
    <row r="1335" spans="1:12" s="926" customFormat="1" ht="231">
      <c r="A1335" s="922" t="s">
        <v>1561</v>
      </c>
      <c r="B1335" s="922" t="s">
        <v>1562</v>
      </c>
      <c r="C1335" s="922" t="s">
        <v>3987</v>
      </c>
      <c r="D1335" s="923">
        <v>46240</v>
      </c>
      <c r="E1335" s="922" t="s">
        <v>3988</v>
      </c>
      <c r="F1335" s="927">
        <v>12732.755999999999</v>
      </c>
      <c r="G1335" s="922">
        <v>0.45</v>
      </c>
      <c r="H1335" s="924">
        <v>5729.7402000000002</v>
      </c>
      <c r="I1335" s="925"/>
      <c r="K1335" s="1078"/>
      <c r="L1335" s="1078"/>
    </row>
    <row r="1336" spans="1:12" s="926" customFormat="1" ht="63">
      <c r="A1336" s="922" t="s">
        <v>1561</v>
      </c>
      <c r="B1336" s="922" t="s">
        <v>1562</v>
      </c>
      <c r="C1336" s="922" t="s">
        <v>3989</v>
      </c>
      <c r="D1336" s="923">
        <v>46254</v>
      </c>
      <c r="E1336" s="922" t="s">
        <v>3990</v>
      </c>
      <c r="F1336" s="927">
        <v>12732.755999999999</v>
      </c>
      <c r="G1336" s="922">
        <v>0.05</v>
      </c>
      <c r="H1336" s="924">
        <v>636.63779999999997</v>
      </c>
      <c r="I1336" s="925"/>
      <c r="K1336" s="1078"/>
      <c r="L1336" s="1078"/>
    </row>
    <row r="1337" spans="1:12" s="926" customFormat="1" ht="63">
      <c r="A1337" s="922" t="s">
        <v>1561</v>
      </c>
      <c r="B1337" s="922" t="s">
        <v>1562</v>
      </c>
      <c r="C1337" s="922" t="s">
        <v>3991</v>
      </c>
      <c r="D1337" s="923">
        <v>46254</v>
      </c>
      <c r="E1337" s="922" t="s">
        <v>3992</v>
      </c>
      <c r="F1337" s="927">
        <v>12732.755999999999</v>
      </c>
      <c r="G1337" s="922">
        <v>0.05</v>
      </c>
      <c r="H1337" s="924">
        <v>636.63779999999997</v>
      </c>
      <c r="I1337" s="925"/>
      <c r="K1337" s="1078"/>
      <c r="L1337" s="1078"/>
    </row>
    <row r="1338" spans="1:12" s="926" customFormat="1" ht="63">
      <c r="A1338" s="922" t="s">
        <v>1561</v>
      </c>
      <c r="B1338" s="922" t="s">
        <v>1562</v>
      </c>
      <c r="C1338" s="922" t="s">
        <v>3993</v>
      </c>
      <c r="D1338" s="923">
        <v>46254</v>
      </c>
      <c r="E1338" s="922" t="s">
        <v>3994</v>
      </c>
      <c r="F1338" s="927">
        <v>12732.755999999999</v>
      </c>
      <c r="G1338" s="922">
        <v>0.05</v>
      </c>
      <c r="H1338" s="924">
        <v>636.63779999999997</v>
      </c>
      <c r="I1338" s="925"/>
      <c r="K1338" s="1078"/>
      <c r="L1338" s="1078"/>
    </row>
    <row r="1339" spans="1:12" s="926" customFormat="1" ht="63">
      <c r="A1339" s="922" t="s">
        <v>1561</v>
      </c>
      <c r="B1339" s="922" t="s">
        <v>1562</v>
      </c>
      <c r="C1339" s="922" t="s">
        <v>3995</v>
      </c>
      <c r="D1339" s="923">
        <v>46254</v>
      </c>
      <c r="E1339" s="922" t="s">
        <v>3996</v>
      </c>
      <c r="F1339" s="927">
        <v>12732.755999999999</v>
      </c>
      <c r="G1339" s="922">
        <v>0.05</v>
      </c>
      <c r="H1339" s="924">
        <v>636.63779999999997</v>
      </c>
      <c r="I1339" s="925"/>
      <c r="K1339" s="1078"/>
      <c r="L1339" s="1078"/>
    </row>
    <row r="1340" spans="1:12" s="926" customFormat="1" ht="63">
      <c r="A1340" s="922" t="s">
        <v>1561</v>
      </c>
      <c r="B1340" s="922" t="s">
        <v>1562</v>
      </c>
      <c r="C1340" s="922" t="s">
        <v>3997</v>
      </c>
      <c r="D1340" s="923">
        <v>46254</v>
      </c>
      <c r="E1340" s="922" t="s">
        <v>3998</v>
      </c>
      <c r="F1340" s="927">
        <v>12732.755999999999</v>
      </c>
      <c r="G1340" s="922">
        <v>0.05</v>
      </c>
      <c r="H1340" s="924">
        <v>636.63779999999997</v>
      </c>
      <c r="I1340" s="925"/>
      <c r="K1340" s="1078"/>
      <c r="L1340" s="1078"/>
    </row>
    <row r="1341" spans="1:12" s="926" customFormat="1" ht="63">
      <c r="A1341" s="922" t="s">
        <v>1561</v>
      </c>
      <c r="B1341" s="922" t="s">
        <v>1562</v>
      </c>
      <c r="C1341" s="922" t="s">
        <v>3999</v>
      </c>
      <c r="D1341" s="923">
        <v>46254</v>
      </c>
      <c r="E1341" s="922" t="s">
        <v>4000</v>
      </c>
      <c r="F1341" s="927">
        <v>12732.755999999999</v>
      </c>
      <c r="G1341" s="922">
        <v>0.05</v>
      </c>
      <c r="H1341" s="924">
        <v>636.63779999999997</v>
      </c>
      <c r="I1341" s="925"/>
      <c r="K1341" s="1078"/>
      <c r="L1341" s="1078"/>
    </row>
    <row r="1342" spans="1:12" s="926" customFormat="1" ht="63">
      <c r="A1342" s="922" t="s">
        <v>1561</v>
      </c>
      <c r="B1342" s="922" t="s">
        <v>1562</v>
      </c>
      <c r="C1342" s="922" t="s">
        <v>1563</v>
      </c>
      <c r="D1342" s="923">
        <v>46268</v>
      </c>
      <c r="E1342" s="922" t="s">
        <v>1564</v>
      </c>
      <c r="F1342" s="927">
        <v>12732.755999999999</v>
      </c>
      <c r="G1342" s="922">
        <v>0.05</v>
      </c>
      <c r="H1342" s="924">
        <v>636.63779999999997</v>
      </c>
      <c r="I1342" s="925"/>
      <c r="K1342" s="1078"/>
      <c r="L1342" s="1078"/>
    </row>
    <row r="1343" spans="1:12" s="926" customFormat="1" ht="63">
      <c r="A1343" s="922" t="s">
        <v>1561</v>
      </c>
      <c r="B1343" s="922" t="s">
        <v>1562</v>
      </c>
      <c r="C1343" s="922" t="s">
        <v>4001</v>
      </c>
      <c r="D1343" s="923">
        <v>46277</v>
      </c>
      <c r="E1343" s="922" t="s">
        <v>4002</v>
      </c>
      <c r="F1343" s="927">
        <v>12732.755999999999</v>
      </c>
      <c r="G1343" s="922">
        <v>0.3</v>
      </c>
      <c r="H1343" s="924">
        <v>3819.8267999999998</v>
      </c>
      <c r="I1343" s="925"/>
      <c r="K1343" s="1078"/>
      <c r="L1343" s="1078"/>
    </row>
    <row r="1344" spans="1:12" s="926" customFormat="1" ht="84">
      <c r="A1344" s="922" t="s">
        <v>1561</v>
      </c>
      <c r="B1344" s="922" t="s">
        <v>1562</v>
      </c>
      <c r="C1344" s="922" t="s">
        <v>6171</v>
      </c>
      <c r="D1344" s="923">
        <v>46303</v>
      </c>
      <c r="E1344" s="922" t="s">
        <v>6172</v>
      </c>
      <c r="F1344" s="927">
        <v>12732.755999999999</v>
      </c>
      <c r="G1344" s="922">
        <v>0.1</v>
      </c>
      <c r="H1344" s="924">
        <v>1273.2755999999999</v>
      </c>
      <c r="I1344" s="925"/>
      <c r="K1344" s="1078"/>
      <c r="L1344" s="1078"/>
    </row>
    <row r="1345" spans="1:12" s="926" customFormat="1" ht="63">
      <c r="A1345" s="922" t="s">
        <v>1561</v>
      </c>
      <c r="B1345" s="922" t="s">
        <v>1562</v>
      </c>
      <c r="C1345" s="922" t="s">
        <v>6173</v>
      </c>
      <c r="D1345" s="923">
        <v>46305</v>
      </c>
      <c r="E1345" s="922" t="s">
        <v>6174</v>
      </c>
      <c r="F1345" s="927">
        <v>12732.755999999999</v>
      </c>
      <c r="G1345" s="922">
        <v>0.6</v>
      </c>
      <c r="H1345" s="924">
        <v>7639.6535999999996</v>
      </c>
      <c r="I1345" s="925"/>
      <c r="K1345" s="1078"/>
      <c r="L1345" s="1078"/>
    </row>
    <row r="1346" spans="1:12" s="926" customFormat="1" ht="42">
      <c r="A1346" s="922" t="s">
        <v>4003</v>
      </c>
      <c r="B1346" s="922" t="s">
        <v>4004</v>
      </c>
      <c r="C1346" s="922" t="s">
        <v>4005</v>
      </c>
      <c r="D1346" s="923">
        <v>46082</v>
      </c>
      <c r="E1346" s="922" t="s">
        <v>4006</v>
      </c>
      <c r="F1346" s="927">
        <v>15294.76</v>
      </c>
      <c r="G1346" s="922">
        <v>0.05</v>
      </c>
      <c r="H1346" s="924">
        <v>764.73800000000006</v>
      </c>
      <c r="I1346" s="925"/>
      <c r="K1346" s="1078"/>
      <c r="L1346" s="1078"/>
    </row>
    <row r="1347" spans="1:12" s="926" customFormat="1" ht="42">
      <c r="A1347" s="922" t="s">
        <v>4003</v>
      </c>
      <c r="B1347" s="922" t="s">
        <v>4004</v>
      </c>
      <c r="C1347" s="922" t="s">
        <v>4007</v>
      </c>
      <c r="D1347" s="923">
        <v>46123</v>
      </c>
      <c r="E1347" s="922" t="s">
        <v>4008</v>
      </c>
      <c r="F1347" s="927">
        <v>15294.76</v>
      </c>
      <c r="G1347" s="922">
        <v>0.2</v>
      </c>
      <c r="H1347" s="924">
        <v>3058.9520000000002</v>
      </c>
      <c r="I1347" s="925"/>
      <c r="K1347" s="1078"/>
      <c r="L1347" s="1078"/>
    </row>
    <row r="1348" spans="1:12" s="926" customFormat="1" ht="42">
      <c r="A1348" s="922" t="s">
        <v>4003</v>
      </c>
      <c r="B1348" s="922" t="s">
        <v>4004</v>
      </c>
      <c r="C1348" s="922" t="s">
        <v>4009</v>
      </c>
      <c r="D1348" s="923">
        <v>46137</v>
      </c>
      <c r="E1348" s="922" t="s">
        <v>4010</v>
      </c>
      <c r="F1348" s="927">
        <v>15294.76</v>
      </c>
      <c r="G1348" s="922">
        <v>0.05</v>
      </c>
      <c r="H1348" s="924">
        <v>764.73800000000006</v>
      </c>
      <c r="I1348" s="925"/>
      <c r="K1348" s="1078"/>
      <c r="L1348" s="1078"/>
    </row>
    <row r="1349" spans="1:12" s="926" customFormat="1" ht="42">
      <c r="A1349" s="922" t="s">
        <v>4003</v>
      </c>
      <c r="B1349" s="922" t="s">
        <v>4004</v>
      </c>
      <c r="C1349" s="922" t="s">
        <v>4011</v>
      </c>
      <c r="D1349" s="923">
        <v>46138</v>
      </c>
      <c r="E1349" s="922" t="s">
        <v>4012</v>
      </c>
      <c r="F1349" s="927">
        <v>15294.76</v>
      </c>
      <c r="G1349" s="922">
        <v>0.3</v>
      </c>
      <c r="H1349" s="924">
        <v>4588.4279999999999</v>
      </c>
      <c r="I1349" s="925"/>
      <c r="K1349" s="1078"/>
      <c r="L1349" s="1078"/>
    </row>
    <row r="1350" spans="1:12" s="926" customFormat="1" ht="42">
      <c r="A1350" s="922" t="s">
        <v>4003</v>
      </c>
      <c r="B1350" s="922" t="s">
        <v>4004</v>
      </c>
      <c r="C1350" s="922" t="s">
        <v>4013</v>
      </c>
      <c r="D1350" s="923">
        <v>46138</v>
      </c>
      <c r="E1350" s="922" t="s">
        <v>4014</v>
      </c>
      <c r="F1350" s="927">
        <v>15294.76</v>
      </c>
      <c r="G1350" s="922">
        <v>0.3</v>
      </c>
      <c r="H1350" s="924">
        <v>4588.4279999999999</v>
      </c>
      <c r="I1350" s="925"/>
      <c r="K1350" s="1078"/>
      <c r="L1350" s="1078"/>
    </row>
    <row r="1351" spans="1:12" s="926" customFormat="1" ht="42">
      <c r="A1351" s="922" t="s">
        <v>4003</v>
      </c>
      <c r="B1351" s="922" t="s">
        <v>4004</v>
      </c>
      <c r="C1351" s="922" t="s">
        <v>4015</v>
      </c>
      <c r="D1351" s="923">
        <v>46138</v>
      </c>
      <c r="E1351" s="922" t="s">
        <v>4016</v>
      </c>
      <c r="F1351" s="927">
        <v>15294.76</v>
      </c>
      <c r="G1351" s="922">
        <v>0.9</v>
      </c>
      <c r="H1351" s="924">
        <v>13765.284</v>
      </c>
      <c r="I1351" s="925"/>
      <c r="K1351" s="1078"/>
      <c r="L1351" s="1078"/>
    </row>
    <row r="1352" spans="1:12" s="926" customFormat="1" ht="42">
      <c r="A1352" s="922" t="s">
        <v>4003</v>
      </c>
      <c r="B1352" s="922" t="s">
        <v>4004</v>
      </c>
      <c r="C1352" s="922" t="s">
        <v>4017</v>
      </c>
      <c r="D1352" s="923">
        <v>46147</v>
      </c>
      <c r="E1352" s="922" t="s">
        <v>4018</v>
      </c>
      <c r="F1352" s="927">
        <v>15294.76</v>
      </c>
      <c r="G1352" s="922">
        <v>0.3</v>
      </c>
      <c r="H1352" s="924">
        <v>4588.4279999999999</v>
      </c>
      <c r="I1352" s="925"/>
      <c r="K1352" s="1078"/>
      <c r="L1352" s="1078"/>
    </row>
    <row r="1353" spans="1:12" s="926" customFormat="1" ht="42">
      <c r="A1353" s="922" t="s">
        <v>4003</v>
      </c>
      <c r="B1353" s="922" t="s">
        <v>4004</v>
      </c>
      <c r="C1353" s="922" t="s">
        <v>4019</v>
      </c>
      <c r="D1353" s="923">
        <v>46153</v>
      </c>
      <c r="E1353" s="922" t="s">
        <v>4020</v>
      </c>
      <c r="F1353" s="927">
        <v>15294.76</v>
      </c>
      <c r="G1353" s="922">
        <v>0.05</v>
      </c>
      <c r="H1353" s="924">
        <v>764.73800000000006</v>
      </c>
      <c r="I1353" s="925"/>
      <c r="K1353" s="1078"/>
      <c r="L1353" s="1078"/>
    </row>
    <row r="1354" spans="1:12" s="926" customFormat="1" ht="42">
      <c r="A1354" s="922" t="s">
        <v>4003</v>
      </c>
      <c r="B1354" s="922" t="s">
        <v>4004</v>
      </c>
      <c r="C1354" s="922" t="s">
        <v>4021</v>
      </c>
      <c r="D1354" s="923">
        <v>46153</v>
      </c>
      <c r="E1354" s="922" t="s">
        <v>4022</v>
      </c>
      <c r="F1354" s="927">
        <v>15294.76</v>
      </c>
      <c r="G1354" s="922">
        <v>0.1</v>
      </c>
      <c r="H1354" s="924">
        <v>1529.4760000000001</v>
      </c>
      <c r="I1354" s="925"/>
      <c r="K1354" s="1078"/>
      <c r="L1354" s="1078"/>
    </row>
    <row r="1355" spans="1:12" s="926" customFormat="1" ht="63">
      <c r="A1355" s="922" t="s">
        <v>4003</v>
      </c>
      <c r="B1355" s="922" t="s">
        <v>4004</v>
      </c>
      <c r="C1355" s="922" t="s">
        <v>4023</v>
      </c>
      <c r="D1355" s="923">
        <v>46165</v>
      </c>
      <c r="E1355" s="922" t="s">
        <v>4024</v>
      </c>
      <c r="F1355" s="927">
        <v>15294.76</v>
      </c>
      <c r="G1355" s="922">
        <v>0.25</v>
      </c>
      <c r="H1355" s="924">
        <v>3823.69</v>
      </c>
      <c r="I1355" s="925"/>
      <c r="K1355" s="1078"/>
      <c r="L1355" s="1078"/>
    </row>
    <row r="1356" spans="1:12" s="926" customFormat="1" ht="147">
      <c r="A1356" s="922" t="s">
        <v>4003</v>
      </c>
      <c r="B1356" s="922" t="s">
        <v>4004</v>
      </c>
      <c r="C1356" s="922" t="s">
        <v>4025</v>
      </c>
      <c r="D1356" s="923">
        <v>46166</v>
      </c>
      <c r="E1356" s="922" t="s">
        <v>4026</v>
      </c>
      <c r="F1356" s="927">
        <v>15294.76</v>
      </c>
      <c r="G1356" s="922">
        <v>0.25</v>
      </c>
      <c r="H1356" s="924">
        <v>3823.69</v>
      </c>
      <c r="I1356" s="925"/>
      <c r="K1356" s="1078"/>
      <c r="L1356" s="1078"/>
    </row>
    <row r="1357" spans="1:12" s="926" customFormat="1" ht="168">
      <c r="A1357" s="922" t="s">
        <v>4003</v>
      </c>
      <c r="B1357" s="922" t="s">
        <v>4004</v>
      </c>
      <c r="C1357" s="922" t="s">
        <v>4027</v>
      </c>
      <c r="D1357" s="923">
        <v>46197</v>
      </c>
      <c r="E1357" s="922" t="s">
        <v>4028</v>
      </c>
      <c r="F1357" s="927">
        <v>15294.76</v>
      </c>
      <c r="G1357" s="922">
        <v>2.1</v>
      </c>
      <c r="H1357" s="924">
        <v>32118.996000000003</v>
      </c>
      <c r="I1357" s="925"/>
      <c r="K1357" s="1078"/>
      <c r="L1357" s="1078"/>
    </row>
    <row r="1358" spans="1:12" s="926" customFormat="1" ht="63">
      <c r="A1358" s="922" t="s">
        <v>4003</v>
      </c>
      <c r="B1358" s="922" t="s">
        <v>4004</v>
      </c>
      <c r="C1358" s="922" t="s">
        <v>4029</v>
      </c>
      <c r="D1358" s="923">
        <v>46186</v>
      </c>
      <c r="E1358" s="922" t="s">
        <v>4030</v>
      </c>
      <c r="F1358" s="927">
        <v>15294.76</v>
      </c>
      <c r="G1358" s="922">
        <v>0.45</v>
      </c>
      <c r="H1358" s="924">
        <v>6882.6419999999998</v>
      </c>
      <c r="I1358" s="925"/>
      <c r="K1358" s="1078"/>
      <c r="L1358" s="1078"/>
    </row>
    <row r="1359" spans="1:12" s="926" customFormat="1" ht="147">
      <c r="A1359" s="922" t="s">
        <v>4003</v>
      </c>
      <c r="B1359" s="922" t="s">
        <v>4004</v>
      </c>
      <c r="C1359" s="922" t="s">
        <v>4031</v>
      </c>
      <c r="D1359" s="923">
        <v>46197</v>
      </c>
      <c r="E1359" s="922" t="s">
        <v>4032</v>
      </c>
      <c r="F1359" s="927">
        <v>15294.76</v>
      </c>
      <c r="G1359" s="922">
        <v>1.8</v>
      </c>
      <c r="H1359" s="924">
        <v>27530.567999999999</v>
      </c>
      <c r="I1359" s="925"/>
      <c r="K1359" s="1078"/>
      <c r="L1359" s="1078"/>
    </row>
    <row r="1360" spans="1:12" s="926" customFormat="1" ht="63">
      <c r="A1360" s="922" t="s">
        <v>4003</v>
      </c>
      <c r="B1360" s="922" t="s">
        <v>4004</v>
      </c>
      <c r="C1360" s="922" t="s">
        <v>4033</v>
      </c>
      <c r="D1360" s="923">
        <v>46214</v>
      </c>
      <c r="E1360" s="922" t="s">
        <v>4034</v>
      </c>
      <c r="F1360" s="927">
        <v>15294.76</v>
      </c>
      <c r="G1360" s="922">
        <v>0.6</v>
      </c>
      <c r="H1360" s="924">
        <v>9176.8559999999998</v>
      </c>
      <c r="I1360" s="925"/>
      <c r="K1360" s="1078"/>
      <c r="L1360" s="1078"/>
    </row>
    <row r="1361" spans="1:12" s="926" customFormat="1" ht="126">
      <c r="A1361" s="922" t="s">
        <v>4003</v>
      </c>
      <c r="B1361" s="922" t="s">
        <v>4004</v>
      </c>
      <c r="C1361" s="922" t="s">
        <v>4035</v>
      </c>
      <c r="D1361" s="923">
        <v>46214</v>
      </c>
      <c r="E1361" s="922" t="s">
        <v>4036</v>
      </c>
      <c r="F1361" s="927">
        <v>15294.76</v>
      </c>
      <c r="G1361" s="922">
        <v>1.4</v>
      </c>
      <c r="H1361" s="924">
        <v>21412.664000000001</v>
      </c>
      <c r="I1361" s="925"/>
      <c r="K1361" s="1078"/>
      <c r="L1361" s="1078"/>
    </row>
    <row r="1362" spans="1:12" s="926" customFormat="1" ht="63">
      <c r="A1362" s="922" t="s">
        <v>4003</v>
      </c>
      <c r="B1362" s="922" t="s">
        <v>4004</v>
      </c>
      <c r="C1362" s="922" t="s">
        <v>4037</v>
      </c>
      <c r="D1362" s="923">
        <v>46214</v>
      </c>
      <c r="E1362" s="922" t="s">
        <v>4038</v>
      </c>
      <c r="F1362" s="927">
        <v>15294.76</v>
      </c>
      <c r="G1362" s="922">
        <v>0.35</v>
      </c>
      <c r="H1362" s="924">
        <v>5353.1660000000002</v>
      </c>
      <c r="I1362" s="925"/>
      <c r="K1362" s="1078"/>
      <c r="L1362" s="1078"/>
    </row>
    <row r="1363" spans="1:12" s="926" customFormat="1" ht="63">
      <c r="A1363" s="922" t="s">
        <v>4003</v>
      </c>
      <c r="B1363" s="922" t="s">
        <v>4004</v>
      </c>
      <c r="C1363" s="922" t="s">
        <v>4039</v>
      </c>
      <c r="D1363" s="923">
        <v>46237</v>
      </c>
      <c r="E1363" s="922" t="s">
        <v>4040</v>
      </c>
      <c r="F1363" s="927">
        <v>15294.76</v>
      </c>
      <c r="G1363" s="922">
        <v>0.05</v>
      </c>
      <c r="H1363" s="924">
        <v>764.73800000000006</v>
      </c>
      <c r="I1363" s="925"/>
      <c r="K1363" s="1078"/>
      <c r="L1363" s="1078"/>
    </row>
    <row r="1364" spans="1:12" s="926" customFormat="1" ht="126">
      <c r="A1364" s="922" t="s">
        <v>4003</v>
      </c>
      <c r="B1364" s="922" t="s">
        <v>4004</v>
      </c>
      <c r="C1364" s="922" t="s">
        <v>4041</v>
      </c>
      <c r="D1364" s="923">
        <v>46240</v>
      </c>
      <c r="E1364" s="922" t="s">
        <v>4042</v>
      </c>
      <c r="F1364" s="927">
        <v>15294.76</v>
      </c>
      <c r="G1364" s="922">
        <v>0.2</v>
      </c>
      <c r="H1364" s="924">
        <v>3058.9520000000002</v>
      </c>
      <c r="I1364" s="925"/>
      <c r="K1364" s="1078"/>
      <c r="L1364" s="1078"/>
    </row>
    <row r="1365" spans="1:12" s="926" customFormat="1" ht="63">
      <c r="A1365" s="922" t="s">
        <v>4003</v>
      </c>
      <c r="B1365" s="922" t="s">
        <v>4004</v>
      </c>
      <c r="C1365" s="922" t="s">
        <v>4043</v>
      </c>
      <c r="D1365" s="923">
        <v>46254</v>
      </c>
      <c r="E1365" s="922" t="s">
        <v>4044</v>
      </c>
      <c r="F1365" s="927">
        <v>15294.76</v>
      </c>
      <c r="G1365" s="922">
        <v>0.05</v>
      </c>
      <c r="H1365" s="924">
        <v>764.73800000000006</v>
      </c>
      <c r="I1365" s="925"/>
      <c r="K1365" s="1078"/>
      <c r="L1365" s="1078"/>
    </row>
    <row r="1366" spans="1:12" s="926" customFormat="1" ht="63">
      <c r="A1366" s="922" t="s">
        <v>4003</v>
      </c>
      <c r="B1366" s="922" t="s">
        <v>4004</v>
      </c>
      <c r="C1366" s="922" t="s">
        <v>4045</v>
      </c>
      <c r="D1366" s="923">
        <v>46254</v>
      </c>
      <c r="E1366" s="922" t="s">
        <v>4046</v>
      </c>
      <c r="F1366" s="927">
        <v>15294.76</v>
      </c>
      <c r="G1366" s="922">
        <v>0.05</v>
      </c>
      <c r="H1366" s="924">
        <v>764.73800000000006</v>
      </c>
      <c r="I1366" s="925"/>
      <c r="K1366" s="1078"/>
      <c r="L1366" s="1078"/>
    </row>
    <row r="1367" spans="1:12" s="926" customFormat="1" ht="63">
      <c r="A1367" s="922" t="s">
        <v>4003</v>
      </c>
      <c r="B1367" s="922" t="s">
        <v>4004</v>
      </c>
      <c r="C1367" s="922" t="s">
        <v>4047</v>
      </c>
      <c r="D1367" s="923">
        <v>46254</v>
      </c>
      <c r="E1367" s="922" t="s">
        <v>4048</v>
      </c>
      <c r="F1367" s="927">
        <v>15294.76</v>
      </c>
      <c r="G1367" s="922">
        <v>0.05</v>
      </c>
      <c r="H1367" s="924">
        <v>764.73800000000006</v>
      </c>
      <c r="I1367" s="925"/>
      <c r="K1367" s="1078"/>
      <c r="L1367" s="1078"/>
    </row>
    <row r="1368" spans="1:12" s="926" customFormat="1" ht="63">
      <c r="A1368" s="922" t="s">
        <v>4003</v>
      </c>
      <c r="B1368" s="922" t="s">
        <v>4004</v>
      </c>
      <c r="C1368" s="922" t="s">
        <v>4049</v>
      </c>
      <c r="D1368" s="923">
        <v>46254</v>
      </c>
      <c r="E1368" s="922" t="s">
        <v>4050</v>
      </c>
      <c r="F1368" s="927">
        <v>15294.76</v>
      </c>
      <c r="G1368" s="922">
        <v>0.05</v>
      </c>
      <c r="H1368" s="924">
        <v>764.73800000000006</v>
      </c>
      <c r="I1368" s="925"/>
      <c r="K1368" s="1078"/>
      <c r="L1368" s="1078"/>
    </row>
    <row r="1369" spans="1:12" s="926" customFormat="1" ht="63">
      <c r="A1369" s="922" t="s">
        <v>4003</v>
      </c>
      <c r="B1369" s="922" t="s">
        <v>4004</v>
      </c>
      <c r="C1369" s="922" t="s">
        <v>4051</v>
      </c>
      <c r="D1369" s="923">
        <v>46254</v>
      </c>
      <c r="E1369" s="922" t="s">
        <v>4052</v>
      </c>
      <c r="F1369" s="927">
        <v>15294.76</v>
      </c>
      <c r="G1369" s="922">
        <v>0.05</v>
      </c>
      <c r="H1369" s="924">
        <v>764.73800000000006</v>
      </c>
      <c r="I1369" s="925"/>
      <c r="K1369" s="1078"/>
      <c r="L1369" s="1078"/>
    </row>
    <row r="1370" spans="1:12" s="926" customFormat="1" ht="63">
      <c r="A1370" s="922" t="s">
        <v>4003</v>
      </c>
      <c r="B1370" s="922" t="s">
        <v>4004</v>
      </c>
      <c r="C1370" s="922" t="s">
        <v>4053</v>
      </c>
      <c r="D1370" s="923">
        <v>46254</v>
      </c>
      <c r="E1370" s="922" t="s">
        <v>4054</v>
      </c>
      <c r="F1370" s="927">
        <v>15294.76</v>
      </c>
      <c r="G1370" s="922">
        <v>0.05</v>
      </c>
      <c r="H1370" s="924">
        <v>764.73800000000006</v>
      </c>
      <c r="I1370" s="925"/>
      <c r="K1370" s="1078"/>
      <c r="L1370" s="1078"/>
    </row>
    <row r="1371" spans="1:12" s="926" customFormat="1" ht="126">
      <c r="A1371" s="922" t="s">
        <v>4003</v>
      </c>
      <c r="B1371" s="922" t="s">
        <v>4004</v>
      </c>
      <c r="C1371" s="922" t="s">
        <v>4055</v>
      </c>
      <c r="D1371" s="923">
        <v>46257</v>
      </c>
      <c r="E1371" s="922" t="s">
        <v>4056</v>
      </c>
      <c r="F1371" s="927">
        <v>15294.76</v>
      </c>
      <c r="G1371" s="922">
        <v>0.1</v>
      </c>
      <c r="H1371" s="924">
        <v>1529.4760000000001</v>
      </c>
      <c r="I1371" s="925"/>
      <c r="K1371" s="1078"/>
      <c r="L1371" s="1078"/>
    </row>
    <row r="1372" spans="1:12" s="926" customFormat="1" ht="126">
      <c r="A1372" s="922" t="s">
        <v>4003</v>
      </c>
      <c r="B1372" s="922" t="s">
        <v>4004</v>
      </c>
      <c r="C1372" s="922" t="s">
        <v>6175</v>
      </c>
      <c r="D1372" s="923">
        <v>46303</v>
      </c>
      <c r="E1372" s="922" t="s">
        <v>6176</v>
      </c>
      <c r="F1372" s="927">
        <v>15294.76</v>
      </c>
      <c r="G1372" s="922">
        <v>0.2</v>
      </c>
      <c r="H1372" s="924">
        <v>3058.9520000000002</v>
      </c>
      <c r="I1372" s="925"/>
      <c r="K1372" s="1078"/>
      <c r="L1372" s="1078"/>
    </row>
    <row r="1373" spans="1:12" s="926" customFormat="1" ht="105">
      <c r="A1373" s="922" t="s">
        <v>4003</v>
      </c>
      <c r="B1373" s="922" t="s">
        <v>4004</v>
      </c>
      <c r="C1373" s="922" t="s">
        <v>6177</v>
      </c>
      <c r="D1373" s="923">
        <v>46305</v>
      </c>
      <c r="E1373" s="922" t="s">
        <v>6178</v>
      </c>
      <c r="F1373" s="927">
        <v>15294.76</v>
      </c>
      <c r="G1373" s="922">
        <v>1.2</v>
      </c>
      <c r="H1373" s="924">
        <v>18353.712</v>
      </c>
      <c r="I1373" s="925"/>
      <c r="K1373" s="1078"/>
      <c r="L1373" s="1078"/>
    </row>
    <row r="1374" spans="1:12" s="926" customFormat="1" ht="42">
      <c r="A1374" s="922" t="s">
        <v>4057</v>
      </c>
      <c r="B1374" s="922" t="s">
        <v>4058</v>
      </c>
      <c r="C1374" s="922" t="s">
        <v>4059</v>
      </c>
      <c r="D1374" s="923">
        <v>46123</v>
      </c>
      <c r="E1374" s="922" t="s">
        <v>4060</v>
      </c>
      <c r="F1374" s="927">
        <v>17572.292000000001</v>
      </c>
      <c r="G1374" s="922">
        <v>0.05</v>
      </c>
      <c r="H1374" s="924">
        <v>878.61460000000011</v>
      </c>
      <c r="I1374" s="925"/>
      <c r="K1374" s="1078"/>
      <c r="L1374" s="1078"/>
    </row>
    <row r="1375" spans="1:12" s="926" customFormat="1" ht="42">
      <c r="A1375" s="922" t="s">
        <v>4057</v>
      </c>
      <c r="B1375" s="922" t="s">
        <v>4058</v>
      </c>
      <c r="C1375" s="922" t="s">
        <v>4061</v>
      </c>
      <c r="D1375" s="923">
        <v>46138</v>
      </c>
      <c r="E1375" s="922" t="s">
        <v>4062</v>
      </c>
      <c r="F1375" s="927">
        <v>17572.292000000001</v>
      </c>
      <c r="G1375" s="922">
        <v>0.3</v>
      </c>
      <c r="H1375" s="924">
        <v>5271.6876000000002</v>
      </c>
      <c r="I1375" s="925"/>
      <c r="K1375" s="1078"/>
      <c r="L1375" s="1078"/>
    </row>
    <row r="1376" spans="1:12" s="926" customFormat="1" ht="63">
      <c r="A1376" s="922" t="s">
        <v>4057</v>
      </c>
      <c r="B1376" s="922" t="s">
        <v>4058</v>
      </c>
      <c r="C1376" s="922" t="s">
        <v>4063</v>
      </c>
      <c r="D1376" s="923">
        <v>46166</v>
      </c>
      <c r="E1376" s="922" t="s">
        <v>4064</v>
      </c>
      <c r="F1376" s="927">
        <v>17572.292000000001</v>
      </c>
      <c r="G1376" s="922">
        <v>0.05</v>
      </c>
      <c r="H1376" s="924">
        <v>878.61460000000011</v>
      </c>
      <c r="I1376" s="925"/>
      <c r="K1376" s="1078"/>
      <c r="L1376" s="1078"/>
    </row>
    <row r="1377" spans="1:12" s="926" customFormat="1" ht="63">
      <c r="A1377" s="922" t="s">
        <v>4057</v>
      </c>
      <c r="B1377" s="922" t="s">
        <v>4058</v>
      </c>
      <c r="C1377" s="922" t="s">
        <v>4065</v>
      </c>
      <c r="D1377" s="923">
        <v>46214</v>
      </c>
      <c r="E1377" s="922" t="s">
        <v>4066</v>
      </c>
      <c r="F1377" s="927">
        <v>17572.292000000001</v>
      </c>
      <c r="G1377" s="922">
        <v>0.35</v>
      </c>
      <c r="H1377" s="924">
        <v>6150.3022000000001</v>
      </c>
      <c r="I1377" s="925"/>
      <c r="K1377" s="1078"/>
      <c r="L1377" s="1078"/>
    </row>
    <row r="1378" spans="1:12" s="926" customFormat="1" ht="63">
      <c r="A1378" s="922" t="s">
        <v>4057</v>
      </c>
      <c r="B1378" s="922" t="s">
        <v>4058</v>
      </c>
      <c r="C1378" s="922" t="s">
        <v>4067</v>
      </c>
      <c r="D1378" s="923">
        <v>46240</v>
      </c>
      <c r="E1378" s="922" t="s">
        <v>4068</v>
      </c>
      <c r="F1378" s="927">
        <v>17572.292000000001</v>
      </c>
      <c r="G1378" s="922">
        <v>0.05</v>
      </c>
      <c r="H1378" s="924">
        <v>878.61460000000011</v>
      </c>
      <c r="I1378" s="925"/>
      <c r="K1378" s="1078"/>
      <c r="L1378" s="1078"/>
    </row>
    <row r="1379" spans="1:12" s="926" customFormat="1" ht="42">
      <c r="A1379" s="922" t="s">
        <v>4069</v>
      </c>
      <c r="B1379" s="922" t="s">
        <v>4070</v>
      </c>
      <c r="C1379" s="922" t="s">
        <v>4071</v>
      </c>
      <c r="D1379" s="923">
        <v>46123</v>
      </c>
      <c r="E1379" s="922" t="s">
        <v>4072</v>
      </c>
      <c r="F1379" s="927">
        <v>20053.52</v>
      </c>
      <c r="G1379" s="922">
        <v>0.1</v>
      </c>
      <c r="H1379" s="924">
        <v>2005.3520000000001</v>
      </c>
      <c r="I1379" s="925"/>
      <c r="K1379" s="1078"/>
      <c r="L1379" s="1078"/>
    </row>
    <row r="1380" spans="1:12" s="926" customFormat="1" ht="42">
      <c r="A1380" s="922" t="s">
        <v>4069</v>
      </c>
      <c r="B1380" s="922" t="s">
        <v>4070</v>
      </c>
      <c r="C1380" s="922" t="s">
        <v>4073</v>
      </c>
      <c r="D1380" s="923">
        <v>46138</v>
      </c>
      <c r="E1380" s="922" t="s">
        <v>4074</v>
      </c>
      <c r="F1380" s="927">
        <v>20053.52</v>
      </c>
      <c r="G1380" s="922">
        <v>0.6</v>
      </c>
      <c r="H1380" s="924">
        <v>12032.111999999999</v>
      </c>
      <c r="I1380" s="925"/>
      <c r="K1380" s="1078"/>
      <c r="L1380" s="1078"/>
    </row>
    <row r="1381" spans="1:12" s="926" customFormat="1" ht="42">
      <c r="A1381" s="922" t="s">
        <v>4069</v>
      </c>
      <c r="B1381" s="922" t="s">
        <v>4070</v>
      </c>
      <c r="C1381" s="922" t="s">
        <v>4075</v>
      </c>
      <c r="D1381" s="923">
        <v>46153</v>
      </c>
      <c r="E1381" s="922" t="s">
        <v>4076</v>
      </c>
      <c r="F1381" s="927">
        <v>20053.52</v>
      </c>
      <c r="G1381" s="922">
        <v>0.1</v>
      </c>
      <c r="H1381" s="924">
        <v>2005.3520000000001</v>
      </c>
      <c r="I1381" s="925"/>
      <c r="K1381" s="1078"/>
      <c r="L1381" s="1078"/>
    </row>
    <row r="1382" spans="1:12" s="926" customFormat="1" ht="42">
      <c r="A1382" s="922" t="s">
        <v>4069</v>
      </c>
      <c r="B1382" s="922" t="s">
        <v>4070</v>
      </c>
      <c r="C1382" s="922" t="s">
        <v>4077</v>
      </c>
      <c r="D1382" s="923">
        <v>46153</v>
      </c>
      <c r="E1382" s="922" t="s">
        <v>4078</v>
      </c>
      <c r="F1382" s="927">
        <v>20053.52</v>
      </c>
      <c r="G1382" s="922">
        <v>0.1</v>
      </c>
      <c r="H1382" s="924">
        <v>2005.3520000000001</v>
      </c>
      <c r="I1382" s="925"/>
      <c r="K1382" s="1078"/>
      <c r="L1382" s="1078"/>
    </row>
    <row r="1383" spans="1:12" s="926" customFormat="1" ht="84">
      <c r="A1383" s="922" t="s">
        <v>4069</v>
      </c>
      <c r="B1383" s="922" t="s">
        <v>4070</v>
      </c>
      <c r="C1383" s="922" t="s">
        <v>4079</v>
      </c>
      <c r="D1383" s="923">
        <v>46197</v>
      </c>
      <c r="E1383" s="922" t="s">
        <v>4080</v>
      </c>
      <c r="F1383" s="927">
        <v>20053.52</v>
      </c>
      <c r="G1383" s="922">
        <v>0.9</v>
      </c>
      <c r="H1383" s="924">
        <v>18048.168000000001</v>
      </c>
      <c r="I1383" s="925"/>
      <c r="K1383" s="1078"/>
      <c r="L1383" s="1078"/>
    </row>
    <row r="1384" spans="1:12" s="926" customFormat="1" ht="42">
      <c r="A1384" s="922" t="s">
        <v>4069</v>
      </c>
      <c r="B1384" s="922" t="s">
        <v>4070</v>
      </c>
      <c r="C1384" s="922" t="s">
        <v>4081</v>
      </c>
      <c r="D1384" s="923">
        <v>46186</v>
      </c>
      <c r="E1384" s="922" t="s">
        <v>4082</v>
      </c>
      <c r="F1384" s="927">
        <v>20053.52</v>
      </c>
      <c r="G1384" s="922">
        <v>0.15</v>
      </c>
      <c r="H1384" s="924">
        <v>3008.0279999999998</v>
      </c>
      <c r="I1384" s="925"/>
      <c r="K1384" s="1078"/>
      <c r="L1384" s="1078"/>
    </row>
    <row r="1385" spans="1:12" s="926" customFormat="1" ht="42">
      <c r="A1385" s="922" t="s">
        <v>4069</v>
      </c>
      <c r="B1385" s="922" t="s">
        <v>4070</v>
      </c>
      <c r="C1385" s="922" t="s">
        <v>4083</v>
      </c>
      <c r="D1385" s="923">
        <v>46197</v>
      </c>
      <c r="E1385" s="922" t="s">
        <v>4084</v>
      </c>
      <c r="F1385" s="927">
        <v>20053.52</v>
      </c>
      <c r="G1385" s="922">
        <v>0.3</v>
      </c>
      <c r="H1385" s="924">
        <v>6016.0559999999996</v>
      </c>
      <c r="I1385" s="925"/>
      <c r="K1385" s="1078"/>
      <c r="L1385" s="1078"/>
    </row>
    <row r="1386" spans="1:12" s="926" customFormat="1" ht="84">
      <c r="A1386" s="922" t="s">
        <v>4069</v>
      </c>
      <c r="B1386" s="922" t="s">
        <v>4070</v>
      </c>
      <c r="C1386" s="922" t="s">
        <v>4085</v>
      </c>
      <c r="D1386" s="923">
        <v>46223</v>
      </c>
      <c r="E1386" s="922" t="s">
        <v>4086</v>
      </c>
      <c r="F1386" s="927">
        <v>20053.52</v>
      </c>
      <c r="G1386" s="922"/>
      <c r="H1386" s="924">
        <v>18048.168000000001</v>
      </c>
      <c r="I1386" s="925"/>
      <c r="K1386" s="1078"/>
      <c r="L1386" s="1078"/>
    </row>
    <row r="1387" spans="1:12" s="926" customFormat="1" ht="84">
      <c r="A1387" s="922" t="s">
        <v>4069</v>
      </c>
      <c r="B1387" s="922" t="s">
        <v>4070</v>
      </c>
      <c r="C1387" s="922" t="s">
        <v>4087</v>
      </c>
      <c r="D1387" s="923">
        <v>46223</v>
      </c>
      <c r="E1387" s="922" t="s">
        <v>4088</v>
      </c>
      <c r="F1387" s="927">
        <v>20053.52</v>
      </c>
      <c r="G1387" s="922"/>
      <c r="H1387" s="924">
        <v>14037.464</v>
      </c>
      <c r="I1387" s="925"/>
      <c r="K1387" s="1078"/>
      <c r="L1387" s="1078"/>
    </row>
    <row r="1388" spans="1:12" s="926" customFormat="1" ht="63">
      <c r="A1388" s="922" t="s">
        <v>4069</v>
      </c>
      <c r="B1388" s="922" t="s">
        <v>4070</v>
      </c>
      <c r="C1388" s="922" t="s">
        <v>4089</v>
      </c>
      <c r="D1388" s="923">
        <v>46237</v>
      </c>
      <c r="E1388" s="922" t="s">
        <v>4090</v>
      </c>
      <c r="F1388" s="927">
        <v>20053.52</v>
      </c>
      <c r="G1388" s="922">
        <v>0.05</v>
      </c>
      <c r="H1388" s="924">
        <v>1002.676</v>
      </c>
      <c r="I1388" s="925"/>
      <c r="K1388" s="1078"/>
      <c r="L1388" s="1078"/>
    </row>
    <row r="1389" spans="1:12" s="926" customFormat="1" ht="63">
      <c r="A1389" s="922" t="s">
        <v>4069</v>
      </c>
      <c r="B1389" s="922" t="s">
        <v>4070</v>
      </c>
      <c r="C1389" s="922" t="s">
        <v>4091</v>
      </c>
      <c r="D1389" s="923">
        <v>46237</v>
      </c>
      <c r="E1389" s="922" t="s">
        <v>4092</v>
      </c>
      <c r="F1389" s="927">
        <v>20053.52</v>
      </c>
      <c r="G1389" s="922">
        <v>0.05</v>
      </c>
      <c r="H1389" s="924">
        <v>1002.676</v>
      </c>
      <c r="I1389" s="925"/>
      <c r="K1389" s="1078"/>
      <c r="L1389" s="1078"/>
    </row>
    <row r="1390" spans="1:12" s="926" customFormat="1" ht="63">
      <c r="A1390" s="922" t="s">
        <v>4069</v>
      </c>
      <c r="B1390" s="922" t="s">
        <v>4070</v>
      </c>
      <c r="C1390" s="922" t="s">
        <v>4093</v>
      </c>
      <c r="D1390" s="923">
        <v>46253</v>
      </c>
      <c r="E1390" s="922" t="s">
        <v>4094</v>
      </c>
      <c r="F1390" s="927">
        <v>20053.52</v>
      </c>
      <c r="G1390" s="922">
        <v>0.05</v>
      </c>
      <c r="H1390" s="924">
        <v>1002.676</v>
      </c>
      <c r="I1390" s="925"/>
      <c r="K1390" s="1078"/>
      <c r="L1390" s="1078"/>
    </row>
    <row r="1391" spans="1:12" s="926" customFormat="1" ht="63">
      <c r="A1391" s="922" t="s">
        <v>4069</v>
      </c>
      <c r="B1391" s="922" t="s">
        <v>4070</v>
      </c>
      <c r="C1391" s="922" t="s">
        <v>4095</v>
      </c>
      <c r="D1391" s="923">
        <v>46254</v>
      </c>
      <c r="E1391" s="922" t="s">
        <v>4096</v>
      </c>
      <c r="F1391" s="927">
        <v>20053.52</v>
      </c>
      <c r="G1391" s="922">
        <v>0.05</v>
      </c>
      <c r="H1391" s="924">
        <v>1002.676</v>
      </c>
      <c r="I1391" s="925"/>
      <c r="K1391" s="1078"/>
      <c r="L1391" s="1078"/>
    </row>
    <row r="1392" spans="1:12" s="926" customFormat="1" ht="126">
      <c r="A1392" s="922" t="s">
        <v>4069</v>
      </c>
      <c r="B1392" s="922" t="s">
        <v>4070</v>
      </c>
      <c r="C1392" s="922" t="s">
        <v>4055</v>
      </c>
      <c r="D1392" s="923">
        <v>46257</v>
      </c>
      <c r="E1392" s="922" t="s">
        <v>4056</v>
      </c>
      <c r="F1392" s="927">
        <v>20053.52</v>
      </c>
      <c r="G1392" s="922">
        <v>0.05</v>
      </c>
      <c r="H1392" s="924">
        <v>1002.676</v>
      </c>
      <c r="I1392" s="925"/>
      <c r="K1392" s="1078"/>
      <c r="L1392" s="1078"/>
    </row>
    <row r="1393" spans="1:12" s="926" customFormat="1" ht="105">
      <c r="A1393" s="922" t="s">
        <v>4069</v>
      </c>
      <c r="B1393" s="922" t="s">
        <v>4070</v>
      </c>
      <c r="C1393" s="922" t="s">
        <v>5666</v>
      </c>
      <c r="D1393" s="923">
        <v>46280</v>
      </c>
      <c r="E1393" s="922" t="s">
        <v>5670</v>
      </c>
      <c r="F1393" s="927">
        <v>20053.52</v>
      </c>
      <c r="G1393" s="922">
        <v>0.1</v>
      </c>
      <c r="H1393" s="924">
        <v>2005.3520000000001</v>
      </c>
      <c r="I1393" s="925"/>
      <c r="K1393" s="1078"/>
      <c r="L1393" s="1078"/>
    </row>
    <row r="1394" spans="1:12" s="926" customFormat="1" ht="84">
      <c r="A1394" s="922" t="s">
        <v>4069</v>
      </c>
      <c r="B1394" s="922" t="s">
        <v>4070</v>
      </c>
      <c r="C1394" s="922" t="s">
        <v>5668</v>
      </c>
      <c r="D1394" s="923">
        <v>46281</v>
      </c>
      <c r="E1394" s="922" t="s">
        <v>5671</v>
      </c>
      <c r="F1394" s="927">
        <v>20053.52</v>
      </c>
      <c r="G1394" s="922">
        <v>0.6</v>
      </c>
      <c r="H1394" s="924">
        <v>12032.111999999999</v>
      </c>
      <c r="I1394" s="925"/>
      <c r="K1394" s="1078"/>
      <c r="L1394" s="1078"/>
    </row>
    <row r="1395" spans="1:12" s="926" customFormat="1" ht="42">
      <c r="A1395" s="922" t="s">
        <v>4097</v>
      </c>
      <c r="B1395" s="922" t="s">
        <v>4098</v>
      </c>
      <c r="C1395" s="922" t="s">
        <v>4099</v>
      </c>
      <c r="D1395" s="923">
        <v>46123</v>
      </c>
      <c r="E1395" s="922" t="s">
        <v>4100</v>
      </c>
      <c r="F1395" s="927">
        <v>20053.52</v>
      </c>
      <c r="G1395" s="922">
        <v>0.05</v>
      </c>
      <c r="H1395" s="924">
        <v>1002.676</v>
      </c>
      <c r="I1395" s="925"/>
      <c r="K1395" s="1078"/>
      <c r="L1395" s="1078"/>
    </row>
    <row r="1396" spans="1:12" s="926" customFormat="1" ht="42">
      <c r="A1396" s="922" t="s">
        <v>4097</v>
      </c>
      <c r="B1396" s="922" t="s">
        <v>4098</v>
      </c>
      <c r="C1396" s="922" t="s">
        <v>4101</v>
      </c>
      <c r="D1396" s="923">
        <v>46138</v>
      </c>
      <c r="E1396" s="922" t="s">
        <v>4102</v>
      </c>
      <c r="F1396" s="927">
        <v>20053.52</v>
      </c>
      <c r="G1396" s="922">
        <v>0.3</v>
      </c>
      <c r="H1396" s="924">
        <v>6016.0559999999996</v>
      </c>
      <c r="I1396" s="925"/>
      <c r="K1396" s="1078"/>
      <c r="L1396" s="1078"/>
    </row>
    <row r="1397" spans="1:12" s="926" customFormat="1" ht="63">
      <c r="A1397" s="922" t="s">
        <v>4097</v>
      </c>
      <c r="B1397" s="922" t="s">
        <v>4098</v>
      </c>
      <c r="C1397" s="922" t="s">
        <v>4103</v>
      </c>
      <c r="D1397" s="923">
        <v>46214</v>
      </c>
      <c r="E1397" s="922" t="s">
        <v>4104</v>
      </c>
      <c r="F1397" s="927">
        <v>20053.52</v>
      </c>
      <c r="G1397" s="922">
        <v>0.35</v>
      </c>
      <c r="H1397" s="924">
        <v>7018.732</v>
      </c>
      <c r="I1397" s="925"/>
      <c r="K1397" s="1078"/>
      <c r="L1397" s="1078"/>
    </row>
    <row r="1398" spans="1:12" s="926" customFormat="1" ht="63">
      <c r="A1398" s="922" t="s">
        <v>4097</v>
      </c>
      <c r="B1398" s="922" t="s">
        <v>4098</v>
      </c>
      <c r="C1398" s="922" t="s">
        <v>4105</v>
      </c>
      <c r="D1398" s="923">
        <v>46240</v>
      </c>
      <c r="E1398" s="922" t="s">
        <v>4106</v>
      </c>
      <c r="F1398" s="927">
        <v>20053.52</v>
      </c>
      <c r="G1398" s="922">
        <v>0.05</v>
      </c>
      <c r="H1398" s="924">
        <v>1002.676</v>
      </c>
      <c r="I1398" s="925"/>
      <c r="K1398" s="1078"/>
      <c r="L1398" s="1078"/>
    </row>
    <row r="1399" spans="1:12" s="926" customFormat="1" ht="126">
      <c r="A1399" s="922" t="s">
        <v>4097</v>
      </c>
      <c r="B1399" s="922" t="s">
        <v>4098</v>
      </c>
      <c r="C1399" s="922" t="s">
        <v>4055</v>
      </c>
      <c r="D1399" s="923">
        <v>46257</v>
      </c>
      <c r="E1399" s="922" t="s">
        <v>4056</v>
      </c>
      <c r="F1399" s="927">
        <v>20053.52</v>
      </c>
      <c r="G1399" s="922">
        <v>0.05</v>
      </c>
      <c r="H1399" s="924">
        <v>1002.676</v>
      </c>
      <c r="I1399" s="925"/>
      <c r="K1399" s="1078"/>
      <c r="L1399" s="1078"/>
    </row>
    <row r="1400" spans="1:12" s="926" customFormat="1" ht="42">
      <c r="A1400" s="922" t="s">
        <v>4107</v>
      </c>
      <c r="B1400" s="922" t="s">
        <v>4108</v>
      </c>
      <c r="C1400" s="922" t="s">
        <v>4109</v>
      </c>
      <c r="D1400" s="923">
        <v>46273</v>
      </c>
      <c r="E1400" s="922" t="s">
        <v>4110</v>
      </c>
      <c r="F1400" s="927">
        <v>30889.795999999998</v>
      </c>
      <c r="G1400" s="922">
        <v>0.05</v>
      </c>
      <c r="H1400" s="924">
        <v>1544.4898000000001</v>
      </c>
      <c r="I1400" s="925"/>
      <c r="K1400" s="1078"/>
      <c r="L1400" s="1078"/>
    </row>
    <row r="1401" spans="1:12" s="926" customFormat="1" ht="42">
      <c r="A1401" s="922" t="s">
        <v>4107</v>
      </c>
      <c r="B1401" s="922" t="s">
        <v>4108</v>
      </c>
      <c r="C1401" s="922" t="s">
        <v>4111</v>
      </c>
      <c r="D1401" s="923">
        <v>46137</v>
      </c>
      <c r="E1401" s="922" t="s">
        <v>4112</v>
      </c>
      <c r="F1401" s="927">
        <v>30889.795999999998</v>
      </c>
      <c r="G1401" s="922">
        <v>0.15</v>
      </c>
      <c r="H1401" s="924">
        <v>4633.4694</v>
      </c>
      <c r="I1401" s="925"/>
      <c r="K1401" s="1078"/>
      <c r="L1401" s="1078"/>
    </row>
    <row r="1402" spans="1:12" s="926" customFormat="1" ht="42">
      <c r="A1402" s="922" t="s">
        <v>4107</v>
      </c>
      <c r="B1402" s="922" t="s">
        <v>4108</v>
      </c>
      <c r="C1402" s="922" t="s">
        <v>4113</v>
      </c>
      <c r="D1402" s="923">
        <v>46147</v>
      </c>
      <c r="E1402" s="922" t="s">
        <v>4114</v>
      </c>
      <c r="F1402" s="927">
        <v>30889.795999999998</v>
      </c>
      <c r="G1402" s="922">
        <v>0.9</v>
      </c>
      <c r="H1402" s="924">
        <v>27800.8164</v>
      </c>
      <c r="I1402" s="925"/>
      <c r="K1402" s="1078"/>
      <c r="L1402" s="1078"/>
    </row>
    <row r="1403" spans="1:12" s="926" customFormat="1" ht="42">
      <c r="A1403" s="922" t="s">
        <v>4107</v>
      </c>
      <c r="B1403" s="922" t="s">
        <v>4108</v>
      </c>
      <c r="C1403" s="922" t="s">
        <v>4115</v>
      </c>
      <c r="D1403" s="923">
        <v>46153</v>
      </c>
      <c r="E1403" s="922" t="s">
        <v>4116</v>
      </c>
      <c r="F1403" s="927">
        <v>30889.795999999998</v>
      </c>
      <c r="G1403" s="922">
        <v>0.05</v>
      </c>
      <c r="H1403" s="924">
        <v>1544.4898000000001</v>
      </c>
      <c r="I1403" s="925"/>
      <c r="K1403" s="1078"/>
      <c r="L1403" s="1078"/>
    </row>
    <row r="1404" spans="1:12" s="926" customFormat="1" ht="42">
      <c r="A1404" s="922" t="s">
        <v>4107</v>
      </c>
      <c r="B1404" s="922" t="s">
        <v>4108</v>
      </c>
      <c r="C1404" s="922" t="s">
        <v>4117</v>
      </c>
      <c r="D1404" s="923">
        <v>46183</v>
      </c>
      <c r="E1404" s="922" t="s">
        <v>4118</v>
      </c>
      <c r="F1404" s="927">
        <v>30889.795999999998</v>
      </c>
      <c r="G1404" s="922">
        <v>0.1</v>
      </c>
      <c r="H1404" s="924">
        <v>3088.9796000000001</v>
      </c>
      <c r="I1404" s="925"/>
      <c r="K1404" s="1078"/>
      <c r="L1404" s="1078"/>
    </row>
    <row r="1405" spans="1:12" s="926" customFormat="1" ht="63">
      <c r="A1405" s="922" t="s">
        <v>4107</v>
      </c>
      <c r="B1405" s="922" t="s">
        <v>4108</v>
      </c>
      <c r="C1405" s="922" t="s">
        <v>4119</v>
      </c>
      <c r="D1405" s="923">
        <v>46197</v>
      </c>
      <c r="E1405" s="922" t="s">
        <v>4120</v>
      </c>
      <c r="F1405" s="927">
        <v>30889.795999999998</v>
      </c>
      <c r="G1405" s="922">
        <v>0.6</v>
      </c>
      <c r="H1405" s="924">
        <v>18533.8776</v>
      </c>
      <c r="I1405" s="925"/>
      <c r="K1405" s="1078"/>
      <c r="L1405" s="1078"/>
    </row>
    <row r="1406" spans="1:12" s="926" customFormat="1" ht="63">
      <c r="A1406" s="922" t="s">
        <v>4107</v>
      </c>
      <c r="B1406" s="922" t="s">
        <v>4108</v>
      </c>
      <c r="C1406" s="922" t="s">
        <v>4121</v>
      </c>
      <c r="D1406" s="923">
        <v>46197</v>
      </c>
      <c r="E1406" s="922" t="s">
        <v>4122</v>
      </c>
      <c r="F1406" s="927">
        <v>30889.795999999998</v>
      </c>
      <c r="G1406" s="922">
        <v>0.05</v>
      </c>
      <c r="H1406" s="924">
        <v>1544.4898000000001</v>
      </c>
      <c r="I1406" s="925"/>
      <c r="K1406" s="1078"/>
      <c r="L1406" s="1078"/>
    </row>
    <row r="1407" spans="1:12" s="926" customFormat="1" ht="42">
      <c r="A1407" s="922" t="s">
        <v>4107</v>
      </c>
      <c r="B1407" s="922" t="s">
        <v>4108</v>
      </c>
      <c r="C1407" s="922" t="s">
        <v>4123</v>
      </c>
      <c r="D1407" s="923">
        <v>46201</v>
      </c>
      <c r="E1407" s="922" t="s">
        <v>4124</v>
      </c>
      <c r="F1407" s="927">
        <v>30889.795999999998</v>
      </c>
      <c r="G1407" s="922">
        <v>0.3</v>
      </c>
      <c r="H1407" s="924">
        <v>9266.9387999999999</v>
      </c>
      <c r="I1407" s="925"/>
      <c r="K1407" s="1078"/>
      <c r="L1407" s="1078"/>
    </row>
    <row r="1408" spans="1:12" s="926" customFormat="1" ht="63">
      <c r="A1408" s="922" t="s">
        <v>4107</v>
      </c>
      <c r="B1408" s="922" t="s">
        <v>4108</v>
      </c>
      <c r="C1408" s="922" t="s">
        <v>4125</v>
      </c>
      <c r="D1408" s="923">
        <v>46201</v>
      </c>
      <c r="E1408" s="922" t="s">
        <v>4126</v>
      </c>
      <c r="F1408" s="927">
        <v>30889.795999999998</v>
      </c>
      <c r="G1408" s="922">
        <v>0.05</v>
      </c>
      <c r="H1408" s="924">
        <v>1544.4898000000001</v>
      </c>
      <c r="I1408" s="925"/>
      <c r="K1408" s="1078"/>
      <c r="L1408" s="1078"/>
    </row>
    <row r="1409" spans="1:12" s="926" customFormat="1" ht="42">
      <c r="A1409" s="922" t="s">
        <v>4107</v>
      </c>
      <c r="B1409" s="922" t="s">
        <v>4108</v>
      </c>
      <c r="C1409" s="922" t="s">
        <v>4127</v>
      </c>
      <c r="D1409" s="923">
        <v>46202</v>
      </c>
      <c r="E1409" s="922" t="s">
        <v>4128</v>
      </c>
      <c r="F1409" s="927">
        <v>30889.795999999998</v>
      </c>
      <c r="G1409" s="922">
        <v>0.3</v>
      </c>
      <c r="H1409" s="924">
        <v>9266.9387999999999</v>
      </c>
      <c r="I1409" s="925"/>
      <c r="K1409" s="1078"/>
      <c r="L1409" s="1078"/>
    </row>
    <row r="1410" spans="1:12" s="926" customFormat="1" ht="42">
      <c r="A1410" s="922" t="s">
        <v>4107</v>
      </c>
      <c r="B1410" s="922" t="s">
        <v>4108</v>
      </c>
      <c r="C1410" s="922" t="s">
        <v>4129</v>
      </c>
      <c r="D1410" s="923">
        <v>46214</v>
      </c>
      <c r="E1410" s="922" t="s">
        <v>4130</v>
      </c>
      <c r="F1410" s="927">
        <v>30889.795999999998</v>
      </c>
      <c r="G1410" s="922">
        <v>0.3</v>
      </c>
      <c r="H1410" s="924">
        <v>9266.9387999999999</v>
      </c>
      <c r="I1410" s="925"/>
      <c r="K1410" s="1078"/>
      <c r="L1410" s="1078"/>
    </row>
    <row r="1411" spans="1:12" s="926" customFormat="1" ht="63">
      <c r="A1411" s="922" t="s">
        <v>4107</v>
      </c>
      <c r="B1411" s="922" t="s">
        <v>4108</v>
      </c>
      <c r="C1411" s="922" t="s">
        <v>4131</v>
      </c>
      <c r="D1411" s="923">
        <v>46216</v>
      </c>
      <c r="E1411" s="922" t="s">
        <v>4132</v>
      </c>
      <c r="F1411" s="927">
        <v>30889.795999999998</v>
      </c>
      <c r="G1411" s="922">
        <v>0.05</v>
      </c>
      <c r="H1411" s="924">
        <v>1544.4898000000001</v>
      </c>
      <c r="I1411" s="925"/>
      <c r="K1411" s="1078"/>
      <c r="L1411" s="1078"/>
    </row>
    <row r="1412" spans="1:12" s="926" customFormat="1" ht="63">
      <c r="A1412" s="922" t="s">
        <v>4107</v>
      </c>
      <c r="B1412" s="922" t="s">
        <v>4108</v>
      </c>
      <c r="C1412" s="922" t="s">
        <v>4133</v>
      </c>
      <c r="D1412" s="923">
        <v>46273</v>
      </c>
      <c r="E1412" s="922" t="s">
        <v>4134</v>
      </c>
      <c r="F1412" s="927">
        <v>30889.795999999998</v>
      </c>
      <c r="G1412" s="922">
        <v>0.6</v>
      </c>
      <c r="H1412" s="924">
        <v>18533.8776</v>
      </c>
      <c r="I1412" s="925"/>
      <c r="K1412" s="1078"/>
      <c r="L1412" s="1078"/>
    </row>
    <row r="1413" spans="1:12" s="926" customFormat="1" ht="105">
      <c r="A1413" s="922" t="s">
        <v>4107</v>
      </c>
      <c r="B1413" s="922" t="s">
        <v>4108</v>
      </c>
      <c r="C1413" s="922" t="s">
        <v>5666</v>
      </c>
      <c r="D1413" s="923">
        <v>46280</v>
      </c>
      <c r="E1413" s="922" t="s">
        <v>5672</v>
      </c>
      <c r="F1413" s="927">
        <v>30889.795999999998</v>
      </c>
      <c r="G1413" s="922">
        <v>0.1</v>
      </c>
      <c r="H1413" s="924">
        <v>3088.9796000000001</v>
      </c>
      <c r="I1413" s="925"/>
      <c r="K1413" s="1078"/>
      <c r="L1413" s="1078"/>
    </row>
    <row r="1414" spans="1:12" s="926" customFormat="1" ht="84">
      <c r="A1414" s="922" t="s">
        <v>4107</v>
      </c>
      <c r="B1414" s="922" t="s">
        <v>4108</v>
      </c>
      <c r="C1414" s="922" t="s">
        <v>5668</v>
      </c>
      <c r="D1414" s="923">
        <v>46281</v>
      </c>
      <c r="E1414" s="922" t="s">
        <v>5673</v>
      </c>
      <c r="F1414" s="927">
        <v>30889.795999999998</v>
      </c>
      <c r="G1414" s="922">
        <v>0.6</v>
      </c>
      <c r="H1414" s="924">
        <v>18533.8776</v>
      </c>
      <c r="I1414" s="925"/>
      <c r="K1414" s="1078"/>
      <c r="L1414" s="1078"/>
    </row>
    <row r="1415" spans="1:12" s="926" customFormat="1" ht="63">
      <c r="A1415" s="922" t="s">
        <v>4107</v>
      </c>
      <c r="B1415" s="922" t="s">
        <v>4108</v>
      </c>
      <c r="C1415" s="922" t="s">
        <v>6179</v>
      </c>
      <c r="D1415" s="923">
        <v>46303</v>
      </c>
      <c r="E1415" s="922" t="s">
        <v>6180</v>
      </c>
      <c r="F1415" s="927">
        <v>30889.795999999998</v>
      </c>
      <c r="G1415" s="922">
        <v>0.05</v>
      </c>
      <c r="H1415" s="924">
        <v>1544.4898000000001</v>
      </c>
      <c r="I1415" s="925"/>
      <c r="K1415" s="1078"/>
      <c r="L1415" s="1078"/>
    </row>
    <row r="1416" spans="1:12" s="926" customFormat="1" ht="42">
      <c r="A1416" s="922" t="s">
        <v>4107</v>
      </c>
      <c r="B1416" s="922" t="s">
        <v>4108</v>
      </c>
      <c r="C1416" s="922" t="s">
        <v>6181</v>
      </c>
      <c r="D1416" s="923">
        <v>46305</v>
      </c>
      <c r="E1416" s="922" t="s">
        <v>6182</v>
      </c>
      <c r="F1416" s="927">
        <v>30889.795999999998</v>
      </c>
      <c r="G1416" s="922">
        <v>0.3</v>
      </c>
      <c r="H1416" s="924">
        <v>9266.9387999999999</v>
      </c>
      <c r="I1416" s="925"/>
      <c r="K1416" s="1078"/>
      <c r="L1416" s="1078"/>
    </row>
    <row r="1417" spans="1:12" s="926" customFormat="1" ht="63">
      <c r="A1417" s="922" t="s">
        <v>6183</v>
      </c>
      <c r="B1417" s="922" t="s">
        <v>6184</v>
      </c>
      <c r="C1417" s="922" t="s">
        <v>6185</v>
      </c>
      <c r="D1417" s="923">
        <v>46303</v>
      </c>
      <c r="E1417" s="922" t="s">
        <v>6186</v>
      </c>
      <c r="F1417" s="927">
        <v>35213.946000000004</v>
      </c>
      <c r="G1417" s="922">
        <v>0.05</v>
      </c>
      <c r="H1417" s="924">
        <v>1760.6973000000003</v>
      </c>
      <c r="I1417" s="925"/>
      <c r="K1417" s="1078"/>
      <c r="L1417" s="1078"/>
    </row>
    <row r="1418" spans="1:12" s="926" customFormat="1" ht="42">
      <c r="A1418" s="922" t="s">
        <v>4135</v>
      </c>
      <c r="B1418" s="922" t="s">
        <v>4136</v>
      </c>
      <c r="C1418" s="922" t="s">
        <v>4137</v>
      </c>
      <c r="D1418" s="923">
        <v>46137</v>
      </c>
      <c r="E1418" s="922" t="s">
        <v>4138</v>
      </c>
      <c r="F1418" s="927">
        <v>42256.383999999998</v>
      </c>
      <c r="G1418" s="922">
        <v>0.15</v>
      </c>
      <c r="H1418" s="924">
        <v>6338.4575999999997</v>
      </c>
      <c r="I1418" s="925"/>
      <c r="K1418" s="1078"/>
      <c r="L1418" s="1078"/>
    </row>
    <row r="1419" spans="1:12" s="926" customFormat="1" ht="42">
      <c r="A1419" s="922" t="s">
        <v>4135</v>
      </c>
      <c r="B1419" s="922" t="s">
        <v>4136</v>
      </c>
      <c r="C1419" s="922" t="s">
        <v>4139</v>
      </c>
      <c r="D1419" s="923">
        <v>46147</v>
      </c>
      <c r="E1419" s="922" t="s">
        <v>4140</v>
      </c>
      <c r="F1419" s="927">
        <v>42256.383999999998</v>
      </c>
      <c r="G1419" s="922">
        <v>0.9</v>
      </c>
      <c r="H1419" s="924">
        <v>38030.745600000002</v>
      </c>
      <c r="I1419" s="925"/>
      <c r="K1419" s="1078"/>
      <c r="L1419" s="1078"/>
    </row>
    <row r="1420" spans="1:12" s="926" customFormat="1" ht="42">
      <c r="A1420" s="922" t="s">
        <v>4141</v>
      </c>
      <c r="B1420" s="922" t="s">
        <v>4142</v>
      </c>
      <c r="C1420" s="922" t="s">
        <v>4143</v>
      </c>
      <c r="D1420" s="923">
        <v>46137</v>
      </c>
      <c r="E1420" s="922" t="s">
        <v>4144</v>
      </c>
      <c r="F1420" s="927">
        <v>46482.197999999997</v>
      </c>
      <c r="G1420" s="922">
        <v>0.05</v>
      </c>
      <c r="H1420" s="924">
        <v>2324.1098999999999</v>
      </c>
      <c r="I1420" s="925"/>
      <c r="K1420" s="1078"/>
      <c r="L1420" s="1078"/>
    </row>
    <row r="1421" spans="1:12" s="926" customFormat="1" ht="42">
      <c r="A1421" s="922" t="s">
        <v>4141</v>
      </c>
      <c r="B1421" s="922" t="s">
        <v>4142</v>
      </c>
      <c r="C1421" s="922" t="s">
        <v>4145</v>
      </c>
      <c r="D1421" s="923">
        <v>46147</v>
      </c>
      <c r="E1421" s="922" t="s">
        <v>4146</v>
      </c>
      <c r="F1421" s="927">
        <v>46482.197999999997</v>
      </c>
      <c r="G1421" s="922">
        <v>0.3</v>
      </c>
      <c r="H1421" s="924">
        <v>13944.659399999999</v>
      </c>
      <c r="I1421" s="925"/>
      <c r="K1421" s="1078"/>
      <c r="L1421" s="1078"/>
    </row>
    <row r="1422" spans="1:12" s="926" customFormat="1" ht="63">
      <c r="A1422" s="922" t="s">
        <v>5956</v>
      </c>
      <c r="B1422" s="922" t="s">
        <v>5957</v>
      </c>
      <c r="C1422" s="922" t="s">
        <v>5958</v>
      </c>
      <c r="D1422" s="923">
        <v>46293</v>
      </c>
      <c r="E1422" s="922" t="s">
        <v>5959</v>
      </c>
      <c r="F1422" s="927">
        <v>43.9</v>
      </c>
      <c r="G1422" s="922">
        <v>217.16</v>
      </c>
      <c r="H1422" s="924">
        <v>9533.3239999999987</v>
      </c>
      <c r="I1422" s="925"/>
      <c r="K1422" s="1078"/>
      <c r="L1422" s="1078"/>
    </row>
    <row r="1423" spans="1:12" s="926" customFormat="1" ht="42">
      <c r="A1423" s="922" t="s">
        <v>6187</v>
      </c>
      <c r="B1423" s="922" t="s">
        <v>6188</v>
      </c>
      <c r="C1423" s="922" t="s">
        <v>6189</v>
      </c>
      <c r="D1423" s="923">
        <v>46300</v>
      </c>
      <c r="E1423" s="922" t="s">
        <v>6190</v>
      </c>
      <c r="F1423" s="927">
        <v>438.12200000000001</v>
      </c>
      <c r="G1423" s="922">
        <v>2.21</v>
      </c>
      <c r="H1423" s="924">
        <v>968.24962000000005</v>
      </c>
      <c r="I1423" s="925"/>
      <c r="K1423" s="1078"/>
      <c r="L1423" s="1078"/>
    </row>
    <row r="1424" spans="1:12" s="926" customFormat="1" ht="42">
      <c r="A1424" s="922" t="s">
        <v>6187</v>
      </c>
      <c r="B1424" s="922" t="s">
        <v>6191</v>
      </c>
      <c r="C1424" s="922" t="s">
        <v>6192</v>
      </c>
      <c r="D1424" s="923">
        <v>46303</v>
      </c>
      <c r="E1424" s="922" t="s">
        <v>6193</v>
      </c>
      <c r="F1424" s="927">
        <v>1101.0119999999999</v>
      </c>
      <c r="G1424" s="922">
        <v>10.130000000000001</v>
      </c>
      <c r="H1424" s="924">
        <v>11153.251560000001</v>
      </c>
      <c r="I1424" s="925"/>
      <c r="K1424" s="1078"/>
      <c r="L1424" s="1078"/>
    </row>
    <row r="1425" spans="1:12" s="926" customFormat="1" ht="42">
      <c r="A1425" s="922" t="s">
        <v>6194</v>
      </c>
      <c r="B1425" s="922" t="s">
        <v>2969</v>
      </c>
      <c r="C1425" s="922" t="s">
        <v>6195</v>
      </c>
      <c r="D1425" s="923">
        <v>46300</v>
      </c>
      <c r="E1425" s="922" t="s">
        <v>6196</v>
      </c>
      <c r="F1425" s="927">
        <v>128.18799999999999</v>
      </c>
      <c r="G1425" s="922">
        <v>22.09</v>
      </c>
      <c r="H1425" s="924">
        <v>2831.6729199999995</v>
      </c>
      <c r="I1425" s="925"/>
      <c r="K1425" s="1078"/>
      <c r="L1425" s="1078"/>
    </row>
    <row r="1426" spans="1:12" s="926" customFormat="1" ht="42">
      <c r="A1426" s="922" t="s">
        <v>4147</v>
      </c>
      <c r="B1426" s="922" t="s">
        <v>4148</v>
      </c>
      <c r="C1426" s="922" t="s">
        <v>4149</v>
      </c>
      <c r="D1426" s="923">
        <v>46065</v>
      </c>
      <c r="E1426" s="922" t="s">
        <v>4150</v>
      </c>
      <c r="F1426" s="927">
        <v>345.05399999999997</v>
      </c>
      <c r="G1426" s="922">
        <v>6.02</v>
      </c>
      <c r="H1426" s="924">
        <v>2077.2250799999997</v>
      </c>
      <c r="I1426" s="925"/>
      <c r="K1426" s="1078"/>
      <c r="L1426" s="1078"/>
    </row>
    <row r="1427" spans="1:12" s="926" customFormat="1" ht="42">
      <c r="A1427" s="922" t="s">
        <v>4147</v>
      </c>
      <c r="B1427" s="922" t="s">
        <v>4148</v>
      </c>
      <c r="C1427" s="922" t="s">
        <v>4151</v>
      </c>
      <c r="D1427" s="923">
        <v>46065</v>
      </c>
      <c r="E1427" s="922" t="s">
        <v>4152</v>
      </c>
      <c r="F1427" s="927">
        <v>345.05399999999997</v>
      </c>
      <c r="G1427" s="922">
        <v>16.649999999999999</v>
      </c>
      <c r="H1427" s="924">
        <v>5745.1490999999987</v>
      </c>
      <c r="I1427" s="925"/>
      <c r="K1427" s="1078"/>
      <c r="L1427" s="1078"/>
    </row>
    <row r="1428" spans="1:12" s="926" customFormat="1" ht="42">
      <c r="A1428" s="922" t="s">
        <v>4147</v>
      </c>
      <c r="B1428" s="922" t="s">
        <v>4148</v>
      </c>
      <c r="C1428" s="922" t="s">
        <v>4153</v>
      </c>
      <c r="D1428" s="923">
        <v>46065</v>
      </c>
      <c r="E1428" s="922" t="s">
        <v>4154</v>
      </c>
      <c r="F1428" s="927">
        <v>345.05399999999997</v>
      </c>
      <c r="G1428" s="922">
        <v>8</v>
      </c>
      <c r="H1428" s="924">
        <v>2760.4319999999998</v>
      </c>
      <c r="I1428" s="925"/>
      <c r="K1428" s="1078"/>
      <c r="L1428" s="1078"/>
    </row>
    <row r="1429" spans="1:12" s="926" customFormat="1" ht="42">
      <c r="A1429" s="922" t="s">
        <v>4147</v>
      </c>
      <c r="B1429" s="922" t="s">
        <v>4148</v>
      </c>
      <c r="C1429" s="922" t="s">
        <v>4155</v>
      </c>
      <c r="D1429" s="923">
        <v>46065</v>
      </c>
      <c r="E1429" s="922" t="s">
        <v>4156</v>
      </c>
      <c r="F1429" s="927">
        <v>345.05399999999997</v>
      </c>
      <c r="G1429" s="922">
        <v>15.65</v>
      </c>
      <c r="H1429" s="924">
        <v>5400.0950999999995</v>
      </c>
      <c r="I1429" s="925"/>
      <c r="K1429" s="1078"/>
      <c r="L1429" s="1078"/>
    </row>
    <row r="1430" spans="1:12" s="926" customFormat="1" ht="42">
      <c r="A1430" s="922" t="s">
        <v>4147</v>
      </c>
      <c r="B1430" s="922" t="s">
        <v>4148</v>
      </c>
      <c r="C1430" s="922" t="s">
        <v>4157</v>
      </c>
      <c r="D1430" s="923">
        <v>46065</v>
      </c>
      <c r="E1430" s="922" t="s">
        <v>4158</v>
      </c>
      <c r="F1430" s="927">
        <v>345.05399999999997</v>
      </c>
      <c r="G1430" s="922">
        <v>2.0099999999999998</v>
      </c>
      <c r="H1430" s="924">
        <v>693.55853999999988</v>
      </c>
      <c r="I1430" s="925"/>
      <c r="K1430" s="1078"/>
      <c r="L1430" s="1078"/>
    </row>
    <row r="1431" spans="1:12" s="926" customFormat="1" ht="42">
      <c r="A1431" s="922" t="s">
        <v>4147</v>
      </c>
      <c r="B1431" s="922" t="s">
        <v>4148</v>
      </c>
      <c r="C1431" s="922" t="s">
        <v>4159</v>
      </c>
      <c r="D1431" s="923">
        <v>46065</v>
      </c>
      <c r="E1431" s="922" t="s">
        <v>4160</v>
      </c>
      <c r="F1431" s="927">
        <v>345.05399999999997</v>
      </c>
      <c r="G1431" s="922">
        <v>5.55</v>
      </c>
      <c r="H1431" s="924">
        <v>1915.0496999999998</v>
      </c>
      <c r="I1431" s="925"/>
      <c r="K1431" s="1078"/>
      <c r="L1431" s="1078"/>
    </row>
    <row r="1432" spans="1:12" s="926" customFormat="1" ht="42">
      <c r="A1432" s="922" t="s">
        <v>4147</v>
      </c>
      <c r="B1432" s="922" t="s">
        <v>4148</v>
      </c>
      <c r="C1432" s="922" t="s">
        <v>4161</v>
      </c>
      <c r="D1432" s="923">
        <v>46065</v>
      </c>
      <c r="E1432" s="922" t="s">
        <v>4162</v>
      </c>
      <c r="F1432" s="927">
        <v>345.05399999999997</v>
      </c>
      <c r="G1432" s="922">
        <v>2.67</v>
      </c>
      <c r="H1432" s="924">
        <v>921.29417999999987</v>
      </c>
      <c r="I1432" s="925"/>
      <c r="K1432" s="1078"/>
      <c r="L1432" s="1078"/>
    </row>
    <row r="1433" spans="1:12" s="926" customFormat="1" ht="42">
      <c r="A1433" s="922" t="s">
        <v>4147</v>
      </c>
      <c r="B1433" s="922" t="s">
        <v>4148</v>
      </c>
      <c r="C1433" s="922" t="s">
        <v>4163</v>
      </c>
      <c r="D1433" s="923">
        <v>46065</v>
      </c>
      <c r="E1433" s="922" t="s">
        <v>4164</v>
      </c>
      <c r="F1433" s="927">
        <v>345.05399999999997</v>
      </c>
      <c r="G1433" s="922">
        <v>5.22</v>
      </c>
      <c r="H1433" s="924">
        <v>1801.1818799999999</v>
      </c>
      <c r="I1433" s="925"/>
      <c r="K1433" s="1078"/>
      <c r="L1433" s="1078"/>
    </row>
    <row r="1434" spans="1:12" s="926" customFormat="1" ht="42">
      <c r="A1434" s="922" t="s">
        <v>4147</v>
      </c>
      <c r="B1434" s="922" t="s">
        <v>4148</v>
      </c>
      <c r="C1434" s="922" t="s">
        <v>4165</v>
      </c>
      <c r="D1434" s="923">
        <v>46068</v>
      </c>
      <c r="E1434" s="922" t="s">
        <v>4166</v>
      </c>
      <c r="F1434" s="927">
        <v>345.05399999999997</v>
      </c>
      <c r="G1434" s="922">
        <v>24.1</v>
      </c>
      <c r="H1434" s="924">
        <v>8315.8014000000003</v>
      </c>
      <c r="I1434" s="925"/>
      <c r="K1434" s="1078"/>
      <c r="L1434" s="1078"/>
    </row>
    <row r="1435" spans="1:12" s="926" customFormat="1" ht="42">
      <c r="A1435" s="922" t="s">
        <v>4147</v>
      </c>
      <c r="B1435" s="922" t="s">
        <v>4148</v>
      </c>
      <c r="C1435" s="922" t="s">
        <v>4167</v>
      </c>
      <c r="D1435" s="923">
        <v>46068</v>
      </c>
      <c r="E1435" s="922" t="s">
        <v>4168</v>
      </c>
      <c r="F1435" s="927">
        <v>345.05399999999997</v>
      </c>
      <c r="G1435" s="922">
        <v>51.6</v>
      </c>
      <c r="H1435" s="924">
        <v>17804.786400000001</v>
      </c>
      <c r="I1435" s="925"/>
      <c r="K1435" s="1078"/>
      <c r="L1435" s="1078"/>
    </row>
    <row r="1436" spans="1:12" s="926" customFormat="1" ht="42">
      <c r="A1436" s="922" t="s">
        <v>4147</v>
      </c>
      <c r="B1436" s="922" t="s">
        <v>4148</v>
      </c>
      <c r="C1436" s="922" t="s">
        <v>4169</v>
      </c>
      <c r="D1436" s="923">
        <v>46069</v>
      </c>
      <c r="E1436" s="922" t="s">
        <v>4170</v>
      </c>
      <c r="F1436" s="927">
        <v>345.05399999999997</v>
      </c>
      <c r="G1436" s="922">
        <v>2.42</v>
      </c>
      <c r="H1436" s="924">
        <v>835.03067999999996</v>
      </c>
      <c r="I1436" s="925"/>
      <c r="K1436" s="1078"/>
      <c r="L1436" s="1078"/>
    </row>
    <row r="1437" spans="1:12" s="926" customFormat="1" ht="42">
      <c r="A1437" s="922" t="s">
        <v>4147</v>
      </c>
      <c r="B1437" s="922" t="s">
        <v>4148</v>
      </c>
      <c r="C1437" s="922" t="s">
        <v>4171</v>
      </c>
      <c r="D1437" s="923">
        <v>46069</v>
      </c>
      <c r="E1437" s="922" t="s">
        <v>4172</v>
      </c>
      <c r="F1437" s="927">
        <v>345.05399999999997</v>
      </c>
      <c r="G1437" s="922">
        <v>1.83</v>
      </c>
      <c r="H1437" s="924">
        <v>631.44881999999996</v>
      </c>
      <c r="I1437" s="925"/>
      <c r="K1437" s="1078"/>
      <c r="L1437" s="1078"/>
    </row>
    <row r="1438" spans="1:12" s="926" customFormat="1" ht="42">
      <c r="A1438" s="922" t="s">
        <v>4147</v>
      </c>
      <c r="B1438" s="922" t="s">
        <v>4148</v>
      </c>
      <c r="C1438" s="922" t="s">
        <v>4173</v>
      </c>
      <c r="D1438" s="923">
        <v>46069</v>
      </c>
      <c r="E1438" s="922" t="s">
        <v>4174</v>
      </c>
      <c r="F1438" s="927">
        <v>345.05399999999997</v>
      </c>
      <c r="G1438" s="922">
        <v>2.4700000000000002</v>
      </c>
      <c r="H1438" s="924">
        <v>852.28337999999997</v>
      </c>
      <c r="I1438" s="925"/>
      <c r="K1438" s="1078"/>
      <c r="L1438" s="1078"/>
    </row>
    <row r="1439" spans="1:12" s="926" customFormat="1" ht="42">
      <c r="A1439" s="922" t="s">
        <v>4147</v>
      </c>
      <c r="B1439" s="922" t="s">
        <v>4148</v>
      </c>
      <c r="C1439" s="922" t="s">
        <v>4175</v>
      </c>
      <c r="D1439" s="923">
        <v>46069</v>
      </c>
      <c r="E1439" s="922" t="s">
        <v>4176</v>
      </c>
      <c r="F1439" s="927">
        <v>345.05399999999997</v>
      </c>
      <c r="G1439" s="922">
        <v>1.79</v>
      </c>
      <c r="H1439" s="924">
        <v>617.64666</v>
      </c>
      <c r="I1439" s="925"/>
      <c r="K1439" s="1078"/>
      <c r="L1439" s="1078"/>
    </row>
    <row r="1440" spans="1:12" s="926" customFormat="1" ht="42">
      <c r="A1440" s="922" t="s">
        <v>4147</v>
      </c>
      <c r="B1440" s="922" t="s">
        <v>4148</v>
      </c>
      <c r="C1440" s="922" t="s">
        <v>4177</v>
      </c>
      <c r="D1440" s="923">
        <v>46069</v>
      </c>
      <c r="E1440" s="922" t="s">
        <v>4178</v>
      </c>
      <c r="F1440" s="927">
        <v>345.05399999999997</v>
      </c>
      <c r="G1440" s="922">
        <v>2.23</v>
      </c>
      <c r="H1440" s="924">
        <v>769.47041999999999</v>
      </c>
      <c r="I1440" s="925"/>
      <c r="K1440" s="1078"/>
      <c r="L1440" s="1078"/>
    </row>
    <row r="1441" spans="1:12" s="926" customFormat="1" ht="42">
      <c r="A1441" s="922" t="s">
        <v>4147</v>
      </c>
      <c r="B1441" s="922" t="s">
        <v>4148</v>
      </c>
      <c r="C1441" s="922" t="s">
        <v>4179</v>
      </c>
      <c r="D1441" s="923">
        <v>46069</v>
      </c>
      <c r="E1441" s="922" t="s">
        <v>4180</v>
      </c>
      <c r="F1441" s="927">
        <v>345.05399999999997</v>
      </c>
      <c r="G1441" s="922">
        <v>1.52</v>
      </c>
      <c r="H1441" s="924">
        <v>524.48208</v>
      </c>
      <c r="I1441" s="925"/>
      <c r="K1441" s="1078"/>
      <c r="L1441" s="1078"/>
    </row>
    <row r="1442" spans="1:12" s="926" customFormat="1" ht="42">
      <c r="A1442" s="922" t="s">
        <v>4147</v>
      </c>
      <c r="B1442" s="922" t="s">
        <v>4148</v>
      </c>
      <c r="C1442" s="922" t="s">
        <v>4181</v>
      </c>
      <c r="D1442" s="923">
        <v>46069</v>
      </c>
      <c r="E1442" s="922" t="s">
        <v>4182</v>
      </c>
      <c r="F1442" s="927">
        <v>345.05399999999997</v>
      </c>
      <c r="G1442" s="922">
        <v>1.94</v>
      </c>
      <c r="H1442" s="924">
        <v>669.4047599999999</v>
      </c>
      <c r="I1442" s="925"/>
      <c r="K1442" s="1078"/>
      <c r="L1442" s="1078"/>
    </row>
    <row r="1443" spans="1:12" s="926" customFormat="1" ht="42">
      <c r="A1443" s="922" t="s">
        <v>4147</v>
      </c>
      <c r="B1443" s="922" t="s">
        <v>4148</v>
      </c>
      <c r="C1443" s="922" t="s">
        <v>4183</v>
      </c>
      <c r="D1443" s="923">
        <v>46069</v>
      </c>
      <c r="E1443" s="922" t="s">
        <v>4184</v>
      </c>
      <c r="F1443" s="927">
        <v>345.05399999999997</v>
      </c>
      <c r="G1443" s="922">
        <v>1.88</v>
      </c>
      <c r="H1443" s="924">
        <v>648.70151999999996</v>
      </c>
      <c r="I1443" s="925"/>
      <c r="K1443" s="1078"/>
      <c r="L1443" s="1078"/>
    </row>
    <row r="1444" spans="1:12" s="926" customFormat="1" ht="42">
      <c r="A1444" s="922" t="s">
        <v>4147</v>
      </c>
      <c r="B1444" s="922" t="s">
        <v>4148</v>
      </c>
      <c r="C1444" s="922" t="s">
        <v>4185</v>
      </c>
      <c r="D1444" s="923">
        <v>46069</v>
      </c>
      <c r="E1444" s="922" t="s">
        <v>4186</v>
      </c>
      <c r="F1444" s="927">
        <v>345.05399999999997</v>
      </c>
      <c r="G1444" s="922">
        <v>0.81</v>
      </c>
      <c r="H1444" s="924">
        <v>279.49374</v>
      </c>
      <c r="I1444" s="925"/>
      <c r="K1444" s="1078"/>
      <c r="L1444" s="1078"/>
    </row>
    <row r="1445" spans="1:12" s="926" customFormat="1" ht="42">
      <c r="A1445" s="922" t="s">
        <v>4147</v>
      </c>
      <c r="B1445" s="922" t="s">
        <v>4148</v>
      </c>
      <c r="C1445" s="922" t="s">
        <v>4187</v>
      </c>
      <c r="D1445" s="923">
        <v>46069</v>
      </c>
      <c r="E1445" s="922" t="s">
        <v>4188</v>
      </c>
      <c r="F1445" s="927">
        <v>345.05399999999997</v>
      </c>
      <c r="G1445" s="922">
        <v>0.61</v>
      </c>
      <c r="H1445" s="924">
        <v>210.48293999999999</v>
      </c>
      <c r="I1445" s="925"/>
      <c r="K1445" s="1078"/>
      <c r="L1445" s="1078"/>
    </row>
    <row r="1446" spans="1:12" s="926" customFormat="1" ht="42">
      <c r="A1446" s="922" t="s">
        <v>4147</v>
      </c>
      <c r="B1446" s="922" t="s">
        <v>4148</v>
      </c>
      <c r="C1446" s="922" t="s">
        <v>4189</v>
      </c>
      <c r="D1446" s="923">
        <v>46069</v>
      </c>
      <c r="E1446" s="922" t="s">
        <v>4190</v>
      </c>
      <c r="F1446" s="927">
        <v>345.05399999999997</v>
      </c>
      <c r="G1446" s="922">
        <v>0.82</v>
      </c>
      <c r="H1446" s="924">
        <v>282.94427999999994</v>
      </c>
      <c r="I1446" s="925"/>
      <c r="K1446" s="1078"/>
      <c r="L1446" s="1078"/>
    </row>
    <row r="1447" spans="1:12" s="926" customFormat="1" ht="42">
      <c r="A1447" s="922" t="s">
        <v>4147</v>
      </c>
      <c r="B1447" s="922" t="s">
        <v>4148</v>
      </c>
      <c r="C1447" s="922" t="s">
        <v>4191</v>
      </c>
      <c r="D1447" s="923">
        <v>46069</v>
      </c>
      <c r="E1447" s="922" t="s">
        <v>4192</v>
      </c>
      <c r="F1447" s="927">
        <v>345.05399999999997</v>
      </c>
      <c r="G1447" s="922">
        <v>0.6</v>
      </c>
      <c r="H1447" s="924">
        <v>207.03239999999997</v>
      </c>
      <c r="I1447" s="925"/>
      <c r="K1447" s="1078"/>
      <c r="L1447" s="1078"/>
    </row>
    <row r="1448" spans="1:12" s="926" customFormat="1" ht="42">
      <c r="A1448" s="922" t="s">
        <v>4147</v>
      </c>
      <c r="B1448" s="922" t="s">
        <v>4148</v>
      </c>
      <c r="C1448" s="922" t="s">
        <v>4193</v>
      </c>
      <c r="D1448" s="923">
        <v>46069</v>
      </c>
      <c r="E1448" s="922" t="s">
        <v>4194</v>
      </c>
      <c r="F1448" s="927">
        <v>345.05399999999997</v>
      </c>
      <c r="G1448" s="922">
        <v>0.74</v>
      </c>
      <c r="H1448" s="924">
        <v>255.33995999999999</v>
      </c>
      <c r="I1448" s="925"/>
      <c r="K1448" s="1078"/>
      <c r="L1448" s="1078"/>
    </row>
    <row r="1449" spans="1:12" s="926" customFormat="1" ht="42">
      <c r="A1449" s="922" t="s">
        <v>4147</v>
      </c>
      <c r="B1449" s="922" t="s">
        <v>4148</v>
      </c>
      <c r="C1449" s="922" t="s">
        <v>4195</v>
      </c>
      <c r="D1449" s="923">
        <v>46069</v>
      </c>
      <c r="E1449" s="922" t="s">
        <v>4196</v>
      </c>
      <c r="F1449" s="927">
        <v>345.05399999999997</v>
      </c>
      <c r="G1449" s="922">
        <v>0.51</v>
      </c>
      <c r="H1449" s="924">
        <v>175.97753999999998</v>
      </c>
      <c r="I1449" s="925"/>
      <c r="K1449" s="1078"/>
      <c r="L1449" s="1078"/>
    </row>
    <row r="1450" spans="1:12" s="926" customFormat="1" ht="42">
      <c r="A1450" s="922" t="s">
        <v>4147</v>
      </c>
      <c r="B1450" s="922" t="s">
        <v>4148</v>
      </c>
      <c r="C1450" s="922" t="s">
        <v>4197</v>
      </c>
      <c r="D1450" s="923">
        <v>46069</v>
      </c>
      <c r="E1450" s="922" t="s">
        <v>4198</v>
      </c>
      <c r="F1450" s="927">
        <v>345.05399999999997</v>
      </c>
      <c r="G1450" s="922">
        <v>0.65</v>
      </c>
      <c r="H1450" s="924">
        <v>224.2851</v>
      </c>
      <c r="I1450" s="925"/>
      <c r="K1450" s="1078"/>
      <c r="L1450" s="1078"/>
    </row>
    <row r="1451" spans="1:12" s="926" customFormat="1" ht="42">
      <c r="A1451" s="922" t="s">
        <v>4147</v>
      </c>
      <c r="B1451" s="922" t="s">
        <v>4148</v>
      </c>
      <c r="C1451" s="922" t="s">
        <v>4199</v>
      </c>
      <c r="D1451" s="923">
        <v>46069</v>
      </c>
      <c r="E1451" s="922" t="s">
        <v>4200</v>
      </c>
      <c r="F1451" s="927">
        <v>345.05399999999997</v>
      </c>
      <c r="G1451" s="922">
        <v>0.63</v>
      </c>
      <c r="H1451" s="924">
        <v>217.38401999999999</v>
      </c>
      <c r="I1451" s="925"/>
      <c r="K1451" s="1078"/>
      <c r="L1451" s="1078"/>
    </row>
    <row r="1452" spans="1:12" s="926" customFormat="1" ht="42">
      <c r="A1452" s="922" t="s">
        <v>4147</v>
      </c>
      <c r="B1452" s="922" t="s">
        <v>4148</v>
      </c>
      <c r="C1452" s="922" t="s">
        <v>4201</v>
      </c>
      <c r="D1452" s="923">
        <v>46069</v>
      </c>
      <c r="E1452" s="922" t="s">
        <v>4202</v>
      </c>
      <c r="F1452" s="927">
        <v>345.05399999999997</v>
      </c>
      <c r="G1452" s="922">
        <v>32.020000000000003</v>
      </c>
      <c r="H1452" s="924">
        <v>11048.629080000001</v>
      </c>
      <c r="I1452" s="925"/>
      <c r="K1452" s="1078"/>
      <c r="L1452" s="1078"/>
    </row>
    <row r="1453" spans="1:12" s="926" customFormat="1" ht="42">
      <c r="A1453" s="922" t="s">
        <v>4147</v>
      </c>
      <c r="B1453" s="922" t="s">
        <v>4148</v>
      </c>
      <c r="C1453" s="922" t="s">
        <v>4203</v>
      </c>
      <c r="D1453" s="923">
        <v>46071</v>
      </c>
      <c r="E1453" s="922" t="s">
        <v>4204</v>
      </c>
      <c r="F1453" s="927">
        <v>345.05399999999997</v>
      </c>
      <c r="G1453" s="922">
        <v>58.8</v>
      </c>
      <c r="H1453" s="924">
        <v>20289.175199999998</v>
      </c>
      <c r="I1453" s="925"/>
      <c r="K1453" s="1078"/>
      <c r="L1453" s="1078"/>
    </row>
    <row r="1454" spans="1:12" s="926" customFormat="1" ht="42">
      <c r="A1454" s="922" t="s">
        <v>4147</v>
      </c>
      <c r="B1454" s="922" t="s">
        <v>4148</v>
      </c>
      <c r="C1454" s="922" t="s">
        <v>4205</v>
      </c>
      <c r="D1454" s="923">
        <v>46074</v>
      </c>
      <c r="E1454" s="922" t="s">
        <v>4206</v>
      </c>
      <c r="F1454" s="927">
        <v>345.05399999999997</v>
      </c>
      <c r="G1454" s="922">
        <v>9.67</v>
      </c>
      <c r="H1454" s="924">
        <v>3336.6721799999996</v>
      </c>
      <c r="I1454" s="925"/>
      <c r="K1454" s="1078"/>
      <c r="L1454" s="1078"/>
    </row>
    <row r="1455" spans="1:12" s="926" customFormat="1" ht="42">
      <c r="A1455" s="922" t="s">
        <v>4147</v>
      </c>
      <c r="B1455" s="922" t="s">
        <v>4148</v>
      </c>
      <c r="C1455" s="922" t="s">
        <v>4207</v>
      </c>
      <c r="D1455" s="923">
        <v>46074</v>
      </c>
      <c r="E1455" s="922" t="s">
        <v>4208</v>
      </c>
      <c r="F1455" s="927">
        <v>345.05399999999997</v>
      </c>
      <c r="G1455" s="922">
        <v>7.33</v>
      </c>
      <c r="H1455" s="924">
        <v>2529.2458199999996</v>
      </c>
      <c r="I1455" s="925"/>
      <c r="K1455" s="1078"/>
      <c r="L1455" s="1078"/>
    </row>
    <row r="1456" spans="1:12" s="926" customFormat="1" ht="42">
      <c r="A1456" s="922" t="s">
        <v>4147</v>
      </c>
      <c r="B1456" s="922" t="s">
        <v>4148</v>
      </c>
      <c r="C1456" s="922" t="s">
        <v>4209</v>
      </c>
      <c r="D1456" s="923">
        <v>46074</v>
      </c>
      <c r="E1456" s="922" t="s">
        <v>4210</v>
      </c>
      <c r="F1456" s="927">
        <v>345.05399999999997</v>
      </c>
      <c r="G1456" s="922">
        <v>9.8800000000000008</v>
      </c>
      <c r="H1456" s="924">
        <v>3409.1335199999999</v>
      </c>
      <c r="I1456" s="925"/>
      <c r="K1456" s="1078"/>
      <c r="L1456" s="1078"/>
    </row>
    <row r="1457" spans="1:12" s="926" customFormat="1" ht="42">
      <c r="A1457" s="922" t="s">
        <v>4147</v>
      </c>
      <c r="B1457" s="922" t="s">
        <v>4148</v>
      </c>
      <c r="C1457" s="922" t="s">
        <v>4211</v>
      </c>
      <c r="D1457" s="923">
        <v>46074</v>
      </c>
      <c r="E1457" s="922" t="s">
        <v>4212</v>
      </c>
      <c r="F1457" s="927">
        <v>345.05399999999997</v>
      </c>
      <c r="G1457" s="922">
        <v>8.92</v>
      </c>
      <c r="H1457" s="924">
        <v>3077.88168</v>
      </c>
      <c r="I1457" s="925"/>
      <c r="K1457" s="1078"/>
      <c r="L1457" s="1078"/>
    </row>
    <row r="1458" spans="1:12" s="926" customFormat="1" ht="42">
      <c r="A1458" s="922" t="s">
        <v>4147</v>
      </c>
      <c r="B1458" s="922" t="s">
        <v>4148</v>
      </c>
      <c r="C1458" s="922" t="s">
        <v>4213</v>
      </c>
      <c r="D1458" s="923">
        <v>46074</v>
      </c>
      <c r="E1458" s="922" t="s">
        <v>4214</v>
      </c>
      <c r="F1458" s="927">
        <v>345.05399999999997</v>
      </c>
      <c r="G1458" s="922">
        <v>6.08</v>
      </c>
      <c r="H1458" s="924">
        <v>2097.92832</v>
      </c>
      <c r="I1458" s="925"/>
      <c r="K1458" s="1078"/>
      <c r="L1458" s="1078"/>
    </row>
    <row r="1459" spans="1:12" s="926" customFormat="1" ht="42">
      <c r="A1459" s="922" t="s">
        <v>4147</v>
      </c>
      <c r="B1459" s="922" t="s">
        <v>4148</v>
      </c>
      <c r="C1459" s="922" t="s">
        <v>4215</v>
      </c>
      <c r="D1459" s="923">
        <v>46074</v>
      </c>
      <c r="E1459" s="922" t="s">
        <v>4216</v>
      </c>
      <c r="F1459" s="927">
        <v>345.05399999999997</v>
      </c>
      <c r="G1459" s="922">
        <v>7.75</v>
      </c>
      <c r="H1459" s="924">
        <v>2674.1684999999998</v>
      </c>
      <c r="I1459" s="925"/>
      <c r="K1459" s="1078"/>
      <c r="L1459" s="1078"/>
    </row>
    <row r="1460" spans="1:12" s="926" customFormat="1" ht="42">
      <c r="A1460" s="922" t="s">
        <v>4147</v>
      </c>
      <c r="B1460" s="922" t="s">
        <v>4148</v>
      </c>
      <c r="C1460" s="922" t="s">
        <v>4217</v>
      </c>
      <c r="D1460" s="923">
        <v>46074</v>
      </c>
      <c r="E1460" s="922" t="s">
        <v>4218</v>
      </c>
      <c r="F1460" s="927">
        <v>345.05399999999997</v>
      </c>
      <c r="G1460" s="922">
        <v>7.15</v>
      </c>
      <c r="H1460" s="924">
        <v>2467.1360999999997</v>
      </c>
      <c r="I1460" s="925"/>
      <c r="K1460" s="1078"/>
      <c r="L1460" s="1078"/>
    </row>
    <row r="1461" spans="1:12" s="926" customFormat="1" ht="42">
      <c r="A1461" s="922" t="s">
        <v>4147</v>
      </c>
      <c r="B1461" s="922" t="s">
        <v>4148</v>
      </c>
      <c r="C1461" s="922" t="s">
        <v>4219</v>
      </c>
      <c r="D1461" s="923">
        <v>46090</v>
      </c>
      <c r="E1461" s="922" t="s">
        <v>4220</v>
      </c>
      <c r="F1461" s="927">
        <v>345.05399999999997</v>
      </c>
      <c r="G1461" s="922">
        <v>2.0099999999999998</v>
      </c>
      <c r="H1461" s="924">
        <v>693.55853999999988</v>
      </c>
      <c r="I1461" s="925"/>
      <c r="K1461" s="1078"/>
      <c r="L1461" s="1078"/>
    </row>
    <row r="1462" spans="1:12" s="926" customFormat="1" ht="42">
      <c r="A1462" s="922" t="s">
        <v>4147</v>
      </c>
      <c r="B1462" s="922" t="s">
        <v>4148</v>
      </c>
      <c r="C1462" s="922" t="s">
        <v>4221</v>
      </c>
      <c r="D1462" s="923">
        <v>46090</v>
      </c>
      <c r="E1462" s="922" t="s">
        <v>4222</v>
      </c>
      <c r="F1462" s="927">
        <v>345.05399999999997</v>
      </c>
      <c r="G1462" s="922">
        <v>2.67</v>
      </c>
      <c r="H1462" s="924">
        <v>921.29417999999987</v>
      </c>
      <c r="I1462" s="925"/>
      <c r="K1462" s="1078"/>
      <c r="L1462" s="1078"/>
    </row>
    <row r="1463" spans="1:12" s="926" customFormat="1" ht="42">
      <c r="A1463" s="922" t="s">
        <v>4147</v>
      </c>
      <c r="B1463" s="922" t="s">
        <v>4148</v>
      </c>
      <c r="C1463" s="922" t="s">
        <v>4223</v>
      </c>
      <c r="D1463" s="923">
        <v>46090</v>
      </c>
      <c r="E1463" s="922" t="s">
        <v>4224</v>
      </c>
      <c r="F1463" s="927">
        <v>345.05399999999997</v>
      </c>
      <c r="G1463" s="922">
        <v>4.9000000000000004</v>
      </c>
      <c r="H1463" s="924">
        <v>1690.7646</v>
      </c>
      <c r="I1463" s="925"/>
      <c r="K1463" s="1078"/>
      <c r="L1463" s="1078"/>
    </row>
    <row r="1464" spans="1:12" s="926" customFormat="1" ht="42">
      <c r="A1464" s="922" t="s">
        <v>4147</v>
      </c>
      <c r="B1464" s="922" t="s">
        <v>4148</v>
      </c>
      <c r="C1464" s="922" t="s">
        <v>4225</v>
      </c>
      <c r="D1464" s="923">
        <v>46110</v>
      </c>
      <c r="E1464" s="922" t="s">
        <v>4226</v>
      </c>
      <c r="F1464" s="927">
        <v>345.05399999999997</v>
      </c>
      <c r="G1464" s="922">
        <v>2.52</v>
      </c>
      <c r="H1464" s="924">
        <v>869.53607999999997</v>
      </c>
      <c r="I1464" s="925"/>
      <c r="K1464" s="1078"/>
      <c r="L1464" s="1078"/>
    </row>
    <row r="1465" spans="1:12" s="926" customFormat="1" ht="42">
      <c r="A1465" s="922" t="s">
        <v>4147</v>
      </c>
      <c r="B1465" s="922" t="s">
        <v>4148</v>
      </c>
      <c r="C1465" s="922" t="s">
        <v>4227</v>
      </c>
      <c r="D1465" s="923">
        <v>46110</v>
      </c>
      <c r="E1465" s="922" t="s">
        <v>4228</v>
      </c>
      <c r="F1465" s="927">
        <v>345.05399999999997</v>
      </c>
      <c r="G1465" s="922">
        <v>2.77</v>
      </c>
      <c r="H1465" s="924">
        <v>955.79957999999988</v>
      </c>
      <c r="I1465" s="925"/>
      <c r="K1465" s="1078"/>
      <c r="L1465" s="1078"/>
    </row>
    <row r="1466" spans="1:12" s="926" customFormat="1" ht="42">
      <c r="A1466" s="922" t="s">
        <v>4147</v>
      </c>
      <c r="B1466" s="922" t="s">
        <v>4148</v>
      </c>
      <c r="C1466" s="922" t="s">
        <v>4229</v>
      </c>
      <c r="D1466" s="923">
        <v>46110</v>
      </c>
      <c r="E1466" s="922" t="s">
        <v>4230</v>
      </c>
      <c r="F1466" s="927">
        <v>345.05399999999997</v>
      </c>
      <c r="G1466" s="922">
        <v>2.11</v>
      </c>
      <c r="H1466" s="924">
        <v>728.06393999999989</v>
      </c>
      <c r="I1466" s="925"/>
      <c r="K1466" s="1078"/>
      <c r="L1466" s="1078"/>
    </row>
    <row r="1467" spans="1:12" s="926" customFormat="1" ht="42">
      <c r="A1467" s="922" t="s">
        <v>4147</v>
      </c>
      <c r="B1467" s="922" t="s">
        <v>4148</v>
      </c>
      <c r="C1467" s="922" t="s">
        <v>4231</v>
      </c>
      <c r="D1467" s="923">
        <v>46110</v>
      </c>
      <c r="E1467" s="922" t="s">
        <v>4232</v>
      </c>
      <c r="F1467" s="927">
        <v>345.05399999999997</v>
      </c>
      <c r="G1467" s="922">
        <v>8.0299999999999994</v>
      </c>
      <c r="H1467" s="924">
        <v>2770.7836199999997</v>
      </c>
      <c r="I1467" s="925"/>
      <c r="K1467" s="1078"/>
      <c r="L1467" s="1078"/>
    </row>
    <row r="1468" spans="1:12" s="926" customFormat="1" ht="42">
      <c r="A1468" s="922" t="s">
        <v>4147</v>
      </c>
      <c r="B1468" s="922" t="s">
        <v>4148</v>
      </c>
      <c r="C1468" s="922" t="s">
        <v>4233</v>
      </c>
      <c r="D1468" s="923">
        <v>46110</v>
      </c>
      <c r="E1468" s="922" t="s">
        <v>4234</v>
      </c>
      <c r="F1468" s="927">
        <v>345.05399999999997</v>
      </c>
      <c r="G1468" s="922">
        <v>2.33</v>
      </c>
      <c r="H1468" s="924">
        <v>803.97582</v>
      </c>
      <c r="I1468" s="925"/>
      <c r="K1468" s="1078"/>
      <c r="L1468" s="1078"/>
    </row>
    <row r="1469" spans="1:12" s="926" customFormat="1" ht="42">
      <c r="A1469" s="922" t="s">
        <v>4147</v>
      </c>
      <c r="B1469" s="922" t="s">
        <v>4148</v>
      </c>
      <c r="C1469" s="922" t="s">
        <v>4235</v>
      </c>
      <c r="D1469" s="923">
        <v>46110</v>
      </c>
      <c r="E1469" s="922" t="s">
        <v>4236</v>
      </c>
      <c r="F1469" s="927">
        <v>345.05399999999997</v>
      </c>
      <c r="G1469" s="922">
        <v>0.84</v>
      </c>
      <c r="H1469" s="924">
        <v>289.84535999999997</v>
      </c>
      <c r="I1469" s="925"/>
      <c r="K1469" s="1078"/>
      <c r="L1469" s="1078"/>
    </row>
    <row r="1470" spans="1:12" s="926" customFormat="1" ht="42">
      <c r="A1470" s="922" t="s">
        <v>4147</v>
      </c>
      <c r="B1470" s="922" t="s">
        <v>4148</v>
      </c>
      <c r="C1470" s="922" t="s">
        <v>4237</v>
      </c>
      <c r="D1470" s="923">
        <v>46110</v>
      </c>
      <c r="E1470" s="922" t="s">
        <v>4238</v>
      </c>
      <c r="F1470" s="927">
        <v>345.05399999999997</v>
      </c>
      <c r="G1470" s="922">
        <v>0.92</v>
      </c>
      <c r="H1470" s="924">
        <v>317.44968</v>
      </c>
      <c r="I1470" s="925"/>
      <c r="K1470" s="1078"/>
      <c r="L1470" s="1078"/>
    </row>
    <row r="1471" spans="1:12" s="926" customFormat="1" ht="42">
      <c r="A1471" s="922" t="s">
        <v>4147</v>
      </c>
      <c r="B1471" s="922" t="s">
        <v>4148</v>
      </c>
      <c r="C1471" s="922" t="s">
        <v>4239</v>
      </c>
      <c r="D1471" s="923">
        <v>46110</v>
      </c>
      <c r="E1471" s="922" t="s">
        <v>4240</v>
      </c>
      <c r="F1471" s="927">
        <v>345.05399999999997</v>
      </c>
      <c r="G1471" s="922">
        <v>0.7</v>
      </c>
      <c r="H1471" s="924">
        <v>241.53779999999998</v>
      </c>
      <c r="I1471" s="925"/>
      <c r="K1471" s="1078"/>
      <c r="L1471" s="1078"/>
    </row>
    <row r="1472" spans="1:12" s="926" customFormat="1" ht="42">
      <c r="A1472" s="922" t="s">
        <v>4147</v>
      </c>
      <c r="B1472" s="922" t="s">
        <v>4148</v>
      </c>
      <c r="C1472" s="922" t="s">
        <v>4241</v>
      </c>
      <c r="D1472" s="923">
        <v>46110</v>
      </c>
      <c r="E1472" s="922" t="s">
        <v>4242</v>
      </c>
      <c r="F1472" s="927">
        <v>345.05399999999997</v>
      </c>
      <c r="G1472" s="922">
        <v>2.68</v>
      </c>
      <c r="H1472" s="924">
        <v>924.74472000000003</v>
      </c>
      <c r="I1472" s="925"/>
      <c r="K1472" s="1078"/>
      <c r="L1472" s="1078"/>
    </row>
    <row r="1473" spans="1:12" s="926" customFormat="1" ht="42">
      <c r="A1473" s="922" t="s">
        <v>4147</v>
      </c>
      <c r="B1473" s="922" t="s">
        <v>4148</v>
      </c>
      <c r="C1473" s="922" t="s">
        <v>4243</v>
      </c>
      <c r="D1473" s="923">
        <v>46110</v>
      </c>
      <c r="E1473" s="922" t="s">
        <v>4244</v>
      </c>
      <c r="F1473" s="927">
        <v>345.05399999999997</v>
      </c>
      <c r="G1473" s="922">
        <v>0.78</v>
      </c>
      <c r="H1473" s="924">
        <v>269.14211999999998</v>
      </c>
      <c r="I1473" s="925"/>
      <c r="K1473" s="1078"/>
      <c r="L1473" s="1078"/>
    </row>
    <row r="1474" spans="1:12" s="926" customFormat="1" ht="42">
      <c r="A1474" s="922" t="s">
        <v>4147</v>
      </c>
      <c r="B1474" s="922" t="s">
        <v>4148</v>
      </c>
      <c r="C1474" s="922" t="s">
        <v>4245</v>
      </c>
      <c r="D1474" s="923">
        <v>46110</v>
      </c>
      <c r="E1474" s="922" t="s">
        <v>4246</v>
      </c>
      <c r="F1474" s="927">
        <v>345.05399999999997</v>
      </c>
      <c r="G1474" s="922">
        <v>6.71</v>
      </c>
      <c r="H1474" s="924">
        <v>2315.3123399999999</v>
      </c>
      <c r="I1474" s="925"/>
      <c r="K1474" s="1078"/>
      <c r="L1474" s="1078"/>
    </row>
    <row r="1475" spans="1:12" s="926" customFormat="1" ht="42">
      <c r="A1475" s="922" t="s">
        <v>4147</v>
      </c>
      <c r="B1475" s="922" t="s">
        <v>4148</v>
      </c>
      <c r="C1475" s="922" t="s">
        <v>4247</v>
      </c>
      <c r="D1475" s="923">
        <v>46110</v>
      </c>
      <c r="E1475" s="922" t="s">
        <v>4248</v>
      </c>
      <c r="F1475" s="927">
        <v>345.05399999999997</v>
      </c>
      <c r="G1475" s="922">
        <v>1.4</v>
      </c>
      <c r="H1475" s="924">
        <v>483.07559999999995</v>
      </c>
      <c r="I1475" s="925"/>
      <c r="K1475" s="1078"/>
      <c r="L1475" s="1078"/>
    </row>
    <row r="1476" spans="1:12" s="926" customFormat="1" ht="42">
      <c r="A1476" s="922" t="s">
        <v>4147</v>
      </c>
      <c r="B1476" s="922" t="s">
        <v>4148</v>
      </c>
      <c r="C1476" s="922" t="s">
        <v>4249</v>
      </c>
      <c r="D1476" s="923">
        <v>46110</v>
      </c>
      <c r="E1476" s="922" t="s">
        <v>4250</v>
      </c>
      <c r="F1476" s="927">
        <v>345.05399999999997</v>
      </c>
      <c r="G1476" s="922">
        <v>2.2400000000000002</v>
      </c>
      <c r="H1476" s="924">
        <v>772.92096000000004</v>
      </c>
      <c r="I1476" s="925"/>
      <c r="K1476" s="1078"/>
      <c r="L1476" s="1078"/>
    </row>
    <row r="1477" spans="1:12" s="926" customFormat="1" ht="42">
      <c r="A1477" s="922" t="s">
        <v>4147</v>
      </c>
      <c r="B1477" s="922" t="s">
        <v>4148</v>
      </c>
      <c r="C1477" s="922" t="s">
        <v>4251</v>
      </c>
      <c r="D1477" s="923">
        <v>46110</v>
      </c>
      <c r="E1477" s="922" t="s">
        <v>4252</v>
      </c>
      <c r="F1477" s="927">
        <v>345.05399999999997</v>
      </c>
      <c r="G1477" s="922">
        <v>0.47</v>
      </c>
      <c r="H1477" s="924">
        <v>162.17537999999999</v>
      </c>
      <c r="I1477" s="925"/>
      <c r="K1477" s="1078"/>
      <c r="L1477" s="1078"/>
    </row>
    <row r="1478" spans="1:12" s="926" customFormat="1" ht="42">
      <c r="A1478" s="922" t="s">
        <v>4147</v>
      </c>
      <c r="B1478" s="922" t="s">
        <v>4148</v>
      </c>
      <c r="C1478" s="922" t="s">
        <v>4253</v>
      </c>
      <c r="D1478" s="923">
        <v>46112</v>
      </c>
      <c r="E1478" s="922" t="s">
        <v>4254</v>
      </c>
      <c r="F1478" s="927">
        <v>345.05399999999997</v>
      </c>
      <c r="G1478" s="922">
        <v>10.07</v>
      </c>
      <c r="H1478" s="924">
        <v>3474.6937799999996</v>
      </c>
      <c r="I1478" s="925"/>
      <c r="K1478" s="1078"/>
      <c r="L1478" s="1078"/>
    </row>
    <row r="1479" spans="1:12" s="926" customFormat="1" ht="42">
      <c r="A1479" s="922" t="s">
        <v>4147</v>
      </c>
      <c r="B1479" s="922" t="s">
        <v>4148</v>
      </c>
      <c r="C1479" s="922" t="s">
        <v>4255</v>
      </c>
      <c r="D1479" s="923">
        <v>46112</v>
      </c>
      <c r="E1479" s="922" t="s">
        <v>4256</v>
      </c>
      <c r="F1479" s="927">
        <v>345.05399999999997</v>
      </c>
      <c r="G1479" s="922">
        <v>11.08</v>
      </c>
      <c r="H1479" s="924">
        <v>3823.1983199999995</v>
      </c>
      <c r="I1479" s="925"/>
      <c r="K1479" s="1078"/>
      <c r="L1479" s="1078"/>
    </row>
    <row r="1480" spans="1:12" s="926" customFormat="1" ht="42">
      <c r="A1480" s="922" t="s">
        <v>4147</v>
      </c>
      <c r="B1480" s="922" t="s">
        <v>4148</v>
      </c>
      <c r="C1480" s="922" t="s">
        <v>4257</v>
      </c>
      <c r="D1480" s="923">
        <v>46112</v>
      </c>
      <c r="E1480" s="922" t="s">
        <v>4258</v>
      </c>
      <c r="F1480" s="927">
        <v>345.05399999999997</v>
      </c>
      <c r="G1480" s="922">
        <v>8.44</v>
      </c>
      <c r="H1480" s="924">
        <v>2912.2557599999996</v>
      </c>
      <c r="I1480" s="925"/>
      <c r="K1480" s="1078"/>
      <c r="L1480" s="1078"/>
    </row>
    <row r="1481" spans="1:12" s="926" customFormat="1" ht="42">
      <c r="A1481" s="922" t="s">
        <v>4147</v>
      </c>
      <c r="B1481" s="922" t="s">
        <v>4148</v>
      </c>
      <c r="C1481" s="922" t="s">
        <v>4259</v>
      </c>
      <c r="D1481" s="923">
        <v>46112</v>
      </c>
      <c r="E1481" s="922" t="s">
        <v>4260</v>
      </c>
      <c r="F1481" s="927">
        <v>345.05399999999997</v>
      </c>
      <c r="G1481" s="922">
        <v>32.119999999999997</v>
      </c>
      <c r="H1481" s="924">
        <v>11083.134479999999</v>
      </c>
      <c r="I1481" s="925"/>
      <c r="K1481" s="1078"/>
      <c r="L1481" s="1078"/>
    </row>
    <row r="1482" spans="1:12" s="926" customFormat="1" ht="42">
      <c r="A1482" s="922" t="s">
        <v>4147</v>
      </c>
      <c r="B1482" s="922" t="s">
        <v>4148</v>
      </c>
      <c r="C1482" s="922" t="s">
        <v>4261</v>
      </c>
      <c r="D1482" s="923">
        <v>46112</v>
      </c>
      <c r="E1482" s="922" t="s">
        <v>4262</v>
      </c>
      <c r="F1482" s="927">
        <v>345.05399999999997</v>
      </c>
      <c r="G1482" s="922">
        <v>9.3000000000000007</v>
      </c>
      <c r="H1482" s="924">
        <v>3209.0021999999999</v>
      </c>
      <c r="I1482" s="925"/>
      <c r="K1482" s="1078"/>
      <c r="L1482" s="1078"/>
    </row>
    <row r="1483" spans="1:12" s="926" customFormat="1" ht="42">
      <c r="A1483" s="922" t="s">
        <v>4147</v>
      </c>
      <c r="B1483" s="922" t="s">
        <v>4148</v>
      </c>
      <c r="C1483" s="922" t="s">
        <v>4263</v>
      </c>
      <c r="D1483" s="923">
        <v>46113</v>
      </c>
      <c r="E1483" s="922" t="s">
        <v>4264</v>
      </c>
      <c r="F1483" s="927">
        <v>345.05399999999997</v>
      </c>
      <c r="G1483" s="922">
        <v>26.86</v>
      </c>
      <c r="H1483" s="924">
        <v>9268.1504399999994</v>
      </c>
      <c r="I1483" s="925"/>
      <c r="K1483" s="1078"/>
      <c r="L1483" s="1078"/>
    </row>
    <row r="1484" spans="1:12" s="926" customFormat="1" ht="42">
      <c r="A1484" s="922" t="s">
        <v>4147</v>
      </c>
      <c r="B1484" s="922" t="s">
        <v>4148</v>
      </c>
      <c r="C1484" s="922" t="s">
        <v>4265</v>
      </c>
      <c r="D1484" s="923">
        <v>46113</v>
      </c>
      <c r="E1484" s="922" t="s">
        <v>4266</v>
      </c>
      <c r="F1484" s="927">
        <v>345.05399999999997</v>
      </c>
      <c r="G1484" s="922">
        <v>5.58</v>
      </c>
      <c r="H1484" s="924">
        <v>1925.4013199999999</v>
      </c>
      <c r="I1484" s="925"/>
      <c r="K1484" s="1078"/>
      <c r="L1484" s="1078"/>
    </row>
    <row r="1485" spans="1:12" s="926" customFormat="1" ht="42">
      <c r="A1485" s="922" t="s">
        <v>4147</v>
      </c>
      <c r="B1485" s="922" t="s">
        <v>4148</v>
      </c>
      <c r="C1485" s="922" t="s">
        <v>4267</v>
      </c>
      <c r="D1485" s="923">
        <v>46140</v>
      </c>
      <c r="E1485" s="922" t="s">
        <v>4268</v>
      </c>
      <c r="F1485" s="927">
        <v>345.05399999999997</v>
      </c>
      <c r="G1485" s="922">
        <v>10.65</v>
      </c>
      <c r="H1485" s="924">
        <v>3674.8251</v>
      </c>
      <c r="I1485" s="925"/>
      <c r="K1485" s="1078"/>
      <c r="L1485" s="1078"/>
    </row>
    <row r="1486" spans="1:12" s="926" customFormat="1" ht="42">
      <c r="A1486" s="922" t="s">
        <v>4147</v>
      </c>
      <c r="B1486" s="922" t="s">
        <v>4148</v>
      </c>
      <c r="C1486" s="922" t="s">
        <v>4269</v>
      </c>
      <c r="D1486" s="923">
        <v>46140</v>
      </c>
      <c r="E1486" s="922" t="s">
        <v>4270</v>
      </c>
      <c r="F1486" s="927">
        <v>345.05399999999997</v>
      </c>
      <c r="G1486" s="922">
        <v>3.55</v>
      </c>
      <c r="H1486" s="924">
        <v>1224.9416999999999</v>
      </c>
      <c r="I1486" s="925"/>
      <c r="K1486" s="1078"/>
      <c r="L1486" s="1078"/>
    </row>
    <row r="1487" spans="1:12" s="926" customFormat="1" ht="42">
      <c r="A1487" s="922" t="s">
        <v>4147</v>
      </c>
      <c r="B1487" s="922" t="s">
        <v>4148</v>
      </c>
      <c r="C1487" s="922" t="s">
        <v>4271</v>
      </c>
      <c r="D1487" s="923">
        <v>46141</v>
      </c>
      <c r="E1487" s="922" t="s">
        <v>4272</v>
      </c>
      <c r="F1487" s="927">
        <v>345.05399999999997</v>
      </c>
      <c r="G1487" s="922">
        <v>8.9</v>
      </c>
      <c r="H1487" s="924">
        <v>3070.9805999999999</v>
      </c>
      <c r="I1487" s="925"/>
      <c r="K1487" s="1078"/>
      <c r="L1487" s="1078"/>
    </row>
    <row r="1488" spans="1:12" s="926" customFormat="1" ht="42">
      <c r="A1488" s="922" t="s">
        <v>4147</v>
      </c>
      <c r="B1488" s="922" t="s">
        <v>4148</v>
      </c>
      <c r="C1488" s="922" t="s">
        <v>4273</v>
      </c>
      <c r="D1488" s="923">
        <v>46141</v>
      </c>
      <c r="E1488" s="922" t="s">
        <v>4274</v>
      </c>
      <c r="F1488" s="927">
        <v>345.05399999999997</v>
      </c>
      <c r="G1488" s="922">
        <v>2.97</v>
      </c>
      <c r="H1488" s="924">
        <v>1024.8103799999999</v>
      </c>
      <c r="I1488" s="925"/>
      <c r="K1488" s="1078"/>
      <c r="L1488" s="1078"/>
    </row>
    <row r="1489" spans="1:12" s="926" customFormat="1" ht="42">
      <c r="A1489" s="922" t="s">
        <v>4147</v>
      </c>
      <c r="B1489" s="922" t="s">
        <v>4148</v>
      </c>
      <c r="C1489" s="922" t="s">
        <v>4275</v>
      </c>
      <c r="D1489" s="923">
        <v>46145</v>
      </c>
      <c r="E1489" s="922" t="s">
        <v>4276</v>
      </c>
      <c r="F1489" s="927">
        <v>345.05399999999997</v>
      </c>
      <c r="G1489" s="922">
        <v>42.62</v>
      </c>
      <c r="H1489" s="924">
        <v>14706.201479999998</v>
      </c>
      <c r="I1489" s="925"/>
      <c r="K1489" s="1078"/>
      <c r="L1489" s="1078"/>
    </row>
    <row r="1490" spans="1:12" s="926" customFormat="1" ht="42">
      <c r="A1490" s="922" t="s">
        <v>4147</v>
      </c>
      <c r="B1490" s="922" t="s">
        <v>4148</v>
      </c>
      <c r="C1490" s="922" t="s">
        <v>4277</v>
      </c>
      <c r="D1490" s="923">
        <v>46145</v>
      </c>
      <c r="E1490" s="922" t="s">
        <v>4278</v>
      </c>
      <c r="F1490" s="927">
        <v>345.05399999999997</v>
      </c>
      <c r="G1490" s="922">
        <v>35.6</v>
      </c>
      <c r="H1490" s="924">
        <v>12283.922399999999</v>
      </c>
      <c r="I1490" s="925"/>
      <c r="K1490" s="1078"/>
      <c r="L1490" s="1078"/>
    </row>
    <row r="1491" spans="1:12" s="926" customFormat="1" ht="42">
      <c r="A1491" s="922" t="s">
        <v>4147</v>
      </c>
      <c r="B1491" s="922" t="s">
        <v>4148</v>
      </c>
      <c r="C1491" s="922" t="s">
        <v>4279</v>
      </c>
      <c r="D1491" s="923">
        <v>46019</v>
      </c>
      <c r="E1491" s="922" t="s">
        <v>4280</v>
      </c>
      <c r="F1491" s="927">
        <v>345.05399999999997</v>
      </c>
      <c r="G1491" s="922">
        <v>7.08</v>
      </c>
      <c r="H1491" s="924">
        <v>2442.9823199999996</v>
      </c>
      <c r="I1491" s="925"/>
      <c r="K1491" s="1078"/>
      <c r="L1491" s="1078"/>
    </row>
    <row r="1492" spans="1:12" s="926" customFormat="1" ht="42">
      <c r="A1492" s="922" t="s">
        <v>4147</v>
      </c>
      <c r="B1492" s="922" t="s">
        <v>4148</v>
      </c>
      <c r="C1492" s="922" t="s">
        <v>4281</v>
      </c>
      <c r="D1492" s="923">
        <v>46022</v>
      </c>
      <c r="E1492" s="922" t="s">
        <v>4282</v>
      </c>
      <c r="F1492" s="927">
        <v>345.05399999999997</v>
      </c>
      <c r="G1492" s="922">
        <v>2.36</v>
      </c>
      <c r="H1492" s="924">
        <v>814.32743999999991</v>
      </c>
      <c r="I1492" s="925"/>
      <c r="K1492" s="1078"/>
      <c r="L1492" s="1078"/>
    </row>
    <row r="1493" spans="1:12" s="926" customFormat="1" ht="42">
      <c r="A1493" s="922" t="s">
        <v>4147</v>
      </c>
      <c r="B1493" s="922" t="s">
        <v>4148</v>
      </c>
      <c r="C1493" s="922" t="s">
        <v>4283</v>
      </c>
      <c r="D1493" s="923">
        <v>46019</v>
      </c>
      <c r="E1493" s="922" t="s">
        <v>4284</v>
      </c>
      <c r="F1493" s="927">
        <v>345.05399999999997</v>
      </c>
      <c r="G1493" s="922">
        <v>28.33</v>
      </c>
      <c r="H1493" s="924">
        <v>9775.3798199999983</v>
      </c>
      <c r="I1493" s="925"/>
      <c r="K1493" s="1078"/>
      <c r="L1493" s="1078"/>
    </row>
    <row r="1494" spans="1:12" s="926" customFormat="1" ht="42">
      <c r="A1494" s="922" t="s">
        <v>4147</v>
      </c>
      <c r="B1494" s="922" t="s">
        <v>4148</v>
      </c>
      <c r="C1494" s="922" t="s">
        <v>4285</v>
      </c>
      <c r="D1494" s="923">
        <v>46040</v>
      </c>
      <c r="E1494" s="922" t="s">
        <v>4286</v>
      </c>
      <c r="F1494" s="927">
        <v>345.05399999999997</v>
      </c>
      <c r="G1494" s="922">
        <v>2.39</v>
      </c>
      <c r="H1494" s="924">
        <v>824.67905999999994</v>
      </c>
      <c r="I1494" s="925"/>
      <c r="K1494" s="1078"/>
      <c r="L1494" s="1078"/>
    </row>
    <row r="1495" spans="1:12" s="926" customFormat="1" ht="42">
      <c r="A1495" s="922" t="s">
        <v>4147</v>
      </c>
      <c r="B1495" s="922" t="s">
        <v>4148</v>
      </c>
      <c r="C1495" s="922" t="s">
        <v>4287</v>
      </c>
      <c r="D1495" s="923">
        <v>46062</v>
      </c>
      <c r="E1495" s="922" t="s">
        <v>4288</v>
      </c>
      <c r="F1495" s="927">
        <v>345.05399999999997</v>
      </c>
      <c r="G1495" s="922">
        <v>7.29</v>
      </c>
      <c r="H1495" s="924">
        <v>2515.4436599999999</v>
      </c>
      <c r="I1495" s="925"/>
      <c r="K1495" s="1078"/>
      <c r="L1495" s="1078"/>
    </row>
    <row r="1496" spans="1:12" s="926" customFormat="1" ht="42">
      <c r="A1496" s="922" t="s">
        <v>4147</v>
      </c>
      <c r="B1496" s="922" t="s">
        <v>4148</v>
      </c>
      <c r="C1496" s="922" t="s">
        <v>4289</v>
      </c>
      <c r="D1496" s="923">
        <v>46062</v>
      </c>
      <c r="E1496" s="922" t="s">
        <v>4290</v>
      </c>
      <c r="F1496" s="927">
        <v>345.05399999999997</v>
      </c>
      <c r="G1496" s="922">
        <v>2.4300000000000002</v>
      </c>
      <c r="H1496" s="924">
        <v>838.48122000000001</v>
      </c>
      <c r="I1496" s="925"/>
      <c r="K1496" s="1078"/>
      <c r="L1496" s="1078"/>
    </row>
    <row r="1497" spans="1:12" s="926" customFormat="1" ht="42">
      <c r="A1497" s="922" t="s">
        <v>4147</v>
      </c>
      <c r="B1497" s="922" t="s">
        <v>4148</v>
      </c>
      <c r="C1497" s="922" t="s">
        <v>4291</v>
      </c>
      <c r="D1497" s="923">
        <v>46065</v>
      </c>
      <c r="E1497" s="922" t="s">
        <v>4292</v>
      </c>
      <c r="F1497" s="927">
        <v>345.05399999999997</v>
      </c>
      <c r="G1497" s="922">
        <v>29.15</v>
      </c>
      <c r="H1497" s="924">
        <v>10058.324099999998</v>
      </c>
      <c r="I1497" s="925"/>
      <c r="K1497" s="1078"/>
      <c r="L1497" s="1078"/>
    </row>
    <row r="1498" spans="1:12" s="926" customFormat="1" ht="42">
      <c r="A1498" s="922" t="s">
        <v>4147</v>
      </c>
      <c r="B1498" s="922" t="s">
        <v>4148</v>
      </c>
      <c r="C1498" s="922" t="s">
        <v>4293</v>
      </c>
      <c r="D1498" s="923">
        <v>46065</v>
      </c>
      <c r="E1498" s="922" t="s">
        <v>4294</v>
      </c>
      <c r="F1498" s="927">
        <v>345.05399999999997</v>
      </c>
      <c r="G1498" s="922">
        <v>2.4300000000000002</v>
      </c>
      <c r="H1498" s="924">
        <v>838.48122000000001</v>
      </c>
      <c r="I1498" s="925"/>
      <c r="K1498" s="1078"/>
      <c r="L1498" s="1078"/>
    </row>
    <row r="1499" spans="1:12" s="926" customFormat="1" ht="42">
      <c r="A1499" s="922" t="s">
        <v>4147</v>
      </c>
      <c r="B1499" s="922" t="s">
        <v>4148</v>
      </c>
      <c r="C1499" s="922" t="s">
        <v>4295</v>
      </c>
      <c r="D1499" s="923">
        <v>46068</v>
      </c>
      <c r="E1499" s="922" t="s">
        <v>4296</v>
      </c>
      <c r="F1499" s="927">
        <v>345.05399999999997</v>
      </c>
      <c r="G1499" s="922">
        <v>7.2</v>
      </c>
      <c r="H1499" s="924">
        <v>2484.3887999999997</v>
      </c>
      <c r="I1499" s="925"/>
      <c r="K1499" s="1078"/>
      <c r="L1499" s="1078"/>
    </row>
    <row r="1500" spans="1:12" s="926" customFormat="1" ht="42">
      <c r="A1500" s="922" t="s">
        <v>4147</v>
      </c>
      <c r="B1500" s="922" t="s">
        <v>4148</v>
      </c>
      <c r="C1500" s="922" t="s">
        <v>4297</v>
      </c>
      <c r="D1500" s="923">
        <v>46068</v>
      </c>
      <c r="E1500" s="922" t="s">
        <v>4298</v>
      </c>
      <c r="F1500" s="927">
        <v>345.05399999999997</v>
      </c>
      <c r="G1500" s="922">
        <v>2.4</v>
      </c>
      <c r="H1500" s="924">
        <v>828.12959999999987</v>
      </c>
      <c r="I1500" s="925"/>
      <c r="K1500" s="1078"/>
      <c r="L1500" s="1078"/>
    </row>
    <row r="1501" spans="1:12" s="926" customFormat="1" ht="42">
      <c r="A1501" s="922" t="s">
        <v>4147</v>
      </c>
      <c r="B1501" s="922" t="s">
        <v>4148</v>
      </c>
      <c r="C1501" s="922" t="s">
        <v>4299</v>
      </c>
      <c r="D1501" s="923">
        <v>46135</v>
      </c>
      <c r="E1501" s="922" t="s">
        <v>4300</v>
      </c>
      <c r="F1501" s="927">
        <v>345.05399999999997</v>
      </c>
      <c r="G1501" s="922">
        <v>28.81</v>
      </c>
      <c r="H1501" s="924">
        <v>9941.0057399999987</v>
      </c>
      <c r="I1501" s="925"/>
      <c r="K1501" s="1078"/>
      <c r="L1501" s="1078"/>
    </row>
    <row r="1502" spans="1:12" s="926" customFormat="1" ht="42">
      <c r="A1502" s="922" t="s">
        <v>4147</v>
      </c>
      <c r="B1502" s="922" t="s">
        <v>4148</v>
      </c>
      <c r="C1502" s="922" t="s">
        <v>4301</v>
      </c>
      <c r="D1502" s="923">
        <v>46160</v>
      </c>
      <c r="E1502" s="922" t="s">
        <v>4302</v>
      </c>
      <c r="F1502" s="927">
        <v>345.05399999999997</v>
      </c>
      <c r="G1502" s="922">
        <v>11.47</v>
      </c>
      <c r="H1502" s="924">
        <v>3957.7693799999997</v>
      </c>
      <c r="I1502" s="925"/>
      <c r="K1502" s="1078"/>
      <c r="L1502" s="1078"/>
    </row>
    <row r="1503" spans="1:12" s="926" customFormat="1" ht="42">
      <c r="A1503" s="922" t="s">
        <v>4147</v>
      </c>
      <c r="B1503" s="922" t="s">
        <v>4148</v>
      </c>
      <c r="C1503" s="922" t="s">
        <v>4303</v>
      </c>
      <c r="D1503" s="923">
        <v>46259</v>
      </c>
      <c r="E1503" s="922" t="s">
        <v>4304</v>
      </c>
      <c r="F1503" s="927">
        <v>345.05399999999997</v>
      </c>
      <c r="G1503" s="922">
        <v>3.82</v>
      </c>
      <c r="H1503" s="924">
        <v>1318.1062799999997</v>
      </c>
      <c r="I1503" s="925"/>
      <c r="K1503" s="1078"/>
      <c r="L1503" s="1078"/>
    </row>
    <row r="1504" spans="1:12" s="926" customFormat="1" ht="42">
      <c r="A1504" s="922" t="s">
        <v>4147</v>
      </c>
      <c r="B1504" s="922" t="s">
        <v>4148</v>
      </c>
      <c r="C1504" s="922" t="s">
        <v>4305</v>
      </c>
      <c r="D1504" s="923">
        <v>46160</v>
      </c>
      <c r="E1504" s="922" t="s">
        <v>4306</v>
      </c>
      <c r="F1504" s="927">
        <v>345.05399999999997</v>
      </c>
      <c r="G1504" s="922">
        <v>9.4499999999999993</v>
      </c>
      <c r="H1504" s="924">
        <v>3260.7602999999995</v>
      </c>
      <c r="I1504" s="925"/>
      <c r="K1504" s="1078"/>
      <c r="L1504" s="1078"/>
    </row>
    <row r="1505" spans="1:12" s="926" customFormat="1" ht="42">
      <c r="A1505" s="922" t="s">
        <v>4147</v>
      </c>
      <c r="B1505" s="922" t="s">
        <v>4148</v>
      </c>
      <c r="C1505" s="922" t="s">
        <v>4307</v>
      </c>
      <c r="D1505" s="923">
        <v>46160</v>
      </c>
      <c r="E1505" s="922" t="s">
        <v>4308</v>
      </c>
      <c r="F1505" s="927">
        <v>345.05399999999997</v>
      </c>
      <c r="G1505" s="922">
        <v>3.15</v>
      </c>
      <c r="H1505" s="924">
        <v>1086.9200999999998</v>
      </c>
      <c r="I1505" s="925"/>
      <c r="K1505" s="1078"/>
      <c r="L1505" s="1078"/>
    </row>
    <row r="1506" spans="1:12" s="926" customFormat="1" ht="42">
      <c r="A1506" s="922" t="s">
        <v>4147</v>
      </c>
      <c r="B1506" s="922" t="s">
        <v>4148</v>
      </c>
      <c r="C1506" s="922" t="s">
        <v>4309</v>
      </c>
      <c r="D1506" s="923">
        <v>46160</v>
      </c>
      <c r="E1506" s="922" t="s">
        <v>4310</v>
      </c>
      <c r="F1506" s="927">
        <v>345.05399999999997</v>
      </c>
      <c r="G1506" s="922">
        <v>1.66</v>
      </c>
      <c r="H1506" s="924">
        <v>572.78963999999996</v>
      </c>
      <c r="I1506" s="925"/>
      <c r="K1506" s="1078"/>
      <c r="L1506" s="1078"/>
    </row>
    <row r="1507" spans="1:12" s="926" customFormat="1" ht="42">
      <c r="A1507" s="922" t="s">
        <v>4147</v>
      </c>
      <c r="B1507" s="922" t="s">
        <v>4148</v>
      </c>
      <c r="C1507" s="922" t="s">
        <v>4311</v>
      </c>
      <c r="D1507" s="923">
        <v>46160</v>
      </c>
      <c r="E1507" s="922" t="s">
        <v>4312</v>
      </c>
      <c r="F1507" s="927">
        <v>345.05399999999997</v>
      </c>
      <c r="G1507" s="922">
        <v>0.55000000000000004</v>
      </c>
      <c r="H1507" s="924">
        <v>189.77969999999999</v>
      </c>
      <c r="I1507" s="925"/>
      <c r="K1507" s="1078"/>
      <c r="L1507" s="1078"/>
    </row>
    <row r="1508" spans="1:12" s="926" customFormat="1" ht="42">
      <c r="A1508" s="922" t="s">
        <v>4147</v>
      </c>
      <c r="B1508" s="922" t="s">
        <v>4148</v>
      </c>
      <c r="C1508" s="922" t="s">
        <v>4313</v>
      </c>
      <c r="D1508" s="923">
        <v>46160</v>
      </c>
      <c r="E1508" s="922" t="s">
        <v>4314</v>
      </c>
      <c r="F1508" s="927">
        <v>345.05399999999997</v>
      </c>
      <c r="G1508" s="922">
        <v>10.71</v>
      </c>
      <c r="H1508" s="924">
        <v>3695.5283399999998</v>
      </c>
      <c r="I1508" s="925"/>
      <c r="K1508" s="1078"/>
      <c r="L1508" s="1078"/>
    </row>
    <row r="1509" spans="1:12" s="926" customFormat="1" ht="42">
      <c r="A1509" s="922" t="s">
        <v>4147</v>
      </c>
      <c r="B1509" s="922" t="s">
        <v>4148</v>
      </c>
      <c r="C1509" s="922" t="s">
        <v>4315</v>
      </c>
      <c r="D1509" s="923">
        <v>46160</v>
      </c>
      <c r="E1509" s="922" t="s">
        <v>4316</v>
      </c>
      <c r="F1509" s="927">
        <v>345.05399999999997</v>
      </c>
      <c r="G1509" s="922">
        <v>3.57</v>
      </c>
      <c r="H1509" s="924">
        <v>1231.8427799999999</v>
      </c>
      <c r="I1509" s="925"/>
      <c r="K1509" s="1078"/>
      <c r="L1509" s="1078"/>
    </row>
    <row r="1510" spans="1:12" s="926" customFormat="1" ht="42">
      <c r="A1510" s="922" t="s">
        <v>4147</v>
      </c>
      <c r="B1510" s="922" t="s">
        <v>4148</v>
      </c>
      <c r="C1510" s="922" t="s">
        <v>4317</v>
      </c>
      <c r="D1510" s="923">
        <v>46160</v>
      </c>
      <c r="E1510" s="922" t="s">
        <v>4318</v>
      </c>
      <c r="F1510" s="927">
        <v>345.05399999999997</v>
      </c>
      <c r="G1510" s="922">
        <v>2.12</v>
      </c>
      <c r="H1510" s="924">
        <v>731.51447999999993</v>
      </c>
      <c r="I1510" s="925"/>
      <c r="K1510" s="1078"/>
      <c r="L1510" s="1078"/>
    </row>
    <row r="1511" spans="1:12" s="926" customFormat="1" ht="42">
      <c r="A1511" s="922" t="s">
        <v>4147</v>
      </c>
      <c r="B1511" s="922" t="s">
        <v>4148</v>
      </c>
      <c r="C1511" s="922" t="s">
        <v>4319</v>
      </c>
      <c r="D1511" s="923">
        <v>46160</v>
      </c>
      <c r="E1511" s="922" t="s">
        <v>4320</v>
      </c>
      <c r="F1511" s="927">
        <v>345.05399999999997</v>
      </c>
      <c r="G1511" s="922">
        <v>0.71</v>
      </c>
      <c r="H1511" s="924">
        <v>244.98833999999997</v>
      </c>
      <c r="I1511" s="925"/>
      <c r="K1511" s="1078"/>
      <c r="L1511" s="1078"/>
    </row>
    <row r="1512" spans="1:12" s="926" customFormat="1" ht="42">
      <c r="A1512" s="922" t="s">
        <v>4147</v>
      </c>
      <c r="B1512" s="922" t="s">
        <v>4148</v>
      </c>
      <c r="C1512" s="922" t="s">
        <v>4321</v>
      </c>
      <c r="D1512" s="923">
        <v>46181</v>
      </c>
      <c r="E1512" s="922" t="s">
        <v>4322</v>
      </c>
      <c r="F1512" s="927">
        <v>345.05399999999997</v>
      </c>
      <c r="G1512" s="922">
        <v>1.97</v>
      </c>
      <c r="H1512" s="924">
        <v>679.75637999999992</v>
      </c>
      <c r="I1512" s="925"/>
      <c r="K1512" s="1078"/>
      <c r="L1512" s="1078"/>
    </row>
    <row r="1513" spans="1:12" s="926" customFormat="1" ht="42">
      <c r="A1513" s="922" t="s">
        <v>4147</v>
      </c>
      <c r="B1513" s="922" t="s">
        <v>4148</v>
      </c>
      <c r="C1513" s="922" t="s">
        <v>4323</v>
      </c>
      <c r="D1513" s="923">
        <v>46160</v>
      </c>
      <c r="E1513" s="922" t="s">
        <v>4324</v>
      </c>
      <c r="F1513" s="927">
        <v>345.05399999999997</v>
      </c>
      <c r="G1513" s="922">
        <v>0.66</v>
      </c>
      <c r="H1513" s="924">
        <v>227.73563999999999</v>
      </c>
      <c r="I1513" s="925"/>
      <c r="K1513" s="1078"/>
      <c r="L1513" s="1078"/>
    </row>
    <row r="1514" spans="1:12" s="926" customFormat="1" ht="42">
      <c r="A1514" s="922" t="s">
        <v>4147</v>
      </c>
      <c r="B1514" s="922" t="s">
        <v>4148</v>
      </c>
      <c r="C1514" s="922" t="s">
        <v>4325</v>
      </c>
      <c r="D1514" s="923">
        <v>46160</v>
      </c>
      <c r="E1514" s="922" t="s">
        <v>4326</v>
      </c>
      <c r="F1514" s="927">
        <v>345.05399999999997</v>
      </c>
      <c r="G1514" s="922">
        <v>37.81</v>
      </c>
      <c r="H1514" s="924">
        <v>13046.491739999999</v>
      </c>
      <c r="I1514" s="925"/>
      <c r="K1514" s="1078"/>
      <c r="L1514" s="1078"/>
    </row>
    <row r="1515" spans="1:12" s="926" customFormat="1" ht="42">
      <c r="A1515" s="922" t="s">
        <v>4147</v>
      </c>
      <c r="B1515" s="922" t="s">
        <v>4148</v>
      </c>
      <c r="C1515" s="922" t="s">
        <v>4327</v>
      </c>
      <c r="D1515" s="923">
        <v>46162</v>
      </c>
      <c r="E1515" s="922" t="s">
        <v>4328</v>
      </c>
      <c r="F1515" s="927">
        <v>345.05399999999997</v>
      </c>
      <c r="G1515" s="922">
        <v>6.64</v>
      </c>
      <c r="H1515" s="924">
        <v>2291.1585599999999</v>
      </c>
      <c r="I1515" s="925"/>
      <c r="K1515" s="1078"/>
      <c r="L1515" s="1078"/>
    </row>
    <row r="1516" spans="1:12" s="926" customFormat="1" ht="42">
      <c r="A1516" s="922" t="s">
        <v>4147</v>
      </c>
      <c r="B1516" s="922" t="s">
        <v>4148</v>
      </c>
      <c r="C1516" s="922" t="s">
        <v>4329</v>
      </c>
      <c r="D1516" s="923">
        <v>46162</v>
      </c>
      <c r="E1516" s="922" t="s">
        <v>4330</v>
      </c>
      <c r="F1516" s="927">
        <v>345.05399999999997</v>
      </c>
      <c r="G1516" s="922">
        <v>7.54</v>
      </c>
      <c r="H1516" s="924">
        <v>2601.7071599999999</v>
      </c>
      <c r="I1516" s="925"/>
      <c r="K1516" s="1078"/>
      <c r="L1516" s="1078"/>
    </row>
    <row r="1517" spans="1:12" s="926" customFormat="1" ht="42">
      <c r="A1517" s="922" t="s">
        <v>4147</v>
      </c>
      <c r="B1517" s="922" t="s">
        <v>4148</v>
      </c>
      <c r="C1517" s="922" t="s">
        <v>4331</v>
      </c>
      <c r="D1517" s="923">
        <v>46162</v>
      </c>
      <c r="E1517" s="922" t="s">
        <v>4332</v>
      </c>
      <c r="F1517" s="927">
        <v>345.05399999999997</v>
      </c>
      <c r="G1517" s="922">
        <v>42.85</v>
      </c>
      <c r="H1517" s="924">
        <v>14785.563899999999</v>
      </c>
      <c r="I1517" s="925"/>
      <c r="K1517" s="1078"/>
      <c r="L1517" s="1078"/>
    </row>
    <row r="1518" spans="1:12" s="926" customFormat="1" ht="42">
      <c r="A1518" s="922" t="s">
        <v>4147</v>
      </c>
      <c r="B1518" s="922" t="s">
        <v>4148</v>
      </c>
      <c r="C1518" s="922" t="s">
        <v>4333</v>
      </c>
      <c r="D1518" s="923">
        <v>46162</v>
      </c>
      <c r="E1518" s="922" t="s">
        <v>4334</v>
      </c>
      <c r="F1518" s="927">
        <v>345.05399999999997</v>
      </c>
      <c r="G1518" s="922">
        <v>8.4600000000000009</v>
      </c>
      <c r="H1518" s="924">
        <v>2919.1568400000001</v>
      </c>
      <c r="I1518" s="925"/>
      <c r="K1518" s="1078"/>
      <c r="L1518" s="1078"/>
    </row>
    <row r="1519" spans="1:12" s="926" customFormat="1" ht="42">
      <c r="A1519" s="922" t="s">
        <v>4147</v>
      </c>
      <c r="B1519" s="922" t="s">
        <v>4148</v>
      </c>
      <c r="C1519" s="922" t="s">
        <v>4335</v>
      </c>
      <c r="D1519" s="923">
        <v>46162</v>
      </c>
      <c r="E1519" s="922" t="s">
        <v>4336</v>
      </c>
      <c r="F1519" s="927">
        <v>345.05399999999997</v>
      </c>
      <c r="G1519" s="922">
        <v>12.03</v>
      </c>
      <c r="H1519" s="924">
        <v>4150.9996199999996</v>
      </c>
      <c r="I1519" s="925"/>
      <c r="K1519" s="1078"/>
      <c r="L1519" s="1078"/>
    </row>
    <row r="1520" spans="1:12" s="926" customFormat="1" ht="42">
      <c r="A1520" s="922" t="s">
        <v>4147</v>
      </c>
      <c r="B1520" s="922" t="s">
        <v>4148</v>
      </c>
      <c r="C1520" s="922" t="s">
        <v>4337</v>
      </c>
      <c r="D1520" s="923">
        <v>46162</v>
      </c>
      <c r="E1520" s="922" t="s">
        <v>4338</v>
      </c>
      <c r="F1520" s="927">
        <v>345.05399999999997</v>
      </c>
      <c r="G1520" s="922">
        <v>4.01</v>
      </c>
      <c r="H1520" s="924">
        <v>1383.6665399999997</v>
      </c>
      <c r="I1520" s="925"/>
      <c r="K1520" s="1078"/>
      <c r="L1520" s="1078"/>
    </row>
    <row r="1521" spans="1:12" s="926" customFormat="1" ht="42">
      <c r="A1521" s="922" t="s">
        <v>4147</v>
      </c>
      <c r="B1521" s="922" t="s">
        <v>4148</v>
      </c>
      <c r="C1521" s="922" t="s">
        <v>4339</v>
      </c>
      <c r="D1521" s="923">
        <v>46163</v>
      </c>
      <c r="E1521" s="922" t="s">
        <v>4340</v>
      </c>
      <c r="F1521" s="927">
        <v>345.05399999999997</v>
      </c>
      <c r="G1521" s="922">
        <v>48.11</v>
      </c>
      <c r="H1521" s="924">
        <v>16600.547939999997</v>
      </c>
      <c r="I1521" s="925"/>
      <c r="K1521" s="1078"/>
      <c r="L1521" s="1078"/>
    </row>
    <row r="1522" spans="1:12" s="926" customFormat="1" ht="42">
      <c r="A1522" s="922" t="s">
        <v>4147</v>
      </c>
      <c r="B1522" s="922" t="s">
        <v>4148</v>
      </c>
      <c r="C1522" s="922" t="s">
        <v>4341</v>
      </c>
      <c r="D1522" s="923">
        <v>46177</v>
      </c>
      <c r="E1522" s="922" t="s">
        <v>4342</v>
      </c>
      <c r="F1522" s="927">
        <v>345.05399999999997</v>
      </c>
      <c r="G1522" s="922">
        <v>4.01</v>
      </c>
      <c r="H1522" s="924">
        <v>1383.6665399999997</v>
      </c>
      <c r="I1522" s="925"/>
      <c r="K1522" s="1078"/>
      <c r="L1522" s="1078"/>
    </row>
    <row r="1523" spans="1:12" s="926" customFormat="1" ht="42">
      <c r="A1523" s="922" t="s">
        <v>4147</v>
      </c>
      <c r="B1523" s="922" t="s">
        <v>4148</v>
      </c>
      <c r="C1523" s="922" t="s">
        <v>4343</v>
      </c>
      <c r="D1523" s="923">
        <v>46181</v>
      </c>
      <c r="E1523" s="922" t="s">
        <v>4344</v>
      </c>
      <c r="F1523" s="927">
        <v>345.05399999999997</v>
      </c>
      <c r="G1523" s="922">
        <v>7.87</v>
      </c>
      <c r="H1523" s="924">
        <v>2715.5749799999999</v>
      </c>
      <c r="I1523" s="925"/>
      <c r="K1523" s="1078"/>
      <c r="L1523" s="1078"/>
    </row>
    <row r="1524" spans="1:12" s="926" customFormat="1" ht="42">
      <c r="A1524" s="922" t="s">
        <v>4147</v>
      </c>
      <c r="B1524" s="922" t="s">
        <v>4148</v>
      </c>
      <c r="C1524" s="922" t="s">
        <v>4345</v>
      </c>
      <c r="D1524" s="923">
        <v>46245</v>
      </c>
      <c r="E1524" s="922" t="s">
        <v>4346</v>
      </c>
      <c r="F1524" s="927">
        <v>345.05399999999997</v>
      </c>
      <c r="G1524" s="922">
        <v>0.84</v>
      </c>
      <c r="H1524" s="924">
        <v>289.84535999999997</v>
      </c>
      <c r="I1524" s="925"/>
      <c r="K1524" s="1078"/>
      <c r="L1524" s="1078"/>
    </row>
    <row r="1525" spans="1:12" s="926" customFormat="1" ht="42">
      <c r="A1525" s="922" t="s">
        <v>4147</v>
      </c>
      <c r="B1525" s="922" t="s">
        <v>4148</v>
      </c>
      <c r="C1525" s="922" t="s">
        <v>4347</v>
      </c>
      <c r="D1525" s="923">
        <v>46245</v>
      </c>
      <c r="E1525" s="922" t="s">
        <v>4348</v>
      </c>
      <c r="F1525" s="927">
        <v>345.05399999999997</v>
      </c>
      <c r="G1525" s="922">
        <v>0.92</v>
      </c>
      <c r="H1525" s="924">
        <v>317.44968</v>
      </c>
      <c r="I1525" s="925"/>
      <c r="K1525" s="1078"/>
      <c r="L1525" s="1078"/>
    </row>
    <row r="1526" spans="1:12" s="926" customFormat="1" ht="42">
      <c r="A1526" s="922" t="s">
        <v>4147</v>
      </c>
      <c r="B1526" s="922" t="s">
        <v>4148</v>
      </c>
      <c r="C1526" s="922" t="s">
        <v>4349</v>
      </c>
      <c r="D1526" s="923">
        <v>46245</v>
      </c>
      <c r="E1526" s="922" t="s">
        <v>4350</v>
      </c>
      <c r="F1526" s="927">
        <v>345.05399999999997</v>
      </c>
      <c r="G1526" s="922">
        <v>0.7</v>
      </c>
      <c r="H1526" s="924">
        <v>241.53779999999998</v>
      </c>
      <c r="I1526" s="925"/>
      <c r="K1526" s="1078"/>
      <c r="L1526" s="1078"/>
    </row>
    <row r="1527" spans="1:12" s="926" customFormat="1" ht="42">
      <c r="A1527" s="922" t="s">
        <v>4147</v>
      </c>
      <c r="B1527" s="922" t="s">
        <v>4148</v>
      </c>
      <c r="C1527" s="922" t="s">
        <v>4351</v>
      </c>
      <c r="D1527" s="923">
        <v>46245</v>
      </c>
      <c r="E1527" s="922" t="s">
        <v>4352</v>
      </c>
      <c r="F1527" s="927">
        <v>345.05399999999997</v>
      </c>
      <c r="G1527" s="922">
        <v>2.68</v>
      </c>
      <c r="H1527" s="924">
        <v>924.74472000000003</v>
      </c>
      <c r="I1527" s="925"/>
      <c r="K1527" s="1078"/>
      <c r="L1527" s="1078"/>
    </row>
    <row r="1528" spans="1:12" s="926" customFormat="1" ht="42">
      <c r="A1528" s="922" t="s">
        <v>4147</v>
      </c>
      <c r="B1528" s="922" t="s">
        <v>4148</v>
      </c>
      <c r="C1528" s="922" t="s">
        <v>4353</v>
      </c>
      <c r="D1528" s="923">
        <v>46245</v>
      </c>
      <c r="E1528" s="922" t="s">
        <v>4354</v>
      </c>
      <c r="F1528" s="927">
        <v>345.05399999999997</v>
      </c>
      <c r="G1528" s="922">
        <v>2.67</v>
      </c>
      <c r="H1528" s="924">
        <v>921.29417999999987</v>
      </c>
      <c r="I1528" s="925"/>
      <c r="K1528" s="1078"/>
      <c r="L1528" s="1078"/>
    </row>
    <row r="1529" spans="1:12" s="926" customFormat="1" ht="42">
      <c r="A1529" s="922" t="s">
        <v>4147</v>
      </c>
      <c r="B1529" s="922" t="s">
        <v>4148</v>
      </c>
      <c r="C1529" s="922" t="s">
        <v>4355</v>
      </c>
      <c r="D1529" s="923">
        <v>46246</v>
      </c>
      <c r="E1529" s="922" t="s">
        <v>4356</v>
      </c>
      <c r="F1529" s="927">
        <v>345.05399999999997</v>
      </c>
      <c r="G1529" s="922">
        <v>2.9</v>
      </c>
      <c r="H1529" s="924">
        <v>1000.6565999999999</v>
      </c>
      <c r="I1529" s="925"/>
      <c r="K1529" s="1078"/>
      <c r="L1529" s="1078"/>
    </row>
    <row r="1530" spans="1:12" s="926" customFormat="1" ht="42">
      <c r="A1530" s="922" t="s">
        <v>4147</v>
      </c>
      <c r="B1530" s="922" t="s">
        <v>4148</v>
      </c>
      <c r="C1530" s="922" t="s">
        <v>4357</v>
      </c>
      <c r="D1530" s="923">
        <v>46246</v>
      </c>
      <c r="E1530" s="922" t="s">
        <v>4358</v>
      </c>
      <c r="F1530" s="927">
        <v>345.05399999999997</v>
      </c>
      <c r="G1530" s="922">
        <v>0.81</v>
      </c>
      <c r="H1530" s="924">
        <v>279.49374</v>
      </c>
      <c r="I1530" s="925"/>
      <c r="K1530" s="1078"/>
      <c r="L1530" s="1078"/>
    </row>
    <row r="1531" spans="1:12" s="926" customFormat="1" ht="42">
      <c r="A1531" s="922" t="s">
        <v>4147</v>
      </c>
      <c r="B1531" s="922" t="s">
        <v>4148</v>
      </c>
      <c r="C1531" s="922" t="s">
        <v>4359</v>
      </c>
      <c r="D1531" s="923">
        <v>46246</v>
      </c>
      <c r="E1531" s="922" t="s">
        <v>4360</v>
      </c>
      <c r="F1531" s="927">
        <v>345.05399999999997</v>
      </c>
      <c r="G1531" s="922">
        <v>0.61</v>
      </c>
      <c r="H1531" s="924">
        <v>210.48293999999999</v>
      </c>
      <c r="I1531" s="925"/>
      <c r="K1531" s="1078"/>
      <c r="L1531" s="1078"/>
    </row>
    <row r="1532" spans="1:12" s="926" customFormat="1" ht="42">
      <c r="A1532" s="922" t="s">
        <v>4147</v>
      </c>
      <c r="B1532" s="922" t="s">
        <v>4148</v>
      </c>
      <c r="C1532" s="922" t="s">
        <v>4361</v>
      </c>
      <c r="D1532" s="923">
        <v>46246</v>
      </c>
      <c r="E1532" s="922" t="s">
        <v>4362</v>
      </c>
      <c r="F1532" s="927">
        <v>345.05399999999997</v>
      </c>
      <c r="G1532" s="922">
        <v>0.82</v>
      </c>
      <c r="H1532" s="924">
        <v>282.94427999999994</v>
      </c>
      <c r="I1532" s="925"/>
      <c r="K1532" s="1078"/>
      <c r="L1532" s="1078"/>
    </row>
    <row r="1533" spans="1:12" s="926" customFormat="1" ht="42">
      <c r="A1533" s="922" t="s">
        <v>4147</v>
      </c>
      <c r="B1533" s="922" t="s">
        <v>4148</v>
      </c>
      <c r="C1533" s="922" t="s">
        <v>4363</v>
      </c>
      <c r="D1533" s="923">
        <v>46246</v>
      </c>
      <c r="E1533" s="922" t="s">
        <v>4364</v>
      </c>
      <c r="F1533" s="927">
        <v>345.05399999999997</v>
      </c>
      <c r="G1533" s="922">
        <v>0.6</v>
      </c>
      <c r="H1533" s="924">
        <v>207.03239999999997</v>
      </c>
      <c r="I1533" s="925"/>
      <c r="K1533" s="1078"/>
      <c r="L1533" s="1078"/>
    </row>
    <row r="1534" spans="1:12" s="926" customFormat="1" ht="42">
      <c r="A1534" s="922" t="s">
        <v>4147</v>
      </c>
      <c r="B1534" s="922" t="s">
        <v>4148</v>
      </c>
      <c r="C1534" s="922" t="s">
        <v>4365</v>
      </c>
      <c r="D1534" s="923">
        <v>46246</v>
      </c>
      <c r="E1534" s="922" t="s">
        <v>4366</v>
      </c>
      <c r="F1534" s="927">
        <v>345.05399999999997</v>
      </c>
      <c r="G1534" s="922">
        <v>0.66</v>
      </c>
      <c r="H1534" s="924">
        <v>227.73563999999999</v>
      </c>
      <c r="I1534" s="925"/>
      <c r="K1534" s="1078"/>
      <c r="L1534" s="1078"/>
    </row>
    <row r="1535" spans="1:12" s="926" customFormat="1" ht="42">
      <c r="A1535" s="922" t="s">
        <v>4147</v>
      </c>
      <c r="B1535" s="922" t="s">
        <v>4148</v>
      </c>
      <c r="C1535" s="922" t="s">
        <v>4367</v>
      </c>
      <c r="D1535" s="923">
        <v>46246</v>
      </c>
      <c r="E1535" s="922" t="s">
        <v>4368</v>
      </c>
      <c r="F1535" s="927">
        <v>345.05399999999997</v>
      </c>
      <c r="G1535" s="922">
        <v>0.71</v>
      </c>
      <c r="H1535" s="924">
        <v>244.98833999999997</v>
      </c>
      <c r="I1535" s="925"/>
      <c r="K1535" s="1078"/>
      <c r="L1535" s="1078"/>
    </row>
    <row r="1536" spans="1:12" s="926" customFormat="1" ht="42">
      <c r="A1536" s="922" t="s">
        <v>4147</v>
      </c>
      <c r="B1536" s="922" t="s">
        <v>4148</v>
      </c>
      <c r="C1536" s="922" t="s">
        <v>4369</v>
      </c>
      <c r="D1536" s="923">
        <v>46246</v>
      </c>
      <c r="E1536" s="922" t="s">
        <v>4370</v>
      </c>
      <c r="F1536" s="927">
        <v>345.05399999999997</v>
      </c>
      <c r="G1536" s="922">
        <v>2.4</v>
      </c>
      <c r="H1536" s="924">
        <v>828.12959999999987</v>
      </c>
      <c r="I1536" s="925"/>
      <c r="K1536" s="1078"/>
      <c r="L1536" s="1078"/>
    </row>
    <row r="1537" spans="1:12" s="926" customFormat="1" ht="42">
      <c r="A1537" s="922" t="s">
        <v>4147</v>
      </c>
      <c r="B1537" s="922" t="s">
        <v>4148</v>
      </c>
      <c r="C1537" s="922" t="s">
        <v>5674</v>
      </c>
      <c r="D1537" s="923">
        <v>46286</v>
      </c>
      <c r="E1537" s="922" t="s">
        <v>4371</v>
      </c>
      <c r="F1537" s="927">
        <v>345.05399999999997</v>
      </c>
      <c r="G1537" s="922">
        <v>2.39</v>
      </c>
      <c r="H1537" s="924">
        <v>824.67905999999994</v>
      </c>
      <c r="I1537" s="925"/>
      <c r="K1537" s="1078"/>
      <c r="L1537" s="1078"/>
    </row>
    <row r="1538" spans="1:12" s="926" customFormat="1" ht="42">
      <c r="A1538" s="922" t="s">
        <v>4147</v>
      </c>
      <c r="B1538" s="922" t="s">
        <v>4148</v>
      </c>
      <c r="C1538" s="922" t="s">
        <v>4372</v>
      </c>
      <c r="D1538" s="923">
        <v>46246</v>
      </c>
      <c r="E1538" s="922" t="s">
        <v>4373</v>
      </c>
      <c r="F1538" s="927">
        <v>345.05399999999997</v>
      </c>
      <c r="G1538" s="922">
        <v>2.97</v>
      </c>
      <c r="H1538" s="924">
        <v>1024.8103799999999</v>
      </c>
      <c r="I1538" s="925"/>
      <c r="K1538" s="1078"/>
      <c r="L1538" s="1078"/>
    </row>
    <row r="1539" spans="1:12" s="926" customFormat="1" ht="63">
      <c r="A1539" s="922" t="s">
        <v>4147</v>
      </c>
      <c r="B1539" s="922" t="s">
        <v>4148</v>
      </c>
      <c r="C1539" s="922" t="s">
        <v>4374</v>
      </c>
      <c r="D1539" s="923">
        <v>46246</v>
      </c>
      <c r="E1539" s="922" t="s">
        <v>4375</v>
      </c>
      <c r="F1539" s="927">
        <v>345.05399999999997</v>
      </c>
      <c r="G1539" s="922">
        <v>2.9</v>
      </c>
      <c r="H1539" s="924">
        <v>1000.6565999999999</v>
      </c>
      <c r="I1539" s="925"/>
      <c r="K1539" s="1078"/>
      <c r="L1539" s="1078"/>
    </row>
    <row r="1540" spans="1:12" s="926" customFormat="1" ht="42">
      <c r="A1540" s="922" t="s">
        <v>4147</v>
      </c>
      <c r="B1540" s="922" t="s">
        <v>4148</v>
      </c>
      <c r="C1540" s="922" t="s">
        <v>4376</v>
      </c>
      <c r="D1540" s="923">
        <v>46246</v>
      </c>
      <c r="E1540" s="922" t="s">
        <v>4377</v>
      </c>
      <c r="F1540" s="927">
        <v>345.05399999999997</v>
      </c>
      <c r="G1540" s="922">
        <v>0.81</v>
      </c>
      <c r="H1540" s="924">
        <v>279.49374</v>
      </c>
      <c r="I1540" s="925"/>
      <c r="K1540" s="1078"/>
      <c r="L1540" s="1078"/>
    </row>
    <row r="1541" spans="1:12" s="926" customFormat="1" ht="42">
      <c r="A1541" s="922" t="s">
        <v>4147</v>
      </c>
      <c r="B1541" s="922" t="s">
        <v>4148</v>
      </c>
      <c r="C1541" s="922" t="s">
        <v>4378</v>
      </c>
      <c r="D1541" s="923">
        <v>46246</v>
      </c>
      <c r="E1541" s="922" t="s">
        <v>4379</v>
      </c>
      <c r="F1541" s="927">
        <v>345.05399999999997</v>
      </c>
      <c r="G1541" s="922">
        <v>0.59</v>
      </c>
      <c r="H1541" s="924">
        <v>203.58185999999998</v>
      </c>
      <c r="I1541" s="925"/>
      <c r="K1541" s="1078"/>
      <c r="L1541" s="1078"/>
    </row>
    <row r="1542" spans="1:12" s="926" customFormat="1" ht="42">
      <c r="A1542" s="922" t="s">
        <v>4147</v>
      </c>
      <c r="B1542" s="922" t="s">
        <v>4148</v>
      </c>
      <c r="C1542" s="922" t="s">
        <v>4380</v>
      </c>
      <c r="D1542" s="923">
        <v>46246</v>
      </c>
      <c r="E1542" s="922" t="s">
        <v>4381</v>
      </c>
      <c r="F1542" s="927">
        <v>345.05399999999997</v>
      </c>
      <c r="G1542" s="922">
        <v>0.65</v>
      </c>
      <c r="H1542" s="924">
        <v>224.2851</v>
      </c>
      <c r="I1542" s="925"/>
      <c r="K1542" s="1078"/>
      <c r="L1542" s="1078"/>
    </row>
    <row r="1543" spans="1:12" s="926" customFormat="1" ht="42">
      <c r="A1543" s="922" t="s">
        <v>4147</v>
      </c>
      <c r="B1543" s="922" t="s">
        <v>4148</v>
      </c>
      <c r="C1543" s="922" t="s">
        <v>4382</v>
      </c>
      <c r="D1543" s="923">
        <v>46259</v>
      </c>
      <c r="E1543" s="922" t="s">
        <v>4383</v>
      </c>
      <c r="F1543" s="927">
        <v>345.05399999999997</v>
      </c>
      <c r="G1543" s="922">
        <v>9.26</v>
      </c>
      <c r="H1543" s="924">
        <v>3195.2000399999997</v>
      </c>
      <c r="I1543" s="925"/>
      <c r="K1543" s="1078"/>
      <c r="L1543" s="1078"/>
    </row>
    <row r="1544" spans="1:12" s="926" customFormat="1" ht="42">
      <c r="A1544" s="922" t="s">
        <v>4147</v>
      </c>
      <c r="B1544" s="922" t="s">
        <v>4148</v>
      </c>
      <c r="C1544" s="922" t="s">
        <v>4384</v>
      </c>
      <c r="D1544" s="923">
        <v>46259</v>
      </c>
      <c r="E1544" s="922" t="s">
        <v>4385</v>
      </c>
      <c r="F1544" s="927">
        <v>345.05399999999997</v>
      </c>
      <c r="G1544" s="922">
        <v>3.09</v>
      </c>
      <c r="H1544" s="924">
        <v>1066.2168599999998</v>
      </c>
      <c r="I1544" s="925"/>
      <c r="K1544" s="1078"/>
      <c r="L1544" s="1078"/>
    </row>
    <row r="1545" spans="1:12" s="926" customFormat="1" ht="42">
      <c r="A1545" s="922" t="s">
        <v>4147</v>
      </c>
      <c r="B1545" s="922" t="s">
        <v>4148</v>
      </c>
      <c r="C1545" s="922" t="s">
        <v>4386</v>
      </c>
      <c r="D1545" s="923">
        <v>46259</v>
      </c>
      <c r="E1545" s="922" t="s">
        <v>4387</v>
      </c>
      <c r="F1545" s="927">
        <v>345.05399999999997</v>
      </c>
      <c r="G1545" s="922">
        <v>45.870000000000005</v>
      </c>
      <c r="H1545" s="924">
        <v>15827.626980000001</v>
      </c>
      <c r="I1545" s="925"/>
      <c r="K1545" s="1078"/>
      <c r="L1545" s="1078"/>
    </row>
    <row r="1546" spans="1:12" s="926" customFormat="1" ht="42">
      <c r="A1546" s="922" t="s">
        <v>4147</v>
      </c>
      <c r="B1546" s="922" t="s">
        <v>4148</v>
      </c>
      <c r="C1546" s="922" t="s">
        <v>4388</v>
      </c>
      <c r="D1546" s="923">
        <v>46260</v>
      </c>
      <c r="E1546" s="922" t="s">
        <v>4389</v>
      </c>
      <c r="F1546" s="927">
        <v>345.05399999999997</v>
      </c>
      <c r="G1546" s="922">
        <v>37.020000000000003</v>
      </c>
      <c r="H1546" s="924">
        <v>12773.899079999999</v>
      </c>
      <c r="I1546" s="925"/>
      <c r="K1546" s="1078"/>
      <c r="L1546" s="1078"/>
    </row>
    <row r="1547" spans="1:12" s="926" customFormat="1" ht="63">
      <c r="A1547" s="922" t="s">
        <v>4147</v>
      </c>
      <c r="B1547" s="922" t="s">
        <v>4148</v>
      </c>
      <c r="C1547" s="922" t="s">
        <v>5960</v>
      </c>
      <c r="D1547" s="923">
        <v>46262</v>
      </c>
      <c r="E1547" s="922" t="s">
        <v>5961</v>
      </c>
      <c r="F1547" s="927">
        <v>345.05399999999997</v>
      </c>
      <c r="G1547" s="922">
        <v>2.39</v>
      </c>
      <c r="H1547" s="924">
        <v>824.67905999999994</v>
      </c>
      <c r="I1547" s="925"/>
      <c r="K1547" s="1078"/>
      <c r="L1547" s="1078"/>
    </row>
    <row r="1548" spans="1:12" s="926" customFormat="1" ht="42">
      <c r="A1548" s="922" t="s">
        <v>4147</v>
      </c>
      <c r="B1548" s="922" t="s">
        <v>4148</v>
      </c>
      <c r="C1548" s="922" t="s">
        <v>5962</v>
      </c>
      <c r="D1548" s="923">
        <v>46264</v>
      </c>
      <c r="E1548" s="922" t="s">
        <v>5963</v>
      </c>
      <c r="F1548" s="927">
        <v>345.05399999999997</v>
      </c>
      <c r="G1548" s="922">
        <v>3.94</v>
      </c>
      <c r="H1548" s="924">
        <v>1359.5127599999998</v>
      </c>
      <c r="I1548" s="925"/>
      <c r="K1548" s="1078"/>
      <c r="L1548" s="1078"/>
    </row>
    <row r="1549" spans="1:12" s="926" customFormat="1" ht="42">
      <c r="A1549" s="922" t="s">
        <v>4147</v>
      </c>
      <c r="B1549" s="922" t="s">
        <v>4148</v>
      </c>
      <c r="C1549" s="922" t="s">
        <v>5964</v>
      </c>
      <c r="D1549" s="923">
        <v>46264</v>
      </c>
      <c r="E1549" s="922" t="s">
        <v>5965</v>
      </c>
      <c r="F1549" s="927">
        <v>345.05399999999997</v>
      </c>
      <c r="G1549" s="922">
        <v>1.31</v>
      </c>
      <c r="H1549" s="924">
        <v>452.02073999999999</v>
      </c>
      <c r="I1549" s="925"/>
      <c r="K1549" s="1078"/>
      <c r="L1549" s="1078"/>
    </row>
    <row r="1550" spans="1:12" s="926" customFormat="1" ht="42">
      <c r="A1550" s="922" t="s">
        <v>4147</v>
      </c>
      <c r="B1550" s="922" t="s">
        <v>4148</v>
      </c>
      <c r="C1550" s="922" t="s">
        <v>5966</v>
      </c>
      <c r="D1550" s="923">
        <v>46296</v>
      </c>
      <c r="E1550" s="922" t="s">
        <v>5967</v>
      </c>
      <c r="F1550" s="927">
        <v>345.05399999999997</v>
      </c>
      <c r="G1550" s="922">
        <v>15.74</v>
      </c>
      <c r="H1550" s="924">
        <v>5431.1499599999997</v>
      </c>
      <c r="I1550" s="925"/>
      <c r="K1550" s="1078"/>
      <c r="L1550" s="1078"/>
    </row>
    <row r="1551" spans="1:12" s="926" customFormat="1" ht="42">
      <c r="A1551" s="922" t="s">
        <v>4147</v>
      </c>
      <c r="B1551" s="922" t="s">
        <v>4148</v>
      </c>
      <c r="C1551" s="922" t="s">
        <v>5968</v>
      </c>
      <c r="D1551" s="923">
        <v>46296</v>
      </c>
      <c r="E1551" s="922" t="s">
        <v>5969</v>
      </c>
      <c r="F1551" s="927">
        <v>345.05399999999997</v>
      </c>
      <c r="G1551" s="922">
        <v>3.95</v>
      </c>
      <c r="H1551" s="924">
        <v>1362.9632999999999</v>
      </c>
      <c r="I1551" s="925"/>
      <c r="K1551" s="1078"/>
      <c r="L1551" s="1078"/>
    </row>
    <row r="1552" spans="1:12" s="926" customFormat="1" ht="42">
      <c r="A1552" s="922" t="s">
        <v>4147</v>
      </c>
      <c r="B1552" s="922" t="s">
        <v>4148</v>
      </c>
      <c r="C1552" s="922" t="s">
        <v>5970</v>
      </c>
      <c r="D1552" s="923">
        <v>46296</v>
      </c>
      <c r="E1552" s="922" t="s">
        <v>5971</v>
      </c>
      <c r="F1552" s="927">
        <v>345.05399999999997</v>
      </c>
      <c r="G1552" s="922">
        <v>1.32</v>
      </c>
      <c r="H1552" s="924">
        <v>455.47127999999998</v>
      </c>
      <c r="I1552" s="925"/>
      <c r="K1552" s="1078"/>
      <c r="L1552" s="1078"/>
    </row>
    <row r="1553" spans="1:12" s="926" customFormat="1" ht="42">
      <c r="A1553" s="922" t="s">
        <v>4147</v>
      </c>
      <c r="B1553" s="922" t="s">
        <v>4148</v>
      </c>
      <c r="C1553" s="922" t="s">
        <v>5972</v>
      </c>
      <c r="D1553" s="923">
        <v>46298</v>
      </c>
      <c r="E1553" s="922" t="s">
        <v>5973</v>
      </c>
      <c r="F1553" s="927">
        <v>345.05399999999997</v>
      </c>
      <c r="G1553" s="922">
        <v>15.8</v>
      </c>
      <c r="H1553" s="924">
        <v>5451.8531999999996</v>
      </c>
      <c r="I1553" s="925"/>
      <c r="K1553" s="1078"/>
      <c r="L1553" s="1078"/>
    </row>
    <row r="1554" spans="1:12" s="926" customFormat="1" ht="42">
      <c r="A1554" s="922" t="s">
        <v>4390</v>
      </c>
      <c r="B1554" s="922" t="s">
        <v>4391</v>
      </c>
      <c r="C1554" s="922" t="s">
        <v>4392</v>
      </c>
      <c r="D1554" s="923">
        <v>46141</v>
      </c>
      <c r="E1554" s="922" t="s">
        <v>4393</v>
      </c>
      <c r="F1554" s="927">
        <v>383.68599999999998</v>
      </c>
      <c r="G1554" s="922">
        <v>6</v>
      </c>
      <c r="H1554" s="924">
        <v>2302.116</v>
      </c>
      <c r="I1554" s="925"/>
      <c r="K1554" s="1078"/>
      <c r="L1554" s="1078"/>
    </row>
    <row r="1555" spans="1:12" s="926" customFormat="1" ht="42">
      <c r="A1555" s="922" t="s">
        <v>4390</v>
      </c>
      <c r="B1555" s="922" t="s">
        <v>4391</v>
      </c>
      <c r="C1555" s="922" t="s">
        <v>4394</v>
      </c>
      <c r="D1555" s="923">
        <v>46145</v>
      </c>
      <c r="E1555" s="922" t="s">
        <v>4395</v>
      </c>
      <c r="F1555" s="927">
        <v>383.68599999999998</v>
      </c>
      <c r="G1555" s="922">
        <v>2</v>
      </c>
      <c r="H1555" s="924">
        <v>767.37199999999996</v>
      </c>
      <c r="I1555" s="925"/>
      <c r="K1555" s="1078"/>
      <c r="L1555" s="1078"/>
    </row>
    <row r="1556" spans="1:12" s="926" customFormat="1" ht="42">
      <c r="A1556" s="922" t="s">
        <v>4390</v>
      </c>
      <c r="B1556" s="922" t="s">
        <v>4391</v>
      </c>
      <c r="C1556" s="922" t="s">
        <v>5675</v>
      </c>
      <c r="D1556" s="923">
        <v>46280</v>
      </c>
      <c r="E1556" s="922" t="s">
        <v>5676</v>
      </c>
      <c r="F1556" s="927">
        <v>383.68599999999998</v>
      </c>
      <c r="G1556" s="922">
        <v>24</v>
      </c>
      <c r="H1556" s="924">
        <v>9208.4639999999999</v>
      </c>
      <c r="I1556" s="925"/>
      <c r="K1556" s="1078"/>
      <c r="L1556" s="1078"/>
    </row>
    <row r="1557" spans="1:12" s="926" customFormat="1" ht="42">
      <c r="A1557" s="922" t="s">
        <v>4396</v>
      </c>
      <c r="B1557" s="922" t="s">
        <v>4397</v>
      </c>
      <c r="C1557" s="922" t="s">
        <v>4398</v>
      </c>
      <c r="D1557" s="923">
        <v>46036</v>
      </c>
      <c r="E1557" s="922" t="s">
        <v>4399</v>
      </c>
      <c r="F1557" s="927">
        <v>496.94799999999998</v>
      </c>
      <c r="G1557" s="922">
        <v>10.25</v>
      </c>
      <c r="H1557" s="924">
        <v>5093.7169999999996</v>
      </c>
      <c r="I1557" s="925"/>
      <c r="K1557" s="1078"/>
      <c r="L1557" s="1078"/>
    </row>
    <row r="1558" spans="1:12" s="926" customFormat="1" ht="42">
      <c r="A1558" s="922" t="s">
        <v>4396</v>
      </c>
      <c r="B1558" s="922" t="s">
        <v>4397</v>
      </c>
      <c r="C1558" s="922" t="s">
        <v>4400</v>
      </c>
      <c r="D1558" s="923">
        <v>46037</v>
      </c>
      <c r="E1558" s="922" t="s">
        <v>4401</v>
      </c>
      <c r="F1558" s="927">
        <v>496.94799999999998</v>
      </c>
      <c r="G1558" s="922">
        <v>3.42</v>
      </c>
      <c r="H1558" s="924">
        <v>1699.5621599999999</v>
      </c>
      <c r="I1558" s="925"/>
      <c r="K1558" s="1078"/>
      <c r="L1558" s="1078"/>
    </row>
    <row r="1559" spans="1:12" s="926" customFormat="1" ht="42">
      <c r="A1559" s="922" t="s">
        <v>4396</v>
      </c>
      <c r="B1559" s="922" t="s">
        <v>4397</v>
      </c>
      <c r="C1559" s="922" t="s">
        <v>4402</v>
      </c>
      <c r="D1559" s="923">
        <v>46039</v>
      </c>
      <c r="E1559" s="922" t="s">
        <v>4403</v>
      </c>
      <c r="F1559" s="927">
        <v>496.94799999999998</v>
      </c>
      <c r="G1559" s="922">
        <v>41</v>
      </c>
      <c r="H1559" s="924">
        <v>20374.867999999999</v>
      </c>
      <c r="I1559" s="925"/>
      <c r="K1559" s="1078"/>
      <c r="L1559" s="1078"/>
    </row>
    <row r="1560" spans="1:12" s="926" customFormat="1" ht="42">
      <c r="A1560" s="922" t="s">
        <v>4396</v>
      </c>
      <c r="B1560" s="922" t="s">
        <v>4397</v>
      </c>
      <c r="C1560" s="922" t="s">
        <v>4404</v>
      </c>
      <c r="D1560" s="923">
        <v>46039</v>
      </c>
      <c r="E1560" s="922" t="s">
        <v>4405</v>
      </c>
      <c r="F1560" s="927">
        <v>496.94799999999998</v>
      </c>
      <c r="G1560" s="922">
        <v>3.42</v>
      </c>
      <c r="H1560" s="924">
        <v>1699.5621599999999</v>
      </c>
      <c r="I1560" s="925"/>
      <c r="K1560" s="1078"/>
      <c r="L1560" s="1078"/>
    </row>
    <row r="1561" spans="1:12" s="926" customFormat="1" ht="42">
      <c r="A1561" s="922" t="s">
        <v>4396</v>
      </c>
      <c r="B1561" s="922" t="s">
        <v>4397</v>
      </c>
      <c r="C1561" s="922" t="s">
        <v>4406</v>
      </c>
      <c r="D1561" s="923">
        <v>46067</v>
      </c>
      <c r="E1561" s="922" t="s">
        <v>4407</v>
      </c>
      <c r="F1561" s="927">
        <v>496.94799999999998</v>
      </c>
      <c r="G1561" s="922">
        <v>13.68</v>
      </c>
      <c r="H1561" s="924">
        <v>6798.2486399999998</v>
      </c>
      <c r="I1561" s="925"/>
      <c r="K1561" s="1078"/>
      <c r="L1561" s="1078"/>
    </row>
    <row r="1562" spans="1:12" s="926" customFormat="1" ht="42">
      <c r="A1562" s="922" t="s">
        <v>4396</v>
      </c>
      <c r="B1562" s="922" t="s">
        <v>4397</v>
      </c>
      <c r="C1562" s="922" t="s">
        <v>4408</v>
      </c>
      <c r="D1562" s="923">
        <v>46067</v>
      </c>
      <c r="E1562" s="922" t="s">
        <v>4409</v>
      </c>
      <c r="F1562" s="927">
        <v>496.94799999999998</v>
      </c>
      <c r="G1562" s="922">
        <v>13.8</v>
      </c>
      <c r="H1562" s="924">
        <v>6857.8824000000004</v>
      </c>
      <c r="I1562" s="925"/>
      <c r="K1562" s="1078"/>
      <c r="L1562" s="1078"/>
    </row>
    <row r="1563" spans="1:12" s="926" customFormat="1" ht="42">
      <c r="A1563" s="922" t="s">
        <v>4396</v>
      </c>
      <c r="B1563" s="922" t="s">
        <v>4397</v>
      </c>
      <c r="C1563" s="922" t="s">
        <v>4410</v>
      </c>
      <c r="D1563" s="923">
        <v>46067</v>
      </c>
      <c r="E1563" s="922" t="s">
        <v>4411</v>
      </c>
      <c r="F1563" s="927">
        <v>496.94799999999998</v>
      </c>
      <c r="G1563" s="922">
        <v>4.5599999999999996</v>
      </c>
      <c r="H1563" s="924">
        <v>2266.0828799999999</v>
      </c>
      <c r="I1563" s="925"/>
      <c r="K1563" s="1078"/>
      <c r="L1563" s="1078"/>
    </row>
    <row r="1564" spans="1:12" s="926" customFormat="1" ht="42">
      <c r="A1564" s="922" t="s">
        <v>4396</v>
      </c>
      <c r="B1564" s="922" t="s">
        <v>4397</v>
      </c>
      <c r="C1564" s="922" t="s">
        <v>4412</v>
      </c>
      <c r="D1564" s="923">
        <v>46067</v>
      </c>
      <c r="E1564" s="922" t="s">
        <v>4413</v>
      </c>
      <c r="F1564" s="927">
        <v>496.94799999999998</v>
      </c>
      <c r="G1564" s="922">
        <v>4.5999999999999996</v>
      </c>
      <c r="H1564" s="924">
        <v>2285.9607999999998</v>
      </c>
      <c r="I1564" s="925"/>
      <c r="K1564" s="1078"/>
      <c r="L1564" s="1078"/>
    </row>
    <row r="1565" spans="1:12" s="926" customFormat="1" ht="42">
      <c r="A1565" s="922" t="s">
        <v>4396</v>
      </c>
      <c r="B1565" s="922" t="s">
        <v>4397</v>
      </c>
      <c r="C1565" s="922" t="s">
        <v>4414</v>
      </c>
      <c r="D1565" s="923">
        <v>46068</v>
      </c>
      <c r="E1565" s="922" t="s">
        <v>4415</v>
      </c>
      <c r="F1565" s="927">
        <v>496.94799999999998</v>
      </c>
      <c r="G1565" s="922">
        <v>7.86</v>
      </c>
      <c r="H1565" s="924">
        <v>3906.0112800000002</v>
      </c>
      <c r="I1565" s="925"/>
      <c r="K1565" s="1078"/>
      <c r="L1565" s="1078"/>
    </row>
    <row r="1566" spans="1:12" s="926" customFormat="1" ht="42">
      <c r="A1566" s="922" t="s">
        <v>4396</v>
      </c>
      <c r="B1566" s="922" t="s">
        <v>4397</v>
      </c>
      <c r="C1566" s="922" t="s">
        <v>4416</v>
      </c>
      <c r="D1566" s="923">
        <v>46068</v>
      </c>
      <c r="E1566" s="922" t="s">
        <v>4417</v>
      </c>
      <c r="F1566" s="927">
        <v>496.94799999999998</v>
      </c>
      <c r="G1566" s="922">
        <v>5.87</v>
      </c>
      <c r="H1566" s="924">
        <v>2917.0847599999997</v>
      </c>
      <c r="I1566" s="925"/>
      <c r="K1566" s="1078"/>
      <c r="L1566" s="1078"/>
    </row>
    <row r="1567" spans="1:12" s="926" customFormat="1" ht="42">
      <c r="A1567" s="922" t="s">
        <v>4396</v>
      </c>
      <c r="B1567" s="922" t="s">
        <v>4397</v>
      </c>
      <c r="C1567" s="922" t="s">
        <v>4418</v>
      </c>
      <c r="D1567" s="923">
        <v>46068</v>
      </c>
      <c r="E1567" s="922" t="s">
        <v>4419</v>
      </c>
      <c r="F1567" s="927">
        <v>496.94799999999998</v>
      </c>
      <c r="G1567" s="922">
        <v>54.7</v>
      </c>
      <c r="H1567" s="924">
        <v>27183.0556</v>
      </c>
      <c r="I1567" s="925"/>
      <c r="K1567" s="1078"/>
      <c r="L1567" s="1078"/>
    </row>
    <row r="1568" spans="1:12" s="926" customFormat="1" ht="42">
      <c r="A1568" s="922" t="s">
        <v>4396</v>
      </c>
      <c r="B1568" s="922" t="s">
        <v>4397</v>
      </c>
      <c r="C1568" s="922" t="s">
        <v>4420</v>
      </c>
      <c r="D1568" s="923">
        <v>46068</v>
      </c>
      <c r="E1568" s="922" t="s">
        <v>4421</v>
      </c>
      <c r="F1568" s="927">
        <v>496.94799999999998</v>
      </c>
      <c r="G1568" s="922">
        <v>1.96</v>
      </c>
      <c r="H1568" s="924">
        <v>974.01807999999994</v>
      </c>
      <c r="I1568" s="925"/>
      <c r="K1568" s="1078"/>
      <c r="L1568" s="1078"/>
    </row>
    <row r="1569" spans="1:12" s="926" customFormat="1" ht="42">
      <c r="A1569" s="922" t="s">
        <v>4396</v>
      </c>
      <c r="B1569" s="922" t="s">
        <v>4397</v>
      </c>
      <c r="C1569" s="922" t="s">
        <v>4422</v>
      </c>
      <c r="D1569" s="923">
        <v>46069</v>
      </c>
      <c r="E1569" s="922" t="s">
        <v>4423</v>
      </c>
      <c r="F1569" s="927">
        <v>496.94799999999998</v>
      </c>
      <c r="G1569" s="922">
        <v>2.62</v>
      </c>
      <c r="H1569" s="924">
        <v>1302.0037600000001</v>
      </c>
      <c r="I1569" s="925"/>
      <c r="K1569" s="1078"/>
      <c r="L1569" s="1078"/>
    </row>
    <row r="1570" spans="1:12" s="926" customFormat="1" ht="42">
      <c r="A1570" s="922" t="s">
        <v>4396</v>
      </c>
      <c r="B1570" s="922" t="s">
        <v>4397</v>
      </c>
      <c r="C1570" s="922" t="s">
        <v>4424</v>
      </c>
      <c r="D1570" s="923">
        <v>46069</v>
      </c>
      <c r="E1570" s="922" t="s">
        <v>4425</v>
      </c>
      <c r="F1570" s="927">
        <v>496.94799999999998</v>
      </c>
      <c r="G1570" s="922">
        <v>55.22</v>
      </c>
      <c r="H1570" s="924">
        <v>27441.468559999998</v>
      </c>
      <c r="I1570" s="925"/>
      <c r="K1570" s="1078"/>
      <c r="L1570" s="1078"/>
    </row>
    <row r="1571" spans="1:12" s="926" customFormat="1" ht="42">
      <c r="A1571" s="922" t="s">
        <v>4396</v>
      </c>
      <c r="B1571" s="922" t="s">
        <v>4397</v>
      </c>
      <c r="C1571" s="922" t="s">
        <v>4426</v>
      </c>
      <c r="D1571" s="923">
        <v>46071</v>
      </c>
      <c r="E1571" s="922" t="s">
        <v>4427</v>
      </c>
      <c r="F1571" s="927">
        <v>496.94799999999998</v>
      </c>
      <c r="G1571" s="922">
        <v>4.5599999999999996</v>
      </c>
      <c r="H1571" s="924">
        <v>2266.0828799999999</v>
      </c>
      <c r="I1571" s="925"/>
      <c r="K1571" s="1078"/>
      <c r="L1571" s="1078"/>
    </row>
    <row r="1572" spans="1:12" s="926" customFormat="1" ht="42">
      <c r="A1572" s="922" t="s">
        <v>4396</v>
      </c>
      <c r="B1572" s="922" t="s">
        <v>4397</v>
      </c>
      <c r="C1572" s="922" t="s">
        <v>4428</v>
      </c>
      <c r="D1572" s="923">
        <v>46071</v>
      </c>
      <c r="E1572" s="922" t="s">
        <v>4429</v>
      </c>
      <c r="F1572" s="927">
        <v>496.94799999999998</v>
      </c>
      <c r="G1572" s="922">
        <v>31.44</v>
      </c>
      <c r="H1572" s="924">
        <v>15624.045120000001</v>
      </c>
      <c r="I1572" s="925"/>
      <c r="K1572" s="1078"/>
      <c r="L1572" s="1078"/>
    </row>
    <row r="1573" spans="1:12" s="926" customFormat="1" ht="42">
      <c r="A1573" s="922" t="s">
        <v>4396</v>
      </c>
      <c r="B1573" s="922" t="s">
        <v>4397</v>
      </c>
      <c r="C1573" s="922" t="s">
        <v>4430</v>
      </c>
      <c r="D1573" s="923">
        <v>46071</v>
      </c>
      <c r="E1573" s="922" t="s">
        <v>4431</v>
      </c>
      <c r="F1573" s="927">
        <v>496.94799999999998</v>
      </c>
      <c r="G1573" s="922">
        <v>23.49</v>
      </c>
      <c r="H1573" s="924">
        <v>11673.308519999999</v>
      </c>
      <c r="I1573" s="925"/>
      <c r="K1573" s="1078"/>
      <c r="L1573" s="1078"/>
    </row>
    <row r="1574" spans="1:12" s="926" customFormat="1" ht="63">
      <c r="A1574" s="922" t="s">
        <v>4396</v>
      </c>
      <c r="B1574" s="922" t="s">
        <v>4397</v>
      </c>
      <c r="C1574" s="922" t="s">
        <v>4432</v>
      </c>
      <c r="D1574" s="923">
        <v>46019</v>
      </c>
      <c r="E1574" s="922" t="s">
        <v>4433</v>
      </c>
      <c r="F1574" s="927">
        <v>496.94799999999998</v>
      </c>
      <c r="G1574" s="922">
        <v>15.5</v>
      </c>
      <c r="H1574" s="924">
        <v>7702.6939999999995</v>
      </c>
      <c r="I1574" s="925"/>
      <c r="K1574" s="1078"/>
      <c r="L1574" s="1078"/>
    </row>
    <row r="1575" spans="1:12" s="926" customFormat="1" ht="42">
      <c r="A1575" s="922" t="s">
        <v>4396</v>
      </c>
      <c r="B1575" s="922" t="s">
        <v>4397</v>
      </c>
      <c r="C1575" s="922" t="s">
        <v>4434</v>
      </c>
      <c r="D1575" s="923">
        <v>46019</v>
      </c>
      <c r="E1575" s="922" t="s">
        <v>4435</v>
      </c>
      <c r="F1575" s="927">
        <v>496.94799999999998</v>
      </c>
      <c r="G1575" s="922">
        <v>5.17</v>
      </c>
      <c r="H1575" s="924">
        <v>2569.2211600000001</v>
      </c>
      <c r="I1575" s="925"/>
      <c r="K1575" s="1078"/>
      <c r="L1575" s="1078"/>
    </row>
    <row r="1576" spans="1:12" s="926" customFormat="1" ht="42">
      <c r="A1576" s="922" t="s">
        <v>4396</v>
      </c>
      <c r="B1576" s="922" t="s">
        <v>4397</v>
      </c>
      <c r="C1576" s="922" t="s">
        <v>4436</v>
      </c>
      <c r="D1576" s="923">
        <v>46021</v>
      </c>
      <c r="E1576" s="922" t="s">
        <v>4437</v>
      </c>
      <c r="F1576" s="927">
        <v>496.94799999999998</v>
      </c>
      <c r="G1576" s="922">
        <v>61.99</v>
      </c>
      <c r="H1576" s="924">
        <v>30805.806519999998</v>
      </c>
      <c r="I1576" s="925"/>
      <c r="K1576" s="1078"/>
      <c r="L1576" s="1078"/>
    </row>
    <row r="1577" spans="1:12" s="926" customFormat="1" ht="42">
      <c r="A1577" s="922" t="s">
        <v>4396</v>
      </c>
      <c r="B1577" s="922" t="s">
        <v>4397</v>
      </c>
      <c r="C1577" s="922" t="s">
        <v>4438</v>
      </c>
      <c r="D1577" s="923">
        <v>46028</v>
      </c>
      <c r="E1577" s="922" t="s">
        <v>4439</v>
      </c>
      <c r="F1577" s="927">
        <v>496.94799999999998</v>
      </c>
      <c r="G1577" s="922">
        <v>5.17</v>
      </c>
      <c r="H1577" s="924">
        <v>2569.2211600000001</v>
      </c>
      <c r="I1577" s="925"/>
      <c r="K1577" s="1078"/>
      <c r="L1577" s="1078"/>
    </row>
    <row r="1578" spans="1:12" s="926" customFormat="1" ht="42">
      <c r="A1578" s="922" t="s">
        <v>4396</v>
      </c>
      <c r="B1578" s="922" t="s">
        <v>4397</v>
      </c>
      <c r="C1578" s="922" t="s">
        <v>4440</v>
      </c>
      <c r="D1578" s="923">
        <v>46033</v>
      </c>
      <c r="E1578" s="922" t="s">
        <v>4441</v>
      </c>
      <c r="F1578" s="927">
        <v>496.94799999999998</v>
      </c>
      <c r="G1578" s="922">
        <v>5.2</v>
      </c>
      <c r="H1578" s="924">
        <v>2584.1295999999998</v>
      </c>
      <c r="I1578" s="925"/>
      <c r="K1578" s="1078"/>
      <c r="L1578" s="1078"/>
    </row>
    <row r="1579" spans="1:12" s="926" customFormat="1" ht="42">
      <c r="A1579" s="922" t="s">
        <v>4396</v>
      </c>
      <c r="B1579" s="922" t="s">
        <v>4397</v>
      </c>
      <c r="C1579" s="922" t="s">
        <v>4442</v>
      </c>
      <c r="D1579" s="923">
        <v>46106</v>
      </c>
      <c r="E1579" s="922" t="s">
        <v>4443</v>
      </c>
      <c r="F1579" s="927">
        <v>496.94799999999998</v>
      </c>
      <c r="G1579" s="922">
        <v>4.2300000000000004</v>
      </c>
      <c r="H1579" s="924">
        <v>2102.09004</v>
      </c>
      <c r="I1579" s="925"/>
      <c r="K1579" s="1078"/>
      <c r="L1579" s="1078"/>
    </row>
    <row r="1580" spans="1:12" s="926" customFormat="1" ht="42">
      <c r="A1580" s="922" t="s">
        <v>4396</v>
      </c>
      <c r="B1580" s="922" t="s">
        <v>4397</v>
      </c>
      <c r="C1580" s="922" t="s">
        <v>4444</v>
      </c>
      <c r="D1580" s="923">
        <v>46107</v>
      </c>
      <c r="E1580" s="922" t="s">
        <v>4445</v>
      </c>
      <c r="F1580" s="927">
        <v>496.94799999999998</v>
      </c>
      <c r="G1580" s="922">
        <v>50.72</v>
      </c>
      <c r="H1580" s="924">
        <v>25205.202559999998</v>
      </c>
      <c r="I1580" s="925"/>
      <c r="K1580" s="1078"/>
      <c r="L1580" s="1078"/>
    </row>
    <row r="1581" spans="1:12" s="926" customFormat="1" ht="42">
      <c r="A1581" s="922" t="s">
        <v>4396</v>
      </c>
      <c r="B1581" s="922" t="s">
        <v>4397</v>
      </c>
      <c r="C1581" s="922" t="s">
        <v>4446</v>
      </c>
      <c r="D1581" s="923">
        <v>46110</v>
      </c>
      <c r="E1581" s="922" t="s">
        <v>4447</v>
      </c>
      <c r="F1581" s="927">
        <v>496.94799999999998</v>
      </c>
      <c r="G1581" s="922">
        <v>4.5</v>
      </c>
      <c r="H1581" s="924">
        <v>2236.2660000000001</v>
      </c>
      <c r="I1581" s="925"/>
      <c r="K1581" s="1078"/>
      <c r="L1581" s="1078"/>
    </row>
    <row r="1582" spans="1:12" s="926" customFormat="1" ht="42">
      <c r="A1582" s="922" t="s">
        <v>4396</v>
      </c>
      <c r="B1582" s="922" t="s">
        <v>4397</v>
      </c>
      <c r="C1582" s="922" t="s">
        <v>4448</v>
      </c>
      <c r="D1582" s="923">
        <v>46110</v>
      </c>
      <c r="E1582" s="922" t="s">
        <v>4449</v>
      </c>
      <c r="F1582" s="927">
        <v>496.94799999999998</v>
      </c>
      <c r="G1582" s="922">
        <v>1.1499999999999999</v>
      </c>
      <c r="H1582" s="924">
        <v>571.49019999999996</v>
      </c>
      <c r="I1582" s="925"/>
      <c r="K1582" s="1078"/>
      <c r="L1582" s="1078"/>
    </row>
    <row r="1583" spans="1:12" s="926" customFormat="1" ht="42">
      <c r="A1583" s="922" t="s">
        <v>4396</v>
      </c>
      <c r="B1583" s="922" t="s">
        <v>4397</v>
      </c>
      <c r="C1583" s="922" t="s">
        <v>4450</v>
      </c>
      <c r="D1583" s="923">
        <v>46110</v>
      </c>
      <c r="E1583" s="922" t="s">
        <v>4451</v>
      </c>
      <c r="F1583" s="927">
        <v>496.94799999999998</v>
      </c>
      <c r="G1583" s="922">
        <v>1.5</v>
      </c>
      <c r="H1583" s="924">
        <v>745.42200000000003</v>
      </c>
      <c r="I1583" s="925"/>
      <c r="K1583" s="1078"/>
      <c r="L1583" s="1078"/>
    </row>
    <row r="1584" spans="1:12" s="926" customFormat="1" ht="42">
      <c r="A1584" s="922" t="s">
        <v>4396</v>
      </c>
      <c r="B1584" s="922" t="s">
        <v>4397</v>
      </c>
      <c r="C1584" s="922" t="s">
        <v>4452</v>
      </c>
      <c r="D1584" s="923">
        <v>46110</v>
      </c>
      <c r="E1584" s="922" t="s">
        <v>4453</v>
      </c>
      <c r="F1584" s="927">
        <v>496.94799999999998</v>
      </c>
      <c r="G1584" s="922">
        <v>0.38</v>
      </c>
      <c r="H1584" s="924">
        <v>188.84023999999999</v>
      </c>
      <c r="I1584" s="925"/>
      <c r="K1584" s="1078"/>
      <c r="L1584" s="1078"/>
    </row>
    <row r="1585" spans="1:12" s="926" customFormat="1" ht="42">
      <c r="A1585" s="922" t="s">
        <v>4396</v>
      </c>
      <c r="B1585" s="922" t="s">
        <v>4397</v>
      </c>
      <c r="C1585" s="922" t="s">
        <v>4454</v>
      </c>
      <c r="D1585" s="923">
        <v>46140</v>
      </c>
      <c r="E1585" s="922" t="s">
        <v>4455</v>
      </c>
      <c r="F1585" s="927">
        <v>496.94799999999998</v>
      </c>
      <c r="G1585" s="922">
        <v>11.68</v>
      </c>
      <c r="H1585" s="924">
        <v>5804.3526400000001</v>
      </c>
      <c r="I1585" s="925"/>
      <c r="K1585" s="1078"/>
      <c r="L1585" s="1078"/>
    </row>
    <row r="1586" spans="1:12" s="926" customFormat="1" ht="42">
      <c r="A1586" s="922" t="s">
        <v>4396</v>
      </c>
      <c r="B1586" s="922" t="s">
        <v>4397</v>
      </c>
      <c r="C1586" s="922" t="s">
        <v>4456</v>
      </c>
      <c r="D1586" s="923">
        <v>46140</v>
      </c>
      <c r="E1586" s="922" t="s">
        <v>4457</v>
      </c>
      <c r="F1586" s="927">
        <v>496.94799999999998</v>
      </c>
      <c r="G1586" s="922">
        <v>3.89</v>
      </c>
      <c r="H1586" s="924">
        <v>1933.12772</v>
      </c>
      <c r="I1586" s="925"/>
      <c r="K1586" s="1078"/>
      <c r="L1586" s="1078"/>
    </row>
    <row r="1587" spans="1:12" s="926" customFormat="1" ht="42">
      <c r="A1587" s="922" t="s">
        <v>4396</v>
      </c>
      <c r="B1587" s="922" t="s">
        <v>4397</v>
      </c>
      <c r="C1587" s="922" t="s">
        <v>4458</v>
      </c>
      <c r="D1587" s="923">
        <v>46146</v>
      </c>
      <c r="E1587" s="922" t="s">
        <v>4459</v>
      </c>
      <c r="F1587" s="927">
        <v>496.94799999999998</v>
      </c>
      <c r="G1587" s="922">
        <v>46.7</v>
      </c>
      <c r="H1587" s="924">
        <v>23207.471600000001</v>
      </c>
      <c r="I1587" s="925"/>
      <c r="K1587" s="1078"/>
      <c r="L1587" s="1078"/>
    </row>
    <row r="1588" spans="1:12" s="926" customFormat="1" ht="42">
      <c r="A1588" s="922" t="s">
        <v>4396</v>
      </c>
      <c r="B1588" s="922" t="s">
        <v>4397</v>
      </c>
      <c r="C1588" s="922" t="s">
        <v>4460</v>
      </c>
      <c r="D1588" s="923">
        <v>46155</v>
      </c>
      <c r="E1588" s="922" t="s">
        <v>4461</v>
      </c>
      <c r="F1588" s="927">
        <v>496.94799999999998</v>
      </c>
      <c r="G1588" s="922">
        <v>8.59</v>
      </c>
      <c r="H1588" s="924">
        <v>4268.7833199999995</v>
      </c>
      <c r="I1588" s="925"/>
      <c r="K1588" s="1078"/>
      <c r="L1588" s="1078"/>
    </row>
    <row r="1589" spans="1:12" s="926" customFormat="1" ht="42">
      <c r="A1589" s="922" t="s">
        <v>4396</v>
      </c>
      <c r="B1589" s="922" t="s">
        <v>4397</v>
      </c>
      <c r="C1589" s="922" t="s">
        <v>4462</v>
      </c>
      <c r="D1589" s="923">
        <v>46155</v>
      </c>
      <c r="E1589" s="922" t="s">
        <v>4463</v>
      </c>
      <c r="F1589" s="927">
        <v>496.94799999999998</v>
      </c>
      <c r="G1589" s="922">
        <v>1.83</v>
      </c>
      <c r="H1589" s="924">
        <v>909.41484000000003</v>
      </c>
      <c r="I1589" s="925"/>
      <c r="K1589" s="1078"/>
      <c r="L1589" s="1078"/>
    </row>
    <row r="1590" spans="1:12" s="926" customFormat="1" ht="42">
      <c r="A1590" s="922" t="s">
        <v>4396</v>
      </c>
      <c r="B1590" s="922" t="s">
        <v>4397</v>
      </c>
      <c r="C1590" s="922" t="s">
        <v>4464</v>
      </c>
      <c r="D1590" s="923">
        <v>46156</v>
      </c>
      <c r="E1590" s="922" t="s">
        <v>4465</v>
      </c>
      <c r="F1590" s="927">
        <v>496.94799999999998</v>
      </c>
      <c r="G1590" s="922">
        <v>2.79</v>
      </c>
      <c r="H1590" s="924">
        <v>1386.4849199999999</v>
      </c>
      <c r="I1590" s="925"/>
      <c r="K1590" s="1078"/>
      <c r="L1590" s="1078"/>
    </row>
    <row r="1591" spans="1:12" s="926" customFormat="1" ht="42">
      <c r="A1591" s="922" t="s">
        <v>4396</v>
      </c>
      <c r="B1591" s="922" t="s">
        <v>4397</v>
      </c>
      <c r="C1591" s="922" t="s">
        <v>4466</v>
      </c>
      <c r="D1591" s="923">
        <v>46156</v>
      </c>
      <c r="E1591" s="922" t="s">
        <v>4467</v>
      </c>
      <c r="F1591" s="927">
        <v>496.94799999999998</v>
      </c>
      <c r="G1591" s="922">
        <v>3.54</v>
      </c>
      <c r="H1591" s="924">
        <v>1759.1959199999999</v>
      </c>
      <c r="I1591" s="925"/>
      <c r="K1591" s="1078"/>
      <c r="L1591" s="1078"/>
    </row>
    <row r="1592" spans="1:12" s="926" customFormat="1" ht="42">
      <c r="A1592" s="922" t="s">
        <v>4396</v>
      </c>
      <c r="B1592" s="922" t="s">
        <v>4397</v>
      </c>
      <c r="C1592" s="922" t="s">
        <v>4468</v>
      </c>
      <c r="D1592" s="923">
        <v>46156</v>
      </c>
      <c r="E1592" s="922" t="s">
        <v>4469</v>
      </c>
      <c r="F1592" s="927">
        <v>496.94799999999998</v>
      </c>
      <c r="G1592" s="922">
        <v>2.86</v>
      </c>
      <c r="H1592" s="924">
        <v>1421.2712799999999</v>
      </c>
      <c r="I1592" s="925"/>
      <c r="K1592" s="1078"/>
      <c r="L1592" s="1078"/>
    </row>
    <row r="1593" spans="1:12" s="926" customFormat="1" ht="42">
      <c r="A1593" s="922" t="s">
        <v>4396</v>
      </c>
      <c r="B1593" s="922" t="s">
        <v>4397</v>
      </c>
      <c r="C1593" s="922" t="s">
        <v>4470</v>
      </c>
      <c r="D1593" s="923">
        <v>46156</v>
      </c>
      <c r="E1593" s="922" t="s">
        <v>4471</v>
      </c>
      <c r="F1593" s="927">
        <v>496.94799999999998</v>
      </c>
      <c r="G1593" s="922">
        <v>0.61</v>
      </c>
      <c r="H1593" s="924">
        <v>303.13828000000001</v>
      </c>
      <c r="I1593" s="925"/>
      <c r="K1593" s="1078"/>
      <c r="L1593" s="1078"/>
    </row>
    <row r="1594" spans="1:12" s="926" customFormat="1" ht="42">
      <c r="A1594" s="922" t="s">
        <v>4396</v>
      </c>
      <c r="B1594" s="922" t="s">
        <v>4397</v>
      </c>
      <c r="C1594" s="922" t="s">
        <v>4472</v>
      </c>
      <c r="D1594" s="923">
        <v>46156</v>
      </c>
      <c r="E1594" s="922" t="s">
        <v>4473</v>
      </c>
      <c r="F1594" s="927">
        <v>496.94799999999998</v>
      </c>
      <c r="G1594" s="922">
        <v>0.93</v>
      </c>
      <c r="H1594" s="924">
        <v>462.16163999999998</v>
      </c>
      <c r="I1594" s="925"/>
      <c r="K1594" s="1078"/>
      <c r="L1594" s="1078"/>
    </row>
    <row r="1595" spans="1:12" s="926" customFormat="1" ht="42">
      <c r="A1595" s="922" t="s">
        <v>4396</v>
      </c>
      <c r="B1595" s="922" t="s">
        <v>4397</v>
      </c>
      <c r="C1595" s="922" t="s">
        <v>4474</v>
      </c>
      <c r="D1595" s="923">
        <v>46156</v>
      </c>
      <c r="E1595" s="922" t="s">
        <v>4475</v>
      </c>
      <c r="F1595" s="927">
        <v>496.94799999999998</v>
      </c>
      <c r="G1595" s="922">
        <v>1.18</v>
      </c>
      <c r="H1595" s="924">
        <v>586.39864</v>
      </c>
      <c r="I1595" s="925"/>
      <c r="K1595" s="1078"/>
      <c r="L1595" s="1078"/>
    </row>
    <row r="1596" spans="1:12" s="926" customFormat="1" ht="42">
      <c r="A1596" s="922" t="s">
        <v>4396</v>
      </c>
      <c r="B1596" s="922" t="s">
        <v>4397</v>
      </c>
      <c r="C1596" s="922" t="s">
        <v>4476</v>
      </c>
      <c r="D1596" s="923">
        <v>46159</v>
      </c>
      <c r="E1596" s="922" t="s">
        <v>4477</v>
      </c>
      <c r="F1596" s="927">
        <v>496.94799999999998</v>
      </c>
      <c r="G1596" s="922">
        <v>34.369999999999997</v>
      </c>
      <c r="H1596" s="924">
        <v>17080.102759999998</v>
      </c>
      <c r="I1596" s="925"/>
      <c r="K1596" s="1078"/>
      <c r="L1596" s="1078"/>
    </row>
    <row r="1597" spans="1:12" s="926" customFormat="1" ht="42">
      <c r="A1597" s="922" t="s">
        <v>4396</v>
      </c>
      <c r="B1597" s="922" t="s">
        <v>4397</v>
      </c>
      <c r="C1597" s="922" t="s">
        <v>4478</v>
      </c>
      <c r="D1597" s="923">
        <v>46159</v>
      </c>
      <c r="E1597" s="922" t="s">
        <v>4479</v>
      </c>
      <c r="F1597" s="927">
        <v>496.94799999999998</v>
      </c>
      <c r="G1597" s="922">
        <v>7.34</v>
      </c>
      <c r="H1597" s="924">
        <v>3647.5983199999996</v>
      </c>
      <c r="I1597" s="925"/>
      <c r="K1597" s="1078"/>
      <c r="L1597" s="1078"/>
    </row>
    <row r="1598" spans="1:12" s="926" customFormat="1" ht="42">
      <c r="A1598" s="922" t="s">
        <v>4396</v>
      </c>
      <c r="B1598" s="922" t="s">
        <v>4397</v>
      </c>
      <c r="C1598" s="922" t="s">
        <v>4480</v>
      </c>
      <c r="D1598" s="923">
        <v>46159</v>
      </c>
      <c r="E1598" s="922" t="s">
        <v>4481</v>
      </c>
      <c r="F1598" s="927">
        <v>496.94799999999998</v>
      </c>
      <c r="G1598" s="922">
        <v>11.17</v>
      </c>
      <c r="H1598" s="924">
        <v>5550.9091600000002</v>
      </c>
      <c r="I1598" s="925"/>
      <c r="K1598" s="1078"/>
      <c r="L1598" s="1078"/>
    </row>
    <row r="1599" spans="1:12" s="926" customFormat="1" ht="42">
      <c r="A1599" s="922" t="s">
        <v>4396</v>
      </c>
      <c r="B1599" s="922" t="s">
        <v>4397</v>
      </c>
      <c r="C1599" s="922" t="s">
        <v>4482</v>
      </c>
      <c r="D1599" s="923">
        <v>46159</v>
      </c>
      <c r="E1599" s="922" t="s">
        <v>4483</v>
      </c>
      <c r="F1599" s="927">
        <v>496.94799999999998</v>
      </c>
      <c r="G1599" s="922">
        <v>8.64</v>
      </c>
      <c r="H1599" s="924">
        <v>4293.6307200000001</v>
      </c>
      <c r="I1599" s="925"/>
      <c r="K1599" s="1078"/>
      <c r="L1599" s="1078"/>
    </row>
    <row r="1600" spans="1:12" s="926" customFormat="1" ht="42">
      <c r="A1600" s="922" t="s">
        <v>4396</v>
      </c>
      <c r="B1600" s="922" t="s">
        <v>4397</v>
      </c>
      <c r="C1600" s="922" t="s">
        <v>4484</v>
      </c>
      <c r="D1600" s="923">
        <v>46162</v>
      </c>
      <c r="E1600" s="922" t="s">
        <v>4485</v>
      </c>
      <c r="F1600" s="927">
        <v>496.94799999999998</v>
      </c>
      <c r="G1600" s="922">
        <v>10.35</v>
      </c>
      <c r="H1600" s="924">
        <v>5143.4117999999999</v>
      </c>
      <c r="I1600" s="925"/>
      <c r="K1600" s="1078"/>
      <c r="L1600" s="1078"/>
    </row>
    <row r="1601" spans="1:12" s="926" customFormat="1" ht="42">
      <c r="A1601" s="922" t="s">
        <v>4396</v>
      </c>
      <c r="B1601" s="922" t="s">
        <v>4397</v>
      </c>
      <c r="C1601" s="922" t="s">
        <v>4486</v>
      </c>
      <c r="D1601" s="923">
        <v>46162</v>
      </c>
      <c r="E1601" s="922" t="s">
        <v>4487</v>
      </c>
      <c r="F1601" s="927">
        <v>496.94799999999998</v>
      </c>
      <c r="G1601" s="922">
        <v>10.3</v>
      </c>
      <c r="H1601" s="924">
        <v>5118.5644000000002</v>
      </c>
      <c r="I1601" s="925"/>
      <c r="K1601" s="1078"/>
      <c r="L1601" s="1078"/>
    </row>
    <row r="1602" spans="1:12" s="926" customFormat="1" ht="42">
      <c r="A1602" s="922" t="s">
        <v>4396</v>
      </c>
      <c r="B1602" s="922" t="s">
        <v>4397</v>
      </c>
      <c r="C1602" s="922" t="s">
        <v>4488</v>
      </c>
      <c r="D1602" s="923">
        <v>46162</v>
      </c>
      <c r="E1602" s="922" t="s">
        <v>4489</v>
      </c>
      <c r="F1602" s="927">
        <v>496.94799999999998</v>
      </c>
      <c r="G1602" s="922">
        <v>3.45</v>
      </c>
      <c r="H1602" s="924">
        <v>1714.4706000000001</v>
      </c>
      <c r="I1602" s="925"/>
      <c r="K1602" s="1078"/>
      <c r="L1602" s="1078"/>
    </row>
    <row r="1603" spans="1:12" s="926" customFormat="1" ht="42">
      <c r="A1603" s="922" t="s">
        <v>4396</v>
      </c>
      <c r="B1603" s="922" t="s">
        <v>4397</v>
      </c>
      <c r="C1603" s="922" t="s">
        <v>4490</v>
      </c>
      <c r="D1603" s="923">
        <v>46162</v>
      </c>
      <c r="E1603" s="922" t="s">
        <v>4491</v>
      </c>
      <c r="F1603" s="927">
        <v>496.94799999999998</v>
      </c>
      <c r="G1603" s="922">
        <v>3.43</v>
      </c>
      <c r="H1603" s="924">
        <v>1704.5316399999999</v>
      </c>
      <c r="I1603" s="925"/>
      <c r="K1603" s="1078"/>
      <c r="L1603" s="1078"/>
    </row>
    <row r="1604" spans="1:12" s="926" customFormat="1" ht="42">
      <c r="A1604" s="922" t="s">
        <v>4396</v>
      </c>
      <c r="B1604" s="922" t="s">
        <v>4397</v>
      </c>
      <c r="C1604" s="922" t="s">
        <v>4492</v>
      </c>
      <c r="D1604" s="923">
        <v>46163</v>
      </c>
      <c r="E1604" s="922" t="s">
        <v>4493</v>
      </c>
      <c r="F1604" s="927">
        <v>496.94799999999998</v>
      </c>
      <c r="G1604" s="922">
        <v>10.28</v>
      </c>
      <c r="H1604" s="924">
        <v>5108.6254399999998</v>
      </c>
      <c r="I1604" s="925"/>
      <c r="K1604" s="1078"/>
      <c r="L1604" s="1078"/>
    </row>
    <row r="1605" spans="1:12" s="926" customFormat="1" ht="42">
      <c r="A1605" s="922" t="s">
        <v>4396</v>
      </c>
      <c r="B1605" s="922" t="s">
        <v>4397</v>
      </c>
      <c r="C1605" s="922" t="s">
        <v>4494</v>
      </c>
      <c r="D1605" s="923">
        <v>46163</v>
      </c>
      <c r="E1605" s="922" t="s">
        <v>4495</v>
      </c>
      <c r="F1605" s="927">
        <v>496.94799999999998</v>
      </c>
      <c r="G1605" s="922">
        <v>41.39</v>
      </c>
      <c r="H1605" s="924">
        <v>20568.67772</v>
      </c>
      <c r="I1605" s="925"/>
      <c r="K1605" s="1078"/>
      <c r="L1605" s="1078"/>
    </row>
    <row r="1606" spans="1:12" s="926" customFormat="1" ht="42">
      <c r="A1606" s="922" t="s">
        <v>4396</v>
      </c>
      <c r="B1606" s="922" t="s">
        <v>4397</v>
      </c>
      <c r="C1606" s="922" t="s">
        <v>4496</v>
      </c>
      <c r="D1606" s="923">
        <v>46163</v>
      </c>
      <c r="E1606" s="922" t="s">
        <v>4497</v>
      </c>
      <c r="F1606" s="927">
        <v>496.94799999999998</v>
      </c>
      <c r="G1606" s="922">
        <v>41.21</v>
      </c>
      <c r="H1606" s="924">
        <v>20479.227080000001</v>
      </c>
      <c r="I1606" s="925"/>
      <c r="K1606" s="1078"/>
      <c r="L1606" s="1078"/>
    </row>
    <row r="1607" spans="1:12" s="926" customFormat="1" ht="42">
      <c r="A1607" s="922" t="s">
        <v>4396</v>
      </c>
      <c r="B1607" s="922" t="s">
        <v>4397</v>
      </c>
      <c r="C1607" s="922" t="s">
        <v>4498</v>
      </c>
      <c r="D1607" s="923">
        <v>46163</v>
      </c>
      <c r="E1607" s="922" t="s">
        <v>4499</v>
      </c>
      <c r="F1607" s="927">
        <v>496.94799999999998</v>
      </c>
      <c r="G1607" s="922">
        <v>3.43</v>
      </c>
      <c r="H1607" s="924">
        <v>1704.5316399999999</v>
      </c>
      <c r="I1607" s="925"/>
      <c r="K1607" s="1078"/>
      <c r="L1607" s="1078"/>
    </row>
    <row r="1608" spans="1:12" s="926" customFormat="1" ht="42">
      <c r="A1608" s="922" t="s">
        <v>4396</v>
      </c>
      <c r="B1608" s="922" t="s">
        <v>4397</v>
      </c>
      <c r="C1608" s="922" t="s">
        <v>4500</v>
      </c>
      <c r="D1608" s="923">
        <v>46165</v>
      </c>
      <c r="E1608" s="922" t="s">
        <v>4501</v>
      </c>
      <c r="F1608" s="927">
        <v>496.94799999999998</v>
      </c>
      <c r="G1608" s="922">
        <v>41.14</v>
      </c>
      <c r="H1608" s="924">
        <v>20444.440719999999</v>
      </c>
      <c r="I1608" s="925"/>
      <c r="K1608" s="1078"/>
      <c r="L1608" s="1078"/>
    </row>
    <row r="1609" spans="1:12" s="926" customFormat="1" ht="42">
      <c r="A1609" s="922" t="s">
        <v>4396</v>
      </c>
      <c r="B1609" s="922" t="s">
        <v>4397</v>
      </c>
      <c r="C1609" s="922" t="s">
        <v>4502</v>
      </c>
      <c r="D1609" s="923">
        <v>46177</v>
      </c>
      <c r="E1609" s="922" t="s">
        <v>4503</v>
      </c>
      <c r="F1609" s="927">
        <v>496.94799999999998</v>
      </c>
      <c r="G1609" s="922">
        <v>3.45</v>
      </c>
      <c r="H1609" s="924">
        <v>1714.4706000000001</v>
      </c>
      <c r="I1609" s="925"/>
      <c r="K1609" s="1078"/>
      <c r="L1609" s="1078"/>
    </row>
    <row r="1610" spans="1:12" s="926" customFormat="1" ht="42">
      <c r="A1610" s="922" t="s">
        <v>4396</v>
      </c>
      <c r="B1610" s="922" t="s">
        <v>4397</v>
      </c>
      <c r="C1610" s="922" t="s">
        <v>4504</v>
      </c>
      <c r="D1610" s="923">
        <v>46177</v>
      </c>
      <c r="E1610" s="922" t="s">
        <v>4505</v>
      </c>
      <c r="F1610" s="927">
        <v>496.94799999999998</v>
      </c>
      <c r="G1610" s="922">
        <v>3.43</v>
      </c>
      <c r="H1610" s="924">
        <v>1704.5316399999999</v>
      </c>
      <c r="I1610" s="925"/>
      <c r="K1610" s="1078"/>
      <c r="L1610" s="1078"/>
    </row>
    <row r="1611" spans="1:12" s="926" customFormat="1" ht="42">
      <c r="A1611" s="922" t="s">
        <v>4396</v>
      </c>
      <c r="B1611" s="922" t="s">
        <v>4397</v>
      </c>
      <c r="C1611" s="922" t="s">
        <v>4506</v>
      </c>
      <c r="D1611" s="923">
        <v>46177</v>
      </c>
      <c r="E1611" s="922" t="s">
        <v>4507</v>
      </c>
      <c r="F1611" s="927">
        <v>496.94799999999998</v>
      </c>
      <c r="G1611" s="922">
        <v>3.43</v>
      </c>
      <c r="H1611" s="924">
        <v>1704.5316399999999</v>
      </c>
      <c r="I1611" s="925"/>
      <c r="K1611" s="1078"/>
      <c r="L1611" s="1078"/>
    </row>
    <row r="1612" spans="1:12" s="926" customFormat="1" ht="42">
      <c r="A1612" s="922" t="s">
        <v>4396</v>
      </c>
      <c r="B1612" s="922" t="s">
        <v>4397</v>
      </c>
      <c r="C1612" s="922" t="s">
        <v>4508</v>
      </c>
      <c r="D1612" s="923">
        <v>46214</v>
      </c>
      <c r="E1612" s="922" t="s">
        <v>4509</v>
      </c>
      <c r="F1612" s="927">
        <v>496.94799999999998</v>
      </c>
      <c r="G1612" s="922">
        <v>13.32</v>
      </c>
      <c r="H1612" s="924">
        <v>6619.3473599999998</v>
      </c>
      <c r="I1612" s="925"/>
      <c r="K1612" s="1078"/>
      <c r="L1612" s="1078"/>
    </row>
    <row r="1613" spans="1:12" s="926" customFormat="1" ht="42">
      <c r="A1613" s="922" t="s">
        <v>4396</v>
      </c>
      <c r="B1613" s="922" t="s">
        <v>4397</v>
      </c>
      <c r="C1613" s="922" t="s">
        <v>4510</v>
      </c>
      <c r="D1613" s="923">
        <v>46214</v>
      </c>
      <c r="E1613" s="922" t="s">
        <v>4511</v>
      </c>
      <c r="F1613" s="927">
        <v>496.94799999999998</v>
      </c>
      <c r="G1613" s="922">
        <v>4.4400000000000004</v>
      </c>
      <c r="H1613" s="924">
        <v>2206.4491200000002</v>
      </c>
      <c r="I1613" s="925"/>
      <c r="K1613" s="1078"/>
      <c r="L1613" s="1078"/>
    </row>
    <row r="1614" spans="1:12" s="926" customFormat="1" ht="42">
      <c r="A1614" s="922" t="s">
        <v>4396</v>
      </c>
      <c r="B1614" s="922" t="s">
        <v>4397</v>
      </c>
      <c r="C1614" s="922" t="s">
        <v>4512</v>
      </c>
      <c r="D1614" s="923">
        <v>46224</v>
      </c>
      <c r="E1614" s="922" t="s">
        <v>4513</v>
      </c>
      <c r="F1614" s="927">
        <v>496.94799999999998</v>
      </c>
      <c r="G1614" s="922">
        <v>53.29</v>
      </c>
      <c r="H1614" s="924">
        <v>26482.358919999999</v>
      </c>
      <c r="I1614" s="925"/>
      <c r="K1614" s="1078"/>
      <c r="L1614" s="1078"/>
    </row>
    <row r="1615" spans="1:12" s="926" customFormat="1" ht="42">
      <c r="A1615" s="922" t="s">
        <v>4396</v>
      </c>
      <c r="B1615" s="922" t="s">
        <v>4397</v>
      </c>
      <c r="C1615" s="922" t="s">
        <v>4514</v>
      </c>
      <c r="D1615" s="923">
        <v>46242</v>
      </c>
      <c r="E1615" s="922" t="s">
        <v>4515</v>
      </c>
      <c r="F1615" s="927">
        <v>496.94799999999998</v>
      </c>
      <c r="G1615" s="922">
        <v>2.72</v>
      </c>
      <c r="H1615" s="924">
        <v>1351.69856</v>
      </c>
      <c r="I1615" s="925"/>
      <c r="K1615" s="1078"/>
      <c r="L1615" s="1078"/>
    </row>
    <row r="1616" spans="1:12" s="926" customFormat="1" ht="42">
      <c r="A1616" s="922" t="s">
        <v>4396</v>
      </c>
      <c r="B1616" s="922" t="s">
        <v>4397</v>
      </c>
      <c r="C1616" s="922" t="s">
        <v>4516</v>
      </c>
      <c r="D1616" s="923">
        <v>46242</v>
      </c>
      <c r="E1616" s="922" t="s">
        <v>4517</v>
      </c>
      <c r="F1616" s="927">
        <v>496.94799999999998</v>
      </c>
      <c r="G1616" s="922">
        <v>0.91</v>
      </c>
      <c r="H1616" s="924">
        <v>452.22267999999997</v>
      </c>
      <c r="I1616" s="925"/>
      <c r="K1616" s="1078"/>
      <c r="L1616" s="1078"/>
    </row>
    <row r="1617" spans="1:12" s="926" customFormat="1" ht="42">
      <c r="A1617" s="922" t="s">
        <v>4396</v>
      </c>
      <c r="B1617" s="922" t="s">
        <v>4397</v>
      </c>
      <c r="C1617" s="922" t="s">
        <v>4518</v>
      </c>
      <c r="D1617" s="923">
        <v>46245</v>
      </c>
      <c r="E1617" s="922" t="s">
        <v>4519</v>
      </c>
      <c r="F1617" s="927">
        <v>496.94799999999998</v>
      </c>
      <c r="G1617" s="922">
        <v>0.93</v>
      </c>
      <c r="H1617" s="924">
        <v>462.16163999999998</v>
      </c>
      <c r="I1617" s="925"/>
      <c r="K1617" s="1078"/>
      <c r="L1617" s="1078"/>
    </row>
    <row r="1618" spans="1:12" s="926" customFormat="1" ht="63">
      <c r="A1618" s="922" t="s">
        <v>4396</v>
      </c>
      <c r="B1618" s="922" t="s">
        <v>4397</v>
      </c>
      <c r="C1618" s="922" t="s">
        <v>4520</v>
      </c>
      <c r="D1618" s="923">
        <v>46245</v>
      </c>
      <c r="E1618" s="922" t="s">
        <v>4521</v>
      </c>
      <c r="F1618" s="927">
        <v>496.94799999999998</v>
      </c>
      <c r="G1618" s="922">
        <v>0.72</v>
      </c>
      <c r="H1618" s="924">
        <v>357.80255999999997</v>
      </c>
      <c r="I1618" s="925"/>
      <c r="K1618" s="1078"/>
      <c r="L1618" s="1078"/>
    </row>
    <row r="1619" spans="1:12" s="926" customFormat="1" ht="42">
      <c r="A1619" s="922" t="s">
        <v>4396</v>
      </c>
      <c r="B1619" s="922" t="s">
        <v>4397</v>
      </c>
      <c r="C1619" s="922" t="s">
        <v>5677</v>
      </c>
      <c r="D1619" s="923">
        <v>46286</v>
      </c>
      <c r="E1619" s="922" t="s">
        <v>4522</v>
      </c>
      <c r="F1619" s="927">
        <v>496.94799999999998</v>
      </c>
      <c r="G1619" s="922">
        <v>4.59</v>
      </c>
      <c r="H1619" s="924">
        <v>2280.9913199999996</v>
      </c>
      <c r="I1619" s="925"/>
      <c r="K1619" s="1078"/>
      <c r="L1619" s="1078"/>
    </row>
    <row r="1620" spans="1:12" s="926" customFormat="1" ht="42">
      <c r="A1620" s="922" t="s">
        <v>4396</v>
      </c>
      <c r="B1620" s="922" t="s">
        <v>4397</v>
      </c>
      <c r="C1620" s="922" t="s">
        <v>4523</v>
      </c>
      <c r="D1620" s="923">
        <v>46246</v>
      </c>
      <c r="E1620" s="922" t="s">
        <v>4524</v>
      </c>
      <c r="F1620" s="927">
        <v>496.94799999999998</v>
      </c>
      <c r="G1620" s="922">
        <v>4.5599999999999996</v>
      </c>
      <c r="H1620" s="924">
        <v>2266.0828799999999</v>
      </c>
      <c r="I1620" s="925"/>
      <c r="K1620" s="1078"/>
      <c r="L1620" s="1078"/>
    </row>
    <row r="1621" spans="1:12" s="926" customFormat="1" ht="42">
      <c r="A1621" s="922" t="s">
        <v>4396</v>
      </c>
      <c r="B1621" s="922" t="s">
        <v>4397</v>
      </c>
      <c r="C1621" s="922" t="s">
        <v>4525</v>
      </c>
      <c r="D1621" s="923">
        <v>46246</v>
      </c>
      <c r="E1621" s="922" t="s">
        <v>4526</v>
      </c>
      <c r="F1621" s="927">
        <v>496.94799999999998</v>
      </c>
      <c r="G1621" s="922">
        <v>4.5999999999999996</v>
      </c>
      <c r="H1621" s="924">
        <v>2285.9607999999998</v>
      </c>
      <c r="I1621" s="925"/>
      <c r="K1621" s="1078"/>
      <c r="L1621" s="1078"/>
    </row>
    <row r="1622" spans="1:12" s="926" customFormat="1" ht="42">
      <c r="A1622" s="922" t="s">
        <v>4396</v>
      </c>
      <c r="B1622" s="922" t="s">
        <v>4397</v>
      </c>
      <c r="C1622" s="922" t="s">
        <v>4527</v>
      </c>
      <c r="D1622" s="923">
        <v>46246</v>
      </c>
      <c r="E1622" s="922" t="s">
        <v>4528</v>
      </c>
      <c r="F1622" s="927">
        <v>496.94799999999998</v>
      </c>
      <c r="G1622" s="922">
        <v>2.62</v>
      </c>
      <c r="H1622" s="924">
        <v>1302.0037600000001</v>
      </c>
      <c r="I1622" s="925"/>
      <c r="K1622" s="1078"/>
      <c r="L1622" s="1078"/>
    </row>
    <row r="1623" spans="1:12" s="926" customFormat="1" ht="42">
      <c r="A1623" s="922" t="s">
        <v>4396</v>
      </c>
      <c r="B1623" s="922" t="s">
        <v>4397</v>
      </c>
      <c r="C1623" s="922" t="s">
        <v>4529</v>
      </c>
      <c r="D1623" s="923">
        <v>46246</v>
      </c>
      <c r="E1623" s="922" t="s">
        <v>4530</v>
      </c>
      <c r="F1623" s="927">
        <v>496.94799999999998</v>
      </c>
      <c r="G1623" s="922">
        <v>3.89</v>
      </c>
      <c r="H1623" s="924">
        <v>1933.12772</v>
      </c>
      <c r="I1623" s="925"/>
      <c r="K1623" s="1078"/>
      <c r="L1623" s="1078"/>
    </row>
    <row r="1624" spans="1:12" s="926" customFormat="1" ht="42">
      <c r="A1624" s="922" t="s">
        <v>4396</v>
      </c>
      <c r="B1624" s="922" t="s">
        <v>4397</v>
      </c>
      <c r="C1624" s="922" t="s">
        <v>4531</v>
      </c>
      <c r="D1624" s="923">
        <v>46246</v>
      </c>
      <c r="E1624" s="922" t="s">
        <v>4532</v>
      </c>
      <c r="F1624" s="927">
        <v>496.94799999999998</v>
      </c>
      <c r="G1624" s="922">
        <v>0.38</v>
      </c>
      <c r="H1624" s="924">
        <v>188.84023999999999</v>
      </c>
      <c r="I1624" s="925"/>
      <c r="K1624" s="1078"/>
      <c r="L1624" s="1078"/>
    </row>
    <row r="1625" spans="1:12" s="926" customFormat="1" ht="42">
      <c r="A1625" s="922" t="s">
        <v>4396</v>
      </c>
      <c r="B1625" s="922" t="s">
        <v>4397</v>
      </c>
      <c r="C1625" s="922" t="s">
        <v>4533</v>
      </c>
      <c r="D1625" s="923">
        <v>46246</v>
      </c>
      <c r="E1625" s="922" t="s">
        <v>4534</v>
      </c>
      <c r="F1625" s="927">
        <v>496.94799999999998</v>
      </c>
      <c r="G1625" s="922">
        <v>4.5599999999999996</v>
      </c>
      <c r="H1625" s="924">
        <v>2266.0828799999999</v>
      </c>
      <c r="I1625" s="925"/>
      <c r="K1625" s="1078"/>
      <c r="L1625" s="1078"/>
    </row>
    <row r="1626" spans="1:12" s="926" customFormat="1" ht="42">
      <c r="A1626" s="922" t="s">
        <v>4396</v>
      </c>
      <c r="B1626" s="922" t="s">
        <v>4397</v>
      </c>
      <c r="C1626" s="922" t="s">
        <v>4535</v>
      </c>
      <c r="D1626" s="923">
        <v>46246</v>
      </c>
      <c r="E1626" s="922" t="s">
        <v>4536</v>
      </c>
      <c r="F1626" s="927">
        <v>496.94799999999998</v>
      </c>
      <c r="G1626" s="922">
        <v>4.5999999999999996</v>
      </c>
      <c r="H1626" s="924">
        <v>2285.9607999999998</v>
      </c>
      <c r="I1626" s="925"/>
      <c r="K1626" s="1078"/>
      <c r="L1626" s="1078"/>
    </row>
    <row r="1627" spans="1:12" s="926" customFormat="1" ht="42">
      <c r="A1627" s="922" t="s">
        <v>4396</v>
      </c>
      <c r="B1627" s="922" t="s">
        <v>4397</v>
      </c>
      <c r="C1627" s="922" t="s">
        <v>4537</v>
      </c>
      <c r="D1627" s="923">
        <v>46246</v>
      </c>
      <c r="E1627" s="922" t="s">
        <v>4538</v>
      </c>
      <c r="F1627" s="927">
        <v>496.94799999999998</v>
      </c>
      <c r="G1627" s="922">
        <v>2.62</v>
      </c>
      <c r="H1627" s="924">
        <v>1302.0037600000001</v>
      </c>
      <c r="I1627" s="925"/>
      <c r="K1627" s="1078"/>
      <c r="L1627" s="1078"/>
    </row>
    <row r="1628" spans="1:12" s="926" customFormat="1" ht="42">
      <c r="A1628" s="922" t="s">
        <v>4396</v>
      </c>
      <c r="B1628" s="922" t="s">
        <v>4397</v>
      </c>
      <c r="C1628" s="922" t="s">
        <v>4539</v>
      </c>
      <c r="D1628" s="923">
        <v>46250</v>
      </c>
      <c r="E1628" s="922" t="s">
        <v>4540</v>
      </c>
      <c r="F1628" s="927">
        <v>496.94799999999998</v>
      </c>
      <c r="G1628" s="922">
        <v>12.12</v>
      </c>
      <c r="H1628" s="924">
        <v>6023.009759999999</v>
      </c>
      <c r="I1628" s="925"/>
      <c r="K1628" s="1078"/>
      <c r="L1628" s="1078"/>
    </row>
    <row r="1629" spans="1:12" s="926" customFormat="1" ht="42">
      <c r="A1629" s="922" t="s">
        <v>4396</v>
      </c>
      <c r="B1629" s="922" t="s">
        <v>4397</v>
      </c>
      <c r="C1629" s="922" t="s">
        <v>4541</v>
      </c>
      <c r="D1629" s="923">
        <v>46250</v>
      </c>
      <c r="E1629" s="922" t="s">
        <v>4542</v>
      </c>
      <c r="F1629" s="927">
        <v>496.94799999999998</v>
      </c>
      <c r="G1629" s="922">
        <v>4.04</v>
      </c>
      <c r="H1629" s="924">
        <v>2007.6699199999998</v>
      </c>
      <c r="I1629" s="925"/>
      <c r="K1629" s="1078"/>
      <c r="L1629" s="1078"/>
    </row>
    <row r="1630" spans="1:12" s="926" customFormat="1" ht="42">
      <c r="A1630" s="922" t="s">
        <v>4396</v>
      </c>
      <c r="B1630" s="922" t="s">
        <v>4397</v>
      </c>
      <c r="C1630" s="922" t="s">
        <v>4543</v>
      </c>
      <c r="D1630" s="923">
        <v>46259</v>
      </c>
      <c r="E1630" s="922" t="s">
        <v>4544</v>
      </c>
      <c r="F1630" s="927">
        <v>496.94799999999998</v>
      </c>
      <c r="G1630" s="922">
        <v>13.61</v>
      </c>
      <c r="H1630" s="924">
        <v>6763.4622799999997</v>
      </c>
      <c r="I1630" s="925"/>
      <c r="K1630" s="1078"/>
      <c r="L1630" s="1078"/>
    </row>
    <row r="1631" spans="1:12" s="926" customFormat="1" ht="42">
      <c r="A1631" s="922" t="s">
        <v>4396</v>
      </c>
      <c r="B1631" s="922" t="s">
        <v>4397</v>
      </c>
      <c r="C1631" s="922" t="s">
        <v>4545</v>
      </c>
      <c r="D1631" s="923">
        <v>46259</v>
      </c>
      <c r="E1631" s="922" t="s">
        <v>4546</v>
      </c>
      <c r="F1631" s="927">
        <v>496.94799999999998</v>
      </c>
      <c r="G1631" s="922">
        <v>4.54</v>
      </c>
      <c r="H1631" s="924">
        <v>2256.14392</v>
      </c>
      <c r="I1631" s="925"/>
      <c r="K1631" s="1078"/>
      <c r="L1631" s="1078"/>
    </row>
    <row r="1632" spans="1:12" s="926" customFormat="1" ht="42">
      <c r="A1632" s="922" t="s">
        <v>4396</v>
      </c>
      <c r="B1632" s="922" t="s">
        <v>4397</v>
      </c>
      <c r="C1632" s="922" t="s">
        <v>4547</v>
      </c>
      <c r="D1632" s="923">
        <v>46260</v>
      </c>
      <c r="E1632" s="922" t="s">
        <v>4548</v>
      </c>
      <c r="F1632" s="927">
        <v>496.94799999999998</v>
      </c>
      <c r="G1632" s="922">
        <v>54.42</v>
      </c>
      <c r="H1632" s="924">
        <v>27043.910159999999</v>
      </c>
      <c r="I1632" s="925"/>
      <c r="K1632" s="1078"/>
      <c r="L1632" s="1078"/>
    </row>
    <row r="1633" spans="1:12" s="926" customFormat="1" ht="42">
      <c r="A1633" s="922" t="s">
        <v>4396</v>
      </c>
      <c r="B1633" s="922" t="s">
        <v>4397</v>
      </c>
      <c r="C1633" s="922" t="s">
        <v>6197</v>
      </c>
      <c r="D1633" s="923">
        <v>46301</v>
      </c>
      <c r="E1633" s="922" t="s">
        <v>4549</v>
      </c>
      <c r="F1633" s="927">
        <v>496.94799999999998</v>
      </c>
      <c r="G1633" s="922">
        <v>48.47</v>
      </c>
      <c r="H1633" s="924">
        <v>24087.06956</v>
      </c>
      <c r="I1633" s="925"/>
      <c r="K1633" s="1078"/>
      <c r="L1633" s="1078"/>
    </row>
    <row r="1634" spans="1:12" s="926" customFormat="1" ht="63">
      <c r="A1634" s="922" t="s">
        <v>4396</v>
      </c>
      <c r="B1634" s="922" t="s">
        <v>4397</v>
      </c>
      <c r="C1634" s="922" t="s">
        <v>5974</v>
      </c>
      <c r="D1634" s="923">
        <v>46293</v>
      </c>
      <c r="E1634" s="922" t="s">
        <v>5975</v>
      </c>
      <c r="F1634" s="927">
        <v>496.94799999999998</v>
      </c>
      <c r="G1634" s="922">
        <v>10.41</v>
      </c>
      <c r="H1634" s="924">
        <v>5173.2286800000002</v>
      </c>
      <c r="I1634" s="925"/>
      <c r="K1634" s="1078"/>
      <c r="L1634" s="1078"/>
    </row>
    <row r="1635" spans="1:12" s="926" customFormat="1" ht="42">
      <c r="A1635" s="922" t="s">
        <v>4550</v>
      </c>
      <c r="B1635" s="922" t="s">
        <v>4551</v>
      </c>
      <c r="C1635" s="922" t="s">
        <v>4552</v>
      </c>
      <c r="D1635" s="923">
        <v>46013</v>
      </c>
      <c r="E1635" s="922" t="s">
        <v>4553</v>
      </c>
      <c r="F1635" s="927">
        <v>578.60199999999998</v>
      </c>
      <c r="G1635" s="922">
        <v>12.13</v>
      </c>
      <c r="H1635" s="924">
        <v>7018.4422599999998</v>
      </c>
      <c r="I1635" s="925"/>
      <c r="K1635" s="1078"/>
      <c r="L1635" s="1078"/>
    </row>
    <row r="1636" spans="1:12" s="926" customFormat="1" ht="42">
      <c r="A1636" s="922" t="s">
        <v>4550</v>
      </c>
      <c r="B1636" s="922" t="s">
        <v>4551</v>
      </c>
      <c r="C1636" s="922" t="s">
        <v>4554</v>
      </c>
      <c r="D1636" s="923">
        <v>46018</v>
      </c>
      <c r="E1636" s="922" t="s">
        <v>4555</v>
      </c>
      <c r="F1636" s="927">
        <v>578.60199999999998</v>
      </c>
      <c r="G1636" s="922">
        <v>4.04</v>
      </c>
      <c r="H1636" s="924">
        <v>2337.5520799999999</v>
      </c>
      <c r="I1636" s="925"/>
      <c r="K1636" s="1078"/>
      <c r="L1636" s="1078"/>
    </row>
    <row r="1637" spans="1:12" s="926" customFormat="1" ht="42">
      <c r="A1637" s="922" t="s">
        <v>4550</v>
      </c>
      <c r="B1637" s="922" t="s">
        <v>4551</v>
      </c>
      <c r="C1637" s="922" t="s">
        <v>4556</v>
      </c>
      <c r="D1637" s="923">
        <v>46019</v>
      </c>
      <c r="E1637" s="922" t="s">
        <v>4557</v>
      </c>
      <c r="F1637" s="927">
        <v>578.60199999999998</v>
      </c>
      <c r="G1637" s="922">
        <v>48.5</v>
      </c>
      <c r="H1637" s="924">
        <v>28062.197</v>
      </c>
      <c r="I1637" s="925"/>
      <c r="K1637" s="1078"/>
      <c r="L1637" s="1078"/>
    </row>
    <row r="1638" spans="1:12" s="926" customFormat="1" ht="63">
      <c r="A1638" s="922" t="s">
        <v>4550</v>
      </c>
      <c r="B1638" s="922" t="s">
        <v>4551</v>
      </c>
      <c r="C1638" s="922" t="s">
        <v>4558</v>
      </c>
      <c r="D1638" s="923">
        <v>46023</v>
      </c>
      <c r="E1638" s="922" t="s">
        <v>4559</v>
      </c>
      <c r="F1638" s="927">
        <v>578.60199999999998</v>
      </c>
      <c r="G1638" s="922">
        <v>6.62</v>
      </c>
      <c r="H1638" s="924">
        <v>3830.3452400000001</v>
      </c>
      <c r="I1638" s="925"/>
      <c r="K1638" s="1078"/>
      <c r="L1638" s="1078"/>
    </row>
    <row r="1639" spans="1:12" s="926" customFormat="1" ht="42">
      <c r="A1639" s="922" t="s">
        <v>4550</v>
      </c>
      <c r="B1639" s="922" t="s">
        <v>4551</v>
      </c>
      <c r="C1639" s="922" t="s">
        <v>4560</v>
      </c>
      <c r="D1639" s="923">
        <v>46025</v>
      </c>
      <c r="E1639" s="922" t="s">
        <v>4561</v>
      </c>
      <c r="F1639" s="927">
        <v>578.60199999999998</v>
      </c>
      <c r="G1639" s="922">
        <v>9.51</v>
      </c>
      <c r="H1639" s="924">
        <v>5502.5050199999996</v>
      </c>
      <c r="I1639" s="925"/>
      <c r="K1639" s="1078"/>
      <c r="L1639" s="1078"/>
    </row>
    <row r="1640" spans="1:12" s="926" customFormat="1" ht="42">
      <c r="A1640" s="922" t="s">
        <v>4550</v>
      </c>
      <c r="B1640" s="922" t="s">
        <v>4551</v>
      </c>
      <c r="C1640" s="922" t="s">
        <v>4562</v>
      </c>
      <c r="D1640" s="923">
        <v>46026</v>
      </c>
      <c r="E1640" s="922" t="s">
        <v>4563</v>
      </c>
      <c r="F1640" s="927">
        <v>578.60199999999998</v>
      </c>
      <c r="G1640" s="922">
        <v>2.21</v>
      </c>
      <c r="H1640" s="924">
        <v>1278.7104199999999</v>
      </c>
      <c r="I1640" s="925"/>
      <c r="K1640" s="1078"/>
      <c r="L1640" s="1078"/>
    </row>
    <row r="1641" spans="1:12" s="926" customFormat="1" ht="42">
      <c r="A1641" s="922" t="s">
        <v>4550</v>
      </c>
      <c r="B1641" s="922" t="s">
        <v>4551</v>
      </c>
      <c r="C1641" s="922" t="s">
        <v>4564</v>
      </c>
      <c r="D1641" s="923">
        <v>46026</v>
      </c>
      <c r="E1641" s="922" t="s">
        <v>4565</v>
      </c>
      <c r="F1641" s="927">
        <v>578.60199999999998</v>
      </c>
      <c r="G1641" s="922">
        <v>3.17</v>
      </c>
      <c r="H1641" s="924">
        <v>1834.1683399999999</v>
      </c>
      <c r="I1641" s="925"/>
      <c r="K1641" s="1078"/>
      <c r="L1641" s="1078"/>
    </row>
    <row r="1642" spans="1:12" s="926" customFormat="1" ht="63">
      <c r="A1642" s="922" t="s">
        <v>4550</v>
      </c>
      <c r="B1642" s="922" t="s">
        <v>4551</v>
      </c>
      <c r="C1642" s="922" t="s">
        <v>4566</v>
      </c>
      <c r="D1642" s="923">
        <v>46028</v>
      </c>
      <c r="E1642" s="922" t="s">
        <v>4567</v>
      </c>
      <c r="F1642" s="927">
        <v>578.60199999999998</v>
      </c>
      <c r="G1642" s="922">
        <v>26.46</v>
      </c>
      <c r="H1642" s="924">
        <v>15309.808919999999</v>
      </c>
      <c r="I1642" s="925"/>
      <c r="K1642" s="1078"/>
      <c r="L1642" s="1078"/>
    </row>
    <row r="1643" spans="1:12" s="926" customFormat="1" ht="42">
      <c r="A1643" s="922" t="s">
        <v>4550</v>
      </c>
      <c r="B1643" s="922" t="s">
        <v>4551</v>
      </c>
      <c r="C1643" s="922" t="s">
        <v>4568</v>
      </c>
      <c r="D1643" s="923">
        <v>46028</v>
      </c>
      <c r="E1643" s="922" t="s">
        <v>4569</v>
      </c>
      <c r="F1643" s="927">
        <v>578.60199999999998</v>
      </c>
      <c r="G1643" s="922">
        <v>38.04</v>
      </c>
      <c r="H1643" s="924">
        <v>22010.020079999998</v>
      </c>
      <c r="I1643" s="925"/>
      <c r="K1643" s="1078"/>
      <c r="L1643" s="1078"/>
    </row>
    <row r="1644" spans="1:12" s="926" customFormat="1" ht="63">
      <c r="A1644" s="922" t="s">
        <v>4550</v>
      </c>
      <c r="B1644" s="922" t="s">
        <v>4551</v>
      </c>
      <c r="C1644" s="922" t="s">
        <v>4570</v>
      </c>
      <c r="D1644" s="923">
        <v>46030</v>
      </c>
      <c r="E1644" s="922" t="s">
        <v>4571</v>
      </c>
      <c r="F1644" s="927">
        <v>578.60199999999998</v>
      </c>
      <c r="G1644" s="922">
        <v>2.21</v>
      </c>
      <c r="H1644" s="924">
        <v>1278.7104199999999</v>
      </c>
      <c r="I1644" s="925"/>
      <c r="K1644" s="1078"/>
      <c r="L1644" s="1078"/>
    </row>
    <row r="1645" spans="1:12" s="926" customFormat="1" ht="42">
      <c r="A1645" s="922" t="s">
        <v>4550</v>
      </c>
      <c r="B1645" s="922" t="s">
        <v>4551</v>
      </c>
      <c r="C1645" s="922" t="s">
        <v>4572</v>
      </c>
      <c r="D1645" s="923">
        <v>46030</v>
      </c>
      <c r="E1645" s="922" t="s">
        <v>4573</v>
      </c>
      <c r="F1645" s="927">
        <v>578.60199999999998</v>
      </c>
      <c r="G1645" s="922">
        <v>3.17</v>
      </c>
      <c r="H1645" s="924">
        <v>1834.1683399999999</v>
      </c>
      <c r="I1645" s="925"/>
      <c r="K1645" s="1078"/>
      <c r="L1645" s="1078"/>
    </row>
    <row r="1646" spans="1:12" s="926" customFormat="1" ht="42">
      <c r="A1646" s="922" t="s">
        <v>4550</v>
      </c>
      <c r="B1646" s="922" t="s">
        <v>4551</v>
      </c>
      <c r="C1646" s="922" t="s">
        <v>4574</v>
      </c>
      <c r="D1646" s="923">
        <v>46040</v>
      </c>
      <c r="E1646" s="922" t="s">
        <v>4575</v>
      </c>
      <c r="F1646" s="927">
        <v>578.60199999999998</v>
      </c>
      <c r="G1646" s="922">
        <v>4.07</v>
      </c>
      <c r="H1646" s="924">
        <v>2354.91014</v>
      </c>
      <c r="I1646" s="925"/>
      <c r="K1646" s="1078"/>
      <c r="L1646" s="1078"/>
    </row>
    <row r="1647" spans="1:12" s="926" customFormat="1" ht="42">
      <c r="A1647" s="922" t="s">
        <v>4550</v>
      </c>
      <c r="B1647" s="922" t="s">
        <v>4551</v>
      </c>
      <c r="C1647" s="922" t="s">
        <v>4576</v>
      </c>
      <c r="D1647" s="923">
        <v>46106</v>
      </c>
      <c r="E1647" s="922" t="s">
        <v>4577</v>
      </c>
      <c r="F1647" s="927">
        <v>578.60199999999998</v>
      </c>
      <c r="G1647" s="922">
        <v>12.68</v>
      </c>
      <c r="H1647" s="924">
        <v>7336.6733599999998</v>
      </c>
      <c r="I1647" s="925"/>
      <c r="K1647" s="1078"/>
      <c r="L1647" s="1078"/>
    </row>
    <row r="1648" spans="1:12" s="926" customFormat="1" ht="42">
      <c r="A1648" s="922" t="s">
        <v>4550</v>
      </c>
      <c r="B1648" s="922" t="s">
        <v>4551</v>
      </c>
      <c r="C1648" s="922" t="s">
        <v>4578</v>
      </c>
      <c r="D1648" s="923">
        <v>46246</v>
      </c>
      <c r="E1648" s="922" t="s">
        <v>4579</v>
      </c>
      <c r="F1648" s="927">
        <v>578.60199999999998</v>
      </c>
      <c r="G1648" s="922">
        <v>4.0999999999999996</v>
      </c>
      <c r="H1648" s="924">
        <v>2372.2681999999995</v>
      </c>
      <c r="I1648" s="925"/>
      <c r="K1648" s="1078"/>
      <c r="L1648" s="1078"/>
    </row>
    <row r="1649" spans="1:12" s="926" customFormat="1" ht="42">
      <c r="A1649" s="922" t="s">
        <v>4550</v>
      </c>
      <c r="B1649" s="922" t="s">
        <v>4551</v>
      </c>
      <c r="C1649" s="922" t="s">
        <v>4580</v>
      </c>
      <c r="D1649" s="923">
        <v>46246</v>
      </c>
      <c r="E1649" s="922" t="s">
        <v>4581</v>
      </c>
      <c r="F1649" s="927">
        <v>578.60199999999998</v>
      </c>
      <c r="G1649" s="922">
        <v>4.2300000000000004</v>
      </c>
      <c r="H1649" s="924">
        <v>2447.4864600000001</v>
      </c>
      <c r="I1649" s="925"/>
      <c r="K1649" s="1078"/>
      <c r="L1649" s="1078"/>
    </row>
    <row r="1650" spans="1:12" s="926" customFormat="1" ht="42">
      <c r="A1650" s="922" t="s">
        <v>4550</v>
      </c>
      <c r="B1650" s="922" t="s">
        <v>4551</v>
      </c>
      <c r="C1650" s="922" t="s">
        <v>4582</v>
      </c>
      <c r="D1650" s="923">
        <v>46256</v>
      </c>
      <c r="E1650" s="922" t="s">
        <v>4583</v>
      </c>
      <c r="F1650" s="927">
        <v>578.60199999999998</v>
      </c>
      <c r="G1650" s="922">
        <v>4.0999999999999996</v>
      </c>
      <c r="H1650" s="924">
        <v>2372.2681999999995</v>
      </c>
      <c r="I1650" s="925"/>
      <c r="K1650" s="1078"/>
      <c r="L1650" s="1078"/>
    </row>
    <row r="1651" spans="1:12" s="926" customFormat="1" ht="126">
      <c r="A1651" s="922" t="s">
        <v>4550</v>
      </c>
      <c r="B1651" s="922" t="s">
        <v>4551</v>
      </c>
      <c r="C1651" s="922" t="s">
        <v>6198</v>
      </c>
      <c r="D1651" s="923">
        <v>46300</v>
      </c>
      <c r="E1651" s="922" t="s">
        <v>4584</v>
      </c>
      <c r="F1651" s="927">
        <v>578.60199999999998</v>
      </c>
      <c r="G1651" s="922">
        <v>3.2</v>
      </c>
      <c r="H1651" s="924">
        <v>1851.5264</v>
      </c>
      <c r="I1651" s="925"/>
      <c r="K1651" s="1078"/>
      <c r="L1651" s="1078"/>
    </row>
    <row r="1652" spans="1:12" s="926" customFormat="1" ht="105">
      <c r="A1652" s="922" t="s">
        <v>4550</v>
      </c>
      <c r="B1652" s="922" t="s">
        <v>4551</v>
      </c>
      <c r="C1652" s="922" t="s">
        <v>6199</v>
      </c>
      <c r="D1652" s="923">
        <v>46300</v>
      </c>
      <c r="E1652" s="922" t="s">
        <v>4585</v>
      </c>
      <c r="F1652" s="927">
        <v>578.60199999999998</v>
      </c>
      <c r="G1652" s="922">
        <v>5.41</v>
      </c>
      <c r="H1652" s="924">
        <v>3130.2368200000001</v>
      </c>
      <c r="I1652" s="925"/>
      <c r="K1652" s="1078"/>
      <c r="L1652" s="1078"/>
    </row>
    <row r="1653" spans="1:12" s="926" customFormat="1" ht="105">
      <c r="A1653" s="922" t="s">
        <v>4550</v>
      </c>
      <c r="B1653" s="922" t="s">
        <v>4551</v>
      </c>
      <c r="C1653" s="922" t="s">
        <v>6200</v>
      </c>
      <c r="D1653" s="923">
        <v>46300</v>
      </c>
      <c r="E1653" s="922" t="s">
        <v>5678</v>
      </c>
      <c r="F1653" s="927">
        <v>578.60199999999998</v>
      </c>
      <c r="G1653" s="922">
        <v>2.2000000000000002</v>
      </c>
      <c r="H1653" s="924">
        <v>1272.9244000000001</v>
      </c>
      <c r="I1653" s="925"/>
      <c r="K1653" s="1078"/>
      <c r="L1653" s="1078"/>
    </row>
    <row r="1654" spans="1:12" s="926" customFormat="1" ht="63">
      <c r="A1654" s="922" t="s">
        <v>4550</v>
      </c>
      <c r="B1654" s="922" t="s">
        <v>4551</v>
      </c>
      <c r="C1654" s="922" t="s">
        <v>5804</v>
      </c>
      <c r="D1654" s="923">
        <v>46292</v>
      </c>
      <c r="E1654" s="922" t="s">
        <v>5805</v>
      </c>
      <c r="F1654" s="927">
        <v>578.60199999999998</v>
      </c>
      <c r="G1654" s="922">
        <v>4.0999999999999996</v>
      </c>
      <c r="H1654" s="924">
        <v>2372.2681999999995</v>
      </c>
      <c r="I1654" s="925"/>
      <c r="K1654" s="1078"/>
      <c r="L1654" s="1078"/>
    </row>
    <row r="1655" spans="1:12" s="926" customFormat="1" ht="42">
      <c r="A1655" s="922" t="s">
        <v>4586</v>
      </c>
      <c r="B1655" s="922" t="s">
        <v>4587</v>
      </c>
      <c r="C1655" s="922" t="s">
        <v>4588</v>
      </c>
      <c r="D1655" s="923">
        <v>46019</v>
      </c>
      <c r="E1655" s="922" t="s">
        <v>4589</v>
      </c>
      <c r="F1655" s="927">
        <v>720.83799999999997</v>
      </c>
      <c r="G1655" s="922">
        <v>9.9499999999999993</v>
      </c>
      <c r="H1655" s="924">
        <v>7172.338099999999</v>
      </c>
      <c r="I1655" s="925"/>
      <c r="K1655" s="1078"/>
      <c r="L1655" s="1078"/>
    </row>
    <row r="1656" spans="1:12" s="926" customFormat="1" ht="42">
      <c r="A1656" s="922" t="s">
        <v>4586</v>
      </c>
      <c r="B1656" s="922" t="s">
        <v>4587</v>
      </c>
      <c r="C1656" s="922" t="s">
        <v>4590</v>
      </c>
      <c r="D1656" s="923">
        <v>46022</v>
      </c>
      <c r="E1656" s="922" t="s">
        <v>4591</v>
      </c>
      <c r="F1656" s="927">
        <v>720.83799999999997</v>
      </c>
      <c r="G1656" s="922">
        <v>3.32</v>
      </c>
      <c r="H1656" s="924">
        <v>2393.1821599999998</v>
      </c>
      <c r="I1656" s="925"/>
      <c r="K1656" s="1078"/>
      <c r="L1656" s="1078"/>
    </row>
    <row r="1657" spans="1:12" s="926" customFormat="1" ht="42">
      <c r="A1657" s="922" t="s">
        <v>4586</v>
      </c>
      <c r="B1657" s="922" t="s">
        <v>4587</v>
      </c>
      <c r="C1657" s="922" t="s">
        <v>4592</v>
      </c>
      <c r="D1657" s="923">
        <v>46018</v>
      </c>
      <c r="E1657" s="922" t="s">
        <v>4593</v>
      </c>
      <c r="F1657" s="927">
        <v>720.83799999999997</v>
      </c>
      <c r="G1657" s="922">
        <v>7.53</v>
      </c>
      <c r="H1657" s="924">
        <v>5427.91014</v>
      </c>
      <c r="I1657" s="925"/>
      <c r="K1657" s="1078"/>
      <c r="L1657" s="1078"/>
    </row>
    <row r="1658" spans="1:12" s="926" customFormat="1" ht="42">
      <c r="A1658" s="922" t="s">
        <v>4586</v>
      </c>
      <c r="B1658" s="922" t="s">
        <v>4587</v>
      </c>
      <c r="C1658" s="922" t="s">
        <v>4594</v>
      </c>
      <c r="D1658" s="923">
        <v>46022</v>
      </c>
      <c r="E1658" s="922" t="s">
        <v>4595</v>
      </c>
      <c r="F1658" s="927">
        <v>720.83799999999997</v>
      </c>
      <c r="G1658" s="922">
        <v>2.5099999999999998</v>
      </c>
      <c r="H1658" s="924">
        <v>1809.3033799999998</v>
      </c>
      <c r="I1658" s="925"/>
      <c r="K1658" s="1078"/>
      <c r="L1658" s="1078"/>
    </row>
    <row r="1659" spans="1:12" s="926" customFormat="1" ht="42">
      <c r="A1659" s="922" t="s">
        <v>4586</v>
      </c>
      <c r="B1659" s="922" t="s">
        <v>4587</v>
      </c>
      <c r="C1659" s="922" t="s">
        <v>4596</v>
      </c>
      <c r="D1659" s="923">
        <v>46023</v>
      </c>
      <c r="E1659" s="922" t="s">
        <v>4597</v>
      </c>
      <c r="F1659" s="927">
        <v>720.83799999999997</v>
      </c>
      <c r="G1659" s="922">
        <v>39.81</v>
      </c>
      <c r="H1659" s="924">
        <v>28696.56078</v>
      </c>
      <c r="I1659" s="925"/>
      <c r="K1659" s="1078"/>
      <c r="L1659" s="1078"/>
    </row>
    <row r="1660" spans="1:12" s="926" customFormat="1" ht="63">
      <c r="A1660" s="922" t="s">
        <v>4586</v>
      </c>
      <c r="B1660" s="922" t="s">
        <v>4587</v>
      </c>
      <c r="C1660" s="922" t="s">
        <v>4598</v>
      </c>
      <c r="D1660" s="923">
        <v>46023</v>
      </c>
      <c r="E1660" s="922" t="s">
        <v>4599</v>
      </c>
      <c r="F1660" s="927">
        <v>720.83799999999997</v>
      </c>
      <c r="G1660" s="922">
        <v>20.46</v>
      </c>
      <c r="H1660" s="924">
        <v>14748.34548</v>
      </c>
      <c r="I1660" s="925"/>
      <c r="K1660" s="1078"/>
      <c r="L1660" s="1078"/>
    </row>
    <row r="1661" spans="1:12" s="926" customFormat="1" ht="63">
      <c r="A1661" s="922" t="s">
        <v>4586</v>
      </c>
      <c r="B1661" s="922" t="s">
        <v>4587</v>
      </c>
      <c r="C1661" s="922" t="s">
        <v>4600</v>
      </c>
      <c r="D1661" s="923">
        <v>46039</v>
      </c>
      <c r="E1661" s="922" t="s">
        <v>4601</v>
      </c>
      <c r="F1661" s="927">
        <v>720.83799999999997</v>
      </c>
      <c r="G1661" s="922">
        <v>1.71</v>
      </c>
      <c r="H1661" s="924">
        <v>1232.6329799999999</v>
      </c>
      <c r="I1661" s="925"/>
      <c r="K1661" s="1078"/>
      <c r="L1661" s="1078"/>
    </row>
    <row r="1662" spans="1:12" s="926" customFormat="1" ht="42">
      <c r="A1662" s="922" t="s">
        <v>4586</v>
      </c>
      <c r="B1662" s="922" t="s">
        <v>4587</v>
      </c>
      <c r="C1662" s="922" t="s">
        <v>4602</v>
      </c>
      <c r="D1662" s="923">
        <v>46039</v>
      </c>
      <c r="E1662" s="922" t="s">
        <v>4603</v>
      </c>
      <c r="F1662" s="927">
        <v>720.83799999999997</v>
      </c>
      <c r="G1662" s="922">
        <v>3.35</v>
      </c>
      <c r="H1662" s="924">
        <v>2414.8072999999999</v>
      </c>
      <c r="I1662" s="925"/>
      <c r="K1662" s="1078"/>
      <c r="L1662" s="1078"/>
    </row>
    <row r="1663" spans="1:12" s="926" customFormat="1" ht="42">
      <c r="A1663" s="922" t="s">
        <v>4586</v>
      </c>
      <c r="B1663" s="922" t="s">
        <v>4587</v>
      </c>
      <c r="C1663" s="922" t="s">
        <v>4604</v>
      </c>
      <c r="D1663" s="923">
        <v>46254</v>
      </c>
      <c r="E1663" s="922" t="s">
        <v>4605</v>
      </c>
      <c r="F1663" s="927">
        <v>720.83799999999997</v>
      </c>
      <c r="G1663" s="922">
        <v>3.35</v>
      </c>
      <c r="H1663" s="924">
        <v>2414.8072999999999</v>
      </c>
      <c r="I1663" s="925"/>
      <c r="K1663" s="1078"/>
      <c r="L1663" s="1078"/>
    </row>
    <row r="1664" spans="1:12" s="926" customFormat="1" ht="105">
      <c r="A1664" s="922" t="s">
        <v>4586</v>
      </c>
      <c r="B1664" s="922" t="s">
        <v>4587</v>
      </c>
      <c r="C1664" s="922" t="s">
        <v>5679</v>
      </c>
      <c r="D1664" s="923">
        <v>46280</v>
      </c>
      <c r="E1664" s="922" t="s">
        <v>5680</v>
      </c>
      <c r="F1664" s="927">
        <v>720.83799999999997</v>
      </c>
      <c r="G1664" s="922">
        <v>2.56</v>
      </c>
      <c r="H1664" s="924">
        <v>1845.34528</v>
      </c>
      <c r="I1664" s="925"/>
      <c r="K1664" s="1078"/>
      <c r="L1664" s="1078"/>
    </row>
    <row r="1665" spans="1:12" s="926" customFormat="1" ht="84">
      <c r="A1665" s="922" t="s">
        <v>4586</v>
      </c>
      <c r="B1665" s="922" t="s">
        <v>4587</v>
      </c>
      <c r="C1665" s="922" t="s">
        <v>5806</v>
      </c>
      <c r="D1665" s="923">
        <v>46282</v>
      </c>
      <c r="E1665" s="922" t="s">
        <v>5807</v>
      </c>
      <c r="F1665" s="927">
        <v>720.83799999999997</v>
      </c>
      <c r="G1665" s="922">
        <v>2.56</v>
      </c>
      <c r="H1665" s="924">
        <v>1845.34528</v>
      </c>
      <c r="I1665" s="925"/>
      <c r="K1665" s="1078"/>
      <c r="L1665" s="1078"/>
    </row>
    <row r="1666" spans="1:12" s="926" customFormat="1" ht="63">
      <c r="A1666" s="922" t="s">
        <v>4586</v>
      </c>
      <c r="B1666" s="922" t="s">
        <v>4587</v>
      </c>
      <c r="C1666" s="922" t="s">
        <v>5808</v>
      </c>
      <c r="D1666" s="923">
        <v>46292</v>
      </c>
      <c r="E1666" s="922" t="s">
        <v>5809</v>
      </c>
      <c r="F1666" s="927">
        <v>720.83799999999997</v>
      </c>
      <c r="G1666" s="922">
        <v>3.33</v>
      </c>
      <c r="H1666" s="924">
        <v>2400.3905399999999</v>
      </c>
      <c r="I1666" s="925"/>
      <c r="K1666" s="1078"/>
      <c r="L1666" s="1078"/>
    </row>
    <row r="1667" spans="1:12" s="926" customFormat="1" ht="42">
      <c r="A1667" s="922" t="s">
        <v>4606</v>
      </c>
      <c r="B1667" s="922" t="s">
        <v>4607</v>
      </c>
      <c r="C1667" s="922" t="s">
        <v>4608</v>
      </c>
      <c r="D1667" s="923">
        <v>46068</v>
      </c>
      <c r="E1667" s="922" t="s">
        <v>4609</v>
      </c>
      <c r="F1667" s="927">
        <v>717.32600000000002</v>
      </c>
      <c r="G1667" s="922">
        <v>8.2799999999999994</v>
      </c>
      <c r="H1667" s="924">
        <v>5939.45928</v>
      </c>
      <c r="I1667" s="925"/>
      <c r="K1667" s="1078"/>
      <c r="L1667" s="1078"/>
    </row>
    <row r="1668" spans="1:12" s="926" customFormat="1" ht="42">
      <c r="A1668" s="922" t="s">
        <v>4606</v>
      </c>
      <c r="B1668" s="922" t="s">
        <v>4607</v>
      </c>
      <c r="C1668" s="922" t="s">
        <v>4610</v>
      </c>
      <c r="D1668" s="923">
        <v>46069</v>
      </c>
      <c r="E1668" s="922" t="s">
        <v>4611</v>
      </c>
      <c r="F1668" s="927">
        <v>717.32600000000002</v>
      </c>
      <c r="G1668" s="922">
        <v>2.76</v>
      </c>
      <c r="H1668" s="924">
        <v>1979.8197599999999</v>
      </c>
      <c r="I1668" s="925"/>
      <c r="K1668" s="1078"/>
      <c r="L1668" s="1078"/>
    </row>
    <row r="1669" spans="1:12" s="926" customFormat="1" ht="42">
      <c r="A1669" s="922" t="s">
        <v>4606</v>
      </c>
      <c r="B1669" s="922" t="s">
        <v>4607</v>
      </c>
      <c r="C1669" s="922" t="s">
        <v>4612</v>
      </c>
      <c r="D1669" s="923">
        <v>46071</v>
      </c>
      <c r="E1669" s="922" t="s">
        <v>4613</v>
      </c>
      <c r="F1669" s="927">
        <v>717.32600000000002</v>
      </c>
      <c r="G1669" s="922">
        <v>33.14</v>
      </c>
      <c r="H1669" s="924">
        <v>23772.183640000003</v>
      </c>
      <c r="I1669" s="925"/>
      <c r="K1669" s="1078"/>
      <c r="L1669" s="1078"/>
    </row>
    <row r="1670" spans="1:12" s="926" customFormat="1" ht="42">
      <c r="A1670" s="922" t="s">
        <v>4614</v>
      </c>
      <c r="B1670" s="922" t="s">
        <v>4615</v>
      </c>
      <c r="C1670" s="922" t="s">
        <v>4616</v>
      </c>
      <c r="D1670" s="923">
        <v>46106</v>
      </c>
      <c r="E1670" s="922" t="s">
        <v>4617</v>
      </c>
      <c r="F1670" s="927">
        <v>717.32600000000002</v>
      </c>
      <c r="G1670" s="922">
        <v>3.31</v>
      </c>
      <c r="H1670" s="924">
        <v>2374.34906</v>
      </c>
      <c r="I1670" s="925"/>
      <c r="K1670" s="1078"/>
      <c r="L1670" s="1078"/>
    </row>
    <row r="1671" spans="1:12" s="926" customFormat="1" ht="42">
      <c r="A1671" s="922" t="s">
        <v>4614</v>
      </c>
      <c r="B1671" s="922" t="s">
        <v>4615</v>
      </c>
      <c r="C1671" s="922" t="s">
        <v>4618</v>
      </c>
      <c r="D1671" s="923">
        <v>46106</v>
      </c>
      <c r="E1671" s="922" t="s">
        <v>4619</v>
      </c>
      <c r="F1671" s="927">
        <v>717.32600000000002</v>
      </c>
      <c r="G1671" s="922">
        <v>15.51</v>
      </c>
      <c r="H1671" s="924">
        <v>11125.726259999999</v>
      </c>
      <c r="I1671" s="925"/>
      <c r="K1671" s="1078"/>
      <c r="L1671" s="1078"/>
    </row>
    <row r="1672" spans="1:12" s="926" customFormat="1" ht="42">
      <c r="A1672" s="922" t="s">
        <v>4614</v>
      </c>
      <c r="B1672" s="922" t="s">
        <v>4615</v>
      </c>
      <c r="C1672" s="922" t="s">
        <v>4620</v>
      </c>
      <c r="D1672" s="923">
        <v>46106</v>
      </c>
      <c r="E1672" s="922" t="s">
        <v>4621</v>
      </c>
      <c r="F1672" s="927">
        <v>717.32600000000002</v>
      </c>
      <c r="G1672" s="922">
        <v>5.17</v>
      </c>
      <c r="H1672" s="924">
        <v>3708.5754200000001</v>
      </c>
      <c r="I1672" s="925"/>
      <c r="K1672" s="1078"/>
      <c r="L1672" s="1078"/>
    </row>
    <row r="1673" spans="1:12" s="926" customFormat="1" ht="42">
      <c r="A1673" s="922" t="s">
        <v>4614</v>
      </c>
      <c r="B1673" s="922" t="s">
        <v>4615</v>
      </c>
      <c r="C1673" s="922" t="s">
        <v>4622</v>
      </c>
      <c r="D1673" s="923">
        <v>46106</v>
      </c>
      <c r="E1673" s="922" t="s">
        <v>4623</v>
      </c>
      <c r="F1673" s="927">
        <v>717.32600000000002</v>
      </c>
      <c r="G1673" s="922">
        <v>11.62</v>
      </c>
      <c r="H1673" s="924">
        <v>8335.3281200000001</v>
      </c>
      <c r="I1673" s="925"/>
      <c r="K1673" s="1078"/>
      <c r="L1673" s="1078"/>
    </row>
    <row r="1674" spans="1:12" s="926" customFormat="1" ht="42">
      <c r="A1674" s="922" t="s">
        <v>4614</v>
      </c>
      <c r="B1674" s="922" t="s">
        <v>4615</v>
      </c>
      <c r="C1674" s="922" t="s">
        <v>4624</v>
      </c>
      <c r="D1674" s="923">
        <v>46106</v>
      </c>
      <c r="E1674" s="922" t="s">
        <v>4625</v>
      </c>
      <c r="F1674" s="927">
        <v>717.32600000000002</v>
      </c>
      <c r="G1674" s="922">
        <v>3.87</v>
      </c>
      <c r="H1674" s="924">
        <v>2776.0516200000002</v>
      </c>
      <c r="I1674" s="925"/>
      <c r="K1674" s="1078"/>
      <c r="L1674" s="1078"/>
    </row>
    <row r="1675" spans="1:12" s="926" customFormat="1" ht="42">
      <c r="A1675" s="922" t="s">
        <v>4614</v>
      </c>
      <c r="B1675" s="922" t="s">
        <v>4615</v>
      </c>
      <c r="C1675" s="922" t="s">
        <v>4626</v>
      </c>
      <c r="D1675" s="923">
        <v>46107</v>
      </c>
      <c r="E1675" s="922" t="s">
        <v>4627</v>
      </c>
      <c r="F1675" s="927">
        <v>717.32600000000002</v>
      </c>
      <c r="G1675" s="922">
        <v>46.48</v>
      </c>
      <c r="H1675" s="924">
        <v>33341.312480000001</v>
      </c>
      <c r="I1675" s="925"/>
      <c r="K1675" s="1078"/>
      <c r="L1675" s="1078"/>
    </row>
    <row r="1676" spans="1:12" s="926" customFormat="1" ht="42">
      <c r="A1676" s="922" t="s">
        <v>4606</v>
      </c>
      <c r="B1676" s="922" t="s">
        <v>4607</v>
      </c>
      <c r="C1676" s="922" t="s">
        <v>4628</v>
      </c>
      <c r="D1676" s="923">
        <v>46191</v>
      </c>
      <c r="E1676" s="922" t="s">
        <v>4629</v>
      </c>
      <c r="F1676" s="927">
        <v>717.32600000000002</v>
      </c>
      <c r="G1676" s="922">
        <v>10.52</v>
      </c>
      <c r="H1676" s="924">
        <v>7546.2695199999998</v>
      </c>
      <c r="I1676" s="925"/>
      <c r="K1676" s="1078"/>
      <c r="L1676" s="1078"/>
    </row>
    <row r="1677" spans="1:12" s="926" customFormat="1" ht="42">
      <c r="A1677" s="922" t="s">
        <v>4606</v>
      </c>
      <c r="B1677" s="922" t="s">
        <v>4607</v>
      </c>
      <c r="C1677" s="922" t="s">
        <v>4630</v>
      </c>
      <c r="D1677" s="923">
        <v>46191</v>
      </c>
      <c r="E1677" s="922" t="s">
        <v>4631</v>
      </c>
      <c r="F1677" s="927">
        <v>717.32600000000002</v>
      </c>
      <c r="G1677" s="922">
        <v>3.51</v>
      </c>
      <c r="H1677" s="924">
        <v>2517.8142600000001</v>
      </c>
      <c r="I1677" s="925"/>
      <c r="K1677" s="1078"/>
      <c r="L1677" s="1078"/>
    </row>
    <row r="1678" spans="1:12" s="926" customFormat="1" ht="42">
      <c r="A1678" s="922" t="s">
        <v>4606</v>
      </c>
      <c r="B1678" s="922" t="s">
        <v>4607</v>
      </c>
      <c r="C1678" s="922" t="s">
        <v>4632</v>
      </c>
      <c r="D1678" s="923">
        <v>46208</v>
      </c>
      <c r="E1678" s="922" t="s">
        <v>4633</v>
      </c>
      <c r="F1678" s="927">
        <v>717.32600000000002</v>
      </c>
      <c r="G1678" s="922">
        <v>13.25</v>
      </c>
      <c r="H1678" s="924">
        <v>9504.5694999999996</v>
      </c>
      <c r="I1678" s="925"/>
      <c r="K1678" s="1078"/>
      <c r="L1678" s="1078"/>
    </row>
    <row r="1679" spans="1:12" s="926" customFormat="1" ht="42">
      <c r="A1679" s="922" t="s">
        <v>4606</v>
      </c>
      <c r="B1679" s="922" t="s">
        <v>4607</v>
      </c>
      <c r="C1679" s="922" t="s">
        <v>4634</v>
      </c>
      <c r="D1679" s="923">
        <v>46245</v>
      </c>
      <c r="E1679" s="922" t="s">
        <v>4635</v>
      </c>
      <c r="F1679" s="927">
        <v>717.32600000000002</v>
      </c>
      <c r="G1679" s="922">
        <v>3.87</v>
      </c>
      <c r="H1679" s="924">
        <v>2776.0516200000002</v>
      </c>
      <c r="I1679" s="925"/>
      <c r="K1679" s="1078"/>
      <c r="L1679" s="1078"/>
    </row>
    <row r="1680" spans="1:12" s="926" customFormat="1" ht="42">
      <c r="A1680" s="922" t="s">
        <v>4606</v>
      </c>
      <c r="B1680" s="922" t="s">
        <v>4607</v>
      </c>
      <c r="C1680" s="922" t="s">
        <v>4636</v>
      </c>
      <c r="D1680" s="923">
        <v>46246</v>
      </c>
      <c r="E1680" s="922" t="s">
        <v>4637</v>
      </c>
      <c r="F1680" s="927">
        <v>717.32600000000002</v>
      </c>
      <c r="G1680" s="922">
        <v>2.76</v>
      </c>
      <c r="H1680" s="924">
        <v>1979.8197599999999</v>
      </c>
      <c r="I1680" s="925"/>
      <c r="K1680" s="1078"/>
      <c r="L1680" s="1078"/>
    </row>
    <row r="1681" spans="1:12" s="926" customFormat="1" ht="42">
      <c r="A1681" s="922" t="s">
        <v>4606</v>
      </c>
      <c r="B1681" s="922" t="s">
        <v>4607</v>
      </c>
      <c r="C1681" s="922" t="s">
        <v>4638</v>
      </c>
      <c r="D1681" s="923">
        <v>46252</v>
      </c>
      <c r="E1681" s="922" t="s">
        <v>4639</v>
      </c>
      <c r="F1681" s="927">
        <v>717.32600000000002</v>
      </c>
      <c r="G1681" s="922">
        <v>42.09</v>
      </c>
      <c r="H1681" s="924">
        <v>30192.251340000003</v>
      </c>
      <c r="I1681" s="925"/>
      <c r="K1681" s="1078"/>
      <c r="L1681" s="1078"/>
    </row>
    <row r="1682" spans="1:12" s="926" customFormat="1" ht="42">
      <c r="A1682" s="922" t="s">
        <v>4606</v>
      </c>
      <c r="B1682" s="922" t="s">
        <v>4607</v>
      </c>
      <c r="C1682" s="922" t="s">
        <v>4640</v>
      </c>
      <c r="D1682" s="923">
        <v>46254</v>
      </c>
      <c r="E1682" s="922" t="s">
        <v>4641</v>
      </c>
      <c r="F1682" s="927">
        <v>717.32600000000002</v>
      </c>
      <c r="G1682" s="922">
        <v>10.34</v>
      </c>
      <c r="H1682" s="924">
        <v>7417.1508400000002</v>
      </c>
      <c r="I1682" s="925"/>
      <c r="K1682" s="1078"/>
      <c r="L1682" s="1078"/>
    </row>
    <row r="1683" spans="1:12" s="926" customFormat="1" ht="42">
      <c r="A1683" s="922" t="s">
        <v>4606</v>
      </c>
      <c r="B1683" s="922" t="s">
        <v>4607</v>
      </c>
      <c r="C1683" s="922" t="s">
        <v>4642</v>
      </c>
      <c r="D1683" s="923">
        <v>46264</v>
      </c>
      <c r="E1683" s="922" t="s">
        <v>4643</v>
      </c>
      <c r="F1683" s="927">
        <v>717.32600000000002</v>
      </c>
      <c r="G1683" s="922">
        <v>8.3699999999999992</v>
      </c>
      <c r="H1683" s="924">
        <v>6004.0186199999998</v>
      </c>
      <c r="I1683" s="925"/>
      <c r="K1683" s="1078"/>
      <c r="L1683" s="1078"/>
    </row>
    <row r="1684" spans="1:12" s="926" customFormat="1" ht="42">
      <c r="A1684" s="922" t="s">
        <v>4606</v>
      </c>
      <c r="B1684" s="922" t="s">
        <v>4607</v>
      </c>
      <c r="C1684" s="922" t="s">
        <v>4644</v>
      </c>
      <c r="D1684" s="923">
        <v>46264</v>
      </c>
      <c r="E1684" s="922" t="s">
        <v>4645</v>
      </c>
      <c r="F1684" s="927">
        <v>717.32600000000002</v>
      </c>
      <c r="G1684" s="922">
        <v>2.79</v>
      </c>
      <c r="H1684" s="924">
        <v>2001.3395400000002</v>
      </c>
      <c r="I1684" s="925"/>
      <c r="K1684" s="1078"/>
      <c r="L1684" s="1078"/>
    </row>
    <row r="1685" spans="1:12" s="926" customFormat="1" ht="105">
      <c r="A1685" s="922" t="s">
        <v>4606</v>
      </c>
      <c r="B1685" s="922" t="s">
        <v>4607</v>
      </c>
      <c r="C1685" s="922" t="s">
        <v>5681</v>
      </c>
      <c r="D1685" s="923">
        <v>46280</v>
      </c>
      <c r="E1685" s="922" t="s">
        <v>5682</v>
      </c>
      <c r="F1685" s="927">
        <v>717.32600000000002</v>
      </c>
      <c r="G1685" s="922">
        <v>1.1000000000000001</v>
      </c>
      <c r="H1685" s="924">
        <v>789.05860000000007</v>
      </c>
      <c r="I1685" s="925"/>
      <c r="K1685" s="1078"/>
      <c r="L1685" s="1078"/>
    </row>
    <row r="1686" spans="1:12" s="926" customFormat="1" ht="63">
      <c r="A1686" s="922" t="s">
        <v>4606</v>
      </c>
      <c r="B1686" s="922" t="s">
        <v>4607</v>
      </c>
      <c r="C1686" s="922" t="s">
        <v>6201</v>
      </c>
      <c r="D1686" s="923">
        <v>46300</v>
      </c>
      <c r="E1686" s="922" t="s">
        <v>6202</v>
      </c>
      <c r="F1686" s="927">
        <v>717.32600000000002</v>
      </c>
      <c r="G1686" s="922">
        <v>2.21</v>
      </c>
      <c r="H1686" s="924">
        <v>1585.2904599999999</v>
      </c>
      <c r="I1686" s="925"/>
      <c r="K1686" s="1078"/>
      <c r="L1686" s="1078"/>
    </row>
    <row r="1687" spans="1:12" s="926" customFormat="1" ht="63">
      <c r="A1687" s="922" t="s">
        <v>4606</v>
      </c>
      <c r="B1687" s="922" t="s">
        <v>4607</v>
      </c>
      <c r="C1687" s="922" t="s">
        <v>6203</v>
      </c>
      <c r="D1687" s="923">
        <v>46303</v>
      </c>
      <c r="E1687" s="922" t="s">
        <v>6204</v>
      </c>
      <c r="F1687" s="927">
        <v>717.32600000000002</v>
      </c>
      <c r="G1687" s="922">
        <v>10.34</v>
      </c>
      <c r="H1687" s="924">
        <v>7417.1508400000002</v>
      </c>
      <c r="I1687" s="925"/>
      <c r="K1687" s="1078"/>
      <c r="L1687" s="1078"/>
    </row>
    <row r="1688" spans="1:12" s="926" customFormat="1" ht="42">
      <c r="A1688" s="922" t="s">
        <v>4614</v>
      </c>
      <c r="B1688" s="922" t="s">
        <v>4615</v>
      </c>
      <c r="C1688" s="922" t="s">
        <v>4646</v>
      </c>
      <c r="D1688" s="923">
        <v>46016</v>
      </c>
      <c r="E1688" s="922" t="s">
        <v>4647</v>
      </c>
      <c r="F1688" s="927">
        <v>846.39200000000005</v>
      </c>
      <c r="G1688" s="922">
        <v>11.37</v>
      </c>
      <c r="H1688" s="924">
        <v>9623.4770399999998</v>
      </c>
      <c r="I1688" s="925"/>
      <c r="K1688" s="1078"/>
      <c r="L1688" s="1078"/>
    </row>
    <row r="1689" spans="1:12" s="926" customFormat="1" ht="42">
      <c r="A1689" s="922" t="s">
        <v>4614</v>
      </c>
      <c r="B1689" s="922" t="s">
        <v>4615</v>
      </c>
      <c r="C1689" s="922" t="s">
        <v>4648</v>
      </c>
      <c r="D1689" s="923">
        <v>46016</v>
      </c>
      <c r="E1689" s="922" t="s">
        <v>4649</v>
      </c>
      <c r="F1689" s="927">
        <v>846.39200000000005</v>
      </c>
      <c r="G1689" s="922">
        <v>3.79</v>
      </c>
      <c r="H1689" s="924">
        <v>3207.8256800000004</v>
      </c>
      <c r="I1689" s="925"/>
      <c r="K1689" s="1078"/>
      <c r="L1689" s="1078"/>
    </row>
    <row r="1690" spans="1:12" s="926" customFormat="1" ht="42">
      <c r="A1690" s="922" t="s">
        <v>4614</v>
      </c>
      <c r="B1690" s="922" t="s">
        <v>4615</v>
      </c>
      <c r="C1690" s="922" t="s">
        <v>4650</v>
      </c>
      <c r="D1690" s="923">
        <v>46021</v>
      </c>
      <c r="E1690" s="922" t="s">
        <v>4651</v>
      </c>
      <c r="F1690" s="927">
        <v>846.39200000000005</v>
      </c>
      <c r="G1690" s="922">
        <v>45.5</v>
      </c>
      <c r="H1690" s="924">
        <v>38510.836000000003</v>
      </c>
      <c r="I1690" s="925"/>
      <c r="K1690" s="1078"/>
      <c r="L1690" s="1078"/>
    </row>
    <row r="1691" spans="1:12" s="926" customFormat="1" ht="42">
      <c r="A1691" s="922" t="s">
        <v>4614</v>
      </c>
      <c r="B1691" s="922" t="s">
        <v>4615</v>
      </c>
      <c r="C1691" s="922" t="s">
        <v>4652</v>
      </c>
      <c r="D1691" s="923">
        <v>46028</v>
      </c>
      <c r="E1691" s="922" t="s">
        <v>4653</v>
      </c>
      <c r="F1691" s="927">
        <v>846.39200000000005</v>
      </c>
      <c r="G1691" s="922">
        <v>3.79</v>
      </c>
      <c r="H1691" s="924">
        <v>3207.8256800000004</v>
      </c>
      <c r="I1691" s="925"/>
      <c r="K1691" s="1078"/>
      <c r="L1691" s="1078"/>
    </row>
    <row r="1692" spans="1:12" s="926" customFormat="1" ht="63">
      <c r="A1692" s="922" t="s">
        <v>4614</v>
      </c>
      <c r="B1692" s="922" t="s">
        <v>4615</v>
      </c>
      <c r="C1692" s="922" t="s">
        <v>4654</v>
      </c>
      <c r="D1692" s="923">
        <v>46036</v>
      </c>
      <c r="E1692" s="922" t="s">
        <v>4655</v>
      </c>
      <c r="F1692" s="927">
        <v>846.39200000000005</v>
      </c>
      <c r="G1692" s="922">
        <v>3.82</v>
      </c>
      <c r="H1692" s="924">
        <v>3233.2174399999999</v>
      </c>
      <c r="I1692" s="925"/>
      <c r="K1692" s="1078"/>
      <c r="L1692" s="1078"/>
    </row>
    <row r="1693" spans="1:12" s="926" customFormat="1" ht="42">
      <c r="A1693" s="922" t="s">
        <v>4614</v>
      </c>
      <c r="B1693" s="922" t="s">
        <v>4615</v>
      </c>
      <c r="C1693" s="922" t="s">
        <v>4656</v>
      </c>
      <c r="D1693" s="923">
        <v>46051</v>
      </c>
      <c r="E1693" s="922" t="s">
        <v>4657</v>
      </c>
      <c r="F1693" s="927">
        <v>846.39200000000005</v>
      </c>
      <c r="G1693" s="922">
        <v>11.83</v>
      </c>
      <c r="H1693" s="924">
        <v>10012.817360000001</v>
      </c>
      <c r="I1693" s="925"/>
      <c r="K1693" s="1078"/>
      <c r="L1693" s="1078"/>
    </row>
    <row r="1694" spans="1:12" s="926" customFormat="1" ht="42">
      <c r="A1694" s="922" t="s">
        <v>4614</v>
      </c>
      <c r="B1694" s="922" t="s">
        <v>4615</v>
      </c>
      <c r="C1694" s="922" t="s">
        <v>4658</v>
      </c>
      <c r="D1694" s="923">
        <v>46053</v>
      </c>
      <c r="E1694" s="922" t="s">
        <v>4659</v>
      </c>
      <c r="F1694" s="927">
        <v>846.39200000000005</v>
      </c>
      <c r="G1694" s="922">
        <v>3.94</v>
      </c>
      <c r="H1694" s="924">
        <v>3334.7844800000003</v>
      </c>
      <c r="I1694" s="925"/>
      <c r="K1694" s="1078"/>
      <c r="L1694" s="1078"/>
    </row>
    <row r="1695" spans="1:12" s="926" customFormat="1" ht="42">
      <c r="A1695" s="922" t="s">
        <v>4614</v>
      </c>
      <c r="B1695" s="922" t="s">
        <v>4615</v>
      </c>
      <c r="C1695" s="922" t="s">
        <v>4660</v>
      </c>
      <c r="D1695" s="923">
        <v>46055</v>
      </c>
      <c r="E1695" s="922" t="s">
        <v>4661</v>
      </c>
      <c r="F1695" s="927">
        <v>846.39200000000005</v>
      </c>
      <c r="G1695" s="922">
        <v>47.33</v>
      </c>
      <c r="H1695" s="924">
        <v>40059.733359999998</v>
      </c>
      <c r="I1695" s="925"/>
      <c r="K1695" s="1078"/>
      <c r="L1695" s="1078"/>
    </row>
    <row r="1696" spans="1:12" s="926" customFormat="1" ht="42">
      <c r="A1696" s="922" t="s">
        <v>4614</v>
      </c>
      <c r="B1696" s="922" t="s">
        <v>4615</v>
      </c>
      <c r="C1696" s="922" t="s">
        <v>4662</v>
      </c>
      <c r="D1696" s="923">
        <v>46055</v>
      </c>
      <c r="E1696" s="922" t="s">
        <v>4663</v>
      </c>
      <c r="F1696" s="927">
        <v>846.39200000000005</v>
      </c>
      <c r="G1696" s="922">
        <v>3.94</v>
      </c>
      <c r="H1696" s="924">
        <v>3334.7844800000003</v>
      </c>
      <c r="I1696" s="925"/>
      <c r="K1696" s="1078"/>
      <c r="L1696" s="1078"/>
    </row>
    <row r="1697" spans="1:12" s="926" customFormat="1" ht="42">
      <c r="A1697" s="922" t="s">
        <v>4614</v>
      </c>
      <c r="B1697" s="922" t="s">
        <v>4615</v>
      </c>
      <c r="C1697" s="922" t="s">
        <v>4664</v>
      </c>
      <c r="D1697" s="923">
        <v>46057</v>
      </c>
      <c r="E1697" s="922" t="s">
        <v>4665</v>
      </c>
      <c r="F1697" s="927">
        <v>846.39200000000005</v>
      </c>
      <c r="G1697" s="922">
        <v>3.94</v>
      </c>
      <c r="H1697" s="924">
        <v>3334.7844800000003</v>
      </c>
      <c r="I1697" s="925"/>
      <c r="K1697" s="1078"/>
      <c r="L1697" s="1078"/>
    </row>
    <row r="1698" spans="1:12" s="926" customFormat="1" ht="42">
      <c r="A1698" s="922" t="s">
        <v>4614</v>
      </c>
      <c r="B1698" s="922" t="s">
        <v>4615</v>
      </c>
      <c r="C1698" s="922" t="s">
        <v>4666</v>
      </c>
      <c r="D1698" s="923">
        <v>46106</v>
      </c>
      <c r="E1698" s="922" t="s">
        <v>4667</v>
      </c>
      <c r="F1698" s="927">
        <v>846.39200000000005</v>
      </c>
      <c r="G1698" s="922">
        <v>1.1000000000000001</v>
      </c>
      <c r="H1698" s="924">
        <v>931.03120000000013</v>
      </c>
      <c r="I1698" s="925"/>
      <c r="K1698" s="1078"/>
      <c r="L1698" s="1078"/>
    </row>
    <row r="1699" spans="1:12" s="926" customFormat="1" ht="42">
      <c r="A1699" s="922" t="s">
        <v>4614</v>
      </c>
      <c r="B1699" s="922" t="s">
        <v>4615</v>
      </c>
      <c r="C1699" s="922" t="s">
        <v>4668</v>
      </c>
      <c r="D1699" s="923">
        <v>46107</v>
      </c>
      <c r="E1699" s="922" t="s">
        <v>4669</v>
      </c>
      <c r="F1699" s="927">
        <v>846.39200000000005</v>
      </c>
      <c r="G1699" s="922">
        <v>62.02</v>
      </c>
      <c r="H1699" s="924">
        <v>52493.231840000008</v>
      </c>
      <c r="I1699" s="925"/>
      <c r="K1699" s="1078"/>
      <c r="L1699" s="1078"/>
    </row>
    <row r="1700" spans="1:12" s="926" customFormat="1" ht="42">
      <c r="A1700" s="922" t="s">
        <v>4614</v>
      </c>
      <c r="B1700" s="922" t="s">
        <v>4615</v>
      </c>
      <c r="C1700" s="922" t="s">
        <v>4670</v>
      </c>
      <c r="D1700" s="923">
        <v>46141</v>
      </c>
      <c r="E1700" s="922" t="s">
        <v>4671</v>
      </c>
      <c r="F1700" s="927">
        <v>846.39200000000005</v>
      </c>
      <c r="G1700" s="922">
        <v>11.69</v>
      </c>
      <c r="H1700" s="924">
        <v>9894.3224800000007</v>
      </c>
      <c r="I1700" s="925"/>
      <c r="K1700" s="1078"/>
      <c r="L1700" s="1078"/>
    </row>
    <row r="1701" spans="1:12" s="926" customFormat="1" ht="42">
      <c r="A1701" s="922" t="s">
        <v>4614</v>
      </c>
      <c r="B1701" s="922" t="s">
        <v>4615</v>
      </c>
      <c r="C1701" s="922" t="s">
        <v>4672</v>
      </c>
      <c r="D1701" s="923">
        <v>46141</v>
      </c>
      <c r="E1701" s="922" t="s">
        <v>4673</v>
      </c>
      <c r="F1701" s="927">
        <v>846.39200000000005</v>
      </c>
      <c r="G1701" s="922">
        <v>3.9</v>
      </c>
      <c r="H1701" s="924">
        <v>3300.9288000000001</v>
      </c>
      <c r="I1701" s="925"/>
      <c r="K1701" s="1078"/>
      <c r="L1701" s="1078"/>
    </row>
    <row r="1702" spans="1:12" s="926" customFormat="1" ht="63">
      <c r="A1702" s="922" t="s">
        <v>4614</v>
      </c>
      <c r="B1702" s="922" t="s">
        <v>4615</v>
      </c>
      <c r="C1702" s="922" t="s">
        <v>4674</v>
      </c>
      <c r="D1702" s="923">
        <v>46254</v>
      </c>
      <c r="E1702" s="922" t="s">
        <v>4675</v>
      </c>
      <c r="F1702" s="927">
        <v>846.39200000000005</v>
      </c>
      <c r="G1702" s="922">
        <v>3.82</v>
      </c>
      <c r="H1702" s="924">
        <v>3233.2174399999999</v>
      </c>
      <c r="I1702" s="925"/>
      <c r="K1702" s="1078"/>
      <c r="L1702" s="1078"/>
    </row>
    <row r="1703" spans="1:12" s="926" customFormat="1" ht="42">
      <c r="A1703" s="922" t="s">
        <v>4676</v>
      </c>
      <c r="B1703" s="922" t="s">
        <v>4677</v>
      </c>
      <c r="C1703" s="922" t="s">
        <v>4678</v>
      </c>
      <c r="D1703" s="923">
        <v>46106</v>
      </c>
      <c r="E1703" s="922" t="s">
        <v>4679</v>
      </c>
      <c r="F1703" s="927">
        <v>803.37</v>
      </c>
      <c r="G1703" s="922">
        <v>7.14</v>
      </c>
      <c r="H1703" s="924">
        <v>5736.0617999999995</v>
      </c>
      <c r="I1703" s="925"/>
      <c r="K1703" s="1078"/>
      <c r="L1703" s="1078"/>
    </row>
    <row r="1704" spans="1:12" s="926" customFormat="1" ht="42">
      <c r="A1704" s="922" t="s">
        <v>4676</v>
      </c>
      <c r="B1704" s="922" t="s">
        <v>4677</v>
      </c>
      <c r="C1704" s="922" t="s">
        <v>4680</v>
      </c>
      <c r="D1704" s="923">
        <v>46107</v>
      </c>
      <c r="E1704" s="922" t="s">
        <v>4681</v>
      </c>
      <c r="F1704" s="927">
        <v>803.37</v>
      </c>
      <c r="G1704" s="922">
        <v>2.38</v>
      </c>
      <c r="H1704" s="924">
        <v>1912.0205999999998</v>
      </c>
      <c r="I1704" s="925"/>
      <c r="K1704" s="1078"/>
      <c r="L1704" s="1078"/>
    </row>
    <row r="1705" spans="1:12" s="926" customFormat="1" ht="42">
      <c r="A1705" s="922" t="s">
        <v>4676</v>
      </c>
      <c r="B1705" s="922" t="s">
        <v>4677</v>
      </c>
      <c r="C1705" s="922" t="s">
        <v>4682</v>
      </c>
      <c r="D1705" s="923">
        <v>46107</v>
      </c>
      <c r="E1705" s="922" t="s">
        <v>4683</v>
      </c>
      <c r="F1705" s="927">
        <v>803.37</v>
      </c>
      <c r="G1705" s="922">
        <v>28.58</v>
      </c>
      <c r="H1705" s="924">
        <v>22960.314599999998</v>
      </c>
      <c r="I1705" s="925"/>
      <c r="K1705" s="1078"/>
      <c r="L1705" s="1078"/>
    </row>
    <row r="1706" spans="1:12" s="926" customFormat="1" ht="42">
      <c r="A1706" s="922" t="s">
        <v>4676</v>
      </c>
      <c r="B1706" s="922" t="s">
        <v>4677</v>
      </c>
      <c r="C1706" s="922" t="s">
        <v>4684</v>
      </c>
      <c r="D1706" s="923">
        <v>46113</v>
      </c>
      <c r="E1706" s="922" t="s">
        <v>4685</v>
      </c>
      <c r="F1706" s="927">
        <v>803.37</v>
      </c>
      <c r="G1706" s="922">
        <v>2.38</v>
      </c>
      <c r="H1706" s="924">
        <v>1912.0205999999998</v>
      </c>
      <c r="I1706" s="925"/>
      <c r="K1706" s="1078"/>
      <c r="L1706" s="1078"/>
    </row>
    <row r="1707" spans="1:12" s="926" customFormat="1" ht="42">
      <c r="A1707" s="922" t="s">
        <v>4676</v>
      </c>
      <c r="B1707" s="922" t="s">
        <v>4677</v>
      </c>
      <c r="C1707" s="922" t="s">
        <v>4686</v>
      </c>
      <c r="D1707" s="923">
        <v>46191</v>
      </c>
      <c r="E1707" s="922" t="s">
        <v>4687</v>
      </c>
      <c r="F1707" s="927">
        <v>803.37</v>
      </c>
      <c r="G1707" s="922">
        <v>15.49</v>
      </c>
      <c r="H1707" s="924">
        <v>12444.201300000001</v>
      </c>
      <c r="I1707" s="925"/>
      <c r="K1707" s="1078"/>
      <c r="L1707" s="1078"/>
    </row>
    <row r="1708" spans="1:12" s="926" customFormat="1" ht="42">
      <c r="A1708" s="922" t="s">
        <v>4676</v>
      </c>
      <c r="B1708" s="922" t="s">
        <v>4677</v>
      </c>
      <c r="C1708" s="922" t="s">
        <v>4688</v>
      </c>
      <c r="D1708" s="923">
        <v>46191</v>
      </c>
      <c r="E1708" s="922" t="s">
        <v>4689</v>
      </c>
      <c r="F1708" s="927">
        <v>803.37</v>
      </c>
      <c r="G1708" s="922">
        <v>5.16</v>
      </c>
      <c r="H1708" s="924">
        <v>4145.3892000000005</v>
      </c>
      <c r="I1708" s="925"/>
      <c r="K1708" s="1078"/>
      <c r="L1708" s="1078"/>
    </row>
    <row r="1709" spans="1:12" s="926" customFormat="1" ht="42">
      <c r="A1709" s="922" t="s">
        <v>4676</v>
      </c>
      <c r="B1709" s="922" t="s">
        <v>4677</v>
      </c>
      <c r="C1709" s="922" t="s">
        <v>4690</v>
      </c>
      <c r="D1709" s="923">
        <v>46205</v>
      </c>
      <c r="E1709" s="922" t="s">
        <v>4691</v>
      </c>
      <c r="F1709" s="927">
        <v>803.37</v>
      </c>
      <c r="G1709" s="922">
        <v>61.96</v>
      </c>
      <c r="H1709" s="924">
        <v>49776.805200000003</v>
      </c>
      <c r="I1709" s="925"/>
      <c r="K1709" s="1078"/>
      <c r="L1709" s="1078"/>
    </row>
    <row r="1710" spans="1:12" s="926" customFormat="1" ht="42">
      <c r="A1710" s="922" t="s">
        <v>4676</v>
      </c>
      <c r="B1710" s="922" t="s">
        <v>4677</v>
      </c>
      <c r="C1710" s="922" t="s">
        <v>4692</v>
      </c>
      <c r="D1710" s="923">
        <v>46243</v>
      </c>
      <c r="E1710" s="922" t="s">
        <v>4693</v>
      </c>
      <c r="F1710" s="927">
        <v>803.37</v>
      </c>
      <c r="G1710" s="922">
        <v>5.16</v>
      </c>
      <c r="H1710" s="924">
        <v>4145.3892000000005</v>
      </c>
      <c r="I1710" s="925"/>
      <c r="K1710" s="1078"/>
      <c r="L1710" s="1078"/>
    </row>
    <row r="1711" spans="1:12" s="926" customFormat="1" ht="63">
      <c r="A1711" s="922" t="s">
        <v>4676</v>
      </c>
      <c r="B1711" s="922" t="s">
        <v>4677</v>
      </c>
      <c r="C1711" s="922" t="s">
        <v>6205</v>
      </c>
      <c r="D1711" s="923">
        <v>46300</v>
      </c>
      <c r="E1711" s="922" t="s">
        <v>6206</v>
      </c>
      <c r="F1711" s="927">
        <v>803.37</v>
      </c>
      <c r="G1711" s="922">
        <v>4.76</v>
      </c>
      <c r="H1711" s="924">
        <v>3824.0411999999997</v>
      </c>
      <c r="I1711" s="925"/>
      <c r="K1711" s="1078"/>
      <c r="L1711" s="1078"/>
    </row>
    <row r="1712" spans="1:12" s="926" customFormat="1" ht="42">
      <c r="A1712" s="922" t="s">
        <v>4694</v>
      </c>
      <c r="B1712" s="922" t="s">
        <v>4695</v>
      </c>
      <c r="C1712" s="922" t="s">
        <v>4696</v>
      </c>
      <c r="D1712" s="923">
        <v>46019</v>
      </c>
      <c r="E1712" s="922" t="s">
        <v>4697</v>
      </c>
      <c r="F1712" s="927">
        <v>920.14400000000001</v>
      </c>
      <c r="G1712" s="922">
        <v>3.6</v>
      </c>
      <c r="H1712" s="924">
        <v>3312.5183999999999</v>
      </c>
      <c r="I1712" s="925"/>
      <c r="K1712" s="1078"/>
      <c r="L1712" s="1078"/>
    </row>
    <row r="1713" spans="1:12" s="926" customFormat="1" ht="42">
      <c r="A1713" s="922" t="s">
        <v>4694</v>
      </c>
      <c r="B1713" s="922" t="s">
        <v>4695</v>
      </c>
      <c r="C1713" s="922" t="s">
        <v>4698</v>
      </c>
      <c r="D1713" s="923">
        <v>46021</v>
      </c>
      <c r="E1713" s="922" t="s">
        <v>4699</v>
      </c>
      <c r="F1713" s="927">
        <v>920.14400000000001</v>
      </c>
      <c r="G1713" s="922">
        <v>1.2</v>
      </c>
      <c r="H1713" s="924">
        <v>1104.1728000000001</v>
      </c>
      <c r="I1713" s="925"/>
      <c r="K1713" s="1078"/>
      <c r="L1713" s="1078"/>
    </row>
    <row r="1714" spans="1:12" s="926" customFormat="1" ht="42">
      <c r="A1714" s="922" t="s">
        <v>4694</v>
      </c>
      <c r="B1714" s="922" t="s">
        <v>4695</v>
      </c>
      <c r="C1714" s="922" t="s">
        <v>4700</v>
      </c>
      <c r="D1714" s="923">
        <v>46076</v>
      </c>
      <c r="E1714" s="922" t="s">
        <v>4701</v>
      </c>
      <c r="F1714" s="927">
        <v>920.14400000000001</v>
      </c>
      <c r="G1714" s="922">
        <v>11.93</v>
      </c>
      <c r="H1714" s="924">
        <v>10977.31792</v>
      </c>
      <c r="I1714" s="925"/>
      <c r="K1714" s="1078"/>
      <c r="L1714" s="1078"/>
    </row>
    <row r="1715" spans="1:12" s="926" customFormat="1" ht="42">
      <c r="A1715" s="922" t="s">
        <v>4694</v>
      </c>
      <c r="B1715" s="922" t="s">
        <v>4695</v>
      </c>
      <c r="C1715" s="922" t="s">
        <v>4702</v>
      </c>
      <c r="D1715" s="923">
        <v>46077</v>
      </c>
      <c r="E1715" s="922" t="s">
        <v>4703</v>
      </c>
      <c r="F1715" s="927">
        <v>920.14400000000001</v>
      </c>
      <c r="G1715" s="922">
        <v>3.98</v>
      </c>
      <c r="H1715" s="924">
        <v>3662.1731199999999</v>
      </c>
      <c r="I1715" s="925"/>
      <c r="K1715" s="1078"/>
      <c r="L1715" s="1078"/>
    </row>
    <row r="1716" spans="1:12" s="926" customFormat="1" ht="42">
      <c r="A1716" s="922" t="s">
        <v>4694</v>
      </c>
      <c r="B1716" s="922" t="s">
        <v>4695</v>
      </c>
      <c r="C1716" s="922" t="s">
        <v>4704</v>
      </c>
      <c r="D1716" s="923">
        <v>46081</v>
      </c>
      <c r="E1716" s="922" t="s">
        <v>4705</v>
      </c>
      <c r="F1716" s="927">
        <v>920.14400000000001</v>
      </c>
      <c r="G1716" s="922">
        <v>62.11</v>
      </c>
      <c r="H1716" s="924">
        <v>57150.143839999997</v>
      </c>
      <c r="I1716" s="925"/>
      <c r="K1716" s="1078"/>
      <c r="L1716" s="1078"/>
    </row>
    <row r="1717" spans="1:12" s="926" customFormat="1" ht="42">
      <c r="A1717" s="922" t="s">
        <v>4694</v>
      </c>
      <c r="B1717" s="922" t="s">
        <v>4695</v>
      </c>
      <c r="C1717" s="922" t="s">
        <v>4706</v>
      </c>
      <c r="D1717" s="923">
        <v>46106</v>
      </c>
      <c r="E1717" s="922" t="s">
        <v>4707</v>
      </c>
      <c r="F1717" s="927">
        <v>920.14400000000001</v>
      </c>
      <c r="G1717" s="922">
        <v>3.63</v>
      </c>
      <c r="H1717" s="924">
        <v>3340.1227199999998</v>
      </c>
      <c r="I1717" s="925"/>
      <c r="K1717" s="1078"/>
      <c r="L1717" s="1078"/>
    </row>
    <row r="1718" spans="1:12" s="926" customFormat="1" ht="42">
      <c r="A1718" s="922" t="s">
        <v>4694</v>
      </c>
      <c r="B1718" s="922" t="s">
        <v>4695</v>
      </c>
      <c r="C1718" s="922" t="s">
        <v>4708</v>
      </c>
      <c r="D1718" s="923">
        <v>46106</v>
      </c>
      <c r="E1718" s="922" t="s">
        <v>4709</v>
      </c>
      <c r="F1718" s="927">
        <v>920.14400000000001</v>
      </c>
      <c r="G1718" s="922">
        <v>1.21</v>
      </c>
      <c r="H1718" s="924">
        <v>1113.3742399999999</v>
      </c>
      <c r="I1718" s="925"/>
      <c r="K1718" s="1078"/>
      <c r="L1718" s="1078"/>
    </row>
    <row r="1719" spans="1:12" s="926" customFormat="1" ht="42">
      <c r="A1719" s="922" t="s">
        <v>4694</v>
      </c>
      <c r="B1719" s="922" t="s">
        <v>4695</v>
      </c>
      <c r="C1719" s="922" t="s">
        <v>4710</v>
      </c>
      <c r="D1719" s="923">
        <v>46107</v>
      </c>
      <c r="E1719" s="922" t="s">
        <v>4711</v>
      </c>
      <c r="F1719" s="927">
        <v>920.14400000000001</v>
      </c>
      <c r="G1719" s="922">
        <v>14.54</v>
      </c>
      <c r="H1719" s="924">
        <v>13378.893759999999</v>
      </c>
      <c r="I1719" s="925"/>
      <c r="K1719" s="1078"/>
      <c r="L1719" s="1078"/>
    </row>
    <row r="1720" spans="1:12" s="926" customFormat="1" ht="42">
      <c r="A1720" s="922" t="s">
        <v>4694</v>
      </c>
      <c r="B1720" s="922" t="s">
        <v>4695</v>
      </c>
      <c r="C1720" s="922" t="s">
        <v>4712</v>
      </c>
      <c r="D1720" s="923">
        <v>46051</v>
      </c>
      <c r="E1720" s="922" t="s">
        <v>4713</v>
      </c>
      <c r="F1720" s="927">
        <v>920.14400000000001</v>
      </c>
      <c r="G1720" s="922">
        <v>10.45</v>
      </c>
      <c r="H1720" s="924">
        <v>9615.5047999999988</v>
      </c>
      <c r="I1720" s="925"/>
      <c r="K1720" s="1078"/>
      <c r="L1720" s="1078"/>
    </row>
    <row r="1721" spans="1:12" s="926" customFormat="1" ht="42">
      <c r="A1721" s="922" t="s">
        <v>4694</v>
      </c>
      <c r="B1721" s="922" t="s">
        <v>4695</v>
      </c>
      <c r="C1721" s="922" t="s">
        <v>4714</v>
      </c>
      <c r="D1721" s="923">
        <v>46053</v>
      </c>
      <c r="E1721" s="922" t="s">
        <v>4715</v>
      </c>
      <c r="F1721" s="927">
        <v>920.14400000000001</v>
      </c>
      <c r="G1721" s="922">
        <v>3.48</v>
      </c>
      <c r="H1721" s="924">
        <v>3202.1011199999998</v>
      </c>
      <c r="I1721" s="925"/>
      <c r="K1721" s="1078"/>
      <c r="L1721" s="1078"/>
    </row>
    <row r="1722" spans="1:12" s="926" customFormat="1" ht="42">
      <c r="A1722" s="922" t="s">
        <v>4694</v>
      </c>
      <c r="B1722" s="922" t="s">
        <v>4695</v>
      </c>
      <c r="C1722" s="922" t="s">
        <v>4716</v>
      </c>
      <c r="D1722" s="923">
        <v>46055</v>
      </c>
      <c r="E1722" s="922" t="s">
        <v>4717</v>
      </c>
      <c r="F1722" s="927">
        <v>920.14400000000001</v>
      </c>
      <c r="G1722" s="922">
        <v>41.79</v>
      </c>
      <c r="H1722" s="924">
        <v>38452.817759999998</v>
      </c>
      <c r="I1722" s="925"/>
      <c r="K1722" s="1078"/>
      <c r="L1722" s="1078"/>
    </row>
    <row r="1723" spans="1:12" s="926" customFormat="1" ht="42">
      <c r="A1723" s="922" t="s">
        <v>4694</v>
      </c>
      <c r="B1723" s="922" t="s">
        <v>4695</v>
      </c>
      <c r="C1723" s="922" t="s">
        <v>4718</v>
      </c>
      <c r="D1723" s="923">
        <v>46055</v>
      </c>
      <c r="E1723" s="922" t="s">
        <v>4719</v>
      </c>
      <c r="F1723" s="927">
        <v>920.14400000000001</v>
      </c>
      <c r="G1723" s="922">
        <v>3.48</v>
      </c>
      <c r="H1723" s="924">
        <v>3202.1011199999998</v>
      </c>
      <c r="I1723" s="925"/>
      <c r="K1723" s="1078"/>
      <c r="L1723" s="1078"/>
    </row>
    <row r="1724" spans="1:12" s="926" customFormat="1" ht="42">
      <c r="A1724" s="922" t="s">
        <v>4694</v>
      </c>
      <c r="B1724" s="922" t="s">
        <v>4695</v>
      </c>
      <c r="C1724" s="922" t="s">
        <v>4720</v>
      </c>
      <c r="D1724" s="923">
        <v>46246</v>
      </c>
      <c r="E1724" s="922" t="s">
        <v>4721</v>
      </c>
      <c r="F1724" s="927">
        <v>920.14400000000001</v>
      </c>
      <c r="G1724" s="922">
        <v>5.18</v>
      </c>
      <c r="H1724" s="924">
        <v>4766.3459199999998</v>
      </c>
      <c r="I1724" s="925"/>
      <c r="K1724" s="1078"/>
      <c r="L1724" s="1078"/>
    </row>
    <row r="1725" spans="1:12" s="926" customFormat="1" ht="42">
      <c r="A1725" s="922" t="s">
        <v>4694</v>
      </c>
      <c r="B1725" s="922" t="s">
        <v>4695</v>
      </c>
      <c r="C1725" s="922" t="s">
        <v>4722</v>
      </c>
      <c r="D1725" s="923">
        <v>46254</v>
      </c>
      <c r="E1725" s="922" t="s">
        <v>4723</v>
      </c>
      <c r="F1725" s="927">
        <v>920.14400000000001</v>
      </c>
      <c r="G1725" s="922">
        <v>3.48</v>
      </c>
      <c r="H1725" s="924">
        <v>3202.1011199999998</v>
      </c>
      <c r="I1725" s="925"/>
      <c r="K1725" s="1078"/>
      <c r="L1725" s="1078"/>
    </row>
    <row r="1726" spans="1:12" s="926" customFormat="1" ht="42">
      <c r="A1726" s="922" t="s">
        <v>4694</v>
      </c>
      <c r="B1726" s="922" t="s">
        <v>4695</v>
      </c>
      <c r="C1726" s="922" t="s">
        <v>4724</v>
      </c>
      <c r="D1726" s="923">
        <v>46256</v>
      </c>
      <c r="E1726" s="922" t="s">
        <v>4725</v>
      </c>
      <c r="F1726" s="927">
        <v>920.14400000000001</v>
      </c>
      <c r="G1726" s="922">
        <v>5.18</v>
      </c>
      <c r="H1726" s="924">
        <v>4766.3459199999998</v>
      </c>
      <c r="I1726" s="925"/>
      <c r="K1726" s="1078"/>
      <c r="L1726" s="1078"/>
    </row>
    <row r="1727" spans="1:12" s="926" customFormat="1" ht="42">
      <c r="A1727" s="922" t="s">
        <v>4726</v>
      </c>
      <c r="B1727" s="922" t="s">
        <v>4727</v>
      </c>
      <c r="C1727" s="922" t="s">
        <v>4728</v>
      </c>
      <c r="D1727" s="923">
        <v>46250</v>
      </c>
      <c r="E1727" s="922" t="s">
        <v>4729</v>
      </c>
      <c r="F1727" s="927">
        <v>924.53399999999999</v>
      </c>
      <c r="G1727" s="922">
        <v>6.94</v>
      </c>
      <c r="H1727" s="924">
        <v>6416.2659600000006</v>
      </c>
      <c r="I1727" s="925"/>
      <c r="K1727" s="1078"/>
      <c r="L1727" s="1078"/>
    </row>
    <row r="1728" spans="1:12" s="926" customFormat="1" ht="42">
      <c r="A1728" s="922" t="s">
        <v>4726</v>
      </c>
      <c r="B1728" s="922" t="s">
        <v>4727</v>
      </c>
      <c r="C1728" s="922" t="s">
        <v>4730</v>
      </c>
      <c r="D1728" s="923">
        <v>46250</v>
      </c>
      <c r="E1728" s="922" t="s">
        <v>4731</v>
      </c>
      <c r="F1728" s="927">
        <v>924.53399999999999</v>
      </c>
      <c r="G1728" s="922">
        <v>2.31</v>
      </c>
      <c r="H1728" s="924">
        <v>2135.6735400000002</v>
      </c>
      <c r="I1728" s="925"/>
      <c r="K1728" s="1078"/>
      <c r="L1728" s="1078"/>
    </row>
    <row r="1729" spans="1:12" s="926" customFormat="1" ht="42">
      <c r="A1729" s="922" t="s">
        <v>4726</v>
      </c>
      <c r="B1729" s="922" t="s">
        <v>4727</v>
      </c>
      <c r="C1729" s="922" t="s">
        <v>5976</v>
      </c>
      <c r="D1729" s="923">
        <v>46295</v>
      </c>
      <c r="E1729" s="922" t="s">
        <v>5977</v>
      </c>
      <c r="F1729" s="927">
        <v>924.53399999999999</v>
      </c>
      <c r="G1729" s="922">
        <v>27.75</v>
      </c>
      <c r="H1729" s="924">
        <v>25655.818500000001</v>
      </c>
      <c r="I1729" s="925"/>
      <c r="K1729" s="1078"/>
      <c r="L1729" s="1078"/>
    </row>
    <row r="1730" spans="1:12" s="926" customFormat="1" ht="42">
      <c r="A1730" s="922" t="s">
        <v>4726</v>
      </c>
      <c r="B1730" s="922" t="s">
        <v>4727</v>
      </c>
      <c r="C1730" s="922" t="s">
        <v>5978</v>
      </c>
      <c r="D1730" s="923">
        <v>46295</v>
      </c>
      <c r="E1730" s="922" t="s">
        <v>5979</v>
      </c>
      <c r="F1730" s="927">
        <v>924.53399999999999</v>
      </c>
      <c r="G1730" s="922">
        <v>10.57</v>
      </c>
      <c r="H1730" s="924">
        <v>9772.32438</v>
      </c>
      <c r="I1730" s="925"/>
      <c r="K1730" s="1078"/>
      <c r="L1730" s="1078"/>
    </row>
    <row r="1731" spans="1:12" s="926" customFormat="1" ht="42">
      <c r="A1731" s="922" t="s">
        <v>4726</v>
      </c>
      <c r="B1731" s="922" t="s">
        <v>4727</v>
      </c>
      <c r="C1731" s="922" t="s">
        <v>5980</v>
      </c>
      <c r="D1731" s="923">
        <v>46295</v>
      </c>
      <c r="E1731" s="922" t="s">
        <v>5981</v>
      </c>
      <c r="F1731" s="927">
        <v>924.53399999999999</v>
      </c>
      <c r="G1731" s="922">
        <v>3.52</v>
      </c>
      <c r="H1731" s="924">
        <v>3254.35968</v>
      </c>
      <c r="I1731" s="925"/>
      <c r="K1731" s="1078"/>
      <c r="L1731" s="1078"/>
    </row>
    <row r="1732" spans="1:12" s="926" customFormat="1" ht="42">
      <c r="A1732" s="922" t="s">
        <v>4726</v>
      </c>
      <c r="B1732" s="922" t="s">
        <v>4727</v>
      </c>
      <c r="C1732" s="922" t="s">
        <v>5982</v>
      </c>
      <c r="D1732" s="923">
        <v>46296</v>
      </c>
      <c r="E1732" s="922" t="s">
        <v>5983</v>
      </c>
      <c r="F1732" s="927">
        <v>924.53399999999999</v>
      </c>
      <c r="G1732" s="922">
        <v>42.26</v>
      </c>
      <c r="H1732" s="924">
        <v>39070.806839999997</v>
      </c>
      <c r="I1732" s="925"/>
      <c r="K1732" s="1078"/>
      <c r="L1732" s="1078"/>
    </row>
    <row r="1733" spans="1:12" s="926" customFormat="1" ht="42">
      <c r="A1733" s="922" t="s">
        <v>1565</v>
      </c>
      <c r="B1733" s="922" t="s">
        <v>1566</v>
      </c>
      <c r="C1733" s="922" t="s">
        <v>4732</v>
      </c>
      <c r="D1733" s="923">
        <v>46106</v>
      </c>
      <c r="E1733" s="922" t="s">
        <v>4733</v>
      </c>
      <c r="F1733" s="927">
        <v>1031.6500000000001</v>
      </c>
      <c r="G1733" s="922">
        <v>7.06</v>
      </c>
      <c r="H1733" s="924">
        <v>7283.4490000000005</v>
      </c>
      <c r="I1733" s="925"/>
      <c r="K1733" s="1078"/>
      <c r="L1733" s="1078"/>
    </row>
    <row r="1734" spans="1:12" s="926" customFormat="1" ht="42">
      <c r="A1734" s="922" t="s">
        <v>1565</v>
      </c>
      <c r="B1734" s="922" t="s">
        <v>1566</v>
      </c>
      <c r="C1734" s="922" t="s">
        <v>4734</v>
      </c>
      <c r="D1734" s="923">
        <v>46106</v>
      </c>
      <c r="E1734" s="922" t="s">
        <v>4735</v>
      </c>
      <c r="F1734" s="927">
        <v>1031.6500000000001</v>
      </c>
      <c r="G1734" s="922">
        <v>2.35</v>
      </c>
      <c r="H1734" s="924">
        <v>2424.3775000000005</v>
      </c>
      <c r="I1734" s="925"/>
      <c r="K1734" s="1078"/>
      <c r="L1734" s="1078"/>
    </row>
    <row r="1735" spans="1:12" s="926" customFormat="1" ht="42">
      <c r="A1735" s="922" t="s">
        <v>1565</v>
      </c>
      <c r="B1735" s="922" t="s">
        <v>1566</v>
      </c>
      <c r="C1735" s="922" t="s">
        <v>4736</v>
      </c>
      <c r="D1735" s="923">
        <v>46107</v>
      </c>
      <c r="E1735" s="922" t="s">
        <v>4737</v>
      </c>
      <c r="F1735" s="927">
        <v>1031.6500000000001</v>
      </c>
      <c r="G1735" s="922">
        <v>28.24</v>
      </c>
      <c r="H1735" s="924">
        <v>29133.796000000002</v>
      </c>
      <c r="I1735" s="925"/>
      <c r="K1735" s="1078"/>
      <c r="L1735" s="1078"/>
    </row>
    <row r="1736" spans="1:12" s="926" customFormat="1" ht="42">
      <c r="A1736" s="922" t="s">
        <v>1565</v>
      </c>
      <c r="B1736" s="922" t="s">
        <v>1566</v>
      </c>
      <c r="C1736" s="922" t="s">
        <v>4738</v>
      </c>
      <c r="D1736" s="923">
        <v>46019</v>
      </c>
      <c r="E1736" s="922" t="s">
        <v>4739</v>
      </c>
      <c r="F1736" s="927">
        <v>1031.6500000000001</v>
      </c>
      <c r="G1736" s="922">
        <v>5.23</v>
      </c>
      <c r="H1736" s="924">
        <v>5395.5295000000006</v>
      </c>
      <c r="I1736" s="925"/>
      <c r="K1736" s="1078"/>
      <c r="L1736" s="1078"/>
    </row>
    <row r="1737" spans="1:12" s="926" customFormat="1" ht="42">
      <c r="A1737" s="922" t="s">
        <v>1565</v>
      </c>
      <c r="B1737" s="922" t="s">
        <v>1566</v>
      </c>
      <c r="C1737" s="922" t="s">
        <v>4740</v>
      </c>
      <c r="D1737" s="923">
        <v>46021</v>
      </c>
      <c r="E1737" s="922" t="s">
        <v>4741</v>
      </c>
      <c r="F1737" s="927">
        <v>1031.6500000000001</v>
      </c>
      <c r="G1737" s="922">
        <v>1.74</v>
      </c>
      <c r="H1737" s="924">
        <v>1795.0710000000001</v>
      </c>
      <c r="I1737" s="925"/>
      <c r="K1737" s="1078"/>
      <c r="L1737" s="1078"/>
    </row>
    <row r="1738" spans="1:12" s="926" customFormat="1" ht="42">
      <c r="A1738" s="922" t="s">
        <v>1565</v>
      </c>
      <c r="B1738" s="922" t="s">
        <v>1566</v>
      </c>
      <c r="C1738" s="922" t="s">
        <v>4742</v>
      </c>
      <c r="D1738" s="923">
        <v>46022</v>
      </c>
      <c r="E1738" s="922" t="s">
        <v>4743</v>
      </c>
      <c r="F1738" s="927">
        <v>1031.6500000000001</v>
      </c>
      <c r="G1738" s="922">
        <v>22.67</v>
      </c>
      <c r="H1738" s="924">
        <v>23387.505500000003</v>
      </c>
      <c r="I1738" s="925"/>
      <c r="K1738" s="1078"/>
      <c r="L1738" s="1078"/>
    </row>
    <row r="1739" spans="1:12" s="926" customFormat="1" ht="42">
      <c r="A1739" s="922" t="s">
        <v>1565</v>
      </c>
      <c r="B1739" s="922" t="s">
        <v>1566</v>
      </c>
      <c r="C1739" s="922" t="s">
        <v>4744</v>
      </c>
      <c r="D1739" s="923">
        <v>46025</v>
      </c>
      <c r="E1739" s="922" t="s">
        <v>4745</v>
      </c>
      <c r="F1739" s="927">
        <v>1031.6500000000001</v>
      </c>
      <c r="G1739" s="922">
        <v>10.34</v>
      </c>
      <c r="H1739" s="924">
        <v>10667.261</v>
      </c>
      <c r="I1739" s="925"/>
      <c r="K1739" s="1078"/>
      <c r="L1739" s="1078"/>
    </row>
    <row r="1740" spans="1:12" s="926" customFormat="1" ht="42">
      <c r="A1740" s="922" t="s">
        <v>1565</v>
      </c>
      <c r="B1740" s="922" t="s">
        <v>1566</v>
      </c>
      <c r="C1740" s="922" t="s">
        <v>4746</v>
      </c>
      <c r="D1740" s="923">
        <v>46030</v>
      </c>
      <c r="E1740" s="922" t="s">
        <v>4747</v>
      </c>
      <c r="F1740" s="927">
        <v>1031.6500000000001</v>
      </c>
      <c r="G1740" s="922">
        <v>3.45</v>
      </c>
      <c r="H1740" s="924">
        <v>3559.1925000000006</v>
      </c>
      <c r="I1740" s="925"/>
      <c r="K1740" s="1078"/>
      <c r="L1740" s="1078"/>
    </row>
    <row r="1741" spans="1:12" s="926" customFormat="1" ht="42">
      <c r="A1741" s="922" t="s">
        <v>1565</v>
      </c>
      <c r="B1741" s="922" t="s">
        <v>1566</v>
      </c>
      <c r="C1741" s="922" t="s">
        <v>4748</v>
      </c>
      <c r="D1741" s="923">
        <v>46030</v>
      </c>
      <c r="E1741" s="922" t="s">
        <v>4749</v>
      </c>
      <c r="F1741" s="927">
        <v>1031.6500000000001</v>
      </c>
      <c r="G1741" s="922">
        <v>41.34</v>
      </c>
      <c r="H1741" s="924">
        <v>42648.411000000007</v>
      </c>
      <c r="I1741" s="925"/>
      <c r="K1741" s="1078"/>
      <c r="L1741" s="1078"/>
    </row>
    <row r="1742" spans="1:12" s="926" customFormat="1" ht="42">
      <c r="A1742" s="922" t="s">
        <v>1565</v>
      </c>
      <c r="B1742" s="922" t="s">
        <v>1566</v>
      </c>
      <c r="C1742" s="922" t="s">
        <v>4750</v>
      </c>
      <c r="D1742" s="923">
        <v>46033</v>
      </c>
      <c r="E1742" s="922" t="s">
        <v>4751</v>
      </c>
      <c r="F1742" s="927">
        <v>1031.6500000000001</v>
      </c>
      <c r="G1742" s="922">
        <v>7.41</v>
      </c>
      <c r="H1742" s="924">
        <v>7644.5265000000009</v>
      </c>
      <c r="I1742" s="925"/>
      <c r="K1742" s="1078"/>
      <c r="L1742" s="1078"/>
    </row>
    <row r="1743" spans="1:12" s="926" customFormat="1" ht="42">
      <c r="A1743" s="922" t="s">
        <v>1565</v>
      </c>
      <c r="B1743" s="922" t="s">
        <v>1566</v>
      </c>
      <c r="C1743" s="922" t="s">
        <v>4752</v>
      </c>
      <c r="D1743" s="923">
        <v>46039</v>
      </c>
      <c r="E1743" s="922" t="s">
        <v>4753</v>
      </c>
      <c r="F1743" s="927">
        <v>1031.6500000000001</v>
      </c>
      <c r="G1743" s="922">
        <v>2.4700000000000002</v>
      </c>
      <c r="H1743" s="924">
        <v>2548.1755000000003</v>
      </c>
      <c r="I1743" s="925"/>
      <c r="K1743" s="1078"/>
      <c r="L1743" s="1078"/>
    </row>
    <row r="1744" spans="1:12" s="926" customFormat="1" ht="42">
      <c r="A1744" s="922" t="s">
        <v>1565</v>
      </c>
      <c r="B1744" s="922" t="s">
        <v>1566</v>
      </c>
      <c r="C1744" s="922" t="s">
        <v>4754</v>
      </c>
      <c r="D1744" s="923">
        <v>46041</v>
      </c>
      <c r="E1744" s="922" t="s">
        <v>4755</v>
      </c>
      <c r="F1744" s="927">
        <v>1031.6500000000001</v>
      </c>
      <c r="G1744" s="922">
        <v>29.65</v>
      </c>
      <c r="H1744" s="924">
        <v>30588.422500000001</v>
      </c>
      <c r="I1744" s="925"/>
      <c r="K1744" s="1078"/>
      <c r="L1744" s="1078"/>
    </row>
    <row r="1745" spans="1:12" s="926" customFormat="1" ht="42">
      <c r="A1745" s="922" t="s">
        <v>1565</v>
      </c>
      <c r="B1745" s="922" t="s">
        <v>1566</v>
      </c>
      <c r="C1745" s="922" t="s">
        <v>4756</v>
      </c>
      <c r="D1745" s="923">
        <v>46044</v>
      </c>
      <c r="E1745" s="922" t="s">
        <v>4757</v>
      </c>
      <c r="F1745" s="927">
        <v>1031.6500000000001</v>
      </c>
      <c r="G1745" s="922">
        <v>1.77</v>
      </c>
      <c r="H1745" s="924">
        <v>1826.0205000000001</v>
      </c>
      <c r="I1745" s="925"/>
      <c r="K1745" s="1078"/>
      <c r="L1745" s="1078"/>
    </row>
    <row r="1746" spans="1:12" s="926" customFormat="1" ht="42">
      <c r="A1746" s="922" t="s">
        <v>1565</v>
      </c>
      <c r="B1746" s="922" t="s">
        <v>1566</v>
      </c>
      <c r="C1746" s="922" t="s">
        <v>4758</v>
      </c>
      <c r="D1746" s="923">
        <v>46046</v>
      </c>
      <c r="E1746" s="922" t="s">
        <v>4759</v>
      </c>
      <c r="F1746" s="927">
        <v>1031.6500000000001</v>
      </c>
      <c r="G1746" s="922">
        <v>3.48</v>
      </c>
      <c r="H1746" s="924">
        <v>3590.1420000000003</v>
      </c>
      <c r="I1746" s="925"/>
      <c r="K1746" s="1078"/>
      <c r="L1746" s="1078"/>
    </row>
    <row r="1747" spans="1:12" s="926" customFormat="1" ht="42">
      <c r="A1747" s="922" t="s">
        <v>1565</v>
      </c>
      <c r="B1747" s="922" t="s">
        <v>1566</v>
      </c>
      <c r="C1747" s="922" t="s">
        <v>4760</v>
      </c>
      <c r="D1747" s="923">
        <v>46047</v>
      </c>
      <c r="E1747" s="922" t="s">
        <v>4761</v>
      </c>
      <c r="F1747" s="927">
        <v>1031.6500000000001</v>
      </c>
      <c r="G1747" s="922">
        <v>2.4700000000000002</v>
      </c>
      <c r="H1747" s="924">
        <v>2548.1755000000003</v>
      </c>
      <c r="I1747" s="925"/>
      <c r="K1747" s="1078"/>
      <c r="L1747" s="1078"/>
    </row>
    <row r="1748" spans="1:12" s="926" customFormat="1" ht="42">
      <c r="A1748" s="922" t="s">
        <v>1565</v>
      </c>
      <c r="B1748" s="922" t="s">
        <v>1566</v>
      </c>
      <c r="C1748" s="922" t="s">
        <v>4762</v>
      </c>
      <c r="D1748" s="923">
        <v>46049</v>
      </c>
      <c r="E1748" s="922" t="s">
        <v>4763</v>
      </c>
      <c r="F1748" s="927">
        <v>1031.6500000000001</v>
      </c>
      <c r="G1748" s="922">
        <v>2.4700000000000002</v>
      </c>
      <c r="H1748" s="924">
        <v>2548.1755000000003</v>
      </c>
      <c r="I1748" s="925"/>
      <c r="K1748" s="1078"/>
      <c r="L1748" s="1078"/>
    </row>
    <row r="1749" spans="1:12" s="926" customFormat="1" ht="63">
      <c r="A1749" s="922" t="s">
        <v>1565</v>
      </c>
      <c r="B1749" s="922" t="s">
        <v>1566</v>
      </c>
      <c r="C1749" s="922" t="s">
        <v>4764</v>
      </c>
      <c r="D1749" s="923">
        <v>46051</v>
      </c>
      <c r="E1749" s="922" t="s">
        <v>4765</v>
      </c>
      <c r="F1749" s="927">
        <v>1031.6500000000001</v>
      </c>
      <c r="G1749" s="922">
        <v>7.54</v>
      </c>
      <c r="H1749" s="924">
        <v>7778.6410000000005</v>
      </c>
      <c r="I1749" s="925"/>
      <c r="K1749" s="1078"/>
      <c r="L1749" s="1078"/>
    </row>
    <row r="1750" spans="1:12" s="926" customFormat="1" ht="42">
      <c r="A1750" s="922" t="s">
        <v>1565</v>
      </c>
      <c r="B1750" s="922" t="s">
        <v>1566</v>
      </c>
      <c r="C1750" s="922" t="s">
        <v>4766</v>
      </c>
      <c r="D1750" s="923">
        <v>46051</v>
      </c>
      <c r="E1750" s="922" t="s">
        <v>4767</v>
      </c>
      <c r="F1750" s="927">
        <v>1031.6500000000001</v>
      </c>
      <c r="G1750" s="922">
        <v>2.5099999999999998</v>
      </c>
      <c r="H1750" s="924">
        <v>2589.4414999999999</v>
      </c>
      <c r="I1750" s="925"/>
      <c r="K1750" s="1078"/>
      <c r="L1750" s="1078"/>
    </row>
    <row r="1751" spans="1:12" s="926" customFormat="1" ht="42">
      <c r="A1751" s="922" t="s">
        <v>1565</v>
      </c>
      <c r="B1751" s="922" t="s">
        <v>1566</v>
      </c>
      <c r="C1751" s="922" t="s">
        <v>4768</v>
      </c>
      <c r="D1751" s="923">
        <v>46054</v>
      </c>
      <c r="E1751" s="922" t="s">
        <v>4769</v>
      </c>
      <c r="F1751" s="927">
        <v>1031.6500000000001</v>
      </c>
      <c r="G1751" s="922">
        <v>6.87</v>
      </c>
      <c r="H1751" s="924">
        <v>7087.4355000000005</v>
      </c>
      <c r="I1751" s="925"/>
      <c r="K1751" s="1078"/>
      <c r="L1751" s="1078"/>
    </row>
    <row r="1752" spans="1:12" s="926" customFormat="1" ht="42">
      <c r="A1752" s="922" t="s">
        <v>1565</v>
      </c>
      <c r="B1752" s="922" t="s">
        <v>1566</v>
      </c>
      <c r="C1752" s="922" t="s">
        <v>4770</v>
      </c>
      <c r="D1752" s="923">
        <v>46054</v>
      </c>
      <c r="E1752" s="922" t="s">
        <v>4771</v>
      </c>
      <c r="F1752" s="927">
        <v>1031.6500000000001</v>
      </c>
      <c r="G1752" s="922">
        <v>2.29</v>
      </c>
      <c r="H1752" s="924">
        <v>2362.4785000000002</v>
      </c>
      <c r="I1752" s="925"/>
      <c r="K1752" s="1078"/>
      <c r="L1752" s="1078"/>
    </row>
    <row r="1753" spans="1:12" s="926" customFormat="1" ht="63">
      <c r="A1753" s="922" t="s">
        <v>1565</v>
      </c>
      <c r="B1753" s="922" t="s">
        <v>1566</v>
      </c>
      <c r="C1753" s="922" t="s">
        <v>4772</v>
      </c>
      <c r="D1753" s="923">
        <v>46055</v>
      </c>
      <c r="E1753" s="922" t="s">
        <v>4773</v>
      </c>
      <c r="F1753" s="927">
        <v>1031.6500000000001</v>
      </c>
      <c r="G1753" s="922">
        <v>30.15</v>
      </c>
      <c r="H1753" s="924">
        <v>31104.247500000001</v>
      </c>
      <c r="I1753" s="925"/>
      <c r="K1753" s="1078"/>
      <c r="L1753" s="1078"/>
    </row>
    <row r="1754" spans="1:12" s="926" customFormat="1" ht="42">
      <c r="A1754" s="922" t="s">
        <v>1565</v>
      </c>
      <c r="B1754" s="922" t="s">
        <v>1566</v>
      </c>
      <c r="C1754" s="922" t="s">
        <v>4774</v>
      </c>
      <c r="D1754" s="923">
        <v>46055</v>
      </c>
      <c r="E1754" s="922" t="s">
        <v>4775</v>
      </c>
      <c r="F1754" s="927">
        <v>1031.6500000000001</v>
      </c>
      <c r="G1754" s="922">
        <v>27.49</v>
      </c>
      <c r="H1754" s="924">
        <v>28360.058499999999</v>
      </c>
      <c r="I1754" s="925"/>
      <c r="K1754" s="1078"/>
      <c r="L1754" s="1078"/>
    </row>
    <row r="1755" spans="1:12" s="926" customFormat="1" ht="42">
      <c r="A1755" s="922" t="s">
        <v>1565</v>
      </c>
      <c r="B1755" s="922" t="s">
        <v>1566</v>
      </c>
      <c r="C1755" s="922" t="s">
        <v>4776</v>
      </c>
      <c r="D1755" s="923">
        <v>46060</v>
      </c>
      <c r="E1755" s="922" t="s">
        <v>4777</v>
      </c>
      <c r="F1755" s="927">
        <v>1031.6500000000001</v>
      </c>
      <c r="G1755" s="922">
        <v>4.8</v>
      </c>
      <c r="H1755" s="924">
        <v>4951.92</v>
      </c>
      <c r="I1755" s="925"/>
      <c r="K1755" s="1078"/>
      <c r="L1755" s="1078"/>
    </row>
    <row r="1756" spans="1:12" s="926" customFormat="1" ht="42">
      <c r="A1756" s="922" t="s">
        <v>1565</v>
      </c>
      <c r="B1756" s="922" t="s">
        <v>1566</v>
      </c>
      <c r="C1756" s="922" t="s">
        <v>4778</v>
      </c>
      <c r="D1756" s="923">
        <v>46197</v>
      </c>
      <c r="E1756" s="922" t="s">
        <v>4779</v>
      </c>
      <c r="F1756" s="927">
        <v>1031.6500000000001</v>
      </c>
      <c r="G1756" s="922">
        <v>13.14</v>
      </c>
      <c r="H1756" s="924">
        <v>13555.881000000001</v>
      </c>
      <c r="I1756" s="925"/>
      <c r="K1756" s="1078"/>
      <c r="L1756" s="1078"/>
    </row>
    <row r="1757" spans="1:12" s="926" customFormat="1" ht="42">
      <c r="A1757" s="922" t="s">
        <v>1565</v>
      </c>
      <c r="B1757" s="922" t="s">
        <v>1566</v>
      </c>
      <c r="C1757" s="922" t="s">
        <v>4780</v>
      </c>
      <c r="D1757" s="923">
        <v>46197</v>
      </c>
      <c r="E1757" s="922" t="s">
        <v>4781</v>
      </c>
      <c r="F1757" s="927">
        <v>1031.6500000000001</v>
      </c>
      <c r="G1757" s="922">
        <v>4.38</v>
      </c>
      <c r="H1757" s="924">
        <v>4518.6270000000004</v>
      </c>
      <c r="I1757" s="925"/>
      <c r="K1757" s="1078"/>
      <c r="L1757" s="1078"/>
    </row>
    <row r="1758" spans="1:12" s="926" customFormat="1" ht="42">
      <c r="A1758" s="922" t="s">
        <v>1565</v>
      </c>
      <c r="B1758" s="922" t="s">
        <v>1566</v>
      </c>
      <c r="C1758" s="922" t="s">
        <v>4782</v>
      </c>
      <c r="D1758" s="923">
        <v>46205</v>
      </c>
      <c r="E1758" s="922" t="s">
        <v>4783</v>
      </c>
      <c r="F1758" s="927">
        <v>1031.6500000000001</v>
      </c>
      <c r="G1758" s="922">
        <v>52.55</v>
      </c>
      <c r="H1758" s="924">
        <v>54213.207500000004</v>
      </c>
      <c r="I1758" s="925"/>
      <c r="K1758" s="1078"/>
      <c r="L1758" s="1078"/>
    </row>
    <row r="1759" spans="1:12" s="926" customFormat="1" ht="42">
      <c r="A1759" s="922" t="s">
        <v>1565</v>
      </c>
      <c r="B1759" s="922" t="s">
        <v>1566</v>
      </c>
      <c r="C1759" s="922" t="s">
        <v>4784</v>
      </c>
      <c r="D1759" s="923">
        <v>46245</v>
      </c>
      <c r="E1759" s="922" t="s">
        <v>4785</v>
      </c>
      <c r="F1759" s="927">
        <v>1031.6500000000001</v>
      </c>
      <c r="G1759" s="922">
        <v>4.38</v>
      </c>
      <c r="H1759" s="924">
        <v>4518.6270000000004</v>
      </c>
      <c r="I1759" s="925"/>
      <c r="K1759" s="1078"/>
      <c r="L1759" s="1078"/>
    </row>
    <row r="1760" spans="1:12" s="926" customFormat="1" ht="42">
      <c r="A1760" s="922" t="s">
        <v>1565</v>
      </c>
      <c r="B1760" s="922" t="s">
        <v>1566</v>
      </c>
      <c r="C1760" s="922" t="s">
        <v>4786</v>
      </c>
      <c r="D1760" s="923">
        <v>46254</v>
      </c>
      <c r="E1760" s="922" t="s">
        <v>4787</v>
      </c>
      <c r="F1760" s="927">
        <v>1031.6500000000001</v>
      </c>
      <c r="G1760" s="922">
        <v>4.38</v>
      </c>
      <c r="H1760" s="924">
        <v>4518.6270000000004</v>
      </c>
      <c r="I1760" s="925"/>
      <c r="K1760" s="1078"/>
      <c r="L1760" s="1078"/>
    </row>
    <row r="1761" spans="1:12" s="926" customFormat="1" ht="42">
      <c r="A1761" s="922" t="s">
        <v>1565</v>
      </c>
      <c r="B1761" s="922" t="s">
        <v>1566</v>
      </c>
      <c r="C1761" s="922" t="s">
        <v>4788</v>
      </c>
      <c r="D1761" s="923">
        <v>46254</v>
      </c>
      <c r="E1761" s="922" t="s">
        <v>4789</v>
      </c>
      <c r="F1761" s="927">
        <v>1031.6500000000001</v>
      </c>
      <c r="G1761" s="922">
        <v>4.8</v>
      </c>
      <c r="H1761" s="924">
        <v>4951.92</v>
      </c>
      <c r="I1761" s="925"/>
      <c r="K1761" s="1078"/>
      <c r="L1761" s="1078"/>
    </row>
    <row r="1762" spans="1:12" s="926" customFormat="1" ht="42">
      <c r="A1762" s="922" t="s">
        <v>1565</v>
      </c>
      <c r="B1762" s="922" t="s">
        <v>1566</v>
      </c>
      <c r="C1762" s="922" t="s">
        <v>4790</v>
      </c>
      <c r="D1762" s="923">
        <v>46256</v>
      </c>
      <c r="E1762" s="922" t="s">
        <v>4791</v>
      </c>
      <c r="F1762" s="927">
        <v>1031.6500000000001</v>
      </c>
      <c r="G1762" s="922">
        <v>1.78</v>
      </c>
      <c r="H1762" s="924">
        <v>1836.3370000000002</v>
      </c>
      <c r="I1762" s="925"/>
      <c r="K1762" s="1078"/>
      <c r="L1762" s="1078"/>
    </row>
    <row r="1763" spans="1:12" s="926" customFormat="1" ht="42">
      <c r="A1763" s="922" t="s">
        <v>1565</v>
      </c>
      <c r="B1763" s="922" t="s">
        <v>1566</v>
      </c>
      <c r="C1763" s="922" t="s">
        <v>4792</v>
      </c>
      <c r="D1763" s="923">
        <v>46256</v>
      </c>
      <c r="E1763" s="922" t="s">
        <v>4793</v>
      </c>
      <c r="F1763" s="927">
        <v>1031.6500000000001</v>
      </c>
      <c r="G1763" s="922">
        <v>1.78</v>
      </c>
      <c r="H1763" s="924">
        <v>1836.3370000000002</v>
      </c>
      <c r="I1763" s="925"/>
      <c r="K1763" s="1078"/>
      <c r="L1763" s="1078"/>
    </row>
    <row r="1764" spans="1:12" s="926" customFormat="1" ht="42">
      <c r="A1764" s="922" t="s">
        <v>1565</v>
      </c>
      <c r="B1764" s="922" t="s">
        <v>1566</v>
      </c>
      <c r="C1764" s="922" t="s">
        <v>4794</v>
      </c>
      <c r="D1764" s="923">
        <v>46256</v>
      </c>
      <c r="E1764" s="922" t="s">
        <v>4795</v>
      </c>
      <c r="F1764" s="927">
        <v>1031.6500000000001</v>
      </c>
      <c r="G1764" s="922">
        <v>3.48</v>
      </c>
      <c r="H1764" s="924">
        <v>3590.1420000000003</v>
      </c>
      <c r="I1764" s="925"/>
      <c r="K1764" s="1078"/>
      <c r="L1764" s="1078"/>
    </row>
    <row r="1765" spans="1:12" s="926" customFormat="1" ht="42">
      <c r="A1765" s="922" t="s">
        <v>1565</v>
      </c>
      <c r="B1765" s="922" t="s">
        <v>1566</v>
      </c>
      <c r="C1765" s="922" t="s">
        <v>4796</v>
      </c>
      <c r="D1765" s="923">
        <v>46256</v>
      </c>
      <c r="E1765" s="922" t="s">
        <v>4797</v>
      </c>
      <c r="F1765" s="927">
        <v>1031.6500000000001</v>
      </c>
      <c r="G1765" s="922">
        <v>3.48</v>
      </c>
      <c r="H1765" s="924">
        <v>3590.1420000000003</v>
      </c>
      <c r="I1765" s="925"/>
      <c r="K1765" s="1078"/>
      <c r="L1765" s="1078"/>
    </row>
    <row r="1766" spans="1:12" s="926" customFormat="1" ht="42">
      <c r="A1766" s="922" t="s">
        <v>1565</v>
      </c>
      <c r="B1766" s="922" t="s">
        <v>1566</v>
      </c>
      <c r="C1766" s="922" t="s">
        <v>4798</v>
      </c>
      <c r="D1766" s="923">
        <v>46256</v>
      </c>
      <c r="E1766" s="922" t="s">
        <v>4799</v>
      </c>
      <c r="F1766" s="927">
        <v>1031.6500000000001</v>
      </c>
      <c r="G1766" s="922">
        <v>2.4900000000000002</v>
      </c>
      <c r="H1766" s="924">
        <v>2568.8085000000005</v>
      </c>
      <c r="I1766" s="925"/>
      <c r="K1766" s="1078"/>
      <c r="L1766" s="1078"/>
    </row>
    <row r="1767" spans="1:12" s="926" customFormat="1" ht="42">
      <c r="A1767" s="922" t="s">
        <v>1565</v>
      </c>
      <c r="B1767" s="922" t="s">
        <v>1566</v>
      </c>
      <c r="C1767" s="922" t="s">
        <v>1567</v>
      </c>
      <c r="D1767" s="923">
        <v>46268</v>
      </c>
      <c r="E1767" s="922" t="s">
        <v>1568</v>
      </c>
      <c r="F1767" s="927">
        <v>1031.6500000000001</v>
      </c>
      <c r="G1767" s="922">
        <v>4.8</v>
      </c>
      <c r="H1767" s="924">
        <v>4951.92</v>
      </c>
      <c r="I1767" s="925"/>
      <c r="K1767" s="1078"/>
      <c r="L1767" s="1078"/>
    </row>
    <row r="1768" spans="1:12" s="926" customFormat="1" ht="42">
      <c r="A1768" s="922" t="s">
        <v>4800</v>
      </c>
      <c r="B1768" s="922" t="s">
        <v>4801</v>
      </c>
      <c r="C1768" s="922" t="s">
        <v>4802</v>
      </c>
      <c r="D1768" s="923">
        <v>46055</v>
      </c>
      <c r="E1768" s="922" t="s">
        <v>4803</v>
      </c>
      <c r="F1768" s="927">
        <v>1165.9839999999999</v>
      </c>
      <c r="G1768" s="922">
        <v>4.6900000000000004</v>
      </c>
      <c r="H1768" s="924">
        <v>5468.4649600000002</v>
      </c>
      <c r="I1768" s="925"/>
      <c r="K1768" s="1078"/>
      <c r="L1768" s="1078"/>
    </row>
    <row r="1769" spans="1:12" s="926" customFormat="1" ht="42">
      <c r="A1769" s="922" t="s">
        <v>4800</v>
      </c>
      <c r="B1769" s="922" t="s">
        <v>4801</v>
      </c>
      <c r="C1769" s="922" t="s">
        <v>4804</v>
      </c>
      <c r="D1769" s="923">
        <v>46057</v>
      </c>
      <c r="E1769" s="922" t="s">
        <v>4805</v>
      </c>
      <c r="F1769" s="927">
        <v>1165.9839999999999</v>
      </c>
      <c r="G1769" s="922">
        <v>1.56</v>
      </c>
      <c r="H1769" s="924">
        <v>1818.9350399999998</v>
      </c>
      <c r="I1769" s="925"/>
      <c r="K1769" s="1078"/>
      <c r="L1769" s="1078"/>
    </row>
    <row r="1770" spans="1:12" s="926" customFormat="1" ht="42">
      <c r="A1770" s="922" t="s">
        <v>4800</v>
      </c>
      <c r="B1770" s="922" t="s">
        <v>4801</v>
      </c>
      <c r="C1770" s="922" t="s">
        <v>4806</v>
      </c>
      <c r="D1770" s="923">
        <v>46062</v>
      </c>
      <c r="E1770" s="922" t="s">
        <v>4807</v>
      </c>
      <c r="F1770" s="927">
        <v>1165.9839999999999</v>
      </c>
      <c r="G1770" s="922">
        <v>9.7100000000000009</v>
      </c>
      <c r="H1770" s="924">
        <v>11321.70464</v>
      </c>
      <c r="I1770" s="925"/>
      <c r="K1770" s="1078"/>
      <c r="L1770" s="1078"/>
    </row>
    <row r="1771" spans="1:12" s="926" customFormat="1" ht="42">
      <c r="A1771" s="922" t="s">
        <v>4800</v>
      </c>
      <c r="B1771" s="922" t="s">
        <v>4801</v>
      </c>
      <c r="C1771" s="922" t="s">
        <v>4808</v>
      </c>
      <c r="D1771" s="923">
        <v>46063</v>
      </c>
      <c r="E1771" s="922" t="s">
        <v>4809</v>
      </c>
      <c r="F1771" s="927">
        <v>1165.9839999999999</v>
      </c>
      <c r="G1771" s="922">
        <v>3.24</v>
      </c>
      <c r="H1771" s="924">
        <v>3777.7881600000001</v>
      </c>
      <c r="I1771" s="925"/>
      <c r="K1771" s="1078"/>
      <c r="L1771" s="1078"/>
    </row>
    <row r="1772" spans="1:12" s="926" customFormat="1" ht="42">
      <c r="A1772" s="922" t="s">
        <v>4800</v>
      </c>
      <c r="B1772" s="922" t="s">
        <v>4801</v>
      </c>
      <c r="C1772" s="922" t="s">
        <v>4810</v>
      </c>
      <c r="D1772" s="923">
        <v>46067</v>
      </c>
      <c r="E1772" s="922" t="s">
        <v>4811</v>
      </c>
      <c r="F1772" s="927">
        <v>1165.9839999999999</v>
      </c>
      <c r="G1772" s="922">
        <v>57.59</v>
      </c>
      <c r="H1772" s="924">
        <v>67149.018559999997</v>
      </c>
      <c r="I1772" s="925"/>
      <c r="K1772" s="1078"/>
      <c r="L1772" s="1078"/>
    </row>
    <row r="1773" spans="1:12" s="926" customFormat="1" ht="42">
      <c r="A1773" s="922" t="s">
        <v>4800</v>
      </c>
      <c r="B1773" s="922" t="s">
        <v>4801</v>
      </c>
      <c r="C1773" s="922" t="s">
        <v>4812</v>
      </c>
      <c r="D1773" s="923">
        <v>46067</v>
      </c>
      <c r="E1773" s="922" t="s">
        <v>4813</v>
      </c>
      <c r="F1773" s="927">
        <v>1165.9839999999999</v>
      </c>
      <c r="G1773" s="922">
        <v>4.8</v>
      </c>
      <c r="H1773" s="924">
        <v>5596.7231999999995</v>
      </c>
      <c r="I1773" s="925"/>
      <c r="K1773" s="1078"/>
      <c r="L1773" s="1078"/>
    </row>
    <row r="1774" spans="1:12" s="926" customFormat="1" ht="42">
      <c r="A1774" s="922" t="s">
        <v>4800</v>
      </c>
      <c r="B1774" s="922" t="s">
        <v>4801</v>
      </c>
      <c r="C1774" s="922" t="s">
        <v>4814</v>
      </c>
      <c r="D1774" s="923">
        <v>46074</v>
      </c>
      <c r="E1774" s="922" t="s">
        <v>4815</v>
      </c>
      <c r="F1774" s="927">
        <v>1165.9839999999999</v>
      </c>
      <c r="G1774" s="922">
        <v>4.8</v>
      </c>
      <c r="H1774" s="924">
        <v>5596.7231999999995</v>
      </c>
      <c r="I1774" s="925"/>
      <c r="K1774" s="1078"/>
      <c r="L1774" s="1078"/>
    </row>
    <row r="1775" spans="1:12" s="926" customFormat="1" ht="42">
      <c r="A1775" s="922" t="s">
        <v>4816</v>
      </c>
      <c r="B1775" s="922" t="s">
        <v>4817</v>
      </c>
      <c r="C1775" s="922" t="s">
        <v>4818</v>
      </c>
      <c r="D1775" s="923">
        <v>46062</v>
      </c>
      <c r="E1775" s="922" t="s">
        <v>4819</v>
      </c>
      <c r="F1775" s="927">
        <v>1181.788</v>
      </c>
      <c r="G1775" s="922">
        <v>8.91</v>
      </c>
      <c r="H1775" s="924">
        <v>10529.73108</v>
      </c>
      <c r="I1775" s="925"/>
      <c r="K1775" s="1078"/>
      <c r="L1775" s="1078"/>
    </row>
    <row r="1776" spans="1:12" s="926" customFormat="1" ht="42">
      <c r="A1776" s="922" t="s">
        <v>4816</v>
      </c>
      <c r="B1776" s="922" t="s">
        <v>4817</v>
      </c>
      <c r="C1776" s="922" t="s">
        <v>4820</v>
      </c>
      <c r="D1776" s="923">
        <v>46063</v>
      </c>
      <c r="E1776" s="922" t="s">
        <v>4821</v>
      </c>
      <c r="F1776" s="927">
        <v>1181.788</v>
      </c>
      <c r="G1776" s="922">
        <v>2.97</v>
      </c>
      <c r="H1776" s="924">
        <v>3509.9103600000003</v>
      </c>
      <c r="I1776" s="925"/>
      <c r="K1776" s="1078"/>
      <c r="L1776" s="1078"/>
    </row>
    <row r="1777" spans="1:12" s="926" customFormat="1" ht="42">
      <c r="A1777" s="922" t="s">
        <v>4816</v>
      </c>
      <c r="B1777" s="922" t="s">
        <v>4817</v>
      </c>
      <c r="C1777" s="922" t="s">
        <v>4822</v>
      </c>
      <c r="D1777" s="923">
        <v>46065</v>
      </c>
      <c r="E1777" s="922" t="s">
        <v>4823</v>
      </c>
      <c r="F1777" s="927">
        <v>1181.788</v>
      </c>
      <c r="G1777" s="922">
        <v>35.630000000000003</v>
      </c>
      <c r="H1777" s="924">
        <v>42107.106440000003</v>
      </c>
      <c r="I1777" s="925"/>
      <c r="K1777" s="1078"/>
      <c r="L1777" s="1078"/>
    </row>
    <row r="1778" spans="1:12" s="926" customFormat="1" ht="42">
      <c r="A1778" s="922" t="s">
        <v>4816</v>
      </c>
      <c r="B1778" s="922" t="s">
        <v>4817</v>
      </c>
      <c r="C1778" s="922" t="s">
        <v>4824</v>
      </c>
      <c r="D1778" s="923">
        <v>46065</v>
      </c>
      <c r="E1778" s="922" t="s">
        <v>4825</v>
      </c>
      <c r="F1778" s="927">
        <v>1181.788</v>
      </c>
      <c r="G1778" s="922">
        <v>2.97</v>
      </c>
      <c r="H1778" s="924">
        <v>3509.9103600000003</v>
      </c>
      <c r="I1778" s="925"/>
      <c r="K1778" s="1078"/>
      <c r="L1778" s="1078"/>
    </row>
    <row r="1779" spans="1:12" s="926" customFormat="1" ht="42">
      <c r="A1779" s="922" t="s">
        <v>4816</v>
      </c>
      <c r="B1779" s="922" t="s">
        <v>4817</v>
      </c>
      <c r="C1779" s="922" t="s">
        <v>4826</v>
      </c>
      <c r="D1779" s="923">
        <v>46074</v>
      </c>
      <c r="E1779" s="922" t="s">
        <v>4827</v>
      </c>
      <c r="F1779" s="927">
        <v>1181.788</v>
      </c>
      <c r="G1779" s="922">
        <v>2.97</v>
      </c>
      <c r="H1779" s="924">
        <v>3509.9103600000003</v>
      </c>
      <c r="I1779" s="925"/>
      <c r="K1779" s="1078"/>
      <c r="L1779" s="1078"/>
    </row>
    <row r="1780" spans="1:12" s="926" customFormat="1" ht="42">
      <c r="A1780" s="922" t="s">
        <v>4816</v>
      </c>
      <c r="B1780" s="922" t="s">
        <v>4817</v>
      </c>
      <c r="C1780" s="922" t="s">
        <v>4828</v>
      </c>
      <c r="D1780" s="923">
        <v>46252</v>
      </c>
      <c r="E1780" s="922" t="s">
        <v>4829</v>
      </c>
      <c r="F1780" s="927">
        <v>1181.788</v>
      </c>
      <c r="G1780" s="922">
        <v>20.25</v>
      </c>
      <c r="H1780" s="924">
        <v>23931.206999999999</v>
      </c>
      <c r="I1780" s="925"/>
      <c r="K1780" s="1078"/>
      <c r="L1780" s="1078"/>
    </row>
    <row r="1781" spans="1:12" s="926" customFormat="1" ht="42">
      <c r="A1781" s="922" t="s">
        <v>4816</v>
      </c>
      <c r="B1781" s="922" t="s">
        <v>4817</v>
      </c>
      <c r="C1781" s="922" t="s">
        <v>4830</v>
      </c>
      <c r="D1781" s="923">
        <v>46252</v>
      </c>
      <c r="E1781" s="922" t="s">
        <v>4831</v>
      </c>
      <c r="F1781" s="927">
        <v>1181.788</v>
      </c>
      <c r="G1781" s="922">
        <v>6.75</v>
      </c>
      <c r="H1781" s="924">
        <v>7977.0690000000004</v>
      </c>
      <c r="I1781" s="925"/>
      <c r="K1781" s="1078"/>
      <c r="L1781" s="1078"/>
    </row>
    <row r="1782" spans="1:12" s="926" customFormat="1" ht="42">
      <c r="A1782" s="922" t="s">
        <v>4816</v>
      </c>
      <c r="B1782" s="922" t="s">
        <v>4817</v>
      </c>
      <c r="C1782" s="922" t="s">
        <v>4832</v>
      </c>
      <c r="D1782" s="923">
        <v>46253</v>
      </c>
      <c r="E1782" s="922" t="s">
        <v>4833</v>
      </c>
      <c r="F1782" s="927">
        <v>1181.788</v>
      </c>
      <c r="G1782" s="922">
        <v>81</v>
      </c>
      <c r="H1782" s="924">
        <v>95724.827999999994</v>
      </c>
      <c r="I1782" s="925"/>
      <c r="K1782" s="1078"/>
      <c r="L1782" s="1078"/>
    </row>
    <row r="1783" spans="1:12" s="926" customFormat="1" ht="42">
      <c r="A1783" s="922" t="s">
        <v>4834</v>
      </c>
      <c r="B1783" s="922" t="s">
        <v>4835</v>
      </c>
      <c r="C1783" s="922" t="s">
        <v>4836</v>
      </c>
      <c r="D1783" s="923">
        <v>46064</v>
      </c>
      <c r="E1783" s="922" t="s">
        <v>4837</v>
      </c>
      <c r="F1783" s="927">
        <v>1370.558</v>
      </c>
      <c r="G1783" s="922">
        <v>13.57</v>
      </c>
      <c r="H1783" s="924">
        <v>18598.47206</v>
      </c>
      <c r="I1783" s="925"/>
      <c r="K1783" s="1078"/>
      <c r="L1783" s="1078"/>
    </row>
    <row r="1784" spans="1:12" s="926" customFormat="1" ht="42">
      <c r="A1784" s="922" t="s">
        <v>4834</v>
      </c>
      <c r="B1784" s="922" t="s">
        <v>4835</v>
      </c>
      <c r="C1784" s="922" t="s">
        <v>4838</v>
      </c>
      <c r="D1784" s="923">
        <v>46065</v>
      </c>
      <c r="E1784" s="922" t="s">
        <v>4839</v>
      </c>
      <c r="F1784" s="927">
        <v>1370.558</v>
      </c>
      <c r="G1784" s="922">
        <v>4.5199999999999996</v>
      </c>
      <c r="H1784" s="924">
        <v>6194.9221599999992</v>
      </c>
      <c r="I1784" s="925"/>
      <c r="K1784" s="1078"/>
      <c r="L1784" s="1078"/>
    </row>
    <row r="1785" spans="1:12" s="926" customFormat="1" ht="42">
      <c r="A1785" s="922" t="s">
        <v>4834</v>
      </c>
      <c r="B1785" s="922" t="s">
        <v>4835</v>
      </c>
      <c r="C1785" s="922" t="s">
        <v>4840</v>
      </c>
      <c r="D1785" s="923">
        <v>46067</v>
      </c>
      <c r="E1785" s="922" t="s">
        <v>4841</v>
      </c>
      <c r="F1785" s="927">
        <v>1370.558</v>
      </c>
      <c r="G1785" s="922">
        <v>54.29</v>
      </c>
      <c r="H1785" s="924">
        <v>74407.593819999995</v>
      </c>
      <c r="I1785" s="925"/>
      <c r="K1785" s="1078"/>
      <c r="L1785" s="1078"/>
    </row>
    <row r="1786" spans="1:12" s="926" customFormat="1" ht="42">
      <c r="A1786" s="922" t="s">
        <v>4834</v>
      </c>
      <c r="B1786" s="922" t="s">
        <v>4835</v>
      </c>
      <c r="C1786" s="922" t="s">
        <v>4842</v>
      </c>
      <c r="D1786" s="923">
        <v>46072</v>
      </c>
      <c r="E1786" s="922" t="s">
        <v>4843</v>
      </c>
      <c r="F1786" s="927">
        <v>1370.558</v>
      </c>
      <c r="G1786" s="922">
        <v>4.5199999999999996</v>
      </c>
      <c r="H1786" s="924">
        <v>6194.9221599999992</v>
      </c>
      <c r="I1786" s="925"/>
      <c r="K1786" s="1078"/>
      <c r="L1786" s="1078"/>
    </row>
    <row r="1787" spans="1:12" s="926" customFormat="1" ht="42">
      <c r="A1787" s="922" t="s">
        <v>4834</v>
      </c>
      <c r="B1787" s="922" t="s">
        <v>4835</v>
      </c>
      <c r="C1787" s="922" t="s">
        <v>4844</v>
      </c>
      <c r="D1787" s="923">
        <v>46107</v>
      </c>
      <c r="E1787" s="922" t="s">
        <v>4845</v>
      </c>
      <c r="F1787" s="927">
        <v>1370.558</v>
      </c>
      <c r="G1787" s="922">
        <v>3.7</v>
      </c>
      <c r="H1787" s="924">
        <v>5071.0646000000006</v>
      </c>
      <c r="I1787" s="925"/>
      <c r="K1787" s="1078"/>
      <c r="L1787" s="1078"/>
    </row>
    <row r="1788" spans="1:12" s="926" customFormat="1" ht="42">
      <c r="A1788" s="922" t="s">
        <v>4834</v>
      </c>
      <c r="B1788" s="922" t="s">
        <v>4835</v>
      </c>
      <c r="C1788" s="922" t="s">
        <v>4846</v>
      </c>
      <c r="D1788" s="923">
        <v>46107</v>
      </c>
      <c r="E1788" s="922" t="s">
        <v>4847</v>
      </c>
      <c r="F1788" s="927">
        <v>1370.558</v>
      </c>
      <c r="G1788" s="922">
        <v>1.23</v>
      </c>
      <c r="H1788" s="924">
        <v>1685.7863399999999</v>
      </c>
      <c r="I1788" s="925"/>
      <c r="K1788" s="1078"/>
      <c r="L1788" s="1078"/>
    </row>
    <row r="1789" spans="1:12" s="926" customFormat="1" ht="42">
      <c r="A1789" s="922" t="s">
        <v>4834</v>
      </c>
      <c r="B1789" s="922" t="s">
        <v>4835</v>
      </c>
      <c r="C1789" s="922" t="s">
        <v>4848</v>
      </c>
      <c r="D1789" s="923">
        <v>46109</v>
      </c>
      <c r="E1789" s="922" t="s">
        <v>4849</v>
      </c>
      <c r="F1789" s="927">
        <v>1370.558</v>
      </c>
      <c r="G1789" s="922">
        <v>14.81</v>
      </c>
      <c r="H1789" s="924">
        <v>20297.96398</v>
      </c>
      <c r="I1789" s="925"/>
      <c r="K1789" s="1078"/>
      <c r="L1789" s="1078"/>
    </row>
    <row r="1790" spans="1:12" s="926" customFormat="1" ht="42">
      <c r="A1790" s="922" t="s">
        <v>4834</v>
      </c>
      <c r="B1790" s="922" t="s">
        <v>4835</v>
      </c>
      <c r="C1790" s="922" t="s">
        <v>4850</v>
      </c>
      <c r="D1790" s="923">
        <v>46112</v>
      </c>
      <c r="E1790" s="922" t="s">
        <v>4851</v>
      </c>
      <c r="F1790" s="927">
        <v>1370.558</v>
      </c>
      <c r="G1790" s="922">
        <v>1.23</v>
      </c>
      <c r="H1790" s="924">
        <v>1685.7863399999999</v>
      </c>
      <c r="I1790" s="925"/>
      <c r="K1790" s="1078"/>
      <c r="L1790" s="1078"/>
    </row>
    <row r="1791" spans="1:12" s="926" customFormat="1" ht="42">
      <c r="A1791" s="922" t="s">
        <v>4834</v>
      </c>
      <c r="B1791" s="922" t="s">
        <v>4835</v>
      </c>
      <c r="C1791" s="922" t="s">
        <v>4852</v>
      </c>
      <c r="D1791" s="923">
        <v>46106</v>
      </c>
      <c r="E1791" s="922" t="s">
        <v>4853</v>
      </c>
      <c r="F1791" s="927">
        <v>1370.558</v>
      </c>
      <c r="G1791" s="922">
        <v>10.66</v>
      </c>
      <c r="H1791" s="924">
        <v>14610.148279999999</v>
      </c>
      <c r="I1791" s="925"/>
      <c r="K1791" s="1078"/>
      <c r="L1791" s="1078"/>
    </row>
    <row r="1792" spans="1:12" s="926" customFormat="1" ht="42">
      <c r="A1792" s="922" t="s">
        <v>4834</v>
      </c>
      <c r="B1792" s="922" t="s">
        <v>4835</v>
      </c>
      <c r="C1792" s="922" t="s">
        <v>4854</v>
      </c>
      <c r="D1792" s="923">
        <v>46107</v>
      </c>
      <c r="E1792" s="922" t="s">
        <v>4855</v>
      </c>
      <c r="F1792" s="927">
        <v>1370.558</v>
      </c>
      <c r="G1792" s="922">
        <v>3.55</v>
      </c>
      <c r="H1792" s="924">
        <v>4865.4808999999996</v>
      </c>
      <c r="I1792" s="925"/>
      <c r="K1792" s="1078"/>
      <c r="L1792" s="1078"/>
    </row>
    <row r="1793" spans="1:12" s="926" customFormat="1" ht="42">
      <c r="A1793" s="922" t="s">
        <v>4834</v>
      </c>
      <c r="B1793" s="922" t="s">
        <v>4835</v>
      </c>
      <c r="C1793" s="922" t="s">
        <v>4856</v>
      </c>
      <c r="D1793" s="923">
        <v>46109</v>
      </c>
      <c r="E1793" s="922" t="s">
        <v>4857</v>
      </c>
      <c r="F1793" s="927">
        <v>1370.558</v>
      </c>
      <c r="G1793" s="922">
        <v>30.6</v>
      </c>
      <c r="H1793" s="924">
        <v>41939.074800000002</v>
      </c>
      <c r="I1793" s="925"/>
      <c r="K1793" s="1078"/>
      <c r="L1793" s="1078"/>
    </row>
    <row r="1794" spans="1:12" s="926" customFormat="1" ht="42">
      <c r="A1794" s="922" t="s">
        <v>4834</v>
      </c>
      <c r="B1794" s="922" t="s">
        <v>4835</v>
      </c>
      <c r="C1794" s="922" t="s">
        <v>4858</v>
      </c>
      <c r="D1794" s="923">
        <v>46197</v>
      </c>
      <c r="E1794" s="922" t="s">
        <v>4859</v>
      </c>
      <c r="F1794" s="927">
        <v>1370.558</v>
      </c>
      <c r="G1794" s="922">
        <v>13.07</v>
      </c>
      <c r="H1794" s="924">
        <v>17913.193060000001</v>
      </c>
      <c r="I1794" s="925"/>
      <c r="K1794" s="1078"/>
      <c r="L1794" s="1078"/>
    </row>
    <row r="1795" spans="1:12" s="926" customFormat="1" ht="42">
      <c r="A1795" s="922" t="s">
        <v>4834</v>
      </c>
      <c r="B1795" s="922" t="s">
        <v>4835</v>
      </c>
      <c r="C1795" s="922" t="s">
        <v>4860</v>
      </c>
      <c r="D1795" s="923">
        <v>46197</v>
      </c>
      <c r="E1795" s="922" t="s">
        <v>4861</v>
      </c>
      <c r="F1795" s="927">
        <v>1370.558</v>
      </c>
      <c r="G1795" s="922">
        <v>4.3600000000000003</v>
      </c>
      <c r="H1795" s="924">
        <v>5975.6328800000001</v>
      </c>
      <c r="I1795" s="925"/>
      <c r="K1795" s="1078"/>
      <c r="L1795" s="1078"/>
    </row>
    <row r="1796" spans="1:12" s="926" customFormat="1" ht="42">
      <c r="A1796" s="922" t="s">
        <v>4834</v>
      </c>
      <c r="B1796" s="922" t="s">
        <v>4835</v>
      </c>
      <c r="C1796" s="922" t="s">
        <v>4862</v>
      </c>
      <c r="D1796" s="923">
        <v>46201</v>
      </c>
      <c r="E1796" s="922" t="s">
        <v>4863</v>
      </c>
      <c r="F1796" s="927">
        <v>1370.558</v>
      </c>
      <c r="G1796" s="922">
        <v>5.82</v>
      </c>
      <c r="H1796" s="924">
        <v>7976.6475600000003</v>
      </c>
      <c r="I1796" s="925"/>
      <c r="K1796" s="1078"/>
      <c r="L1796" s="1078"/>
    </row>
    <row r="1797" spans="1:12" s="926" customFormat="1" ht="42">
      <c r="A1797" s="922" t="s">
        <v>4834</v>
      </c>
      <c r="B1797" s="922" t="s">
        <v>4835</v>
      </c>
      <c r="C1797" s="922" t="s">
        <v>4864</v>
      </c>
      <c r="D1797" s="923">
        <v>46201</v>
      </c>
      <c r="E1797" s="922" t="s">
        <v>4865</v>
      </c>
      <c r="F1797" s="927">
        <v>1370.558</v>
      </c>
      <c r="G1797" s="922">
        <v>1.94</v>
      </c>
      <c r="H1797" s="924">
        <v>2658.8825200000001</v>
      </c>
      <c r="I1797" s="925"/>
      <c r="K1797" s="1078"/>
      <c r="L1797" s="1078"/>
    </row>
    <row r="1798" spans="1:12" s="926" customFormat="1" ht="42">
      <c r="A1798" s="922" t="s">
        <v>4834</v>
      </c>
      <c r="B1798" s="922" t="s">
        <v>4835</v>
      </c>
      <c r="C1798" s="922" t="s">
        <v>4866</v>
      </c>
      <c r="D1798" s="923">
        <v>46204</v>
      </c>
      <c r="E1798" s="922" t="s">
        <v>4867</v>
      </c>
      <c r="F1798" s="927">
        <v>1370.558</v>
      </c>
      <c r="G1798" s="922">
        <v>52.28</v>
      </c>
      <c r="H1798" s="924">
        <v>71652.772240000006</v>
      </c>
      <c r="I1798" s="925"/>
      <c r="K1798" s="1078"/>
      <c r="L1798" s="1078"/>
    </row>
    <row r="1799" spans="1:12" s="926" customFormat="1" ht="42">
      <c r="A1799" s="922" t="s">
        <v>4834</v>
      </c>
      <c r="B1799" s="922" t="s">
        <v>4835</v>
      </c>
      <c r="C1799" s="922" t="s">
        <v>4868</v>
      </c>
      <c r="D1799" s="923">
        <v>46236</v>
      </c>
      <c r="E1799" s="922" t="s">
        <v>4869</v>
      </c>
      <c r="F1799" s="927">
        <v>1370.558</v>
      </c>
      <c r="G1799" s="922">
        <v>23.26</v>
      </c>
      <c r="H1799" s="924">
        <v>31879.179080000002</v>
      </c>
      <c r="I1799" s="925"/>
      <c r="K1799" s="1078"/>
      <c r="L1799" s="1078"/>
    </row>
    <row r="1800" spans="1:12" s="926" customFormat="1" ht="42">
      <c r="A1800" s="922" t="s">
        <v>4834</v>
      </c>
      <c r="B1800" s="922" t="s">
        <v>4835</v>
      </c>
      <c r="C1800" s="922" t="s">
        <v>5984</v>
      </c>
      <c r="D1800" s="923">
        <v>46298</v>
      </c>
      <c r="E1800" s="922" t="s">
        <v>4870</v>
      </c>
      <c r="F1800" s="927">
        <v>1370.558</v>
      </c>
      <c r="G1800" s="922">
        <v>12.02</v>
      </c>
      <c r="H1800" s="924">
        <v>16474.10716</v>
      </c>
      <c r="I1800" s="925"/>
      <c r="K1800" s="1078"/>
      <c r="L1800" s="1078"/>
    </row>
    <row r="1801" spans="1:12" s="926" customFormat="1" ht="42">
      <c r="A1801" s="922" t="s">
        <v>4834</v>
      </c>
      <c r="B1801" s="922" t="s">
        <v>4835</v>
      </c>
      <c r="C1801" s="922" t="s">
        <v>4871</v>
      </c>
      <c r="D1801" s="923">
        <v>46246</v>
      </c>
      <c r="E1801" s="922" t="s">
        <v>4872</v>
      </c>
      <c r="F1801" s="927">
        <v>1370.558</v>
      </c>
      <c r="G1801" s="922">
        <v>4.5199999999999996</v>
      </c>
      <c r="H1801" s="924">
        <v>6194.9221599999992</v>
      </c>
      <c r="I1801" s="925"/>
      <c r="K1801" s="1078"/>
      <c r="L1801" s="1078"/>
    </row>
    <row r="1802" spans="1:12" s="926" customFormat="1" ht="42">
      <c r="A1802" s="922" t="s">
        <v>4834</v>
      </c>
      <c r="B1802" s="922" t="s">
        <v>4835</v>
      </c>
      <c r="C1802" s="922" t="s">
        <v>4873</v>
      </c>
      <c r="D1802" s="923">
        <v>46259</v>
      </c>
      <c r="E1802" s="922" t="s">
        <v>4874</v>
      </c>
      <c r="F1802" s="927">
        <v>1370.558</v>
      </c>
      <c r="G1802" s="922">
        <v>10.220000000000001</v>
      </c>
      <c r="H1802" s="924">
        <v>14007.102760000002</v>
      </c>
      <c r="I1802" s="925"/>
      <c r="K1802" s="1078"/>
      <c r="L1802" s="1078"/>
    </row>
    <row r="1803" spans="1:12" s="926" customFormat="1" ht="42">
      <c r="A1803" s="922" t="s">
        <v>4834</v>
      </c>
      <c r="B1803" s="922" t="s">
        <v>4835</v>
      </c>
      <c r="C1803" s="922" t="s">
        <v>4875</v>
      </c>
      <c r="D1803" s="923">
        <v>46259</v>
      </c>
      <c r="E1803" s="922" t="s">
        <v>4876</v>
      </c>
      <c r="F1803" s="927">
        <v>1370.558</v>
      </c>
      <c r="G1803" s="922">
        <v>3.41</v>
      </c>
      <c r="H1803" s="924">
        <v>4673.6027800000002</v>
      </c>
      <c r="I1803" s="925"/>
      <c r="K1803" s="1078"/>
      <c r="L1803" s="1078"/>
    </row>
    <row r="1804" spans="1:12" s="926" customFormat="1" ht="42">
      <c r="A1804" s="922" t="s">
        <v>4834</v>
      </c>
      <c r="B1804" s="922" t="s">
        <v>4835</v>
      </c>
      <c r="C1804" s="922" t="s">
        <v>4877</v>
      </c>
      <c r="D1804" s="923">
        <v>46260</v>
      </c>
      <c r="E1804" s="922" t="s">
        <v>4878</v>
      </c>
      <c r="F1804" s="927">
        <v>1370.558</v>
      </c>
      <c r="G1804" s="922">
        <v>40.89</v>
      </c>
      <c r="H1804" s="924">
        <v>56042.116620000001</v>
      </c>
      <c r="I1804" s="925"/>
      <c r="K1804" s="1078"/>
      <c r="L1804" s="1078"/>
    </row>
    <row r="1805" spans="1:12" s="926" customFormat="1" ht="63">
      <c r="A1805" s="922" t="s">
        <v>4834</v>
      </c>
      <c r="B1805" s="922" t="s">
        <v>4835</v>
      </c>
      <c r="C1805" s="922" t="s">
        <v>5683</v>
      </c>
      <c r="D1805" s="923">
        <v>46280</v>
      </c>
      <c r="E1805" s="922" t="s">
        <v>5684</v>
      </c>
      <c r="F1805" s="927">
        <v>1370.558</v>
      </c>
      <c r="G1805" s="922">
        <v>5.49</v>
      </c>
      <c r="H1805" s="924">
        <v>7524.3634200000006</v>
      </c>
      <c r="I1805" s="925"/>
      <c r="K1805" s="1078"/>
      <c r="L1805" s="1078"/>
    </row>
    <row r="1806" spans="1:12" s="926" customFormat="1" ht="42">
      <c r="A1806" s="922" t="s">
        <v>4879</v>
      </c>
      <c r="B1806" s="922" t="s">
        <v>4880</v>
      </c>
      <c r="C1806" s="922" t="s">
        <v>4881</v>
      </c>
      <c r="D1806" s="923">
        <v>46078</v>
      </c>
      <c r="E1806" s="922" t="s">
        <v>4882</v>
      </c>
      <c r="F1806" s="927">
        <v>1440.798</v>
      </c>
      <c r="G1806" s="922">
        <v>11.05</v>
      </c>
      <c r="H1806" s="924">
        <v>15920.817900000002</v>
      </c>
      <c r="I1806" s="925"/>
      <c r="K1806" s="1078"/>
      <c r="L1806" s="1078"/>
    </row>
    <row r="1807" spans="1:12" s="926" customFormat="1" ht="42">
      <c r="A1807" s="922" t="s">
        <v>4879</v>
      </c>
      <c r="B1807" s="922" t="s">
        <v>4880</v>
      </c>
      <c r="C1807" s="922" t="s">
        <v>4883</v>
      </c>
      <c r="D1807" s="923">
        <v>46081</v>
      </c>
      <c r="E1807" s="922" t="s">
        <v>4884</v>
      </c>
      <c r="F1807" s="927">
        <v>1440.798</v>
      </c>
      <c r="G1807" s="922">
        <v>3.68</v>
      </c>
      <c r="H1807" s="924">
        <v>5302.1366400000006</v>
      </c>
      <c r="I1807" s="925"/>
      <c r="K1807" s="1078"/>
      <c r="L1807" s="1078"/>
    </row>
    <row r="1808" spans="1:12" s="926" customFormat="1" ht="42">
      <c r="A1808" s="922" t="s">
        <v>4879</v>
      </c>
      <c r="B1808" s="922" t="s">
        <v>4880</v>
      </c>
      <c r="C1808" s="922" t="s">
        <v>4885</v>
      </c>
      <c r="D1808" s="923">
        <v>46083</v>
      </c>
      <c r="E1808" s="922" t="s">
        <v>4886</v>
      </c>
      <c r="F1808" s="927">
        <v>1440.798</v>
      </c>
      <c r="G1808" s="922">
        <v>44.21</v>
      </c>
      <c r="H1808" s="924">
        <v>63697.679580000004</v>
      </c>
      <c r="I1808" s="925"/>
      <c r="K1808" s="1078"/>
      <c r="L1808" s="1078"/>
    </row>
    <row r="1809" spans="1:12" s="926" customFormat="1" ht="42">
      <c r="A1809" s="922" t="s">
        <v>4879</v>
      </c>
      <c r="B1809" s="922" t="s">
        <v>4880</v>
      </c>
      <c r="C1809" s="922" t="s">
        <v>4887</v>
      </c>
      <c r="D1809" s="923">
        <v>46089</v>
      </c>
      <c r="E1809" s="922" t="s">
        <v>4888</v>
      </c>
      <c r="F1809" s="927">
        <v>1440.798</v>
      </c>
      <c r="G1809" s="922">
        <v>3.68</v>
      </c>
      <c r="H1809" s="924">
        <v>5302.1366400000006</v>
      </c>
      <c r="I1809" s="925"/>
      <c r="K1809" s="1078"/>
      <c r="L1809" s="1078"/>
    </row>
    <row r="1810" spans="1:12" s="926" customFormat="1" ht="42">
      <c r="A1810" s="922" t="s">
        <v>4879</v>
      </c>
      <c r="B1810" s="922" t="s">
        <v>4880</v>
      </c>
      <c r="C1810" s="922" t="s">
        <v>4889</v>
      </c>
      <c r="D1810" s="923">
        <v>46081</v>
      </c>
      <c r="E1810" s="922" t="s">
        <v>4890</v>
      </c>
      <c r="F1810" s="927">
        <v>1440.798</v>
      </c>
      <c r="G1810" s="922">
        <v>5.39</v>
      </c>
      <c r="H1810" s="924">
        <v>7765.9012199999997</v>
      </c>
      <c r="I1810" s="925"/>
      <c r="K1810" s="1078"/>
      <c r="L1810" s="1078"/>
    </row>
    <row r="1811" spans="1:12" s="926" customFormat="1" ht="42">
      <c r="A1811" s="922" t="s">
        <v>4879</v>
      </c>
      <c r="B1811" s="922" t="s">
        <v>4880</v>
      </c>
      <c r="C1811" s="922" t="s">
        <v>4891</v>
      </c>
      <c r="D1811" s="923">
        <v>46083</v>
      </c>
      <c r="E1811" s="922" t="s">
        <v>4892</v>
      </c>
      <c r="F1811" s="927">
        <v>1440.798</v>
      </c>
      <c r="G1811" s="922">
        <v>1.8</v>
      </c>
      <c r="H1811" s="924">
        <v>2593.4364</v>
      </c>
      <c r="I1811" s="925"/>
      <c r="K1811" s="1078"/>
      <c r="L1811" s="1078"/>
    </row>
    <row r="1812" spans="1:12" s="926" customFormat="1" ht="42">
      <c r="A1812" s="922" t="s">
        <v>4879</v>
      </c>
      <c r="B1812" s="922" t="s">
        <v>4880</v>
      </c>
      <c r="C1812" s="922" t="s">
        <v>4893</v>
      </c>
      <c r="D1812" s="923">
        <v>46083</v>
      </c>
      <c r="E1812" s="922" t="s">
        <v>4894</v>
      </c>
      <c r="F1812" s="927">
        <v>1440.798</v>
      </c>
      <c r="G1812" s="922">
        <v>21.56</v>
      </c>
      <c r="H1812" s="924">
        <v>31063.604879999999</v>
      </c>
      <c r="I1812" s="925"/>
      <c r="K1812" s="1078"/>
      <c r="L1812" s="1078"/>
    </row>
    <row r="1813" spans="1:12" s="926" customFormat="1" ht="42">
      <c r="A1813" s="922" t="s">
        <v>4879</v>
      </c>
      <c r="B1813" s="922" t="s">
        <v>4880</v>
      </c>
      <c r="C1813" s="922" t="s">
        <v>4895</v>
      </c>
      <c r="D1813" s="923">
        <v>46254</v>
      </c>
      <c r="E1813" s="922" t="s">
        <v>4896</v>
      </c>
      <c r="F1813" s="927">
        <v>1440.798</v>
      </c>
      <c r="G1813" s="922">
        <v>3.59</v>
      </c>
      <c r="H1813" s="924">
        <v>5172.4648200000001</v>
      </c>
      <c r="I1813" s="925"/>
      <c r="K1813" s="1078"/>
      <c r="L1813" s="1078"/>
    </row>
    <row r="1814" spans="1:12" s="926" customFormat="1" ht="84">
      <c r="A1814" s="922" t="s">
        <v>4879</v>
      </c>
      <c r="B1814" s="922" t="s">
        <v>4880</v>
      </c>
      <c r="C1814" s="922" t="s">
        <v>5685</v>
      </c>
      <c r="D1814" s="923">
        <v>46282</v>
      </c>
      <c r="E1814" s="922" t="s">
        <v>5686</v>
      </c>
      <c r="F1814" s="927">
        <v>1440.798</v>
      </c>
      <c r="G1814" s="922">
        <v>3.69</v>
      </c>
      <c r="H1814" s="924">
        <v>5316.5446199999997</v>
      </c>
      <c r="I1814" s="925"/>
      <c r="K1814" s="1078"/>
      <c r="L1814" s="1078"/>
    </row>
    <row r="1815" spans="1:12" s="926" customFormat="1" ht="42">
      <c r="A1815" s="922" t="s">
        <v>1569</v>
      </c>
      <c r="B1815" s="922" t="s">
        <v>1570</v>
      </c>
      <c r="C1815" s="922" t="s">
        <v>4897</v>
      </c>
      <c r="D1815" s="923">
        <v>46246</v>
      </c>
      <c r="E1815" s="922" t="s">
        <v>4898</v>
      </c>
      <c r="F1815" s="927">
        <v>1683.126</v>
      </c>
      <c r="G1815" s="922">
        <v>5.15</v>
      </c>
      <c r="H1815" s="924">
        <v>8668.0989000000009</v>
      </c>
      <c r="I1815" s="925"/>
      <c r="K1815" s="1078"/>
      <c r="L1815" s="1078"/>
    </row>
    <row r="1816" spans="1:12" s="926" customFormat="1" ht="42">
      <c r="A1816" s="922" t="s">
        <v>1569</v>
      </c>
      <c r="B1816" s="922" t="s">
        <v>1570</v>
      </c>
      <c r="C1816" s="922" t="s">
        <v>4899</v>
      </c>
      <c r="D1816" s="923">
        <v>46254</v>
      </c>
      <c r="E1816" s="922" t="s">
        <v>4900</v>
      </c>
      <c r="F1816" s="927">
        <v>1683.126</v>
      </c>
      <c r="G1816" s="922">
        <v>2.96</v>
      </c>
      <c r="H1816" s="924">
        <v>4982.05296</v>
      </c>
      <c r="I1816" s="925"/>
      <c r="K1816" s="1078"/>
      <c r="L1816" s="1078"/>
    </row>
    <row r="1817" spans="1:12" s="926" customFormat="1" ht="42">
      <c r="A1817" s="922" t="s">
        <v>1569</v>
      </c>
      <c r="B1817" s="922" t="s">
        <v>1570</v>
      </c>
      <c r="C1817" s="922" t="s">
        <v>4901</v>
      </c>
      <c r="D1817" s="923">
        <v>46254</v>
      </c>
      <c r="E1817" s="922" t="s">
        <v>4902</v>
      </c>
      <c r="F1817" s="927">
        <v>1683.126</v>
      </c>
      <c r="G1817" s="922">
        <v>4.12</v>
      </c>
      <c r="H1817" s="924">
        <v>6934.47912</v>
      </c>
      <c r="I1817" s="925"/>
      <c r="K1817" s="1078"/>
      <c r="L1817" s="1078"/>
    </row>
    <row r="1818" spans="1:12" s="926" customFormat="1" ht="42">
      <c r="A1818" s="922" t="s">
        <v>1569</v>
      </c>
      <c r="B1818" s="922" t="s">
        <v>1570</v>
      </c>
      <c r="C1818" s="922" t="s">
        <v>1571</v>
      </c>
      <c r="D1818" s="923">
        <v>46268</v>
      </c>
      <c r="E1818" s="922" t="s">
        <v>1572</v>
      </c>
      <c r="F1818" s="927">
        <v>1683.126</v>
      </c>
      <c r="G1818" s="922">
        <v>4.12</v>
      </c>
      <c r="H1818" s="924">
        <v>6934.47912</v>
      </c>
      <c r="I1818" s="925"/>
      <c r="K1818" s="1078"/>
      <c r="L1818" s="1078"/>
    </row>
    <row r="1819" spans="1:12" s="926" customFormat="1" ht="42">
      <c r="A1819" s="922" t="s">
        <v>4903</v>
      </c>
      <c r="B1819" s="922" t="s">
        <v>4904</v>
      </c>
      <c r="C1819" s="922" t="s">
        <v>4905</v>
      </c>
      <c r="D1819" s="923">
        <v>46084</v>
      </c>
      <c r="E1819" s="922" t="s">
        <v>4906</v>
      </c>
      <c r="F1819" s="927">
        <v>1786.73</v>
      </c>
      <c r="G1819" s="922">
        <v>4.43</v>
      </c>
      <c r="H1819" s="924">
        <v>7915.2138999999997</v>
      </c>
      <c r="I1819" s="925"/>
      <c r="K1819" s="1078"/>
      <c r="L1819" s="1078"/>
    </row>
    <row r="1820" spans="1:12" s="926" customFormat="1" ht="42">
      <c r="A1820" s="922" t="s">
        <v>4903</v>
      </c>
      <c r="B1820" s="922" t="s">
        <v>4904</v>
      </c>
      <c r="C1820" s="922" t="s">
        <v>4907</v>
      </c>
      <c r="D1820" s="923">
        <v>46084</v>
      </c>
      <c r="E1820" s="922" t="s">
        <v>4908</v>
      </c>
      <c r="F1820" s="927">
        <v>1786.73</v>
      </c>
      <c r="G1820" s="922">
        <v>15.44</v>
      </c>
      <c r="H1820" s="924">
        <v>27587.111199999999</v>
      </c>
      <c r="I1820" s="925"/>
      <c r="K1820" s="1078"/>
      <c r="L1820" s="1078"/>
    </row>
    <row r="1821" spans="1:12" s="926" customFormat="1" ht="42">
      <c r="A1821" s="922" t="s">
        <v>4903</v>
      </c>
      <c r="B1821" s="922" t="s">
        <v>4904</v>
      </c>
      <c r="C1821" s="922" t="s">
        <v>4909</v>
      </c>
      <c r="D1821" s="923">
        <v>46086</v>
      </c>
      <c r="E1821" s="922" t="s">
        <v>4910</v>
      </c>
      <c r="F1821" s="927">
        <v>1786.73</v>
      </c>
      <c r="G1821" s="922">
        <v>12.35</v>
      </c>
      <c r="H1821" s="924">
        <v>22066.1155</v>
      </c>
      <c r="I1821" s="925"/>
      <c r="K1821" s="1078"/>
      <c r="L1821" s="1078"/>
    </row>
    <row r="1822" spans="1:12" s="926" customFormat="1" ht="42">
      <c r="A1822" s="922" t="s">
        <v>4903</v>
      </c>
      <c r="B1822" s="922" t="s">
        <v>4904</v>
      </c>
      <c r="C1822" s="922" t="s">
        <v>4911</v>
      </c>
      <c r="D1822" s="923">
        <v>46088</v>
      </c>
      <c r="E1822" s="922" t="s">
        <v>4912</v>
      </c>
      <c r="F1822" s="927">
        <v>1786.73</v>
      </c>
      <c r="G1822" s="922">
        <v>4.12</v>
      </c>
      <c r="H1822" s="924">
        <v>7361.3276000000005</v>
      </c>
      <c r="I1822" s="925"/>
      <c r="K1822" s="1078"/>
      <c r="L1822" s="1078"/>
    </row>
    <row r="1823" spans="1:12" s="926" customFormat="1" ht="42">
      <c r="A1823" s="922" t="s">
        <v>4903</v>
      </c>
      <c r="B1823" s="922" t="s">
        <v>4904</v>
      </c>
      <c r="C1823" s="922" t="s">
        <v>4913</v>
      </c>
      <c r="D1823" s="923">
        <v>46088</v>
      </c>
      <c r="E1823" s="922" t="s">
        <v>4914</v>
      </c>
      <c r="F1823" s="927">
        <v>1786.73</v>
      </c>
      <c r="G1823" s="922">
        <v>1.48</v>
      </c>
      <c r="H1823" s="924">
        <v>2644.3604</v>
      </c>
      <c r="I1823" s="925"/>
      <c r="K1823" s="1078"/>
      <c r="L1823" s="1078"/>
    </row>
    <row r="1824" spans="1:12" s="926" customFormat="1" ht="42">
      <c r="A1824" s="922" t="s">
        <v>4903</v>
      </c>
      <c r="B1824" s="922" t="s">
        <v>4904</v>
      </c>
      <c r="C1824" s="922" t="s">
        <v>4915</v>
      </c>
      <c r="D1824" s="923">
        <v>46089</v>
      </c>
      <c r="E1824" s="922" t="s">
        <v>4916</v>
      </c>
      <c r="F1824" s="927">
        <v>1786.73</v>
      </c>
      <c r="G1824" s="922">
        <v>5.15</v>
      </c>
      <c r="H1824" s="924">
        <v>9201.6595000000016</v>
      </c>
      <c r="I1824" s="925"/>
      <c r="K1824" s="1078"/>
      <c r="L1824" s="1078"/>
    </row>
    <row r="1825" spans="1:12" s="926" customFormat="1" ht="42">
      <c r="A1825" s="922" t="s">
        <v>4903</v>
      </c>
      <c r="B1825" s="922" t="s">
        <v>4904</v>
      </c>
      <c r="C1825" s="922" t="s">
        <v>4917</v>
      </c>
      <c r="D1825" s="923">
        <v>46089</v>
      </c>
      <c r="E1825" s="922" t="s">
        <v>4918</v>
      </c>
      <c r="F1825" s="927">
        <v>1786.73</v>
      </c>
      <c r="G1825" s="922">
        <v>49.42</v>
      </c>
      <c r="H1825" s="924">
        <v>88300.19660000001</v>
      </c>
      <c r="I1825" s="925"/>
      <c r="K1825" s="1078"/>
      <c r="L1825" s="1078"/>
    </row>
    <row r="1826" spans="1:12" s="926" customFormat="1" ht="42">
      <c r="A1826" s="922" t="s">
        <v>4903</v>
      </c>
      <c r="B1826" s="922" t="s">
        <v>4904</v>
      </c>
      <c r="C1826" s="922" t="s">
        <v>4919</v>
      </c>
      <c r="D1826" s="923">
        <v>46089</v>
      </c>
      <c r="E1826" s="922" t="s">
        <v>4920</v>
      </c>
      <c r="F1826" s="927">
        <v>1786.73</v>
      </c>
      <c r="G1826" s="922">
        <v>61.74</v>
      </c>
      <c r="H1826" s="924">
        <v>110312.7102</v>
      </c>
      <c r="I1826" s="925"/>
      <c r="K1826" s="1078"/>
      <c r="L1826" s="1078"/>
    </row>
    <row r="1827" spans="1:12" s="926" customFormat="1" ht="42">
      <c r="A1827" s="922" t="s">
        <v>4903</v>
      </c>
      <c r="B1827" s="922" t="s">
        <v>4904</v>
      </c>
      <c r="C1827" s="922" t="s">
        <v>4921</v>
      </c>
      <c r="D1827" s="923">
        <v>46090</v>
      </c>
      <c r="E1827" s="922" t="s">
        <v>4922</v>
      </c>
      <c r="F1827" s="927">
        <v>1786.73</v>
      </c>
      <c r="G1827" s="922">
        <v>17.73</v>
      </c>
      <c r="H1827" s="924">
        <v>31678.722900000001</v>
      </c>
      <c r="I1827" s="925"/>
      <c r="K1827" s="1078"/>
      <c r="L1827" s="1078"/>
    </row>
    <row r="1828" spans="1:12" s="926" customFormat="1" ht="42">
      <c r="A1828" s="922" t="s">
        <v>4903</v>
      </c>
      <c r="B1828" s="922" t="s">
        <v>4904</v>
      </c>
      <c r="C1828" s="922" t="s">
        <v>4923</v>
      </c>
      <c r="D1828" s="923">
        <v>46106</v>
      </c>
      <c r="E1828" s="922" t="s">
        <v>4924</v>
      </c>
      <c r="F1828" s="927">
        <v>1786.73</v>
      </c>
      <c r="G1828" s="922">
        <v>5.18</v>
      </c>
      <c r="H1828" s="924">
        <v>9255.2613999999994</v>
      </c>
      <c r="I1828" s="925"/>
      <c r="K1828" s="1078"/>
      <c r="L1828" s="1078"/>
    </row>
    <row r="1829" spans="1:12" s="926" customFormat="1" ht="42">
      <c r="A1829" s="922" t="s">
        <v>4903</v>
      </c>
      <c r="B1829" s="922" t="s">
        <v>4904</v>
      </c>
      <c r="C1829" s="922" t="s">
        <v>4925</v>
      </c>
      <c r="D1829" s="923">
        <v>46107</v>
      </c>
      <c r="E1829" s="922" t="s">
        <v>4926</v>
      </c>
      <c r="F1829" s="927">
        <v>1786.73</v>
      </c>
      <c r="G1829" s="922">
        <v>1.73</v>
      </c>
      <c r="H1829" s="924">
        <v>3091.0428999999999</v>
      </c>
      <c r="I1829" s="925"/>
      <c r="K1829" s="1078"/>
      <c r="L1829" s="1078"/>
    </row>
    <row r="1830" spans="1:12" s="926" customFormat="1" ht="42">
      <c r="A1830" s="922" t="s">
        <v>4903</v>
      </c>
      <c r="B1830" s="922" t="s">
        <v>4904</v>
      </c>
      <c r="C1830" s="922" t="s">
        <v>4927</v>
      </c>
      <c r="D1830" s="923">
        <v>46107</v>
      </c>
      <c r="E1830" s="922" t="s">
        <v>4928</v>
      </c>
      <c r="F1830" s="927">
        <v>1786.73</v>
      </c>
      <c r="G1830" s="922">
        <v>20.72</v>
      </c>
      <c r="H1830" s="924">
        <v>37021.045599999998</v>
      </c>
      <c r="I1830" s="925"/>
      <c r="K1830" s="1078"/>
      <c r="L1830" s="1078"/>
    </row>
    <row r="1831" spans="1:12" s="926" customFormat="1" ht="42">
      <c r="A1831" s="922" t="s">
        <v>4903</v>
      </c>
      <c r="B1831" s="922" t="s">
        <v>4904</v>
      </c>
      <c r="C1831" s="922" t="s">
        <v>4929</v>
      </c>
      <c r="D1831" s="923">
        <v>46112</v>
      </c>
      <c r="E1831" s="922" t="s">
        <v>4930</v>
      </c>
      <c r="F1831" s="927">
        <v>1786.73</v>
      </c>
      <c r="G1831" s="922">
        <v>1.73</v>
      </c>
      <c r="H1831" s="924">
        <v>3091.0428999999999</v>
      </c>
      <c r="I1831" s="925"/>
      <c r="K1831" s="1078"/>
      <c r="L1831" s="1078"/>
    </row>
    <row r="1832" spans="1:12" s="926" customFormat="1" ht="42">
      <c r="A1832" s="922" t="s">
        <v>4931</v>
      </c>
      <c r="B1832" s="922" t="s">
        <v>4932</v>
      </c>
      <c r="C1832" s="922" t="s">
        <v>4933</v>
      </c>
      <c r="D1832" s="923">
        <v>46072</v>
      </c>
      <c r="E1832" s="922" t="s">
        <v>4934</v>
      </c>
      <c r="F1832" s="927">
        <v>1640.104</v>
      </c>
      <c r="G1832" s="922">
        <v>9.9600000000000009</v>
      </c>
      <c r="H1832" s="924">
        <v>16335.435840000002</v>
      </c>
      <c r="I1832" s="925"/>
      <c r="K1832" s="1078"/>
      <c r="L1832" s="1078"/>
    </row>
    <row r="1833" spans="1:12" s="926" customFormat="1" ht="42">
      <c r="A1833" s="922" t="s">
        <v>4931</v>
      </c>
      <c r="B1833" s="922" t="s">
        <v>4932</v>
      </c>
      <c r="C1833" s="922" t="s">
        <v>4935</v>
      </c>
      <c r="D1833" s="923">
        <v>46074</v>
      </c>
      <c r="E1833" s="922" t="s">
        <v>4936</v>
      </c>
      <c r="F1833" s="927">
        <v>1640.104</v>
      </c>
      <c r="G1833" s="922">
        <v>3.32</v>
      </c>
      <c r="H1833" s="924">
        <v>5445.1452799999997</v>
      </c>
      <c r="I1833" s="925"/>
      <c r="K1833" s="1078"/>
      <c r="L1833" s="1078"/>
    </row>
    <row r="1834" spans="1:12" s="926" customFormat="1" ht="42">
      <c r="A1834" s="922" t="s">
        <v>4931</v>
      </c>
      <c r="B1834" s="922" t="s">
        <v>4932</v>
      </c>
      <c r="C1834" s="922" t="s">
        <v>4937</v>
      </c>
      <c r="D1834" s="923">
        <v>46074</v>
      </c>
      <c r="E1834" s="922" t="s">
        <v>4938</v>
      </c>
      <c r="F1834" s="927">
        <v>1640.104</v>
      </c>
      <c r="G1834" s="922">
        <v>39.85</v>
      </c>
      <c r="H1834" s="924">
        <v>65358.144400000005</v>
      </c>
      <c r="I1834" s="925"/>
      <c r="K1834" s="1078"/>
      <c r="L1834" s="1078"/>
    </row>
    <row r="1835" spans="1:12" s="926" customFormat="1" ht="42">
      <c r="A1835" s="922" t="s">
        <v>4931</v>
      </c>
      <c r="B1835" s="922" t="s">
        <v>4932</v>
      </c>
      <c r="C1835" s="922" t="s">
        <v>4939</v>
      </c>
      <c r="D1835" s="923">
        <v>46097</v>
      </c>
      <c r="E1835" s="922" t="s">
        <v>4940</v>
      </c>
      <c r="F1835" s="927">
        <v>1640.104</v>
      </c>
      <c r="G1835" s="922">
        <v>4.3</v>
      </c>
      <c r="H1835" s="924">
        <v>7052.4471999999996</v>
      </c>
      <c r="I1835" s="925"/>
      <c r="K1835" s="1078"/>
      <c r="L1835" s="1078"/>
    </row>
    <row r="1836" spans="1:12" s="926" customFormat="1" ht="42">
      <c r="A1836" s="922" t="s">
        <v>4931</v>
      </c>
      <c r="B1836" s="922" t="s">
        <v>4932</v>
      </c>
      <c r="C1836" s="922" t="s">
        <v>4941</v>
      </c>
      <c r="D1836" s="923">
        <v>46097</v>
      </c>
      <c r="E1836" s="922" t="s">
        <v>4942</v>
      </c>
      <c r="F1836" s="927">
        <v>1640.104</v>
      </c>
      <c r="G1836" s="922">
        <v>13.42</v>
      </c>
      <c r="H1836" s="924">
        <v>22010.195680000001</v>
      </c>
      <c r="I1836" s="925"/>
      <c r="K1836" s="1078"/>
      <c r="L1836" s="1078"/>
    </row>
    <row r="1837" spans="1:12" s="926" customFormat="1" ht="42">
      <c r="A1837" s="922" t="s">
        <v>4931</v>
      </c>
      <c r="B1837" s="922" t="s">
        <v>4932</v>
      </c>
      <c r="C1837" s="922" t="s">
        <v>4943</v>
      </c>
      <c r="D1837" s="923">
        <v>46098</v>
      </c>
      <c r="E1837" s="922" t="s">
        <v>4944</v>
      </c>
      <c r="F1837" s="927">
        <v>1640.104</v>
      </c>
      <c r="G1837" s="922">
        <v>1.43</v>
      </c>
      <c r="H1837" s="924">
        <v>2345.34872</v>
      </c>
      <c r="I1837" s="925"/>
      <c r="K1837" s="1078"/>
      <c r="L1837" s="1078"/>
    </row>
    <row r="1838" spans="1:12" s="926" customFormat="1" ht="42">
      <c r="A1838" s="922" t="s">
        <v>4931</v>
      </c>
      <c r="B1838" s="922" t="s">
        <v>4932</v>
      </c>
      <c r="C1838" s="922" t="s">
        <v>4945</v>
      </c>
      <c r="D1838" s="923">
        <v>46098</v>
      </c>
      <c r="E1838" s="922" t="s">
        <v>4946</v>
      </c>
      <c r="F1838" s="927">
        <v>1640.104</v>
      </c>
      <c r="G1838" s="922">
        <v>4.47</v>
      </c>
      <c r="H1838" s="924">
        <v>7331.2648799999997</v>
      </c>
      <c r="I1838" s="925"/>
      <c r="K1838" s="1078"/>
      <c r="L1838" s="1078"/>
    </row>
    <row r="1839" spans="1:12" s="926" customFormat="1" ht="42">
      <c r="A1839" s="922" t="s">
        <v>4931</v>
      </c>
      <c r="B1839" s="922" t="s">
        <v>4932</v>
      </c>
      <c r="C1839" s="922" t="s">
        <v>4947</v>
      </c>
      <c r="D1839" s="923">
        <v>46107</v>
      </c>
      <c r="E1839" s="922" t="s">
        <v>4948</v>
      </c>
      <c r="F1839" s="927">
        <v>1640.104</v>
      </c>
      <c r="G1839" s="922">
        <v>17.21</v>
      </c>
      <c r="H1839" s="924">
        <v>28226.189840000003</v>
      </c>
      <c r="I1839" s="925"/>
      <c r="K1839" s="1078"/>
      <c r="L1839" s="1078"/>
    </row>
    <row r="1840" spans="1:12" s="926" customFormat="1" ht="42">
      <c r="A1840" s="922" t="s">
        <v>4931</v>
      </c>
      <c r="B1840" s="922" t="s">
        <v>4932</v>
      </c>
      <c r="C1840" s="922" t="s">
        <v>4949</v>
      </c>
      <c r="D1840" s="923">
        <v>46107</v>
      </c>
      <c r="E1840" s="922" t="s">
        <v>4950</v>
      </c>
      <c r="F1840" s="927">
        <v>1640.104</v>
      </c>
      <c r="G1840" s="922">
        <v>53.68</v>
      </c>
      <c r="H1840" s="924">
        <v>88040.782720000003</v>
      </c>
      <c r="I1840" s="925"/>
      <c r="K1840" s="1078"/>
      <c r="L1840" s="1078"/>
    </row>
    <row r="1841" spans="1:12" s="926" customFormat="1" ht="42">
      <c r="A1841" s="922" t="s">
        <v>4931</v>
      </c>
      <c r="B1841" s="922" t="s">
        <v>4932</v>
      </c>
      <c r="C1841" s="922" t="s">
        <v>4951</v>
      </c>
      <c r="D1841" s="923">
        <v>46083</v>
      </c>
      <c r="E1841" s="922" t="s">
        <v>4952</v>
      </c>
      <c r="F1841" s="927">
        <v>1744.586</v>
      </c>
      <c r="G1841" s="922">
        <v>10.28</v>
      </c>
      <c r="H1841" s="924">
        <v>17934.344079999999</v>
      </c>
      <c r="I1841" s="925"/>
      <c r="K1841" s="1078"/>
      <c r="L1841" s="1078"/>
    </row>
    <row r="1842" spans="1:12" s="926" customFormat="1" ht="42">
      <c r="A1842" s="922" t="s">
        <v>4931</v>
      </c>
      <c r="B1842" s="922" t="s">
        <v>4932</v>
      </c>
      <c r="C1842" s="922" t="s">
        <v>4953</v>
      </c>
      <c r="D1842" s="923">
        <v>46083</v>
      </c>
      <c r="E1842" s="922" t="s">
        <v>4954</v>
      </c>
      <c r="F1842" s="927">
        <v>1744.586</v>
      </c>
      <c r="G1842" s="922">
        <v>3.43</v>
      </c>
      <c r="H1842" s="924">
        <v>5983.9299799999999</v>
      </c>
      <c r="I1842" s="925"/>
      <c r="K1842" s="1078"/>
      <c r="L1842" s="1078"/>
    </row>
    <row r="1843" spans="1:12" s="926" customFormat="1" ht="42">
      <c r="A1843" s="922" t="s">
        <v>4931</v>
      </c>
      <c r="B1843" s="922" t="s">
        <v>4932</v>
      </c>
      <c r="C1843" s="922" t="s">
        <v>4955</v>
      </c>
      <c r="D1843" s="923">
        <v>46084</v>
      </c>
      <c r="E1843" s="922" t="s">
        <v>4956</v>
      </c>
      <c r="F1843" s="927">
        <v>1744.586</v>
      </c>
      <c r="G1843" s="922">
        <v>41.12</v>
      </c>
      <c r="H1843" s="924">
        <v>71737.376319999996</v>
      </c>
      <c r="I1843" s="925"/>
      <c r="K1843" s="1078"/>
      <c r="L1843" s="1078"/>
    </row>
    <row r="1844" spans="1:12" s="926" customFormat="1" ht="42">
      <c r="A1844" s="922" t="s">
        <v>4931</v>
      </c>
      <c r="B1844" s="922" t="s">
        <v>4932</v>
      </c>
      <c r="C1844" s="922" t="s">
        <v>4957</v>
      </c>
      <c r="D1844" s="923">
        <v>46064</v>
      </c>
      <c r="E1844" s="922" t="s">
        <v>4958</v>
      </c>
      <c r="F1844" s="927">
        <v>1640.104</v>
      </c>
      <c r="G1844" s="922">
        <v>12.47</v>
      </c>
      <c r="H1844" s="924">
        <v>20452.096880000001</v>
      </c>
      <c r="I1844" s="925"/>
      <c r="K1844" s="1078"/>
      <c r="L1844" s="1078"/>
    </row>
    <row r="1845" spans="1:12" s="926" customFormat="1" ht="42">
      <c r="A1845" s="922" t="s">
        <v>4931</v>
      </c>
      <c r="B1845" s="922" t="s">
        <v>4932</v>
      </c>
      <c r="C1845" s="922" t="s">
        <v>4959</v>
      </c>
      <c r="D1845" s="923">
        <v>46065</v>
      </c>
      <c r="E1845" s="922" t="s">
        <v>4960</v>
      </c>
      <c r="F1845" s="927">
        <v>1640.104</v>
      </c>
      <c r="G1845" s="922">
        <v>4.16</v>
      </c>
      <c r="H1845" s="924">
        <v>6822.8326400000005</v>
      </c>
      <c r="I1845" s="925"/>
      <c r="K1845" s="1078"/>
      <c r="L1845" s="1078"/>
    </row>
    <row r="1846" spans="1:12" s="926" customFormat="1" ht="42">
      <c r="A1846" s="922" t="s">
        <v>4931</v>
      </c>
      <c r="B1846" s="922" t="s">
        <v>4932</v>
      </c>
      <c r="C1846" s="922" t="s">
        <v>4961</v>
      </c>
      <c r="D1846" s="923">
        <v>46071</v>
      </c>
      <c r="E1846" s="922" t="s">
        <v>4962</v>
      </c>
      <c r="F1846" s="927">
        <v>1640.104</v>
      </c>
      <c r="G1846" s="922">
        <v>49.88</v>
      </c>
      <c r="H1846" s="924">
        <v>81808.387520000004</v>
      </c>
      <c r="I1846" s="925"/>
      <c r="K1846" s="1078"/>
      <c r="L1846" s="1078"/>
    </row>
    <row r="1847" spans="1:12" s="926" customFormat="1" ht="42">
      <c r="A1847" s="922" t="s">
        <v>4931</v>
      </c>
      <c r="B1847" s="922" t="s">
        <v>4932</v>
      </c>
      <c r="C1847" s="922" t="s">
        <v>4963</v>
      </c>
      <c r="D1847" s="923">
        <v>46076</v>
      </c>
      <c r="E1847" s="922" t="s">
        <v>4964</v>
      </c>
      <c r="F1847" s="927">
        <v>1640.104</v>
      </c>
      <c r="G1847" s="922">
        <v>4.16</v>
      </c>
      <c r="H1847" s="924">
        <v>6822.8326400000005</v>
      </c>
      <c r="I1847" s="925"/>
      <c r="K1847" s="1078"/>
      <c r="L1847" s="1078"/>
    </row>
    <row r="1848" spans="1:12" s="926" customFormat="1" ht="42">
      <c r="A1848" s="922" t="s">
        <v>4931</v>
      </c>
      <c r="B1848" s="922" t="s">
        <v>4932</v>
      </c>
      <c r="C1848" s="922" t="s">
        <v>4965</v>
      </c>
      <c r="D1848" s="923">
        <v>46088</v>
      </c>
      <c r="E1848" s="922" t="s">
        <v>4966</v>
      </c>
      <c r="F1848" s="927">
        <v>1640.104</v>
      </c>
      <c r="G1848" s="922">
        <v>10.42</v>
      </c>
      <c r="H1848" s="924">
        <v>17089.883679999999</v>
      </c>
      <c r="I1848" s="925"/>
      <c r="K1848" s="1078"/>
      <c r="L1848" s="1078"/>
    </row>
    <row r="1849" spans="1:12" s="926" customFormat="1" ht="42">
      <c r="A1849" s="922" t="s">
        <v>4931</v>
      </c>
      <c r="B1849" s="922" t="s">
        <v>4932</v>
      </c>
      <c r="C1849" s="922" t="s">
        <v>4967</v>
      </c>
      <c r="D1849" s="923">
        <v>46088</v>
      </c>
      <c r="E1849" s="922" t="s">
        <v>4968</v>
      </c>
      <c r="F1849" s="927">
        <v>1640.104</v>
      </c>
      <c r="G1849" s="922">
        <v>2.68</v>
      </c>
      <c r="H1849" s="924">
        <v>4395.4787200000001</v>
      </c>
      <c r="I1849" s="925"/>
      <c r="K1849" s="1078"/>
      <c r="L1849" s="1078"/>
    </row>
    <row r="1850" spans="1:12" s="926" customFormat="1" ht="42">
      <c r="A1850" s="922" t="s">
        <v>4931</v>
      </c>
      <c r="B1850" s="922" t="s">
        <v>4932</v>
      </c>
      <c r="C1850" s="922" t="s">
        <v>4969</v>
      </c>
      <c r="D1850" s="923">
        <v>46090</v>
      </c>
      <c r="E1850" s="922" t="s">
        <v>4970</v>
      </c>
      <c r="F1850" s="927">
        <v>1640.104</v>
      </c>
      <c r="G1850" s="922">
        <v>3.47</v>
      </c>
      <c r="H1850" s="924">
        <v>5691.1608800000004</v>
      </c>
      <c r="I1850" s="925"/>
      <c r="K1850" s="1078"/>
      <c r="L1850" s="1078"/>
    </row>
    <row r="1851" spans="1:12" s="926" customFormat="1" ht="42">
      <c r="A1851" s="922" t="s">
        <v>4931</v>
      </c>
      <c r="B1851" s="922" t="s">
        <v>4932</v>
      </c>
      <c r="C1851" s="922" t="s">
        <v>4971</v>
      </c>
      <c r="D1851" s="923">
        <v>46090</v>
      </c>
      <c r="E1851" s="922" t="s">
        <v>4972</v>
      </c>
      <c r="F1851" s="927">
        <v>1640.104</v>
      </c>
      <c r="G1851" s="922">
        <v>0.89</v>
      </c>
      <c r="H1851" s="924">
        <v>1459.69256</v>
      </c>
      <c r="I1851" s="925"/>
      <c r="K1851" s="1078"/>
      <c r="L1851" s="1078"/>
    </row>
    <row r="1852" spans="1:12" s="926" customFormat="1" ht="42">
      <c r="A1852" s="922" t="s">
        <v>4931</v>
      </c>
      <c r="B1852" s="922" t="s">
        <v>4932</v>
      </c>
      <c r="C1852" s="922" t="s">
        <v>4973</v>
      </c>
      <c r="D1852" s="923">
        <v>46090</v>
      </c>
      <c r="E1852" s="922" t="s">
        <v>4974</v>
      </c>
      <c r="F1852" s="927">
        <v>1640.104</v>
      </c>
      <c r="G1852" s="922">
        <v>41.67</v>
      </c>
      <c r="H1852" s="924">
        <v>68343.133679999999</v>
      </c>
      <c r="I1852" s="925"/>
      <c r="K1852" s="1078"/>
      <c r="L1852" s="1078"/>
    </row>
    <row r="1853" spans="1:12" s="926" customFormat="1" ht="42">
      <c r="A1853" s="922" t="s">
        <v>4931</v>
      </c>
      <c r="B1853" s="922" t="s">
        <v>4932</v>
      </c>
      <c r="C1853" s="922" t="s">
        <v>4975</v>
      </c>
      <c r="D1853" s="923">
        <v>46091</v>
      </c>
      <c r="E1853" s="922" t="s">
        <v>4976</v>
      </c>
      <c r="F1853" s="927">
        <v>1640.104</v>
      </c>
      <c r="G1853" s="922">
        <v>10.73</v>
      </c>
      <c r="H1853" s="924">
        <v>17598.315920000001</v>
      </c>
      <c r="I1853" s="925"/>
      <c r="K1853" s="1078"/>
      <c r="L1853" s="1078"/>
    </row>
    <row r="1854" spans="1:12" s="926" customFormat="1" ht="42">
      <c r="A1854" s="922" t="s">
        <v>4931</v>
      </c>
      <c r="B1854" s="922" t="s">
        <v>4932</v>
      </c>
      <c r="C1854" s="922" t="s">
        <v>4977</v>
      </c>
      <c r="D1854" s="923">
        <v>46110</v>
      </c>
      <c r="E1854" s="922" t="s">
        <v>4978</v>
      </c>
      <c r="F1854" s="927">
        <v>1640.104</v>
      </c>
      <c r="G1854" s="922">
        <v>4.16</v>
      </c>
      <c r="H1854" s="924">
        <v>6822.8326400000005</v>
      </c>
      <c r="I1854" s="925"/>
      <c r="K1854" s="1078"/>
      <c r="L1854" s="1078"/>
    </row>
    <row r="1855" spans="1:12" s="926" customFormat="1" ht="42">
      <c r="A1855" s="922" t="s">
        <v>4931</v>
      </c>
      <c r="B1855" s="922" t="s">
        <v>4932</v>
      </c>
      <c r="C1855" s="922" t="s">
        <v>4979</v>
      </c>
      <c r="D1855" s="923">
        <v>46246</v>
      </c>
      <c r="E1855" s="922" t="s">
        <v>4980</v>
      </c>
      <c r="F1855" s="927">
        <v>1640.104</v>
      </c>
      <c r="G1855" s="922">
        <v>3.32</v>
      </c>
      <c r="H1855" s="924">
        <v>5445.1452799999997</v>
      </c>
      <c r="I1855" s="925"/>
      <c r="K1855" s="1078"/>
      <c r="L1855" s="1078"/>
    </row>
    <row r="1856" spans="1:12" s="926" customFormat="1" ht="126">
      <c r="A1856" s="922" t="s">
        <v>4931</v>
      </c>
      <c r="B1856" s="922" t="s">
        <v>4932</v>
      </c>
      <c r="C1856" s="922" t="s">
        <v>5687</v>
      </c>
      <c r="D1856" s="923">
        <v>46282</v>
      </c>
      <c r="E1856" s="922" t="s">
        <v>5688</v>
      </c>
      <c r="F1856" s="927">
        <v>1640.104</v>
      </c>
      <c r="G1856" s="922">
        <v>13.8</v>
      </c>
      <c r="H1856" s="924">
        <v>22633.435200000004</v>
      </c>
      <c r="I1856" s="925"/>
      <c r="K1856" s="1078"/>
      <c r="L1856" s="1078"/>
    </row>
    <row r="1857" spans="1:12" s="926" customFormat="1" ht="42">
      <c r="A1857" s="922" t="s">
        <v>4981</v>
      </c>
      <c r="B1857" s="922" t="s">
        <v>4982</v>
      </c>
      <c r="C1857" s="922" t="s">
        <v>4983</v>
      </c>
      <c r="D1857" s="923">
        <v>46097</v>
      </c>
      <c r="E1857" s="922" t="s">
        <v>4984</v>
      </c>
      <c r="F1857" s="927">
        <v>1744.586</v>
      </c>
      <c r="G1857" s="922">
        <v>10.95</v>
      </c>
      <c r="H1857" s="924">
        <v>19103.216699999997</v>
      </c>
      <c r="I1857" s="925"/>
      <c r="K1857" s="1078"/>
      <c r="L1857" s="1078"/>
    </row>
    <row r="1858" spans="1:12" s="926" customFormat="1" ht="42">
      <c r="A1858" s="922" t="s">
        <v>4981</v>
      </c>
      <c r="B1858" s="922" t="s">
        <v>4982</v>
      </c>
      <c r="C1858" s="922" t="s">
        <v>4985</v>
      </c>
      <c r="D1858" s="923">
        <v>46097</v>
      </c>
      <c r="E1858" s="922" t="s">
        <v>4986</v>
      </c>
      <c r="F1858" s="927">
        <v>1744.586</v>
      </c>
      <c r="G1858" s="922">
        <v>8.6300000000000008</v>
      </c>
      <c r="H1858" s="924">
        <v>15055.777180000001</v>
      </c>
      <c r="I1858" s="925"/>
      <c r="K1858" s="1078"/>
      <c r="L1858" s="1078"/>
    </row>
    <row r="1859" spans="1:12" s="926" customFormat="1" ht="42">
      <c r="A1859" s="922" t="s">
        <v>4981</v>
      </c>
      <c r="B1859" s="922" t="s">
        <v>4982</v>
      </c>
      <c r="C1859" s="922" t="s">
        <v>4987</v>
      </c>
      <c r="D1859" s="923">
        <v>46099</v>
      </c>
      <c r="E1859" s="922" t="s">
        <v>4988</v>
      </c>
      <c r="F1859" s="927">
        <v>1744.586</v>
      </c>
      <c r="G1859" s="922">
        <v>3.65</v>
      </c>
      <c r="H1859" s="924">
        <v>6367.7389000000003</v>
      </c>
      <c r="I1859" s="925"/>
      <c r="K1859" s="1078"/>
      <c r="L1859" s="1078"/>
    </row>
    <row r="1860" spans="1:12" s="926" customFormat="1" ht="42">
      <c r="A1860" s="922" t="s">
        <v>4981</v>
      </c>
      <c r="B1860" s="922" t="s">
        <v>4982</v>
      </c>
      <c r="C1860" s="922" t="s">
        <v>4989</v>
      </c>
      <c r="D1860" s="923">
        <v>46099</v>
      </c>
      <c r="E1860" s="922" t="s">
        <v>4990</v>
      </c>
      <c r="F1860" s="927">
        <v>1744.586</v>
      </c>
      <c r="G1860" s="922">
        <v>2.88</v>
      </c>
      <c r="H1860" s="924">
        <v>5024.4076800000003</v>
      </c>
      <c r="I1860" s="925"/>
      <c r="K1860" s="1078"/>
      <c r="L1860" s="1078"/>
    </row>
    <row r="1861" spans="1:12" s="926" customFormat="1" ht="42">
      <c r="A1861" s="922" t="s">
        <v>4981</v>
      </c>
      <c r="B1861" s="922" t="s">
        <v>4982</v>
      </c>
      <c r="C1861" s="922" t="s">
        <v>4991</v>
      </c>
      <c r="D1861" s="923">
        <v>46099</v>
      </c>
      <c r="E1861" s="922" t="s">
        <v>4992</v>
      </c>
      <c r="F1861" s="927">
        <v>1744.586</v>
      </c>
      <c r="G1861" s="922">
        <v>43.81</v>
      </c>
      <c r="H1861" s="924">
        <v>76430.312660000011</v>
      </c>
      <c r="I1861" s="925"/>
      <c r="K1861" s="1078"/>
      <c r="L1861" s="1078"/>
    </row>
    <row r="1862" spans="1:12" s="926" customFormat="1" ht="42">
      <c r="A1862" s="922" t="s">
        <v>4981</v>
      </c>
      <c r="B1862" s="922" t="s">
        <v>4982</v>
      </c>
      <c r="C1862" s="922" t="s">
        <v>4993</v>
      </c>
      <c r="D1862" s="923">
        <v>46099</v>
      </c>
      <c r="E1862" s="922" t="s">
        <v>4994</v>
      </c>
      <c r="F1862" s="927">
        <v>1744.586</v>
      </c>
      <c r="G1862" s="922">
        <v>34.520000000000003</v>
      </c>
      <c r="H1862" s="924">
        <v>60223.108720000004</v>
      </c>
      <c r="I1862" s="925"/>
      <c r="K1862" s="1078"/>
      <c r="L1862" s="1078"/>
    </row>
    <row r="1863" spans="1:12" s="926" customFormat="1" ht="63">
      <c r="A1863" s="922" t="s">
        <v>4981</v>
      </c>
      <c r="B1863" s="922" t="s">
        <v>4982</v>
      </c>
      <c r="C1863" s="922" t="s">
        <v>4995</v>
      </c>
      <c r="D1863" s="923">
        <v>46254</v>
      </c>
      <c r="E1863" s="922" t="s">
        <v>4996</v>
      </c>
      <c r="F1863" s="927">
        <v>1744.586</v>
      </c>
      <c r="G1863" s="922">
        <v>5.75</v>
      </c>
      <c r="H1863" s="924">
        <v>10031.369500000001</v>
      </c>
      <c r="I1863" s="925"/>
      <c r="K1863" s="1078"/>
      <c r="L1863" s="1078"/>
    </row>
    <row r="1864" spans="1:12" s="926" customFormat="1" ht="42">
      <c r="A1864" s="922" t="s">
        <v>4997</v>
      </c>
      <c r="B1864" s="922" t="s">
        <v>4998</v>
      </c>
      <c r="C1864" s="922" t="s">
        <v>4999</v>
      </c>
      <c r="D1864" s="923">
        <v>46097</v>
      </c>
      <c r="E1864" s="922" t="s">
        <v>5000</v>
      </c>
      <c r="F1864" s="927">
        <v>1831.508</v>
      </c>
      <c r="G1864" s="922">
        <v>9.74</v>
      </c>
      <c r="H1864" s="924">
        <v>17838.887920000001</v>
      </c>
      <c r="I1864" s="925"/>
      <c r="K1864" s="1078"/>
      <c r="L1864" s="1078"/>
    </row>
    <row r="1865" spans="1:12" s="926" customFormat="1" ht="42">
      <c r="A1865" s="922" t="s">
        <v>4997</v>
      </c>
      <c r="B1865" s="922" t="s">
        <v>4998</v>
      </c>
      <c r="C1865" s="922" t="s">
        <v>5001</v>
      </c>
      <c r="D1865" s="923">
        <v>46098</v>
      </c>
      <c r="E1865" s="922" t="s">
        <v>5002</v>
      </c>
      <c r="F1865" s="927">
        <v>1831.508</v>
      </c>
      <c r="G1865" s="922">
        <v>1.06</v>
      </c>
      <c r="H1865" s="924">
        <v>1941.3984800000001</v>
      </c>
      <c r="I1865" s="925"/>
      <c r="K1865" s="1078"/>
      <c r="L1865" s="1078"/>
    </row>
    <row r="1866" spans="1:12" s="926" customFormat="1" ht="42">
      <c r="A1866" s="922" t="s">
        <v>4997</v>
      </c>
      <c r="B1866" s="922" t="s">
        <v>4998</v>
      </c>
      <c r="C1866" s="922" t="s">
        <v>5003</v>
      </c>
      <c r="D1866" s="923">
        <v>46098</v>
      </c>
      <c r="E1866" s="922" t="s">
        <v>5004</v>
      </c>
      <c r="F1866" s="927">
        <v>1831.508</v>
      </c>
      <c r="G1866" s="922">
        <v>2.4300000000000002</v>
      </c>
      <c r="H1866" s="924">
        <v>4450.5644400000001</v>
      </c>
      <c r="I1866" s="925"/>
      <c r="K1866" s="1078"/>
      <c r="L1866" s="1078"/>
    </row>
    <row r="1867" spans="1:12" s="926" customFormat="1" ht="42">
      <c r="A1867" s="922" t="s">
        <v>4997</v>
      </c>
      <c r="B1867" s="922" t="s">
        <v>4998</v>
      </c>
      <c r="C1867" s="922" t="s">
        <v>5005</v>
      </c>
      <c r="D1867" s="923">
        <v>46098</v>
      </c>
      <c r="E1867" s="922" t="s">
        <v>5006</v>
      </c>
      <c r="F1867" s="927">
        <v>1831.508</v>
      </c>
      <c r="G1867" s="922">
        <v>1.1399999999999999</v>
      </c>
      <c r="H1867" s="924">
        <v>2087.91912</v>
      </c>
      <c r="I1867" s="925"/>
      <c r="K1867" s="1078"/>
      <c r="L1867" s="1078"/>
    </row>
    <row r="1868" spans="1:12" s="926" customFormat="1" ht="42">
      <c r="A1868" s="922" t="s">
        <v>4997</v>
      </c>
      <c r="B1868" s="922" t="s">
        <v>4998</v>
      </c>
      <c r="C1868" s="922" t="s">
        <v>5007</v>
      </c>
      <c r="D1868" s="923">
        <v>46098</v>
      </c>
      <c r="E1868" s="922" t="s">
        <v>5008</v>
      </c>
      <c r="F1868" s="927">
        <v>1831.508</v>
      </c>
      <c r="G1868" s="922">
        <v>14.6</v>
      </c>
      <c r="H1868" s="924">
        <v>26740.016800000001</v>
      </c>
      <c r="I1868" s="925"/>
      <c r="K1868" s="1078"/>
      <c r="L1868" s="1078"/>
    </row>
    <row r="1869" spans="1:12" s="926" customFormat="1" ht="42">
      <c r="A1869" s="922" t="s">
        <v>4997</v>
      </c>
      <c r="B1869" s="922" t="s">
        <v>4998</v>
      </c>
      <c r="C1869" s="922" t="s">
        <v>5009</v>
      </c>
      <c r="D1869" s="923">
        <v>46105</v>
      </c>
      <c r="E1869" s="922" t="s">
        <v>5010</v>
      </c>
      <c r="F1869" s="927">
        <v>1831.508</v>
      </c>
      <c r="G1869" s="922">
        <v>3.25</v>
      </c>
      <c r="H1869" s="924">
        <v>5952.4009999999998</v>
      </c>
      <c r="I1869" s="925"/>
      <c r="K1869" s="1078"/>
      <c r="L1869" s="1078"/>
    </row>
    <row r="1870" spans="1:12" s="926" customFormat="1" ht="42">
      <c r="A1870" s="922" t="s">
        <v>4997</v>
      </c>
      <c r="B1870" s="922" t="s">
        <v>4998</v>
      </c>
      <c r="C1870" s="922" t="s">
        <v>5011</v>
      </c>
      <c r="D1870" s="923">
        <v>46105</v>
      </c>
      <c r="E1870" s="922" t="s">
        <v>5012</v>
      </c>
      <c r="F1870" s="927">
        <v>1831.508</v>
      </c>
      <c r="G1870" s="922">
        <v>0.35</v>
      </c>
      <c r="H1870" s="924">
        <v>641.02779999999996</v>
      </c>
      <c r="I1870" s="925"/>
      <c r="K1870" s="1078"/>
      <c r="L1870" s="1078"/>
    </row>
    <row r="1871" spans="1:12" s="926" customFormat="1" ht="42">
      <c r="A1871" s="922" t="s">
        <v>4997</v>
      </c>
      <c r="B1871" s="922" t="s">
        <v>4998</v>
      </c>
      <c r="C1871" s="922" t="s">
        <v>5013</v>
      </c>
      <c r="D1871" s="923">
        <v>46105</v>
      </c>
      <c r="E1871" s="922" t="s">
        <v>5014</v>
      </c>
      <c r="F1871" s="927">
        <v>1831.508</v>
      </c>
      <c r="G1871" s="922">
        <v>0.81</v>
      </c>
      <c r="H1871" s="924">
        <v>1483.5214800000001</v>
      </c>
      <c r="I1871" s="925"/>
      <c r="K1871" s="1078"/>
      <c r="L1871" s="1078"/>
    </row>
    <row r="1872" spans="1:12" s="926" customFormat="1" ht="42">
      <c r="A1872" s="922" t="s">
        <v>4997</v>
      </c>
      <c r="B1872" s="922" t="s">
        <v>4998</v>
      </c>
      <c r="C1872" s="922" t="s">
        <v>5015</v>
      </c>
      <c r="D1872" s="923">
        <v>46105</v>
      </c>
      <c r="E1872" s="922" t="s">
        <v>5016</v>
      </c>
      <c r="F1872" s="927">
        <v>1831.508</v>
      </c>
      <c r="G1872" s="922">
        <v>0.38</v>
      </c>
      <c r="H1872" s="924">
        <v>695.97303999999997</v>
      </c>
      <c r="I1872" s="925"/>
      <c r="K1872" s="1078"/>
      <c r="L1872" s="1078"/>
    </row>
    <row r="1873" spans="1:12" s="926" customFormat="1" ht="42">
      <c r="A1873" s="922" t="s">
        <v>4997</v>
      </c>
      <c r="B1873" s="922" t="s">
        <v>4998</v>
      </c>
      <c r="C1873" s="922" t="s">
        <v>5017</v>
      </c>
      <c r="D1873" s="923">
        <v>46107</v>
      </c>
      <c r="E1873" s="922" t="s">
        <v>5018</v>
      </c>
      <c r="F1873" s="927">
        <v>1831.508</v>
      </c>
      <c r="G1873" s="922">
        <v>38.96</v>
      </c>
      <c r="H1873" s="924">
        <v>71355.551680000004</v>
      </c>
      <c r="I1873" s="925"/>
      <c r="K1873" s="1078"/>
      <c r="L1873" s="1078"/>
    </row>
    <row r="1874" spans="1:12" s="926" customFormat="1" ht="42">
      <c r="A1874" s="922" t="s">
        <v>4997</v>
      </c>
      <c r="B1874" s="922" t="s">
        <v>4998</v>
      </c>
      <c r="C1874" s="922" t="s">
        <v>5019</v>
      </c>
      <c r="D1874" s="923">
        <v>46107</v>
      </c>
      <c r="E1874" s="922" t="s">
        <v>5020</v>
      </c>
      <c r="F1874" s="927">
        <v>1831.508</v>
      </c>
      <c r="G1874" s="922">
        <v>4.87</v>
      </c>
      <c r="H1874" s="924">
        <v>8919.4439600000005</v>
      </c>
      <c r="I1874" s="925"/>
      <c r="K1874" s="1078"/>
      <c r="L1874" s="1078"/>
    </row>
    <row r="1875" spans="1:12" s="926" customFormat="1" ht="42">
      <c r="A1875" s="922" t="s">
        <v>4997</v>
      </c>
      <c r="B1875" s="922" t="s">
        <v>4998</v>
      </c>
      <c r="C1875" s="922" t="s">
        <v>5021</v>
      </c>
      <c r="D1875" s="923">
        <v>46107</v>
      </c>
      <c r="E1875" s="922" t="s">
        <v>5022</v>
      </c>
      <c r="F1875" s="927">
        <v>1831.508</v>
      </c>
      <c r="G1875" s="922">
        <v>58.38</v>
      </c>
      <c r="H1875" s="924">
        <v>106923.43704</v>
      </c>
      <c r="I1875" s="925"/>
      <c r="K1875" s="1078"/>
      <c r="L1875" s="1078"/>
    </row>
    <row r="1876" spans="1:12" s="926" customFormat="1" ht="42">
      <c r="A1876" s="922" t="s">
        <v>4997</v>
      </c>
      <c r="B1876" s="922" t="s">
        <v>4998</v>
      </c>
      <c r="C1876" s="922" t="s">
        <v>5023</v>
      </c>
      <c r="D1876" s="923">
        <v>46107</v>
      </c>
      <c r="E1876" s="922" t="s">
        <v>5024</v>
      </c>
      <c r="F1876" s="927">
        <v>1831.508</v>
      </c>
      <c r="G1876" s="922">
        <v>4.25</v>
      </c>
      <c r="H1876" s="924">
        <v>7783.9090000000006</v>
      </c>
      <c r="I1876" s="925"/>
      <c r="K1876" s="1078"/>
      <c r="L1876" s="1078"/>
    </row>
    <row r="1877" spans="1:12" s="926" customFormat="1" ht="42">
      <c r="A1877" s="922" t="s">
        <v>4997</v>
      </c>
      <c r="B1877" s="922" t="s">
        <v>4998</v>
      </c>
      <c r="C1877" s="922" t="s">
        <v>5025</v>
      </c>
      <c r="D1877" s="923">
        <v>46107</v>
      </c>
      <c r="E1877" s="922" t="s">
        <v>5026</v>
      </c>
      <c r="F1877" s="927">
        <v>1831.508</v>
      </c>
      <c r="G1877" s="922">
        <v>9.73</v>
      </c>
      <c r="H1877" s="924">
        <v>17820.572840000001</v>
      </c>
      <c r="I1877" s="925"/>
      <c r="K1877" s="1078"/>
      <c r="L1877" s="1078"/>
    </row>
    <row r="1878" spans="1:12" s="926" customFormat="1" ht="42">
      <c r="A1878" s="922" t="s">
        <v>4997</v>
      </c>
      <c r="B1878" s="922" t="s">
        <v>4998</v>
      </c>
      <c r="C1878" s="922" t="s">
        <v>5027</v>
      </c>
      <c r="D1878" s="923">
        <v>46107</v>
      </c>
      <c r="E1878" s="922" t="s">
        <v>5028</v>
      </c>
      <c r="F1878" s="927">
        <v>1831.508</v>
      </c>
      <c r="G1878" s="922">
        <v>4.57</v>
      </c>
      <c r="H1878" s="924">
        <v>8369.9915600000004</v>
      </c>
      <c r="I1878" s="925"/>
      <c r="K1878" s="1078"/>
      <c r="L1878" s="1078"/>
    </row>
    <row r="1879" spans="1:12" s="926" customFormat="1" ht="42">
      <c r="A1879" s="922" t="s">
        <v>4997</v>
      </c>
      <c r="B1879" s="922" t="s">
        <v>4998</v>
      </c>
      <c r="C1879" s="922" t="s">
        <v>5029</v>
      </c>
      <c r="D1879" s="923">
        <v>46123</v>
      </c>
      <c r="E1879" s="922" t="s">
        <v>5030</v>
      </c>
      <c r="F1879" s="927">
        <v>1831.508</v>
      </c>
      <c r="G1879" s="922">
        <v>0.38</v>
      </c>
      <c r="H1879" s="924">
        <v>695.97303999999997</v>
      </c>
      <c r="I1879" s="925"/>
      <c r="K1879" s="1078"/>
      <c r="L1879" s="1078"/>
    </row>
    <row r="1880" spans="1:12" s="926" customFormat="1" ht="42">
      <c r="A1880" s="922" t="s">
        <v>4997</v>
      </c>
      <c r="B1880" s="922" t="s">
        <v>4998</v>
      </c>
      <c r="C1880" s="922" t="s">
        <v>5031</v>
      </c>
      <c r="D1880" s="923">
        <v>46123</v>
      </c>
      <c r="E1880" s="922" t="s">
        <v>5032</v>
      </c>
      <c r="F1880" s="927">
        <v>1831.508</v>
      </c>
      <c r="G1880" s="922">
        <v>9.73</v>
      </c>
      <c r="H1880" s="924">
        <v>17820.572840000001</v>
      </c>
      <c r="I1880" s="925"/>
      <c r="K1880" s="1078"/>
      <c r="L1880" s="1078"/>
    </row>
    <row r="1881" spans="1:12" s="926" customFormat="1" ht="42">
      <c r="A1881" s="922" t="s">
        <v>4997</v>
      </c>
      <c r="B1881" s="922" t="s">
        <v>4998</v>
      </c>
      <c r="C1881" s="922" t="s">
        <v>5033</v>
      </c>
      <c r="D1881" s="923">
        <v>46145</v>
      </c>
      <c r="E1881" s="922" t="s">
        <v>5034</v>
      </c>
      <c r="F1881" s="927">
        <v>1831.508</v>
      </c>
      <c r="G1881" s="922">
        <v>12.3</v>
      </c>
      <c r="H1881" s="924">
        <v>22527.548400000003</v>
      </c>
      <c r="I1881" s="925"/>
      <c r="K1881" s="1078"/>
      <c r="L1881" s="1078"/>
    </row>
    <row r="1882" spans="1:12" s="926" customFormat="1" ht="42">
      <c r="A1882" s="922" t="s">
        <v>4997</v>
      </c>
      <c r="B1882" s="922" t="s">
        <v>4998</v>
      </c>
      <c r="C1882" s="922" t="s">
        <v>5035</v>
      </c>
      <c r="D1882" s="923">
        <v>46145</v>
      </c>
      <c r="E1882" s="922" t="s">
        <v>5036</v>
      </c>
      <c r="F1882" s="927">
        <v>1831.508</v>
      </c>
      <c r="G1882" s="922">
        <v>4.0999999999999996</v>
      </c>
      <c r="H1882" s="924">
        <v>7509.1827999999996</v>
      </c>
      <c r="I1882" s="925"/>
      <c r="K1882" s="1078"/>
      <c r="L1882" s="1078"/>
    </row>
    <row r="1883" spans="1:12" s="926" customFormat="1" ht="42">
      <c r="A1883" s="922" t="s">
        <v>4997</v>
      </c>
      <c r="B1883" s="922" t="s">
        <v>4998</v>
      </c>
      <c r="C1883" s="922" t="s">
        <v>5037</v>
      </c>
      <c r="D1883" s="923">
        <v>46148</v>
      </c>
      <c r="E1883" s="922" t="s">
        <v>5038</v>
      </c>
      <c r="F1883" s="927">
        <v>1831.508</v>
      </c>
      <c r="G1883" s="922">
        <v>49.22</v>
      </c>
      <c r="H1883" s="924">
        <v>90146.823759999999</v>
      </c>
      <c r="I1883" s="925"/>
      <c r="K1883" s="1078"/>
      <c r="L1883" s="1078"/>
    </row>
    <row r="1884" spans="1:12" s="926" customFormat="1" ht="42">
      <c r="A1884" s="922" t="s">
        <v>4997</v>
      </c>
      <c r="B1884" s="922" t="s">
        <v>4998</v>
      </c>
      <c r="C1884" s="922" t="s">
        <v>5039</v>
      </c>
      <c r="D1884" s="923">
        <v>46154</v>
      </c>
      <c r="E1884" s="922" t="s">
        <v>5040</v>
      </c>
      <c r="F1884" s="927">
        <v>1831.508</v>
      </c>
      <c r="G1884" s="922">
        <v>8.24</v>
      </c>
      <c r="H1884" s="924">
        <v>15091.62592</v>
      </c>
      <c r="I1884" s="925"/>
      <c r="K1884" s="1078"/>
      <c r="L1884" s="1078"/>
    </row>
    <row r="1885" spans="1:12" s="926" customFormat="1" ht="42">
      <c r="A1885" s="922" t="s">
        <v>4997</v>
      </c>
      <c r="B1885" s="922" t="s">
        <v>4998</v>
      </c>
      <c r="C1885" s="922" t="s">
        <v>5041</v>
      </c>
      <c r="D1885" s="923">
        <v>46154</v>
      </c>
      <c r="E1885" s="922" t="s">
        <v>5042</v>
      </c>
      <c r="F1885" s="927">
        <v>1831.508</v>
      </c>
      <c r="G1885" s="922">
        <v>2.75</v>
      </c>
      <c r="H1885" s="924">
        <v>5036.6469999999999</v>
      </c>
      <c r="I1885" s="925"/>
      <c r="K1885" s="1078"/>
      <c r="L1885" s="1078"/>
    </row>
    <row r="1886" spans="1:12" s="926" customFormat="1" ht="42">
      <c r="A1886" s="922" t="s">
        <v>4997</v>
      </c>
      <c r="B1886" s="922" t="s">
        <v>4998</v>
      </c>
      <c r="C1886" s="922" t="s">
        <v>5043</v>
      </c>
      <c r="D1886" s="923">
        <v>46154</v>
      </c>
      <c r="E1886" s="922" t="s">
        <v>5044</v>
      </c>
      <c r="F1886" s="927">
        <v>1831.508</v>
      </c>
      <c r="G1886" s="922">
        <v>1.42</v>
      </c>
      <c r="H1886" s="924">
        <v>2600.74136</v>
      </c>
      <c r="I1886" s="925"/>
      <c r="K1886" s="1078"/>
      <c r="L1886" s="1078"/>
    </row>
    <row r="1887" spans="1:12" s="926" customFormat="1" ht="42">
      <c r="A1887" s="922" t="s">
        <v>4997</v>
      </c>
      <c r="B1887" s="922" t="s">
        <v>4998</v>
      </c>
      <c r="C1887" s="922" t="s">
        <v>5045</v>
      </c>
      <c r="D1887" s="923">
        <v>46154</v>
      </c>
      <c r="E1887" s="922" t="s">
        <v>5046</v>
      </c>
      <c r="F1887" s="927">
        <v>1831.508</v>
      </c>
      <c r="G1887" s="922">
        <v>0.47</v>
      </c>
      <c r="H1887" s="924">
        <v>860.80876000000001</v>
      </c>
      <c r="I1887" s="925"/>
      <c r="K1887" s="1078"/>
      <c r="L1887" s="1078"/>
    </row>
    <row r="1888" spans="1:12" s="926" customFormat="1" ht="42">
      <c r="A1888" s="922" t="s">
        <v>4997</v>
      </c>
      <c r="B1888" s="922" t="s">
        <v>4998</v>
      </c>
      <c r="C1888" s="922" t="s">
        <v>5047</v>
      </c>
      <c r="D1888" s="923">
        <v>46155</v>
      </c>
      <c r="E1888" s="922" t="s">
        <v>5048</v>
      </c>
      <c r="F1888" s="927">
        <v>1831.508</v>
      </c>
      <c r="G1888" s="922">
        <v>1.44</v>
      </c>
      <c r="H1888" s="924">
        <v>2637.3715200000001</v>
      </c>
      <c r="I1888" s="925"/>
      <c r="K1888" s="1078"/>
      <c r="L1888" s="1078"/>
    </row>
    <row r="1889" spans="1:12" s="926" customFormat="1" ht="42">
      <c r="A1889" s="922" t="s">
        <v>4997</v>
      </c>
      <c r="B1889" s="922" t="s">
        <v>4998</v>
      </c>
      <c r="C1889" s="922" t="s">
        <v>5049</v>
      </c>
      <c r="D1889" s="923">
        <v>46155</v>
      </c>
      <c r="E1889" s="922" t="s">
        <v>5050</v>
      </c>
      <c r="F1889" s="927">
        <v>1831.508</v>
      </c>
      <c r="G1889" s="922">
        <v>0.48</v>
      </c>
      <c r="H1889" s="924">
        <v>879.12383999999997</v>
      </c>
      <c r="I1889" s="925"/>
      <c r="K1889" s="1078"/>
      <c r="L1889" s="1078"/>
    </row>
    <row r="1890" spans="1:12" s="926" customFormat="1" ht="42">
      <c r="A1890" s="922" t="s">
        <v>4997</v>
      </c>
      <c r="B1890" s="922" t="s">
        <v>4998</v>
      </c>
      <c r="C1890" s="922" t="s">
        <v>5051</v>
      </c>
      <c r="D1890" s="923">
        <v>46155</v>
      </c>
      <c r="E1890" s="922" t="s">
        <v>5052</v>
      </c>
      <c r="F1890" s="927">
        <v>1831.508</v>
      </c>
      <c r="G1890" s="922">
        <v>5.57</v>
      </c>
      <c r="H1890" s="924">
        <v>10201.49956</v>
      </c>
      <c r="I1890" s="925"/>
      <c r="K1890" s="1078"/>
      <c r="L1890" s="1078"/>
    </row>
    <row r="1891" spans="1:12" s="926" customFormat="1" ht="42">
      <c r="A1891" s="922" t="s">
        <v>4997</v>
      </c>
      <c r="B1891" s="922" t="s">
        <v>4998</v>
      </c>
      <c r="C1891" s="922" t="s">
        <v>5053</v>
      </c>
      <c r="D1891" s="923">
        <v>46155</v>
      </c>
      <c r="E1891" s="922" t="s">
        <v>5054</v>
      </c>
      <c r="F1891" s="927">
        <v>1831.508</v>
      </c>
      <c r="G1891" s="922">
        <v>1.86</v>
      </c>
      <c r="H1891" s="924">
        <v>3406.6048800000003</v>
      </c>
      <c r="I1891" s="925"/>
      <c r="K1891" s="1078"/>
      <c r="L1891" s="1078"/>
    </row>
    <row r="1892" spans="1:12" s="926" customFormat="1" ht="42">
      <c r="A1892" s="922" t="s">
        <v>4997</v>
      </c>
      <c r="B1892" s="922" t="s">
        <v>4998</v>
      </c>
      <c r="C1892" s="922" t="s">
        <v>5055</v>
      </c>
      <c r="D1892" s="923">
        <v>46067</v>
      </c>
      <c r="E1892" s="922" t="s">
        <v>5056</v>
      </c>
      <c r="F1892" s="927">
        <v>1831.508</v>
      </c>
      <c r="G1892" s="922">
        <v>14.69</v>
      </c>
      <c r="H1892" s="924">
        <v>26904.85252</v>
      </c>
      <c r="I1892" s="925"/>
      <c r="K1892" s="1078"/>
      <c r="L1892" s="1078"/>
    </row>
    <row r="1893" spans="1:12" s="926" customFormat="1" ht="42">
      <c r="A1893" s="922" t="s">
        <v>4997</v>
      </c>
      <c r="B1893" s="922" t="s">
        <v>4998</v>
      </c>
      <c r="C1893" s="922" t="s">
        <v>5057</v>
      </c>
      <c r="D1893" s="923">
        <v>46067</v>
      </c>
      <c r="E1893" s="922" t="s">
        <v>5058</v>
      </c>
      <c r="F1893" s="927">
        <v>1831.508</v>
      </c>
      <c r="G1893" s="922">
        <v>4.9000000000000004</v>
      </c>
      <c r="H1893" s="924">
        <v>8974.3892000000014</v>
      </c>
      <c r="I1893" s="925"/>
      <c r="K1893" s="1078"/>
      <c r="L1893" s="1078"/>
    </row>
    <row r="1894" spans="1:12" s="926" customFormat="1" ht="42">
      <c r="A1894" s="922" t="s">
        <v>4997</v>
      </c>
      <c r="B1894" s="922" t="s">
        <v>4998</v>
      </c>
      <c r="C1894" s="922" t="s">
        <v>5059</v>
      </c>
      <c r="D1894" s="923">
        <v>46076</v>
      </c>
      <c r="E1894" s="922" t="s">
        <v>5060</v>
      </c>
      <c r="F1894" s="927">
        <v>1831.508</v>
      </c>
      <c r="G1894" s="922">
        <v>58.78</v>
      </c>
      <c r="H1894" s="924">
        <v>107656.04024</v>
      </c>
      <c r="I1894" s="925"/>
      <c r="K1894" s="1078"/>
      <c r="L1894" s="1078"/>
    </row>
    <row r="1895" spans="1:12" s="926" customFormat="1" ht="42">
      <c r="A1895" s="922" t="s">
        <v>4997</v>
      </c>
      <c r="B1895" s="922" t="s">
        <v>4998</v>
      </c>
      <c r="C1895" s="922" t="s">
        <v>5061</v>
      </c>
      <c r="D1895" s="923">
        <v>46084</v>
      </c>
      <c r="E1895" s="922" t="s">
        <v>5062</v>
      </c>
      <c r="F1895" s="927">
        <v>1831.508</v>
      </c>
      <c r="G1895" s="922">
        <v>11.84</v>
      </c>
      <c r="H1895" s="924">
        <v>21685.05472</v>
      </c>
      <c r="I1895" s="925"/>
      <c r="K1895" s="1078"/>
      <c r="L1895" s="1078"/>
    </row>
    <row r="1896" spans="1:12" s="926" customFormat="1" ht="42">
      <c r="A1896" s="922" t="s">
        <v>4997</v>
      </c>
      <c r="B1896" s="922" t="s">
        <v>4998</v>
      </c>
      <c r="C1896" s="922" t="s">
        <v>5063</v>
      </c>
      <c r="D1896" s="923">
        <v>46085</v>
      </c>
      <c r="E1896" s="922" t="s">
        <v>5064</v>
      </c>
      <c r="F1896" s="927">
        <v>1831.508</v>
      </c>
      <c r="G1896" s="922">
        <v>4.9000000000000004</v>
      </c>
      <c r="H1896" s="924">
        <v>8974.3892000000014</v>
      </c>
      <c r="I1896" s="925"/>
      <c r="K1896" s="1078"/>
      <c r="L1896" s="1078"/>
    </row>
    <row r="1897" spans="1:12" s="926" customFormat="1" ht="42">
      <c r="A1897" s="922" t="s">
        <v>4997</v>
      </c>
      <c r="B1897" s="922" t="s">
        <v>4998</v>
      </c>
      <c r="C1897" s="922" t="s">
        <v>5065</v>
      </c>
      <c r="D1897" s="923">
        <v>46088</v>
      </c>
      <c r="E1897" s="922" t="s">
        <v>5066</v>
      </c>
      <c r="F1897" s="927">
        <v>1831.508</v>
      </c>
      <c r="G1897" s="922">
        <v>3.95</v>
      </c>
      <c r="H1897" s="924">
        <v>7234.4566000000004</v>
      </c>
      <c r="I1897" s="925"/>
      <c r="K1897" s="1078"/>
      <c r="L1897" s="1078"/>
    </row>
    <row r="1898" spans="1:12" s="926" customFormat="1" ht="42">
      <c r="A1898" s="922" t="s">
        <v>4997</v>
      </c>
      <c r="B1898" s="922" t="s">
        <v>4998</v>
      </c>
      <c r="C1898" s="922" t="s">
        <v>5067</v>
      </c>
      <c r="D1898" s="923">
        <v>46088</v>
      </c>
      <c r="E1898" s="922" t="s">
        <v>5068</v>
      </c>
      <c r="F1898" s="927">
        <v>1831.508</v>
      </c>
      <c r="G1898" s="922">
        <v>47.36</v>
      </c>
      <c r="H1898" s="924">
        <v>86740.21888</v>
      </c>
      <c r="I1898" s="925"/>
      <c r="K1898" s="1078"/>
      <c r="L1898" s="1078"/>
    </row>
    <row r="1899" spans="1:12" s="926" customFormat="1" ht="42">
      <c r="A1899" s="922" t="s">
        <v>4997</v>
      </c>
      <c r="B1899" s="922" t="s">
        <v>4998</v>
      </c>
      <c r="C1899" s="922" t="s">
        <v>5069</v>
      </c>
      <c r="D1899" s="923">
        <v>46091</v>
      </c>
      <c r="E1899" s="922" t="s">
        <v>5070</v>
      </c>
      <c r="F1899" s="927">
        <v>1831.508</v>
      </c>
      <c r="G1899" s="922">
        <v>12.24</v>
      </c>
      <c r="H1899" s="924">
        <v>22417.657920000001</v>
      </c>
      <c r="I1899" s="925"/>
      <c r="K1899" s="1078"/>
      <c r="L1899" s="1078"/>
    </row>
    <row r="1900" spans="1:12" s="926" customFormat="1" ht="42">
      <c r="A1900" s="922" t="s">
        <v>4997</v>
      </c>
      <c r="B1900" s="922" t="s">
        <v>4998</v>
      </c>
      <c r="C1900" s="922" t="s">
        <v>5071</v>
      </c>
      <c r="D1900" s="923">
        <v>46093</v>
      </c>
      <c r="E1900" s="922" t="s">
        <v>5072</v>
      </c>
      <c r="F1900" s="927">
        <v>1831.508</v>
      </c>
      <c r="G1900" s="922">
        <v>4.08</v>
      </c>
      <c r="H1900" s="924">
        <v>7472.5526399999999</v>
      </c>
      <c r="I1900" s="925"/>
      <c r="K1900" s="1078"/>
      <c r="L1900" s="1078"/>
    </row>
    <row r="1901" spans="1:12" s="926" customFormat="1" ht="42">
      <c r="A1901" s="922" t="s">
        <v>4997</v>
      </c>
      <c r="B1901" s="922" t="s">
        <v>4998</v>
      </c>
      <c r="C1901" s="922" t="s">
        <v>5073</v>
      </c>
      <c r="D1901" s="923">
        <v>46097</v>
      </c>
      <c r="E1901" s="922" t="s">
        <v>5074</v>
      </c>
      <c r="F1901" s="927">
        <v>1831.508</v>
      </c>
      <c r="G1901" s="922">
        <v>48.98</v>
      </c>
      <c r="H1901" s="924">
        <v>89707.261839999992</v>
      </c>
      <c r="I1901" s="925"/>
      <c r="K1901" s="1078"/>
      <c r="L1901" s="1078"/>
    </row>
    <row r="1902" spans="1:12" s="926" customFormat="1" ht="42">
      <c r="A1902" s="922" t="s">
        <v>4997</v>
      </c>
      <c r="B1902" s="922" t="s">
        <v>4998</v>
      </c>
      <c r="C1902" s="922" t="s">
        <v>5075</v>
      </c>
      <c r="D1902" s="923">
        <v>46106</v>
      </c>
      <c r="E1902" s="922" t="s">
        <v>5076</v>
      </c>
      <c r="F1902" s="927">
        <v>1831.508</v>
      </c>
      <c r="G1902" s="922">
        <v>15.45</v>
      </c>
      <c r="H1902" s="924">
        <v>28296.798599999998</v>
      </c>
      <c r="I1902" s="925"/>
      <c r="K1902" s="1078"/>
      <c r="L1902" s="1078"/>
    </row>
    <row r="1903" spans="1:12" s="926" customFormat="1" ht="42">
      <c r="A1903" s="922" t="s">
        <v>4997</v>
      </c>
      <c r="B1903" s="922" t="s">
        <v>4998</v>
      </c>
      <c r="C1903" s="922" t="s">
        <v>5077</v>
      </c>
      <c r="D1903" s="923">
        <v>46110</v>
      </c>
      <c r="E1903" s="922" t="s">
        <v>5078</v>
      </c>
      <c r="F1903" s="927">
        <v>1831.508</v>
      </c>
      <c r="G1903" s="922">
        <v>4.9000000000000004</v>
      </c>
      <c r="H1903" s="924">
        <v>8974.3892000000014</v>
      </c>
      <c r="I1903" s="925"/>
      <c r="K1903" s="1078"/>
      <c r="L1903" s="1078"/>
    </row>
    <row r="1904" spans="1:12" s="926" customFormat="1" ht="42">
      <c r="A1904" s="922" t="s">
        <v>4997</v>
      </c>
      <c r="B1904" s="922" t="s">
        <v>4998</v>
      </c>
      <c r="C1904" s="922" t="s">
        <v>5079</v>
      </c>
      <c r="D1904" s="923">
        <v>46110</v>
      </c>
      <c r="E1904" s="922" t="s">
        <v>5080</v>
      </c>
      <c r="F1904" s="927">
        <v>1831.508</v>
      </c>
      <c r="G1904" s="922">
        <v>4.08</v>
      </c>
      <c r="H1904" s="924">
        <v>7472.5526399999999</v>
      </c>
      <c r="I1904" s="925"/>
      <c r="K1904" s="1078"/>
      <c r="L1904" s="1078"/>
    </row>
    <row r="1905" spans="1:12" s="926" customFormat="1" ht="42">
      <c r="A1905" s="922" t="s">
        <v>4997</v>
      </c>
      <c r="B1905" s="922" t="s">
        <v>4998</v>
      </c>
      <c r="C1905" s="922" t="s">
        <v>5081</v>
      </c>
      <c r="D1905" s="923">
        <v>46111</v>
      </c>
      <c r="E1905" s="922" t="s">
        <v>5082</v>
      </c>
      <c r="F1905" s="927">
        <v>1831.508</v>
      </c>
      <c r="G1905" s="922">
        <v>5.15</v>
      </c>
      <c r="H1905" s="924">
        <v>9432.2662</v>
      </c>
      <c r="I1905" s="925"/>
      <c r="K1905" s="1078"/>
      <c r="L1905" s="1078"/>
    </row>
    <row r="1906" spans="1:12" s="926" customFormat="1" ht="42">
      <c r="A1906" s="922" t="s">
        <v>4997</v>
      </c>
      <c r="B1906" s="922" t="s">
        <v>4998</v>
      </c>
      <c r="C1906" s="922" t="s">
        <v>5083</v>
      </c>
      <c r="D1906" s="923">
        <v>46111</v>
      </c>
      <c r="E1906" s="922" t="s">
        <v>5084</v>
      </c>
      <c r="F1906" s="927">
        <v>1831.508</v>
      </c>
      <c r="G1906" s="922">
        <v>61.81</v>
      </c>
      <c r="H1906" s="924">
        <v>113205.50948000001</v>
      </c>
      <c r="I1906" s="925"/>
      <c r="K1906" s="1078"/>
      <c r="L1906" s="1078"/>
    </row>
    <row r="1907" spans="1:12" s="926" customFormat="1" ht="42">
      <c r="A1907" s="922" t="s">
        <v>4997</v>
      </c>
      <c r="B1907" s="922" t="s">
        <v>4998</v>
      </c>
      <c r="C1907" s="922" t="s">
        <v>5085</v>
      </c>
      <c r="D1907" s="923">
        <v>46156</v>
      </c>
      <c r="E1907" s="922" t="s">
        <v>5086</v>
      </c>
      <c r="F1907" s="927">
        <v>1831.508</v>
      </c>
      <c r="G1907" s="922">
        <v>7.4</v>
      </c>
      <c r="H1907" s="924">
        <v>13553.1592</v>
      </c>
      <c r="I1907" s="925"/>
      <c r="K1907" s="1078"/>
      <c r="L1907" s="1078"/>
    </row>
    <row r="1908" spans="1:12" s="926" customFormat="1" ht="42">
      <c r="A1908" s="922" t="s">
        <v>4997</v>
      </c>
      <c r="B1908" s="922" t="s">
        <v>4998</v>
      </c>
      <c r="C1908" s="922" t="s">
        <v>5087</v>
      </c>
      <c r="D1908" s="923">
        <v>46156</v>
      </c>
      <c r="E1908" s="922" t="s">
        <v>5088</v>
      </c>
      <c r="F1908" s="927">
        <v>1831.508</v>
      </c>
      <c r="G1908" s="922">
        <v>1.81</v>
      </c>
      <c r="H1908" s="924">
        <v>3315.0294800000001</v>
      </c>
      <c r="I1908" s="925"/>
      <c r="K1908" s="1078"/>
      <c r="L1908" s="1078"/>
    </row>
    <row r="1909" spans="1:12" s="926" customFormat="1" ht="42">
      <c r="A1909" s="922" t="s">
        <v>4997</v>
      </c>
      <c r="B1909" s="922" t="s">
        <v>4998</v>
      </c>
      <c r="C1909" s="922" t="s">
        <v>5089</v>
      </c>
      <c r="D1909" s="923">
        <v>46273</v>
      </c>
      <c r="E1909" s="922" t="s">
        <v>5090</v>
      </c>
      <c r="F1909" s="927">
        <v>1831.508</v>
      </c>
      <c r="G1909" s="922">
        <v>2.17</v>
      </c>
      <c r="H1909" s="924">
        <v>3974.3723599999998</v>
      </c>
      <c r="I1909" s="925"/>
      <c r="K1909" s="1078"/>
      <c r="L1909" s="1078"/>
    </row>
    <row r="1910" spans="1:12" s="926" customFormat="1" ht="42">
      <c r="A1910" s="922" t="s">
        <v>4997</v>
      </c>
      <c r="B1910" s="922" t="s">
        <v>4998</v>
      </c>
      <c r="C1910" s="922" t="s">
        <v>5091</v>
      </c>
      <c r="D1910" s="923">
        <v>46156</v>
      </c>
      <c r="E1910" s="922" t="s">
        <v>5092</v>
      </c>
      <c r="F1910" s="927">
        <v>1831.508</v>
      </c>
      <c r="G1910" s="922">
        <v>2.4700000000000002</v>
      </c>
      <c r="H1910" s="924">
        <v>4523.8247600000004</v>
      </c>
      <c r="I1910" s="925"/>
      <c r="K1910" s="1078"/>
      <c r="L1910" s="1078"/>
    </row>
    <row r="1911" spans="1:12" s="926" customFormat="1" ht="42">
      <c r="A1911" s="922" t="s">
        <v>4997</v>
      </c>
      <c r="B1911" s="922" t="s">
        <v>4998</v>
      </c>
      <c r="C1911" s="922" t="s">
        <v>5093</v>
      </c>
      <c r="D1911" s="923">
        <v>46156</v>
      </c>
      <c r="E1911" s="922" t="s">
        <v>5094</v>
      </c>
      <c r="F1911" s="927">
        <v>1831.508</v>
      </c>
      <c r="G1911" s="922">
        <v>0.6</v>
      </c>
      <c r="H1911" s="924">
        <v>1098.9048</v>
      </c>
      <c r="I1911" s="925"/>
      <c r="K1911" s="1078"/>
      <c r="L1911" s="1078"/>
    </row>
    <row r="1912" spans="1:12" s="926" customFormat="1" ht="42">
      <c r="A1912" s="922" t="s">
        <v>4997</v>
      </c>
      <c r="B1912" s="922" t="s">
        <v>4998</v>
      </c>
      <c r="C1912" s="922" t="s">
        <v>5095</v>
      </c>
      <c r="D1912" s="923">
        <v>46156</v>
      </c>
      <c r="E1912" s="922" t="s">
        <v>5096</v>
      </c>
      <c r="F1912" s="927">
        <v>1831.508</v>
      </c>
      <c r="G1912" s="922">
        <v>0.72</v>
      </c>
      <c r="H1912" s="924">
        <v>1318.6857600000001</v>
      </c>
      <c r="I1912" s="925"/>
      <c r="K1912" s="1078"/>
      <c r="L1912" s="1078"/>
    </row>
    <row r="1913" spans="1:12" s="926" customFormat="1" ht="42">
      <c r="A1913" s="922" t="s">
        <v>4997</v>
      </c>
      <c r="B1913" s="922" t="s">
        <v>4998</v>
      </c>
      <c r="C1913" s="922" t="s">
        <v>5097</v>
      </c>
      <c r="D1913" s="923">
        <v>46159</v>
      </c>
      <c r="E1913" s="922" t="s">
        <v>5098</v>
      </c>
      <c r="F1913" s="927">
        <v>1831.508</v>
      </c>
      <c r="G1913" s="922">
        <v>29.59</v>
      </c>
      <c r="H1913" s="924">
        <v>54194.32172</v>
      </c>
      <c r="I1913" s="925"/>
      <c r="K1913" s="1078"/>
      <c r="L1913" s="1078"/>
    </row>
    <row r="1914" spans="1:12" s="926" customFormat="1" ht="42">
      <c r="A1914" s="922" t="s">
        <v>4997</v>
      </c>
      <c r="B1914" s="922" t="s">
        <v>4998</v>
      </c>
      <c r="C1914" s="922" t="s">
        <v>5099</v>
      </c>
      <c r="D1914" s="923">
        <v>46159</v>
      </c>
      <c r="E1914" s="922" t="s">
        <v>5100</v>
      </c>
      <c r="F1914" s="927">
        <v>1831.508</v>
      </c>
      <c r="G1914" s="922">
        <v>32.950000000000003</v>
      </c>
      <c r="H1914" s="924">
        <v>60348.188600000009</v>
      </c>
      <c r="I1914" s="925"/>
      <c r="K1914" s="1078"/>
      <c r="L1914" s="1078"/>
    </row>
    <row r="1915" spans="1:12" s="926" customFormat="1" ht="42">
      <c r="A1915" s="922" t="s">
        <v>4997</v>
      </c>
      <c r="B1915" s="922" t="s">
        <v>4998</v>
      </c>
      <c r="C1915" s="922" t="s">
        <v>5101</v>
      </c>
      <c r="D1915" s="923">
        <v>46162</v>
      </c>
      <c r="E1915" s="922" t="s">
        <v>5102</v>
      </c>
      <c r="F1915" s="927">
        <v>1831.508</v>
      </c>
      <c r="G1915" s="922">
        <v>5.74</v>
      </c>
      <c r="H1915" s="924">
        <v>10512.85592</v>
      </c>
      <c r="I1915" s="925"/>
      <c r="K1915" s="1078"/>
      <c r="L1915" s="1078"/>
    </row>
    <row r="1916" spans="1:12" s="926" customFormat="1" ht="42">
      <c r="A1916" s="922" t="s">
        <v>4997</v>
      </c>
      <c r="B1916" s="922" t="s">
        <v>4998</v>
      </c>
      <c r="C1916" s="922" t="s">
        <v>5103</v>
      </c>
      <c r="D1916" s="923">
        <v>46162</v>
      </c>
      <c r="E1916" s="922" t="s">
        <v>5104</v>
      </c>
      <c r="F1916" s="927">
        <v>1831.508</v>
      </c>
      <c r="G1916" s="922">
        <v>20.82</v>
      </c>
      <c r="H1916" s="924">
        <v>38131.99656</v>
      </c>
      <c r="I1916" s="925"/>
      <c r="K1916" s="1078"/>
      <c r="L1916" s="1078"/>
    </row>
    <row r="1917" spans="1:12" s="926" customFormat="1" ht="42">
      <c r="A1917" s="922" t="s">
        <v>4997</v>
      </c>
      <c r="B1917" s="922" t="s">
        <v>4998</v>
      </c>
      <c r="C1917" s="922" t="s">
        <v>5105</v>
      </c>
      <c r="D1917" s="923">
        <v>46245</v>
      </c>
      <c r="E1917" s="922" t="s">
        <v>5106</v>
      </c>
      <c r="F1917" s="927">
        <v>1831.508</v>
      </c>
      <c r="G1917" s="922">
        <v>4.0999999999999996</v>
      </c>
      <c r="H1917" s="924">
        <v>7509.1827999999996</v>
      </c>
      <c r="I1917" s="925"/>
      <c r="K1917" s="1078"/>
      <c r="L1917" s="1078"/>
    </row>
    <row r="1918" spans="1:12" s="926" customFormat="1" ht="42">
      <c r="A1918" s="922" t="s">
        <v>4997</v>
      </c>
      <c r="B1918" s="922" t="s">
        <v>4998</v>
      </c>
      <c r="C1918" s="922" t="s">
        <v>5107</v>
      </c>
      <c r="D1918" s="923">
        <v>46245</v>
      </c>
      <c r="E1918" s="922" t="s">
        <v>5108</v>
      </c>
      <c r="F1918" s="927">
        <v>1831.508</v>
      </c>
      <c r="G1918" s="922">
        <v>2.4700000000000002</v>
      </c>
      <c r="H1918" s="924">
        <v>4523.8247600000004</v>
      </c>
      <c r="I1918" s="925"/>
      <c r="K1918" s="1078"/>
      <c r="L1918" s="1078"/>
    </row>
    <row r="1919" spans="1:12" s="926" customFormat="1" ht="42">
      <c r="A1919" s="922" t="s">
        <v>4997</v>
      </c>
      <c r="B1919" s="922" t="s">
        <v>4998</v>
      </c>
      <c r="C1919" s="922" t="s">
        <v>5109</v>
      </c>
      <c r="D1919" s="923">
        <v>46246</v>
      </c>
      <c r="E1919" s="922" t="s">
        <v>5110</v>
      </c>
      <c r="F1919" s="927">
        <v>1831.508</v>
      </c>
      <c r="G1919" s="922">
        <v>4.0999999999999996</v>
      </c>
      <c r="H1919" s="924">
        <v>7509.1827999999996</v>
      </c>
      <c r="I1919" s="925"/>
      <c r="K1919" s="1078"/>
      <c r="L1919" s="1078"/>
    </row>
    <row r="1920" spans="1:12" s="926" customFormat="1" ht="42">
      <c r="A1920" s="922" t="s">
        <v>4997</v>
      </c>
      <c r="B1920" s="922" t="s">
        <v>4998</v>
      </c>
      <c r="C1920" s="922" t="s">
        <v>5111</v>
      </c>
      <c r="D1920" s="923">
        <v>46246</v>
      </c>
      <c r="E1920" s="922" t="s">
        <v>5112</v>
      </c>
      <c r="F1920" s="927">
        <v>1831.508</v>
      </c>
      <c r="G1920" s="922">
        <v>2.4700000000000002</v>
      </c>
      <c r="H1920" s="924">
        <v>4523.8247600000004</v>
      </c>
      <c r="I1920" s="925"/>
      <c r="K1920" s="1078"/>
      <c r="L1920" s="1078"/>
    </row>
    <row r="1921" spans="1:12" s="926" customFormat="1" ht="63">
      <c r="A1921" s="922" t="s">
        <v>4997</v>
      </c>
      <c r="B1921" s="922" t="s">
        <v>4998</v>
      </c>
      <c r="C1921" s="922" t="s">
        <v>5113</v>
      </c>
      <c r="D1921" s="923">
        <v>46254</v>
      </c>
      <c r="E1921" s="922" t="s">
        <v>5114</v>
      </c>
      <c r="F1921" s="927">
        <v>1831.508</v>
      </c>
      <c r="G1921" s="922">
        <v>6.49</v>
      </c>
      <c r="H1921" s="924">
        <v>11886.486920000001</v>
      </c>
      <c r="I1921" s="925"/>
      <c r="K1921" s="1078"/>
      <c r="L1921" s="1078"/>
    </row>
    <row r="1922" spans="1:12" s="926" customFormat="1" ht="42">
      <c r="A1922" s="922" t="s">
        <v>4997</v>
      </c>
      <c r="B1922" s="922" t="s">
        <v>4998</v>
      </c>
      <c r="C1922" s="922" t="s">
        <v>5985</v>
      </c>
      <c r="D1922" s="923">
        <v>46295</v>
      </c>
      <c r="E1922" s="922" t="s">
        <v>5986</v>
      </c>
      <c r="F1922" s="927">
        <v>1831.508</v>
      </c>
      <c r="G1922" s="922">
        <v>13.53</v>
      </c>
      <c r="H1922" s="924">
        <v>24780.303240000001</v>
      </c>
      <c r="I1922" s="925"/>
      <c r="K1922" s="1078"/>
      <c r="L1922" s="1078"/>
    </row>
    <row r="1923" spans="1:12" s="926" customFormat="1" ht="42">
      <c r="A1923" s="922" t="s">
        <v>4997</v>
      </c>
      <c r="B1923" s="922" t="s">
        <v>4998</v>
      </c>
      <c r="C1923" s="922" t="s">
        <v>5987</v>
      </c>
      <c r="D1923" s="923">
        <v>46295</v>
      </c>
      <c r="E1923" s="922" t="s">
        <v>5988</v>
      </c>
      <c r="F1923" s="927">
        <v>1831.508</v>
      </c>
      <c r="G1923" s="922">
        <v>4.51</v>
      </c>
      <c r="H1923" s="924">
        <v>8260.1010800000004</v>
      </c>
      <c r="I1923" s="925"/>
      <c r="K1923" s="1078"/>
      <c r="L1923" s="1078"/>
    </row>
    <row r="1924" spans="1:12" s="926" customFormat="1" ht="42">
      <c r="A1924" s="922" t="s">
        <v>4997</v>
      </c>
      <c r="B1924" s="922" t="s">
        <v>4998</v>
      </c>
      <c r="C1924" s="922" t="s">
        <v>5989</v>
      </c>
      <c r="D1924" s="923">
        <v>46296</v>
      </c>
      <c r="E1924" s="922" t="s">
        <v>5990</v>
      </c>
      <c r="F1924" s="927">
        <v>1831.508</v>
      </c>
      <c r="G1924" s="922">
        <v>54.14</v>
      </c>
      <c r="H1924" s="924">
        <v>99157.843120000005</v>
      </c>
      <c r="I1924" s="925"/>
      <c r="K1924" s="1078"/>
      <c r="L1924" s="1078"/>
    </row>
    <row r="1925" spans="1:12" s="926" customFormat="1" ht="42">
      <c r="A1925" s="922" t="s">
        <v>5991</v>
      </c>
      <c r="B1925" s="922" t="s">
        <v>5992</v>
      </c>
      <c r="C1925" s="922" t="s">
        <v>5993</v>
      </c>
      <c r="D1925" s="923">
        <v>46296</v>
      </c>
      <c r="E1925" s="922" t="s">
        <v>5994</v>
      </c>
      <c r="F1925" s="927">
        <v>1935.1120000000001</v>
      </c>
      <c r="G1925" s="922">
        <v>13.35</v>
      </c>
      <c r="H1925" s="924">
        <v>25833.745200000001</v>
      </c>
      <c r="I1925" s="925"/>
      <c r="K1925" s="1078"/>
      <c r="L1925" s="1078"/>
    </row>
    <row r="1926" spans="1:12" s="926" customFormat="1" ht="42">
      <c r="A1926" s="922" t="s">
        <v>5991</v>
      </c>
      <c r="B1926" s="922" t="s">
        <v>5992</v>
      </c>
      <c r="C1926" s="922" t="s">
        <v>5995</v>
      </c>
      <c r="D1926" s="923">
        <v>46296</v>
      </c>
      <c r="E1926" s="922" t="s">
        <v>5996</v>
      </c>
      <c r="F1926" s="927">
        <v>1935.1120000000001</v>
      </c>
      <c r="G1926" s="922">
        <v>4.45</v>
      </c>
      <c r="H1926" s="924">
        <v>8611.2484000000004</v>
      </c>
      <c r="I1926" s="925"/>
      <c r="K1926" s="1078"/>
      <c r="L1926" s="1078"/>
    </row>
    <row r="1927" spans="1:12" s="926" customFormat="1" ht="42">
      <c r="A1927" s="922" t="s">
        <v>5991</v>
      </c>
      <c r="B1927" s="922" t="s">
        <v>5992</v>
      </c>
      <c r="C1927" s="922" t="s">
        <v>5997</v>
      </c>
      <c r="D1927" s="923">
        <v>46298</v>
      </c>
      <c r="E1927" s="922" t="s">
        <v>5998</v>
      </c>
      <c r="F1927" s="927">
        <v>1935.1120000000001</v>
      </c>
      <c r="G1927" s="922">
        <v>53.42</v>
      </c>
      <c r="H1927" s="924">
        <v>103373.68304</v>
      </c>
      <c r="I1927" s="925"/>
      <c r="K1927" s="1078"/>
      <c r="L1927" s="1078"/>
    </row>
    <row r="1928" spans="1:12" s="926" customFormat="1" ht="42">
      <c r="A1928" s="922" t="s">
        <v>5991</v>
      </c>
      <c r="B1928" s="922" t="s">
        <v>5992</v>
      </c>
      <c r="C1928" s="922" t="s">
        <v>6207</v>
      </c>
      <c r="D1928" s="923">
        <v>46305</v>
      </c>
      <c r="E1928" s="922" t="s">
        <v>6208</v>
      </c>
      <c r="F1928" s="927">
        <v>1935.1120000000001</v>
      </c>
      <c r="G1928" s="922">
        <v>14.79</v>
      </c>
      <c r="H1928" s="924">
        <v>28620.306479999999</v>
      </c>
      <c r="I1928" s="925"/>
      <c r="K1928" s="1078"/>
      <c r="L1928" s="1078"/>
    </row>
    <row r="1929" spans="1:12" s="926" customFormat="1" ht="42">
      <c r="A1929" s="922" t="s">
        <v>5991</v>
      </c>
      <c r="B1929" s="922" t="s">
        <v>5992</v>
      </c>
      <c r="C1929" s="922" t="s">
        <v>6209</v>
      </c>
      <c r="D1929" s="923">
        <v>46305</v>
      </c>
      <c r="E1929" s="922" t="s">
        <v>6210</v>
      </c>
      <c r="F1929" s="927">
        <v>1935.1120000000001</v>
      </c>
      <c r="G1929" s="922">
        <v>4.93</v>
      </c>
      <c r="H1929" s="924">
        <v>9540.1021600000004</v>
      </c>
      <c r="I1929" s="925"/>
      <c r="K1929" s="1078"/>
      <c r="L1929" s="1078"/>
    </row>
    <row r="1930" spans="1:12" s="926" customFormat="1" ht="63">
      <c r="A1930" s="922" t="s">
        <v>1499</v>
      </c>
      <c r="B1930" s="922" t="s">
        <v>1500</v>
      </c>
      <c r="C1930" s="922" t="s">
        <v>5115</v>
      </c>
      <c r="D1930" s="923">
        <v>46183</v>
      </c>
      <c r="E1930" s="922" t="s">
        <v>5116</v>
      </c>
      <c r="F1930" s="927">
        <v>601.42999999999995</v>
      </c>
      <c r="G1930" s="922">
        <v>2.78</v>
      </c>
      <c r="H1930" s="924">
        <v>1671.9753999999998</v>
      </c>
      <c r="I1930" s="925"/>
      <c r="K1930" s="1078"/>
      <c r="L1930" s="1078"/>
    </row>
    <row r="1931" spans="1:12" s="926" customFormat="1" ht="63">
      <c r="A1931" s="922" t="s">
        <v>1499</v>
      </c>
      <c r="B1931" s="922" t="s">
        <v>1500</v>
      </c>
      <c r="C1931" s="922" t="s">
        <v>5117</v>
      </c>
      <c r="D1931" s="923">
        <v>46183</v>
      </c>
      <c r="E1931" s="922" t="s">
        <v>5118</v>
      </c>
      <c r="F1931" s="927">
        <v>601.42999999999995</v>
      </c>
      <c r="G1931" s="922">
        <v>5.18</v>
      </c>
      <c r="H1931" s="924">
        <v>3115.4073999999996</v>
      </c>
      <c r="I1931" s="925"/>
      <c r="K1931" s="1078"/>
      <c r="L1931" s="1078"/>
    </row>
    <row r="1932" spans="1:12" s="926" customFormat="1" ht="63">
      <c r="A1932" s="922" t="s">
        <v>1499</v>
      </c>
      <c r="B1932" s="922" t="s">
        <v>1500</v>
      </c>
      <c r="C1932" s="922" t="s">
        <v>5119</v>
      </c>
      <c r="D1932" s="923">
        <v>46183</v>
      </c>
      <c r="E1932" s="922" t="s">
        <v>5120</v>
      </c>
      <c r="F1932" s="927">
        <v>601.42999999999995</v>
      </c>
      <c r="G1932" s="922">
        <v>9.4499999999999993</v>
      </c>
      <c r="H1932" s="924">
        <v>5683.5134999999991</v>
      </c>
      <c r="I1932" s="925"/>
      <c r="K1932" s="1078"/>
      <c r="L1932" s="1078"/>
    </row>
    <row r="1933" spans="1:12" s="926" customFormat="1" ht="63">
      <c r="A1933" s="922" t="s">
        <v>1499</v>
      </c>
      <c r="B1933" s="922" t="s">
        <v>1500</v>
      </c>
      <c r="C1933" s="922" t="s">
        <v>5121</v>
      </c>
      <c r="D1933" s="923">
        <v>46183</v>
      </c>
      <c r="E1933" s="922" t="s">
        <v>5122</v>
      </c>
      <c r="F1933" s="927">
        <v>601.42999999999995</v>
      </c>
      <c r="G1933" s="922">
        <v>6.71</v>
      </c>
      <c r="H1933" s="924">
        <v>4035.5952999999995</v>
      </c>
      <c r="I1933" s="925"/>
      <c r="K1933" s="1078"/>
      <c r="L1933" s="1078"/>
    </row>
    <row r="1934" spans="1:12" s="926" customFormat="1" ht="42">
      <c r="A1934" s="922" t="s">
        <v>1499</v>
      </c>
      <c r="B1934" s="922" t="s">
        <v>1500</v>
      </c>
      <c r="C1934" s="922" t="s">
        <v>5123</v>
      </c>
      <c r="D1934" s="923">
        <v>46183</v>
      </c>
      <c r="E1934" s="922" t="s">
        <v>5124</v>
      </c>
      <c r="F1934" s="927">
        <v>601.42999999999995</v>
      </c>
      <c r="G1934" s="922">
        <v>1.39</v>
      </c>
      <c r="H1934" s="924">
        <v>835.9876999999999</v>
      </c>
      <c r="I1934" s="925"/>
      <c r="K1934" s="1078"/>
      <c r="L1934" s="1078"/>
    </row>
    <row r="1935" spans="1:12" s="926" customFormat="1" ht="42">
      <c r="A1935" s="922" t="s">
        <v>1499</v>
      </c>
      <c r="B1935" s="922" t="s">
        <v>1500</v>
      </c>
      <c r="C1935" s="922" t="s">
        <v>5125</v>
      </c>
      <c r="D1935" s="923">
        <v>46183</v>
      </c>
      <c r="E1935" s="922" t="s">
        <v>5126</v>
      </c>
      <c r="F1935" s="927">
        <v>601.42999999999995</v>
      </c>
      <c r="G1935" s="922">
        <v>2.59</v>
      </c>
      <c r="H1935" s="924">
        <v>1557.7036999999998</v>
      </c>
      <c r="I1935" s="925"/>
      <c r="K1935" s="1078"/>
      <c r="L1935" s="1078"/>
    </row>
    <row r="1936" spans="1:12" s="926" customFormat="1" ht="63">
      <c r="A1936" s="922" t="s">
        <v>1499</v>
      </c>
      <c r="B1936" s="922" t="s">
        <v>1500</v>
      </c>
      <c r="C1936" s="922" t="s">
        <v>5127</v>
      </c>
      <c r="D1936" s="923">
        <v>46183</v>
      </c>
      <c r="E1936" s="922" t="s">
        <v>5128</v>
      </c>
      <c r="F1936" s="927">
        <v>601.42999999999995</v>
      </c>
      <c r="G1936" s="922">
        <v>4.72</v>
      </c>
      <c r="H1936" s="924">
        <v>2838.7495999999996</v>
      </c>
      <c r="I1936" s="925"/>
      <c r="K1936" s="1078"/>
      <c r="L1936" s="1078"/>
    </row>
    <row r="1937" spans="1:12" s="926" customFormat="1" ht="42">
      <c r="A1937" s="922" t="s">
        <v>1499</v>
      </c>
      <c r="B1937" s="922" t="s">
        <v>1500</v>
      </c>
      <c r="C1937" s="922" t="s">
        <v>5129</v>
      </c>
      <c r="D1937" s="923">
        <v>46183</v>
      </c>
      <c r="E1937" s="922" t="s">
        <v>5130</v>
      </c>
      <c r="F1937" s="927">
        <v>601.42999999999995</v>
      </c>
      <c r="G1937" s="922">
        <v>3.35</v>
      </c>
      <c r="H1937" s="924">
        <v>2014.7904999999998</v>
      </c>
      <c r="I1937" s="925"/>
      <c r="K1937" s="1078"/>
      <c r="L1937" s="1078"/>
    </row>
    <row r="1938" spans="1:12" s="926" customFormat="1" ht="294">
      <c r="A1938" s="922" t="s">
        <v>1499</v>
      </c>
      <c r="B1938" s="922" t="s">
        <v>1500</v>
      </c>
      <c r="C1938" s="922" t="s">
        <v>5131</v>
      </c>
      <c r="D1938" s="923">
        <v>46278</v>
      </c>
      <c r="E1938" s="922" t="s">
        <v>5132</v>
      </c>
      <c r="F1938" s="927">
        <v>601.42999999999995</v>
      </c>
      <c r="G1938" s="922">
        <v>39.1</v>
      </c>
      <c r="H1938" s="924">
        <v>23515.913</v>
      </c>
      <c r="I1938" s="925"/>
      <c r="K1938" s="1078"/>
      <c r="L1938" s="1078"/>
    </row>
    <row r="1939" spans="1:12" s="926" customFormat="1" ht="273">
      <c r="A1939" s="922" t="s">
        <v>1499</v>
      </c>
      <c r="B1939" s="922" t="s">
        <v>1500</v>
      </c>
      <c r="C1939" s="922" t="s">
        <v>5133</v>
      </c>
      <c r="D1939" s="923">
        <v>46123</v>
      </c>
      <c r="E1939" s="922" t="s">
        <v>5134</v>
      </c>
      <c r="F1939" s="927">
        <v>601.42999999999995</v>
      </c>
      <c r="G1939" s="922">
        <v>19.55</v>
      </c>
      <c r="H1939" s="924">
        <v>11757.9565</v>
      </c>
      <c r="I1939" s="925"/>
      <c r="K1939" s="1078"/>
      <c r="L1939" s="1078"/>
    </row>
    <row r="1940" spans="1:12" s="926" customFormat="1" ht="294">
      <c r="A1940" s="922" t="s">
        <v>1499</v>
      </c>
      <c r="B1940" s="922" t="s">
        <v>1500</v>
      </c>
      <c r="C1940" s="922" t="s">
        <v>5135</v>
      </c>
      <c r="D1940" s="923">
        <v>46126</v>
      </c>
      <c r="E1940" s="922" t="s">
        <v>5136</v>
      </c>
      <c r="F1940" s="927">
        <v>601.42999999999995</v>
      </c>
      <c r="G1940" s="922">
        <v>254.12</v>
      </c>
      <c r="H1940" s="924">
        <v>152835.3916</v>
      </c>
      <c r="I1940" s="925"/>
      <c r="K1940" s="1078"/>
      <c r="L1940" s="1078"/>
    </row>
    <row r="1941" spans="1:12" s="926" customFormat="1" ht="126">
      <c r="A1941" s="922" t="s">
        <v>1499</v>
      </c>
      <c r="B1941" s="922" t="s">
        <v>1500</v>
      </c>
      <c r="C1941" s="922" t="s">
        <v>5137</v>
      </c>
      <c r="D1941" s="923">
        <v>46183</v>
      </c>
      <c r="E1941" s="922" t="s">
        <v>5138</v>
      </c>
      <c r="F1941" s="927">
        <v>601.42999999999995</v>
      </c>
      <c r="G1941" s="922">
        <v>11.89</v>
      </c>
      <c r="H1941" s="924">
        <v>7151.0027</v>
      </c>
      <c r="I1941" s="925"/>
      <c r="K1941" s="1078"/>
      <c r="L1941" s="1078"/>
    </row>
    <row r="1942" spans="1:12" s="926" customFormat="1" ht="126">
      <c r="A1942" s="922" t="s">
        <v>1499</v>
      </c>
      <c r="B1942" s="922" t="s">
        <v>1500</v>
      </c>
      <c r="C1942" s="922" t="s">
        <v>5139</v>
      </c>
      <c r="D1942" s="923">
        <v>46183</v>
      </c>
      <c r="E1942" s="922" t="s">
        <v>5140</v>
      </c>
      <c r="F1942" s="927">
        <v>601.42999999999995</v>
      </c>
      <c r="G1942" s="922">
        <v>5.94</v>
      </c>
      <c r="H1942" s="924">
        <v>3572.4942000000001</v>
      </c>
      <c r="I1942" s="925"/>
      <c r="K1942" s="1078"/>
      <c r="L1942" s="1078"/>
    </row>
    <row r="1943" spans="1:12" s="926" customFormat="1" ht="105">
      <c r="A1943" s="922" t="s">
        <v>1499</v>
      </c>
      <c r="B1943" s="922" t="s">
        <v>1500</v>
      </c>
      <c r="C1943" s="922" t="s">
        <v>5141</v>
      </c>
      <c r="D1943" s="923">
        <v>46175</v>
      </c>
      <c r="E1943" s="922" t="s">
        <v>5142</v>
      </c>
      <c r="F1943" s="927">
        <v>601.42999999999995</v>
      </c>
      <c r="G1943" s="922">
        <v>77.260000000000005</v>
      </c>
      <c r="H1943" s="924">
        <v>46466.481800000001</v>
      </c>
      <c r="I1943" s="925"/>
      <c r="K1943" s="1078"/>
      <c r="L1943" s="1078"/>
    </row>
    <row r="1944" spans="1:12" s="926" customFormat="1" ht="63">
      <c r="A1944" s="922" t="s">
        <v>1499</v>
      </c>
      <c r="B1944" s="922" t="s">
        <v>1500</v>
      </c>
      <c r="C1944" s="922" t="s">
        <v>5143</v>
      </c>
      <c r="D1944" s="923">
        <v>46183</v>
      </c>
      <c r="E1944" s="922" t="s">
        <v>5144</v>
      </c>
      <c r="F1944" s="927">
        <v>601.42999999999995</v>
      </c>
      <c r="G1944" s="922">
        <v>7.05</v>
      </c>
      <c r="H1944" s="924">
        <v>4240.0814999999993</v>
      </c>
      <c r="I1944" s="925"/>
      <c r="K1944" s="1078"/>
      <c r="L1944" s="1078"/>
    </row>
    <row r="1945" spans="1:12" s="926" customFormat="1" ht="63">
      <c r="A1945" s="922" t="s">
        <v>1499</v>
      </c>
      <c r="B1945" s="922" t="s">
        <v>1500</v>
      </c>
      <c r="C1945" s="922" t="s">
        <v>5145</v>
      </c>
      <c r="D1945" s="923">
        <v>46183</v>
      </c>
      <c r="E1945" s="922" t="s">
        <v>5146</v>
      </c>
      <c r="F1945" s="927">
        <v>601.42999999999995</v>
      </c>
      <c r="G1945" s="922">
        <v>3.52</v>
      </c>
      <c r="H1945" s="924">
        <v>2117.0335999999998</v>
      </c>
      <c r="I1945" s="925"/>
      <c r="K1945" s="1078"/>
      <c r="L1945" s="1078"/>
    </row>
    <row r="1946" spans="1:12" s="926" customFormat="1" ht="63">
      <c r="A1946" s="922" t="s">
        <v>1499</v>
      </c>
      <c r="B1946" s="922" t="s">
        <v>1500</v>
      </c>
      <c r="C1946" s="922" t="s">
        <v>5147</v>
      </c>
      <c r="D1946" s="923">
        <v>46176</v>
      </c>
      <c r="E1946" s="922" t="s">
        <v>5148</v>
      </c>
      <c r="F1946" s="927">
        <v>601.42999999999995</v>
      </c>
      <c r="G1946" s="922">
        <v>45.81</v>
      </c>
      <c r="H1946" s="924">
        <v>27551.508299999998</v>
      </c>
      <c r="I1946" s="925"/>
      <c r="K1946" s="1078"/>
      <c r="L1946" s="1078"/>
    </row>
    <row r="1947" spans="1:12" s="926" customFormat="1" ht="63">
      <c r="A1947" s="922" t="s">
        <v>1499</v>
      </c>
      <c r="B1947" s="922" t="s">
        <v>1500</v>
      </c>
      <c r="C1947" s="922" t="s">
        <v>5149</v>
      </c>
      <c r="D1947" s="923">
        <v>46176</v>
      </c>
      <c r="E1947" s="922" t="s">
        <v>5150</v>
      </c>
      <c r="F1947" s="927">
        <v>601.42999999999995</v>
      </c>
      <c r="G1947" s="922">
        <v>2.67</v>
      </c>
      <c r="H1947" s="924">
        <v>1605.8180999999997</v>
      </c>
      <c r="I1947" s="925"/>
      <c r="K1947" s="1078"/>
      <c r="L1947" s="1078"/>
    </row>
    <row r="1948" spans="1:12" s="926" customFormat="1" ht="63">
      <c r="A1948" s="922" t="s">
        <v>1499</v>
      </c>
      <c r="B1948" s="922" t="s">
        <v>1500</v>
      </c>
      <c r="C1948" s="922" t="s">
        <v>5151</v>
      </c>
      <c r="D1948" s="923">
        <v>46176</v>
      </c>
      <c r="E1948" s="922" t="s">
        <v>5152</v>
      </c>
      <c r="F1948" s="927">
        <v>601.42999999999995</v>
      </c>
      <c r="G1948" s="922">
        <v>1.34</v>
      </c>
      <c r="H1948" s="924">
        <v>805.9162</v>
      </c>
      <c r="I1948" s="925"/>
      <c r="K1948" s="1078"/>
      <c r="L1948" s="1078"/>
    </row>
    <row r="1949" spans="1:12" s="926" customFormat="1" ht="63">
      <c r="A1949" s="922" t="s">
        <v>1499</v>
      </c>
      <c r="B1949" s="922" t="s">
        <v>1500</v>
      </c>
      <c r="C1949" s="922" t="s">
        <v>5153</v>
      </c>
      <c r="D1949" s="923">
        <v>46176</v>
      </c>
      <c r="E1949" s="922" t="s">
        <v>5154</v>
      </c>
      <c r="F1949" s="927">
        <v>601.42999999999995</v>
      </c>
      <c r="G1949" s="922">
        <v>4.22</v>
      </c>
      <c r="H1949" s="924">
        <v>2538.0345999999995</v>
      </c>
      <c r="I1949" s="925"/>
      <c r="K1949" s="1078"/>
      <c r="L1949" s="1078"/>
    </row>
    <row r="1950" spans="1:12" s="926" customFormat="1" ht="63">
      <c r="A1950" s="922" t="s">
        <v>1499</v>
      </c>
      <c r="B1950" s="922" t="s">
        <v>1500</v>
      </c>
      <c r="C1950" s="922" t="s">
        <v>5155</v>
      </c>
      <c r="D1950" s="923">
        <v>46176</v>
      </c>
      <c r="E1950" s="922" t="s">
        <v>5156</v>
      </c>
      <c r="F1950" s="927">
        <v>601.42999999999995</v>
      </c>
      <c r="G1950" s="922">
        <v>2.11</v>
      </c>
      <c r="H1950" s="924">
        <v>1269.0172999999998</v>
      </c>
      <c r="I1950" s="925"/>
      <c r="K1950" s="1078"/>
      <c r="L1950" s="1078"/>
    </row>
    <row r="1951" spans="1:12" s="926" customFormat="1" ht="63">
      <c r="A1951" s="922" t="s">
        <v>1499</v>
      </c>
      <c r="B1951" s="922" t="s">
        <v>1500</v>
      </c>
      <c r="C1951" s="922" t="s">
        <v>5157</v>
      </c>
      <c r="D1951" s="923">
        <v>46176</v>
      </c>
      <c r="E1951" s="922" t="s">
        <v>5158</v>
      </c>
      <c r="F1951" s="927">
        <v>601.42999999999995</v>
      </c>
      <c r="G1951" s="922">
        <v>4.25</v>
      </c>
      <c r="H1951" s="924">
        <v>2556.0774999999999</v>
      </c>
      <c r="I1951" s="925"/>
      <c r="K1951" s="1078"/>
      <c r="L1951" s="1078"/>
    </row>
    <row r="1952" spans="1:12" s="926" customFormat="1" ht="63">
      <c r="A1952" s="922" t="s">
        <v>1499</v>
      </c>
      <c r="B1952" s="922" t="s">
        <v>1500</v>
      </c>
      <c r="C1952" s="922" t="s">
        <v>5159</v>
      </c>
      <c r="D1952" s="923">
        <v>46176</v>
      </c>
      <c r="E1952" s="922" t="s">
        <v>5160</v>
      </c>
      <c r="F1952" s="927">
        <v>601.42999999999995</v>
      </c>
      <c r="G1952" s="922">
        <v>2.13</v>
      </c>
      <c r="H1952" s="924">
        <v>1281.0458999999998</v>
      </c>
      <c r="I1952" s="925"/>
      <c r="K1952" s="1078"/>
      <c r="L1952" s="1078"/>
    </row>
    <row r="1953" spans="1:12" s="926" customFormat="1" ht="63">
      <c r="A1953" s="922" t="s">
        <v>1499</v>
      </c>
      <c r="B1953" s="922" t="s">
        <v>1500</v>
      </c>
      <c r="C1953" s="922" t="s">
        <v>5161</v>
      </c>
      <c r="D1953" s="923">
        <v>46177</v>
      </c>
      <c r="E1953" s="922" t="s">
        <v>5162</v>
      </c>
      <c r="F1953" s="927">
        <v>601.42999999999995</v>
      </c>
      <c r="G1953" s="922">
        <v>18.25</v>
      </c>
      <c r="H1953" s="924">
        <v>10976.0975</v>
      </c>
      <c r="I1953" s="925"/>
      <c r="K1953" s="1078"/>
      <c r="L1953" s="1078"/>
    </row>
    <row r="1954" spans="1:12" s="926" customFormat="1" ht="63">
      <c r="A1954" s="922" t="s">
        <v>1499</v>
      </c>
      <c r="B1954" s="922" t="s">
        <v>1500</v>
      </c>
      <c r="C1954" s="922" t="s">
        <v>5163</v>
      </c>
      <c r="D1954" s="923">
        <v>46177</v>
      </c>
      <c r="E1954" s="922" t="s">
        <v>5164</v>
      </c>
      <c r="F1954" s="927">
        <v>601.42999999999995</v>
      </c>
      <c r="G1954" s="922">
        <v>33.93</v>
      </c>
      <c r="H1954" s="924">
        <v>20406.519899999999</v>
      </c>
      <c r="I1954" s="925"/>
      <c r="K1954" s="1078"/>
      <c r="L1954" s="1078"/>
    </row>
    <row r="1955" spans="1:12" s="926" customFormat="1" ht="63">
      <c r="A1955" s="922" t="s">
        <v>1499</v>
      </c>
      <c r="B1955" s="922" t="s">
        <v>1500</v>
      </c>
      <c r="C1955" s="922" t="s">
        <v>5165</v>
      </c>
      <c r="D1955" s="923">
        <v>46177</v>
      </c>
      <c r="E1955" s="922" t="s">
        <v>5166</v>
      </c>
      <c r="F1955" s="927">
        <v>601.42999999999995</v>
      </c>
      <c r="G1955" s="922">
        <v>61.31</v>
      </c>
      <c r="H1955" s="924">
        <v>36873.673299999995</v>
      </c>
      <c r="I1955" s="925"/>
      <c r="K1955" s="1078"/>
      <c r="L1955" s="1078"/>
    </row>
    <row r="1956" spans="1:12" s="926" customFormat="1" ht="63">
      <c r="A1956" s="922" t="s">
        <v>1499</v>
      </c>
      <c r="B1956" s="922" t="s">
        <v>1500</v>
      </c>
      <c r="C1956" s="922" t="s">
        <v>5167</v>
      </c>
      <c r="D1956" s="923">
        <v>46177</v>
      </c>
      <c r="E1956" s="922" t="s">
        <v>5168</v>
      </c>
      <c r="F1956" s="927">
        <v>601.42999999999995</v>
      </c>
      <c r="G1956" s="922">
        <v>44.48</v>
      </c>
      <c r="H1956" s="924">
        <v>26751.606399999997</v>
      </c>
      <c r="I1956" s="925"/>
      <c r="K1956" s="1078"/>
      <c r="L1956" s="1078"/>
    </row>
    <row r="1957" spans="1:12" s="926" customFormat="1" ht="273">
      <c r="A1957" s="922" t="s">
        <v>1499</v>
      </c>
      <c r="B1957" s="922" t="s">
        <v>1500</v>
      </c>
      <c r="C1957" s="922" t="s">
        <v>5169</v>
      </c>
      <c r="D1957" s="923">
        <v>46278</v>
      </c>
      <c r="E1957" s="922" t="s">
        <v>5170</v>
      </c>
      <c r="F1957" s="927">
        <v>601.42999999999995</v>
      </c>
      <c r="G1957" s="922">
        <v>45.56</v>
      </c>
      <c r="H1957" s="924">
        <v>27401.150799999999</v>
      </c>
      <c r="I1957" s="925"/>
      <c r="K1957" s="1078"/>
      <c r="L1957" s="1078"/>
    </row>
    <row r="1958" spans="1:12" s="926" customFormat="1" ht="273">
      <c r="A1958" s="922" t="s">
        <v>1499</v>
      </c>
      <c r="B1958" s="922" t="s">
        <v>1500</v>
      </c>
      <c r="C1958" s="922" t="s">
        <v>5171</v>
      </c>
      <c r="D1958" s="923">
        <v>46278</v>
      </c>
      <c r="E1958" s="922" t="s">
        <v>5172</v>
      </c>
      <c r="F1958" s="927">
        <v>601.42999999999995</v>
      </c>
      <c r="G1958" s="922">
        <v>22.97</v>
      </c>
      <c r="H1958" s="924">
        <v>13814.847099999999</v>
      </c>
      <c r="I1958" s="925"/>
      <c r="K1958" s="1078"/>
      <c r="L1958" s="1078"/>
    </row>
    <row r="1959" spans="1:12" s="926" customFormat="1" ht="273">
      <c r="A1959" s="922" t="s">
        <v>1499</v>
      </c>
      <c r="B1959" s="922" t="s">
        <v>1500</v>
      </c>
      <c r="C1959" s="922" t="s">
        <v>5173</v>
      </c>
      <c r="D1959" s="923">
        <v>46181</v>
      </c>
      <c r="E1959" s="922" t="s">
        <v>5174</v>
      </c>
      <c r="F1959" s="927">
        <v>601.42999999999995</v>
      </c>
      <c r="G1959" s="922">
        <v>298.56</v>
      </c>
      <c r="H1959" s="924">
        <v>179562.94079999998</v>
      </c>
      <c r="I1959" s="925"/>
      <c r="K1959" s="1078"/>
      <c r="L1959" s="1078"/>
    </row>
    <row r="1960" spans="1:12" s="926" customFormat="1" ht="63">
      <c r="A1960" s="922" t="s">
        <v>1499</v>
      </c>
      <c r="B1960" s="922" t="s">
        <v>1500</v>
      </c>
      <c r="C1960" s="922" t="s">
        <v>5175</v>
      </c>
      <c r="D1960" s="923">
        <v>46181</v>
      </c>
      <c r="E1960" s="922" t="s">
        <v>5176</v>
      </c>
      <c r="F1960" s="927">
        <v>601.42999999999995</v>
      </c>
      <c r="G1960" s="922">
        <v>4.29</v>
      </c>
      <c r="H1960" s="924">
        <v>2580.1346999999996</v>
      </c>
      <c r="I1960" s="925"/>
      <c r="K1960" s="1078"/>
      <c r="L1960" s="1078"/>
    </row>
    <row r="1961" spans="1:12" s="926" customFormat="1" ht="63">
      <c r="A1961" s="922" t="s">
        <v>1499</v>
      </c>
      <c r="B1961" s="922" t="s">
        <v>1500</v>
      </c>
      <c r="C1961" s="922" t="s">
        <v>5177</v>
      </c>
      <c r="D1961" s="923">
        <v>46181</v>
      </c>
      <c r="E1961" s="922" t="s">
        <v>5178</v>
      </c>
      <c r="F1961" s="927">
        <v>601.42999999999995</v>
      </c>
      <c r="G1961" s="922">
        <v>4.1399999999999997</v>
      </c>
      <c r="H1961" s="924">
        <v>2489.9201999999996</v>
      </c>
      <c r="I1961" s="925"/>
      <c r="K1961" s="1078"/>
      <c r="L1961" s="1078"/>
    </row>
    <row r="1962" spans="1:12" s="926" customFormat="1" ht="63">
      <c r="A1962" s="922" t="s">
        <v>1499</v>
      </c>
      <c r="B1962" s="922" t="s">
        <v>1500</v>
      </c>
      <c r="C1962" s="922" t="s">
        <v>5179</v>
      </c>
      <c r="D1962" s="923">
        <v>46181</v>
      </c>
      <c r="E1962" s="922" t="s">
        <v>5180</v>
      </c>
      <c r="F1962" s="927">
        <v>601.42999999999995</v>
      </c>
      <c r="G1962" s="922">
        <v>5.55</v>
      </c>
      <c r="H1962" s="924">
        <v>3337.9364999999998</v>
      </c>
      <c r="I1962" s="925"/>
      <c r="K1962" s="1078"/>
      <c r="L1962" s="1078"/>
    </row>
    <row r="1963" spans="1:12" s="926" customFormat="1" ht="63">
      <c r="A1963" s="922" t="s">
        <v>1499</v>
      </c>
      <c r="B1963" s="922" t="s">
        <v>1500</v>
      </c>
      <c r="C1963" s="922" t="s">
        <v>5181</v>
      </c>
      <c r="D1963" s="923">
        <v>46181</v>
      </c>
      <c r="E1963" s="922" t="s">
        <v>5182</v>
      </c>
      <c r="F1963" s="927">
        <v>601.42999999999995</v>
      </c>
      <c r="G1963" s="922">
        <v>2.78</v>
      </c>
      <c r="H1963" s="924">
        <v>1671.9753999999998</v>
      </c>
      <c r="I1963" s="925"/>
      <c r="K1963" s="1078"/>
      <c r="L1963" s="1078"/>
    </row>
    <row r="1964" spans="1:12" s="926" customFormat="1" ht="63">
      <c r="A1964" s="922" t="s">
        <v>1499</v>
      </c>
      <c r="B1964" s="922" t="s">
        <v>1500</v>
      </c>
      <c r="C1964" s="922" t="s">
        <v>1573</v>
      </c>
      <c r="D1964" s="923">
        <v>46267</v>
      </c>
      <c r="E1964" s="922" t="s">
        <v>1574</v>
      </c>
      <c r="F1964" s="927">
        <v>601.42999999999995</v>
      </c>
      <c r="G1964" s="922">
        <v>0.69</v>
      </c>
      <c r="H1964" s="924">
        <v>414.98669999999993</v>
      </c>
      <c r="I1964" s="925"/>
      <c r="K1964" s="1078"/>
      <c r="L1964" s="1078"/>
    </row>
    <row r="1965" spans="1:12" s="926" customFormat="1" ht="63">
      <c r="A1965" s="922" t="s">
        <v>1499</v>
      </c>
      <c r="B1965" s="922" t="s">
        <v>1500</v>
      </c>
      <c r="C1965" s="922" t="s">
        <v>5183</v>
      </c>
      <c r="D1965" s="923">
        <v>46181</v>
      </c>
      <c r="E1965" s="922" t="s">
        <v>5184</v>
      </c>
      <c r="F1965" s="927">
        <v>601.42999999999995</v>
      </c>
      <c r="G1965" s="922">
        <v>2.0699999999999998</v>
      </c>
      <c r="H1965" s="924">
        <v>1244.9600999999998</v>
      </c>
      <c r="I1965" s="925"/>
      <c r="K1965" s="1078"/>
      <c r="L1965" s="1078"/>
    </row>
    <row r="1966" spans="1:12" s="926" customFormat="1" ht="147">
      <c r="A1966" s="922" t="s">
        <v>1499</v>
      </c>
      <c r="B1966" s="922" t="s">
        <v>1500</v>
      </c>
      <c r="C1966" s="922" t="s">
        <v>5185</v>
      </c>
      <c r="D1966" s="923">
        <v>46197</v>
      </c>
      <c r="E1966" s="922" t="s">
        <v>5186</v>
      </c>
      <c r="F1966" s="927">
        <v>601.42999999999995</v>
      </c>
      <c r="G1966" s="922">
        <v>21.83</v>
      </c>
      <c r="H1966" s="924">
        <v>13129.216899999998</v>
      </c>
      <c r="I1966" s="925"/>
      <c r="K1966" s="1078"/>
      <c r="L1966" s="1078"/>
    </row>
    <row r="1967" spans="1:12" s="926" customFormat="1" ht="147">
      <c r="A1967" s="922" t="s">
        <v>1499</v>
      </c>
      <c r="B1967" s="922" t="s">
        <v>1500</v>
      </c>
      <c r="C1967" s="922" t="s">
        <v>5187</v>
      </c>
      <c r="D1967" s="923">
        <v>46209</v>
      </c>
      <c r="E1967" s="922" t="s">
        <v>5188</v>
      </c>
      <c r="F1967" s="927">
        <v>601.42999999999995</v>
      </c>
      <c r="G1967" s="922">
        <v>10.91</v>
      </c>
      <c r="H1967" s="924">
        <v>6561.6012999999994</v>
      </c>
      <c r="I1967" s="925"/>
      <c r="K1967" s="1078"/>
      <c r="L1967" s="1078"/>
    </row>
    <row r="1968" spans="1:12" s="926" customFormat="1" ht="168">
      <c r="A1968" s="922" t="s">
        <v>1499</v>
      </c>
      <c r="B1968" s="922" t="s">
        <v>1500</v>
      </c>
      <c r="C1968" s="922" t="s">
        <v>5189</v>
      </c>
      <c r="D1968" s="923">
        <v>46210</v>
      </c>
      <c r="E1968" s="922" t="s">
        <v>5190</v>
      </c>
      <c r="F1968" s="927">
        <v>601.42999999999995</v>
      </c>
      <c r="G1968" s="922">
        <v>141.88999999999999</v>
      </c>
      <c r="H1968" s="924">
        <v>85336.902699999991</v>
      </c>
      <c r="I1968" s="925"/>
      <c r="K1968" s="1078"/>
      <c r="L1968" s="1078"/>
    </row>
    <row r="1969" spans="1:12" s="926" customFormat="1" ht="84">
      <c r="A1969" s="922" t="s">
        <v>1499</v>
      </c>
      <c r="B1969" s="922" t="s">
        <v>1500</v>
      </c>
      <c r="C1969" s="922" t="s">
        <v>5191</v>
      </c>
      <c r="D1969" s="923">
        <v>46237</v>
      </c>
      <c r="E1969" s="922" t="s">
        <v>5192</v>
      </c>
      <c r="F1969" s="927">
        <v>601.42999999999995</v>
      </c>
      <c r="G1969" s="922">
        <v>6.48</v>
      </c>
      <c r="H1969" s="924">
        <v>3897.2664</v>
      </c>
      <c r="I1969" s="925"/>
      <c r="K1969" s="1078"/>
      <c r="L1969" s="1078"/>
    </row>
    <row r="1970" spans="1:12" s="926" customFormat="1" ht="84">
      <c r="A1970" s="922" t="s">
        <v>1499</v>
      </c>
      <c r="B1970" s="922" t="s">
        <v>1500</v>
      </c>
      <c r="C1970" s="922" t="s">
        <v>5193</v>
      </c>
      <c r="D1970" s="923">
        <v>46237</v>
      </c>
      <c r="E1970" s="922" t="s">
        <v>5194</v>
      </c>
      <c r="F1970" s="927">
        <v>601.42999999999995</v>
      </c>
      <c r="G1970" s="922">
        <v>6.89</v>
      </c>
      <c r="H1970" s="924">
        <v>4143.8526999999995</v>
      </c>
      <c r="I1970" s="925"/>
      <c r="K1970" s="1078"/>
      <c r="L1970" s="1078"/>
    </row>
    <row r="1971" spans="1:12" s="926" customFormat="1" ht="84">
      <c r="A1971" s="922" t="s">
        <v>1499</v>
      </c>
      <c r="B1971" s="922" t="s">
        <v>1500</v>
      </c>
      <c r="C1971" s="922" t="s">
        <v>5195</v>
      </c>
      <c r="D1971" s="923">
        <v>46237</v>
      </c>
      <c r="E1971" s="922" t="s">
        <v>5196</v>
      </c>
      <c r="F1971" s="927">
        <v>601.42999999999995</v>
      </c>
      <c r="G1971" s="922">
        <v>3.45</v>
      </c>
      <c r="H1971" s="924">
        <v>2074.9335000000001</v>
      </c>
      <c r="I1971" s="925"/>
      <c r="K1971" s="1078"/>
      <c r="L1971" s="1078"/>
    </row>
    <row r="1972" spans="1:12" s="926" customFormat="1" ht="84">
      <c r="A1972" s="922" t="s">
        <v>1499</v>
      </c>
      <c r="B1972" s="922" t="s">
        <v>1500</v>
      </c>
      <c r="C1972" s="922" t="s">
        <v>5197</v>
      </c>
      <c r="D1972" s="923">
        <v>46237</v>
      </c>
      <c r="E1972" s="922" t="s">
        <v>5198</v>
      </c>
      <c r="F1972" s="927">
        <v>601.42999999999995</v>
      </c>
      <c r="G1972" s="922">
        <v>10.31</v>
      </c>
      <c r="H1972" s="924">
        <v>6200.7433000000001</v>
      </c>
      <c r="I1972" s="925"/>
      <c r="K1972" s="1078"/>
      <c r="L1972" s="1078"/>
    </row>
    <row r="1973" spans="1:12" s="926" customFormat="1" ht="84">
      <c r="A1973" s="922" t="s">
        <v>1499</v>
      </c>
      <c r="B1973" s="922" t="s">
        <v>1500</v>
      </c>
      <c r="C1973" s="922" t="s">
        <v>5199</v>
      </c>
      <c r="D1973" s="923">
        <v>46238</v>
      </c>
      <c r="E1973" s="922" t="s">
        <v>5200</v>
      </c>
      <c r="F1973" s="927">
        <v>601.42999999999995</v>
      </c>
      <c r="G1973" s="922">
        <v>5.15</v>
      </c>
      <c r="H1973" s="924">
        <v>3097.3645000000001</v>
      </c>
      <c r="I1973" s="925"/>
      <c r="K1973" s="1078"/>
      <c r="L1973" s="1078"/>
    </row>
    <row r="1974" spans="1:12" s="926" customFormat="1" ht="84">
      <c r="A1974" s="922" t="s">
        <v>1499</v>
      </c>
      <c r="B1974" s="922" t="s">
        <v>1500</v>
      </c>
      <c r="C1974" s="922" t="s">
        <v>5201</v>
      </c>
      <c r="D1974" s="923">
        <v>46242</v>
      </c>
      <c r="E1974" s="922" t="s">
        <v>5202</v>
      </c>
      <c r="F1974" s="927">
        <v>601.42999999999995</v>
      </c>
      <c r="G1974" s="922">
        <v>4.25</v>
      </c>
      <c r="H1974" s="924">
        <v>2556.0774999999999</v>
      </c>
      <c r="I1974" s="925"/>
      <c r="K1974" s="1078"/>
      <c r="L1974" s="1078"/>
    </row>
    <row r="1975" spans="1:12" s="926" customFormat="1" ht="84">
      <c r="A1975" s="922" t="s">
        <v>1499</v>
      </c>
      <c r="B1975" s="922" t="s">
        <v>1500</v>
      </c>
      <c r="C1975" s="922" t="s">
        <v>5203</v>
      </c>
      <c r="D1975" s="923">
        <v>46242</v>
      </c>
      <c r="E1975" s="922" t="s">
        <v>5204</v>
      </c>
      <c r="F1975" s="927">
        <v>601.42999999999995</v>
      </c>
      <c r="G1975" s="922">
        <v>2.13</v>
      </c>
      <c r="H1975" s="924">
        <v>1281.0458999999998</v>
      </c>
      <c r="I1975" s="925"/>
      <c r="K1975" s="1078"/>
      <c r="L1975" s="1078"/>
    </row>
    <row r="1976" spans="1:12" s="926" customFormat="1" ht="84">
      <c r="A1976" s="922" t="s">
        <v>1499</v>
      </c>
      <c r="B1976" s="922" t="s">
        <v>1500</v>
      </c>
      <c r="C1976" s="922" t="s">
        <v>5205</v>
      </c>
      <c r="D1976" s="923">
        <v>46247</v>
      </c>
      <c r="E1976" s="922" t="s">
        <v>5206</v>
      </c>
      <c r="F1976" s="927">
        <v>601.42999999999995</v>
      </c>
      <c r="G1976" s="922">
        <v>44.81</v>
      </c>
      <c r="H1976" s="924">
        <v>26950.078299999997</v>
      </c>
      <c r="I1976" s="925"/>
      <c r="K1976" s="1078"/>
      <c r="L1976" s="1078"/>
    </row>
    <row r="1977" spans="1:12" s="926" customFormat="1" ht="84">
      <c r="A1977" s="922" t="s">
        <v>1499</v>
      </c>
      <c r="B1977" s="922" t="s">
        <v>1500</v>
      </c>
      <c r="C1977" s="922" t="s">
        <v>5207</v>
      </c>
      <c r="D1977" s="923">
        <v>46247</v>
      </c>
      <c r="E1977" s="922" t="s">
        <v>5208</v>
      </c>
      <c r="F1977" s="927">
        <v>601.42999999999995</v>
      </c>
      <c r="G1977" s="922">
        <v>3.24</v>
      </c>
      <c r="H1977" s="924">
        <v>1948.6332</v>
      </c>
      <c r="I1977" s="925"/>
      <c r="K1977" s="1078"/>
      <c r="L1977" s="1078"/>
    </row>
    <row r="1978" spans="1:12" s="926" customFormat="1" ht="84">
      <c r="A1978" s="922" t="s">
        <v>1499</v>
      </c>
      <c r="B1978" s="922" t="s">
        <v>1500</v>
      </c>
      <c r="C1978" s="922" t="s">
        <v>5209</v>
      </c>
      <c r="D1978" s="923">
        <v>46247</v>
      </c>
      <c r="E1978" s="922" t="s">
        <v>5210</v>
      </c>
      <c r="F1978" s="927">
        <v>601.42999999999995</v>
      </c>
      <c r="G1978" s="922">
        <v>42.15</v>
      </c>
      <c r="H1978" s="924">
        <v>25350.274499999996</v>
      </c>
      <c r="I1978" s="925"/>
      <c r="K1978" s="1078"/>
      <c r="L1978" s="1078"/>
    </row>
    <row r="1979" spans="1:12" s="926" customFormat="1" ht="63">
      <c r="A1979" s="922" t="s">
        <v>1499</v>
      </c>
      <c r="B1979" s="922" t="s">
        <v>1500</v>
      </c>
      <c r="C1979" s="922" t="s">
        <v>5211</v>
      </c>
      <c r="D1979" s="923">
        <v>46247</v>
      </c>
      <c r="E1979" s="922" t="s">
        <v>5212</v>
      </c>
      <c r="F1979" s="927">
        <v>601.42999999999995</v>
      </c>
      <c r="G1979" s="922">
        <v>0.21</v>
      </c>
      <c r="H1979" s="924">
        <v>126.30029999999998</v>
      </c>
      <c r="I1979" s="925"/>
      <c r="K1979" s="1078"/>
      <c r="L1979" s="1078"/>
    </row>
    <row r="1980" spans="1:12" s="926" customFormat="1" ht="63">
      <c r="A1980" s="922" t="s">
        <v>1499</v>
      </c>
      <c r="B1980" s="922" t="s">
        <v>1500</v>
      </c>
      <c r="C1980" s="922" t="s">
        <v>5213</v>
      </c>
      <c r="D1980" s="923">
        <v>46247</v>
      </c>
      <c r="E1980" s="922" t="s">
        <v>5214</v>
      </c>
      <c r="F1980" s="927">
        <v>601.42999999999995</v>
      </c>
      <c r="G1980" s="922">
        <v>0.1</v>
      </c>
      <c r="H1980" s="924">
        <v>60.143000000000001</v>
      </c>
      <c r="I1980" s="925"/>
      <c r="K1980" s="1078"/>
      <c r="L1980" s="1078"/>
    </row>
    <row r="1981" spans="1:12" s="926" customFormat="1" ht="63">
      <c r="A1981" s="922" t="s">
        <v>1499</v>
      </c>
      <c r="B1981" s="922" t="s">
        <v>1500</v>
      </c>
      <c r="C1981" s="922" t="s">
        <v>5215</v>
      </c>
      <c r="D1981" s="923">
        <v>46249</v>
      </c>
      <c r="E1981" s="922" t="s">
        <v>5216</v>
      </c>
      <c r="F1981" s="927">
        <v>601.42999999999995</v>
      </c>
      <c r="G1981" s="922">
        <v>22.29</v>
      </c>
      <c r="H1981" s="924">
        <v>13405.874699999998</v>
      </c>
      <c r="I1981" s="925"/>
      <c r="K1981" s="1078"/>
      <c r="L1981" s="1078"/>
    </row>
    <row r="1982" spans="1:12" s="926" customFormat="1" ht="84">
      <c r="A1982" s="922" t="s">
        <v>1499</v>
      </c>
      <c r="B1982" s="922" t="s">
        <v>1500</v>
      </c>
      <c r="C1982" s="922" t="s">
        <v>5217</v>
      </c>
      <c r="D1982" s="923">
        <v>46250</v>
      </c>
      <c r="E1982" s="922" t="s">
        <v>5218</v>
      </c>
      <c r="F1982" s="927">
        <v>601.42999999999995</v>
      </c>
      <c r="G1982" s="922">
        <v>1.96</v>
      </c>
      <c r="H1982" s="924">
        <v>1178.8027999999999</v>
      </c>
      <c r="I1982" s="925"/>
      <c r="K1982" s="1078"/>
      <c r="L1982" s="1078"/>
    </row>
    <row r="1983" spans="1:12" s="926" customFormat="1" ht="63">
      <c r="A1983" s="922" t="s">
        <v>1499</v>
      </c>
      <c r="B1983" s="922" t="s">
        <v>1500</v>
      </c>
      <c r="C1983" s="922" t="s">
        <v>5219</v>
      </c>
      <c r="D1983" s="923">
        <v>46250</v>
      </c>
      <c r="E1983" s="922" t="s">
        <v>5220</v>
      </c>
      <c r="F1983" s="927">
        <v>601.42999999999995</v>
      </c>
      <c r="G1983" s="922">
        <v>0.98</v>
      </c>
      <c r="H1983" s="924">
        <v>589.40139999999997</v>
      </c>
      <c r="I1983" s="925"/>
      <c r="K1983" s="1078"/>
      <c r="L1983" s="1078"/>
    </row>
    <row r="1984" spans="1:12" s="926" customFormat="1" ht="84">
      <c r="A1984" s="922" t="s">
        <v>1499</v>
      </c>
      <c r="B1984" s="922" t="s">
        <v>1500</v>
      </c>
      <c r="C1984" s="922" t="s">
        <v>5221</v>
      </c>
      <c r="D1984" s="923">
        <v>46250</v>
      </c>
      <c r="E1984" s="922" t="s">
        <v>5222</v>
      </c>
      <c r="F1984" s="927">
        <v>601.42999999999995</v>
      </c>
      <c r="G1984" s="922">
        <v>6.75</v>
      </c>
      <c r="H1984" s="924">
        <v>4059.6524999999997</v>
      </c>
      <c r="I1984" s="925"/>
      <c r="K1984" s="1078"/>
      <c r="L1984" s="1078"/>
    </row>
    <row r="1985" spans="1:12" s="926" customFormat="1" ht="84">
      <c r="A1985" s="922" t="s">
        <v>1499</v>
      </c>
      <c r="B1985" s="922" t="s">
        <v>1500</v>
      </c>
      <c r="C1985" s="922" t="s">
        <v>5223</v>
      </c>
      <c r="D1985" s="923">
        <v>46250</v>
      </c>
      <c r="E1985" s="922" t="s">
        <v>5224</v>
      </c>
      <c r="F1985" s="927">
        <v>601.42999999999995</v>
      </c>
      <c r="G1985" s="922">
        <v>3.38</v>
      </c>
      <c r="H1985" s="924">
        <v>2032.8333999999998</v>
      </c>
      <c r="I1985" s="925"/>
      <c r="K1985" s="1078"/>
      <c r="L1985" s="1078"/>
    </row>
    <row r="1986" spans="1:12" s="926" customFormat="1" ht="63">
      <c r="A1986" s="922" t="s">
        <v>1499</v>
      </c>
      <c r="B1986" s="922" t="s">
        <v>1500</v>
      </c>
      <c r="C1986" s="922" t="s">
        <v>5225</v>
      </c>
      <c r="D1986" s="923">
        <v>46251</v>
      </c>
      <c r="E1986" s="922" t="s">
        <v>5226</v>
      </c>
      <c r="F1986" s="927">
        <v>601.42999999999995</v>
      </c>
      <c r="G1986" s="922">
        <v>1.31</v>
      </c>
      <c r="H1986" s="924">
        <v>787.87329999999997</v>
      </c>
      <c r="I1986" s="925"/>
      <c r="K1986" s="1078"/>
      <c r="L1986" s="1078"/>
    </row>
    <row r="1987" spans="1:12" s="926" customFormat="1" ht="84">
      <c r="A1987" s="922" t="s">
        <v>1499</v>
      </c>
      <c r="B1987" s="922" t="s">
        <v>1500</v>
      </c>
      <c r="C1987" s="922" t="s">
        <v>5227</v>
      </c>
      <c r="D1987" s="923">
        <v>46251</v>
      </c>
      <c r="E1987" s="922" t="s">
        <v>5228</v>
      </c>
      <c r="F1987" s="927">
        <v>601.42999999999995</v>
      </c>
      <c r="G1987" s="922">
        <v>43.88</v>
      </c>
      <c r="H1987" s="924">
        <v>26390.7484</v>
      </c>
      <c r="I1987" s="925"/>
      <c r="K1987" s="1078"/>
      <c r="L1987" s="1078"/>
    </row>
    <row r="1988" spans="1:12" s="926" customFormat="1" ht="63">
      <c r="A1988" s="922" t="s">
        <v>1499</v>
      </c>
      <c r="B1988" s="922" t="s">
        <v>1500</v>
      </c>
      <c r="C1988" s="922" t="s">
        <v>5229</v>
      </c>
      <c r="D1988" s="923">
        <v>46251</v>
      </c>
      <c r="E1988" s="922" t="s">
        <v>5230</v>
      </c>
      <c r="F1988" s="927">
        <v>601.42999999999995</v>
      </c>
      <c r="G1988" s="922">
        <v>2.4</v>
      </c>
      <c r="H1988" s="924">
        <v>1443.4319999999998</v>
      </c>
      <c r="I1988" s="925"/>
      <c r="K1988" s="1078"/>
      <c r="L1988" s="1078"/>
    </row>
    <row r="1989" spans="1:12" s="926" customFormat="1" ht="63">
      <c r="A1989" s="922" t="s">
        <v>1499</v>
      </c>
      <c r="B1989" s="922" t="s">
        <v>1500</v>
      </c>
      <c r="C1989" s="922" t="s">
        <v>5231</v>
      </c>
      <c r="D1989" s="923">
        <v>46251</v>
      </c>
      <c r="E1989" s="922" t="s">
        <v>5232</v>
      </c>
      <c r="F1989" s="927">
        <v>601.42999999999995</v>
      </c>
      <c r="G1989" s="922">
        <v>1.2</v>
      </c>
      <c r="H1989" s="924">
        <v>721.71599999999989</v>
      </c>
      <c r="I1989" s="925"/>
      <c r="K1989" s="1078"/>
      <c r="L1989" s="1078"/>
    </row>
    <row r="1990" spans="1:12" s="926" customFormat="1" ht="63">
      <c r="A1990" s="922" t="s">
        <v>1499</v>
      </c>
      <c r="B1990" s="922" t="s">
        <v>1500</v>
      </c>
      <c r="C1990" s="922" t="s">
        <v>5689</v>
      </c>
      <c r="D1990" s="923">
        <v>46286</v>
      </c>
      <c r="E1990" s="922" t="s">
        <v>5233</v>
      </c>
      <c r="F1990" s="927">
        <v>601.42999999999995</v>
      </c>
      <c r="G1990" s="922">
        <v>15.63</v>
      </c>
      <c r="H1990" s="924">
        <v>9400.3508999999995</v>
      </c>
      <c r="I1990" s="925"/>
      <c r="K1990" s="1078"/>
      <c r="L1990" s="1078"/>
    </row>
    <row r="1991" spans="1:12" s="926" customFormat="1" ht="63">
      <c r="A1991" s="922" t="s">
        <v>1499</v>
      </c>
      <c r="B1991" s="922" t="s">
        <v>1500</v>
      </c>
      <c r="C1991" s="922" t="s">
        <v>5690</v>
      </c>
      <c r="D1991" s="923">
        <v>46286</v>
      </c>
      <c r="E1991" s="922" t="s">
        <v>5234</v>
      </c>
      <c r="F1991" s="927">
        <v>601.42999999999995</v>
      </c>
      <c r="G1991" s="922">
        <v>21.31</v>
      </c>
      <c r="H1991" s="924">
        <v>12816.473299999998</v>
      </c>
      <c r="I1991" s="925"/>
      <c r="K1991" s="1078"/>
      <c r="L1991" s="1078"/>
    </row>
    <row r="1992" spans="1:12" s="926" customFormat="1" ht="63">
      <c r="A1992" s="922" t="s">
        <v>1499</v>
      </c>
      <c r="B1992" s="922" t="s">
        <v>1500</v>
      </c>
      <c r="C1992" s="922" t="s">
        <v>5235</v>
      </c>
      <c r="D1992" s="923">
        <v>46259</v>
      </c>
      <c r="E1992" s="922" t="s">
        <v>5236</v>
      </c>
      <c r="F1992" s="927">
        <v>601.42999999999995</v>
      </c>
      <c r="G1992" s="922">
        <v>11.41</v>
      </c>
      <c r="H1992" s="924">
        <v>6862.3162999999995</v>
      </c>
      <c r="I1992" s="925"/>
      <c r="K1992" s="1078"/>
      <c r="L1992" s="1078"/>
    </row>
    <row r="1993" spans="1:12" s="926" customFormat="1" ht="63">
      <c r="A1993" s="922" t="s">
        <v>1499</v>
      </c>
      <c r="B1993" s="922" t="s">
        <v>1500</v>
      </c>
      <c r="C1993" s="922" t="s">
        <v>5237</v>
      </c>
      <c r="D1993" s="923">
        <v>46259</v>
      </c>
      <c r="E1993" s="922" t="s">
        <v>5238</v>
      </c>
      <c r="F1993" s="927">
        <v>601.42999999999995</v>
      </c>
      <c r="G1993" s="922">
        <v>3.11</v>
      </c>
      <c r="H1993" s="924">
        <v>1870.4472999999998</v>
      </c>
      <c r="I1993" s="925"/>
      <c r="K1993" s="1078"/>
      <c r="L1993" s="1078"/>
    </row>
    <row r="1994" spans="1:12" s="926" customFormat="1" ht="63">
      <c r="A1994" s="922" t="s">
        <v>1499</v>
      </c>
      <c r="B1994" s="922" t="s">
        <v>1500</v>
      </c>
      <c r="C1994" s="922" t="s">
        <v>5239</v>
      </c>
      <c r="D1994" s="923">
        <v>46259</v>
      </c>
      <c r="E1994" s="922" t="s">
        <v>5240</v>
      </c>
      <c r="F1994" s="927">
        <v>601.42999999999995</v>
      </c>
      <c r="G1994" s="922">
        <v>1.55</v>
      </c>
      <c r="H1994" s="924">
        <v>932.2165</v>
      </c>
      <c r="I1994" s="925"/>
      <c r="K1994" s="1078"/>
      <c r="L1994" s="1078"/>
    </row>
    <row r="1995" spans="1:12" s="926" customFormat="1" ht="63">
      <c r="A1995" s="922" t="s">
        <v>1499</v>
      </c>
      <c r="B1995" s="922" t="s">
        <v>1500</v>
      </c>
      <c r="C1995" s="922" t="s">
        <v>5241</v>
      </c>
      <c r="D1995" s="923">
        <v>46260</v>
      </c>
      <c r="E1995" s="922" t="s">
        <v>5242</v>
      </c>
      <c r="F1995" s="927">
        <v>601.42999999999995</v>
      </c>
      <c r="G1995" s="922">
        <v>20.18</v>
      </c>
      <c r="H1995" s="924">
        <v>12136.857399999999</v>
      </c>
      <c r="I1995" s="925"/>
      <c r="K1995" s="1078"/>
      <c r="L1995" s="1078"/>
    </row>
    <row r="1996" spans="1:12" s="926" customFormat="1" ht="63">
      <c r="A1996" s="922" t="s">
        <v>1499</v>
      </c>
      <c r="B1996" s="922" t="s">
        <v>1500</v>
      </c>
      <c r="C1996" s="922" t="s">
        <v>5243</v>
      </c>
      <c r="D1996" s="923">
        <v>46264</v>
      </c>
      <c r="E1996" s="922" t="s">
        <v>5244</v>
      </c>
      <c r="F1996" s="927">
        <v>601.42999999999995</v>
      </c>
      <c r="G1996" s="922">
        <v>22.75</v>
      </c>
      <c r="H1996" s="924">
        <v>13682.532499999999</v>
      </c>
      <c r="I1996" s="925"/>
      <c r="K1996" s="1078"/>
      <c r="L1996" s="1078"/>
    </row>
    <row r="1997" spans="1:12" s="926" customFormat="1" ht="63">
      <c r="A1997" s="922" t="s">
        <v>1499</v>
      </c>
      <c r="B1997" s="922" t="s">
        <v>1500</v>
      </c>
      <c r="C1997" s="922" t="s">
        <v>5245</v>
      </c>
      <c r="D1997" s="923">
        <v>46264</v>
      </c>
      <c r="E1997" s="922" t="s">
        <v>5246</v>
      </c>
      <c r="F1997" s="927">
        <v>601.42999999999995</v>
      </c>
      <c r="G1997" s="922">
        <v>2.8</v>
      </c>
      <c r="H1997" s="924">
        <v>1684.0039999999997</v>
      </c>
      <c r="I1997" s="925"/>
      <c r="K1997" s="1078"/>
      <c r="L1997" s="1078"/>
    </row>
    <row r="1998" spans="1:12" s="926" customFormat="1" ht="63">
      <c r="A1998" s="922" t="s">
        <v>1499</v>
      </c>
      <c r="B1998" s="922" t="s">
        <v>1500</v>
      </c>
      <c r="C1998" s="922" t="s">
        <v>5247</v>
      </c>
      <c r="D1998" s="923">
        <v>46264</v>
      </c>
      <c r="E1998" s="922" t="s">
        <v>5248</v>
      </c>
      <c r="F1998" s="927">
        <v>601.42999999999995</v>
      </c>
      <c r="G1998" s="922">
        <v>1.1499999999999999</v>
      </c>
      <c r="H1998" s="924">
        <v>691.64449999999988</v>
      </c>
      <c r="I1998" s="925"/>
      <c r="K1998" s="1078"/>
      <c r="L1998" s="1078"/>
    </row>
    <row r="1999" spans="1:12" s="926" customFormat="1" ht="63">
      <c r="A1999" s="922" t="s">
        <v>1499</v>
      </c>
      <c r="B1999" s="922" t="s">
        <v>1500</v>
      </c>
      <c r="C1999" s="922" t="s">
        <v>5249</v>
      </c>
      <c r="D1999" s="923">
        <v>46265</v>
      </c>
      <c r="E1999" s="922" t="s">
        <v>5250</v>
      </c>
      <c r="F1999" s="927">
        <v>601.42999999999995</v>
      </c>
      <c r="G1999" s="922">
        <v>3.78</v>
      </c>
      <c r="H1999" s="924">
        <v>2273.4053999999996</v>
      </c>
      <c r="I1999" s="925"/>
      <c r="K1999" s="1078"/>
      <c r="L1999" s="1078"/>
    </row>
    <row r="2000" spans="1:12" s="926" customFormat="1" ht="63">
      <c r="A2000" s="922" t="s">
        <v>1499</v>
      </c>
      <c r="B2000" s="922" t="s">
        <v>1500</v>
      </c>
      <c r="C2000" s="922" t="s">
        <v>5251</v>
      </c>
      <c r="D2000" s="923">
        <v>46265</v>
      </c>
      <c r="E2000" s="922" t="s">
        <v>5252</v>
      </c>
      <c r="F2000" s="927">
        <v>601.42999999999995</v>
      </c>
      <c r="G2000" s="922">
        <v>1.89</v>
      </c>
      <c r="H2000" s="924">
        <v>1136.7026999999998</v>
      </c>
      <c r="I2000" s="925"/>
      <c r="K2000" s="1078"/>
      <c r="L2000" s="1078"/>
    </row>
    <row r="2001" spans="1:12" s="926" customFormat="1" ht="63">
      <c r="A2001" s="922" t="s">
        <v>1499</v>
      </c>
      <c r="B2001" s="922" t="s">
        <v>1500</v>
      </c>
      <c r="C2001" s="922" t="s">
        <v>5253</v>
      </c>
      <c r="D2001" s="923">
        <v>46265</v>
      </c>
      <c r="E2001" s="922" t="s">
        <v>5254</v>
      </c>
      <c r="F2001" s="927">
        <v>601.42999999999995</v>
      </c>
      <c r="G2001" s="922">
        <v>4.53</v>
      </c>
      <c r="H2001" s="924">
        <v>2724.4778999999999</v>
      </c>
      <c r="I2001" s="925"/>
      <c r="K2001" s="1078"/>
      <c r="L2001" s="1078"/>
    </row>
    <row r="2002" spans="1:12" s="926" customFormat="1" ht="63">
      <c r="A2002" s="922" t="s">
        <v>1499</v>
      </c>
      <c r="B2002" s="922" t="s">
        <v>1500</v>
      </c>
      <c r="C2002" s="922" t="s">
        <v>5255</v>
      </c>
      <c r="D2002" s="923">
        <v>46265</v>
      </c>
      <c r="E2002" s="922" t="s">
        <v>5256</v>
      </c>
      <c r="F2002" s="927">
        <v>601.42999999999995</v>
      </c>
      <c r="G2002" s="922">
        <v>2.2599999999999998</v>
      </c>
      <c r="H2002" s="924">
        <v>1359.2317999999998</v>
      </c>
      <c r="I2002" s="925"/>
      <c r="K2002" s="1078"/>
      <c r="L2002" s="1078"/>
    </row>
    <row r="2003" spans="1:12" s="926" customFormat="1" ht="63">
      <c r="A2003" s="922" t="s">
        <v>1499</v>
      </c>
      <c r="B2003" s="922" t="s">
        <v>1500</v>
      </c>
      <c r="C2003" s="922" t="s">
        <v>1575</v>
      </c>
      <c r="D2003" s="923">
        <v>46266</v>
      </c>
      <c r="E2003" s="922" t="s">
        <v>1576</v>
      </c>
      <c r="F2003" s="927">
        <v>601.42999999999995</v>
      </c>
      <c r="G2003" s="922">
        <v>0.25</v>
      </c>
      <c r="H2003" s="924">
        <v>150.35749999999999</v>
      </c>
      <c r="I2003" s="925"/>
      <c r="K2003" s="1078"/>
      <c r="L2003" s="1078"/>
    </row>
    <row r="2004" spans="1:12" s="926" customFormat="1" ht="63">
      <c r="A2004" s="922" t="s">
        <v>1499</v>
      </c>
      <c r="B2004" s="922" t="s">
        <v>1500</v>
      </c>
      <c r="C2004" s="922" t="s">
        <v>1577</v>
      </c>
      <c r="D2004" s="923">
        <v>46266</v>
      </c>
      <c r="E2004" s="922" t="s">
        <v>1578</v>
      </c>
      <c r="F2004" s="927">
        <v>601.42999999999995</v>
      </c>
      <c r="G2004" s="922">
        <v>0.12</v>
      </c>
      <c r="H2004" s="924">
        <v>72.171599999999998</v>
      </c>
      <c r="I2004" s="925"/>
      <c r="K2004" s="1078"/>
      <c r="L2004" s="1078"/>
    </row>
    <row r="2005" spans="1:12" s="926" customFormat="1" ht="84">
      <c r="A2005" s="922" t="s">
        <v>1499</v>
      </c>
      <c r="B2005" s="922" t="s">
        <v>1500</v>
      </c>
      <c r="C2005" s="922" t="s">
        <v>1579</v>
      </c>
      <c r="D2005" s="923">
        <v>46266</v>
      </c>
      <c r="E2005" s="922" t="s">
        <v>1580</v>
      </c>
      <c r="F2005" s="927">
        <v>601.42999999999995</v>
      </c>
      <c r="G2005" s="922">
        <v>53.96</v>
      </c>
      <c r="H2005" s="924">
        <v>32453.162799999998</v>
      </c>
      <c r="I2005" s="925"/>
      <c r="K2005" s="1078"/>
      <c r="L2005" s="1078"/>
    </row>
    <row r="2006" spans="1:12" s="926" customFormat="1" ht="63">
      <c r="A2006" s="922" t="s">
        <v>1499</v>
      </c>
      <c r="B2006" s="922" t="s">
        <v>1500</v>
      </c>
      <c r="C2006" s="922" t="s">
        <v>1581</v>
      </c>
      <c r="D2006" s="923">
        <v>46267</v>
      </c>
      <c r="E2006" s="922" t="s">
        <v>1582</v>
      </c>
      <c r="F2006" s="927">
        <v>601.42999999999995</v>
      </c>
      <c r="G2006" s="922">
        <v>1.61</v>
      </c>
      <c r="H2006" s="924">
        <v>968.30229999999995</v>
      </c>
      <c r="I2006" s="925"/>
      <c r="K2006" s="1078"/>
      <c r="L2006" s="1078"/>
    </row>
    <row r="2007" spans="1:12" s="926" customFormat="1" ht="126">
      <c r="A2007" s="922" t="s">
        <v>1499</v>
      </c>
      <c r="B2007" s="922" t="s">
        <v>1500</v>
      </c>
      <c r="C2007" s="922" t="s">
        <v>1583</v>
      </c>
      <c r="D2007" s="923">
        <v>46271</v>
      </c>
      <c r="E2007" s="922" t="s">
        <v>1584</v>
      </c>
      <c r="F2007" s="927">
        <v>601.42999999999995</v>
      </c>
      <c r="G2007" s="922">
        <v>5.27</v>
      </c>
      <c r="H2007" s="924">
        <v>3169.5360999999994</v>
      </c>
      <c r="I2007" s="925"/>
      <c r="K2007" s="1078"/>
      <c r="L2007" s="1078"/>
    </row>
    <row r="2008" spans="1:12" s="926" customFormat="1" ht="126">
      <c r="A2008" s="922" t="s">
        <v>1499</v>
      </c>
      <c r="B2008" s="922" t="s">
        <v>1500</v>
      </c>
      <c r="C2008" s="922" t="s">
        <v>1585</v>
      </c>
      <c r="D2008" s="923">
        <v>46271</v>
      </c>
      <c r="E2008" s="922" t="s">
        <v>1586</v>
      </c>
      <c r="F2008" s="927">
        <v>601.42999999999995</v>
      </c>
      <c r="G2008" s="922">
        <v>2.63</v>
      </c>
      <c r="H2008" s="924">
        <v>1581.7608999999998</v>
      </c>
      <c r="I2008" s="925"/>
      <c r="K2008" s="1078"/>
      <c r="L2008" s="1078"/>
    </row>
    <row r="2009" spans="1:12" s="926" customFormat="1" ht="126">
      <c r="A2009" s="922" t="s">
        <v>1499</v>
      </c>
      <c r="B2009" s="922" t="s">
        <v>1500</v>
      </c>
      <c r="C2009" s="922" t="s">
        <v>5257</v>
      </c>
      <c r="D2009" s="923">
        <v>46272</v>
      </c>
      <c r="E2009" s="922" t="s">
        <v>5258</v>
      </c>
      <c r="F2009" s="927">
        <v>601.42999999999995</v>
      </c>
      <c r="G2009" s="922">
        <v>34.25</v>
      </c>
      <c r="H2009" s="924">
        <v>20598.977499999997</v>
      </c>
      <c r="I2009" s="925"/>
      <c r="K2009" s="1078"/>
      <c r="L2009" s="1078"/>
    </row>
    <row r="2010" spans="1:12" s="926" customFormat="1" ht="84">
      <c r="A2010" s="922" t="s">
        <v>1499</v>
      </c>
      <c r="B2010" s="922" t="s">
        <v>1500</v>
      </c>
      <c r="C2010" s="922" t="s">
        <v>5259</v>
      </c>
      <c r="D2010" s="923">
        <v>46273</v>
      </c>
      <c r="E2010" s="922" t="s">
        <v>5260</v>
      </c>
      <c r="F2010" s="927">
        <v>601.42999999999995</v>
      </c>
      <c r="G2010" s="922">
        <v>5.49</v>
      </c>
      <c r="H2010" s="924">
        <v>3301.8507</v>
      </c>
      <c r="I2010" s="925"/>
      <c r="K2010" s="1078"/>
      <c r="L2010" s="1078"/>
    </row>
    <row r="2011" spans="1:12" s="926" customFormat="1" ht="63">
      <c r="A2011" s="922" t="s">
        <v>1499</v>
      </c>
      <c r="B2011" s="922" t="s">
        <v>1500</v>
      </c>
      <c r="C2011" s="922" t="s">
        <v>5261</v>
      </c>
      <c r="D2011" s="923">
        <v>46273</v>
      </c>
      <c r="E2011" s="922" t="s">
        <v>5262</v>
      </c>
      <c r="F2011" s="927">
        <v>601.42999999999995</v>
      </c>
      <c r="G2011" s="922">
        <v>1.28</v>
      </c>
      <c r="H2011" s="924">
        <v>769.83039999999994</v>
      </c>
      <c r="I2011" s="925"/>
      <c r="K2011" s="1078"/>
      <c r="L2011" s="1078"/>
    </row>
    <row r="2012" spans="1:12" s="926" customFormat="1" ht="63">
      <c r="A2012" s="922" t="s">
        <v>1499</v>
      </c>
      <c r="B2012" s="922" t="s">
        <v>1500</v>
      </c>
      <c r="C2012" s="922" t="s">
        <v>5263</v>
      </c>
      <c r="D2012" s="923">
        <v>46273</v>
      </c>
      <c r="E2012" s="922" t="s">
        <v>5264</v>
      </c>
      <c r="F2012" s="927">
        <v>601.42999999999995</v>
      </c>
      <c r="G2012" s="922">
        <v>1.47</v>
      </c>
      <c r="H2012" s="924">
        <v>884.10209999999995</v>
      </c>
      <c r="I2012" s="925"/>
      <c r="K2012" s="1078"/>
      <c r="L2012" s="1078"/>
    </row>
    <row r="2013" spans="1:12" s="926" customFormat="1" ht="84">
      <c r="A2013" s="922" t="s">
        <v>1499</v>
      </c>
      <c r="B2013" s="922" t="s">
        <v>1500</v>
      </c>
      <c r="C2013" s="922" t="s">
        <v>5265</v>
      </c>
      <c r="D2013" s="923">
        <v>46274</v>
      </c>
      <c r="E2013" s="922" t="s">
        <v>5266</v>
      </c>
      <c r="F2013" s="927">
        <v>601.42999999999995</v>
      </c>
      <c r="G2013" s="922">
        <v>35.69</v>
      </c>
      <c r="H2013" s="924">
        <v>21465.036699999997</v>
      </c>
      <c r="I2013" s="925"/>
      <c r="K2013" s="1078"/>
      <c r="L2013" s="1078"/>
    </row>
    <row r="2014" spans="1:12" s="926" customFormat="1" ht="105">
      <c r="A2014" s="922" t="s">
        <v>1499</v>
      </c>
      <c r="B2014" s="922" t="s">
        <v>1500</v>
      </c>
      <c r="C2014" s="922" t="s">
        <v>5267</v>
      </c>
      <c r="D2014" s="923">
        <v>46278</v>
      </c>
      <c r="E2014" s="922" t="s">
        <v>5268</v>
      </c>
      <c r="F2014" s="927">
        <v>601.42999999999995</v>
      </c>
      <c r="G2014" s="922">
        <v>3.53</v>
      </c>
      <c r="H2014" s="924">
        <v>2123.0478999999996</v>
      </c>
      <c r="I2014" s="925"/>
      <c r="K2014" s="1078"/>
      <c r="L2014" s="1078"/>
    </row>
    <row r="2015" spans="1:12" s="926" customFormat="1" ht="105">
      <c r="A2015" s="922" t="s">
        <v>1499</v>
      </c>
      <c r="B2015" s="922" t="s">
        <v>1500</v>
      </c>
      <c r="C2015" s="922" t="s">
        <v>5269</v>
      </c>
      <c r="D2015" s="923">
        <v>46278</v>
      </c>
      <c r="E2015" s="922" t="s">
        <v>5270</v>
      </c>
      <c r="F2015" s="927">
        <v>601.42999999999995</v>
      </c>
      <c r="G2015" s="922">
        <v>1.76</v>
      </c>
      <c r="H2015" s="924">
        <v>1058.5167999999999</v>
      </c>
      <c r="I2015" s="925"/>
      <c r="K2015" s="1078"/>
      <c r="L2015" s="1078"/>
    </row>
    <row r="2016" spans="1:12" s="926" customFormat="1" ht="189">
      <c r="A2016" s="922" t="s">
        <v>1499</v>
      </c>
      <c r="B2016" s="922" t="s">
        <v>1500</v>
      </c>
      <c r="C2016" s="922" t="s">
        <v>5271</v>
      </c>
      <c r="D2016" s="923">
        <v>46278</v>
      </c>
      <c r="E2016" s="922" t="s">
        <v>5272</v>
      </c>
      <c r="F2016" s="927">
        <v>601.42999999999995</v>
      </c>
      <c r="G2016" s="922">
        <v>22.06</v>
      </c>
      <c r="H2016" s="924">
        <v>13267.545799999998</v>
      </c>
      <c r="I2016" s="925"/>
      <c r="K2016" s="1078"/>
      <c r="L2016" s="1078"/>
    </row>
    <row r="2017" spans="1:12" s="926" customFormat="1" ht="189">
      <c r="A2017" s="922" t="s">
        <v>1499</v>
      </c>
      <c r="B2017" s="922" t="s">
        <v>1500</v>
      </c>
      <c r="C2017" s="922" t="s">
        <v>5273</v>
      </c>
      <c r="D2017" s="923">
        <v>46278</v>
      </c>
      <c r="E2017" s="922" t="s">
        <v>5274</v>
      </c>
      <c r="F2017" s="927">
        <v>601.42999999999995</v>
      </c>
      <c r="G2017" s="922">
        <v>11.03</v>
      </c>
      <c r="H2017" s="924">
        <v>6633.772899999999</v>
      </c>
      <c r="I2017" s="925"/>
      <c r="K2017" s="1078"/>
      <c r="L2017" s="1078"/>
    </row>
    <row r="2018" spans="1:12" s="926" customFormat="1" ht="105">
      <c r="A2018" s="922" t="s">
        <v>1499</v>
      </c>
      <c r="B2018" s="922" t="s">
        <v>1500</v>
      </c>
      <c r="C2018" s="922" t="s">
        <v>5275</v>
      </c>
      <c r="D2018" s="923">
        <v>46279</v>
      </c>
      <c r="E2018" s="922" t="s">
        <v>5276</v>
      </c>
      <c r="F2018" s="927">
        <v>601.42999999999995</v>
      </c>
      <c r="G2018" s="922">
        <v>22.94</v>
      </c>
      <c r="H2018" s="924">
        <v>13796.8042</v>
      </c>
      <c r="I2018" s="925"/>
      <c r="K2018" s="1078"/>
      <c r="L2018" s="1078"/>
    </row>
    <row r="2019" spans="1:12" s="926" customFormat="1" ht="189">
      <c r="A2019" s="922" t="s">
        <v>1499</v>
      </c>
      <c r="B2019" s="922" t="s">
        <v>1500</v>
      </c>
      <c r="C2019" s="922" t="s">
        <v>5277</v>
      </c>
      <c r="D2019" s="923">
        <v>46279</v>
      </c>
      <c r="E2019" s="922" t="s">
        <v>5278</v>
      </c>
      <c r="F2019" s="927">
        <v>601.42999999999995</v>
      </c>
      <c r="G2019" s="922">
        <v>143.41999999999999</v>
      </c>
      <c r="H2019" s="924">
        <v>86257.090599999981</v>
      </c>
      <c r="I2019" s="925"/>
      <c r="K2019" s="1078"/>
      <c r="L2019" s="1078"/>
    </row>
    <row r="2020" spans="1:12" s="926" customFormat="1" ht="84">
      <c r="A2020" s="922" t="s">
        <v>1499</v>
      </c>
      <c r="B2020" s="922" t="s">
        <v>1500</v>
      </c>
      <c r="C2020" s="922" t="s">
        <v>5691</v>
      </c>
      <c r="D2020" s="923">
        <v>46280</v>
      </c>
      <c r="E2020" s="922" t="s">
        <v>5692</v>
      </c>
      <c r="F2020" s="927">
        <v>601.42999999999995</v>
      </c>
      <c r="G2020" s="922">
        <v>13.01</v>
      </c>
      <c r="H2020" s="924">
        <v>7824.6042999999991</v>
      </c>
      <c r="I2020" s="925"/>
      <c r="K2020" s="1078"/>
      <c r="L2020" s="1078"/>
    </row>
    <row r="2021" spans="1:12" s="926" customFormat="1" ht="84">
      <c r="A2021" s="922" t="s">
        <v>1499</v>
      </c>
      <c r="B2021" s="922" t="s">
        <v>1500</v>
      </c>
      <c r="C2021" s="922" t="s">
        <v>5693</v>
      </c>
      <c r="D2021" s="923">
        <v>46280</v>
      </c>
      <c r="E2021" s="922" t="s">
        <v>5694</v>
      </c>
      <c r="F2021" s="927">
        <v>601.42999999999995</v>
      </c>
      <c r="G2021" s="922">
        <v>6.5</v>
      </c>
      <c r="H2021" s="924">
        <v>3909.2949999999996</v>
      </c>
      <c r="I2021" s="925"/>
      <c r="K2021" s="1078"/>
      <c r="L2021" s="1078"/>
    </row>
    <row r="2022" spans="1:12" s="926" customFormat="1" ht="84">
      <c r="A2022" s="922" t="s">
        <v>1499</v>
      </c>
      <c r="B2022" s="922" t="s">
        <v>1500</v>
      </c>
      <c r="C2022" s="922" t="s">
        <v>5695</v>
      </c>
      <c r="D2022" s="923">
        <v>46281</v>
      </c>
      <c r="E2022" s="922" t="s">
        <v>5696</v>
      </c>
      <c r="F2022" s="927">
        <v>601.42999999999995</v>
      </c>
      <c r="G2022" s="922">
        <v>84.55</v>
      </c>
      <c r="H2022" s="924">
        <v>50850.906499999997</v>
      </c>
      <c r="I2022" s="925"/>
      <c r="K2022" s="1078"/>
      <c r="L2022" s="1078"/>
    </row>
    <row r="2023" spans="1:12" s="926" customFormat="1" ht="63">
      <c r="A2023" s="922" t="s">
        <v>1499</v>
      </c>
      <c r="B2023" s="922" t="s">
        <v>1500</v>
      </c>
      <c r="C2023" s="922" t="s">
        <v>5687</v>
      </c>
      <c r="D2023" s="923">
        <v>46286</v>
      </c>
      <c r="E2023" s="922" t="s">
        <v>5697</v>
      </c>
      <c r="F2023" s="927">
        <v>601.42999999999995</v>
      </c>
      <c r="G2023" s="922">
        <v>14.93</v>
      </c>
      <c r="H2023" s="924">
        <v>8979.3498999999993</v>
      </c>
      <c r="I2023" s="925"/>
      <c r="K2023" s="1078"/>
      <c r="L2023" s="1078"/>
    </row>
    <row r="2024" spans="1:12" s="926" customFormat="1" ht="84">
      <c r="A2024" s="922" t="s">
        <v>1499</v>
      </c>
      <c r="B2024" s="922" t="s">
        <v>1500</v>
      </c>
      <c r="C2024" s="922" t="s">
        <v>5698</v>
      </c>
      <c r="D2024" s="923">
        <v>46286</v>
      </c>
      <c r="E2024" s="922" t="s">
        <v>5699</v>
      </c>
      <c r="F2024" s="927">
        <v>601.42999999999995</v>
      </c>
      <c r="G2024" s="922">
        <v>2.1800000000000002</v>
      </c>
      <c r="H2024" s="924">
        <v>1311.1174000000001</v>
      </c>
      <c r="I2024" s="925"/>
      <c r="K2024" s="1078"/>
      <c r="L2024" s="1078"/>
    </row>
    <row r="2025" spans="1:12" s="926" customFormat="1" ht="84">
      <c r="A2025" s="922" t="s">
        <v>1499</v>
      </c>
      <c r="B2025" s="922" t="s">
        <v>1500</v>
      </c>
      <c r="C2025" s="922" t="s">
        <v>5700</v>
      </c>
      <c r="D2025" s="923">
        <v>46286</v>
      </c>
      <c r="E2025" s="922" t="s">
        <v>5701</v>
      </c>
      <c r="F2025" s="927">
        <v>601.42999999999995</v>
      </c>
      <c r="G2025" s="922">
        <v>1.0900000000000001</v>
      </c>
      <c r="H2025" s="924">
        <v>655.55870000000004</v>
      </c>
      <c r="I2025" s="925"/>
      <c r="K2025" s="1078"/>
      <c r="L2025" s="1078"/>
    </row>
    <row r="2026" spans="1:12" s="926" customFormat="1" ht="84">
      <c r="A2026" s="922" t="s">
        <v>1499</v>
      </c>
      <c r="B2026" s="922" t="s">
        <v>1500</v>
      </c>
      <c r="C2026" s="922" t="s">
        <v>5810</v>
      </c>
      <c r="D2026" s="923">
        <v>46287</v>
      </c>
      <c r="E2026" s="922" t="s">
        <v>5811</v>
      </c>
      <c r="F2026" s="927">
        <v>601.42999999999995</v>
      </c>
      <c r="G2026" s="922">
        <v>14.19</v>
      </c>
      <c r="H2026" s="924">
        <v>8534.2916999999998</v>
      </c>
      <c r="I2026" s="925"/>
      <c r="K2026" s="1078"/>
      <c r="L2026" s="1078"/>
    </row>
    <row r="2027" spans="1:12" s="926" customFormat="1" ht="84">
      <c r="A2027" s="922" t="s">
        <v>1499</v>
      </c>
      <c r="B2027" s="922" t="s">
        <v>1500</v>
      </c>
      <c r="C2027" s="922" t="s">
        <v>5812</v>
      </c>
      <c r="D2027" s="923">
        <v>46302</v>
      </c>
      <c r="E2027" s="922" t="s">
        <v>5813</v>
      </c>
      <c r="F2027" s="927">
        <v>601.42999999999995</v>
      </c>
      <c r="G2027" s="922">
        <v>3.5</v>
      </c>
      <c r="H2027" s="924">
        <v>2105.0049999999997</v>
      </c>
      <c r="I2027" s="925"/>
      <c r="K2027" s="1078"/>
      <c r="L2027" s="1078"/>
    </row>
    <row r="2028" spans="1:12" s="926" customFormat="1" ht="126">
      <c r="A2028" s="922" t="s">
        <v>1499</v>
      </c>
      <c r="B2028" s="922" t="s">
        <v>1500</v>
      </c>
      <c r="C2028" s="922" t="s">
        <v>5814</v>
      </c>
      <c r="D2028" s="923">
        <v>46302</v>
      </c>
      <c r="E2028" s="922" t="s">
        <v>5815</v>
      </c>
      <c r="F2028" s="927">
        <v>601.42999999999995</v>
      </c>
      <c r="G2028" s="922">
        <v>5.01</v>
      </c>
      <c r="H2028" s="924">
        <v>3013.1642999999995</v>
      </c>
      <c r="I2028" s="925"/>
      <c r="K2028" s="1078"/>
      <c r="L2028" s="1078"/>
    </row>
    <row r="2029" spans="1:12" s="926" customFormat="1" ht="147">
      <c r="A2029" s="922" t="s">
        <v>1499</v>
      </c>
      <c r="B2029" s="922" t="s">
        <v>1500</v>
      </c>
      <c r="C2029" s="922" t="s">
        <v>6211</v>
      </c>
      <c r="D2029" s="923">
        <v>46302</v>
      </c>
      <c r="E2029" s="922" t="s">
        <v>6212</v>
      </c>
      <c r="F2029" s="927">
        <v>601.42999999999995</v>
      </c>
      <c r="G2029" s="922">
        <v>16.739999999999998</v>
      </c>
      <c r="H2029" s="924">
        <v>10067.938199999999</v>
      </c>
      <c r="I2029" s="925"/>
      <c r="K2029" s="1078"/>
      <c r="L2029" s="1078"/>
    </row>
    <row r="2030" spans="1:12" s="926" customFormat="1" ht="399">
      <c r="A2030" s="922" t="s">
        <v>1499</v>
      </c>
      <c r="B2030" s="922" t="s">
        <v>1500</v>
      </c>
      <c r="C2030" s="922" t="s">
        <v>5999</v>
      </c>
      <c r="D2030" s="923">
        <v>46293</v>
      </c>
      <c r="E2030" s="922" t="s">
        <v>6000</v>
      </c>
      <c r="F2030" s="927">
        <v>601.42999999999995</v>
      </c>
      <c r="G2030" s="922">
        <v>40.79</v>
      </c>
      <c r="H2030" s="924">
        <v>24532.329699999998</v>
      </c>
      <c r="I2030" s="925"/>
      <c r="K2030" s="1078"/>
      <c r="L2030" s="1078"/>
    </row>
    <row r="2031" spans="1:12" s="926" customFormat="1" ht="63">
      <c r="A2031" s="922" t="s">
        <v>1499</v>
      </c>
      <c r="B2031" s="922" t="s">
        <v>1500</v>
      </c>
      <c r="C2031" s="922" t="s">
        <v>6001</v>
      </c>
      <c r="D2031" s="923">
        <v>46293</v>
      </c>
      <c r="E2031" s="922" t="s">
        <v>6002</v>
      </c>
      <c r="F2031" s="927">
        <v>601.42999999999995</v>
      </c>
      <c r="G2031" s="922">
        <v>20.39</v>
      </c>
      <c r="H2031" s="924">
        <v>12263.1577</v>
      </c>
      <c r="I2031" s="925"/>
      <c r="K2031" s="1078"/>
      <c r="L2031" s="1078"/>
    </row>
    <row r="2032" spans="1:12" s="926" customFormat="1" ht="294">
      <c r="A2032" s="922" t="s">
        <v>1499</v>
      </c>
      <c r="B2032" s="922" t="s">
        <v>1500</v>
      </c>
      <c r="C2032" s="922" t="s">
        <v>6003</v>
      </c>
      <c r="D2032" s="923">
        <v>46294</v>
      </c>
      <c r="E2032" s="922" t="s">
        <v>6004</v>
      </c>
      <c r="F2032" s="927">
        <v>601.42999999999995</v>
      </c>
      <c r="G2032" s="922">
        <v>13.88</v>
      </c>
      <c r="H2032" s="924">
        <v>8347.8483999999989</v>
      </c>
      <c r="I2032" s="925"/>
      <c r="K2032" s="1078"/>
      <c r="L2032" s="1078"/>
    </row>
    <row r="2033" spans="1:12" s="926" customFormat="1" ht="147">
      <c r="A2033" s="922" t="s">
        <v>1499</v>
      </c>
      <c r="B2033" s="922" t="s">
        <v>1500</v>
      </c>
      <c r="C2033" s="922" t="s">
        <v>6005</v>
      </c>
      <c r="D2033" s="923">
        <v>46294</v>
      </c>
      <c r="E2033" s="922" t="s">
        <v>6006</v>
      </c>
      <c r="F2033" s="927">
        <v>601.42999999999995</v>
      </c>
      <c r="G2033" s="922">
        <v>6.51</v>
      </c>
      <c r="H2033" s="924">
        <v>3915.3092999999994</v>
      </c>
      <c r="I2033" s="925"/>
      <c r="K2033" s="1078"/>
      <c r="L2033" s="1078"/>
    </row>
    <row r="2034" spans="1:12" s="926" customFormat="1" ht="126">
      <c r="A2034" s="922" t="s">
        <v>1499</v>
      </c>
      <c r="B2034" s="922" t="s">
        <v>1500</v>
      </c>
      <c r="C2034" s="922" t="s">
        <v>6007</v>
      </c>
      <c r="D2034" s="923">
        <v>46294</v>
      </c>
      <c r="E2034" s="922" t="s">
        <v>6008</v>
      </c>
      <c r="F2034" s="927">
        <v>601.42999999999995</v>
      </c>
      <c r="G2034" s="922">
        <v>8.64</v>
      </c>
      <c r="H2034" s="924">
        <v>5196.3552</v>
      </c>
      <c r="I2034" s="925"/>
      <c r="K2034" s="1078"/>
      <c r="L2034" s="1078"/>
    </row>
    <row r="2035" spans="1:12" s="926" customFormat="1" ht="84">
      <c r="A2035" s="922" t="s">
        <v>1499</v>
      </c>
      <c r="B2035" s="922" t="s">
        <v>1500</v>
      </c>
      <c r="C2035" s="922" t="s">
        <v>6009</v>
      </c>
      <c r="D2035" s="923">
        <v>46294</v>
      </c>
      <c r="E2035" s="922" t="s">
        <v>6010</v>
      </c>
      <c r="F2035" s="927">
        <v>601.42999999999995</v>
      </c>
      <c r="G2035" s="922">
        <v>2.1800000000000002</v>
      </c>
      <c r="H2035" s="924">
        <v>1311.1174000000001</v>
      </c>
      <c r="I2035" s="925"/>
      <c r="K2035" s="1078"/>
      <c r="L2035" s="1078"/>
    </row>
    <row r="2036" spans="1:12" s="926" customFormat="1" ht="84">
      <c r="A2036" s="922" t="s">
        <v>1499</v>
      </c>
      <c r="B2036" s="922" t="s">
        <v>1500</v>
      </c>
      <c r="C2036" s="922" t="s">
        <v>6011</v>
      </c>
      <c r="D2036" s="923">
        <v>46294</v>
      </c>
      <c r="E2036" s="922" t="s">
        <v>6012</v>
      </c>
      <c r="F2036" s="927">
        <v>601.42999999999995</v>
      </c>
      <c r="G2036" s="922">
        <v>1.92</v>
      </c>
      <c r="H2036" s="924">
        <v>1154.7456</v>
      </c>
      <c r="I2036" s="925"/>
      <c r="K2036" s="1078"/>
      <c r="L2036" s="1078"/>
    </row>
    <row r="2037" spans="1:12" s="926" customFormat="1" ht="399">
      <c r="A2037" s="922" t="s">
        <v>1499</v>
      </c>
      <c r="B2037" s="922" t="s">
        <v>1500</v>
      </c>
      <c r="C2037" s="922" t="s">
        <v>6013</v>
      </c>
      <c r="D2037" s="923">
        <v>46295</v>
      </c>
      <c r="E2037" s="922" t="s">
        <v>6014</v>
      </c>
      <c r="F2037" s="927">
        <v>601.42999999999995</v>
      </c>
      <c r="G2037" s="922">
        <v>265.11</v>
      </c>
      <c r="H2037" s="924">
        <v>159445.1073</v>
      </c>
      <c r="I2037" s="925"/>
      <c r="K2037" s="1078"/>
      <c r="L2037" s="1078"/>
    </row>
    <row r="2038" spans="1:12" s="926" customFormat="1" ht="126">
      <c r="A2038" s="922" t="s">
        <v>1499</v>
      </c>
      <c r="B2038" s="922" t="s">
        <v>1500</v>
      </c>
      <c r="C2038" s="922" t="s">
        <v>6015</v>
      </c>
      <c r="D2038" s="923">
        <v>46295</v>
      </c>
      <c r="E2038" s="922" t="s">
        <v>6016</v>
      </c>
      <c r="F2038" s="927">
        <v>601.42999999999995</v>
      </c>
      <c r="G2038" s="922">
        <v>4.32</v>
      </c>
      <c r="H2038" s="924">
        <v>2598.1776</v>
      </c>
      <c r="I2038" s="925"/>
      <c r="K2038" s="1078"/>
      <c r="L2038" s="1078"/>
    </row>
    <row r="2039" spans="1:12" s="926" customFormat="1" ht="105">
      <c r="A2039" s="922" t="s">
        <v>1499</v>
      </c>
      <c r="B2039" s="922" t="s">
        <v>1500</v>
      </c>
      <c r="C2039" s="922" t="s">
        <v>6017</v>
      </c>
      <c r="D2039" s="923">
        <v>46295</v>
      </c>
      <c r="E2039" s="922" t="s">
        <v>6018</v>
      </c>
      <c r="F2039" s="927">
        <v>601.42999999999995</v>
      </c>
      <c r="G2039" s="922">
        <v>6.89</v>
      </c>
      <c r="H2039" s="924">
        <v>4143.8526999999995</v>
      </c>
      <c r="I2039" s="925"/>
      <c r="K2039" s="1078"/>
      <c r="L2039" s="1078"/>
    </row>
    <row r="2040" spans="1:12" s="926" customFormat="1" ht="168">
      <c r="A2040" s="922" t="s">
        <v>1499</v>
      </c>
      <c r="B2040" s="922" t="s">
        <v>1500</v>
      </c>
      <c r="C2040" s="922" t="s">
        <v>6019</v>
      </c>
      <c r="D2040" s="923">
        <v>46296</v>
      </c>
      <c r="E2040" s="922" t="s">
        <v>6020</v>
      </c>
      <c r="F2040" s="927">
        <v>601.42999999999995</v>
      </c>
      <c r="G2040" s="922">
        <v>5.57</v>
      </c>
      <c r="H2040" s="924">
        <v>3349.9650999999999</v>
      </c>
      <c r="I2040" s="925"/>
      <c r="K2040" s="1078"/>
      <c r="L2040" s="1078"/>
    </row>
    <row r="2041" spans="1:12" s="926" customFormat="1" ht="84">
      <c r="A2041" s="922" t="s">
        <v>1499</v>
      </c>
      <c r="B2041" s="922" t="s">
        <v>1500</v>
      </c>
      <c r="C2041" s="922" t="s">
        <v>6021</v>
      </c>
      <c r="D2041" s="923">
        <v>46296</v>
      </c>
      <c r="E2041" s="922" t="s">
        <v>6022</v>
      </c>
      <c r="F2041" s="927">
        <v>601.42999999999995</v>
      </c>
      <c r="G2041" s="922">
        <v>0.47</v>
      </c>
      <c r="H2041" s="924">
        <v>282.67209999999994</v>
      </c>
      <c r="I2041" s="925"/>
      <c r="K2041" s="1078"/>
      <c r="L2041" s="1078"/>
    </row>
    <row r="2042" spans="1:12" s="926" customFormat="1" ht="63">
      <c r="A2042" s="922" t="s">
        <v>1499</v>
      </c>
      <c r="B2042" s="922" t="s">
        <v>1500</v>
      </c>
      <c r="C2042" s="922" t="s">
        <v>6023</v>
      </c>
      <c r="D2042" s="923">
        <v>46296</v>
      </c>
      <c r="E2042" s="922" t="s">
        <v>6024</v>
      </c>
      <c r="F2042" s="927">
        <v>601.42999999999995</v>
      </c>
      <c r="G2042" s="922">
        <v>0.08</v>
      </c>
      <c r="H2042" s="924">
        <v>48.114399999999996</v>
      </c>
      <c r="I2042" s="925"/>
      <c r="K2042" s="1078"/>
      <c r="L2042" s="1078"/>
    </row>
    <row r="2043" spans="1:12" s="926" customFormat="1" ht="105">
      <c r="A2043" s="922" t="s">
        <v>1499</v>
      </c>
      <c r="B2043" s="922" t="s">
        <v>1500</v>
      </c>
      <c r="C2043" s="922" t="s">
        <v>6025</v>
      </c>
      <c r="D2043" s="923">
        <v>46296</v>
      </c>
      <c r="E2043" s="922" t="s">
        <v>6026</v>
      </c>
      <c r="F2043" s="927">
        <v>601.42999999999995</v>
      </c>
      <c r="G2043" s="922">
        <v>10.41</v>
      </c>
      <c r="H2043" s="924">
        <v>6260.8862999999992</v>
      </c>
      <c r="I2043" s="925"/>
      <c r="K2043" s="1078"/>
      <c r="L2043" s="1078"/>
    </row>
    <row r="2044" spans="1:12" s="926" customFormat="1" ht="168">
      <c r="A2044" s="922" t="s">
        <v>1499</v>
      </c>
      <c r="B2044" s="922" t="s">
        <v>1500</v>
      </c>
      <c r="C2044" s="922" t="s">
        <v>6027</v>
      </c>
      <c r="D2044" s="923">
        <v>46296</v>
      </c>
      <c r="E2044" s="922" t="s">
        <v>6028</v>
      </c>
      <c r="F2044" s="927">
        <v>601.42999999999995</v>
      </c>
      <c r="G2044" s="922">
        <v>36.200000000000003</v>
      </c>
      <c r="H2044" s="924">
        <v>21771.766</v>
      </c>
      <c r="I2044" s="925"/>
      <c r="K2044" s="1078"/>
      <c r="L2044" s="1078"/>
    </row>
    <row r="2045" spans="1:12" s="926" customFormat="1" ht="147">
      <c r="A2045" s="922" t="s">
        <v>1499</v>
      </c>
      <c r="B2045" s="922" t="s">
        <v>1500</v>
      </c>
      <c r="C2045" s="922" t="s">
        <v>6029</v>
      </c>
      <c r="D2045" s="923">
        <v>46296</v>
      </c>
      <c r="E2045" s="922" t="s">
        <v>6030</v>
      </c>
      <c r="F2045" s="927">
        <v>601.42999999999995</v>
      </c>
      <c r="G2045" s="922">
        <v>10.23</v>
      </c>
      <c r="H2045" s="924">
        <v>6152.6288999999997</v>
      </c>
      <c r="I2045" s="925"/>
      <c r="K2045" s="1078"/>
      <c r="L2045" s="1078"/>
    </row>
    <row r="2046" spans="1:12" s="926" customFormat="1" ht="252">
      <c r="A2046" s="922" t="s">
        <v>1499</v>
      </c>
      <c r="B2046" s="922" t="s">
        <v>1500</v>
      </c>
      <c r="C2046" s="922" t="s">
        <v>6031</v>
      </c>
      <c r="D2046" s="923">
        <v>46296</v>
      </c>
      <c r="E2046" s="922" t="s">
        <v>6032</v>
      </c>
      <c r="F2046" s="927">
        <v>601.42999999999995</v>
      </c>
      <c r="G2046" s="922">
        <v>19.989999999999998</v>
      </c>
      <c r="H2046" s="924">
        <v>12022.585699999998</v>
      </c>
      <c r="I2046" s="925"/>
      <c r="K2046" s="1078"/>
      <c r="L2046" s="1078"/>
    </row>
    <row r="2047" spans="1:12" s="926" customFormat="1" ht="126">
      <c r="A2047" s="922" t="s">
        <v>1499</v>
      </c>
      <c r="B2047" s="922" t="s">
        <v>1500</v>
      </c>
      <c r="C2047" s="922" t="s">
        <v>6033</v>
      </c>
      <c r="D2047" s="923">
        <v>46296</v>
      </c>
      <c r="E2047" s="922" t="s">
        <v>6034</v>
      </c>
      <c r="F2047" s="927">
        <v>601.42999999999995</v>
      </c>
      <c r="G2047" s="922">
        <v>5.6</v>
      </c>
      <c r="H2047" s="924">
        <v>3368.0079999999994</v>
      </c>
      <c r="I2047" s="925"/>
      <c r="K2047" s="1078"/>
      <c r="L2047" s="1078"/>
    </row>
    <row r="2048" spans="1:12" s="926" customFormat="1" ht="147">
      <c r="A2048" s="922" t="s">
        <v>1499</v>
      </c>
      <c r="B2048" s="922" t="s">
        <v>1500</v>
      </c>
      <c r="C2048" s="922" t="s">
        <v>6213</v>
      </c>
      <c r="D2048" s="923">
        <v>46299</v>
      </c>
      <c r="E2048" s="922" t="s">
        <v>6214</v>
      </c>
      <c r="F2048" s="927">
        <v>601.42999999999995</v>
      </c>
      <c r="G2048" s="922">
        <v>11</v>
      </c>
      <c r="H2048" s="924">
        <v>6615.73</v>
      </c>
      <c r="I2048" s="925"/>
      <c r="K2048" s="1078"/>
      <c r="L2048" s="1078"/>
    </row>
    <row r="2049" spans="1:12" s="926" customFormat="1" ht="105">
      <c r="A2049" s="922" t="s">
        <v>1499</v>
      </c>
      <c r="B2049" s="922" t="s">
        <v>1500</v>
      </c>
      <c r="C2049" s="922" t="s">
        <v>6215</v>
      </c>
      <c r="D2049" s="923">
        <v>46300</v>
      </c>
      <c r="E2049" s="922" t="s">
        <v>6216</v>
      </c>
      <c r="F2049" s="927">
        <v>601.42999999999995</v>
      </c>
      <c r="G2049" s="922">
        <v>2.2400000000000002</v>
      </c>
      <c r="H2049" s="924">
        <v>1347.2031999999999</v>
      </c>
      <c r="I2049" s="925"/>
      <c r="K2049" s="1078"/>
      <c r="L2049" s="1078"/>
    </row>
    <row r="2050" spans="1:12" s="926" customFormat="1" ht="126">
      <c r="A2050" s="922" t="s">
        <v>1499</v>
      </c>
      <c r="B2050" s="922" t="s">
        <v>1500</v>
      </c>
      <c r="C2050" s="922" t="s">
        <v>6217</v>
      </c>
      <c r="D2050" s="923">
        <v>46300</v>
      </c>
      <c r="E2050" s="922" t="s">
        <v>6218</v>
      </c>
      <c r="F2050" s="927">
        <v>601.42999999999995</v>
      </c>
      <c r="G2050" s="922">
        <v>9.64</v>
      </c>
      <c r="H2050" s="924">
        <v>5797.7852000000003</v>
      </c>
      <c r="I2050" s="925"/>
      <c r="K2050" s="1078"/>
      <c r="L2050" s="1078"/>
    </row>
    <row r="2051" spans="1:12" s="926" customFormat="1" ht="126">
      <c r="A2051" s="922" t="s">
        <v>1499</v>
      </c>
      <c r="B2051" s="922" t="s">
        <v>1500</v>
      </c>
      <c r="C2051" s="922" t="s">
        <v>6219</v>
      </c>
      <c r="D2051" s="923">
        <v>46300</v>
      </c>
      <c r="E2051" s="922" t="s">
        <v>6220</v>
      </c>
      <c r="F2051" s="927">
        <v>601.42999999999995</v>
      </c>
      <c r="G2051" s="922">
        <v>4.82</v>
      </c>
      <c r="H2051" s="924">
        <v>2898.8926000000001</v>
      </c>
      <c r="I2051" s="925"/>
      <c r="K2051" s="1078"/>
      <c r="L2051" s="1078"/>
    </row>
    <row r="2052" spans="1:12" s="926" customFormat="1" ht="63">
      <c r="A2052" s="922" t="s">
        <v>1499</v>
      </c>
      <c r="B2052" s="922" t="s">
        <v>1500</v>
      </c>
      <c r="C2052" s="922" t="s">
        <v>6221</v>
      </c>
      <c r="D2052" s="923">
        <v>46300</v>
      </c>
      <c r="E2052" s="922" t="s">
        <v>6222</v>
      </c>
      <c r="F2052" s="927">
        <v>601.42999999999995</v>
      </c>
      <c r="G2052" s="922">
        <v>2.38</v>
      </c>
      <c r="H2052" s="924">
        <v>1431.4033999999999</v>
      </c>
      <c r="I2052" s="925"/>
      <c r="K2052" s="1078"/>
      <c r="L2052" s="1078"/>
    </row>
    <row r="2053" spans="1:12" s="926" customFormat="1" ht="105">
      <c r="A2053" s="922" t="s">
        <v>1499</v>
      </c>
      <c r="B2053" s="922" t="s">
        <v>1500</v>
      </c>
      <c r="C2053" s="922" t="s">
        <v>6223</v>
      </c>
      <c r="D2053" s="923">
        <v>46301</v>
      </c>
      <c r="E2053" s="922" t="s">
        <v>6224</v>
      </c>
      <c r="F2053" s="927">
        <v>601.42999999999995</v>
      </c>
      <c r="G2053" s="922">
        <v>62.68</v>
      </c>
      <c r="H2053" s="924">
        <v>37697.632399999995</v>
      </c>
      <c r="I2053" s="925"/>
      <c r="K2053" s="1078"/>
      <c r="L2053" s="1078"/>
    </row>
    <row r="2054" spans="1:12" s="926" customFormat="1" ht="105">
      <c r="A2054" s="922" t="s">
        <v>1499</v>
      </c>
      <c r="B2054" s="922" t="s">
        <v>1500</v>
      </c>
      <c r="C2054" s="922" t="s">
        <v>6225</v>
      </c>
      <c r="D2054" s="923">
        <v>46300</v>
      </c>
      <c r="E2054" s="922" t="s">
        <v>6226</v>
      </c>
      <c r="F2054" s="927">
        <v>601.42999999999995</v>
      </c>
      <c r="G2054" s="922">
        <v>4.8499999999999996</v>
      </c>
      <c r="H2054" s="924">
        <v>2916.9354999999996</v>
      </c>
      <c r="I2054" s="925"/>
      <c r="K2054" s="1078"/>
      <c r="L2054" s="1078"/>
    </row>
    <row r="2055" spans="1:12" s="926" customFormat="1" ht="105">
      <c r="A2055" s="922" t="s">
        <v>1499</v>
      </c>
      <c r="B2055" s="922" t="s">
        <v>1500</v>
      </c>
      <c r="C2055" s="922" t="s">
        <v>6227</v>
      </c>
      <c r="D2055" s="923">
        <v>46300</v>
      </c>
      <c r="E2055" s="922" t="s">
        <v>6228</v>
      </c>
      <c r="F2055" s="927">
        <v>601.42999999999995</v>
      </c>
      <c r="G2055" s="922">
        <v>2.42</v>
      </c>
      <c r="H2055" s="924">
        <v>1455.4605999999999</v>
      </c>
      <c r="I2055" s="925"/>
      <c r="K2055" s="1078"/>
      <c r="L2055" s="1078"/>
    </row>
    <row r="2056" spans="1:12" s="926" customFormat="1" ht="147">
      <c r="A2056" s="922" t="s">
        <v>1499</v>
      </c>
      <c r="B2056" s="922" t="s">
        <v>1500</v>
      </c>
      <c r="C2056" s="922" t="s">
        <v>6229</v>
      </c>
      <c r="D2056" s="923">
        <v>46302</v>
      </c>
      <c r="E2056" s="922" t="s">
        <v>6230</v>
      </c>
      <c r="F2056" s="927">
        <v>601.42999999999995</v>
      </c>
      <c r="G2056" s="922">
        <v>8.5500000000000007</v>
      </c>
      <c r="H2056" s="924">
        <v>5142.2264999999998</v>
      </c>
      <c r="I2056" s="925"/>
      <c r="K2056" s="1078"/>
      <c r="L2056" s="1078"/>
    </row>
    <row r="2057" spans="1:12" s="926" customFormat="1" ht="231">
      <c r="A2057" s="922" t="s">
        <v>1499</v>
      </c>
      <c r="B2057" s="922" t="s">
        <v>1500</v>
      </c>
      <c r="C2057" s="922" t="s">
        <v>6231</v>
      </c>
      <c r="D2057" s="923">
        <v>46302</v>
      </c>
      <c r="E2057" s="922" t="s">
        <v>6232</v>
      </c>
      <c r="F2057" s="927">
        <v>601.42999999999995</v>
      </c>
      <c r="G2057" s="922">
        <v>16.850000000000001</v>
      </c>
      <c r="H2057" s="924">
        <v>10134.095499999999</v>
      </c>
      <c r="I2057" s="925"/>
      <c r="K2057" s="1078"/>
      <c r="L2057" s="1078"/>
    </row>
    <row r="2058" spans="1:12" s="926" customFormat="1" ht="231">
      <c r="A2058" s="922" t="s">
        <v>1499</v>
      </c>
      <c r="B2058" s="922" t="s">
        <v>1500</v>
      </c>
      <c r="C2058" s="922" t="s">
        <v>6233</v>
      </c>
      <c r="D2058" s="923">
        <v>46302</v>
      </c>
      <c r="E2058" s="922" t="s">
        <v>6234</v>
      </c>
      <c r="F2058" s="927">
        <v>601.42999999999995</v>
      </c>
      <c r="G2058" s="922">
        <v>8.42</v>
      </c>
      <c r="H2058" s="924">
        <v>5064.0405999999994</v>
      </c>
      <c r="I2058" s="925"/>
      <c r="K2058" s="1078"/>
      <c r="L2058" s="1078"/>
    </row>
    <row r="2059" spans="1:12" s="926" customFormat="1" ht="105">
      <c r="A2059" s="922" t="s">
        <v>1499</v>
      </c>
      <c r="B2059" s="922" t="s">
        <v>1500</v>
      </c>
      <c r="C2059" s="922" t="s">
        <v>6235</v>
      </c>
      <c r="D2059" s="923">
        <v>46303</v>
      </c>
      <c r="E2059" s="922" t="s">
        <v>6236</v>
      </c>
      <c r="F2059" s="927">
        <v>601.42999999999995</v>
      </c>
      <c r="G2059" s="922">
        <v>31.52</v>
      </c>
      <c r="H2059" s="924">
        <v>18957.0736</v>
      </c>
      <c r="I2059" s="925"/>
      <c r="K2059" s="1078"/>
      <c r="L2059" s="1078"/>
    </row>
    <row r="2060" spans="1:12" s="926" customFormat="1" ht="231">
      <c r="A2060" s="922" t="s">
        <v>1499</v>
      </c>
      <c r="B2060" s="922" t="s">
        <v>1500</v>
      </c>
      <c r="C2060" s="922" t="s">
        <v>6237</v>
      </c>
      <c r="D2060" s="923">
        <v>46303</v>
      </c>
      <c r="E2060" s="922" t="s">
        <v>6238</v>
      </c>
      <c r="F2060" s="927">
        <v>601.42999999999995</v>
      </c>
      <c r="G2060" s="922">
        <v>109.51</v>
      </c>
      <c r="H2060" s="924">
        <v>65862.599300000002</v>
      </c>
      <c r="I2060" s="925"/>
      <c r="K2060" s="1078"/>
      <c r="L2060" s="1078"/>
    </row>
    <row r="2061" spans="1:12" s="926" customFormat="1" ht="147">
      <c r="A2061" s="922" t="s">
        <v>1499</v>
      </c>
      <c r="B2061" s="922" t="s">
        <v>1500</v>
      </c>
      <c r="C2061" s="922" t="s">
        <v>6239</v>
      </c>
      <c r="D2061" s="923">
        <v>46303</v>
      </c>
      <c r="E2061" s="922" t="s">
        <v>6240</v>
      </c>
      <c r="F2061" s="927">
        <v>601.42999999999995</v>
      </c>
      <c r="G2061" s="922">
        <v>8.68</v>
      </c>
      <c r="H2061" s="924">
        <v>5220.4123999999993</v>
      </c>
      <c r="I2061" s="925"/>
      <c r="K2061" s="1078"/>
      <c r="L2061" s="1078"/>
    </row>
    <row r="2062" spans="1:12" s="926" customFormat="1" ht="168">
      <c r="A2062" s="922" t="s">
        <v>1499</v>
      </c>
      <c r="B2062" s="922" t="s">
        <v>1500</v>
      </c>
      <c r="C2062" s="922" t="s">
        <v>6241</v>
      </c>
      <c r="D2062" s="923">
        <v>46303</v>
      </c>
      <c r="E2062" s="922" t="s">
        <v>6242</v>
      </c>
      <c r="F2062" s="927">
        <v>601.42999999999995</v>
      </c>
      <c r="G2062" s="922">
        <v>10.92</v>
      </c>
      <c r="H2062" s="924">
        <v>6567.6155999999992</v>
      </c>
      <c r="I2062" s="925"/>
      <c r="K2062" s="1078"/>
      <c r="L2062" s="1078"/>
    </row>
    <row r="2063" spans="1:12" s="926" customFormat="1" ht="63">
      <c r="A2063" s="922" t="s">
        <v>1499</v>
      </c>
      <c r="B2063" s="922" t="s">
        <v>1500</v>
      </c>
      <c r="C2063" s="922" t="s">
        <v>6243</v>
      </c>
      <c r="D2063" s="923">
        <v>46303</v>
      </c>
      <c r="E2063" s="922" t="s">
        <v>6244</v>
      </c>
      <c r="F2063" s="927">
        <v>601.42999999999995</v>
      </c>
      <c r="G2063" s="922">
        <v>7.66</v>
      </c>
      <c r="H2063" s="924">
        <v>4606.9537999999993</v>
      </c>
      <c r="I2063" s="925"/>
      <c r="K2063" s="1078"/>
      <c r="L2063" s="1078"/>
    </row>
    <row r="2064" spans="1:12" s="926" customFormat="1" ht="189">
      <c r="A2064" s="922" t="s">
        <v>1499</v>
      </c>
      <c r="B2064" s="922" t="s">
        <v>1500</v>
      </c>
      <c r="C2064" s="922" t="s">
        <v>6245</v>
      </c>
      <c r="D2064" s="923">
        <v>46305</v>
      </c>
      <c r="E2064" s="922" t="s">
        <v>6246</v>
      </c>
      <c r="F2064" s="927">
        <v>601.42999999999995</v>
      </c>
      <c r="G2064" s="922">
        <v>12.06</v>
      </c>
      <c r="H2064" s="924">
        <v>7253.2457999999997</v>
      </c>
      <c r="I2064" s="925"/>
      <c r="K2064" s="1078"/>
      <c r="L2064" s="1078"/>
    </row>
    <row r="2065" spans="1:12" s="926" customFormat="1" ht="168">
      <c r="A2065" s="922" t="s">
        <v>1499</v>
      </c>
      <c r="B2065" s="922" t="s">
        <v>1500</v>
      </c>
      <c r="C2065" s="922" t="s">
        <v>6247</v>
      </c>
      <c r="D2065" s="923">
        <v>46305</v>
      </c>
      <c r="E2065" s="922" t="s">
        <v>6248</v>
      </c>
      <c r="F2065" s="927">
        <v>601.42999999999995</v>
      </c>
      <c r="G2065" s="922">
        <v>4.26</v>
      </c>
      <c r="H2065" s="924">
        <v>2562.0917999999997</v>
      </c>
      <c r="I2065" s="925"/>
      <c r="K2065" s="1078"/>
      <c r="L2065" s="1078"/>
    </row>
    <row r="2066" spans="1:12" s="926" customFormat="1" ht="168">
      <c r="A2066" s="922" t="s">
        <v>1499</v>
      </c>
      <c r="B2066" s="922" t="s">
        <v>1500</v>
      </c>
      <c r="C2066" s="922" t="s">
        <v>6249</v>
      </c>
      <c r="D2066" s="923">
        <v>46305</v>
      </c>
      <c r="E2066" s="922" t="s">
        <v>6250</v>
      </c>
      <c r="F2066" s="927">
        <v>601.42999999999995</v>
      </c>
      <c r="G2066" s="922">
        <v>2.13</v>
      </c>
      <c r="H2066" s="924">
        <v>1281.0458999999998</v>
      </c>
      <c r="I2066" s="925"/>
      <c r="K2066" s="1078"/>
      <c r="L2066" s="1078"/>
    </row>
    <row r="2067" spans="1:12" s="926" customFormat="1" ht="126">
      <c r="A2067" s="922" t="s">
        <v>1587</v>
      </c>
      <c r="B2067" s="922" t="s">
        <v>1588</v>
      </c>
      <c r="C2067" s="922" t="s">
        <v>1589</v>
      </c>
      <c r="D2067" s="923">
        <v>46267</v>
      </c>
      <c r="E2067" s="922" t="s">
        <v>1590</v>
      </c>
      <c r="F2067" s="927">
        <v>600.55200000000002</v>
      </c>
      <c r="G2067" s="922">
        <v>0.47</v>
      </c>
      <c r="H2067" s="924">
        <v>282.25943999999998</v>
      </c>
      <c r="I2067" s="925"/>
      <c r="K2067" s="1078"/>
      <c r="L2067" s="1078"/>
    </row>
    <row r="2068" spans="1:12" s="926" customFormat="1" ht="105">
      <c r="A2068" s="922" t="s">
        <v>1587</v>
      </c>
      <c r="B2068" s="922" t="s">
        <v>1588</v>
      </c>
      <c r="C2068" s="922" t="s">
        <v>1591</v>
      </c>
      <c r="D2068" s="923">
        <v>46267</v>
      </c>
      <c r="E2068" s="922" t="s">
        <v>1592</v>
      </c>
      <c r="F2068" s="927">
        <v>600.55200000000002</v>
      </c>
      <c r="G2068" s="922">
        <v>0.24</v>
      </c>
      <c r="H2068" s="924">
        <v>144.13247999999999</v>
      </c>
      <c r="I2068" s="925"/>
      <c r="K2068" s="1078"/>
      <c r="L2068" s="1078"/>
    </row>
    <row r="2069" spans="1:12" s="926" customFormat="1" ht="126">
      <c r="A2069" s="922" t="s">
        <v>1587</v>
      </c>
      <c r="B2069" s="922" t="s">
        <v>1588</v>
      </c>
      <c r="C2069" s="922" t="s">
        <v>5279</v>
      </c>
      <c r="D2069" s="923">
        <v>46126</v>
      </c>
      <c r="E2069" s="922" t="s">
        <v>5280</v>
      </c>
      <c r="F2069" s="927">
        <v>600.55200000000002</v>
      </c>
      <c r="G2069" s="922">
        <v>3.08</v>
      </c>
      <c r="H2069" s="924">
        <v>1849.7001600000001</v>
      </c>
      <c r="I2069" s="925"/>
      <c r="K2069" s="1078"/>
      <c r="L2069" s="1078"/>
    </row>
    <row r="2070" spans="1:12" s="926" customFormat="1" ht="63">
      <c r="A2070" s="922" t="s">
        <v>1587</v>
      </c>
      <c r="B2070" s="922" t="s">
        <v>1588</v>
      </c>
      <c r="C2070" s="922" t="s">
        <v>5281</v>
      </c>
      <c r="D2070" s="923">
        <v>46176</v>
      </c>
      <c r="E2070" s="922" t="s">
        <v>5282</v>
      </c>
      <c r="F2070" s="927">
        <v>600.55200000000002</v>
      </c>
      <c r="G2070" s="922">
        <v>2.27</v>
      </c>
      <c r="H2070" s="924">
        <v>1363.2530400000001</v>
      </c>
      <c r="I2070" s="925"/>
      <c r="K2070" s="1078"/>
      <c r="L2070" s="1078"/>
    </row>
    <row r="2071" spans="1:12" s="926" customFormat="1" ht="63">
      <c r="A2071" s="922" t="s">
        <v>1587</v>
      </c>
      <c r="B2071" s="922" t="s">
        <v>1588</v>
      </c>
      <c r="C2071" s="922" t="s">
        <v>5283</v>
      </c>
      <c r="D2071" s="923">
        <v>46176</v>
      </c>
      <c r="E2071" s="922" t="s">
        <v>5284</v>
      </c>
      <c r="F2071" s="927">
        <v>600.55200000000002</v>
      </c>
      <c r="G2071" s="922">
        <v>1.1399999999999999</v>
      </c>
      <c r="H2071" s="924">
        <v>684.62927999999999</v>
      </c>
      <c r="I2071" s="925"/>
      <c r="K2071" s="1078"/>
      <c r="L2071" s="1078"/>
    </row>
    <row r="2072" spans="1:12" s="926" customFormat="1" ht="63">
      <c r="A2072" s="922" t="s">
        <v>1587</v>
      </c>
      <c r="B2072" s="922" t="s">
        <v>1588</v>
      </c>
      <c r="C2072" s="922" t="s">
        <v>5285</v>
      </c>
      <c r="D2072" s="923">
        <v>46176</v>
      </c>
      <c r="E2072" s="922" t="s">
        <v>5286</v>
      </c>
      <c r="F2072" s="927">
        <v>600.55200000000002</v>
      </c>
      <c r="G2072" s="922">
        <v>0.7</v>
      </c>
      <c r="H2072" s="924">
        <v>420.38639999999998</v>
      </c>
      <c r="I2072" s="925"/>
      <c r="K2072" s="1078"/>
      <c r="L2072" s="1078"/>
    </row>
    <row r="2073" spans="1:12" s="926" customFormat="1" ht="63">
      <c r="A2073" s="922" t="s">
        <v>1587</v>
      </c>
      <c r="B2073" s="922" t="s">
        <v>1588</v>
      </c>
      <c r="C2073" s="922" t="s">
        <v>5287</v>
      </c>
      <c r="D2073" s="923">
        <v>46176</v>
      </c>
      <c r="E2073" s="922" t="s">
        <v>5288</v>
      </c>
      <c r="F2073" s="927">
        <v>600.55200000000002</v>
      </c>
      <c r="G2073" s="922">
        <v>0.35</v>
      </c>
      <c r="H2073" s="924">
        <v>210.19319999999999</v>
      </c>
      <c r="I2073" s="925"/>
      <c r="K2073" s="1078"/>
      <c r="L2073" s="1078"/>
    </row>
    <row r="2074" spans="1:12" s="926" customFormat="1" ht="105">
      <c r="A2074" s="922" t="s">
        <v>1587</v>
      </c>
      <c r="B2074" s="922" t="s">
        <v>1588</v>
      </c>
      <c r="C2074" s="922" t="s">
        <v>5289</v>
      </c>
      <c r="D2074" s="923">
        <v>46273</v>
      </c>
      <c r="E2074" s="922" t="s">
        <v>5290</v>
      </c>
      <c r="F2074" s="927">
        <v>600.55200000000002</v>
      </c>
      <c r="G2074" s="922">
        <v>0.21</v>
      </c>
      <c r="H2074" s="924">
        <v>126.11592</v>
      </c>
      <c r="I2074" s="925"/>
      <c r="K2074" s="1078"/>
      <c r="L2074" s="1078"/>
    </row>
    <row r="2075" spans="1:12" s="926" customFormat="1" ht="105">
      <c r="A2075" s="922" t="s">
        <v>1587</v>
      </c>
      <c r="B2075" s="922" t="s">
        <v>1588</v>
      </c>
      <c r="C2075" s="922" t="s">
        <v>5291</v>
      </c>
      <c r="D2075" s="923">
        <v>46273</v>
      </c>
      <c r="E2075" s="922" t="s">
        <v>5292</v>
      </c>
      <c r="F2075" s="927">
        <v>600.55200000000002</v>
      </c>
      <c r="G2075" s="922">
        <v>0.11</v>
      </c>
      <c r="H2075" s="924">
        <v>66.060720000000003</v>
      </c>
      <c r="I2075" s="925"/>
      <c r="K2075" s="1078"/>
      <c r="L2075" s="1078"/>
    </row>
    <row r="2076" spans="1:12" s="926" customFormat="1" ht="84">
      <c r="A2076" s="922" t="s">
        <v>1587</v>
      </c>
      <c r="B2076" s="922" t="s">
        <v>1588</v>
      </c>
      <c r="C2076" s="922" t="s">
        <v>5293</v>
      </c>
      <c r="D2076" s="923">
        <v>46181</v>
      </c>
      <c r="E2076" s="922" t="s">
        <v>5294</v>
      </c>
      <c r="F2076" s="927">
        <v>600.55200000000002</v>
      </c>
      <c r="G2076" s="922">
        <v>1.38</v>
      </c>
      <c r="H2076" s="924">
        <v>828.76175999999998</v>
      </c>
      <c r="I2076" s="925"/>
      <c r="K2076" s="1078"/>
      <c r="L2076" s="1078"/>
    </row>
    <row r="2077" spans="1:12" s="926" customFormat="1" ht="63">
      <c r="A2077" s="922" t="s">
        <v>1587</v>
      </c>
      <c r="B2077" s="922" t="s">
        <v>1588</v>
      </c>
      <c r="C2077" s="922" t="s">
        <v>5295</v>
      </c>
      <c r="D2077" s="923">
        <v>46273</v>
      </c>
      <c r="E2077" s="922" t="s">
        <v>5296</v>
      </c>
      <c r="F2077" s="927">
        <v>600.55200000000002</v>
      </c>
      <c r="G2077" s="922">
        <v>0.35</v>
      </c>
      <c r="H2077" s="924">
        <v>210.19319999999999</v>
      </c>
      <c r="I2077" s="925"/>
      <c r="K2077" s="1078"/>
      <c r="L2077" s="1078"/>
    </row>
    <row r="2078" spans="1:12" s="926" customFormat="1" ht="63">
      <c r="A2078" s="922" t="s">
        <v>1587</v>
      </c>
      <c r="B2078" s="922" t="s">
        <v>1588</v>
      </c>
      <c r="C2078" s="922" t="s">
        <v>5297</v>
      </c>
      <c r="D2078" s="923">
        <v>46273</v>
      </c>
      <c r="E2078" s="922" t="s">
        <v>5298</v>
      </c>
      <c r="F2078" s="927">
        <v>600.55200000000002</v>
      </c>
      <c r="G2078" s="922">
        <v>0.17</v>
      </c>
      <c r="H2078" s="924">
        <v>102.09384000000001</v>
      </c>
      <c r="I2078" s="925"/>
      <c r="K2078" s="1078"/>
      <c r="L2078" s="1078"/>
    </row>
    <row r="2079" spans="1:12" s="926" customFormat="1" ht="63">
      <c r="A2079" s="922" t="s">
        <v>1587</v>
      </c>
      <c r="B2079" s="922" t="s">
        <v>1588</v>
      </c>
      <c r="C2079" s="922" t="s">
        <v>5299</v>
      </c>
      <c r="D2079" s="923">
        <v>46274</v>
      </c>
      <c r="E2079" s="922" t="s">
        <v>5300</v>
      </c>
      <c r="F2079" s="927">
        <v>600.55200000000002</v>
      </c>
      <c r="G2079" s="922">
        <v>2.2400000000000002</v>
      </c>
      <c r="H2079" s="924">
        <v>1345.2364800000003</v>
      </c>
      <c r="I2079" s="925"/>
      <c r="K2079" s="1078"/>
      <c r="L2079" s="1078"/>
    </row>
    <row r="2080" spans="1:12" s="926" customFormat="1" ht="63">
      <c r="A2080" s="922" t="s">
        <v>1587</v>
      </c>
      <c r="B2080" s="922" t="s">
        <v>1588</v>
      </c>
      <c r="C2080" s="922" t="s">
        <v>5301</v>
      </c>
      <c r="D2080" s="923">
        <v>46278</v>
      </c>
      <c r="E2080" s="922" t="s">
        <v>5302</v>
      </c>
      <c r="F2080" s="927">
        <v>600.55200000000002</v>
      </c>
      <c r="G2080" s="922">
        <v>0.37</v>
      </c>
      <c r="H2080" s="924">
        <v>222.20424</v>
      </c>
      <c r="I2080" s="925"/>
      <c r="K2080" s="1078"/>
      <c r="L2080" s="1078"/>
    </row>
    <row r="2081" spans="1:12" s="926" customFormat="1" ht="63">
      <c r="A2081" s="922" t="s">
        <v>1587</v>
      </c>
      <c r="B2081" s="922" t="s">
        <v>1588</v>
      </c>
      <c r="C2081" s="922" t="s">
        <v>5303</v>
      </c>
      <c r="D2081" s="923">
        <v>46278</v>
      </c>
      <c r="E2081" s="922" t="s">
        <v>5304</v>
      </c>
      <c r="F2081" s="927">
        <v>600.55200000000002</v>
      </c>
      <c r="G2081" s="922">
        <v>0.18</v>
      </c>
      <c r="H2081" s="924">
        <v>108.09936</v>
      </c>
      <c r="I2081" s="925"/>
      <c r="K2081" s="1078"/>
      <c r="L2081" s="1078"/>
    </row>
    <row r="2082" spans="1:12" s="926" customFormat="1" ht="63">
      <c r="A2082" s="922" t="s">
        <v>1587</v>
      </c>
      <c r="B2082" s="922" t="s">
        <v>1588</v>
      </c>
      <c r="C2082" s="922" t="s">
        <v>5305</v>
      </c>
      <c r="D2082" s="923">
        <v>46279</v>
      </c>
      <c r="E2082" s="922" t="s">
        <v>5306</v>
      </c>
      <c r="F2082" s="927">
        <v>600.55200000000002</v>
      </c>
      <c r="G2082" s="922">
        <v>2.4</v>
      </c>
      <c r="H2082" s="924">
        <v>1441.3248000000001</v>
      </c>
      <c r="I2082" s="925"/>
      <c r="K2082" s="1078"/>
      <c r="L2082" s="1078"/>
    </row>
    <row r="2083" spans="1:12" s="926" customFormat="1" ht="105">
      <c r="A2083" s="922" t="s">
        <v>1587</v>
      </c>
      <c r="B2083" s="922" t="s">
        <v>1588</v>
      </c>
      <c r="C2083" s="922" t="s">
        <v>5702</v>
      </c>
      <c r="D2083" s="923">
        <v>46286</v>
      </c>
      <c r="E2083" s="922" t="s">
        <v>5703</v>
      </c>
      <c r="F2083" s="927">
        <v>600.55200000000002</v>
      </c>
      <c r="G2083" s="922">
        <v>4.46</v>
      </c>
      <c r="H2083" s="924">
        <v>2678.4619200000002</v>
      </c>
      <c r="I2083" s="925"/>
      <c r="K2083" s="1078"/>
      <c r="L2083" s="1078"/>
    </row>
    <row r="2084" spans="1:12" s="926" customFormat="1" ht="105">
      <c r="A2084" s="922" t="s">
        <v>1587</v>
      </c>
      <c r="B2084" s="922" t="s">
        <v>1588</v>
      </c>
      <c r="C2084" s="922" t="s">
        <v>5704</v>
      </c>
      <c r="D2084" s="923">
        <v>46286</v>
      </c>
      <c r="E2084" s="922" t="s">
        <v>5705</v>
      </c>
      <c r="F2084" s="927">
        <v>600.55200000000002</v>
      </c>
      <c r="G2084" s="922">
        <v>2.23</v>
      </c>
      <c r="H2084" s="924">
        <v>1339.2309600000001</v>
      </c>
      <c r="I2084" s="925"/>
      <c r="K2084" s="1078"/>
      <c r="L2084" s="1078"/>
    </row>
    <row r="2085" spans="1:12" s="926" customFormat="1" ht="105">
      <c r="A2085" s="922" t="s">
        <v>1587</v>
      </c>
      <c r="B2085" s="922" t="s">
        <v>1588</v>
      </c>
      <c r="C2085" s="922" t="s">
        <v>5816</v>
      </c>
      <c r="D2085" s="923">
        <v>46287</v>
      </c>
      <c r="E2085" s="922" t="s">
        <v>5817</v>
      </c>
      <c r="F2085" s="927">
        <v>600.55200000000002</v>
      </c>
      <c r="G2085" s="922">
        <v>29.02</v>
      </c>
      <c r="H2085" s="924">
        <v>17428.019039999999</v>
      </c>
      <c r="I2085" s="925"/>
      <c r="K2085" s="1078"/>
      <c r="L2085" s="1078"/>
    </row>
    <row r="2086" spans="1:12" s="926" customFormat="1" ht="126">
      <c r="A2086" s="922" t="s">
        <v>1587</v>
      </c>
      <c r="B2086" s="922" t="s">
        <v>1588</v>
      </c>
      <c r="C2086" s="922" t="s">
        <v>5818</v>
      </c>
      <c r="D2086" s="923">
        <v>46291</v>
      </c>
      <c r="E2086" s="922" t="s">
        <v>5819</v>
      </c>
      <c r="F2086" s="927">
        <v>600.55200000000002</v>
      </c>
      <c r="G2086" s="922">
        <v>0.44</v>
      </c>
      <c r="H2086" s="924">
        <v>264.24288000000001</v>
      </c>
      <c r="I2086" s="925"/>
      <c r="K2086" s="1078"/>
      <c r="L2086" s="1078"/>
    </row>
    <row r="2087" spans="1:12" s="926" customFormat="1" ht="189">
      <c r="A2087" s="922" t="s">
        <v>1587</v>
      </c>
      <c r="B2087" s="922" t="s">
        <v>1588</v>
      </c>
      <c r="C2087" s="922" t="s">
        <v>6035</v>
      </c>
      <c r="D2087" s="923">
        <v>46294</v>
      </c>
      <c r="E2087" s="922" t="s">
        <v>6036</v>
      </c>
      <c r="F2087" s="927">
        <v>600.55200000000002</v>
      </c>
      <c r="G2087" s="922">
        <v>5.41</v>
      </c>
      <c r="H2087" s="924">
        <v>3248.98632</v>
      </c>
      <c r="I2087" s="925"/>
      <c r="K2087" s="1078"/>
      <c r="L2087" s="1078"/>
    </row>
    <row r="2088" spans="1:12" s="926" customFormat="1" ht="168">
      <c r="A2088" s="922" t="s">
        <v>1587</v>
      </c>
      <c r="B2088" s="922" t="s">
        <v>1588</v>
      </c>
      <c r="C2088" s="922" t="s">
        <v>6037</v>
      </c>
      <c r="D2088" s="923">
        <v>46294</v>
      </c>
      <c r="E2088" s="922" t="s">
        <v>6038</v>
      </c>
      <c r="F2088" s="927">
        <v>600.55200000000002</v>
      </c>
      <c r="G2088" s="922">
        <v>2.68</v>
      </c>
      <c r="H2088" s="924">
        <v>1609.47936</v>
      </c>
      <c r="I2088" s="925"/>
      <c r="K2088" s="1078"/>
      <c r="L2088" s="1078"/>
    </row>
    <row r="2089" spans="1:12" s="926" customFormat="1" ht="63">
      <c r="A2089" s="922" t="s">
        <v>1587</v>
      </c>
      <c r="B2089" s="922" t="s">
        <v>1588</v>
      </c>
      <c r="C2089" s="922" t="s">
        <v>6039</v>
      </c>
      <c r="D2089" s="923">
        <v>46294</v>
      </c>
      <c r="E2089" s="922" t="s">
        <v>6040</v>
      </c>
      <c r="F2089" s="927">
        <v>600.55200000000002</v>
      </c>
      <c r="G2089" s="922">
        <v>0.03</v>
      </c>
      <c r="H2089" s="924">
        <v>18.016559999999998</v>
      </c>
      <c r="I2089" s="925"/>
      <c r="K2089" s="1078"/>
      <c r="L2089" s="1078"/>
    </row>
    <row r="2090" spans="1:12" s="926" customFormat="1" ht="189">
      <c r="A2090" s="922" t="s">
        <v>1587</v>
      </c>
      <c r="B2090" s="922" t="s">
        <v>1588</v>
      </c>
      <c r="C2090" s="922" t="s">
        <v>6041</v>
      </c>
      <c r="D2090" s="923">
        <v>46295</v>
      </c>
      <c r="E2090" s="922" t="s">
        <v>6042</v>
      </c>
      <c r="F2090" s="927">
        <v>600.55200000000002</v>
      </c>
      <c r="G2090" s="922">
        <v>35.17</v>
      </c>
      <c r="H2090" s="924">
        <v>21121.413840000001</v>
      </c>
      <c r="I2090" s="925"/>
      <c r="K2090" s="1078"/>
      <c r="L2090" s="1078"/>
    </row>
    <row r="2091" spans="1:12" s="926" customFormat="1" ht="63">
      <c r="A2091" s="922" t="s">
        <v>1587</v>
      </c>
      <c r="B2091" s="922" t="s">
        <v>1588</v>
      </c>
      <c r="C2091" s="922" t="s">
        <v>6043</v>
      </c>
      <c r="D2091" s="923">
        <v>46298</v>
      </c>
      <c r="E2091" s="922" t="s">
        <v>6044</v>
      </c>
      <c r="F2091" s="927">
        <v>600.55200000000002</v>
      </c>
      <c r="G2091" s="922">
        <v>2.33</v>
      </c>
      <c r="H2091" s="924">
        <v>1399.2861600000001</v>
      </c>
      <c r="I2091" s="925"/>
      <c r="K2091" s="1078"/>
      <c r="L2091" s="1078"/>
    </row>
    <row r="2092" spans="1:12" s="926" customFormat="1" ht="63">
      <c r="A2092" s="922" t="s">
        <v>1587</v>
      </c>
      <c r="B2092" s="922" t="s">
        <v>1588</v>
      </c>
      <c r="C2092" s="922" t="s">
        <v>6251</v>
      </c>
      <c r="D2092" s="923">
        <v>46300</v>
      </c>
      <c r="E2092" s="922" t="s">
        <v>6252</v>
      </c>
      <c r="F2092" s="927">
        <v>600.55200000000002</v>
      </c>
      <c r="G2092" s="922">
        <v>0.22</v>
      </c>
      <c r="H2092" s="924">
        <v>132.12144000000001</v>
      </c>
      <c r="I2092" s="925"/>
      <c r="K2092" s="1078"/>
      <c r="L2092" s="1078"/>
    </row>
    <row r="2093" spans="1:12" s="926" customFormat="1" ht="63">
      <c r="A2093" s="922" t="s">
        <v>1587</v>
      </c>
      <c r="B2093" s="922" t="s">
        <v>1588</v>
      </c>
      <c r="C2093" s="922" t="s">
        <v>6253</v>
      </c>
      <c r="D2093" s="923">
        <v>46300</v>
      </c>
      <c r="E2093" s="922" t="s">
        <v>6254</v>
      </c>
      <c r="F2093" s="927">
        <v>600.55200000000002</v>
      </c>
      <c r="G2093" s="922">
        <v>0.11</v>
      </c>
      <c r="H2093" s="924">
        <v>66.060720000000003</v>
      </c>
      <c r="I2093" s="925"/>
      <c r="K2093" s="1078"/>
      <c r="L2093" s="1078"/>
    </row>
    <row r="2094" spans="1:12" s="926" customFormat="1" ht="63">
      <c r="A2094" s="922" t="s">
        <v>1587</v>
      </c>
      <c r="B2094" s="922" t="s">
        <v>1588</v>
      </c>
      <c r="C2094" s="922" t="s">
        <v>6255</v>
      </c>
      <c r="D2094" s="923">
        <v>46301</v>
      </c>
      <c r="E2094" s="922" t="s">
        <v>6256</v>
      </c>
      <c r="F2094" s="927">
        <v>600.55200000000002</v>
      </c>
      <c r="G2094" s="922">
        <v>1.4</v>
      </c>
      <c r="H2094" s="924">
        <v>840.77279999999996</v>
      </c>
      <c r="I2094" s="925"/>
      <c r="K2094" s="1078"/>
      <c r="L2094" s="1078"/>
    </row>
    <row r="2095" spans="1:12" s="926" customFormat="1" ht="63">
      <c r="A2095" s="922" t="s">
        <v>1587</v>
      </c>
      <c r="B2095" s="922" t="s">
        <v>1588</v>
      </c>
      <c r="C2095" s="922" t="s">
        <v>6257</v>
      </c>
      <c r="D2095" s="923">
        <v>46302</v>
      </c>
      <c r="E2095" s="922" t="s">
        <v>6258</v>
      </c>
      <c r="F2095" s="927">
        <v>600.55200000000002</v>
      </c>
      <c r="G2095" s="922">
        <v>0.35</v>
      </c>
      <c r="H2095" s="924">
        <v>210.19319999999999</v>
      </c>
      <c r="I2095" s="925"/>
      <c r="K2095" s="1078"/>
      <c r="L2095" s="1078"/>
    </row>
    <row r="2096" spans="1:12" s="926" customFormat="1" ht="84">
      <c r="A2096" s="922" t="s">
        <v>1587</v>
      </c>
      <c r="B2096" s="922" t="s">
        <v>1588</v>
      </c>
      <c r="C2096" s="922" t="s">
        <v>6259</v>
      </c>
      <c r="D2096" s="923">
        <v>46302</v>
      </c>
      <c r="E2096" s="922" t="s">
        <v>6260</v>
      </c>
      <c r="F2096" s="927">
        <v>600.55200000000002</v>
      </c>
      <c r="G2096" s="922">
        <v>0.2</v>
      </c>
      <c r="H2096" s="924">
        <v>120.11040000000001</v>
      </c>
      <c r="I2096" s="925"/>
      <c r="K2096" s="1078"/>
      <c r="L2096" s="1078"/>
    </row>
    <row r="2097" spans="1:12" s="926" customFormat="1" ht="84">
      <c r="A2097" s="922" t="s">
        <v>1587</v>
      </c>
      <c r="B2097" s="922" t="s">
        <v>1588</v>
      </c>
      <c r="C2097" s="922" t="s">
        <v>6261</v>
      </c>
      <c r="D2097" s="923">
        <v>46302</v>
      </c>
      <c r="E2097" s="922" t="s">
        <v>6262</v>
      </c>
      <c r="F2097" s="927">
        <v>600.55200000000002</v>
      </c>
      <c r="G2097" s="922">
        <v>0.1</v>
      </c>
      <c r="H2097" s="924">
        <v>60.055200000000006</v>
      </c>
      <c r="I2097" s="925"/>
      <c r="K2097" s="1078"/>
      <c r="L2097" s="1078"/>
    </row>
    <row r="2098" spans="1:12" s="926" customFormat="1" ht="84">
      <c r="A2098" s="922" t="s">
        <v>1587</v>
      </c>
      <c r="B2098" s="922" t="s">
        <v>1588</v>
      </c>
      <c r="C2098" s="922" t="s">
        <v>6263</v>
      </c>
      <c r="D2098" s="923">
        <v>46303</v>
      </c>
      <c r="E2098" s="922" t="s">
        <v>6264</v>
      </c>
      <c r="F2098" s="927">
        <v>600.55200000000002</v>
      </c>
      <c r="G2098" s="922">
        <v>1.27</v>
      </c>
      <c r="H2098" s="924">
        <v>762.70104000000003</v>
      </c>
      <c r="I2098" s="925"/>
      <c r="K2098" s="1078"/>
      <c r="L2098" s="1078"/>
    </row>
    <row r="2099" spans="1:12" s="926" customFormat="1" ht="105">
      <c r="A2099" s="922" t="s">
        <v>1587</v>
      </c>
      <c r="B2099" s="922" t="s">
        <v>1588</v>
      </c>
      <c r="C2099" s="922" t="s">
        <v>6265</v>
      </c>
      <c r="D2099" s="923">
        <v>46305</v>
      </c>
      <c r="E2099" s="922" t="s">
        <v>6266</v>
      </c>
      <c r="F2099" s="927">
        <v>600.55200000000002</v>
      </c>
      <c r="G2099" s="922">
        <v>0.41</v>
      </c>
      <c r="H2099" s="924">
        <v>246.22631999999999</v>
      </c>
      <c r="I2099" s="925"/>
      <c r="K2099" s="1078"/>
      <c r="L2099" s="1078"/>
    </row>
    <row r="2100" spans="1:12" s="926" customFormat="1" ht="105">
      <c r="A2100" s="922" t="s">
        <v>1587</v>
      </c>
      <c r="B2100" s="922" t="s">
        <v>1588</v>
      </c>
      <c r="C2100" s="922" t="s">
        <v>6267</v>
      </c>
      <c r="D2100" s="923">
        <v>46305</v>
      </c>
      <c r="E2100" s="922" t="s">
        <v>6268</v>
      </c>
      <c r="F2100" s="927">
        <v>600.55200000000002</v>
      </c>
      <c r="G2100" s="922">
        <v>0.21</v>
      </c>
      <c r="H2100" s="924">
        <v>126.11592</v>
      </c>
      <c r="I2100" s="925"/>
      <c r="K2100" s="1078"/>
      <c r="L2100" s="1078"/>
    </row>
    <row r="2101" spans="1:12" s="926" customFormat="1" ht="42">
      <c r="A2101" s="922" t="s">
        <v>5307</v>
      </c>
      <c r="B2101" s="922" t="s">
        <v>5308</v>
      </c>
      <c r="C2101" s="922" t="s">
        <v>5309</v>
      </c>
      <c r="D2101" s="923">
        <v>46151</v>
      </c>
      <c r="E2101" s="922" t="s">
        <v>5310</v>
      </c>
      <c r="F2101" s="927">
        <v>8981.94</v>
      </c>
      <c r="G2101" s="922">
        <v>0.05</v>
      </c>
      <c r="H2101" s="924">
        <v>449.09700000000004</v>
      </c>
      <c r="I2101" s="925"/>
      <c r="K2101" s="1078"/>
      <c r="L2101" s="1078"/>
    </row>
    <row r="2102" spans="1:12" s="926" customFormat="1" ht="42">
      <c r="A2102" s="922" t="s">
        <v>5307</v>
      </c>
      <c r="B2102" s="922" t="s">
        <v>5308</v>
      </c>
      <c r="C2102" s="922" t="s">
        <v>5311</v>
      </c>
      <c r="D2102" s="923">
        <v>46210</v>
      </c>
      <c r="E2102" s="922" t="s">
        <v>5312</v>
      </c>
      <c r="F2102" s="927">
        <v>8981.94</v>
      </c>
      <c r="G2102" s="922">
        <v>0.1</v>
      </c>
      <c r="H2102" s="924">
        <v>898.19400000000007</v>
      </c>
      <c r="I2102" s="925"/>
      <c r="K2102" s="1078"/>
      <c r="L2102" s="1078"/>
    </row>
    <row r="2103" spans="1:12" s="926" customFormat="1" ht="42">
      <c r="A2103" s="922" t="s">
        <v>5307</v>
      </c>
      <c r="B2103" s="922" t="s">
        <v>5308</v>
      </c>
      <c r="C2103" s="922" t="s">
        <v>5313</v>
      </c>
      <c r="D2103" s="923">
        <v>46188</v>
      </c>
      <c r="E2103" s="922" t="s">
        <v>5314</v>
      </c>
      <c r="F2103" s="927">
        <v>8981.94</v>
      </c>
      <c r="G2103" s="922">
        <v>0.1</v>
      </c>
      <c r="H2103" s="924">
        <v>898.19400000000007</v>
      </c>
      <c r="I2103" s="925"/>
      <c r="K2103" s="1078"/>
      <c r="L2103" s="1078"/>
    </row>
    <row r="2104" spans="1:12" s="926" customFormat="1" ht="147">
      <c r="A2104" s="922" t="s">
        <v>5307</v>
      </c>
      <c r="B2104" s="922" t="s">
        <v>5308</v>
      </c>
      <c r="C2104" s="922" t="s">
        <v>5315</v>
      </c>
      <c r="D2104" s="923">
        <v>46189</v>
      </c>
      <c r="E2104" s="922" t="s">
        <v>5316</v>
      </c>
      <c r="F2104" s="927">
        <v>8981.94</v>
      </c>
      <c r="G2104" s="922">
        <v>0.25</v>
      </c>
      <c r="H2104" s="924">
        <v>2245.4850000000001</v>
      </c>
      <c r="I2104" s="925"/>
      <c r="K2104" s="1078"/>
      <c r="L2104" s="1078"/>
    </row>
    <row r="2105" spans="1:12" s="926" customFormat="1" ht="126">
      <c r="A2105" s="922" t="s">
        <v>5307</v>
      </c>
      <c r="B2105" s="922" t="s">
        <v>5308</v>
      </c>
      <c r="C2105" s="922" t="s">
        <v>5317</v>
      </c>
      <c r="D2105" s="923">
        <v>46191</v>
      </c>
      <c r="E2105" s="922" t="s">
        <v>5318</v>
      </c>
      <c r="F2105" s="927">
        <v>8981.94</v>
      </c>
      <c r="G2105" s="922">
        <v>0.2</v>
      </c>
      <c r="H2105" s="924">
        <v>1796.3880000000001</v>
      </c>
      <c r="I2105" s="925"/>
      <c r="K2105" s="1078"/>
      <c r="L2105" s="1078"/>
    </row>
    <row r="2106" spans="1:12" s="926" customFormat="1" ht="210">
      <c r="A2106" s="922" t="s">
        <v>5307</v>
      </c>
      <c r="B2106" s="922" t="s">
        <v>5308</v>
      </c>
      <c r="C2106" s="922" t="s">
        <v>5319</v>
      </c>
      <c r="D2106" s="923">
        <v>46194</v>
      </c>
      <c r="E2106" s="922" t="s">
        <v>5320</v>
      </c>
      <c r="F2106" s="927">
        <v>8981.94</v>
      </c>
      <c r="G2106" s="922">
        <v>0.4</v>
      </c>
      <c r="H2106" s="924">
        <v>3592.7760000000003</v>
      </c>
      <c r="I2106" s="925"/>
      <c r="K2106" s="1078"/>
      <c r="L2106" s="1078"/>
    </row>
    <row r="2107" spans="1:12" s="926" customFormat="1" ht="105">
      <c r="A2107" s="922" t="s">
        <v>5307</v>
      </c>
      <c r="B2107" s="922" t="s">
        <v>5308</v>
      </c>
      <c r="C2107" s="922" t="s">
        <v>5321</v>
      </c>
      <c r="D2107" s="923">
        <v>46194</v>
      </c>
      <c r="E2107" s="922" t="s">
        <v>5322</v>
      </c>
      <c r="F2107" s="927">
        <v>8981.94</v>
      </c>
      <c r="G2107" s="922">
        <v>0.15</v>
      </c>
      <c r="H2107" s="924">
        <v>1347.2909999999999</v>
      </c>
      <c r="I2107" s="925"/>
      <c r="K2107" s="1078"/>
      <c r="L2107" s="1078"/>
    </row>
    <row r="2108" spans="1:12" s="926" customFormat="1" ht="126">
      <c r="A2108" s="922" t="s">
        <v>5307</v>
      </c>
      <c r="B2108" s="922" t="s">
        <v>5308</v>
      </c>
      <c r="C2108" s="922" t="s">
        <v>5323</v>
      </c>
      <c r="D2108" s="923">
        <v>46197</v>
      </c>
      <c r="E2108" s="922" t="s">
        <v>5324</v>
      </c>
      <c r="F2108" s="927">
        <v>8981.94</v>
      </c>
      <c r="G2108" s="922">
        <v>1.5</v>
      </c>
      <c r="H2108" s="924">
        <v>13472.91</v>
      </c>
      <c r="I2108" s="925"/>
      <c r="K2108" s="1078"/>
      <c r="L2108" s="1078"/>
    </row>
    <row r="2109" spans="1:12" s="926" customFormat="1" ht="210">
      <c r="A2109" s="922" t="s">
        <v>5307</v>
      </c>
      <c r="B2109" s="922" t="s">
        <v>5308</v>
      </c>
      <c r="C2109" s="922" t="s">
        <v>5325</v>
      </c>
      <c r="D2109" s="923">
        <v>46197</v>
      </c>
      <c r="E2109" s="922" t="s">
        <v>5326</v>
      </c>
      <c r="F2109" s="927">
        <v>8981.94</v>
      </c>
      <c r="G2109" s="922">
        <v>2.4</v>
      </c>
      <c r="H2109" s="924">
        <v>21556.655999999999</v>
      </c>
      <c r="I2109" s="925"/>
      <c r="K2109" s="1078"/>
      <c r="L2109" s="1078"/>
    </row>
    <row r="2110" spans="1:12" s="926" customFormat="1" ht="126">
      <c r="A2110" s="922" t="s">
        <v>5307</v>
      </c>
      <c r="B2110" s="922" t="s">
        <v>5308</v>
      </c>
      <c r="C2110" s="922" t="s">
        <v>5327</v>
      </c>
      <c r="D2110" s="923">
        <v>46197</v>
      </c>
      <c r="E2110" s="922" t="s">
        <v>5328</v>
      </c>
      <c r="F2110" s="927">
        <v>8981.94</v>
      </c>
      <c r="G2110" s="922">
        <v>0.2</v>
      </c>
      <c r="H2110" s="924">
        <v>1796.3880000000001</v>
      </c>
      <c r="I2110" s="925"/>
      <c r="K2110" s="1078"/>
      <c r="L2110" s="1078"/>
    </row>
    <row r="2111" spans="1:12" s="926" customFormat="1" ht="315">
      <c r="A2111" s="922" t="s">
        <v>5307</v>
      </c>
      <c r="B2111" s="922" t="s">
        <v>5308</v>
      </c>
      <c r="C2111" s="922" t="s">
        <v>5329</v>
      </c>
      <c r="D2111" s="923">
        <v>46272</v>
      </c>
      <c r="E2111" s="922" t="s">
        <v>5330</v>
      </c>
      <c r="F2111" s="927">
        <v>8981.94</v>
      </c>
      <c r="G2111" s="922">
        <v>0.65</v>
      </c>
      <c r="H2111" s="924">
        <v>5838.2610000000004</v>
      </c>
      <c r="I2111" s="925"/>
      <c r="K2111" s="1078"/>
      <c r="L2111" s="1078"/>
    </row>
    <row r="2112" spans="1:12" s="926" customFormat="1" ht="63">
      <c r="A2112" s="922" t="s">
        <v>5307</v>
      </c>
      <c r="B2112" s="922" t="s">
        <v>5308</v>
      </c>
      <c r="C2112" s="922" t="s">
        <v>5331</v>
      </c>
      <c r="D2112" s="923">
        <v>46198</v>
      </c>
      <c r="E2112" s="922" t="s">
        <v>5332</v>
      </c>
      <c r="F2112" s="927">
        <v>8981.94</v>
      </c>
      <c r="G2112" s="922">
        <v>0.05</v>
      </c>
      <c r="H2112" s="924">
        <v>449.09700000000004</v>
      </c>
      <c r="I2112" s="925"/>
      <c r="K2112" s="1078"/>
      <c r="L2112" s="1078"/>
    </row>
    <row r="2113" spans="1:12" s="926" customFormat="1" ht="63">
      <c r="A2113" s="922" t="s">
        <v>5307</v>
      </c>
      <c r="B2113" s="922" t="s">
        <v>5308</v>
      </c>
      <c r="C2113" s="922" t="s">
        <v>5333</v>
      </c>
      <c r="D2113" s="923">
        <v>46202</v>
      </c>
      <c r="E2113" s="922" t="s">
        <v>5334</v>
      </c>
      <c r="F2113" s="927">
        <v>8981.94</v>
      </c>
      <c r="G2113" s="922">
        <v>0.05</v>
      </c>
      <c r="H2113" s="924">
        <v>449.09700000000004</v>
      </c>
      <c r="I2113" s="925"/>
      <c r="K2113" s="1078"/>
      <c r="L2113" s="1078"/>
    </row>
    <row r="2114" spans="1:12" s="926" customFormat="1" ht="189">
      <c r="A2114" s="922" t="s">
        <v>5307</v>
      </c>
      <c r="B2114" s="922" t="s">
        <v>5308</v>
      </c>
      <c r="C2114" s="922" t="s">
        <v>5335</v>
      </c>
      <c r="D2114" s="923">
        <v>46203</v>
      </c>
      <c r="E2114" s="922" t="s">
        <v>5336</v>
      </c>
      <c r="F2114" s="927">
        <v>8981.94</v>
      </c>
      <c r="G2114" s="922">
        <v>0.35</v>
      </c>
      <c r="H2114" s="924">
        <v>3143.6790000000001</v>
      </c>
      <c r="I2114" s="925"/>
      <c r="K2114" s="1078"/>
      <c r="L2114" s="1078"/>
    </row>
    <row r="2115" spans="1:12" s="926" customFormat="1" ht="63">
      <c r="A2115" s="922" t="s">
        <v>5307</v>
      </c>
      <c r="B2115" s="922" t="s">
        <v>5308</v>
      </c>
      <c r="C2115" s="922" t="s">
        <v>5337</v>
      </c>
      <c r="D2115" s="923">
        <v>46204</v>
      </c>
      <c r="E2115" s="922" t="s">
        <v>5338</v>
      </c>
      <c r="F2115" s="927">
        <v>8981.94</v>
      </c>
      <c r="G2115" s="922">
        <v>0.05</v>
      </c>
      <c r="H2115" s="924">
        <v>449.09700000000004</v>
      </c>
      <c r="I2115" s="925"/>
      <c r="K2115" s="1078"/>
      <c r="L2115" s="1078"/>
    </row>
    <row r="2116" spans="1:12" s="926" customFormat="1" ht="357">
      <c r="A2116" s="922" t="s">
        <v>5307</v>
      </c>
      <c r="B2116" s="922" t="s">
        <v>5308</v>
      </c>
      <c r="C2116" s="922" t="s">
        <v>5339</v>
      </c>
      <c r="D2116" s="923">
        <v>46208</v>
      </c>
      <c r="E2116" s="922" t="s">
        <v>5340</v>
      </c>
      <c r="F2116" s="927">
        <v>8981.94</v>
      </c>
      <c r="G2116" s="922">
        <v>4.8</v>
      </c>
      <c r="H2116" s="924">
        <v>43113.311999999998</v>
      </c>
      <c r="I2116" s="925"/>
      <c r="K2116" s="1078"/>
      <c r="L2116" s="1078"/>
    </row>
    <row r="2117" spans="1:12" s="926" customFormat="1" ht="63">
      <c r="A2117" s="922" t="s">
        <v>5307</v>
      </c>
      <c r="B2117" s="922" t="s">
        <v>5308</v>
      </c>
      <c r="C2117" s="922" t="s">
        <v>5341</v>
      </c>
      <c r="D2117" s="923">
        <v>46209</v>
      </c>
      <c r="E2117" s="922" t="s">
        <v>5342</v>
      </c>
      <c r="F2117" s="927">
        <v>8981.94</v>
      </c>
      <c r="G2117" s="922">
        <v>0.05</v>
      </c>
      <c r="H2117" s="924">
        <v>449.09700000000004</v>
      </c>
      <c r="I2117" s="925"/>
      <c r="K2117" s="1078"/>
      <c r="L2117" s="1078"/>
    </row>
    <row r="2118" spans="1:12" s="926" customFormat="1" ht="105">
      <c r="A2118" s="922" t="s">
        <v>5307</v>
      </c>
      <c r="B2118" s="922" t="s">
        <v>5308</v>
      </c>
      <c r="C2118" s="922" t="s">
        <v>5343</v>
      </c>
      <c r="D2118" s="923">
        <v>46210</v>
      </c>
      <c r="E2118" s="922" t="s">
        <v>5344</v>
      </c>
      <c r="F2118" s="927">
        <v>8981.94</v>
      </c>
      <c r="G2118" s="922">
        <v>1.2</v>
      </c>
      <c r="H2118" s="924">
        <v>10778.328</v>
      </c>
      <c r="I2118" s="925"/>
      <c r="K2118" s="1078"/>
      <c r="L2118" s="1078"/>
    </row>
    <row r="2119" spans="1:12" s="926" customFormat="1" ht="84">
      <c r="A2119" s="922" t="s">
        <v>5307</v>
      </c>
      <c r="B2119" s="922" t="s">
        <v>5308</v>
      </c>
      <c r="C2119" s="922" t="s">
        <v>5345</v>
      </c>
      <c r="D2119" s="923">
        <v>46216</v>
      </c>
      <c r="E2119" s="922" t="s">
        <v>5346</v>
      </c>
      <c r="F2119" s="927">
        <v>8981.94</v>
      </c>
      <c r="G2119" s="922">
        <v>0.9</v>
      </c>
      <c r="H2119" s="924">
        <v>8083.746000000001</v>
      </c>
      <c r="I2119" s="925"/>
      <c r="K2119" s="1078"/>
      <c r="L2119" s="1078"/>
    </row>
    <row r="2120" spans="1:12" s="926" customFormat="1" ht="63">
      <c r="A2120" s="922" t="s">
        <v>5307</v>
      </c>
      <c r="B2120" s="922" t="s">
        <v>5308</v>
      </c>
      <c r="C2120" s="922" t="s">
        <v>5347</v>
      </c>
      <c r="D2120" s="923">
        <v>46247</v>
      </c>
      <c r="E2120" s="922" t="s">
        <v>5348</v>
      </c>
      <c r="F2120" s="927">
        <v>8981.94</v>
      </c>
      <c r="G2120" s="922">
        <v>0.05</v>
      </c>
      <c r="H2120" s="924">
        <v>449.09700000000004</v>
      </c>
      <c r="I2120" s="925"/>
      <c r="K2120" s="1078"/>
      <c r="L2120" s="1078"/>
    </row>
    <row r="2121" spans="1:12" s="926" customFormat="1" ht="42">
      <c r="A2121" s="922" t="s">
        <v>5307</v>
      </c>
      <c r="B2121" s="922" t="s">
        <v>5308</v>
      </c>
      <c r="C2121" s="922" t="s">
        <v>5349</v>
      </c>
      <c r="D2121" s="923">
        <v>46257</v>
      </c>
      <c r="E2121" s="922" t="s">
        <v>5350</v>
      </c>
      <c r="F2121" s="927">
        <v>8981.94</v>
      </c>
      <c r="G2121" s="922">
        <v>0.3</v>
      </c>
      <c r="H2121" s="924">
        <v>2694.5819999999999</v>
      </c>
      <c r="I2121" s="925"/>
      <c r="K2121" s="1078"/>
      <c r="L2121" s="1078"/>
    </row>
    <row r="2122" spans="1:12" s="926" customFormat="1" ht="84">
      <c r="A2122" s="922" t="s">
        <v>5307</v>
      </c>
      <c r="B2122" s="922" t="s">
        <v>5308</v>
      </c>
      <c r="C2122" s="922" t="s">
        <v>5351</v>
      </c>
      <c r="D2122" s="923">
        <v>46273</v>
      </c>
      <c r="E2122" s="922" t="s">
        <v>5352</v>
      </c>
      <c r="F2122" s="927">
        <v>8981.94</v>
      </c>
      <c r="G2122" s="922">
        <v>0.1</v>
      </c>
      <c r="H2122" s="924">
        <v>898.19400000000007</v>
      </c>
      <c r="I2122" s="925"/>
      <c r="K2122" s="1078"/>
      <c r="L2122" s="1078"/>
    </row>
    <row r="2123" spans="1:12" s="926" customFormat="1" ht="84">
      <c r="A2123" s="922" t="s">
        <v>5307</v>
      </c>
      <c r="B2123" s="922" t="s">
        <v>5308</v>
      </c>
      <c r="C2123" s="922" t="s">
        <v>6045</v>
      </c>
      <c r="D2123" s="923">
        <v>46298</v>
      </c>
      <c r="E2123" s="922" t="s">
        <v>5353</v>
      </c>
      <c r="F2123" s="927">
        <v>8981.94</v>
      </c>
      <c r="G2123" s="922">
        <v>0.1</v>
      </c>
      <c r="H2123" s="924">
        <v>898.19400000000007</v>
      </c>
      <c r="I2123" s="925"/>
      <c r="K2123" s="1078"/>
      <c r="L2123" s="1078"/>
    </row>
    <row r="2124" spans="1:12" s="926" customFormat="1" ht="63">
      <c r="A2124" s="922" t="s">
        <v>5307</v>
      </c>
      <c r="B2124" s="922" t="s">
        <v>5308</v>
      </c>
      <c r="C2124" s="922" t="s">
        <v>6046</v>
      </c>
      <c r="D2124" s="923">
        <v>46298</v>
      </c>
      <c r="E2124" s="922" t="s">
        <v>5354</v>
      </c>
      <c r="F2124" s="927">
        <v>8981.94</v>
      </c>
      <c r="G2124" s="922">
        <v>0.6</v>
      </c>
      <c r="H2124" s="924">
        <v>5389.1639999999998</v>
      </c>
      <c r="I2124" s="925"/>
      <c r="K2124" s="1078"/>
      <c r="L2124" s="1078"/>
    </row>
    <row r="2125" spans="1:12" s="926" customFormat="1" ht="63">
      <c r="A2125" s="922" t="s">
        <v>5307</v>
      </c>
      <c r="B2125" s="922" t="s">
        <v>5308</v>
      </c>
      <c r="C2125" s="922" t="s">
        <v>6047</v>
      </c>
      <c r="D2125" s="923">
        <v>46298</v>
      </c>
      <c r="E2125" s="922" t="s">
        <v>5355</v>
      </c>
      <c r="F2125" s="927">
        <v>8981.94</v>
      </c>
      <c r="G2125" s="922">
        <v>0.6</v>
      </c>
      <c r="H2125" s="924">
        <v>5389.1639999999998</v>
      </c>
      <c r="I2125" s="925"/>
      <c r="K2125" s="1078"/>
      <c r="L2125" s="1078"/>
    </row>
    <row r="2126" spans="1:12" s="926" customFormat="1" ht="126">
      <c r="A2126" s="922" t="s">
        <v>5307</v>
      </c>
      <c r="B2126" s="922" t="s">
        <v>5308</v>
      </c>
      <c r="C2126" s="922" t="s">
        <v>5706</v>
      </c>
      <c r="D2126" s="923">
        <v>46280</v>
      </c>
      <c r="E2126" s="922" t="s">
        <v>5707</v>
      </c>
      <c r="F2126" s="927">
        <v>8981.94</v>
      </c>
      <c r="G2126" s="922">
        <v>0.2</v>
      </c>
      <c r="H2126" s="924">
        <v>1796.3880000000001</v>
      </c>
      <c r="I2126" s="925"/>
      <c r="K2126" s="1078"/>
      <c r="L2126" s="1078"/>
    </row>
    <row r="2127" spans="1:12" s="926" customFormat="1" ht="105">
      <c r="A2127" s="922" t="s">
        <v>5307</v>
      </c>
      <c r="B2127" s="922" t="s">
        <v>5308</v>
      </c>
      <c r="C2127" s="922" t="s">
        <v>5708</v>
      </c>
      <c r="D2127" s="923">
        <v>46281</v>
      </c>
      <c r="E2127" s="922" t="s">
        <v>5709</v>
      </c>
      <c r="F2127" s="927">
        <v>8981.94</v>
      </c>
      <c r="G2127" s="922">
        <v>1.2</v>
      </c>
      <c r="H2127" s="924">
        <v>10778.328</v>
      </c>
      <c r="I2127" s="925"/>
      <c r="K2127" s="1078"/>
      <c r="L2127" s="1078"/>
    </row>
    <row r="2128" spans="1:12" s="926" customFormat="1" ht="63">
      <c r="A2128" s="922" t="s">
        <v>5356</v>
      </c>
      <c r="B2128" s="922" t="s">
        <v>5357</v>
      </c>
      <c r="C2128" s="922" t="s">
        <v>5358</v>
      </c>
      <c r="D2128" s="923">
        <v>46194</v>
      </c>
      <c r="E2128" s="922" t="s">
        <v>5359</v>
      </c>
      <c r="F2128" s="927">
        <v>12732.755999999999</v>
      </c>
      <c r="G2128" s="922">
        <v>0.05</v>
      </c>
      <c r="H2128" s="924">
        <v>636.63779999999997</v>
      </c>
      <c r="I2128" s="925"/>
      <c r="K2128" s="1078"/>
      <c r="L2128" s="1078"/>
    </row>
    <row r="2129" spans="1:12" s="926" customFormat="1" ht="42">
      <c r="A2129" s="922" t="s">
        <v>5356</v>
      </c>
      <c r="B2129" s="922" t="s">
        <v>5357</v>
      </c>
      <c r="C2129" s="922" t="s">
        <v>5360</v>
      </c>
      <c r="D2129" s="923">
        <v>46197</v>
      </c>
      <c r="E2129" s="922" t="s">
        <v>5361</v>
      </c>
      <c r="F2129" s="927">
        <v>12732.755999999999</v>
      </c>
      <c r="G2129" s="922">
        <v>0.3</v>
      </c>
      <c r="H2129" s="924">
        <v>3819.8267999999998</v>
      </c>
      <c r="I2129" s="925"/>
      <c r="K2129" s="1078"/>
      <c r="L2129" s="1078"/>
    </row>
    <row r="2130" spans="1:12" s="926" customFormat="1" ht="63">
      <c r="A2130" s="922" t="s">
        <v>5356</v>
      </c>
      <c r="B2130" s="922" t="s">
        <v>5357</v>
      </c>
      <c r="C2130" s="922" t="s">
        <v>5362</v>
      </c>
      <c r="D2130" s="923">
        <v>46205</v>
      </c>
      <c r="E2130" s="922" t="s">
        <v>5363</v>
      </c>
      <c r="F2130" s="927">
        <v>12732.755999999999</v>
      </c>
      <c r="G2130" s="922">
        <v>0.05</v>
      </c>
      <c r="H2130" s="924">
        <v>636.63779999999997</v>
      </c>
      <c r="I2130" s="925"/>
      <c r="K2130" s="1078"/>
      <c r="L2130" s="1078"/>
    </row>
    <row r="2131" spans="1:12" s="926" customFormat="1" ht="42">
      <c r="A2131" s="922" t="s">
        <v>5356</v>
      </c>
      <c r="B2131" s="922" t="s">
        <v>5357</v>
      </c>
      <c r="C2131" s="922" t="s">
        <v>5364</v>
      </c>
      <c r="D2131" s="923">
        <v>46214</v>
      </c>
      <c r="E2131" s="922" t="s">
        <v>5365</v>
      </c>
      <c r="F2131" s="927">
        <v>12732.755999999999</v>
      </c>
      <c r="G2131" s="922">
        <v>0.3</v>
      </c>
      <c r="H2131" s="924">
        <v>3819.8267999999998</v>
      </c>
      <c r="I2131" s="925"/>
      <c r="K2131" s="1078"/>
      <c r="L2131" s="1078"/>
    </row>
    <row r="2132" spans="1:12" s="926" customFormat="1" ht="63">
      <c r="A2132" s="922" t="s">
        <v>5356</v>
      </c>
      <c r="B2132" s="922" t="s">
        <v>5357</v>
      </c>
      <c r="C2132" s="922" t="s">
        <v>5366</v>
      </c>
      <c r="D2132" s="923">
        <v>46273</v>
      </c>
      <c r="E2132" s="922" t="s">
        <v>5367</v>
      </c>
      <c r="F2132" s="927">
        <v>12732.755999999999</v>
      </c>
      <c r="G2132" s="922">
        <v>0.6</v>
      </c>
      <c r="H2132" s="924">
        <v>7639.6535999999996</v>
      </c>
      <c r="I2132" s="925"/>
      <c r="K2132" s="1078"/>
      <c r="L2132" s="1078"/>
    </row>
    <row r="2133" spans="1:12" s="926" customFormat="1" ht="42">
      <c r="A2133" s="922" t="s">
        <v>5368</v>
      </c>
      <c r="B2133" s="922" t="s">
        <v>5369</v>
      </c>
      <c r="C2133" s="922" t="s">
        <v>5370</v>
      </c>
      <c r="D2133" s="923">
        <v>46261</v>
      </c>
      <c r="E2133" s="922" t="s">
        <v>5371</v>
      </c>
      <c r="F2133" s="927">
        <v>17572.292000000001</v>
      </c>
      <c r="G2133" s="922">
        <v>0.05</v>
      </c>
      <c r="H2133" s="924">
        <v>878.61460000000011</v>
      </c>
      <c r="I2133" s="925"/>
      <c r="K2133" s="1078"/>
      <c r="L2133" s="1078"/>
    </row>
    <row r="2134" spans="1:12" s="926" customFormat="1" ht="42">
      <c r="A2134" s="922" t="s">
        <v>5368</v>
      </c>
      <c r="B2134" s="922" t="s">
        <v>5369</v>
      </c>
      <c r="C2134" s="922" t="s">
        <v>5372</v>
      </c>
      <c r="D2134" s="923">
        <v>46263</v>
      </c>
      <c r="E2134" s="922" t="s">
        <v>5373</v>
      </c>
      <c r="F2134" s="927">
        <v>17572.292000000001</v>
      </c>
      <c r="G2134" s="922">
        <v>0.05</v>
      </c>
      <c r="H2134" s="924">
        <v>878.61460000000011</v>
      </c>
      <c r="I2134" s="925"/>
      <c r="K2134" s="1078"/>
      <c r="L2134" s="1078"/>
    </row>
    <row r="2135" spans="1:12" s="926" customFormat="1" ht="42">
      <c r="A2135" s="922" t="s">
        <v>5374</v>
      </c>
      <c r="B2135" s="922" t="s">
        <v>5375</v>
      </c>
      <c r="C2135" s="922" t="s">
        <v>5376</v>
      </c>
      <c r="D2135" s="923">
        <v>46187</v>
      </c>
      <c r="E2135" s="922" t="s">
        <v>5377</v>
      </c>
      <c r="F2135" s="927">
        <v>10853.835999999999</v>
      </c>
      <c r="G2135" s="922">
        <v>0.1</v>
      </c>
      <c r="H2135" s="924">
        <v>1085.3835999999999</v>
      </c>
      <c r="I2135" s="925"/>
      <c r="K2135" s="1078"/>
      <c r="L2135" s="1078"/>
    </row>
    <row r="2136" spans="1:12" s="926" customFormat="1" ht="42">
      <c r="A2136" s="922" t="s">
        <v>5374</v>
      </c>
      <c r="B2136" s="922" t="s">
        <v>5375</v>
      </c>
      <c r="C2136" s="922" t="s">
        <v>5378</v>
      </c>
      <c r="D2136" s="923">
        <v>46188</v>
      </c>
      <c r="E2136" s="922" t="s">
        <v>5379</v>
      </c>
      <c r="F2136" s="927">
        <v>10853.835999999999</v>
      </c>
      <c r="G2136" s="922">
        <v>0.1</v>
      </c>
      <c r="H2136" s="924">
        <v>1085.3835999999999</v>
      </c>
      <c r="I2136" s="925"/>
      <c r="K2136" s="1078"/>
      <c r="L2136" s="1078"/>
    </row>
    <row r="2137" spans="1:12" s="926" customFormat="1" ht="42">
      <c r="A2137" s="922" t="s">
        <v>5374</v>
      </c>
      <c r="B2137" s="922" t="s">
        <v>5375</v>
      </c>
      <c r="C2137" s="922" t="s">
        <v>5380</v>
      </c>
      <c r="D2137" s="923">
        <v>46197</v>
      </c>
      <c r="E2137" s="922" t="s">
        <v>5381</v>
      </c>
      <c r="F2137" s="927">
        <v>10853.835999999999</v>
      </c>
      <c r="G2137" s="922">
        <v>0.3</v>
      </c>
      <c r="H2137" s="924">
        <v>3256.1507999999999</v>
      </c>
      <c r="I2137" s="925"/>
      <c r="K2137" s="1078"/>
      <c r="L2137" s="1078"/>
    </row>
    <row r="2138" spans="1:12" s="926" customFormat="1" ht="63">
      <c r="A2138" s="922" t="s">
        <v>5374</v>
      </c>
      <c r="B2138" s="922" t="s">
        <v>5375</v>
      </c>
      <c r="C2138" s="922" t="s">
        <v>5382</v>
      </c>
      <c r="D2138" s="923">
        <v>46201</v>
      </c>
      <c r="E2138" s="922" t="s">
        <v>5383</v>
      </c>
      <c r="F2138" s="927">
        <v>10853.835999999999</v>
      </c>
      <c r="G2138" s="922">
        <v>0.05</v>
      </c>
      <c r="H2138" s="924">
        <v>542.69179999999994</v>
      </c>
      <c r="I2138" s="925"/>
      <c r="K2138" s="1078"/>
      <c r="L2138" s="1078"/>
    </row>
    <row r="2139" spans="1:12" s="926" customFormat="1" ht="63">
      <c r="A2139" s="922" t="s">
        <v>5374</v>
      </c>
      <c r="B2139" s="922" t="s">
        <v>5375</v>
      </c>
      <c r="C2139" s="922" t="s">
        <v>5384</v>
      </c>
      <c r="D2139" s="923">
        <v>46203</v>
      </c>
      <c r="E2139" s="922" t="s">
        <v>5385</v>
      </c>
      <c r="F2139" s="927">
        <v>10853.835999999999</v>
      </c>
      <c r="G2139" s="922">
        <v>0.05</v>
      </c>
      <c r="H2139" s="924">
        <v>542.69179999999994</v>
      </c>
      <c r="I2139" s="925"/>
      <c r="K2139" s="1078"/>
      <c r="L2139" s="1078"/>
    </row>
    <row r="2140" spans="1:12" s="926" customFormat="1" ht="42">
      <c r="A2140" s="922" t="s">
        <v>5374</v>
      </c>
      <c r="B2140" s="922" t="s">
        <v>5375</v>
      </c>
      <c r="C2140" s="922" t="s">
        <v>5386</v>
      </c>
      <c r="D2140" s="923">
        <v>46210</v>
      </c>
      <c r="E2140" s="922" t="s">
        <v>5387</v>
      </c>
      <c r="F2140" s="927">
        <v>10853.835999999999</v>
      </c>
      <c r="G2140" s="922">
        <v>0.3</v>
      </c>
      <c r="H2140" s="924">
        <v>3256.1507999999999</v>
      </c>
      <c r="I2140" s="925"/>
      <c r="K2140" s="1078"/>
      <c r="L2140" s="1078"/>
    </row>
    <row r="2141" spans="1:12" s="926" customFormat="1" ht="84">
      <c r="A2141" s="922" t="s">
        <v>5374</v>
      </c>
      <c r="B2141" s="922" t="s">
        <v>5375</v>
      </c>
      <c r="C2141" s="922" t="s">
        <v>5388</v>
      </c>
      <c r="D2141" s="923">
        <v>46216</v>
      </c>
      <c r="E2141" s="922" t="s">
        <v>5389</v>
      </c>
      <c r="F2141" s="927">
        <v>10853.835999999999</v>
      </c>
      <c r="G2141" s="922">
        <v>0.9</v>
      </c>
      <c r="H2141" s="924">
        <v>9768.4524000000001</v>
      </c>
      <c r="I2141" s="925"/>
      <c r="K2141" s="1078"/>
      <c r="L2141" s="1078"/>
    </row>
    <row r="2142" spans="1:12" s="926" customFormat="1" ht="63">
      <c r="A2142" s="922" t="s">
        <v>5374</v>
      </c>
      <c r="B2142" s="922" t="s">
        <v>5375</v>
      </c>
      <c r="C2142" s="922" t="s">
        <v>5390</v>
      </c>
      <c r="D2142" s="923">
        <v>46273</v>
      </c>
      <c r="E2142" s="922" t="s">
        <v>5391</v>
      </c>
      <c r="F2142" s="927">
        <v>10853.835999999999</v>
      </c>
      <c r="G2142" s="922">
        <v>0.05</v>
      </c>
      <c r="H2142" s="924">
        <v>542.69179999999994</v>
      </c>
      <c r="I2142" s="925"/>
      <c r="K2142" s="1078"/>
      <c r="L2142" s="1078"/>
    </row>
    <row r="2143" spans="1:12" s="926" customFormat="1" ht="42">
      <c r="A2143" s="922" t="s">
        <v>5374</v>
      </c>
      <c r="B2143" s="922" t="s">
        <v>5375</v>
      </c>
      <c r="C2143" s="922" t="s">
        <v>5392</v>
      </c>
      <c r="D2143" s="923">
        <v>46274</v>
      </c>
      <c r="E2143" s="922" t="s">
        <v>5393</v>
      </c>
      <c r="F2143" s="927">
        <v>10853.835999999999</v>
      </c>
      <c r="G2143" s="922">
        <v>0.3</v>
      </c>
      <c r="H2143" s="924">
        <v>3256.1507999999999</v>
      </c>
      <c r="I2143" s="925"/>
      <c r="K2143" s="1078"/>
      <c r="L2143" s="1078"/>
    </row>
    <row r="2144" spans="1:12" s="926" customFormat="1" ht="42">
      <c r="A2144" s="922" t="s">
        <v>5394</v>
      </c>
      <c r="B2144" s="922" t="s">
        <v>5395</v>
      </c>
      <c r="C2144" s="922" t="s">
        <v>5396</v>
      </c>
      <c r="D2144" s="923">
        <v>46188</v>
      </c>
      <c r="E2144" s="922" t="s">
        <v>5397</v>
      </c>
      <c r="F2144" s="927">
        <v>14483.487999999999</v>
      </c>
      <c r="G2144" s="922">
        <v>0.05</v>
      </c>
      <c r="H2144" s="924">
        <v>724.17439999999999</v>
      </c>
      <c r="I2144" s="925"/>
      <c r="K2144" s="1078"/>
      <c r="L2144" s="1078"/>
    </row>
    <row r="2145" spans="1:12" s="926" customFormat="1" ht="63">
      <c r="A2145" s="922" t="s">
        <v>5394</v>
      </c>
      <c r="B2145" s="922" t="s">
        <v>5395</v>
      </c>
      <c r="C2145" s="922" t="s">
        <v>5398</v>
      </c>
      <c r="D2145" s="923">
        <v>46208</v>
      </c>
      <c r="E2145" s="922" t="s">
        <v>5399</v>
      </c>
      <c r="F2145" s="927">
        <v>14483.487999999999</v>
      </c>
      <c r="G2145" s="922">
        <v>0.05</v>
      </c>
      <c r="H2145" s="924">
        <v>724.17439999999999</v>
      </c>
      <c r="I2145" s="925"/>
      <c r="K2145" s="1078"/>
      <c r="L2145" s="1078"/>
    </row>
    <row r="2146" spans="1:12" s="926" customFormat="1" ht="42">
      <c r="A2146" s="922" t="s">
        <v>5394</v>
      </c>
      <c r="B2146" s="922" t="s">
        <v>5395</v>
      </c>
      <c r="C2146" s="922" t="s">
        <v>5400</v>
      </c>
      <c r="D2146" s="923">
        <v>46210</v>
      </c>
      <c r="E2146" s="922" t="s">
        <v>5401</v>
      </c>
      <c r="F2146" s="927">
        <v>14483.487999999999</v>
      </c>
      <c r="G2146" s="922">
        <v>0.3</v>
      </c>
      <c r="H2146" s="924">
        <v>4345.0463999999993</v>
      </c>
      <c r="I2146" s="925"/>
      <c r="K2146" s="1078"/>
      <c r="L2146" s="1078"/>
    </row>
    <row r="2147" spans="1:12" s="926" customFormat="1" ht="63">
      <c r="A2147" s="922" t="s">
        <v>5394</v>
      </c>
      <c r="B2147" s="922" t="s">
        <v>5395</v>
      </c>
      <c r="C2147" s="922" t="s">
        <v>5402</v>
      </c>
      <c r="D2147" s="923">
        <v>46210</v>
      </c>
      <c r="E2147" s="922" t="s">
        <v>5403</v>
      </c>
      <c r="F2147" s="927">
        <v>14483.487999999999</v>
      </c>
      <c r="G2147" s="922">
        <v>0.05</v>
      </c>
      <c r="H2147" s="924">
        <v>724.17439999999999</v>
      </c>
      <c r="I2147" s="925"/>
      <c r="K2147" s="1078"/>
      <c r="L2147" s="1078"/>
    </row>
    <row r="2148" spans="1:12" s="926" customFormat="1" ht="42">
      <c r="A2148" s="922" t="s">
        <v>5394</v>
      </c>
      <c r="B2148" s="922" t="s">
        <v>5395</v>
      </c>
      <c r="C2148" s="922" t="s">
        <v>5404</v>
      </c>
      <c r="D2148" s="923">
        <v>46214</v>
      </c>
      <c r="E2148" s="922" t="s">
        <v>5405</v>
      </c>
      <c r="F2148" s="927">
        <v>14483.487999999999</v>
      </c>
      <c r="G2148" s="922">
        <v>0.3</v>
      </c>
      <c r="H2148" s="924">
        <v>4345.0463999999993</v>
      </c>
      <c r="I2148" s="925"/>
      <c r="K2148" s="1078"/>
      <c r="L2148" s="1078"/>
    </row>
    <row r="2149" spans="1:12" s="926" customFormat="1" ht="63">
      <c r="A2149" s="922" t="s">
        <v>5394</v>
      </c>
      <c r="B2149" s="922" t="s">
        <v>5395</v>
      </c>
      <c r="C2149" s="922" t="s">
        <v>5406</v>
      </c>
      <c r="D2149" s="923">
        <v>46247</v>
      </c>
      <c r="E2149" s="922" t="s">
        <v>5407</v>
      </c>
      <c r="F2149" s="927">
        <v>14483.487999999999</v>
      </c>
      <c r="G2149" s="922">
        <v>0.05</v>
      </c>
      <c r="H2149" s="924">
        <v>724.17439999999999</v>
      </c>
      <c r="I2149" s="925"/>
      <c r="K2149" s="1078"/>
      <c r="L2149" s="1078"/>
    </row>
    <row r="2150" spans="1:12" s="926" customFormat="1" ht="63">
      <c r="A2150" s="922" t="s">
        <v>5394</v>
      </c>
      <c r="B2150" s="922" t="s">
        <v>5395</v>
      </c>
      <c r="C2150" s="922" t="s">
        <v>5408</v>
      </c>
      <c r="D2150" s="923">
        <v>46247</v>
      </c>
      <c r="E2150" s="922" t="s">
        <v>5409</v>
      </c>
      <c r="F2150" s="927">
        <v>14483.487999999999</v>
      </c>
      <c r="G2150" s="922">
        <v>0.05</v>
      </c>
      <c r="H2150" s="924">
        <v>724.17439999999999</v>
      </c>
      <c r="I2150" s="925"/>
      <c r="K2150" s="1078"/>
      <c r="L2150" s="1078"/>
    </row>
    <row r="2151" spans="1:12" s="926" customFormat="1" ht="84">
      <c r="A2151" s="922" t="s">
        <v>5394</v>
      </c>
      <c r="B2151" s="922" t="s">
        <v>5395</v>
      </c>
      <c r="C2151" s="922" t="s">
        <v>5410</v>
      </c>
      <c r="D2151" s="923">
        <v>46257</v>
      </c>
      <c r="E2151" s="922" t="s">
        <v>5411</v>
      </c>
      <c r="F2151" s="927">
        <v>14483.487999999999</v>
      </c>
      <c r="G2151" s="922">
        <v>0.9</v>
      </c>
      <c r="H2151" s="924">
        <v>13035.1392</v>
      </c>
      <c r="I2151" s="925"/>
      <c r="K2151" s="1078"/>
      <c r="L2151" s="1078"/>
    </row>
    <row r="2152" spans="1:12" s="926" customFormat="1" ht="42">
      <c r="A2152" s="922" t="s">
        <v>5394</v>
      </c>
      <c r="B2152" s="922" t="s">
        <v>5395</v>
      </c>
      <c r="C2152" s="922" t="s">
        <v>5412</v>
      </c>
      <c r="D2152" s="923">
        <v>46274</v>
      </c>
      <c r="E2152" s="922" t="s">
        <v>5413</v>
      </c>
      <c r="F2152" s="927">
        <v>14483.487999999999</v>
      </c>
      <c r="G2152" s="922">
        <v>0.05</v>
      </c>
      <c r="H2152" s="924">
        <v>724.17439999999999</v>
      </c>
      <c r="I2152" s="925"/>
      <c r="K2152" s="1078"/>
      <c r="L2152" s="1078"/>
    </row>
    <row r="2153" spans="1:12" s="926" customFormat="1" ht="42">
      <c r="A2153" s="922" t="s">
        <v>5394</v>
      </c>
      <c r="B2153" s="922" t="s">
        <v>5395</v>
      </c>
      <c r="C2153" s="922" t="s">
        <v>5414</v>
      </c>
      <c r="D2153" s="923">
        <v>46275</v>
      </c>
      <c r="E2153" s="922" t="s">
        <v>5415</v>
      </c>
      <c r="F2153" s="927">
        <v>14483.487999999999</v>
      </c>
      <c r="G2153" s="922">
        <v>0.3</v>
      </c>
      <c r="H2153" s="924">
        <v>4345.0463999999993</v>
      </c>
      <c r="I2153" s="925"/>
      <c r="K2153" s="1078"/>
      <c r="L2153" s="1078"/>
    </row>
    <row r="2154" spans="1:12" s="926" customFormat="1" ht="63">
      <c r="A2154" s="922" t="s">
        <v>5394</v>
      </c>
      <c r="B2154" s="922" t="s">
        <v>5395</v>
      </c>
      <c r="C2154" s="922" t="s">
        <v>5710</v>
      </c>
      <c r="D2154" s="923">
        <v>46280</v>
      </c>
      <c r="E2154" s="922" t="s">
        <v>5711</v>
      </c>
      <c r="F2154" s="927">
        <v>14483.487999999999</v>
      </c>
      <c r="G2154" s="922">
        <v>0.05</v>
      </c>
      <c r="H2154" s="924">
        <v>724.17439999999999</v>
      </c>
      <c r="I2154" s="925"/>
      <c r="K2154" s="1078"/>
      <c r="L2154" s="1078"/>
    </row>
    <row r="2155" spans="1:12" s="926" customFormat="1" ht="42">
      <c r="A2155" s="922" t="s">
        <v>5394</v>
      </c>
      <c r="B2155" s="922" t="s">
        <v>5395</v>
      </c>
      <c r="C2155" s="922" t="s">
        <v>5712</v>
      </c>
      <c r="D2155" s="923">
        <v>46301</v>
      </c>
      <c r="E2155" s="922" t="s">
        <v>5713</v>
      </c>
      <c r="F2155" s="927">
        <v>14483.487999999999</v>
      </c>
      <c r="G2155" s="922">
        <v>0.3</v>
      </c>
      <c r="H2155" s="924">
        <v>4345.0463999999993</v>
      </c>
      <c r="I2155" s="925"/>
      <c r="K2155" s="1078"/>
      <c r="L2155" s="1078"/>
    </row>
    <row r="2156" spans="1:12" s="926" customFormat="1" ht="63">
      <c r="A2156" s="922" t="s">
        <v>5416</v>
      </c>
      <c r="B2156" s="922" t="s">
        <v>5417</v>
      </c>
      <c r="C2156" s="922" t="s">
        <v>5418</v>
      </c>
      <c r="D2156" s="923">
        <v>46247</v>
      </c>
      <c r="E2156" s="922" t="s">
        <v>5419</v>
      </c>
      <c r="F2156" s="927">
        <v>13283.262000000001</v>
      </c>
      <c r="G2156" s="922">
        <v>0.05</v>
      </c>
      <c r="H2156" s="924">
        <v>664.1631000000001</v>
      </c>
      <c r="I2156" s="925"/>
      <c r="K2156" s="1078"/>
      <c r="L2156" s="1078"/>
    </row>
    <row r="2157" spans="1:12" s="926" customFormat="1" ht="42">
      <c r="A2157" s="922" t="s">
        <v>5416</v>
      </c>
      <c r="B2157" s="922" t="s">
        <v>5417</v>
      </c>
      <c r="C2157" s="922" t="s">
        <v>5420</v>
      </c>
      <c r="D2157" s="923">
        <v>46257</v>
      </c>
      <c r="E2157" s="922" t="s">
        <v>5421</v>
      </c>
      <c r="F2157" s="927">
        <v>13283.262000000001</v>
      </c>
      <c r="G2157" s="922">
        <v>0.3</v>
      </c>
      <c r="H2157" s="924">
        <v>3984.9785999999999</v>
      </c>
      <c r="I2157" s="925"/>
      <c r="K2157" s="1078"/>
      <c r="L2157" s="1078"/>
    </row>
    <row r="2158" spans="1:12" s="926" customFormat="1" ht="42">
      <c r="A2158" s="922" t="s">
        <v>1593</v>
      </c>
      <c r="B2158" s="922" t="s">
        <v>1594</v>
      </c>
      <c r="C2158" s="922" t="s">
        <v>5422</v>
      </c>
      <c r="D2158" s="923">
        <v>46162</v>
      </c>
      <c r="E2158" s="922" t="s">
        <v>5423</v>
      </c>
      <c r="F2158" s="927">
        <v>17055.150000000001</v>
      </c>
      <c r="G2158" s="922">
        <v>0.25</v>
      </c>
      <c r="H2158" s="924">
        <v>4263.7875000000004</v>
      </c>
      <c r="I2158" s="925"/>
      <c r="K2158" s="1078"/>
      <c r="L2158" s="1078"/>
    </row>
    <row r="2159" spans="1:12" s="926" customFormat="1" ht="63">
      <c r="A2159" s="922" t="s">
        <v>1593</v>
      </c>
      <c r="B2159" s="922" t="s">
        <v>1594</v>
      </c>
      <c r="C2159" s="922" t="s">
        <v>5424</v>
      </c>
      <c r="D2159" s="923">
        <v>46163</v>
      </c>
      <c r="E2159" s="922" t="s">
        <v>5425</v>
      </c>
      <c r="F2159" s="927">
        <v>17055.150000000001</v>
      </c>
      <c r="G2159" s="922">
        <v>0.25</v>
      </c>
      <c r="H2159" s="924">
        <v>4263.7875000000004</v>
      </c>
      <c r="I2159" s="925"/>
      <c r="K2159" s="1078"/>
      <c r="L2159" s="1078"/>
    </row>
    <row r="2160" spans="1:12" s="926" customFormat="1" ht="63">
      <c r="A2160" s="922" t="s">
        <v>1593</v>
      </c>
      <c r="B2160" s="922" t="s">
        <v>1594</v>
      </c>
      <c r="C2160" s="922" t="s">
        <v>5426</v>
      </c>
      <c r="D2160" s="923">
        <v>46166</v>
      </c>
      <c r="E2160" s="922" t="s">
        <v>5427</v>
      </c>
      <c r="F2160" s="927">
        <v>17055.150000000001</v>
      </c>
      <c r="G2160" s="922">
        <v>0.35</v>
      </c>
      <c r="H2160" s="924">
        <v>5969.3024999999998</v>
      </c>
      <c r="I2160" s="925"/>
      <c r="K2160" s="1078"/>
      <c r="L2160" s="1078"/>
    </row>
    <row r="2161" spans="1:12" s="926" customFormat="1" ht="63">
      <c r="A2161" s="922" t="s">
        <v>1593</v>
      </c>
      <c r="B2161" s="922" t="s">
        <v>1594</v>
      </c>
      <c r="C2161" s="922" t="s">
        <v>5428</v>
      </c>
      <c r="D2161" s="923">
        <v>46187</v>
      </c>
      <c r="E2161" s="922" t="s">
        <v>5429</v>
      </c>
      <c r="F2161" s="927">
        <v>17055.150000000001</v>
      </c>
      <c r="G2161" s="922">
        <v>0.25</v>
      </c>
      <c r="H2161" s="924">
        <v>4263.7875000000004</v>
      </c>
      <c r="I2161" s="925"/>
      <c r="K2161" s="1078"/>
      <c r="L2161" s="1078"/>
    </row>
    <row r="2162" spans="1:12" s="926" customFormat="1" ht="42">
      <c r="A2162" s="922" t="s">
        <v>1593</v>
      </c>
      <c r="B2162" s="922" t="s">
        <v>1594</v>
      </c>
      <c r="C2162" s="922" t="s">
        <v>5430</v>
      </c>
      <c r="D2162" s="923">
        <v>46188</v>
      </c>
      <c r="E2162" s="922" t="s">
        <v>5431</v>
      </c>
      <c r="F2162" s="927">
        <v>17055.150000000001</v>
      </c>
      <c r="G2162" s="922">
        <v>0.05</v>
      </c>
      <c r="H2162" s="924">
        <v>852.75750000000016</v>
      </c>
      <c r="I2162" s="925"/>
      <c r="K2162" s="1078"/>
      <c r="L2162" s="1078"/>
    </row>
    <row r="2163" spans="1:12" s="926" customFormat="1" ht="42">
      <c r="A2163" s="922" t="s">
        <v>1593</v>
      </c>
      <c r="B2163" s="922" t="s">
        <v>1594</v>
      </c>
      <c r="C2163" s="922" t="s">
        <v>5432</v>
      </c>
      <c r="D2163" s="923">
        <v>46197</v>
      </c>
      <c r="E2163" s="922" t="s">
        <v>5433</v>
      </c>
      <c r="F2163" s="927">
        <v>17055.150000000001</v>
      </c>
      <c r="G2163" s="922">
        <v>0.3</v>
      </c>
      <c r="H2163" s="924">
        <v>5116.5450000000001</v>
      </c>
      <c r="I2163" s="925"/>
      <c r="K2163" s="1078"/>
      <c r="L2163" s="1078"/>
    </row>
    <row r="2164" spans="1:12" s="926" customFormat="1" ht="273">
      <c r="A2164" s="922" t="s">
        <v>1593</v>
      </c>
      <c r="B2164" s="922" t="s">
        <v>1594</v>
      </c>
      <c r="C2164" s="922" t="s">
        <v>5434</v>
      </c>
      <c r="D2164" s="923">
        <v>46208</v>
      </c>
      <c r="E2164" s="922" t="s">
        <v>5435</v>
      </c>
      <c r="F2164" s="927">
        <v>17055.150000000001</v>
      </c>
      <c r="G2164" s="922">
        <v>3.3</v>
      </c>
      <c r="H2164" s="924">
        <v>56281.995000000003</v>
      </c>
      <c r="I2164" s="925"/>
      <c r="K2164" s="1078"/>
      <c r="L2164" s="1078"/>
    </row>
    <row r="2165" spans="1:12" s="926" customFormat="1" ht="63">
      <c r="A2165" s="922" t="s">
        <v>1593</v>
      </c>
      <c r="B2165" s="922" t="s">
        <v>1594</v>
      </c>
      <c r="C2165" s="922" t="s">
        <v>5436</v>
      </c>
      <c r="D2165" s="923">
        <v>46208</v>
      </c>
      <c r="E2165" s="922" t="s">
        <v>5437</v>
      </c>
      <c r="F2165" s="927">
        <v>17055.150000000001</v>
      </c>
      <c r="G2165" s="922">
        <v>0.05</v>
      </c>
      <c r="H2165" s="924">
        <v>852.75750000000016</v>
      </c>
      <c r="I2165" s="925"/>
      <c r="K2165" s="1078"/>
      <c r="L2165" s="1078"/>
    </row>
    <row r="2166" spans="1:12" s="926" customFormat="1" ht="42">
      <c r="A2166" s="922" t="s">
        <v>1593</v>
      </c>
      <c r="B2166" s="922" t="s">
        <v>1594</v>
      </c>
      <c r="C2166" s="922" t="s">
        <v>5438</v>
      </c>
      <c r="D2166" s="923">
        <v>46214</v>
      </c>
      <c r="E2166" s="922" t="s">
        <v>5439</v>
      </c>
      <c r="F2166" s="927">
        <v>17055.150000000001</v>
      </c>
      <c r="G2166" s="922">
        <v>0.3</v>
      </c>
      <c r="H2166" s="924">
        <v>5116.5450000000001</v>
      </c>
      <c r="I2166" s="925"/>
      <c r="K2166" s="1078"/>
      <c r="L2166" s="1078"/>
    </row>
    <row r="2167" spans="1:12" s="926" customFormat="1" ht="42">
      <c r="A2167" s="922" t="s">
        <v>1593</v>
      </c>
      <c r="B2167" s="922" t="s">
        <v>1594</v>
      </c>
      <c r="C2167" s="922" t="s">
        <v>5440</v>
      </c>
      <c r="D2167" s="923">
        <v>46216</v>
      </c>
      <c r="E2167" s="922" t="s">
        <v>5441</v>
      </c>
      <c r="F2167" s="927">
        <v>17055.150000000001</v>
      </c>
      <c r="G2167" s="922">
        <v>0.3</v>
      </c>
      <c r="H2167" s="924">
        <v>5116.5450000000001</v>
      </c>
      <c r="I2167" s="925"/>
      <c r="K2167" s="1078"/>
      <c r="L2167" s="1078"/>
    </row>
    <row r="2168" spans="1:12" s="926" customFormat="1" ht="63">
      <c r="A2168" s="922" t="s">
        <v>1593</v>
      </c>
      <c r="B2168" s="922" t="s">
        <v>1594</v>
      </c>
      <c r="C2168" s="922" t="s">
        <v>5442</v>
      </c>
      <c r="D2168" s="923">
        <v>46247</v>
      </c>
      <c r="E2168" s="922" t="s">
        <v>5443</v>
      </c>
      <c r="F2168" s="927">
        <v>17055.150000000001</v>
      </c>
      <c r="G2168" s="922">
        <v>0.05</v>
      </c>
      <c r="H2168" s="924">
        <v>852.75750000000016</v>
      </c>
      <c r="I2168" s="925"/>
      <c r="K2168" s="1078"/>
      <c r="L2168" s="1078"/>
    </row>
    <row r="2169" spans="1:12" s="926" customFormat="1" ht="63">
      <c r="A2169" s="922" t="s">
        <v>1593</v>
      </c>
      <c r="B2169" s="922" t="s">
        <v>1594</v>
      </c>
      <c r="C2169" s="922" t="s">
        <v>5444</v>
      </c>
      <c r="D2169" s="923">
        <v>46247</v>
      </c>
      <c r="E2169" s="922" t="s">
        <v>5445</v>
      </c>
      <c r="F2169" s="927">
        <v>17055.150000000001</v>
      </c>
      <c r="G2169" s="922">
        <v>0.05</v>
      </c>
      <c r="H2169" s="924">
        <v>852.75750000000016</v>
      </c>
      <c r="I2169" s="925"/>
      <c r="K2169" s="1078"/>
      <c r="L2169" s="1078"/>
    </row>
    <row r="2170" spans="1:12" s="926" customFormat="1" ht="63">
      <c r="A2170" s="922" t="s">
        <v>1593</v>
      </c>
      <c r="B2170" s="922" t="s">
        <v>1594</v>
      </c>
      <c r="C2170" s="922" t="s">
        <v>5446</v>
      </c>
      <c r="D2170" s="923">
        <v>46247</v>
      </c>
      <c r="E2170" s="922" t="s">
        <v>5447</v>
      </c>
      <c r="F2170" s="927">
        <v>17055.150000000001</v>
      </c>
      <c r="G2170" s="922">
        <v>0.05</v>
      </c>
      <c r="H2170" s="924">
        <v>852.75750000000016</v>
      </c>
      <c r="I2170" s="925"/>
      <c r="K2170" s="1078"/>
      <c r="L2170" s="1078"/>
    </row>
    <row r="2171" spans="1:12" s="926" customFormat="1" ht="63">
      <c r="A2171" s="922" t="s">
        <v>1593</v>
      </c>
      <c r="B2171" s="922" t="s">
        <v>1594</v>
      </c>
      <c r="C2171" s="922" t="s">
        <v>5448</v>
      </c>
      <c r="D2171" s="923">
        <v>46247</v>
      </c>
      <c r="E2171" s="922" t="s">
        <v>5449</v>
      </c>
      <c r="F2171" s="927">
        <v>17055.150000000001</v>
      </c>
      <c r="G2171" s="922">
        <v>0.05</v>
      </c>
      <c r="H2171" s="924">
        <v>852.75750000000016</v>
      </c>
      <c r="I2171" s="925"/>
      <c r="K2171" s="1078"/>
      <c r="L2171" s="1078"/>
    </row>
    <row r="2172" spans="1:12" s="926" customFormat="1" ht="63">
      <c r="A2172" s="922" t="s">
        <v>1593</v>
      </c>
      <c r="B2172" s="922" t="s">
        <v>1594</v>
      </c>
      <c r="C2172" s="922" t="s">
        <v>5450</v>
      </c>
      <c r="D2172" s="923">
        <v>46247</v>
      </c>
      <c r="E2172" s="922" t="s">
        <v>5451</v>
      </c>
      <c r="F2172" s="927">
        <v>17055.150000000001</v>
      </c>
      <c r="G2172" s="922">
        <v>0.05</v>
      </c>
      <c r="H2172" s="924">
        <v>852.75750000000016</v>
      </c>
      <c r="I2172" s="925"/>
      <c r="K2172" s="1078"/>
      <c r="L2172" s="1078"/>
    </row>
    <row r="2173" spans="1:12" s="926" customFormat="1" ht="126">
      <c r="A2173" s="922" t="s">
        <v>1593</v>
      </c>
      <c r="B2173" s="922" t="s">
        <v>1594</v>
      </c>
      <c r="C2173" s="922" t="s">
        <v>5452</v>
      </c>
      <c r="D2173" s="923">
        <v>46257</v>
      </c>
      <c r="E2173" s="922" t="s">
        <v>5453</v>
      </c>
      <c r="F2173" s="927">
        <v>17055.150000000001</v>
      </c>
      <c r="G2173" s="922">
        <v>1.5</v>
      </c>
      <c r="H2173" s="924">
        <v>25582.725000000002</v>
      </c>
      <c r="I2173" s="925"/>
      <c r="K2173" s="1078"/>
      <c r="L2173" s="1078"/>
    </row>
    <row r="2174" spans="1:12" s="926" customFormat="1" ht="105">
      <c r="A2174" s="922" t="s">
        <v>1593</v>
      </c>
      <c r="B2174" s="922" t="s">
        <v>1594</v>
      </c>
      <c r="C2174" s="922" t="s">
        <v>5454</v>
      </c>
      <c r="D2174" s="923">
        <v>46265</v>
      </c>
      <c r="E2174" s="922" t="s">
        <v>5455</v>
      </c>
      <c r="F2174" s="927">
        <v>17055.150000000001</v>
      </c>
      <c r="G2174" s="922">
        <v>0.15</v>
      </c>
      <c r="H2174" s="924">
        <v>2558.2725</v>
      </c>
      <c r="I2174" s="925"/>
      <c r="K2174" s="1078"/>
      <c r="L2174" s="1078"/>
    </row>
    <row r="2175" spans="1:12" s="926" customFormat="1" ht="84">
      <c r="A2175" s="922" t="s">
        <v>1593</v>
      </c>
      <c r="B2175" s="922" t="s">
        <v>1594</v>
      </c>
      <c r="C2175" s="922" t="s">
        <v>1595</v>
      </c>
      <c r="D2175" s="923">
        <v>46266</v>
      </c>
      <c r="E2175" s="922" t="s">
        <v>1596</v>
      </c>
      <c r="F2175" s="927">
        <v>17055.150000000001</v>
      </c>
      <c r="G2175" s="922">
        <v>0.9</v>
      </c>
      <c r="H2175" s="924">
        <v>15349.635000000002</v>
      </c>
      <c r="I2175" s="925"/>
      <c r="K2175" s="1078"/>
      <c r="L2175" s="1078"/>
    </row>
    <row r="2176" spans="1:12" s="926" customFormat="1" ht="63">
      <c r="A2176" s="922" t="s">
        <v>1593</v>
      </c>
      <c r="B2176" s="922" t="s">
        <v>1594</v>
      </c>
      <c r="C2176" s="922" t="s">
        <v>5456</v>
      </c>
      <c r="D2176" s="923">
        <v>46273</v>
      </c>
      <c r="E2176" s="922" t="s">
        <v>5457</v>
      </c>
      <c r="F2176" s="927">
        <v>17055.150000000001</v>
      </c>
      <c r="G2176" s="922">
        <v>0.05</v>
      </c>
      <c r="H2176" s="924">
        <v>852.75750000000016</v>
      </c>
      <c r="I2176" s="925"/>
      <c r="K2176" s="1078"/>
      <c r="L2176" s="1078"/>
    </row>
    <row r="2177" spans="1:12" s="926" customFormat="1" ht="42">
      <c r="A2177" s="922" t="s">
        <v>1593</v>
      </c>
      <c r="B2177" s="922" t="s">
        <v>1594</v>
      </c>
      <c r="C2177" s="922" t="s">
        <v>5458</v>
      </c>
      <c r="D2177" s="923">
        <v>46274</v>
      </c>
      <c r="E2177" s="922" t="s">
        <v>5459</v>
      </c>
      <c r="F2177" s="927">
        <v>17055.150000000001</v>
      </c>
      <c r="G2177" s="922">
        <v>0.3</v>
      </c>
      <c r="H2177" s="924">
        <v>5116.5450000000001</v>
      </c>
      <c r="I2177" s="925"/>
      <c r="K2177" s="1078"/>
      <c r="L2177" s="1078"/>
    </row>
    <row r="2178" spans="1:12" s="926" customFormat="1" ht="63">
      <c r="A2178" s="922" t="s">
        <v>5714</v>
      </c>
      <c r="B2178" s="922" t="s">
        <v>5715</v>
      </c>
      <c r="C2178" s="922" t="s">
        <v>5716</v>
      </c>
      <c r="D2178" s="923">
        <v>46280</v>
      </c>
      <c r="E2178" s="922" t="s">
        <v>5717</v>
      </c>
      <c r="F2178" s="927">
        <v>22461.874</v>
      </c>
      <c r="G2178" s="922">
        <v>0.05</v>
      </c>
      <c r="H2178" s="924">
        <v>1123.0937000000001</v>
      </c>
      <c r="I2178" s="925"/>
      <c r="K2178" s="1078"/>
      <c r="L2178" s="1078"/>
    </row>
    <row r="2179" spans="1:12" s="926" customFormat="1" ht="42">
      <c r="A2179" s="922" t="s">
        <v>5714</v>
      </c>
      <c r="B2179" s="922" t="s">
        <v>5715</v>
      </c>
      <c r="C2179" s="922" t="s">
        <v>5718</v>
      </c>
      <c r="D2179" s="923">
        <v>46281</v>
      </c>
      <c r="E2179" s="922" t="s">
        <v>5719</v>
      </c>
      <c r="F2179" s="927">
        <v>22461.874</v>
      </c>
      <c r="G2179" s="922">
        <v>0.3</v>
      </c>
      <c r="H2179" s="924">
        <v>6738.5621999999994</v>
      </c>
      <c r="I2179" s="925"/>
      <c r="K2179" s="1078"/>
      <c r="L2179" s="1078"/>
    </row>
    <row r="2180" spans="1:12" s="926" customFormat="1" ht="63">
      <c r="A2180" s="922" t="s">
        <v>5720</v>
      </c>
      <c r="B2180" s="922" t="s">
        <v>5721</v>
      </c>
      <c r="C2180" s="922" t="s">
        <v>5722</v>
      </c>
      <c r="D2180" s="923">
        <v>46280</v>
      </c>
      <c r="E2180" s="922" t="s">
        <v>5723</v>
      </c>
      <c r="F2180" s="927">
        <v>23628.736000000001</v>
      </c>
      <c r="G2180" s="922">
        <v>0.05</v>
      </c>
      <c r="H2180" s="924">
        <v>1181.4368000000002</v>
      </c>
      <c r="I2180" s="925"/>
      <c r="K2180" s="1078"/>
      <c r="L2180" s="1078"/>
    </row>
    <row r="2181" spans="1:12" s="926" customFormat="1" ht="42">
      <c r="A2181" s="922" t="s">
        <v>5720</v>
      </c>
      <c r="B2181" s="922" t="s">
        <v>5721</v>
      </c>
      <c r="C2181" s="922" t="s">
        <v>5724</v>
      </c>
      <c r="D2181" s="923">
        <v>46281</v>
      </c>
      <c r="E2181" s="922" t="s">
        <v>5725</v>
      </c>
      <c r="F2181" s="927">
        <v>23628.736000000001</v>
      </c>
      <c r="G2181" s="922">
        <v>0.3</v>
      </c>
      <c r="H2181" s="924">
        <v>7088.6207999999997</v>
      </c>
      <c r="I2181" s="925"/>
      <c r="K2181" s="1078"/>
      <c r="L2181" s="1078"/>
    </row>
    <row r="2182" spans="1:12" s="926" customFormat="1" ht="63">
      <c r="A2182" s="922" t="s">
        <v>1501</v>
      </c>
      <c r="B2182" s="922" t="s">
        <v>1502</v>
      </c>
      <c r="C2182" s="922" t="s">
        <v>5460</v>
      </c>
      <c r="D2182" s="923">
        <v>46242</v>
      </c>
      <c r="E2182" s="922" t="s">
        <v>5461</v>
      </c>
      <c r="F2182" s="927">
        <v>1448.7</v>
      </c>
      <c r="G2182" s="922">
        <v>74.212999999999994</v>
      </c>
      <c r="H2182" s="924">
        <v>107512.3731</v>
      </c>
      <c r="I2182" s="925"/>
      <c r="K2182" s="1078"/>
      <c r="L2182" s="1078"/>
    </row>
    <row r="2183" spans="1:12" s="926" customFormat="1" ht="42">
      <c r="A2183" s="922" t="s">
        <v>1501</v>
      </c>
      <c r="B2183" s="922" t="s">
        <v>1502</v>
      </c>
      <c r="C2183" s="922" t="s">
        <v>5462</v>
      </c>
      <c r="D2183" s="923">
        <v>46251</v>
      </c>
      <c r="E2183" s="922" t="s">
        <v>5463</v>
      </c>
      <c r="F2183" s="927">
        <v>1448.7</v>
      </c>
      <c r="G2183" s="922">
        <v>53.667999999999999</v>
      </c>
      <c r="H2183" s="924">
        <v>77748.831600000005</v>
      </c>
      <c r="I2183" s="925"/>
      <c r="K2183" s="1078"/>
      <c r="L2183" s="1078"/>
    </row>
    <row r="2184" spans="1:12" s="926" customFormat="1" ht="42">
      <c r="A2184" s="922" t="s">
        <v>1501</v>
      </c>
      <c r="B2184" s="922" t="s">
        <v>1502</v>
      </c>
      <c r="C2184" s="922" t="s">
        <v>5464</v>
      </c>
      <c r="D2184" s="923">
        <v>46251</v>
      </c>
      <c r="E2184" s="922" t="s">
        <v>5465</v>
      </c>
      <c r="F2184" s="927">
        <v>1448.7</v>
      </c>
      <c r="G2184" s="922">
        <v>58.57</v>
      </c>
      <c r="H2184" s="924">
        <v>84850.358999999997</v>
      </c>
      <c r="I2184" s="925"/>
      <c r="K2184" s="1078"/>
      <c r="L2184" s="1078"/>
    </row>
    <row r="2185" spans="1:12" s="926" customFormat="1" ht="42">
      <c r="A2185" s="922" t="s">
        <v>1501</v>
      </c>
      <c r="B2185" s="922" t="s">
        <v>1502</v>
      </c>
      <c r="C2185" s="922" t="s">
        <v>5466</v>
      </c>
      <c r="D2185" s="923">
        <v>46251</v>
      </c>
      <c r="E2185" s="922" t="s">
        <v>5467</v>
      </c>
      <c r="F2185" s="927">
        <v>1448.7</v>
      </c>
      <c r="G2185" s="922">
        <v>74.212999999999994</v>
      </c>
      <c r="H2185" s="924">
        <v>107512.3731</v>
      </c>
      <c r="I2185" s="925"/>
      <c r="K2185" s="1078"/>
      <c r="L2185" s="1078"/>
    </row>
    <row r="2186" spans="1:12" s="926" customFormat="1" ht="42">
      <c r="A2186" s="922" t="s">
        <v>1501</v>
      </c>
      <c r="B2186" s="922" t="s">
        <v>1502</v>
      </c>
      <c r="C2186" s="922" t="s">
        <v>5468</v>
      </c>
      <c r="D2186" s="923">
        <v>46257</v>
      </c>
      <c r="E2186" s="922" t="s">
        <v>5469</v>
      </c>
      <c r="F2186" s="927">
        <v>1448.7</v>
      </c>
      <c r="G2186" s="922">
        <v>58.57</v>
      </c>
      <c r="H2186" s="924">
        <v>84850.358999999997</v>
      </c>
      <c r="I2186" s="925"/>
      <c r="K2186" s="1078"/>
      <c r="L2186" s="1078"/>
    </row>
    <row r="2187" spans="1:12" s="926" customFormat="1" ht="63">
      <c r="A2187" s="922" t="s">
        <v>1501</v>
      </c>
      <c r="B2187" s="922" t="s">
        <v>1502</v>
      </c>
      <c r="C2187" s="922" t="s">
        <v>5470</v>
      </c>
      <c r="D2187" s="923">
        <v>46258</v>
      </c>
      <c r="E2187" s="922" t="s">
        <v>5471</v>
      </c>
      <c r="F2187" s="927">
        <v>1448.7</v>
      </c>
      <c r="G2187" s="922">
        <v>53.603999999999999</v>
      </c>
      <c r="H2187" s="924">
        <v>77656.114799999996</v>
      </c>
      <c r="I2187" s="925"/>
      <c r="K2187" s="1078"/>
      <c r="L2187" s="1078"/>
    </row>
    <row r="2188" spans="1:12" s="926" customFormat="1" ht="63">
      <c r="A2188" s="922" t="s">
        <v>1501</v>
      </c>
      <c r="B2188" s="922" t="s">
        <v>1502</v>
      </c>
      <c r="C2188" s="922" t="s">
        <v>5472</v>
      </c>
      <c r="D2188" s="923">
        <v>46258</v>
      </c>
      <c r="E2188" s="922" t="s">
        <v>5473</v>
      </c>
      <c r="F2188" s="927">
        <v>1448.7</v>
      </c>
      <c r="G2188" s="922">
        <v>45.002000000000002</v>
      </c>
      <c r="H2188" s="924">
        <v>65194.397400000009</v>
      </c>
      <c r="I2188" s="925"/>
      <c r="K2188" s="1078"/>
      <c r="L2188" s="1078"/>
    </row>
    <row r="2189" spans="1:12" s="926" customFormat="1" ht="63">
      <c r="A2189" s="922" t="s">
        <v>1501</v>
      </c>
      <c r="B2189" s="922" t="s">
        <v>1502</v>
      </c>
      <c r="C2189" s="922" t="s">
        <v>5474</v>
      </c>
      <c r="D2189" s="923">
        <v>46260</v>
      </c>
      <c r="E2189" s="922" t="s">
        <v>5475</v>
      </c>
      <c r="F2189" s="927">
        <v>1448.7</v>
      </c>
      <c r="G2189" s="922">
        <v>67.986999999999995</v>
      </c>
      <c r="H2189" s="924">
        <v>98492.766900000002</v>
      </c>
      <c r="I2189" s="925"/>
      <c r="K2189" s="1078"/>
      <c r="L2189" s="1078"/>
    </row>
    <row r="2190" spans="1:12" s="926" customFormat="1" ht="42">
      <c r="A2190" s="922" t="s">
        <v>1501</v>
      </c>
      <c r="B2190" s="922" t="s">
        <v>1502</v>
      </c>
      <c r="C2190" s="922" t="s">
        <v>5476</v>
      </c>
      <c r="D2190" s="923">
        <v>46260</v>
      </c>
      <c r="E2190" s="922" t="s">
        <v>5477</v>
      </c>
      <c r="F2190" s="927">
        <v>1448.7</v>
      </c>
      <c r="G2190" s="922">
        <v>74.212999999999994</v>
      </c>
      <c r="H2190" s="924">
        <v>107512.3731</v>
      </c>
      <c r="I2190" s="925"/>
      <c r="K2190" s="1078"/>
      <c r="L2190" s="1078"/>
    </row>
    <row r="2191" spans="1:12" s="926" customFormat="1" ht="42">
      <c r="A2191" s="922" t="s">
        <v>1501</v>
      </c>
      <c r="B2191" s="922" t="s">
        <v>1502</v>
      </c>
      <c r="C2191" s="922" t="s">
        <v>1597</v>
      </c>
      <c r="D2191" s="923">
        <v>46267</v>
      </c>
      <c r="E2191" s="922" t="s">
        <v>1598</v>
      </c>
      <c r="F2191" s="927">
        <v>1448.7</v>
      </c>
      <c r="G2191" s="922">
        <v>58.57</v>
      </c>
      <c r="H2191" s="924">
        <v>84850.358999999997</v>
      </c>
      <c r="I2191" s="925"/>
      <c r="K2191" s="1078"/>
      <c r="L2191" s="1078"/>
    </row>
    <row r="2192" spans="1:12" s="926" customFormat="1" ht="42">
      <c r="A2192" s="922" t="s">
        <v>1501</v>
      </c>
      <c r="B2192" s="922" t="s">
        <v>1502</v>
      </c>
      <c r="C2192" s="922" t="s">
        <v>1599</v>
      </c>
      <c r="D2192" s="923">
        <v>46267</v>
      </c>
      <c r="E2192" s="922" t="s">
        <v>1600</v>
      </c>
      <c r="F2192" s="927">
        <v>1448.7</v>
      </c>
      <c r="G2192" s="922">
        <v>58.57</v>
      </c>
      <c r="H2192" s="924">
        <v>84850.358999999997</v>
      </c>
      <c r="I2192" s="925"/>
      <c r="K2192" s="1078"/>
      <c r="L2192" s="1078"/>
    </row>
    <row r="2193" spans="1:12" s="926" customFormat="1" ht="42">
      <c r="A2193" s="922" t="s">
        <v>1501</v>
      </c>
      <c r="B2193" s="922" t="s">
        <v>1502</v>
      </c>
      <c r="C2193" s="922" t="s">
        <v>1601</v>
      </c>
      <c r="D2193" s="923">
        <v>46267</v>
      </c>
      <c r="E2193" s="922" t="s">
        <v>1602</v>
      </c>
      <c r="F2193" s="927">
        <v>1448.7</v>
      </c>
      <c r="G2193" s="922">
        <v>58.57</v>
      </c>
      <c r="H2193" s="924">
        <v>84850.358999999997</v>
      </c>
      <c r="I2193" s="925"/>
      <c r="K2193" s="1078"/>
      <c r="L2193" s="1078"/>
    </row>
    <row r="2194" spans="1:12" s="926" customFormat="1" ht="63">
      <c r="A2194" s="922" t="s">
        <v>1501</v>
      </c>
      <c r="B2194" s="922" t="s">
        <v>1502</v>
      </c>
      <c r="C2194" s="922" t="s">
        <v>5820</v>
      </c>
      <c r="D2194" s="923">
        <v>46287</v>
      </c>
      <c r="E2194" s="922" t="s">
        <v>1603</v>
      </c>
      <c r="F2194" s="927">
        <v>1448.7</v>
      </c>
      <c r="G2194" s="922">
        <v>67.975999999999999</v>
      </c>
      <c r="H2194" s="924">
        <v>98476.831200000001</v>
      </c>
      <c r="I2194" s="925"/>
      <c r="K2194" s="1078"/>
      <c r="L2194" s="1078"/>
    </row>
    <row r="2195" spans="1:12" s="926" customFormat="1" ht="42">
      <c r="A2195" s="922" t="s">
        <v>1501</v>
      </c>
      <c r="B2195" s="922" t="s">
        <v>1502</v>
      </c>
      <c r="C2195" s="922" t="s">
        <v>1604</v>
      </c>
      <c r="D2195" s="923">
        <v>46271</v>
      </c>
      <c r="E2195" s="922" t="s">
        <v>1605</v>
      </c>
      <c r="F2195" s="927">
        <v>1448.7</v>
      </c>
      <c r="G2195" s="922">
        <v>235.14</v>
      </c>
      <c r="H2195" s="924">
        <v>340647.31799999997</v>
      </c>
      <c r="I2195" s="925"/>
      <c r="K2195" s="1078"/>
      <c r="L2195" s="1078"/>
    </row>
    <row r="2196" spans="1:12" s="926" customFormat="1" ht="42">
      <c r="A2196" s="922" t="s">
        <v>1501</v>
      </c>
      <c r="B2196" s="922" t="s">
        <v>1502</v>
      </c>
      <c r="C2196" s="922" t="s">
        <v>5478</v>
      </c>
      <c r="D2196" s="923">
        <v>46278</v>
      </c>
      <c r="E2196" s="922" t="s">
        <v>5479</v>
      </c>
      <c r="F2196" s="927">
        <v>1448.7</v>
      </c>
      <c r="G2196" s="922">
        <v>59.387999999999998</v>
      </c>
      <c r="H2196" s="924">
        <v>86035.395600000003</v>
      </c>
      <c r="I2196" s="925"/>
      <c r="K2196" s="1078"/>
      <c r="L2196" s="1078"/>
    </row>
    <row r="2197" spans="1:12" s="926" customFormat="1" ht="42">
      <c r="A2197" s="922" t="s">
        <v>1501</v>
      </c>
      <c r="B2197" s="922" t="s">
        <v>1502</v>
      </c>
      <c r="C2197" s="922" t="s">
        <v>5480</v>
      </c>
      <c r="D2197" s="923">
        <v>46278</v>
      </c>
      <c r="E2197" s="922" t="s">
        <v>5481</v>
      </c>
      <c r="F2197" s="927">
        <v>1448.7</v>
      </c>
      <c r="G2197" s="922">
        <v>110.759</v>
      </c>
      <c r="H2197" s="924">
        <v>160456.56330000001</v>
      </c>
      <c r="I2197" s="925"/>
      <c r="K2197" s="1078"/>
      <c r="L2197" s="1078"/>
    </row>
    <row r="2198" spans="1:12" s="926" customFormat="1" ht="42">
      <c r="A2198" s="922" t="s">
        <v>1501</v>
      </c>
      <c r="B2198" s="922" t="s">
        <v>1502</v>
      </c>
      <c r="C2198" s="922" t="s">
        <v>5482</v>
      </c>
      <c r="D2198" s="923">
        <v>46279</v>
      </c>
      <c r="E2198" s="922" t="s">
        <v>5483</v>
      </c>
      <c r="F2198" s="927">
        <v>1448.7</v>
      </c>
      <c r="G2198" s="922">
        <v>74.212999999999994</v>
      </c>
      <c r="H2198" s="924">
        <v>107512.3731</v>
      </c>
      <c r="I2198" s="925"/>
      <c r="K2198" s="1078"/>
      <c r="L2198" s="1078"/>
    </row>
    <row r="2199" spans="1:12" s="926" customFormat="1" ht="63">
      <c r="A2199" s="922" t="s">
        <v>1501</v>
      </c>
      <c r="B2199" s="922" t="s">
        <v>1502</v>
      </c>
      <c r="C2199" s="922" t="s">
        <v>5726</v>
      </c>
      <c r="D2199" s="923">
        <v>46282</v>
      </c>
      <c r="E2199" s="922" t="s">
        <v>5727</v>
      </c>
      <c r="F2199" s="927">
        <v>1448.7</v>
      </c>
      <c r="G2199" s="922">
        <v>97.959000000000003</v>
      </c>
      <c r="H2199" s="924">
        <v>141913.20330000002</v>
      </c>
      <c r="I2199" s="925"/>
      <c r="K2199" s="1078"/>
      <c r="L2199" s="1078"/>
    </row>
    <row r="2200" spans="1:12" s="926" customFormat="1" ht="42">
      <c r="A2200" s="922" t="s">
        <v>1501</v>
      </c>
      <c r="B2200" s="922" t="s">
        <v>1502</v>
      </c>
      <c r="C2200" s="922" t="s">
        <v>5728</v>
      </c>
      <c r="D2200" s="923">
        <v>46286</v>
      </c>
      <c r="E2200" s="922" t="s">
        <v>5729</v>
      </c>
      <c r="F2200" s="927">
        <v>1448.7</v>
      </c>
      <c r="G2200" s="922">
        <v>119.76900000000001</v>
      </c>
      <c r="H2200" s="924">
        <v>173509.35030000002</v>
      </c>
      <c r="I2200" s="925"/>
      <c r="K2200" s="1078"/>
      <c r="L2200" s="1078"/>
    </row>
    <row r="2201" spans="1:12" s="926" customFormat="1" ht="42">
      <c r="A2201" s="922" t="s">
        <v>1501</v>
      </c>
      <c r="B2201" s="922" t="s">
        <v>1502</v>
      </c>
      <c r="C2201" s="922" t="s">
        <v>5821</v>
      </c>
      <c r="D2201" s="923">
        <v>46289</v>
      </c>
      <c r="E2201" s="922" t="s">
        <v>5822</v>
      </c>
      <c r="F2201" s="927">
        <v>1448.7</v>
      </c>
      <c r="G2201" s="922">
        <v>78.992999999999995</v>
      </c>
      <c r="H2201" s="924">
        <v>114437.15909999999</v>
      </c>
      <c r="I2201" s="925"/>
      <c r="K2201" s="1078"/>
      <c r="L2201" s="1078"/>
    </row>
    <row r="2202" spans="1:12" s="926" customFormat="1" ht="42">
      <c r="A2202" s="922" t="s">
        <v>1501</v>
      </c>
      <c r="B2202" s="922" t="s">
        <v>1502</v>
      </c>
      <c r="C2202" s="922" t="s">
        <v>6048</v>
      </c>
      <c r="D2202" s="923">
        <v>46294</v>
      </c>
      <c r="E2202" s="922" t="s">
        <v>6049</v>
      </c>
      <c r="F2202" s="927">
        <v>1448.7</v>
      </c>
      <c r="G2202" s="922">
        <v>64.453999999999994</v>
      </c>
      <c r="H2202" s="924">
        <v>93374.5098</v>
      </c>
      <c r="I2202" s="925"/>
      <c r="K2202" s="1078"/>
      <c r="L2202" s="1078"/>
    </row>
    <row r="2203" spans="1:12" s="926" customFormat="1" ht="63">
      <c r="A2203" s="922" t="s">
        <v>1350</v>
      </c>
      <c r="B2203" s="922" t="s">
        <v>1351</v>
      </c>
      <c r="C2203" s="922" t="s">
        <v>5484</v>
      </c>
      <c r="D2203" s="923">
        <v>46242</v>
      </c>
      <c r="E2203" s="922" t="s">
        <v>5485</v>
      </c>
      <c r="F2203" s="927">
        <v>4055.482</v>
      </c>
      <c r="G2203" s="922">
        <v>11.542999999999999</v>
      </c>
      <c r="H2203" s="924">
        <v>46812.428725999998</v>
      </c>
      <c r="I2203" s="925"/>
      <c r="K2203" s="1078"/>
      <c r="L2203" s="1078"/>
    </row>
    <row r="2204" spans="1:12" s="926" customFormat="1" ht="63">
      <c r="A2204" s="922" t="s">
        <v>1350</v>
      </c>
      <c r="B2204" s="922" t="s">
        <v>1351</v>
      </c>
      <c r="C2204" s="922" t="s">
        <v>5486</v>
      </c>
      <c r="D2204" s="923">
        <v>46251</v>
      </c>
      <c r="E2204" s="922" t="s">
        <v>5487</v>
      </c>
      <c r="F2204" s="927">
        <v>4055.482</v>
      </c>
      <c r="G2204" s="922">
        <v>9.6560000000000006</v>
      </c>
      <c r="H2204" s="924">
        <v>39159.734192000004</v>
      </c>
      <c r="I2204" s="925"/>
      <c r="K2204" s="1078"/>
      <c r="L2204" s="1078"/>
    </row>
    <row r="2205" spans="1:12" s="926" customFormat="1" ht="63">
      <c r="A2205" s="922" t="s">
        <v>1350</v>
      </c>
      <c r="B2205" s="922" t="s">
        <v>1351</v>
      </c>
      <c r="C2205" s="922" t="s">
        <v>5488</v>
      </c>
      <c r="D2205" s="923">
        <v>46251</v>
      </c>
      <c r="E2205" s="922" t="s">
        <v>5489</v>
      </c>
      <c r="F2205" s="927">
        <v>4055.482</v>
      </c>
      <c r="G2205" s="922">
        <v>9.6359999999999992</v>
      </c>
      <c r="H2205" s="924">
        <v>39078.624551999994</v>
      </c>
      <c r="I2205" s="925"/>
      <c r="K2205" s="1078"/>
      <c r="L2205" s="1078"/>
    </row>
    <row r="2206" spans="1:12" s="926" customFormat="1" ht="63">
      <c r="A2206" s="922" t="s">
        <v>1350</v>
      </c>
      <c r="B2206" s="922" t="s">
        <v>1351</v>
      </c>
      <c r="C2206" s="922" t="s">
        <v>5490</v>
      </c>
      <c r="D2206" s="923">
        <v>46251</v>
      </c>
      <c r="E2206" s="922" t="s">
        <v>5491</v>
      </c>
      <c r="F2206" s="927">
        <v>4055.482</v>
      </c>
      <c r="G2206" s="922">
        <v>11.542999999999999</v>
      </c>
      <c r="H2206" s="924">
        <v>46812.428725999998</v>
      </c>
      <c r="I2206" s="925"/>
      <c r="K2206" s="1078"/>
      <c r="L2206" s="1078"/>
    </row>
    <row r="2207" spans="1:12" s="926" customFormat="1" ht="63">
      <c r="A2207" s="922" t="s">
        <v>1350</v>
      </c>
      <c r="B2207" s="922" t="s">
        <v>1351</v>
      </c>
      <c r="C2207" s="922" t="s">
        <v>5492</v>
      </c>
      <c r="D2207" s="923">
        <v>46253</v>
      </c>
      <c r="E2207" s="922" t="s">
        <v>5493</v>
      </c>
      <c r="F2207" s="927">
        <v>4055.482</v>
      </c>
      <c r="G2207" s="922">
        <v>11.340999999999999</v>
      </c>
      <c r="H2207" s="924">
        <v>45993.221361999997</v>
      </c>
      <c r="I2207" s="925"/>
      <c r="K2207" s="1078"/>
      <c r="L2207" s="1078"/>
    </row>
    <row r="2208" spans="1:12" s="926" customFormat="1" ht="63">
      <c r="A2208" s="922" t="s">
        <v>1350</v>
      </c>
      <c r="B2208" s="922" t="s">
        <v>1351</v>
      </c>
      <c r="C2208" s="922" t="s">
        <v>5494</v>
      </c>
      <c r="D2208" s="923">
        <v>46256</v>
      </c>
      <c r="E2208" s="922" t="s">
        <v>5495</v>
      </c>
      <c r="F2208" s="927">
        <v>4055.482</v>
      </c>
      <c r="G2208" s="922">
        <v>9.66</v>
      </c>
      <c r="H2208" s="924">
        <v>39175.956120000003</v>
      </c>
      <c r="I2208" s="925"/>
      <c r="K2208" s="1078"/>
      <c r="L2208" s="1078"/>
    </row>
    <row r="2209" spans="1:12" s="926" customFormat="1" ht="63">
      <c r="A2209" s="922" t="s">
        <v>1350</v>
      </c>
      <c r="B2209" s="922" t="s">
        <v>1351</v>
      </c>
      <c r="C2209" s="922" t="s">
        <v>5496</v>
      </c>
      <c r="D2209" s="923">
        <v>46257</v>
      </c>
      <c r="E2209" s="922" t="s">
        <v>5497</v>
      </c>
      <c r="F2209" s="927">
        <v>4055.482</v>
      </c>
      <c r="G2209" s="922">
        <v>9.7799999999999994</v>
      </c>
      <c r="H2209" s="924">
        <v>39662.613959999995</v>
      </c>
      <c r="I2209" s="925"/>
      <c r="K2209" s="1078"/>
      <c r="L2209" s="1078"/>
    </row>
    <row r="2210" spans="1:12" s="926" customFormat="1" ht="63">
      <c r="A2210" s="922" t="s">
        <v>1350</v>
      </c>
      <c r="B2210" s="922" t="s">
        <v>1351</v>
      </c>
      <c r="C2210" s="922" t="s">
        <v>5498</v>
      </c>
      <c r="D2210" s="923">
        <v>46257</v>
      </c>
      <c r="E2210" s="922" t="s">
        <v>5499</v>
      </c>
      <c r="F2210" s="927">
        <v>4055.482</v>
      </c>
      <c r="G2210" s="922">
        <v>9.85</v>
      </c>
      <c r="H2210" s="924">
        <v>39946.4977</v>
      </c>
      <c r="I2210" s="925"/>
      <c r="K2210" s="1078"/>
      <c r="L2210" s="1078"/>
    </row>
    <row r="2211" spans="1:12" s="926" customFormat="1" ht="63">
      <c r="A2211" s="922" t="s">
        <v>1350</v>
      </c>
      <c r="B2211" s="922" t="s">
        <v>1351</v>
      </c>
      <c r="C2211" s="922" t="s">
        <v>5500</v>
      </c>
      <c r="D2211" s="923">
        <v>46260</v>
      </c>
      <c r="E2211" s="922" t="s">
        <v>5501</v>
      </c>
      <c r="F2211" s="927">
        <v>4055.482</v>
      </c>
      <c r="G2211" s="922">
        <v>11.5</v>
      </c>
      <c r="H2211" s="924">
        <v>46638.042999999998</v>
      </c>
      <c r="I2211" s="925"/>
      <c r="K2211" s="1078"/>
      <c r="L2211" s="1078"/>
    </row>
    <row r="2212" spans="1:12" s="926" customFormat="1" ht="63">
      <c r="A2212" s="922" t="s">
        <v>1350</v>
      </c>
      <c r="B2212" s="922" t="s">
        <v>1351</v>
      </c>
      <c r="C2212" s="922" t="s">
        <v>1606</v>
      </c>
      <c r="D2212" s="923">
        <v>46266</v>
      </c>
      <c r="E2212" s="922" t="s">
        <v>1607</v>
      </c>
      <c r="F2212" s="927">
        <v>4055.482</v>
      </c>
      <c r="G2212" s="922">
        <v>9.69</v>
      </c>
      <c r="H2212" s="924">
        <v>39297.620579999995</v>
      </c>
      <c r="I2212" s="925"/>
      <c r="K2212" s="1078"/>
      <c r="L2212" s="1078"/>
    </row>
    <row r="2213" spans="1:12" s="926" customFormat="1" ht="63">
      <c r="A2213" s="922" t="s">
        <v>1350</v>
      </c>
      <c r="B2213" s="922" t="s">
        <v>1351</v>
      </c>
      <c r="C2213" s="922" t="s">
        <v>1608</v>
      </c>
      <c r="D2213" s="923">
        <v>46266</v>
      </c>
      <c r="E2213" s="922" t="s">
        <v>1609</v>
      </c>
      <c r="F2213" s="927">
        <v>4055.482</v>
      </c>
      <c r="G2213" s="922">
        <v>9.69</v>
      </c>
      <c r="H2213" s="924">
        <v>39297.620579999995</v>
      </c>
      <c r="I2213" s="925"/>
      <c r="K2213" s="1078"/>
      <c r="L2213" s="1078"/>
    </row>
    <row r="2214" spans="1:12" s="926" customFormat="1" ht="63">
      <c r="A2214" s="922" t="s">
        <v>1350</v>
      </c>
      <c r="B2214" s="922" t="s">
        <v>1351</v>
      </c>
      <c r="C2214" s="922" t="s">
        <v>1610</v>
      </c>
      <c r="D2214" s="923">
        <v>46266</v>
      </c>
      <c r="E2214" s="922" t="s">
        <v>1611</v>
      </c>
      <c r="F2214" s="927">
        <v>4055.482</v>
      </c>
      <c r="G2214" s="922">
        <v>9.69</v>
      </c>
      <c r="H2214" s="924">
        <v>39297.620579999995</v>
      </c>
      <c r="I2214" s="925"/>
      <c r="K2214" s="1078"/>
      <c r="L2214" s="1078"/>
    </row>
    <row r="2215" spans="1:12" s="926" customFormat="1" ht="63">
      <c r="A2215" s="922" t="s">
        <v>1350</v>
      </c>
      <c r="B2215" s="922" t="s">
        <v>1351</v>
      </c>
      <c r="C2215" s="922" t="s">
        <v>1612</v>
      </c>
      <c r="D2215" s="923">
        <v>46271</v>
      </c>
      <c r="E2215" s="922" t="s">
        <v>1613</v>
      </c>
      <c r="F2215" s="927">
        <v>4055.482</v>
      </c>
      <c r="G2215" s="922">
        <v>13.952</v>
      </c>
      <c r="H2215" s="924">
        <v>56582.084863999997</v>
      </c>
      <c r="I2215" s="925"/>
      <c r="K2215" s="1078"/>
      <c r="L2215" s="1078"/>
    </row>
    <row r="2216" spans="1:12" s="926" customFormat="1" ht="63">
      <c r="A2216" s="922" t="s">
        <v>1350</v>
      </c>
      <c r="B2216" s="922" t="s">
        <v>1351</v>
      </c>
      <c r="C2216" s="922" t="s">
        <v>1614</v>
      </c>
      <c r="D2216" s="923">
        <v>46271</v>
      </c>
      <c r="E2216" s="922" t="s">
        <v>1615</v>
      </c>
      <c r="F2216" s="927">
        <v>4055.482</v>
      </c>
      <c r="G2216" s="922">
        <v>42.04</v>
      </c>
      <c r="H2216" s="924">
        <v>170492.46328</v>
      </c>
      <c r="I2216" s="925"/>
      <c r="K2216" s="1078"/>
      <c r="L2216" s="1078"/>
    </row>
    <row r="2217" spans="1:12" s="926" customFormat="1" ht="63">
      <c r="A2217" s="922" t="s">
        <v>1350</v>
      </c>
      <c r="B2217" s="922" t="s">
        <v>1351</v>
      </c>
      <c r="C2217" s="922" t="s">
        <v>5502</v>
      </c>
      <c r="D2217" s="923">
        <v>46275</v>
      </c>
      <c r="E2217" s="922" t="s">
        <v>5503</v>
      </c>
      <c r="F2217" s="927">
        <v>4055.482</v>
      </c>
      <c r="G2217" s="922">
        <v>43.914999999999999</v>
      </c>
      <c r="H2217" s="924">
        <v>178096.49202999999</v>
      </c>
      <c r="I2217" s="925"/>
      <c r="K2217" s="1078"/>
      <c r="L2217" s="1078"/>
    </row>
    <row r="2218" spans="1:12" s="926" customFormat="1" ht="63">
      <c r="A2218" s="922" t="s">
        <v>1350</v>
      </c>
      <c r="B2218" s="922" t="s">
        <v>1351</v>
      </c>
      <c r="C2218" s="922" t="s">
        <v>5504</v>
      </c>
      <c r="D2218" s="923">
        <v>46277</v>
      </c>
      <c r="E2218" s="922" t="s">
        <v>5505</v>
      </c>
      <c r="F2218" s="927">
        <v>4055.482</v>
      </c>
      <c r="G2218" s="922">
        <v>19.765000000000001</v>
      </c>
      <c r="H2218" s="924">
        <v>80156.601729999995</v>
      </c>
      <c r="I2218" s="925"/>
      <c r="K2218" s="1078"/>
      <c r="L2218" s="1078"/>
    </row>
    <row r="2219" spans="1:12" s="926" customFormat="1" ht="63">
      <c r="A2219" s="922" t="s">
        <v>1350</v>
      </c>
      <c r="B2219" s="922" t="s">
        <v>1351</v>
      </c>
      <c r="C2219" s="922" t="s">
        <v>5730</v>
      </c>
      <c r="D2219" s="923">
        <v>46286</v>
      </c>
      <c r="E2219" s="922" t="s">
        <v>5731</v>
      </c>
      <c r="F2219" s="927">
        <v>4055.482</v>
      </c>
      <c r="G2219" s="922">
        <v>20.949000000000002</v>
      </c>
      <c r="H2219" s="924">
        <v>84958.292418000012</v>
      </c>
      <c r="I2219" s="925"/>
      <c r="K2219" s="1078"/>
      <c r="L2219" s="1078"/>
    </row>
    <row r="2220" spans="1:12" s="926" customFormat="1" ht="63">
      <c r="A2220" s="922" t="s">
        <v>1350</v>
      </c>
      <c r="B2220" s="922" t="s">
        <v>1351</v>
      </c>
      <c r="C2220" s="922" t="s">
        <v>5823</v>
      </c>
      <c r="D2220" s="923">
        <v>46289</v>
      </c>
      <c r="E2220" s="922" t="s">
        <v>5824</v>
      </c>
      <c r="F2220" s="927">
        <v>4055.482</v>
      </c>
      <c r="G2220" s="922">
        <v>15.278</v>
      </c>
      <c r="H2220" s="924">
        <v>61959.653996000001</v>
      </c>
      <c r="I2220" s="925"/>
      <c r="K2220" s="1078"/>
      <c r="L2220" s="1078"/>
    </row>
    <row r="2221" spans="1:12" s="926" customFormat="1" ht="63">
      <c r="A2221" s="922" t="s">
        <v>1350</v>
      </c>
      <c r="B2221" s="922" t="s">
        <v>1351</v>
      </c>
      <c r="C2221" s="922" t="s">
        <v>6050</v>
      </c>
      <c r="D2221" s="923">
        <v>46294</v>
      </c>
      <c r="E2221" s="922" t="s">
        <v>6051</v>
      </c>
      <c r="F2221" s="927">
        <v>4055.482</v>
      </c>
      <c r="G2221" s="922">
        <v>11.147</v>
      </c>
      <c r="H2221" s="924">
        <v>45206.457854</v>
      </c>
      <c r="I2221" s="925"/>
      <c r="K2221" s="1078"/>
      <c r="L2221" s="1078"/>
    </row>
    <row r="2222" spans="1:12" s="926" customFormat="1" ht="63">
      <c r="A2222" s="922" t="s">
        <v>1350</v>
      </c>
      <c r="B2222" s="922" t="s">
        <v>1351</v>
      </c>
      <c r="C2222" s="922" t="s">
        <v>6269</v>
      </c>
      <c r="D2222" s="923">
        <v>46303</v>
      </c>
      <c r="E2222" s="922" t="s">
        <v>6270</v>
      </c>
      <c r="F2222" s="927">
        <v>4055.482</v>
      </c>
      <c r="G2222" s="922">
        <v>9.5719999999999992</v>
      </c>
      <c r="H2222" s="924">
        <v>38819.073703999995</v>
      </c>
      <c r="I2222" s="925"/>
      <c r="K2222" s="1078"/>
      <c r="L2222" s="1078"/>
    </row>
    <row r="2223" spans="1:12" s="926" customFormat="1" ht="63">
      <c r="A2223" s="922" t="s">
        <v>5825</v>
      </c>
      <c r="B2223" s="922" t="s">
        <v>5826</v>
      </c>
      <c r="C2223" s="922" t="s">
        <v>5827</v>
      </c>
      <c r="D2223" s="923">
        <v>46291</v>
      </c>
      <c r="E2223" s="922" t="s">
        <v>5828</v>
      </c>
      <c r="F2223" s="927">
        <v>19810.313999999998</v>
      </c>
      <c r="G2223" s="922">
        <v>0.2</v>
      </c>
      <c r="H2223" s="924">
        <v>3962.0627999999997</v>
      </c>
      <c r="I2223" s="925"/>
      <c r="K2223" s="1078"/>
      <c r="L2223" s="1078"/>
    </row>
    <row r="2224" spans="1:12" s="926" customFormat="1" ht="63">
      <c r="A2224" s="922" t="s">
        <v>5829</v>
      </c>
      <c r="B2224" s="922" t="s">
        <v>5830</v>
      </c>
      <c r="C2224" s="922" t="s">
        <v>5831</v>
      </c>
      <c r="D2224" s="923">
        <v>46291</v>
      </c>
      <c r="E2224" s="922" t="s">
        <v>5832</v>
      </c>
      <c r="F2224" s="927">
        <v>13544.906000000001</v>
      </c>
      <c r="G2224" s="922">
        <v>0.2</v>
      </c>
      <c r="H2224" s="924">
        <v>2708.9812000000002</v>
      </c>
      <c r="I2224" s="925"/>
      <c r="K2224" s="1078"/>
      <c r="L2224" s="1078"/>
    </row>
    <row r="2225" spans="1:12" s="926" customFormat="1" ht="63">
      <c r="A2225" s="922" t="s">
        <v>5833</v>
      </c>
      <c r="B2225" s="922" t="s">
        <v>5834</v>
      </c>
      <c r="C2225" s="922" t="s">
        <v>5835</v>
      </c>
      <c r="D2225" s="923">
        <v>46291</v>
      </c>
      <c r="E2225" s="922" t="s">
        <v>5836</v>
      </c>
      <c r="F2225" s="927">
        <v>12053.183999999999</v>
      </c>
      <c r="G2225" s="922">
        <v>0.2</v>
      </c>
      <c r="H2225" s="924">
        <v>2410.6367999999998</v>
      </c>
      <c r="I2225" s="925"/>
      <c r="K2225" s="1078"/>
      <c r="L2225" s="1078"/>
    </row>
    <row r="2226" spans="1:12" s="926" customFormat="1" ht="63">
      <c r="A2226" s="922" t="s">
        <v>5837</v>
      </c>
      <c r="B2226" s="922" t="s">
        <v>5838</v>
      </c>
      <c r="C2226" s="922" t="s">
        <v>5839</v>
      </c>
      <c r="D2226" s="923">
        <v>46291</v>
      </c>
      <c r="E2226" s="922" t="s">
        <v>5840</v>
      </c>
      <c r="F2226" s="927">
        <v>17995.488000000001</v>
      </c>
      <c r="G2226" s="922">
        <v>0.6</v>
      </c>
      <c r="H2226" s="924">
        <v>10797.292800000001</v>
      </c>
      <c r="I2226" s="925"/>
      <c r="K2226" s="1078"/>
      <c r="L2226" s="1078"/>
    </row>
    <row r="2227" spans="1:12" s="926" customFormat="1" ht="63">
      <c r="A2227" s="922" t="s">
        <v>5841</v>
      </c>
      <c r="B2227" s="922" t="s">
        <v>5842</v>
      </c>
      <c r="C2227" s="922" t="s">
        <v>5843</v>
      </c>
      <c r="D2227" s="923">
        <v>46291</v>
      </c>
      <c r="E2227" s="922" t="s">
        <v>5844</v>
      </c>
      <c r="F2227" s="927">
        <v>15717.956</v>
      </c>
      <c r="G2227" s="922">
        <v>0.6</v>
      </c>
      <c r="H2227" s="924">
        <v>9430.7736000000004</v>
      </c>
      <c r="I2227" s="925"/>
      <c r="K2227" s="1078"/>
      <c r="L2227" s="1078"/>
    </row>
    <row r="2228" spans="1:12" s="926" customFormat="1" ht="42">
      <c r="A2228" s="922" t="s">
        <v>5845</v>
      </c>
      <c r="B2228" s="922" t="s">
        <v>5846</v>
      </c>
      <c r="C2228" s="922" t="s">
        <v>5847</v>
      </c>
      <c r="D2228" s="923">
        <v>46291</v>
      </c>
      <c r="E2228" s="922" t="s">
        <v>5848</v>
      </c>
      <c r="F2228" s="927">
        <v>20151.856</v>
      </c>
      <c r="G2228" s="922">
        <v>0.05</v>
      </c>
      <c r="H2228" s="924">
        <v>1007.5928</v>
      </c>
      <c r="I2228" s="925"/>
      <c r="K2228" s="1078"/>
      <c r="L2228" s="1078"/>
    </row>
    <row r="2229" spans="1:12" s="926" customFormat="1" ht="273">
      <c r="A2229" s="922" t="s">
        <v>1616</v>
      </c>
      <c r="B2229" s="922" t="s">
        <v>1617</v>
      </c>
      <c r="C2229" s="922" t="s">
        <v>5506</v>
      </c>
      <c r="D2229" s="923">
        <v>46160</v>
      </c>
      <c r="E2229" s="922" t="s">
        <v>5507</v>
      </c>
      <c r="F2229" s="927">
        <v>4519.9440000000004</v>
      </c>
      <c r="G2229" s="922">
        <v>2.7</v>
      </c>
      <c r="H2229" s="924">
        <v>12203.848800000002</v>
      </c>
      <c r="I2229" s="925"/>
      <c r="K2229" s="1078"/>
      <c r="L2229" s="1078"/>
    </row>
    <row r="2230" spans="1:12" s="926" customFormat="1" ht="294">
      <c r="A2230" s="922" t="s">
        <v>1616</v>
      </c>
      <c r="B2230" s="922" t="s">
        <v>1617</v>
      </c>
      <c r="C2230" s="922" t="s">
        <v>5508</v>
      </c>
      <c r="D2230" s="923">
        <v>46175</v>
      </c>
      <c r="E2230" s="922" t="s">
        <v>5509</v>
      </c>
      <c r="F2230" s="927">
        <v>4519.9440000000004</v>
      </c>
      <c r="G2230" s="922">
        <v>6.5</v>
      </c>
      <c r="H2230" s="924">
        <v>29379.636000000002</v>
      </c>
      <c r="I2230" s="925"/>
      <c r="K2230" s="1078"/>
      <c r="L2230" s="1078"/>
    </row>
    <row r="2231" spans="1:12" s="926" customFormat="1" ht="168">
      <c r="A2231" s="922" t="s">
        <v>1616</v>
      </c>
      <c r="B2231" s="922" t="s">
        <v>1617</v>
      </c>
      <c r="C2231" s="922" t="s">
        <v>5510</v>
      </c>
      <c r="D2231" s="923">
        <v>46186</v>
      </c>
      <c r="E2231" s="922" t="s">
        <v>5511</v>
      </c>
      <c r="F2231" s="927">
        <v>4519.9440000000004</v>
      </c>
      <c r="G2231" s="922">
        <v>1.5</v>
      </c>
      <c r="H2231" s="924">
        <v>6779.9160000000011</v>
      </c>
      <c r="I2231" s="925"/>
      <c r="K2231" s="1078"/>
      <c r="L2231" s="1078"/>
    </row>
    <row r="2232" spans="1:12" s="926" customFormat="1" ht="252">
      <c r="A2232" s="922" t="s">
        <v>1616</v>
      </c>
      <c r="B2232" s="922" t="s">
        <v>1617</v>
      </c>
      <c r="C2232" s="922" t="s">
        <v>5512</v>
      </c>
      <c r="D2232" s="923">
        <v>46187</v>
      </c>
      <c r="E2232" s="922" t="s">
        <v>5513</v>
      </c>
      <c r="F2232" s="927">
        <v>4519.9440000000004</v>
      </c>
      <c r="G2232" s="922">
        <v>2.4</v>
      </c>
      <c r="H2232" s="924">
        <v>10847.865600000001</v>
      </c>
      <c r="I2232" s="925"/>
      <c r="K2232" s="1078"/>
      <c r="L2232" s="1078"/>
    </row>
    <row r="2233" spans="1:12" s="926" customFormat="1" ht="105">
      <c r="A2233" s="922" t="s">
        <v>1616</v>
      </c>
      <c r="B2233" s="922" t="s">
        <v>1617</v>
      </c>
      <c r="C2233" s="922" t="s">
        <v>5514</v>
      </c>
      <c r="D2233" s="923">
        <v>46188</v>
      </c>
      <c r="E2233" s="922" t="s">
        <v>5515</v>
      </c>
      <c r="F2233" s="927">
        <v>4519.9440000000004</v>
      </c>
      <c r="G2233" s="922">
        <v>0.6</v>
      </c>
      <c r="H2233" s="924">
        <v>2711.9664000000002</v>
      </c>
      <c r="I2233" s="925"/>
      <c r="K2233" s="1078"/>
      <c r="L2233" s="1078"/>
    </row>
    <row r="2234" spans="1:12" s="926" customFormat="1" ht="105">
      <c r="A2234" s="922" t="s">
        <v>1616</v>
      </c>
      <c r="B2234" s="922" t="s">
        <v>1617</v>
      </c>
      <c r="C2234" s="922" t="s">
        <v>5516</v>
      </c>
      <c r="D2234" s="923">
        <v>46189</v>
      </c>
      <c r="E2234" s="922" t="s">
        <v>5517</v>
      </c>
      <c r="F2234" s="927">
        <v>4519.9440000000004</v>
      </c>
      <c r="G2234" s="922">
        <v>0.9</v>
      </c>
      <c r="H2234" s="924">
        <v>4067.9496000000004</v>
      </c>
      <c r="I2234" s="925"/>
      <c r="K2234" s="1078"/>
      <c r="L2234" s="1078"/>
    </row>
    <row r="2235" spans="1:12" s="926" customFormat="1" ht="84">
      <c r="A2235" s="922" t="s">
        <v>1616</v>
      </c>
      <c r="B2235" s="922" t="s">
        <v>1617</v>
      </c>
      <c r="C2235" s="922" t="s">
        <v>5518</v>
      </c>
      <c r="D2235" s="923">
        <v>46190</v>
      </c>
      <c r="E2235" s="922" t="s">
        <v>5519</v>
      </c>
      <c r="F2235" s="927">
        <v>4519.9440000000004</v>
      </c>
      <c r="G2235" s="922">
        <v>0.45</v>
      </c>
      <c r="H2235" s="924">
        <v>2033.9748000000002</v>
      </c>
      <c r="I2235" s="925"/>
      <c r="K2235" s="1078"/>
      <c r="L2235" s="1078"/>
    </row>
    <row r="2236" spans="1:12" s="926" customFormat="1" ht="84">
      <c r="A2236" s="922" t="s">
        <v>1616</v>
      </c>
      <c r="B2236" s="922" t="s">
        <v>1617</v>
      </c>
      <c r="C2236" s="922" t="s">
        <v>5520</v>
      </c>
      <c r="D2236" s="923">
        <v>46191</v>
      </c>
      <c r="E2236" s="922" t="s">
        <v>5521</v>
      </c>
      <c r="F2236" s="927">
        <v>4519.9440000000004</v>
      </c>
      <c r="G2236" s="922">
        <v>0.45</v>
      </c>
      <c r="H2236" s="924">
        <v>2033.9748000000002</v>
      </c>
      <c r="I2236" s="925"/>
      <c r="K2236" s="1078"/>
      <c r="L2236" s="1078"/>
    </row>
    <row r="2237" spans="1:12" s="926" customFormat="1" ht="147">
      <c r="A2237" s="922" t="s">
        <v>1616</v>
      </c>
      <c r="B2237" s="922" t="s">
        <v>1617</v>
      </c>
      <c r="C2237" s="922" t="s">
        <v>5522</v>
      </c>
      <c r="D2237" s="923">
        <v>46194</v>
      </c>
      <c r="E2237" s="922" t="s">
        <v>5523</v>
      </c>
      <c r="F2237" s="927">
        <v>4519.9440000000004</v>
      </c>
      <c r="G2237" s="922">
        <v>1.2</v>
      </c>
      <c r="H2237" s="924">
        <v>5423.9328000000005</v>
      </c>
      <c r="I2237" s="925"/>
      <c r="K2237" s="1078"/>
      <c r="L2237" s="1078"/>
    </row>
    <row r="2238" spans="1:12" s="926" customFormat="1" ht="252">
      <c r="A2238" s="922" t="s">
        <v>1616</v>
      </c>
      <c r="B2238" s="922" t="s">
        <v>1617</v>
      </c>
      <c r="C2238" s="922" t="s">
        <v>5524</v>
      </c>
      <c r="D2238" s="923">
        <v>46200</v>
      </c>
      <c r="E2238" s="922" t="s">
        <v>5525</v>
      </c>
      <c r="F2238" s="927">
        <v>4519.9440000000004</v>
      </c>
      <c r="G2238" s="922">
        <v>2.85</v>
      </c>
      <c r="H2238" s="924">
        <v>12881.840400000001</v>
      </c>
      <c r="I2238" s="925"/>
      <c r="K2238" s="1078"/>
      <c r="L2238" s="1078"/>
    </row>
    <row r="2239" spans="1:12" s="926" customFormat="1" ht="409.5">
      <c r="A2239" s="922" t="s">
        <v>1616</v>
      </c>
      <c r="B2239" s="922" t="s">
        <v>1617</v>
      </c>
      <c r="C2239" s="922" t="s">
        <v>5526</v>
      </c>
      <c r="D2239" s="923">
        <v>46201</v>
      </c>
      <c r="E2239" s="922" t="s">
        <v>5527</v>
      </c>
      <c r="F2239" s="927">
        <v>4519.9440000000004</v>
      </c>
      <c r="G2239" s="922">
        <v>13.5</v>
      </c>
      <c r="H2239" s="924">
        <v>61019.244000000006</v>
      </c>
      <c r="I2239" s="925"/>
      <c r="K2239" s="1078"/>
      <c r="L2239" s="1078"/>
    </row>
    <row r="2240" spans="1:12" s="926" customFormat="1" ht="126">
      <c r="A2240" s="922" t="s">
        <v>1616</v>
      </c>
      <c r="B2240" s="922" t="s">
        <v>1617</v>
      </c>
      <c r="C2240" s="922" t="s">
        <v>5528</v>
      </c>
      <c r="D2240" s="923">
        <v>46201</v>
      </c>
      <c r="E2240" s="922" t="s">
        <v>5529</v>
      </c>
      <c r="F2240" s="927">
        <v>4519.9440000000004</v>
      </c>
      <c r="G2240" s="922">
        <v>1.05</v>
      </c>
      <c r="H2240" s="924">
        <v>4745.9412000000002</v>
      </c>
      <c r="I2240" s="925"/>
      <c r="K2240" s="1078"/>
      <c r="L2240" s="1078"/>
    </row>
    <row r="2241" spans="1:12" s="926" customFormat="1" ht="84">
      <c r="A2241" s="922" t="s">
        <v>1616</v>
      </c>
      <c r="B2241" s="922" t="s">
        <v>1617</v>
      </c>
      <c r="C2241" s="922" t="s">
        <v>5530</v>
      </c>
      <c r="D2241" s="923">
        <v>46202</v>
      </c>
      <c r="E2241" s="922" t="s">
        <v>5531</v>
      </c>
      <c r="F2241" s="927">
        <v>4519.9440000000004</v>
      </c>
      <c r="G2241" s="922">
        <v>0.45</v>
      </c>
      <c r="H2241" s="924">
        <v>2033.9748000000002</v>
      </c>
      <c r="I2241" s="925"/>
      <c r="K2241" s="1078"/>
      <c r="L2241" s="1078"/>
    </row>
    <row r="2242" spans="1:12" s="926" customFormat="1" ht="126">
      <c r="A2242" s="922" t="s">
        <v>1616</v>
      </c>
      <c r="B2242" s="922" t="s">
        <v>1617</v>
      </c>
      <c r="C2242" s="922" t="s">
        <v>5532</v>
      </c>
      <c r="D2242" s="923">
        <v>46203</v>
      </c>
      <c r="E2242" s="922" t="s">
        <v>5533</v>
      </c>
      <c r="F2242" s="927">
        <v>4519.9440000000004</v>
      </c>
      <c r="G2242" s="922">
        <v>0.75</v>
      </c>
      <c r="H2242" s="924">
        <v>3389.9580000000005</v>
      </c>
      <c r="I2242" s="925"/>
      <c r="K2242" s="1078"/>
      <c r="L2242" s="1078"/>
    </row>
    <row r="2243" spans="1:12" s="926" customFormat="1" ht="126">
      <c r="A2243" s="922" t="s">
        <v>1616</v>
      </c>
      <c r="B2243" s="922" t="s">
        <v>1617</v>
      </c>
      <c r="C2243" s="922" t="s">
        <v>5534</v>
      </c>
      <c r="D2243" s="923">
        <v>46204</v>
      </c>
      <c r="E2243" s="922" t="s">
        <v>5535</v>
      </c>
      <c r="F2243" s="927">
        <v>4519.9440000000004</v>
      </c>
      <c r="G2243" s="922">
        <v>1.2</v>
      </c>
      <c r="H2243" s="924">
        <v>5423.9328000000005</v>
      </c>
      <c r="I2243" s="925"/>
      <c r="K2243" s="1078"/>
      <c r="L2243" s="1078"/>
    </row>
    <row r="2244" spans="1:12" s="926" customFormat="1" ht="231">
      <c r="A2244" s="922" t="s">
        <v>1616</v>
      </c>
      <c r="B2244" s="922" t="s">
        <v>1617</v>
      </c>
      <c r="C2244" s="922" t="s">
        <v>5536</v>
      </c>
      <c r="D2244" s="923">
        <v>46208</v>
      </c>
      <c r="E2244" s="922" t="s">
        <v>5537</v>
      </c>
      <c r="F2244" s="927">
        <v>4519.9440000000004</v>
      </c>
      <c r="G2244" s="922">
        <v>1.8</v>
      </c>
      <c r="H2244" s="924">
        <v>8135.8992000000007</v>
      </c>
      <c r="I2244" s="925"/>
      <c r="K2244" s="1078"/>
      <c r="L2244" s="1078"/>
    </row>
    <row r="2245" spans="1:12" s="926" customFormat="1" ht="315">
      <c r="A2245" s="922" t="s">
        <v>1616</v>
      </c>
      <c r="B2245" s="922" t="s">
        <v>1617</v>
      </c>
      <c r="C2245" s="922" t="s">
        <v>5538</v>
      </c>
      <c r="D2245" s="923">
        <v>46208</v>
      </c>
      <c r="E2245" s="922" t="s">
        <v>5539</v>
      </c>
      <c r="F2245" s="927">
        <v>4519.9440000000004</v>
      </c>
      <c r="G2245" s="922">
        <v>2.85</v>
      </c>
      <c r="H2245" s="924">
        <v>12881.840400000001</v>
      </c>
      <c r="I2245" s="925"/>
      <c r="K2245" s="1078"/>
      <c r="L2245" s="1078"/>
    </row>
    <row r="2246" spans="1:12" s="926" customFormat="1" ht="378">
      <c r="A2246" s="922" t="s">
        <v>1616</v>
      </c>
      <c r="B2246" s="922" t="s">
        <v>1617</v>
      </c>
      <c r="C2246" s="922" t="s">
        <v>5540</v>
      </c>
      <c r="D2246" s="923">
        <v>46208</v>
      </c>
      <c r="E2246" s="922" t="s">
        <v>5541</v>
      </c>
      <c r="F2246" s="927">
        <v>4519.9440000000004</v>
      </c>
      <c r="G2246" s="922">
        <v>10</v>
      </c>
      <c r="H2246" s="924">
        <v>45199.44</v>
      </c>
      <c r="I2246" s="925"/>
      <c r="K2246" s="1078"/>
      <c r="L2246" s="1078"/>
    </row>
    <row r="2247" spans="1:12" s="926" customFormat="1" ht="378">
      <c r="A2247" s="922" t="s">
        <v>1616</v>
      </c>
      <c r="B2247" s="922" t="s">
        <v>1617</v>
      </c>
      <c r="C2247" s="922" t="s">
        <v>5542</v>
      </c>
      <c r="D2247" s="923">
        <v>46209</v>
      </c>
      <c r="E2247" s="922" t="s">
        <v>5543</v>
      </c>
      <c r="F2247" s="927">
        <v>4519.9440000000004</v>
      </c>
      <c r="G2247" s="922">
        <v>3.9</v>
      </c>
      <c r="H2247" s="924">
        <v>17627.781600000002</v>
      </c>
      <c r="I2247" s="925"/>
      <c r="K2247" s="1078"/>
      <c r="L2247" s="1078"/>
    </row>
    <row r="2248" spans="1:12" s="926" customFormat="1" ht="399">
      <c r="A2248" s="922" t="s">
        <v>1616</v>
      </c>
      <c r="B2248" s="922" t="s">
        <v>1617</v>
      </c>
      <c r="C2248" s="922" t="s">
        <v>5544</v>
      </c>
      <c r="D2248" s="923">
        <v>46217</v>
      </c>
      <c r="E2248" s="922" t="s">
        <v>5545</v>
      </c>
      <c r="F2248" s="927">
        <v>4519.9440000000004</v>
      </c>
      <c r="G2248" s="922">
        <v>11</v>
      </c>
      <c r="H2248" s="924">
        <v>49719.384000000005</v>
      </c>
      <c r="I2248" s="925"/>
      <c r="K2248" s="1078"/>
      <c r="L2248" s="1078"/>
    </row>
    <row r="2249" spans="1:12" s="926" customFormat="1" ht="105">
      <c r="A2249" s="922" t="s">
        <v>1616</v>
      </c>
      <c r="B2249" s="922" t="s">
        <v>1617</v>
      </c>
      <c r="C2249" s="922" t="s">
        <v>5546</v>
      </c>
      <c r="D2249" s="923">
        <v>46217</v>
      </c>
      <c r="E2249" s="922" t="s">
        <v>5547</v>
      </c>
      <c r="F2249" s="927">
        <v>4519.9440000000004</v>
      </c>
      <c r="G2249" s="922">
        <v>0.45</v>
      </c>
      <c r="H2249" s="924">
        <v>2033.9748000000002</v>
      </c>
      <c r="I2249" s="925"/>
      <c r="K2249" s="1078"/>
      <c r="L2249" s="1078"/>
    </row>
    <row r="2250" spans="1:12" s="926" customFormat="1" ht="84">
      <c r="A2250" s="922" t="s">
        <v>1616</v>
      </c>
      <c r="B2250" s="922" t="s">
        <v>1617</v>
      </c>
      <c r="C2250" s="922" t="s">
        <v>1583</v>
      </c>
      <c r="D2250" s="923">
        <v>46268</v>
      </c>
      <c r="E2250" s="922" t="s">
        <v>1618</v>
      </c>
      <c r="F2250" s="927">
        <v>4519.9440000000004</v>
      </c>
      <c r="G2250" s="922">
        <v>0.3</v>
      </c>
      <c r="H2250" s="924">
        <v>1355.9832000000001</v>
      </c>
      <c r="I2250" s="925"/>
      <c r="K2250" s="1078"/>
      <c r="L2250" s="1078"/>
    </row>
    <row r="2251" spans="1:12" s="926" customFormat="1" ht="105">
      <c r="A2251" s="922" t="s">
        <v>1616</v>
      </c>
      <c r="B2251" s="922" t="s">
        <v>1617</v>
      </c>
      <c r="C2251" s="922" t="s">
        <v>1585</v>
      </c>
      <c r="D2251" s="923">
        <v>46271</v>
      </c>
      <c r="E2251" s="922" t="s">
        <v>1619</v>
      </c>
      <c r="F2251" s="927">
        <v>4519.9440000000004</v>
      </c>
      <c r="G2251" s="922">
        <v>0.45</v>
      </c>
      <c r="H2251" s="924">
        <v>2033.9748000000002</v>
      </c>
      <c r="I2251" s="925"/>
      <c r="K2251" s="1078"/>
      <c r="L2251" s="1078"/>
    </row>
    <row r="2252" spans="1:12" s="926" customFormat="1" ht="147">
      <c r="A2252" s="922" t="s">
        <v>1616</v>
      </c>
      <c r="B2252" s="922" t="s">
        <v>1617</v>
      </c>
      <c r="C2252" s="922" t="s">
        <v>5548</v>
      </c>
      <c r="D2252" s="923">
        <v>46273</v>
      </c>
      <c r="E2252" s="922" t="s">
        <v>5549</v>
      </c>
      <c r="F2252" s="927">
        <v>4519.9440000000004</v>
      </c>
      <c r="G2252" s="922">
        <v>4.5</v>
      </c>
      <c r="H2252" s="924">
        <v>20339.748000000003</v>
      </c>
      <c r="I2252" s="925"/>
      <c r="K2252" s="1078"/>
      <c r="L2252" s="1078"/>
    </row>
    <row r="2253" spans="1:12" s="926" customFormat="1" ht="63">
      <c r="A2253" s="922" t="s">
        <v>1616</v>
      </c>
      <c r="B2253" s="922" t="s">
        <v>1617</v>
      </c>
      <c r="C2253" s="922" t="s">
        <v>5550</v>
      </c>
      <c r="D2253" s="923">
        <v>46274</v>
      </c>
      <c r="E2253" s="922" t="s">
        <v>5551</v>
      </c>
      <c r="F2253" s="927">
        <v>4519.9440000000004</v>
      </c>
      <c r="G2253" s="922">
        <v>1</v>
      </c>
      <c r="H2253" s="924">
        <v>4519.9440000000004</v>
      </c>
      <c r="I2253" s="925"/>
      <c r="K2253" s="1078"/>
      <c r="L2253" s="1078"/>
    </row>
    <row r="2254" spans="1:12" s="926" customFormat="1" ht="84">
      <c r="A2254" s="922" t="s">
        <v>1616</v>
      </c>
      <c r="B2254" s="922" t="s">
        <v>1617</v>
      </c>
      <c r="C2254" s="922" t="s">
        <v>5552</v>
      </c>
      <c r="D2254" s="923">
        <v>46274</v>
      </c>
      <c r="E2254" s="922" t="s">
        <v>5553</v>
      </c>
      <c r="F2254" s="927">
        <v>4519.9440000000004</v>
      </c>
      <c r="G2254" s="922">
        <v>1.5</v>
      </c>
      <c r="H2254" s="924">
        <v>6779.9160000000011</v>
      </c>
      <c r="I2254" s="925"/>
      <c r="K2254" s="1078"/>
      <c r="L2254" s="1078"/>
    </row>
    <row r="2255" spans="1:12" s="926" customFormat="1" ht="63">
      <c r="A2255" s="922" t="s">
        <v>1616</v>
      </c>
      <c r="B2255" s="922" t="s">
        <v>1617</v>
      </c>
      <c r="C2255" s="922" t="s">
        <v>6052</v>
      </c>
      <c r="D2255" s="923">
        <v>46298</v>
      </c>
      <c r="E2255" s="922" t="s">
        <v>5732</v>
      </c>
      <c r="F2255" s="927">
        <v>4519.9440000000004</v>
      </c>
      <c r="G2255" s="922">
        <v>1</v>
      </c>
      <c r="H2255" s="924">
        <v>4519.9440000000004</v>
      </c>
      <c r="I2255" s="925"/>
      <c r="K2255" s="1078"/>
      <c r="L2255" s="1078"/>
    </row>
    <row r="2256" spans="1:12" s="926" customFormat="1" ht="63">
      <c r="A2256" s="922" t="s">
        <v>1616</v>
      </c>
      <c r="B2256" s="922" t="s">
        <v>1617</v>
      </c>
      <c r="C2256" s="922" t="s">
        <v>5733</v>
      </c>
      <c r="D2256" s="923">
        <v>46286</v>
      </c>
      <c r="E2256" s="922" t="s">
        <v>5734</v>
      </c>
      <c r="F2256" s="927">
        <v>4519.9440000000004</v>
      </c>
      <c r="G2256" s="922">
        <v>0.15</v>
      </c>
      <c r="H2256" s="924">
        <v>677.99160000000006</v>
      </c>
      <c r="I2256" s="925"/>
      <c r="K2256" s="1078"/>
      <c r="L2256" s="1078"/>
    </row>
    <row r="2257" spans="1:12" s="926" customFormat="1" ht="42">
      <c r="A2257" s="922" t="s">
        <v>1616</v>
      </c>
      <c r="B2257" s="922" t="s">
        <v>1617</v>
      </c>
      <c r="C2257" s="922" t="s">
        <v>6053</v>
      </c>
      <c r="D2257" s="923">
        <v>46298</v>
      </c>
      <c r="E2257" s="922" t="s">
        <v>5849</v>
      </c>
      <c r="F2257" s="927">
        <v>4519.9440000000004</v>
      </c>
      <c r="G2257" s="922">
        <v>0.5</v>
      </c>
      <c r="H2257" s="924">
        <v>2259.9720000000002</v>
      </c>
      <c r="I2257" s="925"/>
      <c r="K2257" s="1078"/>
      <c r="L2257" s="1078"/>
    </row>
    <row r="2258" spans="1:12" s="926" customFormat="1" ht="63">
      <c r="A2258" s="922" t="s">
        <v>1616</v>
      </c>
      <c r="B2258" s="922" t="s">
        <v>1617</v>
      </c>
      <c r="C2258" s="922" t="s">
        <v>5850</v>
      </c>
      <c r="D2258" s="923">
        <v>46291</v>
      </c>
      <c r="E2258" s="922" t="s">
        <v>5851</v>
      </c>
      <c r="F2258" s="927">
        <v>4519.9440000000004</v>
      </c>
      <c r="G2258" s="922">
        <v>0.4</v>
      </c>
      <c r="H2258" s="924">
        <v>1807.9776000000002</v>
      </c>
      <c r="I2258" s="925"/>
      <c r="K2258" s="1078"/>
      <c r="L2258" s="1078"/>
    </row>
    <row r="2259" spans="1:12" s="926" customFormat="1" ht="63">
      <c r="A2259" s="922" t="s">
        <v>1616</v>
      </c>
      <c r="B2259" s="922" t="s">
        <v>1617</v>
      </c>
      <c r="C2259" s="922" t="s">
        <v>5852</v>
      </c>
      <c r="D2259" s="923">
        <v>46292</v>
      </c>
      <c r="E2259" s="922" t="s">
        <v>5853</v>
      </c>
      <c r="F2259" s="927">
        <v>4519.9440000000004</v>
      </c>
      <c r="G2259" s="922">
        <v>0.35</v>
      </c>
      <c r="H2259" s="924">
        <v>1581.9804000000001</v>
      </c>
      <c r="I2259" s="925"/>
      <c r="K2259" s="1078"/>
      <c r="L2259" s="1078"/>
    </row>
    <row r="2260" spans="1:12" s="926" customFormat="1" ht="63">
      <c r="A2260" s="922" t="s">
        <v>1616</v>
      </c>
      <c r="B2260" s="922" t="s">
        <v>1617</v>
      </c>
      <c r="C2260" s="922" t="s">
        <v>5854</v>
      </c>
      <c r="D2260" s="923">
        <v>46292</v>
      </c>
      <c r="E2260" s="922" t="s">
        <v>5855</v>
      </c>
      <c r="F2260" s="927">
        <v>4519.9440000000004</v>
      </c>
      <c r="G2260" s="922">
        <v>0.05</v>
      </c>
      <c r="H2260" s="924">
        <v>225.99720000000002</v>
      </c>
      <c r="I2260" s="925"/>
      <c r="K2260" s="1078"/>
      <c r="L2260" s="1078"/>
    </row>
    <row r="2261" spans="1:12" s="926" customFormat="1" ht="63">
      <c r="A2261" s="922" t="s">
        <v>1616</v>
      </c>
      <c r="B2261" s="922" t="s">
        <v>1617</v>
      </c>
      <c r="C2261" s="922" t="s">
        <v>6054</v>
      </c>
      <c r="D2261" s="923">
        <v>46293</v>
      </c>
      <c r="E2261" s="922" t="s">
        <v>6055</v>
      </c>
      <c r="F2261" s="927">
        <v>4519.9440000000004</v>
      </c>
      <c r="G2261" s="922">
        <v>0.1</v>
      </c>
      <c r="H2261" s="924">
        <v>451.99440000000004</v>
      </c>
      <c r="I2261" s="925"/>
      <c r="K2261" s="1078"/>
      <c r="L2261" s="1078"/>
    </row>
    <row r="2262" spans="1:12" s="926" customFormat="1" ht="105">
      <c r="A2262" s="922" t="s">
        <v>5554</v>
      </c>
      <c r="B2262" s="922" t="s">
        <v>5555</v>
      </c>
      <c r="C2262" s="922" t="s">
        <v>5556</v>
      </c>
      <c r="D2262" s="923">
        <v>46160</v>
      </c>
      <c r="E2262" s="922" t="s">
        <v>5557</v>
      </c>
      <c r="F2262" s="927">
        <v>8808.0959999999995</v>
      </c>
      <c r="G2262" s="922">
        <v>0.45</v>
      </c>
      <c r="H2262" s="924">
        <v>3963.6432</v>
      </c>
      <c r="I2262" s="925"/>
      <c r="K2262" s="1078"/>
      <c r="L2262" s="1078"/>
    </row>
    <row r="2263" spans="1:12" s="926" customFormat="1" ht="168">
      <c r="A2263" s="922" t="s">
        <v>5554</v>
      </c>
      <c r="B2263" s="922" t="s">
        <v>5555</v>
      </c>
      <c r="C2263" s="922" t="s">
        <v>5558</v>
      </c>
      <c r="D2263" s="923">
        <v>46201</v>
      </c>
      <c r="E2263" s="922" t="s">
        <v>5559</v>
      </c>
      <c r="F2263" s="927">
        <v>8808.0959999999995</v>
      </c>
      <c r="G2263" s="922">
        <v>1.2</v>
      </c>
      <c r="H2263" s="924">
        <v>10569.715199999999</v>
      </c>
      <c r="I2263" s="925"/>
      <c r="K2263" s="1078"/>
      <c r="L2263" s="1078"/>
    </row>
    <row r="2264" spans="1:12" s="926" customFormat="1" ht="84">
      <c r="A2264" s="922" t="s">
        <v>5554</v>
      </c>
      <c r="B2264" s="922" t="s">
        <v>5555</v>
      </c>
      <c r="C2264" s="922" t="s">
        <v>5560</v>
      </c>
      <c r="D2264" s="923">
        <v>46205</v>
      </c>
      <c r="E2264" s="922" t="s">
        <v>5561</v>
      </c>
      <c r="F2264" s="927">
        <v>8808.0959999999995</v>
      </c>
      <c r="G2264" s="922">
        <v>0.3</v>
      </c>
      <c r="H2264" s="924">
        <v>2642.4287999999997</v>
      </c>
      <c r="I2264" s="925"/>
      <c r="K2264" s="1078"/>
      <c r="L2264" s="1078"/>
    </row>
    <row r="2265" spans="1:12" s="926" customFormat="1" ht="63">
      <c r="A2265" s="922" t="s">
        <v>5554</v>
      </c>
      <c r="B2265" s="922" t="s">
        <v>5555</v>
      </c>
      <c r="C2265" s="922" t="s">
        <v>5562</v>
      </c>
      <c r="D2265" s="923">
        <v>46208</v>
      </c>
      <c r="E2265" s="922" t="s">
        <v>5563</v>
      </c>
      <c r="F2265" s="927">
        <v>8808.0959999999995</v>
      </c>
      <c r="G2265" s="922">
        <v>0.15</v>
      </c>
      <c r="H2265" s="924">
        <v>1321.2143999999998</v>
      </c>
      <c r="I2265" s="925"/>
      <c r="K2265" s="1078"/>
      <c r="L2265" s="1078"/>
    </row>
    <row r="2266" spans="1:12" s="926" customFormat="1" ht="63">
      <c r="A2266" s="922" t="s">
        <v>5554</v>
      </c>
      <c r="B2266" s="922" t="s">
        <v>5555</v>
      </c>
      <c r="C2266" s="922" t="s">
        <v>5564</v>
      </c>
      <c r="D2266" s="923">
        <v>46209</v>
      </c>
      <c r="E2266" s="922" t="s">
        <v>5565</v>
      </c>
      <c r="F2266" s="927">
        <v>8808.0959999999995</v>
      </c>
      <c r="G2266" s="922">
        <v>0.15</v>
      </c>
      <c r="H2266" s="924">
        <v>1321.2143999999998</v>
      </c>
      <c r="I2266" s="925"/>
      <c r="K2266" s="1078"/>
      <c r="L2266" s="1078"/>
    </row>
    <row r="2267" spans="1:12" s="926" customFormat="1" ht="63">
      <c r="A2267" s="922" t="s">
        <v>5554</v>
      </c>
      <c r="B2267" s="922" t="s">
        <v>5555</v>
      </c>
      <c r="C2267" s="922" t="s">
        <v>5566</v>
      </c>
      <c r="D2267" s="923">
        <v>46273</v>
      </c>
      <c r="E2267" s="922" t="s">
        <v>5567</v>
      </c>
      <c r="F2267" s="927">
        <v>8808.0959999999995</v>
      </c>
      <c r="G2267" s="922">
        <v>0.15</v>
      </c>
      <c r="H2267" s="924">
        <v>1321.2143999999998</v>
      </c>
      <c r="I2267" s="925"/>
      <c r="K2267" s="1078"/>
      <c r="L2267" s="1078"/>
    </row>
    <row r="2268" spans="1:12" s="926" customFormat="1" ht="84">
      <c r="A2268" s="922" t="s">
        <v>5554</v>
      </c>
      <c r="B2268" s="922" t="s">
        <v>5555</v>
      </c>
      <c r="C2268" s="922" t="s">
        <v>5568</v>
      </c>
      <c r="D2268" s="923">
        <v>46273</v>
      </c>
      <c r="E2268" s="922" t="s">
        <v>5569</v>
      </c>
      <c r="F2268" s="927">
        <v>8808.0959999999995</v>
      </c>
      <c r="G2268" s="922">
        <v>0.6</v>
      </c>
      <c r="H2268" s="924">
        <v>5284.8575999999994</v>
      </c>
      <c r="I2268" s="925"/>
      <c r="K2268" s="1078"/>
      <c r="L2268" s="1078"/>
    </row>
    <row r="2269" spans="1:12" s="926" customFormat="1" ht="126">
      <c r="A2269" s="922" t="s">
        <v>5554</v>
      </c>
      <c r="B2269" s="922" t="s">
        <v>5555</v>
      </c>
      <c r="C2269" s="922" t="s">
        <v>5735</v>
      </c>
      <c r="D2269" s="923">
        <v>46286</v>
      </c>
      <c r="E2269" s="922" t="s">
        <v>5736</v>
      </c>
      <c r="F2269" s="927">
        <v>8808.0959999999995</v>
      </c>
      <c r="G2269" s="922">
        <v>2.5</v>
      </c>
      <c r="H2269" s="924">
        <v>22020.239999999998</v>
      </c>
      <c r="I2269" s="925"/>
      <c r="K2269" s="1078"/>
      <c r="L2269" s="1078"/>
    </row>
    <row r="2270" spans="1:12" s="926" customFormat="1" ht="126">
      <c r="A2270" s="922" t="s">
        <v>5554</v>
      </c>
      <c r="B2270" s="922" t="s">
        <v>5555</v>
      </c>
      <c r="C2270" s="922" t="s">
        <v>5856</v>
      </c>
      <c r="D2270" s="923">
        <v>46291</v>
      </c>
      <c r="E2270" s="922" t="s">
        <v>5857</v>
      </c>
      <c r="F2270" s="927">
        <v>8808.0959999999995</v>
      </c>
      <c r="G2270" s="922">
        <v>0.45</v>
      </c>
      <c r="H2270" s="924">
        <v>3963.6432</v>
      </c>
      <c r="I2270" s="925"/>
      <c r="K2270" s="1078"/>
      <c r="L2270" s="1078"/>
    </row>
    <row r="2271" spans="1:12" s="926" customFormat="1" ht="63">
      <c r="A2271" s="922" t="s">
        <v>5554</v>
      </c>
      <c r="B2271" s="922" t="s">
        <v>5555</v>
      </c>
      <c r="C2271" s="922" t="s">
        <v>5858</v>
      </c>
      <c r="D2271" s="923">
        <v>46292</v>
      </c>
      <c r="E2271" s="922" t="s">
        <v>5859</v>
      </c>
      <c r="F2271" s="927">
        <v>8808.0959999999995</v>
      </c>
      <c r="G2271" s="922">
        <v>0.15</v>
      </c>
      <c r="H2271" s="924">
        <v>1321.2143999999998</v>
      </c>
      <c r="I2271" s="925"/>
      <c r="K2271" s="1078"/>
      <c r="L2271" s="1078"/>
    </row>
    <row r="2272" spans="1:12" s="926" customFormat="1" ht="63">
      <c r="A2272" s="922" t="s">
        <v>5554</v>
      </c>
      <c r="B2272" s="922" t="s">
        <v>5555</v>
      </c>
      <c r="C2272" s="922" t="s">
        <v>5860</v>
      </c>
      <c r="D2272" s="923">
        <v>46292</v>
      </c>
      <c r="E2272" s="922" t="s">
        <v>5861</v>
      </c>
      <c r="F2272" s="927">
        <v>8808.0959999999995</v>
      </c>
      <c r="G2272" s="922">
        <v>0.05</v>
      </c>
      <c r="H2272" s="924">
        <v>440.40480000000002</v>
      </c>
      <c r="I2272" s="925"/>
      <c r="K2272" s="1078"/>
      <c r="L2272" s="1078"/>
    </row>
    <row r="2273" spans="1:12" s="926" customFormat="1" ht="105">
      <c r="A2273" s="922" t="s">
        <v>5554</v>
      </c>
      <c r="B2273" s="922" t="s">
        <v>5555</v>
      </c>
      <c r="C2273" s="922" t="s">
        <v>5862</v>
      </c>
      <c r="D2273" s="923">
        <v>46292</v>
      </c>
      <c r="E2273" s="922" t="s">
        <v>5863</v>
      </c>
      <c r="F2273" s="927">
        <v>8808.0959999999995</v>
      </c>
      <c r="G2273" s="922">
        <v>1.5</v>
      </c>
      <c r="H2273" s="924">
        <v>13212.144</v>
      </c>
      <c r="I2273" s="925"/>
      <c r="K2273" s="1078"/>
      <c r="L2273" s="1078"/>
    </row>
    <row r="2274" spans="1:12" s="926" customFormat="1" ht="42">
      <c r="A2274" s="922" t="s">
        <v>5570</v>
      </c>
      <c r="B2274" s="922" t="s">
        <v>5571</v>
      </c>
      <c r="C2274" s="922" t="s">
        <v>5572</v>
      </c>
      <c r="D2274" s="923">
        <v>46146</v>
      </c>
      <c r="E2274" s="922" t="s">
        <v>5573</v>
      </c>
      <c r="F2274" s="927">
        <v>43.9</v>
      </c>
      <c r="G2274" s="922">
        <v>19.25</v>
      </c>
      <c r="H2274" s="924">
        <v>845.07499999999993</v>
      </c>
      <c r="I2274" s="925"/>
      <c r="K2274" s="1078"/>
      <c r="L2274" s="1078"/>
    </row>
    <row r="2275" spans="1:12" s="926" customFormat="1" ht="42">
      <c r="A2275" s="922" t="s">
        <v>6271</v>
      </c>
      <c r="B2275" s="922" t="s">
        <v>6272</v>
      </c>
      <c r="C2275" s="922" t="s">
        <v>6273</v>
      </c>
      <c r="D2275" s="923">
        <v>46300</v>
      </c>
      <c r="E2275" s="922" t="s">
        <v>6274</v>
      </c>
      <c r="F2275" s="927">
        <v>86.921999999999997</v>
      </c>
      <c r="G2275" s="922">
        <v>6.98</v>
      </c>
      <c r="H2275" s="924">
        <v>606.71555999999998</v>
      </c>
      <c r="I2275" s="925"/>
      <c r="K2275" s="1078"/>
      <c r="L2275" s="1078"/>
    </row>
    <row r="2276" spans="1:12" s="926" customFormat="1" ht="42">
      <c r="A2276" s="922" t="s">
        <v>5580</v>
      </c>
      <c r="B2276" s="922" t="s">
        <v>5737</v>
      </c>
      <c r="C2276" s="922" t="s">
        <v>5738</v>
      </c>
      <c r="D2276" s="923">
        <v>46285</v>
      </c>
      <c r="E2276" s="922" t="s">
        <v>5739</v>
      </c>
      <c r="F2276" s="927">
        <v>438.12200000000001</v>
      </c>
      <c r="G2276" s="922">
        <v>1.1000000000000001</v>
      </c>
      <c r="H2276" s="924">
        <v>481.93420000000003</v>
      </c>
      <c r="I2276" s="925"/>
      <c r="K2276" s="1078"/>
      <c r="L2276" s="1078"/>
    </row>
    <row r="2277" spans="1:12" s="926" customFormat="1" ht="42">
      <c r="A2277" s="922" t="s">
        <v>5574</v>
      </c>
      <c r="B2277" s="922" t="s">
        <v>5575</v>
      </c>
      <c r="C2277" s="922" t="s">
        <v>5576</v>
      </c>
      <c r="D2277" s="923">
        <v>46196</v>
      </c>
      <c r="E2277" s="922" t="s">
        <v>5577</v>
      </c>
      <c r="F2277" s="927">
        <v>438.12200000000001</v>
      </c>
      <c r="G2277" s="922">
        <v>1.6</v>
      </c>
      <c r="H2277" s="924">
        <v>700.99520000000007</v>
      </c>
      <c r="I2277" s="925"/>
      <c r="K2277" s="1078"/>
      <c r="L2277" s="1078"/>
    </row>
    <row r="2278" spans="1:12" s="926" customFormat="1" ht="42">
      <c r="A2278" s="922" t="s">
        <v>5574</v>
      </c>
      <c r="B2278" s="922" t="s">
        <v>5575</v>
      </c>
      <c r="C2278" s="922" t="s">
        <v>5578</v>
      </c>
      <c r="D2278" s="923">
        <v>46201</v>
      </c>
      <c r="E2278" s="922" t="s">
        <v>5579</v>
      </c>
      <c r="F2278" s="927">
        <v>438.12200000000001</v>
      </c>
      <c r="G2278" s="922">
        <v>1.73</v>
      </c>
      <c r="H2278" s="924">
        <v>757.95105999999998</v>
      </c>
      <c r="I2278" s="925"/>
      <c r="K2278" s="1078"/>
      <c r="L2278" s="1078"/>
    </row>
    <row r="2279" spans="1:12" s="926" customFormat="1" ht="63">
      <c r="A2279" s="922" t="s">
        <v>5580</v>
      </c>
      <c r="B2279" s="922" t="s">
        <v>5581</v>
      </c>
      <c r="C2279" s="922" t="s">
        <v>5582</v>
      </c>
      <c r="D2279" s="923">
        <v>46231</v>
      </c>
      <c r="E2279" s="922" t="s">
        <v>5583</v>
      </c>
      <c r="F2279" s="927">
        <v>1101.0119999999999</v>
      </c>
      <c r="G2279" s="922">
        <v>4.74</v>
      </c>
      <c r="H2279" s="924">
        <v>5218.7968799999999</v>
      </c>
      <c r="I2279" s="925"/>
      <c r="K2279" s="1078"/>
      <c r="L2279" s="1078"/>
    </row>
    <row r="2280" spans="1:12" s="926" customFormat="1" ht="63">
      <c r="A2280" s="922" t="s">
        <v>5580</v>
      </c>
      <c r="B2280" s="922" t="s">
        <v>5581</v>
      </c>
      <c r="C2280" s="922" t="s">
        <v>5584</v>
      </c>
      <c r="D2280" s="923">
        <v>46231</v>
      </c>
      <c r="E2280" s="922" t="s">
        <v>5585</v>
      </c>
      <c r="F2280" s="927">
        <v>1101.0119999999999</v>
      </c>
      <c r="G2280" s="922">
        <v>4.8</v>
      </c>
      <c r="H2280" s="924">
        <v>5284.8575999999994</v>
      </c>
      <c r="I2280" s="925"/>
      <c r="K2280" s="1078"/>
      <c r="L2280" s="1078"/>
    </row>
    <row r="2281" spans="1:12" s="926" customFormat="1" ht="42">
      <c r="A2281" s="922" t="s">
        <v>5574</v>
      </c>
      <c r="B2281" s="922" t="s">
        <v>5586</v>
      </c>
      <c r="C2281" s="922" t="s">
        <v>5587</v>
      </c>
      <c r="D2281" s="923">
        <v>46231</v>
      </c>
      <c r="E2281" s="922" t="s">
        <v>5588</v>
      </c>
      <c r="F2281" s="927">
        <v>1448.7</v>
      </c>
      <c r="G2281" s="922">
        <v>0.75</v>
      </c>
      <c r="H2281" s="924">
        <v>1086.5250000000001</v>
      </c>
      <c r="I2281" s="925"/>
      <c r="K2281" s="1078"/>
      <c r="L2281" s="1078"/>
    </row>
    <row r="2282" spans="1:12" s="926" customFormat="1" ht="63">
      <c r="A2282" s="922" t="s">
        <v>5574</v>
      </c>
      <c r="B2282" s="922" t="s">
        <v>5586</v>
      </c>
      <c r="C2282" s="922" t="s">
        <v>5589</v>
      </c>
      <c r="D2282" s="923">
        <v>46231</v>
      </c>
      <c r="E2282" s="922" t="s">
        <v>5590</v>
      </c>
      <c r="F2282" s="927">
        <v>1448.7</v>
      </c>
      <c r="G2282" s="922">
        <v>1.31</v>
      </c>
      <c r="H2282" s="924">
        <v>1897.797</v>
      </c>
      <c r="I2282" s="925"/>
      <c r="K2282" s="1078"/>
      <c r="L2282" s="1078"/>
    </row>
    <row r="2283" spans="1:12" s="926" customFormat="1" ht="63">
      <c r="A2283" s="922" t="s">
        <v>6275</v>
      </c>
      <c r="B2283" s="922" t="s">
        <v>6276</v>
      </c>
      <c r="C2283" s="922" t="s">
        <v>5922</v>
      </c>
      <c r="D2283" s="923">
        <v>46293</v>
      </c>
      <c r="E2283" s="922" t="s">
        <v>5923</v>
      </c>
      <c r="F2283" s="927">
        <v>788.44399999999996</v>
      </c>
      <c r="G2283" s="922">
        <v>6.95</v>
      </c>
      <c r="H2283" s="924">
        <v>5479.6858000000002</v>
      </c>
      <c r="I2283" s="925"/>
      <c r="K2283" s="1078"/>
      <c r="L2283" s="1078"/>
    </row>
    <row r="2284" spans="1:12" s="926" customFormat="1" ht="42">
      <c r="A2284" s="922" t="s">
        <v>5591</v>
      </c>
      <c r="B2284" s="922" t="s">
        <v>5592</v>
      </c>
      <c r="C2284" s="922" t="s">
        <v>5593</v>
      </c>
      <c r="D2284" s="923">
        <v>46208</v>
      </c>
      <c r="E2284" s="922" t="s">
        <v>5594</v>
      </c>
      <c r="F2284" s="927">
        <v>128.18799999999999</v>
      </c>
      <c r="G2284" s="922">
        <v>16</v>
      </c>
      <c r="H2284" s="924">
        <v>2051.0079999999998</v>
      </c>
      <c r="I2284" s="925"/>
      <c r="K2284" s="1078"/>
      <c r="L2284" s="1078"/>
    </row>
    <row r="2285" spans="1:12" s="926" customFormat="1" ht="63">
      <c r="A2285" s="922" t="s">
        <v>5591</v>
      </c>
      <c r="B2285" s="922" t="s">
        <v>5592</v>
      </c>
      <c r="C2285" s="922" t="s">
        <v>5595</v>
      </c>
      <c r="D2285" s="923">
        <v>46208</v>
      </c>
      <c r="E2285" s="922" t="s">
        <v>5596</v>
      </c>
      <c r="F2285" s="927">
        <v>128.18799999999999</v>
      </c>
      <c r="G2285" s="922">
        <v>17.28</v>
      </c>
      <c r="H2285" s="924">
        <v>2215.0886399999999</v>
      </c>
      <c r="I2285" s="925"/>
      <c r="K2285" s="1078"/>
      <c r="L2285" s="1078"/>
    </row>
    <row r="2286" spans="1:12" s="926" customFormat="1" ht="63">
      <c r="A2286" s="922" t="s">
        <v>5597</v>
      </c>
      <c r="B2286" s="922" t="s">
        <v>5598</v>
      </c>
      <c r="C2286" s="922" t="s">
        <v>5599</v>
      </c>
      <c r="D2286" s="923">
        <v>46245</v>
      </c>
      <c r="E2286" s="922" t="s">
        <v>5600</v>
      </c>
      <c r="F2286" s="927">
        <v>80.775999999999996</v>
      </c>
      <c r="G2286" s="922">
        <v>49.48</v>
      </c>
      <c r="H2286" s="924">
        <v>3996.7964799999995</v>
      </c>
      <c r="I2286" s="925"/>
      <c r="K2286" s="1078"/>
      <c r="L2286" s="1078"/>
    </row>
    <row r="2287" spans="1:12" s="926" customFormat="1" ht="63">
      <c r="A2287" s="922" t="s">
        <v>5597</v>
      </c>
      <c r="B2287" s="922" t="s">
        <v>5598</v>
      </c>
      <c r="C2287" s="922" t="s">
        <v>5601</v>
      </c>
      <c r="D2287" s="923">
        <v>46245</v>
      </c>
      <c r="E2287" s="922" t="s">
        <v>5602</v>
      </c>
      <c r="F2287" s="927">
        <v>80.775999999999996</v>
      </c>
      <c r="G2287" s="922">
        <v>37.6</v>
      </c>
      <c r="H2287" s="924">
        <v>3037.1776</v>
      </c>
      <c r="I2287" s="925"/>
      <c r="K2287" s="1078"/>
      <c r="L2287" s="1078"/>
    </row>
    <row r="2288" spans="1:12" s="926" customFormat="1" ht="42">
      <c r="A2288" s="922" t="s">
        <v>6277</v>
      </c>
      <c r="B2288" s="922" t="s">
        <v>1474</v>
      </c>
      <c r="C2288" s="922" t="s">
        <v>6278</v>
      </c>
      <c r="D2288" s="923">
        <v>46294</v>
      </c>
      <c r="E2288" s="922" t="s">
        <v>6279</v>
      </c>
      <c r="F2288" s="927">
        <v>115.018</v>
      </c>
      <c r="G2288" s="922">
        <v>6.85</v>
      </c>
      <c r="H2288" s="924">
        <v>787.87329999999997</v>
      </c>
      <c r="I2288" s="925"/>
      <c r="K2288" s="1078"/>
      <c r="L2288" s="1078"/>
    </row>
    <row r="2289" spans="1:12" s="926" customFormat="1" ht="42">
      <c r="A2289" s="922" t="s">
        <v>6280</v>
      </c>
      <c r="B2289" s="922" t="s">
        <v>1475</v>
      </c>
      <c r="C2289" s="922" t="s">
        <v>6281</v>
      </c>
      <c r="D2289" s="923">
        <v>46294</v>
      </c>
      <c r="E2289" s="922" t="s">
        <v>6282</v>
      </c>
      <c r="F2289" s="927">
        <v>111.506</v>
      </c>
      <c r="G2289" s="922">
        <v>1.6</v>
      </c>
      <c r="H2289" s="924">
        <v>178.40960000000001</v>
      </c>
      <c r="I2289" s="925"/>
      <c r="K2289" s="1078"/>
      <c r="L2289" s="1078"/>
    </row>
    <row r="2290" spans="1:12" s="926" customFormat="1">
      <c r="A2290" s="922" t="s">
        <v>6283</v>
      </c>
      <c r="B2290" s="922" t="s">
        <v>1477</v>
      </c>
      <c r="C2290" s="922" t="s">
        <v>6284</v>
      </c>
      <c r="D2290" s="923">
        <v>46294</v>
      </c>
      <c r="E2290" s="922" t="s">
        <v>6285</v>
      </c>
      <c r="F2290" s="927">
        <v>27.218</v>
      </c>
      <c r="G2290" s="922">
        <v>1.5</v>
      </c>
      <c r="H2290" s="924">
        <v>40.826999999999998</v>
      </c>
      <c r="I2290" s="925"/>
      <c r="K2290" s="1078"/>
      <c r="L2290" s="1078"/>
    </row>
    <row r="2291" spans="1:12">
      <c r="A2291" s="883"/>
      <c r="B2291" s="883"/>
      <c r="C2291" s="883"/>
      <c r="D2291" s="884"/>
      <c r="E2291" s="883"/>
      <c r="F2291" s="930"/>
      <c r="G2291" s="883"/>
      <c r="H2291" s="887"/>
    </row>
    <row r="2292" spans="1:12">
      <c r="A2292" s="883"/>
      <c r="B2292" s="883"/>
      <c r="C2292" s="883"/>
      <c r="D2292" s="884"/>
      <c r="E2292" s="883"/>
      <c r="F2292" s="930"/>
      <c r="G2292" s="883"/>
      <c r="H2292" s="887"/>
    </row>
    <row r="2293" spans="1:12">
      <c r="A2293" s="883"/>
      <c r="B2293" s="883"/>
      <c r="C2293" s="883"/>
      <c r="D2293" s="884"/>
      <c r="E2293" s="883"/>
      <c r="F2293" s="930"/>
      <c r="G2293" s="883"/>
      <c r="H2293" s="887"/>
    </row>
    <row r="2294" spans="1:12">
      <c r="A2294" s="975"/>
      <c r="B2294" s="879"/>
      <c r="C2294" s="879"/>
      <c r="D2294" s="976"/>
      <c r="E2294" s="977"/>
      <c r="F2294" s="929"/>
      <c r="G2294" s="978"/>
      <c r="H2294" s="881"/>
      <c r="I2294" s="979"/>
    </row>
    <row r="2295" spans="1:12" ht="28.5">
      <c r="A2295" s="1435" t="s">
        <v>891</v>
      </c>
      <c r="B2295" s="1436"/>
      <c r="C2295" s="1436"/>
      <c r="D2295" s="1436"/>
      <c r="E2295" s="1436"/>
      <c r="F2295" s="1436"/>
      <c r="G2295" s="1437">
        <f>SUM(H8:H2290)</f>
        <v>81734061.682555214</v>
      </c>
      <c r="H2295" s="1438"/>
      <c r="I2295" s="980"/>
    </row>
  </sheetData>
  <autoFilter ref="A7:M2290" xr:uid="{344DA5F1-AAC1-46C0-AEC1-E926D34FF900}"/>
  <mergeCells count="8">
    <mergeCell ref="A2295:F2295"/>
    <mergeCell ref="G2295:H2295"/>
    <mergeCell ref="A4:B4"/>
    <mergeCell ref="A1:H1"/>
    <mergeCell ref="A2:B2"/>
    <mergeCell ref="C2:H2"/>
    <mergeCell ref="A3:B3"/>
    <mergeCell ref="F3:H3"/>
  </mergeCells>
  <phoneticPr fontId="85" type="noConversion"/>
  <conditionalFormatting sqref="C1:C1048576">
    <cfRule type="duplicateValues" dxfId="50" priority="64"/>
  </conditionalFormatting>
  <conditionalFormatting sqref="C9:C1398">
    <cfRule type="duplicateValues" dxfId="49" priority="1"/>
  </conditionalFormatting>
  <conditionalFormatting sqref="C1400:C2290">
    <cfRule type="duplicateValues" dxfId="48" priority="1195"/>
  </conditionalFormatting>
  <conditionalFormatting sqref="C2291:C1048576 C1:C7">
    <cfRule type="duplicateValues" dxfId="47" priority="1167"/>
  </conditionalFormatting>
  <conditionalFormatting sqref="E1:E1048576">
    <cfRule type="duplicateValues" dxfId="46" priority="37"/>
  </conditionalFormatting>
  <conditionalFormatting sqref="F4">
    <cfRule type="duplicateValues" dxfId="45" priority="70"/>
  </conditionalFormatting>
  <printOptions horizontalCentered="1"/>
  <pageMargins left="0.25" right="0.41" top="0.15" bottom="0.25" header="0" footer="0"/>
  <pageSetup paperSize="9" scale="10" orientation="landscape" r:id="rId1"/>
  <headerFooter>
    <oddFooter>&amp;C&amp;P / &amp;N&amp;R&amp;F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codeName="Sheet17">
    <tabColor theme="9" tint="0.59999389629810485"/>
    <pageSetUpPr fitToPage="1"/>
  </sheetPr>
  <dimension ref="A1:DW147"/>
  <sheetViews>
    <sheetView zoomScaleNormal="100" workbookViewId="0">
      <selection activeCell="R18" sqref="R18:Y18"/>
    </sheetView>
  </sheetViews>
  <sheetFormatPr defaultColWidth="9.1796875" defaultRowHeight="12.5"/>
  <cols>
    <col min="1" max="1" width="1.7265625" style="152" customWidth="1"/>
    <col min="2" max="9" width="3.81640625" style="152" customWidth="1"/>
    <col min="10" max="10" width="2.1796875" style="152" customWidth="1"/>
    <col min="11" max="15" width="4.26953125" style="152" customWidth="1"/>
    <col min="16" max="16" width="2.453125" style="152" customWidth="1"/>
    <col min="17" max="25" width="3.81640625" style="152" customWidth="1"/>
    <col min="26" max="28" width="4.26953125" style="152" customWidth="1"/>
    <col min="29" max="29" width="4.453125" style="152" bestFit="1" customWidth="1"/>
    <col min="30" max="30" width="4.26953125" style="152" customWidth="1"/>
    <col min="31" max="31" width="3.453125" style="153" customWidth="1"/>
    <col min="32" max="32" width="11.453125" style="153" hidden="1" customWidth="1"/>
    <col min="33" max="33" width="6.26953125" style="153" hidden="1" customWidth="1"/>
    <col min="34" max="34" width="3.453125" style="153" customWidth="1"/>
    <col min="35" max="39" width="3.453125" style="153" hidden="1" customWidth="1"/>
    <col min="40" max="40" width="11.453125" style="152" hidden="1" customWidth="1"/>
    <col min="41" max="47" width="9.1796875" style="152" hidden="1" customWidth="1"/>
    <col min="48" max="51" width="11.453125" style="152" hidden="1" customWidth="1"/>
    <col min="52" max="52" width="11.453125" style="152" customWidth="1"/>
    <col min="53" max="53" width="9.1796875" style="152"/>
    <col min="54" max="54" width="10.1796875" style="152" bestFit="1" customWidth="1"/>
    <col min="55" max="67" width="9.1796875" style="152"/>
    <col min="68" max="68" width="0" style="152" hidden="1" customWidth="1"/>
    <col min="69" max="16384" width="9.1796875" style="152"/>
  </cols>
  <sheetData>
    <row r="1" spans="2:72" ht="7.15" customHeight="1" thickBot="1"/>
    <row r="2" spans="2:72" ht="13.9" customHeight="1">
      <c r="B2" s="1560" t="s">
        <v>549</v>
      </c>
      <c r="C2" s="1561"/>
      <c r="D2" s="1562"/>
      <c r="E2" s="1562"/>
      <c r="F2" s="1562"/>
      <c r="G2" s="1562"/>
      <c r="H2" s="1562"/>
      <c r="I2" s="1562"/>
      <c r="J2" s="1562"/>
      <c r="K2" s="1562"/>
      <c r="L2" s="1562"/>
      <c r="M2" s="1563"/>
      <c r="N2" s="1563"/>
      <c r="O2" s="1563"/>
      <c r="P2" s="1563"/>
      <c r="Q2" s="1563"/>
      <c r="R2" s="1563"/>
      <c r="S2" s="1563"/>
      <c r="T2" s="1563"/>
      <c r="U2" s="1563"/>
      <c r="V2" s="1563"/>
      <c r="W2" s="1563"/>
      <c r="X2" s="1563"/>
      <c r="Y2" s="1563"/>
      <c r="Z2" s="1563"/>
      <c r="AA2" s="1563"/>
      <c r="AB2" s="1563"/>
      <c r="AC2" s="1563"/>
      <c r="AD2" s="1564"/>
      <c r="AE2" s="152"/>
      <c r="AF2" s="152"/>
      <c r="AG2" s="152"/>
      <c r="AH2" s="152"/>
      <c r="AI2" s="152"/>
      <c r="AJ2" s="152"/>
      <c r="AK2" s="152"/>
      <c r="AL2" s="152"/>
      <c r="AM2" s="152"/>
    </row>
    <row r="3" spans="2:72" ht="13.9" customHeight="1">
      <c r="B3" s="1565"/>
      <c r="C3" s="1566"/>
      <c r="D3" s="1566"/>
      <c r="E3" s="1566"/>
      <c r="F3" s="1566"/>
      <c r="G3" s="1566"/>
      <c r="H3" s="1566"/>
      <c r="I3" s="1566"/>
      <c r="J3" s="1566"/>
      <c r="K3" s="1566"/>
      <c r="L3" s="1566"/>
      <c r="M3" s="1567"/>
      <c r="N3" s="1567"/>
      <c r="O3" s="1567"/>
      <c r="P3" s="1567"/>
      <c r="Q3" s="1567"/>
      <c r="R3" s="1567"/>
      <c r="S3" s="1567"/>
      <c r="T3" s="1567"/>
      <c r="U3" s="1567"/>
      <c r="V3" s="1567"/>
      <c r="W3" s="1567"/>
      <c r="X3" s="1567"/>
      <c r="Y3" s="1567"/>
      <c r="Z3" s="1567"/>
      <c r="AA3" s="1567"/>
      <c r="AB3" s="1567"/>
      <c r="AC3" s="1567"/>
      <c r="AD3" s="1568"/>
      <c r="AE3" s="152"/>
      <c r="AF3" s="152"/>
      <c r="AG3" s="152"/>
      <c r="AH3" s="152"/>
      <c r="AI3" s="152"/>
      <c r="AJ3" s="152"/>
      <c r="AK3" s="152"/>
      <c r="AL3" s="152"/>
      <c r="AM3" s="152"/>
    </row>
    <row r="4" spans="2:72" ht="14.5" customHeight="1" thickBot="1">
      <c r="B4" s="1569"/>
      <c r="C4" s="1570"/>
      <c r="D4" s="1570"/>
      <c r="E4" s="1570"/>
      <c r="F4" s="1570"/>
      <c r="G4" s="1570"/>
      <c r="H4" s="1570"/>
      <c r="I4" s="1570"/>
      <c r="J4" s="1570"/>
      <c r="K4" s="1570"/>
      <c r="L4" s="1570"/>
      <c r="M4" s="1571"/>
      <c r="N4" s="1571"/>
      <c r="O4" s="1571"/>
      <c r="P4" s="1571"/>
      <c r="Q4" s="1571"/>
      <c r="R4" s="1571"/>
      <c r="S4" s="1571"/>
      <c r="T4" s="1571"/>
      <c r="U4" s="1571"/>
      <c r="V4" s="1571"/>
      <c r="W4" s="1571"/>
      <c r="X4" s="1571"/>
      <c r="Y4" s="1571"/>
      <c r="Z4" s="1571"/>
      <c r="AA4" s="1571"/>
      <c r="AB4" s="1571"/>
      <c r="AC4" s="1571"/>
      <c r="AD4" s="1572"/>
      <c r="AE4" s="152"/>
      <c r="AF4" s="152"/>
      <c r="AG4" s="152"/>
      <c r="AH4" s="152"/>
      <c r="AI4" s="152"/>
      <c r="AJ4" s="152"/>
      <c r="AK4" s="152"/>
      <c r="AL4" s="152"/>
      <c r="AM4" s="152"/>
      <c r="BB4" s="700">
        <v>45986</v>
      </c>
    </row>
    <row r="5" spans="2:72" ht="5.15" customHeight="1" thickBot="1">
      <c r="B5" s="1573"/>
      <c r="C5" s="1573"/>
      <c r="D5" s="1573"/>
      <c r="E5" s="1573"/>
      <c r="F5" s="1573"/>
      <c r="G5" s="1573"/>
      <c r="H5" s="1573"/>
      <c r="I5" s="1573"/>
      <c r="J5" s="1573"/>
      <c r="K5" s="1573"/>
      <c r="L5" s="1573"/>
      <c r="M5" s="1573"/>
      <c r="N5" s="1573"/>
      <c r="O5" s="1573"/>
      <c r="P5" s="1573"/>
      <c r="Q5" s="1573"/>
      <c r="R5" s="1573"/>
      <c r="S5" s="1573"/>
      <c r="T5" s="1573"/>
      <c r="U5" s="1573"/>
      <c r="V5" s="1573"/>
      <c r="W5" s="1573"/>
      <c r="X5" s="1573"/>
      <c r="Y5" s="1573"/>
      <c r="Z5" s="1573"/>
      <c r="AA5" s="1573"/>
      <c r="AB5" s="1573"/>
      <c r="AC5" s="1573"/>
      <c r="AD5" s="1573"/>
      <c r="AE5" s="152"/>
      <c r="AF5" s="152"/>
      <c r="AG5" s="152"/>
      <c r="AH5" s="152"/>
      <c r="AI5" s="152"/>
      <c r="AJ5" s="152"/>
      <c r="AK5" s="152"/>
      <c r="AL5" s="152"/>
      <c r="AM5" s="152"/>
    </row>
    <row r="6" spans="2:72" ht="35.15" customHeight="1" thickBot="1">
      <c r="B6" s="1556" t="s">
        <v>550</v>
      </c>
      <c r="C6" s="1557"/>
      <c r="D6" s="1558"/>
      <c r="E6" s="1574" t="str">
        <f>'General Information'!C4</f>
        <v>DAM2-02-009</v>
      </c>
      <c r="F6" s="1575"/>
      <c r="G6" s="1575"/>
      <c r="H6" s="1575"/>
      <c r="I6" s="1575"/>
      <c r="J6" s="1576"/>
      <c r="K6" s="1556" t="s">
        <v>551</v>
      </c>
      <c r="L6" s="1557"/>
      <c r="M6" s="1557"/>
      <c r="N6" s="1558"/>
      <c r="O6" s="1577">
        <f>((X6-BB4)/7)-1</f>
        <v>45</v>
      </c>
      <c r="P6" s="1578"/>
      <c r="Q6" s="1578"/>
      <c r="R6" s="1578"/>
      <c r="S6" s="1578"/>
      <c r="T6" s="1579"/>
      <c r="U6" s="1556" t="s">
        <v>552</v>
      </c>
      <c r="V6" s="1557"/>
      <c r="W6" s="1558"/>
      <c r="X6" s="1580">
        <f>'General Information'!L1</f>
        <v>46308</v>
      </c>
      <c r="Y6" s="1581"/>
      <c r="Z6" s="1581"/>
      <c r="AA6" s="1581"/>
      <c r="AB6" s="1581"/>
      <c r="AC6" s="1581"/>
      <c r="AD6" s="1582"/>
    </row>
    <row r="7" spans="2:72" ht="2.25" customHeight="1" thickBot="1">
      <c r="B7" s="1549"/>
      <c r="C7" s="1549"/>
      <c r="D7" s="1549"/>
      <c r="E7" s="1549"/>
      <c r="F7" s="1549"/>
      <c r="G7" s="1549"/>
      <c r="H7" s="1549"/>
      <c r="I7" s="1549"/>
      <c r="J7" s="1549"/>
      <c r="K7" s="1549"/>
      <c r="L7" s="1549"/>
      <c r="M7" s="1549"/>
      <c r="N7" s="1549"/>
      <c r="O7" s="1549"/>
      <c r="P7" s="1549"/>
      <c r="Q7" s="1549"/>
      <c r="R7" s="1549"/>
      <c r="S7" s="1549"/>
      <c r="T7" s="1549"/>
      <c r="U7" s="1549"/>
      <c r="V7" s="1549"/>
      <c r="W7" s="1549"/>
      <c r="X7" s="1549"/>
      <c r="Y7" s="1549"/>
      <c r="Z7" s="1549"/>
      <c r="AA7" s="1549"/>
      <c r="AB7" s="1549"/>
      <c r="AC7" s="1549"/>
      <c r="AD7" s="1549"/>
    </row>
    <row r="8" spans="2:72" ht="42" customHeight="1" thickBot="1">
      <c r="B8" s="1550" t="s">
        <v>553</v>
      </c>
      <c r="C8" s="1551"/>
      <c r="D8" s="1552"/>
      <c r="E8" s="1553" t="str">
        <f>'General Information'!C3</f>
        <v>Development of Infrastructure for phase 1 of the Logistics area at the 2nd Industrial City in Dammam</v>
      </c>
      <c r="F8" s="1554"/>
      <c r="G8" s="1554"/>
      <c r="H8" s="1554"/>
      <c r="I8" s="1554"/>
      <c r="J8" s="1554"/>
      <c r="K8" s="1554"/>
      <c r="L8" s="1554"/>
      <c r="M8" s="1554"/>
      <c r="N8" s="1555"/>
      <c r="O8" s="1556" t="s">
        <v>554</v>
      </c>
      <c r="P8" s="1557"/>
      <c r="Q8" s="1557"/>
      <c r="R8" s="1557"/>
      <c r="S8" s="1557"/>
      <c r="T8" s="1558"/>
      <c r="U8" s="1553" t="s">
        <v>1013</v>
      </c>
      <c r="V8" s="1554"/>
      <c r="W8" s="1554"/>
      <c r="X8" s="1554"/>
      <c r="Y8" s="1554"/>
      <c r="Z8" s="1554"/>
      <c r="AA8" s="1554"/>
      <c r="AB8" s="1554"/>
      <c r="AC8" s="1554"/>
      <c r="AD8" s="1555"/>
    </row>
    <row r="9" spans="2:72" ht="3" customHeight="1" thickBot="1">
      <c r="B9" s="1522"/>
      <c r="C9" s="1522"/>
      <c r="D9" s="1559"/>
      <c r="E9" s="1559"/>
      <c r="F9" s="1559"/>
      <c r="G9" s="1559"/>
      <c r="H9" s="1559"/>
      <c r="I9" s="1559"/>
      <c r="J9" s="1559"/>
      <c r="K9" s="1559"/>
      <c r="L9" s="1559"/>
      <c r="M9" s="1559"/>
      <c r="N9" s="1559"/>
      <c r="O9" s="1559"/>
      <c r="P9" s="1559"/>
      <c r="Q9" s="1559"/>
      <c r="R9" s="1559"/>
      <c r="S9" s="1559"/>
      <c r="T9" s="1559"/>
      <c r="U9" s="1559"/>
      <c r="V9" s="1559"/>
      <c r="W9" s="1559"/>
      <c r="X9" s="1559"/>
      <c r="Y9" s="1559"/>
      <c r="Z9" s="1522"/>
      <c r="AA9" s="1522"/>
      <c r="AB9" s="1522"/>
      <c r="AC9" s="1522"/>
      <c r="AD9" s="1522"/>
    </row>
    <row r="10" spans="2:72" ht="20.149999999999999" customHeight="1">
      <c r="B10" s="1583">
        <v>4</v>
      </c>
      <c r="C10" s="1584"/>
      <c r="D10" s="1585" t="s">
        <v>555</v>
      </c>
      <c r="E10" s="1586"/>
      <c r="F10" s="1587"/>
      <c r="G10" s="1588" t="s">
        <v>556</v>
      </c>
      <c r="H10" s="1589"/>
      <c r="I10" s="1589"/>
      <c r="J10" s="1589"/>
      <c r="K10" s="1589"/>
      <c r="L10" s="1589"/>
      <c r="M10" s="1589"/>
      <c r="N10" s="1589"/>
      <c r="O10" s="1589"/>
      <c r="P10" s="1589"/>
      <c r="Q10" s="1589"/>
      <c r="R10" s="1589"/>
      <c r="S10" s="1589"/>
      <c r="T10" s="1589"/>
      <c r="U10" s="1589"/>
      <c r="V10" s="1589"/>
      <c r="W10" s="1589"/>
      <c r="X10" s="1589"/>
      <c r="Y10" s="1590"/>
      <c r="Z10" s="1591" t="s">
        <v>557</v>
      </c>
      <c r="AA10" s="1592"/>
      <c r="AB10" s="1528" t="s">
        <v>558</v>
      </c>
      <c r="AC10" s="1531">
        <f>Q49</f>
        <v>0.93</v>
      </c>
      <c r="AD10" s="1532"/>
      <c r="AE10" s="152"/>
      <c r="AF10" s="152"/>
      <c r="AG10" s="152"/>
      <c r="AH10" s="152"/>
      <c r="AI10" s="152"/>
      <c r="AJ10" s="152"/>
      <c r="AK10" s="152"/>
      <c r="AL10" s="152"/>
      <c r="AN10" s="154">
        <f>SUM(Z10:Z13)</f>
        <v>0</v>
      </c>
      <c r="AO10" s="152">
        <v>100</v>
      </c>
      <c r="AP10" s="152">
        <v>0.2288329519450801</v>
      </c>
    </row>
    <row r="11" spans="2:72" ht="20.149999999999999" customHeight="1">
      <c r="B11" s="1537">
        <v>3</v>
      </c>
      <c r="C11" s="1538"/>
      <c r="D11" s="1539" t="s">
        <v>559</v>
      </c>
      <c r="E11" s="1540"/>
      <c r="F11" s="1541"/>
      <c r="G11" s="1542" t="s">
        <v>560</v>
      </c>
      <c r="H11" s="1543"/>
      <c r="I11" s="1543"/>
      <c r="J11" s="1543"/>
      <c r="K11" s="1543"/>
      <c r="L11" s="1543"/>
      <c r="M11" s="1543"/>
      <c r="N11" s="1543"/>
      <c r="O11" s="1543"/>
      <c r="P11" s="1543"/>
      <c r="Q11" s="1543"/>
      <c r="R11" s="1543"/>
      <c r="S11" s="1543"/>
      <c r="T11" s="1543"/>
      <c r="U11" s="1543"/>
      <c r="V11" s="1543"/>
      <c r="W11" s="1543"/>
      <c r="X11" s="1543"/>
      <c r="Y11" s="1544"/>
      <c r="Z11" s="1545" t="s">
        <v>561</v>
      </c>
      <c r="AA11" s="1546"/>
      <c r="AB11" s="1529"/>
      <c r="AC11" s="1533"/>
      <c r="AD11" s="1534"/>
      <c r="AE11" s="152"/>
      <c r="AF11" s="152"/>
      <c r="AG11" s="152"/>
      <c r="AH11" s="152"/>
      <c r="AI11" s="152"/>
      <c r="AJ11" s="152"/>
      <c r="AK11" s="152"/>
      <c r="AL11" s="152"/>
      <c r="AN11" s="155">
        <f>SUM(Y10:Y14)</f>
        <v>0</v>
      </c>
      <c r="AO11" s="152">
        <v>89</v>
      </c>
      <c r="AP11" s="152">
        <v>0.20366132723112129</v>
      </c>
    </row>
    <row r="12" spans="2:72" ht="20.149999999999999" customHeight="1">
      <c r="B12" s="1537">
        <v>2</v>
      </c>
      <c r="C12" s="1538"/>
      <c r="D12" s="1539" t="s">
        <v>562</v>
      </c>
      <c r="E12" s="1540"/>
      <c r="F12" s="1541"/>
      <c r="G12" s="1542" t="s">
        <v>563</v>
      </c>
      <c r="H12" s="1543"/>
      <c r="I12" s="1543"/>
      <c r="J12" s="1543"/>
      <c r="K12" s="1543"/>
      <c r="L12" s="1543"/>
      <c r="M12" s="1543"/>
      <c r="N12" s="1543"/>
      <c r="O12" s="1543"/>
      <c r="P12" s="1543"/>
      <c r="Q12" s="1543"/>
      <c r="R12" s="1543"/>
      <c r="S12" s="1543"/>
      <c r="T12" s="1543"/>
      <c r="U12" s="1543"/>
      <c r="V12" s="1543"/>
      <c r="W12" s="1543"/>
      <c r="X12" s="1543"/>
      <c r="Y12" s="1544"/>
      <c r="Z12" s="1545" t="s">
        <v>564</v>
      </c>
      <c r="AA12" s="1546"/>
      <c r="AB12" s="1529"/>
      <c r="AC12" s="1533"/>
      <c r="AD12" s="1534"/>
      <c r="AE12" s="152"/>
      <c r="AF12" s="152"/>
      <c r="AG12" s="152"/>
      <c r="AH12" s="152"/>
      <c r="AI12" s="152"/>
      <c r="AJ12" s="152"/>
      <c r="AK12" s="152"/>
      <c r="AL12" s="152"/>
      <c r="AO12" s="152">
        <v>79</v>
      </c>
      <c r="AP12" s="152">
        <v>0.18077803203661327</v>
      </c>
    </row>
    <row r="13" spans="2:72" ht="20.149999999999999" customHeight="1">
      <c r="B13" s="1537">
        <v>1</v>
      </c>
      <c r="C13" s="1538"/>
      <c r="D13" s="1539" t="s">
        <v>565</v>
      </c>
      <c r="E13" s="1540"/>
      <c r="F13" s="1541"/>
      <c r="G13" s="1542" t="s">
        <v>566</v>
      </c>
      <c r="H13" s="1543"/>
      <c r="I13" s="1543"/>
      <c r="J13" s="1543"/>
      <c r="K13" s="1543"/>
      <c r="L13" s="1543"/>
      <c r="M13" s="1543"/>
      <c r="N13" s="1543"/>
      <c r="O13" s="1543"/>
      <c r="P13" s="1543"/>
      <c r="Q13" s="1543"/>
      <c r="R13" s="1543"/>
      <c r="S13" s="1543"/>
      <c r="T13" s="1543"/>
      <c r="U13" s="1543"/>
      <c r="V13" s="1543"/>
      <c r="W13" s="1543"/>
      <c r="X13" s="1543"/>
      <c r="Y13" s="1544"/>
      <c r="Z13" s="1547" t="s">
        <v>567</v>
      </c>
      <c r="AA13" s="1548"/>
      <c r="AB13" s="1529"/>
      <c r="AC13" s="1533"/>
      <c r="AD13" s="1534"/>
      <c r="AE13" s="152"/>
      <c r="AF13" s="152"/>
      <c r="AG13" s="152"/>
      <c r="AH13" s="152"/>
      <c r="AI13" s="152"/>
      <c r="AJ13" s="152"/>
      <c r="AK13" s="152"/>
      <c r="AL13" s="152"/>
      <c r="AM13" s="152"/>
      <c r="AO13" s="152">
        <v>69</v>
      </c>
      <c r="AP13" s="152">
        <v>0.15789473684210525</v>
      </c>
    </row>
    <row r="14" spans="2:72" ht="20.149999999999999" customHeight="1" thickBot="1">
      <c r="B14" s="1512">
        <v>0</v>
      </c>
      <c r="C14" s="1513"/>
      <c r="D14" s="1514" t="s">
        <v>508</v>
      </c>
      <c r="E14" s="1515"/>
      <c r="F14" s="1516"/>
      <c r="G14" s="1517" t="s">
        <v>568</v>
      </c>
      <c r="H14" s="1518"/>
      <c r="I14" s="1518"/>
      <c r="J14" s="1518"/>
      <c r="K14" s="1518"/>
      <c r="L14" s="1518"/>
      <c r="M14" s="1518"/>
      <c r="N14" s="1518"/>
      <c r="O14" s="1518"/>
      <c r="P14" s="1518"/>
      <c r="Q14" s="1518"/>
      <c r="R14" s="1518"/>
      <c r="S14" s="1518"/>
      <c r="T14" s="1518"/>
      <c r="U14" s="1518"/>
      <c r="V14" s="1518"/>
      <c r="W14" s="1518"/>
      <c r="X14" s="1518"/>
      <c r="Y14" s="1519"/>
      <c r="Z14" s="1520" t="s">
        <v>569</v>
      </c>
      <c r="AA14" s="1521"/>
      <c r="AB14" s="1530"/>
      <c r="AC14" s="1535"/>
      <c r="AD14" s="1536"/>
      <c r="AO14" s="152">
        <v>100</v>
      </c>
      <c r="AP14" s="152">
        <v>0.2288329519450801</v>
      </c>
    </row>
    <row r="15" spans="2:72" ht="5.15" customHeight="1" thickBot="1">
      <c r="B15" s="1522"/>
      <c r="C15" s="1522"/>
      <c r="D15" s="1523"/>
      <c r="E15" s="1523"/>
      <c r="F15" s="1523"/>
      <c r="G15" s="1523"/>
      <c r="H15" s="1523"/>
      <c r="I15" s="1523"/>
      <c r="J15" s="1523"/>
      <c r="K15" s="1523"/>
      <c r="L15" s="1523"/>
      <c r="M15" s="1523"/>
      <c r="N15" s="1523"/>
      <c r="O15" s="1523"/>
      <c r="P15" s="1523"/>
      <c r="Q15" s="1523"/>
      <c r="R15" s="1523"/>
      <c r="S15" s="1523"/>
      <c r="T15" s="1523"/>
      <c r="U15" s="1523"/>
      <c r="V15" s="1523"/>
      <c r="W15" s="1523"/>
      <c r="X15" s="1523"/>
      <c r="Y15" s="1523"/>
      <c r="Z15" s="1522"/>
      <c r="AA15" s="1522"/>
      <c r="AB15" s="1522"/>
      <c r="AC15" s="1522"/>
      <c r="AD15" s="1522"/>
    </row>
    <row r="16" spans="2:72" ht="32.15" customHeight="1">
      <c r="B16" s="156" t="s">
        <v>510</v>
      </c>
      <c r="C16" s="1524" t="s">
        <v>511</v>
      </c>
      <c r="D16" s="1524"/>
      <c r="E16" s="1524"/>
      <c r="F16" s="1524"/>
      <c r="G16" s="1524"/>
      <c r="H16" s="1524"/>
      <c r="I16" s="1524"/>
      <c r="J16" s="1524"/>
      <c r="K16" s="157" t="s">
        <v>570</v>
      </c>
      <c r="L16" s="157" t="s">
        <v>571</v>
      </c>
      <c r="M16" s="157" t="s">
        <v>572</v>
      </c>
      <c r="N16" s="157" t="s">
        <v>573</v>
      </c>
      <c r="O16" s="158" t="s">
        <v>574</v>
      </c>
      <c r="P16" s="159"/>
      <c r="Q16" s="160" t="s">
        <v>510</v>
      </c>
      <c r="R16" s="1525" t="s">
        <v>511</v>
      </c>
      <c r="S16" s="1526"/>
      <c r="T16" s="1526"/>
      <c r="U16" s="1526"/>
      <c r="V16" s="1526"/>
      <c r="W16" s="1526"/>
      <c r="X16" s="1526"/>
      <c r="Y16" s="1527"/>
      <c r="Z16" s="157" t="s">
        <v>570</v>
      </c>
      <c r="AA16" s="157" t="s">
        <v>571</v>
      </c>
      <c r="AB16" s="157" t="s">
        <v>572</v>
      </c>
      <c r="AC16" s="157" t="s">
        <v>573</v>
      </c>
      <c r="AD16" s="158" t="s">
        <v>574</v>
      </c>
      <c r="AE16" s="152"/>
      <c r="AF16" s="152"/>
      <c r="AG16" s="152"/>
      <c r="AH16" s="152"/>
      <c r="AI16" s="152"/>
      <c r="AJ16" s="152"/>
      <c r="AK16" s="152"/>
      <c r="AL16" s="152"/>
      <c r="AO16" s="152">
        <f>SUM(AO10:AO15)</f>
        <v>437</v>
      </c>
      <c r="BQ16" s="161"/>
      <c r="BR16" s="161"/>
      <c r="BS16" s="161"/>
      <c r="BT16" s="161"/>
    </row>
    <row r="17" spans="1:127" ht="20.149999999999999" customHeight="1">
      <c r="B17" s="162"/>
      <c r="C17" s="163"/>
      <c r="D17" s="164"/>
      <c r="E17" s="164"/>
      <c r="F17" s="164"/>
      <c r="G17" s="164"/>
      <c r="H17" s="164"/>
      <c r="I17" s="164"/>
      <c r="J17" s="165"/>
      <c r="K17" s="166">
        <v>1</v>
      </c>
      <c r="L17" s="166">
        <v>0.89</v>
      </c>
      <c r="M17" s="166">
        <v>0.79</v>
      </c>
      <c r="N17" s="167">
        <v>0.69</v>
      </c>
      <c r="O17" s="168">
        <v>1</v>
      </c>
      <c r="P17" s="169"/>
      <c r="Q17" s="170"/>
      <c r="R17" s="171"/>
      <c r="S17" s="172"/>
      <c r="T17" s="172"/>
      <c r="U17" s="172"/>
      <c r="V17" s="172"/>
      <c r="W17" s="172"/>
      <c r="X17" s="172"/>
      <c r="Y17" s="173"/>
      <c r="Z17" s="166">
        <v>1</v>
      </c>
      <c r="AA17" s="166">
        <v>0.89</v>
      </c>
      <c r="AB17" s="166">
        <v>0.79</v>
      </c>
      <c r="AC17" s="167">
        <v>0.69</v>
      </c>
      <c r="AD17" s="168">
        <v>1</v>
      </c>
      <c r="AE17" s="152"/>
      <c r="AF17" s="154">
        <f>SUM(AF18:AG46)/COUNT(AF18:AG46)</f>
        <v>0.9181034482758621</v>
      </c>
      <c r="AG17" s="152"/>
      <c r="AH17" s="152"/>
      <c r="AI17" s="152"/>
      <c r="AJ17" s="152"/>
      <c r="AK17" s="152"/>
      <c r="AL17" s="152"/>
      <c r="AV17" s="174"/>
      <c r="AW17" s="174"/>
      <c r="AX17" s="174"/>
      <c r="AY17" s="174"/>
      <c r="BQ17" s="175"/>
      <c r="BR17" s="175"/>
      <c r="BS17" s="175"/>
      <c r="BT17" s="175"/>
    </row>
    <row r="18" spans="1:127" ht="21" customHeight="1">
      <c r="B18" s="176">
        <v>1</v>
      </c>
      <c r="C18" s="1472" t="s">
        <v>575</v>
      </c>
      <c r="D18" s="1473"/>
      <c r="E18" s="1473"/>
      <c r="F18" s="1473"/>
      <c r="G18" s="1473"/>
      <c r="H18" s="1473"/>
      <c r="I18" s="1473"/>
      <c r="J18" s="1474"/>
      <c r="K18" s="177"/>
      <c r="L18" s="177">
        <v>1</v>
      </c>
      <c r="M18" s="177"/>
      <c r="N18" s="178"/>
      <c r="O18" s="179"/>
      <c r="P18" s="159"/>
      <c r="Q18" s="176">
        <v>30</v>
      </c>
      <c r="R18" s="1472" t="s">
        <v>576</v>
      </c>
      <c r="S18" s="1473"/>
      <c r="T18" s="1473"/>
      <c r="U18" s="1473"/>
      <c r="V18" s="1473"/>
      <c r="W18" s="1473"/>
      <c r="X18" s="1473"/>
      <c r="Y18" s="1474"/>
      <c r="Z18" s="177">
        <v>0</v>
      </c>
      <c r="AA18" s="177">
        <v>0</v>
      </c>
      <c r="AB18" s="177">
        <v>1</v>
      </c>
      <c r="AC18" s="178"/>
      <c r="AD18" s="179"/>
      <c r="AE18" s="152"/>
      <c r="AF18" s="180">
        <f>SUMPRODUCT($K$17:$O$17,K18:O18)</f>
        <v>0.89</v>
      </c>
      <c r="AG18" s="180">
        <f>SUMPRODUCT($Z$17:$AD$17,Z18:AD18)</f>
        <v>0.79</v>
      </c>
      <c r="AH18" s="152"/>
      <c r="AI18" s="152"/>
      <c r="AJ18" s="152"/>
      <c r="AK18" s="152"/>
      <c r="AL18" s="152"/>
      <c r="AV18" s="1508" t="s">
        <v>577</v>
      </c>
      <c r="AW18" s="1508" t="s">
        <v>43</v>
      </c>
      <c r="AX18" s="1510" t="s">
        <v>578</v>
      </c>
      <c r="AY18" s="1511"/>
      <c r="BQ18" s="175"/>
      <c r="BR18" s="175"/>
      <c r="BS18" s="175"/>
      <c r="BT18" s="175"/>
    </row>
    <row r="19" spans="1:127" s="182" customFormat="1" ht="21" customHeight="1">
      <c r="A19" s="152"/>
      <c r="B19" s="176">
        <v>2</v>
      </c>
      <c r="C19" s="1478" t="s">
        <v>579</v>
      </c>
      <c r="D19" s="1479"/>
      <c r="E19" s="1479"/>
      <c r="F19" s="1479"/>
      <c r="G19" s="1479"/>
      <c r="H19" s="1479"/>
      <c r="I19" s="1479"/>
      <c r="J19" s="1480"/>
      <c r="K19" s="177"/>
      <c r="L19" s="177">
        <v>1</v>
      </c>
      <c r="M19" s="177">
        <v>0</v>
      </c>
      <c r="N19" s="178"/>
      <c r="O19" s="179"/>
      <c r="P19" s="159"/>
      <c r="Q19" s="176">
        <v>31</v>
      </c>
      <c r="R19" s="1472" t="s">
        <v>580</v>
      </c>
      <c r="S19" s="1473"/>
      <c r="T19" s="1473"/>
      <c r="U19" s="1473"/>
      <c r="V19" s="1473"/>
      <c r="W19" s="1473"/>
      <c r="X19" s="1473"/>
      <c r="Y19" s="1474"/>
      <c r="Z19" s="177">
        <v>0</v>
      </c>
      <c r="AA19" s="177">
        <v>0</v>
      </c>
      <c r="AB19" s="177">
        <v>1</v>
      </c>
      <c r="AC19" s="178">
        <v>0</v>
      </c>
      <c r="AD19" s="179">
        <v>0</v>
      </c>
      <c r="AE19" s="152"/>
      <c r="AF19" s="180">
        <f t="shared" ref="AF19:AF46" si="0">SUMPRODUCT($K$17:$O$17,K19:O19)</f>
        <v>0.89</v>
      </c>
      <c r="AG19" s="180">
        <f t="shared" ref="AG19:AG45" si="1">SUMPRODUCT($Z$17:$AD$17,Z19:AD19)</f>
        <v>0.79</v>
      </c>
      <c r="AH19" s="152"/>
      <c r="AI19" s="152"/>
      <c r="AJ19" s="152"/>
      <c r="AK19" s="152"/>
      <c r="AL19" s="152"/>
      <c r="AM19" s="152"/>
      <c r="AN19" s="152"/>
      <c r="AO19" s="152"/>
      <c r="AP19" s="175"/>
      <c r="AQ19" s="175"/>
      <c r="AR19" s="175"/>
      <c r="AS19" s="175"/>
      <c r="AT19" s="175"/>
      <c r="AU19" s="175"/>
      <c r="AV19" s="1509"/>
      <c r="AW19" s="1509"/>
      <c r="AX19" s="181" t="s">
        <v>581</v>
      </c>
      <c r="AY19" s="181" t="s">
        <v>582</v>
      </c>
      <c r="AZ19" s="152"/>
      <c r="BA19" s="152"/>
      <c r="BB19" s="152"/>
      <c r="BC19" s="152"/>
      <c r="BD19" s="152"/>
      <c r="BE19" s="152"/>
      <c r="BF19" s="152"/>
      <c r="BG19" s="152"/>
      <c r="BH19" s="152"/>
      <c r="BI19" s="152"/>
      <c r="BJ19" s="152"/>
      <c r="BK19" s="152"/>
      <c r="BL19" s="152"/>
      <c r="BM19" s="152"/>
      <c r="BN19" s="152"/>
      <c r="BO19" s="152"/>
      <c r="BP19" s="152"/>
      <c r="BQ19" s="175"/>
      <c r="BR19" s="175"/>
      <c r="BS19" s="175"/>
      <c r="BT19" s="175"/>
      <c r="BU19" s="175"/>
      <c r="BV19" s="175"/>
      <c r="BW19" s="175"/>
      <c r="BX19" s="175"/>
      <c r="BY19" s="175"/>
      <c r="BZ19" s="175"/>
      <c r="CA19" s="175"/>
      <c r="CB19" s="175"/>
      <c r="CC19" s="175"/>
      <c r="CD19" s="175"/>
      <c r="CE19" s="175"/>
      <c r="CF19" s="175"/>
      <c r="CG19" s="175"/>
      <c r="CH19" s="175"/>
      <c r="CI19" s="175"/>
      <c r="CJ19" s="175"/>
      <c r="CK19" s="175"/>
      <c r="CL19" s="175"/>
      <c r="CM19" s="175"/>
      <c r="CN19" s="175"/>
      <c r="CO19" s="175"/>
      <c r="CP19" s="175"/>
      <c r="CQ19" s="175"/>
      <c r="CR19" s="175"/>
      <c r="CS19" s="175"/>
      <c r="CT19" s="175"/>
      <c r="CU19" s="175"/>
      <c r="CV19" s="175"/>
      <c r="CW19" s="175"/>
      <c r="CX19" s="175"/>
      <c r="CY19" s="175"/>
      <c r="CZ19" s="175"/>
      <c r="DA19" s="175"/>
      <c r="DB19" s="175"/>
      <c r="DC19" s="175"/>
      <c r="DD19" s="175"/>
      <c r="DE19" s="175"/>
      <c r="DF19" s="175"/>
      <c r="DG19" s="175"/>
      <c r="DH19" s="175"/>
      <c r="DI19" s="175"/>
      <c r="DJ19" s="175"/>
      <c r="DK19" s="175"/>
      <c r="DL19" s="175"/>
      <c r="DM19" s="175"/>
      <c r="DN19" s="175"/>
      <c r="DO19" s="175"/>
      <c r="DP19" s="175"/>
      <c r="DQ19" s="175"/>
      <c r="DR19" s="175"/>
      <c r="DS19" s="175"/>
      <c r="DT19" s="175"/>
      <c r="DU19" s="175"/>
      <c r="DV19" s="175"/>
      <c r="DW19" s="175"/>
    </row>
    <row r="20" spans="1:127" s="182" customFormat="1" ht="21" customHeight="1">
      <c r="A20" s="152"/>
      <c r="B20" s="176">
        <v>3</v>
      </c>
      <c r="C20" s="1478" t="s">
        <v>583</v>
      </c>
      <c r="D20" s="1479"/>
      <c r="E20" s="1479"/>
      <c r="F20" s="1479"/>
      <c r="G20" s="1479"/>
      <c r="H20" s="1479"/>
      <c r="I20" s="1479"/>
      <c r="J20" s="1480"/>
      <c r="K20" s="177"/>
      <c r="L20" s="177">
        <v>1</v>
      </c>
      <c r="M20" s="177">
        <v>0</v>
      </c>
      <c r="N20" s="178"/>
      <c r="O20" s="179"/>
      <c r="P20" s="159"/>
      <c r="Q20" s="176">
        <v>32</v>
      </c>
      <c r="R20" s="1472" t="s">
        <v>584</v>
      </c>
      <c r="S20" s="1473"/>
      <c r="T20" s="1473"/>
      <c r="U20" s="1473"/>
      <c r="V20" s="1473"/>
      <c r="W20" s="1473"/>
      <c r="X20" s="1473"/>
      <c r="Y20" s="1474"/>
      <c r="Z20" s="177">
        <v>0</v>
      </c>
      <c r="AA20" s="177"/>
      <c r="AB20" s="177">
        <v>1</v>
      </c>
      <c r="AC20" s="178"/>
      <c r="AD20" s="179">
        <v>0</v>
      </c>
      <c r="AE20" s="152"/>
      <c r="AF20" s="180">
        <f t="shared" si="0"/>
        <v>0.89</v>
      </c>
      <c r="AG20" s="180">
        <f t="shared" si="1"/>
        <v>0.79</v>
      </c>
      <c r="AH20" s="152"/>
      <c r="AI20" s="152"/>
      <c r="AJ20" s="152"/>
      <c r="AK20" s="152"/>
      <c r="AL20" s="152"/>
      <c r="AM20" s="183">
        <v>4</v>
      </c>
      <c r="AN20" s="183">
        <f>58</f>
        <v>58</v>
      </c>
      <c r="AO20" s="183" t="s">
        <v>585</v>
      </c>
      <c r="AP20" s="175"/>
      <c r="AQ20" s="184">
        <v>4</v>
      </c>
      <c r="AR20" s="1507" t="s">
        <v>555</v>
      </c>
      <c r="AS20" s="1507"/>
      <c r="AT20" s="1507"/>
      <c r="AU20" s="1507"/>
      <c r="AV20" s="185">
        <f>SUM(Z18:Z46,K18:K46)</f>
        <v>4</v>
      </c>
      <c r="AW20" s="185">
        <f>AQ20*AV20</f>
        <v>16</v>
      </c>
      <c r="AX20" s="186">
        <f>AV20/$AV$25</f>
        <v>6.8965517241379309E-2</v>
      </c>
      <c r="AY20" s="186">
        <f>AV20/SUM($AV$20:$AV$23)</f>
        <v>0.1</v>
      </c>
      <c r="AZ20" s="187"/>
      <c r="BA20" s="152"/>
      <c r="BB20" s="152"/>
      <c r="BC20" s="152"/>
      <c r="BD20" s="152"/>
      <c r="BE20" s="152"/>
      <c r="BF20" s="152"/>
      <c r="BG20" s="152"/>
      <c r="BH20" s="152"/>
      <c r="BI20" s="152"/>
      <c r="BJ20" s="152"/>
      <c r="BK20" s="152"/>
      <c r="BL20" s="152"/>
      <c r="BM20" s="152"/>
      <c r="BN20" s="152"/>
      <c r="BO20" s="152"/>
      <c r="BP20" s="152"/>
      <c r="BQ20" s="175"/>
      <c r="BR20" s="175"/>
      <c r="BS20" s="175"/>
      <c r="BT20" s="175"/>
      <c r="BU20" s="175"/>
      <c r="BV20" s="175"/>
      <c r="BW20" s="175"/>
      <c r="BX20" s="175"/>
      <c r="BY20" s="175"/>
      <c r="BZ20" s="175"/>
      <c r="CA20" s="175"/>
      <c r="CB20" s="175"/>
      <c r="CC20" s="175"/>
      <c r="CD20" s="175"/>
      <c r="CE20" s="175"/>
      <c r="CF20" s="175"/>
      <c r="CG20" s="175"/>
      <c r="CH20" s="175"/>
      <c r="CI20" s="175"/>
      <c r="CJ20" s="175"/>
      <c r="CK20" s="175"/>
      <c r="CL20" s="175"/>
      <c r="CM20" s="175"/>
      <c r="CN20" s="175"/>
      <c r="CO20" s="175"/>
      <c r="CP20" s="175"/>
      <c r="CQ20" s="175"/>
      <c r="CR20" s="175"/>
      <c r="CS20" s="175"/>
      <c r="CT20" s="175"/>
      <c r="CU20" s="175"/>
      <c r="CV20" s="175"/>
      <c r="CW20" s="175"/>
      <c r="CX20" s="175"/>
      <c r="CY20" s="175"/>
      <c r="CZ20" s="175"/>
      <c r="DA20" s="175"/>
      <c r="DB20" s="175"/>
      <c r="DC20" s="175"/>
      <c r="DD20" s="175"/>
      <c r="DE20" s="175"/>
      <c r="DF20" s="175"/>
      <c r="DG20" s="175"/>
      <c r="DH20" s="175"/>
      <c r="DI20" s="175"/>
      <c r="DJ20" s="175"/>
      <c r="DK20" s="175"/>
      <c r="DL20" s="175"/>
      <c r="DM20" s="175"/>
      <c r="DN20" s="175"/>
      <c r="DO20" s="175"/>
      <c r="DP20" s="175"/>
      <c r="DQ20" s="175"/>
      <c r="DR20" s="175"/>
      <c r="DS20" s="175"/>
      <c r="DT20" s="175"/>
      <c r="DU20" s="175"/>
      <c r="DV20" s="175"/>
      <c r="DW20" s="175"/>
    </row>
    <row r="21" spans="1:127" s="182" customFormat="1" ht="21" customHeight="1">
      <c r="A21" s="152"/>
      <c r="B21" s="176">
        <v>4</v>
      </c>
      <c r="C21" s="1472" t="s">
        <v>586</v>
      </c>
      <c r="D21" s="1473"/>
      <c r="E21" s="1473"/>
      <c r="F21" s="1473"/>
      <c r="G21" s="1473"/>
      <c r="H21" s="1473"/>
      <c r="I21" s="1473"/>
      <c r="J21" s="1474"/>
      <c r="K21" s="177"/>
      <c r="L21" s="177">
        <v>1</v>
      </c>
      <c r="M21" s="177">
        <v>0</v>
      </c>
      <c r="N21" s="178"/>
      <c r="O21" s="179"/>
      <c r="P21" s="159"/>
      <c r="Q21" s="176">
        <v>33</v>
      </c>
      <c r="R21" s="1475" t="s">
        <v>587</v>
      </c>
      <c r="S21" s="1476"/>
      <c r="T21" s="1476"/>
      <c r="U21" s="1476"/>
      <c r="V21" s="1476"/>
      <c r="W21" s="1476"/>
      <c r="X21" s="1476"/>
      <c r="Y21" s="1477"/>
      <c r="Z21" s="177">
        <v>0</v>
      </c>
      <c r="AA21" s="177">
        <v>1</v>
      </c>
      <c r="AB21" s="177">
        <v>0</v>
      </c>
      <c r="AC21" s="178">
        <v>0</v>
      </c>
      <c r="AD21" s="179">
        <v>0</v>
      </c>
      <c r="AE21" s="152"/>
      <c r="AF21" s="180">
        <f t="shared" si="0"/>
        <v>0.89</v>
      </c>
      <c r="AG21" s="180">
        <f t="shared" si="1"/>
        <v>0.89</v>
      </c>
      <c r="AH21" s="152"/>
      <c r="AI21" s="152"/>
      <c r="AJ21" s="152"/>
      <c r="AK21" s="152"/>
      <c r="AL21" s="152"/>
      <c r="AM21" s="183">
        <v>3</v>
      </c>
      <c r="AN21" s="183">
        <f>58</f>
        <v>58</v>
      </c>
      <c r="AO21" s="183" t="s">
        <v>585</v>
      </c>
      <c r="AP21" s="183"/>
      <c r="AQ21" s="184">
        <v>3</v>
      </c>
      <c r="AR21" s="1507" t="s">
        <v>588</v>
      </c>
      <c r="AS21" s="1507"/>
      <c r="AT21" s="1507"/>
      <c r="AU21" s="1507"/>
      <c r="AV21" s="185">
        <f>SUM(L18:L46,AA18:AA46)</f>
        <v>20</v>
      </c>
      <c r="AW21" s="185">
        <f>AQ21*AV21</f>
        <v>60</v>
      </c>
      <c r="AX21" s="186">
        <f>AV21/$AV$25</f>
        <v>0.34482758620689657</v>
      </c>
      <c r="AY21" s="186">
        <f>AV21/SUM($AV$20:$AV$23)</f>
        <v>0.5</v>
      </c>
      <c r="AZ21" s="187"/>
      <c r="BA21" s="152"/>
      <c r="BB21" s="152"/>
      <c r="BC21" s="152"/>
      <c r="BD21" s="152"/>
      <c r="BE21" s="152"/>
      <c r="BF21" s="152"/>
      <c r="BG21" s="152"/>
      <c r="BH21" s="152"/>
      <c r="BI21" s="152"/>
      <c r="BJ21" s="152"/>
      <c r="BK21" s="152"/>
      <c r="BL21" s="152"/>
      <c r="BM21" s="152"/>
      <c r="BN21" s="152"/>
      <c r="BO21" s="152"/>
      <c r="BP21" s="152"/>
      <c r="BQ21" s="175"/>
      <c r="BR21" s="188"/>
      <c r="BS21" s="188"/>
      <c r="BT21" s="188"/>
      <c r="BU21" s="188"/>
      <c r="BV21" s="188"/>
      <c r="BW21" s="188"/>
      <c r="BX21" s="188"/>
      <c r="BY21" s="175"/>
      <c r="BZ21" s="175"/>
      <c r="CA21" s="175"/>
      <c r="CB21" s="175"/>
      <c r="CC21" s="175"/>
      <c r="CD21" s="175"/>
      <c r="CE21" s="175"/>
      <c r="CF21" s="175"/>
      <c r="CG21" s="175"/>
      <c r="CH21" s="175"/>
      <c r="CI21" s="175"/>
      <c r="CJ21" s="175"/>
      <c r="CK21" s="175"/>
      <c r="CL21" s="175"/>
      <c r="CM21" s="175"/>
      <c r="CN21" s="175"/>
      <c r="CO21" s="175"/>
      <c r="CP21" s="175"/>
      <c r="CQ21" s="175"/>
      <c r="CR21" s="175"/>
      <c r="CS21" s="175"/>
      <c r="CT21" s="175"/>
      <c r="CU21" s="175"/>
      <c r="CV21" s="175"/>
      <c r="CW21" s="175"/>
      <c r="CX21" s="175"/>
      <c r="CY21" s="175"/>
      <c r="CZ21" s="175"/>
      <c r="DA21" s="175"/>
      <c r="DB21" s="175"/>
      <c r="DC21" s="175"/>
      <c r="DD21" s="175"/>
      <c r="DE21" s="175"/>
      <c r="DF21" s="175"/>
      <c r="DG21" s="175"/>
      <c r="DH21" s="175"/>
      <c r="DI21" s="175"/>
      <c r="DJ21" s="175"/>
      <c r="DK21" s="175"/>
      <c r="DL21" s="175"/>
      <c r="DM21" s="175"/>
      <c r="DN21" s="175"/>
      <c r="DO21" s="175"/>
      <c r="DP21" s="175"/>
      <c r="DQ21" s="175"/>
      <c r="DR21" s="175"/>
      <c r="DS21" s="175"/>
      <c r="DT21" s="175"/>
      <c r="DU21" s="175"/>
      <c r="DV21" s="175"/>
      <c r="DW21" s="175"/>
    </row>
    <row r="22" spans="1:127" s="182" customFormat="1" ht="21" customHeight="1">
      <c r="A22" s="152"/>
      <c r="B22" s="176">
        <v>5</v>
      </c>
      <c r="C22" s="1472" t="s">
        <v>589</v>
      </c>
      <c r="D22" s="1473"/>
      <c r="E22" s="1473"/>
      <c r="F22" s="1473"/>
      <c r="G22" s="1473"/>
      <c r="H22" s="1473"/>
      <c r="I22" s="1473"/>
      <c r="J22" s="1474"/>
      <c r="K22" s="177"/>
      <c r="L22" s="177">
        <v>1</v>
      </c>
      <c r="M22" s="177">
        <v>0</v>
      </c>
      <c r="N22" s="178"/>
      <c r="O22" s="179"/>
      <c r="P22" s="159"/>
      <c r="Q22" s="176">
        <v>34</v>
      </c>
      <c r="R22" s="1472" t="s">
        <v>590</v>
      </c>
      <c r="S22" s="1473"/>
      <c r="T22" s="1473"/>
      <c r="U22" s="1473"/>
      <c r="V22" s="1473"/>
      <c r="W22" s="1473"/>
      <c r="X22" s="1473"/>
      <c r="Y22" s="1474"/>
      <c r="Z22" s="177">
        <v>0</v>
      </c>
      <c r="AA22" s="177"/>
      <c r="AB22" s="177"/>
      <c r="AC22" s="178"/>
      <c r="AD22" s="179">
        <v>1</v>
      </c>
      <c r="AE22" s="152"/>
      <c r="AF22" s="180">
        <f t="shared" si="0"/>
        <v>0.89</v>
      </c>
      <c r="AG22" s="180">
        <f t="shared" si="1"/>
        <v>1</v>
      </c>
      <c r="AH22" s="152"/>
      <c r="AI22" s="152"/>
      <c r="AJ22" s="152"/>
      <c r="AK22" s="152"/>
      <c r="AL22" s="152"/>
      <c r="AM22" s="183">
        <v>2</v>
      </c>
      <c r="AN22" s="183">
        <f>58</f>
        <v>58</v>
      </c>
      <c r="AO22" s="183" t="s">
        <v>585</v>
      </c>
      <c r="AP22" s="184"/>
      <c r="AQ22" s="184">
        <v>2</v>
      </c>
      <c r="AR22" s="1507" t="s">
        <v>562</v>
      </c>
      <c r="AS22" s="1507"/>
      <c r="AT22" s="1507"/>
      <c r="AU22" s="1507"/>
      <c r="AV22" s="185">
        <f>SUM(M18:M46,AB18:AB46)</f>
        <v>12</v>
      </c>
      <c r="AW22" s="185">
        <f>AQ22*AV22</f>
        <v>24</v>
      </c>
      <c r="AX22" s="186">
        <f>AV22/$AV$25</f>
        <v>0.20689655172413793</v>
      </c>
      <c r="AY22" s="186">
        <f>AV22/SUM($AV$20:$AV$23)</f>
        <v>0.3</v>
      </c>
      <c r="AZ22" s="187"/>
      <c r="BA22" s="152"/>
      <c r="BB22" s="152"/>
      <c r="BC22" s="152" t="s">
        <v>591</v>
      </c>
      <c r="BD22" s="152"/>
      <c r="BE22" s="152"/>
      <c r="BF22" s="152"/>
      <c r="BG22" s="152"/>
      <c r="BH22" s="152"/>
      <c r="BI22" s="152"/>
      <c r="BJ22" s="152"/>
      <c r="BK22" s="152"/>
      <c r="BL22" s="152"/>
      <c r="BM22" s="152"/>
      <c r="BN22" s="152"/>
      <c r="BO22" s="152"/>
      <c r="BP22" s="152"/>
      <c r="BQ22" s="175"/>
      <c r="BR22" s="188"/>
      <c r="BS22" s="188"/>
      <c r="BT22" s="188"/>
      <c r="BU22" s="188"/>
      <c r="BV22" s="188"/>
      <c r="BW22" s="188"/>
      <c r="BX22" s="188"/>
      <c r="BY22" s="175"/>
      <c r="BZ22" s="175"/>
      <c r="CA22" s="175"/>
      <c r="CB22" s="175"/>
      <c r="CC22" s="175"/>
      <c r="CD22" s="175"/>
      <c r="CE22" s="175"/>
      <c r="CF22" s="175"/>
      <c r="CG22" s="175"/>
      <c r="CH22" s="175"/>
      <c r="CI22" s="175"/>
      <c r="CJ22" s="175"/>
      <c r="CK22" s="175"/>
      <c r="CL22" s="175"/>
      <c r="CM22" s="175"/>
      <c r="CN22" s="175"/>
      <c r="CO22" s="175"/>
      <c r="CP22" s="175"/>
      <c r="CQ22" s="175"/>
      <c r="CR22" s="175"/>
      <c r="CS22" s="175"/>
      <c r="CT22" s="175"/>
      <c r="CU22" s="175"/>
      <c r="CV22" s="175"/>
      <c r="CW22" s="175"/>
      <c r="CX22" s="175"/>
      <c r="CY22" s="175"/>
      <c r="CZ22" s="175"/>
      <c r="DA22" s="175"/>
      <c r="DB22" s="175"/>
      <c r="DC22" s="175"/>
      <c r="DD22" s="175"/>
      <c r="DE22" s="175"/>
      <c r="DF22" s="175"/>
      <c r="DG22" s="175"/>
      <c r="DH22" s="175"/>
      <c r="DI22" s="175"/>
      <c r="DJ22" s="175"/>
      <c r="DK22" s="175"/>
      <c r="DL22" s="175"/>
      <c r="DM22" s="175"/>
      <c r="DN22" s="175"/>
      <c r="DO22" s="175"/>
      <c r="DP22" s="175"/>
      <c r="DQ22" s="175"/>
      <c r="DR22" s="175"/>
      <c r="DS22" s="175"/>
      <c r="DT22" s="175"/>
      <c r="DU22" s="175"/>
      <c r="DV22" s="175"/>
      <c r="DW22" s="175"/>
    </row>
    <row r="23" spans="1:127" s="182" customFormat="1" ht="21" customHeight="1">
      <c r="A23" s="152"/>
      <c r="B23" s="176">
        <v>6</v>
      </c>
      <c r="C23" s="1472" t="s">
        <v>592</v>
      </c>
      <c r="D23" s="1473"/>
      <c r="E23" s="1473"/>
      <c r="F23" s="1473"/>
      <c r="G23" s="1473"/>
      <c r="H23" s="1473"/>
      <c r="I23" s="1473"/>
      <c r="J23" s="1474"/>
      <c r="K23" s="177"/>
      <c r="L23" s="177">
        <v>0</v>
      </c>
      <c r="M23" s="177">
        <v>1</v>
      </c>
      <c r="N23" s="178"/>
      <c r="O23" s="179"/>
      <c r="P23" s="159"/>
      <c r="Q23" s="176">
        <v>35</v>
      </c>
      <c r="R23" s="1475" t="s">
        <v>593</v>
      </c>
      <c r="S23" s="1476"/>
      <c r="T23" s="1476"/>
      <c r="U23" s="1476"/>
      <c r="V23" s="1476"/>
      <c r="W23" s="1476"/>
      <c r="X23" s="1476"/>
      <c r="Y23" s="1477"/>
      <c r="Z23" s="177">
        <v>0</v>
      </c>
      <c r="AA23" s="177">
        <v>0</v>
      </c>
      <c r="AB23" s="177">
        <v>0</v>
      </c>
      <c r="AC23" s="178">
        <v>1</v>
      </c>
      <c r="AD23" s="179">
        <v>0</v>
      </c>
      <c r="AE23" s="152"/>
      <c r="AF23" s="180">
        <f t="shared" si="0"/>
        <v>0.79</v>
      </c>
      <c r="AG23" s="180">
        <f t="shared" si="1"/>
        <v>0.69</v>
      </c>
      <c r="AH23" s="152"/>
      <c r="AI23" s="152"/>
      <c r="AJ23" s="152"/>
      <c r="AK23" s="152"/>
      <c r="AL23" s="152"/>
      <c r="AM23" s="183">
        <v>1</v>
      </c>
      <c r="AN23" s="183">
        <f>58</f>
        <v>58</v>
      </c>
      <c r="AO23" s="183" t="s">
        <v>585</v>
      </c>
      <c r="AP23" s="184"/>
      <c r="AQ23" s="184">
        <v>1</v>
      </c>
      <c r="AR23" s="1507" t="s">
        <v>565</v>
      </c>
      <c r="AS23" s="1507"/>
      <c r="AT23" s="1507"/>
      <c r="AU23" s="1507"/>
      <c r="AV23" s="185">
        <f>SUM(N18:N46,AC18:AC46)</f>
        <v>4</v>
      </c>
      <c r="AW23" s="185">
        <f>AQ23*AV23</f>
        <v>4</v>
      </c>
      <c r="AX23" s="186">
        <f>AV23/$AV$25</f>
        <v>6.8965517241379309E-2</v>
      </c>
      <c r="AY23" s="186">
        <f>AV23/SUM($AV$20:$AV$23)</f>
        <v>0.1</v>
      </c>
      <c r="AZ23" s="187"/>
      <c r="BA23" s="152"/>
      <c r="BB23" s="152"/>
      <c r="BC23" s="152"/>
      <c r="BD23" s="152"/>
      <c r="BE23" s="152"/>
      <c r="BF23" s="152"/>
      <c r="BG23" s="152"/>
      <c r="BH23" s="152"/>
      <c r="BI23" s="152"/>
      <c r="BJ23" s="152"/>
      <c r="BK23" s="152"/>
      <c r="BL23" s="152"/>
      <c r="BM23" s="152"/>
      <c r="BN23" s="152"/>
      <c r="BO23" s="152"/>
      <c r="BP23" s="152"/>
      <c r="BQ23" s="175"/>
      <c r="BR23" s="188"/>
      <c r="BS23" s="188"/>
      <c r="BT23" s="188"/>
      <c r="BU23" s="188"/>
      <c r="BV23" s="188"/>
      <c r="BW23" s="188"/>
      <c r="BX23" s="188"/>
      <c r="BY23" s="175"/>
      <c r="BZ23" s="175"/>
      <c r="CA23" s="175"/>
      <c r="CB23" s="175"/>
      <c r="CC23" s="175"/>
      <c r="CD23" s="175"/>
      <c r="CE23" s="175"/>
      <c r="CF23" s="175"/>
      <c r="CG23" s="175"/>
      <c r="CH23" s="175"/>
      <c r="CI23" s="175"/>
      <c r="CJ23" s="175"/>
      <c r="CK23" s="175"/>
      <c r="CL23" s="175"/>
      <c r="CM23" s="175"/>
      <c r="CN23" s="175"/>
      <c r="CO23" s="175"/>
      <c r="CP23" s="175"/>
      <c r="CQ23" s="175"/>
      <c r="CR23" s="175"/>
      <c r="CS23" s="175"/>
      <c r="CT23" s="175"/>
      <c r="CU23" s="175"/>
      <c r="CV23" s="175"/>
      <c r="CW23" s="175"/>
      <c r="CX23" s="175"/>
      <c r="CY23" s="175"/>
      <c r="CZ23" s="175"/>
      <c r="DA23" s="175"/>
      <c r="DB23" s="175"/>
      <c r="DC23" s="175"/>
      <c r="DD23" s="175"/>
      <c r="DE23" s="175"/>
      <c r="DF23" s="175"/>
      <c r="DG23" s="175"/>
      <c r="DH23" s="175"/>
      <c r="DI23" s="175"/>
      <c r="DJ23" s="175"/>
      <c r="DK23" s="175"/>
      <c r="DL23" s="175"/>
      <c r="DM23" s="175"/>
      <c r="DN23" s="175"/>
      <c r="DO23" s="175"/>
      <c r="DP23" s="175"/>
      <c r="DQ23" s="175"/>
      <c r="DR23" s="175"/>
      <c r="DS23" s="175"/>
      <c r="DT23" s="175"/>
      <c r="DU23" s="175"/>
      <c r="DV23" s="175"/>
      <c r="DW23" s="175"/>
    </row>
    <row r="24" spans="1:127" s="182" customFormat="1" ht="21" customHeight="1" thickBot="1">
      <c r="A24" s="152"/>
      <c r="B24" s="176">
        <v>7</v>
      </c>
      <c r="C24" s="1502" t="s">
        <v>594</v>
      </c>
      <c r="D24" s="1503"/>
      <c r="E24" s="1503"/>
      <c r="F24" s="1503"/>
      <c r="G24" s="1503"/>
      <c r="H24" s="1503"/>
      <c r="I24" s="1503"/>
      <c r="J24" s="1504"/>
      <c r="K24" s="177"/>
      <c r="L24" s="177">
        <v>1</v>
      </c>
      <c r="M24" s="177">
        <v>0</v>
      </c>
      <c r="N24" s="178"/>
      <c r="O24" s="179"/>
      <c r="P24" s="159"/>
      <c r="Q24" s="176">
        <v>36</v>
      </c>
      <c r="R24" s="1472" t="s">
        <v>595</v>
      </c>
      <c r="S24" s="1473"/>
      <c r="T24" s="1473"/>
      <c r="U24" s="1473"/>
      <c r="V24" s="1473"/>
      <c r="W24" s="1473"/>
      <c r="X24" s="1473"/>
      <c r="Y24" s="1474"/>
      <c r="Z24" s="177"/>
      <c r="AA24" s="177"/>
      <c r="AB24" s="177"/>
      <c r="AC24" s="178">
        <v>0</v>
      </c>
      <c r="AD24" s="179">
        <v>1</v>
      </c>
      <c r="AE24" s="152"/>
      <c r="AF24" s="180">
        <f t="shared" si="0"/>
        <v>0.89</v>
      </c>
      <c r="AG24" s="180">
        <f t="shared" si="1"/>
        <v>1</v>
      </c>
      <c r="AH24" s="152"/>
      <c r="AI24" s="152"/>
      <c r="AJ24" s="152"/>
      <c r="AK24" s="152"/>
      <c r="AL24" s="152"/>
      <c r="AM24" s="183">
        <v>0</v>
      </c>
      <c r="AN24" s="183">
        <f>58</f>
        <v>58</v>
      </c>
      <c r="AO24" s="183" t="s">
        <v>585</v>
      </c>
      <c r="AP24" s="184"/>
      <c r="AQ24" s="184">
        <v>0</v>
      </c>
      <c r="AR24" s="1505" t="s">
        <v>508</v>
      </c>
      <c r="AS24" s="1505"/>
      <c r="AT24" s="1505"/>
      <c r="AU24" s="1505"/>
      <c r="AV24" s="189">
        <f>SUM(O18:O46,AD18:AD46)</f>
        <v>18</v>
      </c>
      <c r="AW24" s="189">
        <f>AQ24*AV24</f>
        <v>0</v>
      </c>
      <c r="AX24" s="190">
        <f>AV24/$AV$25</f>
        <v>0.31034482758620691</v>
      </c>
      <c r="AY24" s="190" t="s">
        <v>596</v>
      </c>
      <c r="AZ24" s="187"/>
      <c r="BA24" s="152"/>
      <c r="BB24" s="152"/>
      <c r="BC24" s="152"/>
      <c r="BD24" s="152"/>
      <c r="BE24" s="152"/>
      <c r="BF24" s="152"/>
      <c r="BG24" s="152"/>
      <c r="BH24" s="152"/>
      <c r="BI24" s="152"/>
      <c r="BJ24" s="152"/>
      <c r="BK24" s="152"/>
      <c r="BL24" s="152"/>
      <c r="BM24" s="152"/>
      <c r="BN24" s="152"/>
      <c r="BO24" s="152"/>
      <c r="BP24" s="152"/>
      <c r="BQ24" s="191"/>
      <c r="BR24" s="191"/>
      <c r="BS24" s="191"/>
      <c r="BT24" s="191"/>
      <c r="BU24" s="191"/>
      <c r="BV24" s="191"/>
      <c r="BW24" s="191"/>
      <c r="BX24" s="191"/>
      <c r="BY24" s="191"/>
      <c r="BZ24" s="191"/>
      <c r="CA24" s="191"/>
      <c r="CB24" s="191"/>
      <c r="CC24" s="191"/>
      <c r="CD24" s="191"/>
      <c r="CE24" s="191"/>
      <c r="CF24" s="191"/>
      <c r="CG24" s="191"/>
      <c r="CH24" s="191"/>
      <c r="CI24" s="191"/>
      <c r="CJ24" s="191"/>
      <c r="CK24" s="191"/>
      <c r="CL24" s="191"/>
      <c r="CM24" s="191"/>
      <c r="CN24" s="191"/>
      <c r="CO24" s="191"/>
      <c r="CP24" s="191"/>
      <c r="CQ24" s="191"/>
      <c r="CR24" s="191"/>
      <c r="CS24" s="191"/>
      <c r="CT24" s="191"/>
      <c r="CU24" s="191"/>
      <c r="CV24" s="191"/>
      <c r="CW24" s="191"/>
      <c r="CX24" s="191"/>
      <c r="CY24" s="191"/>
      <c r="CZ24" s="191"/>
      <c r="DA24" s="191"/>
      <c r="DB24" s="191"/>
      <c r="DC24" s="191"/>
      <c r="DD24" s="191"/>
      <c r="DE24" s="191"/>
      <c r="DF24" s="191"/>
      <c r="DG24" s="191"/>
      <c r="DH24" s="191"/>
      <c r="DI24" s="191"/>
      <c r="DJ24" s="191"/>
      <c r="DK24" s="191"/>
      <c r="DL24" s="191"/>
      <c r="DM24" s="191"/>
      <c r="DN24" s="191"/>
      <c r="DO24" s="191"/>
      <c r="DP24" s="191"/>
      <c r="DQ24" s="191"/>
      <c r="DR24" s="191"/>
      <c r="DS24" s="191"/>
      <c r="DT24" s="191"/>
      <c r="DU24" s="191"/>
      <c r="DV24" s="191"/>
      <c r="DW24" s="191"/>
    </row>
    <row r="25" spans="1:127" s="182" customFormat="1" ht="21" customHeight="1" thickTop="1">
      <c r="A25" s="152"/>
      <c r="B25" s="176">
        <v>8</v>
      </c>
      <c r="C25" s="1472" t="s">
        <v>597</v>
      </c>
      <c r="D25" s="1473"/>
      <c r="E25" s="1473"/>
      <c r="F25" s="1473"/>
      <c r="G25" s="1473"/>
      <c r="H25" s="1473"/>
      <c r="I25" s="1473"/>
      <c r="J25" s="1474"/>
      <c r="K25" s="177"/>
      <c r="L25" s="177">
        <v>1</v>
      </c>
      <c r="M25" s="177">
        <v>0</v>
      </c>
      <c r="N25" s="178"/>
      <c r="O25" s="179">
        <v>0</v>
      </c>
      <c r="P25" s="159"/>
      <c r="Q25" s="176">
        <v>37</v>
      </c>
      <c r="R25" s="1472" t="s">
        <v>598</v>
      </c>
      <c r="S25" s="1473"/>
      <c r="T25" s="1473"/>
      <c r="U25" s="1473"/>
      <c r="V25" s="1473"/>
      <c r="W25" s="1473"/>
      <c r="X25" s="1473"/>
      <c r="Y25" s="1474"/>
      <c r="Z25" s="177"/>
      <c r="AA25" s="177">
        <v>0</v>
      </c>
      <c r="AB25" s="177">
        <v>0</v>
      </c>
      <c r="AC25" s="178">
        <v>1</v>
      </c>
      <c r="AD25" s="179">
        <v>0</v>
      </c>
      <c r="AE25" s="152"/>
      <c r="AF25" s="180">
        <f t="shared" si="0"/>
        <v>0.89</v>
      </c>
      <c r="AG25" s="180">
        <f t="shared" si="1"/>
        <v>0.69</v>
      </c>
      <c r="AH25" s="152"/>
      <c r="AI25" s="152"/>
      <c r="AJ25" s="152"/>
      <c r="AK25" s="152"/>
      <c r="AL25" s="152"/>
      <c r="AM25" s="187"/>
      <c r="AN25" s="187"/>
      <c r="AO25" s="187"/>
      <c r="AP25" s="187"/>
      <c r="AQ25" s="187"/>
      <c r="AR25" s="1506" t="s">
        <v>5</v>
      </c>
      <c r="AS25" s="1506"/>
      <c r="AT25" s="1506"/>
      <c r="AU25" s="1506"/>
      <c r="AV25" s="192">
        <f>SUM(AV20:AV24)</f>
        <v>58</v>
      </c>
      <c r="AW25" s="192">
        <f>SUM(AW20:AW24)</f>
        <v>104</v>
      </c>
      <c r="AX25" s="193">
        <f>SUM(AX20:AX24)</f>
        <v>1</v>
      </c>
      <c r="AY25" s="193">
        <f>SUM(AY20:AY24)</f>
        <v>0.99999999999999989</v>
      </c>
      <c r="AZ25" s="187"/>
      <c r="BA25" s="152"/>
      <c r="BB25" s="152"/>
      <c r="BC25" s="152"/>
      <c r="BD25" s="152"/>
      <c r="BE25" s="152"/>
      <c r="BF25" s="152"/>
      <c r="BG25" s="152"/>
      <c r="BH25" s="152"/>
      <c r="BI25" s="152"/>
      <c r="BJ25" s="152"/>
      <c r="BK25" s="152"/>
      <c r="BL25" s="152"/>
      <c r="BM25" s="152"/>
      <c r="BN25" s="152"/>
      <c r="BO25" s="152"/>
      <c r="BP25" s="152"/>
      <c r="BQ25" s="175"/>
      <c r="BR25" s="175"/>
      <c r="BS25" s="175"/>
      <c r="BT25" s="175"/>
      <c r="BU25" s="175"/>
      <c r="BV25" s="175"/>
      <c r="BW25" s="175"/>
      <c r="BX25" s="175"/>
      <c r="BY25" s="175"/>
      <c r="BZ25" s="175"/>
      <c r="CA25" s="175"/>
      <c r="CB25" s="175"/>
      <c r="CC25" s="175"/>
      <c r="CD25" s="175"/>
      <c r="CE25" s="175"/>
      <c r="CF25" s="175"/>
      <c r="CG25" s="175"/>
      <c r="CH25" s="175"/>
      <c r="CI25" s="175"/>
      <c r="CJ25" s="175"/>
      <c r="CK25" s="175"/>
      <c r="CL25" s="175"/>
      <c r="CM25" s="175"/>
      <c r="CN25" s="175"/>
      <c r="CO25" s="175"/>
      <c r="CP25" s="175"/>
      <c r="CQ25" s="175"/>
      <c r="CR25" s="175"/>
      <c r="CS25" s="175"/>
      <c r="CT25" s="175"/>
      <c r="CU25" s="175"/>
      <c r="CV25" s="175"/>
      <c r="CW25" s="175"/>
      <c r="CX25" s="175"/>
      <c r="CY25" s="175"/>
      <c r="CZ25" s="175"/>
      <c r="DA25" s="175"/>
      <c r="DB25" s="175"/>
      <c r="DC25" s="175"/>
      <c r="DD25" s="175"/>
      <c r="DE25" s="175"/>
      <c r="DF25" s="175"/>
      <c r="DG25" s="175"/>
      <c r="DH25" s="175"/>
      <c r="DI25" s="175"/>
      <c r="DJ25" s="175"/>
      <c r="DK25" s="175"/>
      <c r="DL25" s="175"/>
      <c r="DM25" s="175"/>
      <c r="DN25" s="175"/>
      <c r="DO25" s="175"/>
      <c r="DP25" s="175"/>
      <c r="DQ25" s="175"/>
      <c r="DR25" s="175"/>
      <c r="DS25" s="175"/>
      <c r="DT25" s="175"/>
      <c r="DU25" s="175"/>
      <c r="DV25" s="175"/>
      <c r="DW25" s="175"/>
    </row>
    <row r="26" spans="1:127" s="182" customFormat="1" ht="21" customHeight="1">
      <c r="A26" s="152"/>
      <c r="B26" s="176">
        <v>9</v>
      </c>
      <c r="C26" s="1478" t="s">
        <v>599</v>
      </c>
      <c r="D26" s="1479"/>
      <c r="E26" s="1479"/>
      <c r="F26" s="1479"/>
      <c r="G26" s="1479"/>
      <c r="H26" s="1479"/>
      <c r="I26" s="1479"/>
      <c r="J26" s="1480"/>
      <c r="K26" s="177">
        <v>0</v>
      </c>
      <c r="L26" s="177">
        <v>1</v>
      </c>
      <c r="M26" s="177"/>
      <c r="N26" s="178"/>
      <c r="O26" s="179"/>
      <c r="P26" s="159"/>
      <c r="Q26" s="176">
        <v>38</v>
      </c>
      <c r="R26" s="1472" t="s">
        <v>600</v>
      </c>
      <c r="S26" s="1473"/>
      <c r="T26" s="1473"/>
      <c r="U26" s="1473"/>
      <c r="V26" s="1473"/>
      <c r="W26" s="1473"/>
      <c r="X26" s="1473"/>
      <c r="Y26" s="1474"/>
      <c r="Z26" s="177">
        <v>0</v>
      </c>
      <c r="AA26" s="177">
        <v>0</v>
      </c>
      <c r="AB26" s="177">
        <v>1</v>
      </c>
      <c r="AC26" s="178"/>
      <c r="AD26" s="179">
        <v>0</v>
      </c>
      <c r="AE26" s="152"/>
      <c r="AF26" s="180">
        <f t="shared" si="0"/>
        <v>0.89</v>
      </c>
      <c r="AG26" s="180">
        <f t="shared" si="1"/>
        <v>0.79</v>
      </c>
      <c r="AH26" s="152"/>
      <c r="AI26" s="152"/>
      <c r="AJ26" s="152"/>
      <c r="AK26" s="152"/>
      <c r="AL26" s="152"/>
      <c r="AM26" s="187"/>
      <c r="AN26" s="187"/>
      <c r="AO26" s="187"/>
      <c r="AP26" s="187"/>
      <c r="AQ26" s="187"/>
      <c r="AR26" s="187"/>
      <c r="AS26" s="187"/>
      <c r="AT26" s="187"/>
      <c r="AU26" s="187"/>
      <c r="AX26" s="187"/>
      <c r="AY26" s="187"/>
      <c r="AZ26" s="187"/>
      <c r="BA26" s="152"/>
      <c r="BB26" s="152"/>
      <c r="BC26" s="152"/>
      <c r="BD26" s="152"/>
      <c r="BE26" s="152"/>
      <c r="BF26" s="152"/>
      <c r="BG26" s="152"/>
      <c r="BH26" s="152"/>
      <c r="BI26" s="152"/>
      <c r="BJ26" s="152"/>
      <c r="BK26" s="152"/>
      <c r="BL26" s="152"/>
      <c r="BM26" s="152"/>
      <c r="BN26" s="152"/>
      <c r="BO26" s="152"/>
      <c r="BP26" s="152"/>
      <c r="BQ26" s="175"/>
      <c r="BR26" s="175"/>
      <c r="BS26" s="175"/>
      <c r="BT26" s="175"/>
      <c r="BU26" s="175"/>
      <c r="BV26" s="175"/>
      <c r="BW26" s="175"/>
      <c r="BX26" s="175"/>
      <c r="BY26" s="175"/>
      <c r="BZ26" s="175"/>
      <c r="CA26" s="175"/>
      <c r="CB26" s="175"/>
      <c r="CC26" s="175"/>
      <c r="CD26" s="175"/>
      <c r="CE26" s="175"/>
      <c r="CF26" s="175"/>
      <c r="CG26" s="175"/>
      <c r="CH26" s="175"/>
      <c r="CI26" s="175"/>
      <c r="CJ26" s="175"/>
      <c r="CK26" s="175"/>
      <c r="CL26" s="175"/>
      <c r="CM26" s="175"/>
      <c r="CN26" s="175"/>
      <c r="CO26" s="175"/>
      <c r="CP26" s="175"/>
      <c r="CQ26" s="175"/>
      <c r="CR26" s="175"/>
      <c r="CS26" s="175"/>
      <c r="CT26" s="175"/>
      <c r="CU26" s="175"/>
      <c r="CV26" s="175"/>
      <c r="CW26" s="175"/>
      <c r="CX26" s="175"/>
      <c r="CY26" s="175"/>
      <c r="CZ26" s="175"/>
      <c r="DA26" s="175"/>
      <c r="DB26" s="175"/>
      <c r="DC26" s="175"/>
      <c r="DD26" s="175"/>
      <c r="DE26" s="175"/>
      <c r="DF26" s="175"/>
      <c r="DG26" s="175"/>
      <c r="DH26" s="175"/>
      <c r="DI26" s="175"/>
      <c r="DJ26" s="175"/>
      <c r="DK26" s="175"/>
      <c r="DL26" s="175"/>
      <c r="DM26" s="175"/>
      <c r="DN26" s="175"/>
      <c r="DO26" s="175"/>
      <c r="DP26" s="175"/>
      <c r="DQ26" s="175"/>
      <c r="DR26" s="175"/>
      <c r="DS26" s="175"/>
      <c r="DT26" s="175"/>
      <c r="DU26" s="175"/>
      <c r="DV26" s="175"/>
      <c r="DW26" s="175"/>
    </row>
    <row r="27" spans="1:127" s="182" customFormat="1" ht="21" customHeight="1">
      <c r="A27" s="152"/>
      <c r="B27" s="176">
        <v>10</v>
      </c>
      <c r="C27" s="1478" t="s">
        <v>601</v>
      </c>
      <c r="D27" s="1479"/>
      <c r="E27" s="1479"/>
      <c r="F27" s="1479"/>
      <c r="G27" s="1479"/>
      <c r="H27" s="1479"/>
      <c r="I27" s="1479"/>
      <c r="J27" s="1480"/>
      <c r="K27" s="177">
        <v>0</v>
      </c>
      <c r="L27" s="177">
        <v>1</v>
      </c>
      <c r="M27" s="177"/>
      <c r="N27" s="178"/>
      <c r="O27" s="179"/>
      <c r="P27" s="159"/>
      <c r="Q27" s="176">
        <v>39</v>
      </c>
      <c r="R27" s="1472" t="s">
        <v>602</v>
      </c>
      <c r="S27" s="1473"/>
      <c r="T27" s="1473"/>
      <c r="U27" s="1473"/>
      <c r="V27" s="1473"/>
      <c r="W27" s="1473"/>
      <c r="X27" s="1473"/>
      <c r="Y27" s="1474"/>
      <c r="Z27" s="177">
        <v>0</v>
      </c>
      <c r="AA27" s="177"/>
      <c r="AB27" s="177"/>
      <c r="AC27" s="178"/>
      <c r="AD27" s="179">
        <v>1</v>
      </c>
      <c r="AE27" s="152"/>
      <c r="AF27" s="180">
        <f t="shared" si="0"/>
        <v>0.89</v>
      </c>
      <c r="AG27" s="180">
        <f t="shared" si="1"/>
        <v>1</v>
      </c>
      <c r="AH27" s="152"/>
      <c r="AI27" s="152"/>
      <c r="AJ27" s="152"/>
      <c r="AK27" s="152"/>
      <c r="AL27" s="152"/>
      <c r="AM27" s="187"/>
      <c r="AN27" s="187"/>
      <c r="AO27" s="187"/>
      <c r="AP27" s="187"/>
      <c r="AQ27" s="187"/>
      <c r="AR27" s="187"/>
      <c r="AS27" s="187"/>
      <c r="AT27" s="187"/>
      <c r="AU27" s="187"/>
      <c r="AV27" s="194" t="s">
        <v>603</v>
      </c>
      <c r="AW27" s="183">
        <f>SUM(AV20:AV23)*AQ20</f>
        <v>160</v>
      </c>
      <c r="AX27" s="187" t="s">
        <v>604</v>
      </c>
      <c r="AY27" s="187"/>
      <c r="AZ27" s="187"/>
      <c r="BA27" s="152"/>
      <c r="BB27" s="152"/>
      <c r="BC27" s="152"/>
      <c r="BD27" s="152"/>
      <c r="BE27" s="152"/>
      <c r="BF27" s="152"/>
      <c r="BG27" s="152"/>
      <c r="BH27" s="152"/>
      <c r="BI27" s="152"/>
      <c r="BJ27" s="152"/>
      <c r="BK27" s="152"/>
      <c r="BL27" s="152"/>
      <c r="BM27" s="152"/>
      <c r="BN27" s="152"/>
      <c r="BO27" s="152"/>
      <c r="BP27" s="152"/>
      <c r="BQ27" s="175"/>
      <c r="BR27" s="175"/>
      <c r="BS27" s="175"/>
      <c r="BT27" s="175"/>
      <c r="BU27" s="175"/>
      <c r="BV27" s="175"/>
      <c r="BW27" s="175"/>
      <c r="BX27" s="175"/>
      <c r="BY27" s="175"/>
      <c r="BZ27" s="175"/>
      <c r="CA27" s="175"/>
      <c r="CB27" s="175"/>
      <c r="CC27" s="175"/>
      <c r="CD27" s="175"/>
      <c r="CE27" s="175"/>
      <c r="CF27" s="175"/>
      <c r="CG27" s="175"/>
      <c r="CH27" s="175"/>
      <c r="CI27" s="175"/>
      <c r="CJ27" s="175"/>
      <c r="CK27" s="175"/>
      <c r="CL27" s="175"/>
      <c r="CM27" s="175"/>
      <c r="CN27" s="175"/>
      <c r="CO27" s="175"/>
      <c r="CP27" s="175"/>
      <c r="CQ27" s="175"/>
      <c r="CR27" s="175"/>
      <c r="CS27" s="175"/>
      <c r="CT27" s="175"/>
      <c r="CU27" s="175"/>
      <c r="CV27" s="175"/>
      <c r="CW27" s="175"/>
      <c r="CX27" s="175"/>
      <c r="CY27" s="175"/>
      <c r="CZ27" s="175"/>
      <c r="DA27" s="175"/>
      <c r="DB27" s="175"/>
      <c r="DC27" s="175"/>
      <c r="DD27" s="175"/>
      <c r="DE27" s="175"/>
      <c r="DF27" s="175"/>
      <c r="DG27" s="175"/>
      <c r="DH27" s="175"/>
      <c r="DI27" s="175"/>
      <c r="DJ27" s="175"/>
      <c r="DK27" s="175"/>
      <c r="DL27" s="175"/>
      <c r="DM27" s="175"/>
      <c r="DN27" s="175"/>
      <c r="DO27" s="175"/>
      <c r="DP27" s="175"/>
      <c r="DQ27" s="175"/>
      <c r="DR27" s="175"/>
      <c r="DS27" s="175"/>
      <c r="DT27" s="175"/>
      <c r="DU27" s="175"/>
      <c r="DV27" s="175"/>
      <c r="DW27" s="175"/>
    </row>
    <row r="28" spans="1:127" s="182" customFormat="1" ht="21" customHeight="1">
      <c r="A28" s="152"/>
      <c r="B28" s="176">
        <v>11</v>
      </c>
      <c r="C28" s="1472" t="s">
        <v>605</v>
      </c>
      <c r="D28" s="1473"/>
      <c r="E28" s="1473"/>
      <c r="F28" s="1473"/>
      <c r="G28" s="1473"/>
      <c r="H28" s="1473"/>
      <c r="I28" s="1473"/>
      <c r="J28" s="1474"/>
      <c r="K28" s="177">
        <v>0</v>
      </c>
      <c r="L28" s="177">
        <v>1</v>
      </c>
      <c r="M28" s="177"/>
      <c r="N28" s="178"/>
      <c r="O28" s="179"/>
      <c r="P28" s="159"/>
      <c r="Q28" s="176">
        <v>40</v>
      </c>
      <c r="R28" s="1472" t="s">
        <v>606</v>
      </c>
      <c r="S28" s="1473"/>
      <c r="T28" s="1473"/>
      <c r="U28" s="1473"/>
      <c r="V28" s="1473"/>
      <c r="W28" s="1473"/>
      <c r="X28" s="1473"/>
      <c r="Y28" s="1474"/>
      <c r="Z28" s="177"/>
      <c r="AA28" s="177"/>
      <c r="AB28" s="177">
        <v>0</v>
      </c>
      <c r="AC28" s="178"/>
      <c r="AD28" s="179">
        <v>1</v>
      </c>
      <c r="AE28" s="152"/>
      <c r="AF28" s="180">
        <f t="shared" si="0"/>
        <v>0.89</v>
      </c>
      <c r="AG28" s="180">
        <f t="shared" si="1"/>
        <v>1</v>
      </c>
      <c r="AH28" s="152"/>
      <c r="AI28" s="152"/>
      <c r="AJ28" s="152"/>
      <c r="AK28" s="152"/>
      <c r="AL28" s="152"/>
      <c r="AM28" s="187"/>
      <c r="AN28" s="187"/>
      <c r="AO28" s="187"/>
      <c r="AP28" s="187"/>
      <c r="AQ28" s="187"/>
      <c r="AR28" s="187"/>
      <c r="AS28" s="187"/>
      <c r="AT28" s="187"/>
      <c r="AU28" s="194"/>
      <c r="AV28" s="187"/>
      <c r="AW28" s="187"/>
      <c r="AX28" s="187"/>
      <c r="AY28" s="187"/>
      <c r="AZ28" s="187"/>
      <c r="BA28" s="152"/>
      <c r="BB28" s="152"/>
      <c r="BC28" s="152"/>
      <c r="BD28" s="152"/>
      <c r="BE28" s="152"/>
      <c r="BF28" s="152"/>
      <c r="BG28" s="152"/>
      <c r="BH28" s="152"/>
      <c r="BI28" s="152"/>
      <c r="BJ28" s="152"/>
      <c r="BK28" s="152"/>
      <c r="BL28" s="152"/>
      <c r="BM28" s="152"/>
      <c r="BN28" s="152"/>
      <c r="BO28" s="152"/>
      <c r="BP28" s="152"/>
      <c r="BQ28" s="175"/>
      <c r="BR28" s="175"/>
      <c r="BS28" s="175"/>
      <c r="BT28" s="175"/>
      <c r="BU28" s="175"/>
      <c r="BV28" s="175"/>
      <c r="BW28" s="175"/>
      <c r="BX28" s="175"/>
      <c r="BY28" s="175"/>
      <c r="BZ28" s="175"/>
      <c r="CA28" s="175"/>
      <c r="CB28" s="175"/>
      <c r="CC28" s="175"/>
      <c r="CD28" s="175"/>
      <c r="CE28" s="175"/>
      <c r="CF28" s="175"/>
      <c r="CG28" s="175"/>
      <c r="CH28" s="175"/>
      <c r="CI28" s="175"/>
      <c r="CJ28" s="175"/>
      <c r="CK28" s="175"/>
      <c r="CL28" s="175"/>
      <c r="CM28" s="175"/>
      <c r="CN28" s="175"/>
      <c r="CO28" s="175"/>
      <c r="CP28" s="175"/>
      <c r="CQ28" s="175"/>
      <c r="CR28" s="175"/>
      <c r="CS28" s="175"/>
      <c r="CT28" s="175"/>
      <c r="CU28" s="175"/>
      <c r="CV28" s="175"/>
      <c r="CW28" s="175"/>
      <c r="CX28" s="175"/>
      <c r="CY28" s="175"/>
      <c r="CZ28" s="175"/>
      <c r="DA28" s="175"/>
      <c r="DB28" s="175"/>
      <c r="DC28" s="175"/>
      <c r="DD28" s="175"/>
      <c r="DE28" s="175"/>
      <c r="DF28" s="175"/>
      <c r="DG28" s="175"/>
      <c r="DH28" s="175"/>
      <c r="DI28" s="175"/>
      <c r="DJ28" s="175"/>
      <c r="DK28" s="175"/>
      <c r="DL28" s="175"/>
      <c r="DM28" s="175"/>
      <c r="DN28" s="175"/>
      <c r="DO28" s="175"/>
      <c r="DP28" s="175"/>
      <c r="DQ28" s="175"/>
      <c r="DR28" s="175"/>
      <c r="DS28" s="175"/>
      <c r="DT28" s="175"/>
      <c r="DU28" s="175"/>
      <c r="DV28" s="175"/>
      <c r="DW28" s="175"/>
    </row>
    <row r="29" spans="1:127" s="182" customFormat="1" ht="21" customHeight="1" thickBot="1">
      <c r="A29" s="152"/>
      <c r="B29" s="176">
        <v>12</v>
      </c>
      <c r="C29" s="1472" t="s">
        <v>607</v>
      </c>
      <c r="D29" s="1473"/>
      <c r="E29" s="1473"/>
      <c r="F29" s="1473"/>
      <c r="G29" s="1473"/>
      <c r="H29" s="1473"/>
      <c r="I29" s="1473"/>
      <c r="J29" s="1474"/>
      <c r="K29" s="177">
        <v>0</v>
      </c>
      <c r="L29" s="177">
        <v>1</v>
      </c>
      <c r="M29" s="177">
        <v>0</v>
      </c>
      <c r="N29" s="178"/>
      <c r="O29" s="179"/>
      <c r="P29" s="159"/>
      <c r="Q29" s="176">
        <v>41</v>
      </c>
      <c r="R29" s="1472" t="s">
        <v>608</v>
      </c>
      <c r="S29" s="1473"/>
      <c r="T29" s="1473"/>
      <c r="U29" s="1473"/>
      <c r="V29" s="1473"/>
      <c r="W29" s="1473"/>
      <c r="X29" s="1473"/>
      <c r="Y29" s="1474"/>
      <c r="Z29" s="177"/>
      <c r="AA29" s="177"/>
      <c r="AB29" s="177">
        <v>0</v>
      </c>
      <c r="AC29" s="178"/>
      <c r="AD29" s="179">
        <v>1</v>
      </c>
      <c r="AE29" s="152"/>
      <c r="AF29" s="180">
        <f t="shared" si="0"/>
        <v>0.89</v>
      </c>
      <c r="AG29" s="180">
        <f t="shared" si="1"/>
        <v>1</v>
      </c>
      <c r="AH29" s="152"/>
      <c r="AI29" s="152"/>
      <c r="AJ29" s="152"/>
      <c r="AK29" s="152"/>
      <c r="AL29" s="152"/>
      <c r="AM29" s="187"/>
      <c r="AN29" s="187"/>
      <c r="AO29" s="183"/>
      <c r="AP29" s="184"/>
      <c r="AQ29" s="175"/>
      <c r="AR29" s="175"/>
      <c r="AS29" s="175"/>
      <c r="AT29" s="175"/>
      <c r="AU29" s="175"/>
      <c r="AV29" s="175"/>
      <c r="AW29" s="175"/>
      <c r="AX29" s="187"/>
      <c r="AY29" s="187"/>
      <c r="AZ29" s="187"/>
      <c r="BA29" s="152"/>
      <c r="BB29" s="152"/>
      <c r="BC29" s="152"/>
      <c r="BD29" s="152"/>
      <c r="BE29" s="152"/>
      <c r="BF29" s="152"/>
      <c r="BG29" s="152"/>
      <c r="BH29" s="152"/>
      <c r="BI29" s="152"/>
      <c r="BJ29" s="152"/>
      <c r="BK29" s="152"/>
      <c r="BL29" s="152"/>
      <c r="BM29" s="152"/>
      <c r="BN29" s="152"/>
      <c r="BO29" s="152"/>
      <c r="BP29" s="152"/>
      <c r="BQ29" s="175"/>
      <c r="BR29" s="175"/>
      <c r="BS29" s="175"/>
      <c r="BT29" s="175"/>
      <c r="BU29" s="175"/>
      <c r="BV29" s="175"/>
      <c r="BW29" s="175"/>
      <c r="BX29" s="175"/>
      <c r="BY29" s="175"/>
      <c r="BZ29" s="175"/>
      <c r="CA29" s="175"/>
      <c r="CB29" s="175"/>
      <c r="CC29" s="175"/>
      <c r="CD29" s="175"/>
      <c r="CE29" s="175"/>
      <c r="CF29" s="175"/>
      <c r="CG29" s="175"/>
      <c r="CH29" s="175"/>
      <c r="CI29" s="175"/>
      <c r="CJ29" s="175"/>
      <c r="CK29" s="175"/>
      <c r="CL29" s="175"/>
      <c r="CM29" s="175"/>
      <c r="CN29" s="175"/>
      <c r="CO29" s="175"/>
      <c r="CP29" s="175"/>
      <c r="CQ29" s="175"/>
      <c r="CR29" s="175"/>
      <c r="CS29" s="175"/>
      <c r="CT29" s="175"/>
      <c r="CU29" s="175"/>
      <c r="CV29" s="175"/>
      <c r="CW29" s="175"/>
      <c r="CX29" s="175"/>
      <c r="CY29" s="175"/>
      <c r="CZ29" s="175"/>
      <c r="DA29" s="175"/>
      <c r="DB29" s="175"/>
      <c r="DC29" s="175"/>
      <c r="DD29" s="175"/>
      <c r="DE29" s="175"/>
      <c r="DF29" s="175"/>
      <c r="DG29" s="175"/>
      <c r="DH29" s="175"/>
      <c r="DI29" s="175"/>
      <c r="DJ29" s="175"/>
      <c r="DK29" s="175"/>
      <c r="DL29" s="175"/>
      <c r="DM29" s="175"/>
      <c r="DN29" s="175"/>
      <c r="DO29" s="175"/>
      <c r="DP29" s="175"/>
      <c r="DQ29" s="175"/>
      <c r="DR29" s="175"/>
      <c r="DS29" s="175"/>
      <c r="DT29" s="175"/>
      <c r="DU29" s="175"/>
      <c r="DV29" s="175"/>
      <c r="DW29" s="175"/>
    </row>
    <row r="30" spans="1:127" s="182" customFormat="1" ht="21" customHeight="1" thickBot="1">
      <c r="A30" s="152"/>
      <c r="B30" s="176">
        <v>13</v>
      </c>
      <c r="C30" s="1478" t="s">
        <v>609</v>
      </c>
      <c r="D30" s="1479"/>
      <c r="E30" s="1479"/>
      <c r="F30" s="1479"/>
      <c r="G30" s="1479"/>
      <c r="H30" s="1479"/>
      <c r="I30" s="1479"/>
      <c r="J30" s="1480"/>
      <c r="K30" s="177">
        <v>0</v>
      </c>
      <c r="L30" s="177">
        <v>1</v>
      </c>
      <c r="M30" s="177">
        <v>0</v>
      </c>
      <c r="N30" s="178"/>
      <c r="O30" s="179">
        <v>0</v>
      </c>
      <c r="P30" s="159"/>
      <c r="Q30" s="176">
        <v>42</v>
      </c>
      <c r="R30" s="1472" t="s">
        <v>610</v>
      </c>
      <c r="S30" s="1473"/>
      <c r="T30" s="1473"/>
      <c r="U30" s="1473"/>
      <c r="V30" s="1473"/>
      <c r="W30" s="1473"/>
      <c r="X30" s="1473"/>
      <c r="Y30" s="1474"/>
      <c r="Z30" s="177">
        <v>0</v>
      </c>
      <c r="AA30" s="177"/>
      <c r="AB30" s="177"/>
      <c r="AC30" s="178"/>
      <c r="AD30" s="179">
        <v>1</v>
      </c>
      <c r="AE30" s="152"/>
      <c r="AF30" s="180">
        <f t="shared" si="0"/>
        <v>0.89</v>
      </c>
      <c r="AG30" s="180">
        <f t="shared" si="1"/>
        <v>1</v>
      </c>
      <c r="AH30" s="152"/>
      <c r="AI30" s="152"/>
      <c r="AJ30" s="152"/>
      <c r="AK30" s="152"/>
      <c r="AL30" s="152"/>
      <c r="AM30" s="187"/>
      <c r="AN30" s="187"/>
      <c r="AO30" s="183"/>
      <c r="AP30" s="175"/>
      <c r="AQ30" s="175"/>
      <c r="AR30" s="1496" t="s">
        <v>611</v>
      </c>
      <c r="AS30" s="1497"/>
      <c r="AT30" s="1497"/>
      <c r="AU30" s="1497"/>
      <c r="AV30" s="1498"/>
      <c r="AW30" s="1499" t="s">
        <v>612</v>
      </c>
      <c r="AX30" s="1500"/>
      <c r="AY30" s="1501"/>
      <c r="AZ30" s="161"/>
      <c r="BA30" s="152"/>
      <c r="BB30" s="152"/>
      <c r="BC30" s="152"/>
      <c r="BD30" s="152"/>
      <c r="BE30" s="152"/>
      <c r="BF30" s="152"/>
      <c r="BG30" s="152"/>
      <c r="BH30" s="152"/>
      <c r="BI30" s="152"/>
      <c r="BJ30" s="152"/>
      <c r="BK30" s="152"/>
      <c r="BL30" s="152"/>
      <c r="BM30" s="152"/>
      <c r="BN30" s="152"/>
      <c r="BO30" s="152"/>
      <c r="BP30" s="152"/>
      <c r="BQ30" s="175"/>
      <c r="BR30" s="175"/>
      <c r="BS30" s="175"/>
      <c r="BT30" s="175"/>
      <c r="BU30" s="175"/>
      <c r="BV30" s="175"/>
      <c r="BW30" s="175"/>
      <c r="BX30" s="175"/>
      <c r="BY30" s="175"/>
      <c r="BZ30" s="175"/>
      <c r="CA30" s="175"/>
      <c r="CB30" s="175"/>
      <c r="CC30" s="175"/>
      <c r="CD30" s="175"/>
      <c r="CE30" s="175"/>
      <c r="CF30" s="175"/>
      <c r="CG30" s="175"/>
      <c r="CH30" s="175"/>
      <c r="CI30" s="175"/>
      <c r="CJ30" s="175"/>
      <c r="CK30" s="175"/>
      <c r="CL30" s="175"/>
      <c r="CM30" s="175"/>
      <c r="CN30" s="175"/>
      <c r="CO30" s="175"/>
      <c r="CP30" s="175"/>
      <c r="CQ30" s="175"/>
      <c r="CR30" s="175"/>
      <c r="CS30" s="175"/>
      <c r="CT30" s="175"/>
      <c r="CU30" s="175"/>
      <c r="CV30" s="175"/>
      <c r="CW30" s="175"/>
      <c r="CX30" s="175"/>
      <c r="CY30" s="175"/>
      <c r="CZ30" s="175"/>
      <c r="DA30" s="175"/>
      <c r="DB30" s="175"/>
      <c r="DC30" s="175"/>
      <c r="DD30" s="175"/>
      <c r="DE30" s="175"/>
      <c r="DF30" s="175"/>
      <c r="DG30" s="175"/>
      <c r="DH30" s="175"/>
      <c r="DI30" s="175"/>
      <c r="DJ30" s="175"/>
      <c r="DK30" s="175"/>
      <c r="DL30" s="175"/>
      <c r="DM30" s="175"/>
      <c r="DN30" s="175"/>
      <c r="DO30" s="175"/>
      <c r="DP30" s="175"/>
      <c r="DQ30" s="175"/>
      <c r="DR30" s="175"/>
      <c r="DS30" s="175"/>
      <c r="DT30" s="175"/>
      <c r="DU30" s="175"/>
      <c r="DV30" s="175"/>
      <c r="DW30" s="175"/>
    </row>
    <row r="31" spans="1:127" s="182" customFormat="1" ht="21" customHeight="1" thickBot="1">
      <c r="A31" s="152"/>
      <c r="B31" s="176">
        <v>14</v>
      </c>
      <c r="C31" s="1478" t="s">
        <v>613</v>
      </c>
      <c r="D31" s="1479"/>
      <c r="E31" s="1479"/>
      <c r="F31" s="1479"/>
      <c r="G31" s="1479"/>
      <c r="H31" s="1479"/>
      <c r="I31" s="1479"/>
      <c r="J31" s="1480"/>
      <c r="K31" s="177">
        <v>1</v>
      </c>
      <c r="L31" s="177">
        <v>0</v>
      </c>
      <c r="M31" s="177">
        <v>0</v>
      </c>
      <c r="N31" s="178"/>
      <c r="O31" s="179"/>
      <c r="P31" s="159"/>
      <c r="Q31" s="176">
        <v>43</v>
      </c>
      <c r="R31" s="1472" t="s">
        <v>614</v>
      </c>
      <c r="S31" s="1473"/>
      <c r="T31" s="1473"/>
      <c r="U31" s="1473"/>
      <c r="V31" s="1473"/>
      <c r="W31" s="1473"/>
      <c r="X31" s="1473"/>
      <c r="Y31" s="1474"/>
      <c r="Z31" s="177">
        <v>0</v>
      </c>
      <c r="AA31" s="177">
        <v>0</v>
      </c>
      <c r="AB31" s="177"/>
      <c r="AC31" s="178">
        <v>1</v>
      </c>
      <c r="AD31" s="179">
        <v>0</v>
      </c>
      <c r="AE31" s="152"/>
      <c r="AF31" s="180">
        <f t="shared" si="0"/>
        <v>1</v>
      </c>
      <c r="AG31" s="180">
        <f t="shared" si="1"/>
        <v>0.69</v>
      </c>
      <c r="AH31" s="152"/>
      <c r="AI31" s="152"/>
      <c r="AJ31" s="152"/>
      <c r="AK31" s="152"/>
      <c r="AL31" s="152"/>
      <c r="AM31" s="187"/>
      <c r="AN31" s="183">
        <f>MAX(AN20:AN24)</f>
        <v>58</v>
      </c>
      <c r="AO31" s="187"/>
      <c r="AP31" s="175"/>
      <c r="AQ31" s="175"/>
      <c r="AR31" s="1484">
        <f>AW25</f>
        <v>104</v>
      </c>
      <c r="AS31" s="1485"/>
      <c r="AT31" s="1485"/>
      <c r="AU31" s="1485"/>
      <c r="AV31" s="1486"/>
      <c r="AW31" s="1487">
        <f>SUM(100/AR33*AR31)</f>
        <v>65</v>
      </c>
      <c r="AX31" s="1488"/>
      <c r="AY31" s="1491" t="s">
        <v>9</v>
      </c>
      <c r="AZ31" s="195"/>
      <c r="BA31" s="152"/>
      <c r="BB31" s="152"/>
      <c r="BC31" s="152"/>
      <c r="BD31" s="152"/>
      <c r="BE31" s="152"/>
      <c r="BF31" s="152"/>
      <c r="BG31" s="152"/>
      <c r="BH31" s="152"/>
      <c r="BI31" s="152"/>
      <c r="BJ31" s="152"/>
      <c r="BK31" s="152"/>
      <c r="BL31" s="152"/>
      <c r="BM31" s="152"/>
      <c r="BN31" s="152"/>
      <c r="BO31" s="152"/>
      <c r="BP31" s="152"/>
      <c r="BQ31" s="175"/>
      <c r="BR31" s="175"/>
      <c r="BS31" s="175"/>
      <c r="BT31" s="175"/>
      <c r="BU31" s="175"/>
      <c r="BV31" s="175"/>
      <c r="BW31" s="175"/>
      <c r="BX31" s="175"/>
      <c r="BY31" s="175"/>
      <c r="BZ31" s="175"/>
      <c r="CA31" s="175"/>
      <c r="CB31" s="175"/>
      <c r="CC31" s="175"/>
      <c r="CD31" s="175"/>
      <c r="CE31" s="175"/>
      <c r="CF31" s="175"/>
      <c r="CG31" s="175"/>
      <c r="CH31" s="175"/>
      <c r="CI31" s="175"/>
      <c r="CJ31" s="175"/>
      <c r="CK31" s="175"/>
      <c r="CL31" s="175"/>
      <c r="CM31" s="175"/>
      <c r="CN31" s="175"/>
      <c r="CO31" s="175"/>
      <c r="CP31" s="175"/>
      <c r="CQ31" s="175"/>
      <c r="CR31" s="175"/>
      <c r="CS31" s="175"/>
      <c r="CT31" s="175"/>
      <c r="CU31" s="175"/>
      <c r="CV31" s="175"/>
      <c r="CW31" s="175"/>
      <c r="CX31" s="175"/>
      <c r="CY31" s="175"/>
      <c r="CZ31" s="175"/>
      <c r="DA31" s="175"/>
      <c r="DB31" s="175"/>
      <c r="DC31" s="175"/>
      <c r="DD31" s="175"/>
      <c r="DE31" s="175"/>
      <c r="DF31" s="175"/>
      <c r="DG31" s="175"/>
      <c r="DH31" s="175"/>
      <c r="DI31" s="175"/>
      <c r="DJ31" s="175"/>
      <c r="DK31" s="175"/>
      <c r="DL31" s="175"/>
      <c r="DM31" s="175"/>
      <c r="DN31" s="175"/>
      <c r="DO31" s="175"/>
      <c r="DP31" s="175"/>
      <c r="DQ31" s="175"/>
      <c r="DR31" s="175"/>
      <c r="DS31" s="175"/>
      <c r="DT31" s="175"/>
      <c r="DU31" s="175"/>
      <c r="DV31" s="175"/>
      <c r="DW31" s="175"/>
    </row>
    <row r="32" spans="1:127" s="182" customFormat="1" ht="21" customHeight="1">
      <c r="A32" s="152"/>
      <c r="B32" s="176">
        <v>15</v>
      </c>
      <c r="C32" s="1494" t="s">
        <v>615</v>
      </c>
      <c r="D32" s="1495"/>
      <c r="E32" s="1495"/>
      <c r="F32" s="1495"/>
      <c r="G32" s="1495"/>
      <c r="H32" s="1495"/>
      <c r="I32" s="1495"/>
      <c r="J32" s="1495"/>
      <c r="K32" s="177">
        <v>0</v>
      </c>
      <c r="L32" s="177"/>
      <c r="M32" s="177">
        <v>0</v>
      </c>
      <c r="N32" s="178"/>
      <c r="O32" s="179">
        <v>1</v>
      </c>
      <c r="P32" s="159"/>
      <c r="Q32" s="176">
        <v>44</v>
      </c>
      <c r="R32" s="1475" t="s">
        <v>616</v>
      </c>
      <c r="S32" s="1476"/>
      <c r="T32" s="1476"/>
      <c r="U32" s="1476"/>
      <c r="V32" s="1476"/>
      <c r="W32" s="1476"/>
      <c r="X32" s="1476"/>
      <c r="Y32" s="1477"/>
      <c r="Z32" s="177">
        <v>0</v>
      </c>
      <c r="AA32" s="177">
        <v>0</v>
      </c>
      <c r="AB32" s="177"/>
      <c r="AC32" s="178"/>
      <c r="AD32" s="179">
        <v>1</v>
      </c>
      <c r="AE32" s="152"/>
      <c r="AF32" s="180">
        <f t="shared" si="0"/>
        <v>1</v>
      </c>
      <c r="AG32" s="180">
        <f t="shared" si="1"/>
        <v>1</v>
      </c>
      <c r="AH32" s="152"/>
      <c r="AI32" s="152"/>
      <c r="AJ32" s="152"/>
      <c r="AK32" s="152"/>
      <c r="AL32" s="152"/>
      <c r="AM32" s="187"/>
      <c r="AN32" s="187"/>
      <c r="AO32" s="187"/>
      <c r="AP32" s="175"/>
      <c r="AQ32" s="175"/>
      <c r="AR32" s="1496" t="s">
        <v>617</v>
      </c>
      <c r="AS32" s="1497"/>
      <c r="AT32" s="1497"/>
      <c r="AU32" s="1497"/>
      <c r="AV32" s="1498"/>
      <c r="AW32" s="1487"/>
      <c r="AX32" s="1488"/>
      <c r="AY32" s="1492"/>
      <c r="AZ32" s="195"/>
      <c r="BA32" s="152"/>
      <c r="BB32" s="196"/>
      <c r="BC32" s="175"/>
      <c r="BD32" s="175"/>
      <c r="BE32" s="175"/>
      <c r="BF32" s="175"/>
      <c r="BG32" s="175"/>
      <c r="BH32" s="175"/>
      <c r="BI32" s="175"/>
      <c r="BJ32" s="175"/>
      <c r="BK32" s="175"/>
      <c r="BL32" s="175"/>
      <c r="BM32" s="175"/>
      <c r="BN32" s="175"/>
      <c r="BO32" s="187"/>
      <c r="BP32" s="197">
        <v>31</v>
      </c>
      <c r="BQ32" s="175"/>
      <c r="BR32" s="175"/>
      <c r="BS32" s="175"/>
      <c r="BT32" s="175"/>
      <c r="BU32" s="175"/>
      <c r="BV32" s="175"/>
      <c r="BW32" s="175"/>
      <c r="BX32" s="175"/>
      <c r="BY32" s="191"/>
      <c r="BZ32" s="191"/>
      <c r="CA32" s="191"/>
      <c r="CB32" s="191"/>
      <c r="CC32" s="191"/>
      <c r="CD32" s="191"/>
      <c r="CE32" s="191"/>
      <c r="CF32" s="191"/>
      <c r="CG32" s="191"/>
      <c r="CH32" s="191"/>
      <c r="CI32" s="191"/>
      <c r="CJ32" s="191"/>
      <c r="CK32" s="191"/>
      <c r="CL32" s="191"/>
      <c r="CM32" s="191"/>
      <c r="CN32" s="191"/>
      <c r="CO32" s="191"/>
      <c r="CP32" s="191"/>
      <c r="CQ32" s="191"/>
      <c r="CR32" s="191"/>
      <c r="CS32" s="191"/>
      <c r="CT32" s="191"/>
      <c r="CU32" s="191"/>
      <c r="CV32" s="191"/>
      <c r="CW32" s="191"/>
      <c r="CX32" s="191"/>
      <c r="CY32" s="191"/>
      <c r="CZ32" s="191"/>
      <c r="DA32" s="191"/>
      <c r="DB32" s="191"/>
      <c r="DC32" s="191"/>
      <c r="DD32" s="191"/>
      <c r="DE32" s="191"/>
      <c r="DF32" s="191"/>
      <c r="DG32" s="191"/>
      <c r="DH32" s="191"/>
      <c r="DI32" s="191"/>
      <c r="DJ32" s="191"/>
      <c r="DK32" s="191"/>
      <c r="DL32" s="191"/>
      <c r="DM32" s="191"/>
      <c r="DN32" s="191"/>
      <c r="DO32" s="191"/>
      <c r="DP32" s="191"/>
      <c r="DQ32" s="191"/>
      <c r="DR32" s="191"/>
      <c r="DS32" s="191"/>
      <c r="DT32" s="191"/>
      <c r="DU32" s="191"/>
      <c r="DV32" s="191"/>
      <c r="DW32" s="191"/>
    </row>
    <row r="33" spans="1:127" s="182" customFormat="1" ht="21" customHeight="1" thickBot="1">
      <c r="A33" s="152"/>
      <c r="B33" s="176">
        <v>16</v>
      </c>
      <c r="C33" s="1478" t="s">
        <v>618</v>
      </c>
      <c r="D33" s="1479"/>
      <c r="E33" s="1479"/>
      <c r="F33" s="1479"/>
      <c r="G33" s="1479"/>
      <c r="H33" s="1479"/>
      <c r="I33" s="1479"/>
      <c r="J33" s="1480"/>
      <c r="K33" s="177">
        <v>0</v>
      </c>
      <c r="L33" s="177"/>
      <c r="M33" s="177">
        <v>0</v>
      </c>
      <c r="N33" s="178"/>
      <c r="O33" s="179">
        <v>1</v>
      </c>
      <c r="P33" s="159"/>
      <c r="Q33" s="176">
        <v>45</v>
      </c>
      <c r="R33" s="1478" t="s">
        <v>619</v>
      </c>
      <c r="S33" s="1479"/>
      <c r="T33" s="1479"/>
      <c r="U33" s="1479"/>
      <c r="V33" s="1479"/>
      <c r="W33" s="1479"/>
      <c r="X33" s="1479"/>
      <c r="Y33" s="1480"/>
      <c r="Z33" s="177">
        <v>0</v>
      </c>
      <c r="AA33" s="177"/>
      <c r="AB33" s="177"/>
      <c r="AC33" s="178"/>
      <c r="AD33" s="179">
        <v>1</v>
      </c>
      <c r="AE33" s="152"/>
      <c r="AF33" s="180">
        <f t="shared" si="0"/>
        <v>1</v>
      </c>
      <c r="AG33" s="180">
        <f t="shared" si="1"/>
        <v>1</v>
      </c>
      <c r="AH33" s="152"/>
      <c r="AI33" s="152"/>
      <c r="AJ33" s="152"/>
      <c r="AK33" s="152"/>
      <c r="AL33" s="152"/>
      <c r="AM33" s="187"/>
      <c r="AN33" s="187"/>
      <c r="AO33" s="187"/>
      <c r="AP33" s="175"/>
      <c r="AQ33" s="175"/>
      <c r="AR33" s="1484">
        <f>AW27</f>
        <v>160</v>
      </c>
      <c r="AS33" s="1485"/>
      <c r="AT33" s="1485"/>
      <c r="AU33" s="1485"/>
      <c r="AV33" s="1486"/>
      <c r="AW33" s="1489"/>
      <c r="AX33" s="1490"/>
      <c r="AY33" s="1493"/>
      <c r="AZ33" s="198"/>
      <c r="BA33" s="152"/>
      <c r="BB33" s="196"/>
      <c r="BC33" s="175"/>
      <c r="BD33" s="175"/>
      <c r="BE33" s="175"/>
      <c r="BF33" s="175"/>
      <c r="BG33" s="175"/>
      <c r="BH33" s="175"/>
      <c r="BI33" s="175"/>
      <c r="BJ33" s="175"/>
      <c r="BK33" s="175"/>
      <c r="BL33" s="175"/>
      <c r="BM33" s="175"/>
      <c r="BN33" s="175"/>
      <c r="BO33" s="187"/>
      <c r="BP33" s="197">
        <v>32</v>
      </c>
      <c r="BQ33" s="175"/>
      <c r="BR33" s="175"/>
      <c r="BS33" s="175"/>
      <c r="BT33" s="175"/>
      <c r="BU33" s="175"/>
      <c r="BV33" s="175"/>
      <c r="BW33" s="175"/>
      <c r="BX33" s="175"/>
      <c r="BY33" s="175"/>
      <c r="BZ33" s="175"/>
      <c r="CA33" s="175"/>
      <c r="CB33" s="175"/>
      <c r="CC33" s="175"/>
      <c r="CD33" s="175"/>
      <c r="CE33" s="175"/>
      <c r="CF33" s="175"/>
      <c r="CG33" s="175"/>
      <c r="CH33" s="175"/>
      <c r="CI33" s="175"/>
      <c r="CJ33" s="175"/>
      <c r="CK33" s="175"/>
      <c r="CL33" s="175"/>
      <c r="CM33" s="175"/>
      <c r="CN33" s="175"/>
      <c r="CO33" s="175"/>
      <c r="CP33" s="175"/>
      <c r="CQ33" s="175"/>
      <c r="CR33" s="175"/>
      <c r="CS33" s="175"/>
      <c r="CT33" s="175"/>
      <c r="CU33" s="175"/>
      <c r="CV33" s="175"/>
      <c r="CW33" s="175"/>
      <c r="CX33" s="175"/>
      <c r="CY33" s="175"/>
      <c r="CZ33" s="175"/>
      <c r="DA33" s="175"/>
      <c r="DB33" s="175"/>
      <c r="DC33" s="175"/>
      <c r="DD33" s="175"/>
      <c r="DE33" s="175"/>
      <c r="DF33" s="175"/>
      <c r="DG33" s="175"/>
      <c r="DH33" s="175"/>
      <c r="DI33" s="175"/>
      <c r="DJ33" s="175"/>
      <c r="DK33" s="175"/>
      <c r="DL33" s="175"/>
      <c r="DM33" s="175"/>
      <c r="DN33" s="175"/>
      <c r="DO33" s="175"/>
      <c r="DP33" s="175"/>
      <c r="DQ33" s="175"/>
      <c r="DR33" s="175"/>
      <c r="DS33" s="175"/>
      <c r="DT33" s="175"/>
      <c r="DU33" s="175"/>
      <c r="DV33" s="175"/>
      <c r="DW33" s="175"/>
    </row>
    <row r="34" spans="1:127" s="182" customFormat="1" ht="21" customHeight="1">
      <c r="A34" s="152"/>
      <c r="B34" s="176">
        <v>17</v>
      </c>
      <c r="C34" s="1472" t="s">
        <v>620</v>
      </c>
      <c r="D34" s="1473"/>
      <c r="E34" s="1473"/>
      <c r="F34" s="1473"/>
      <c r="G34" s="1473"/>
      <c r="H34" s="1473"/>
      <c r="I34" s="1473"/>
      <c r="J34" s="1474"/>
      <c r="K34" s="177">
        <v>0</v>
      </c>
      <c r="L34" s="177"/>
      <c r="M34" s="177">
        <v>1</v>
      </c>
      <c r="N34" s="178"/>
      <c r="O34" s="179"/>
      <c r="P34" s="159"/>
      <c r="Q34" s="176">
        <v>46</v>
      </c>
      <c r="R34" s="1481" t="s">
        <v>621</v>
      </c>
      <c r="S34" s="1482"/>
      <c r="T34" s="1482"/>
      <c r="U34" s="1482"/>
      <c r="V34" s="1482"/>
      <c r="W34" s="1482"/>
      <c r="X34" s="1482"/>
      <c r="Y34" s="1483"/>
      <c r="Z34" s="177">
        <v>0</v>
      </c>
      <c r="AA34" s="177"/>
      <c r="AB34" s="199"/>
      <c r="AC34" s="200"/>
      <c r="AD34" s="179">
        <v>1</v>
      </c>
      <c r="AE34" s="152"/>
      <c r="AF34" s="180">
        <f t="shared" si="0"/>
        <v>0.79</v>
      </c>
      <c r="AG34" s="180">
        <f t="shared" si="1"/>
        <v>1</v>
      </c>
      <c r="AH34" s="152"/>
      <c r="AI34" s="152"/>
      <c r="AJ34" s="152"/>
      <c r="AK34" s="152"/>
      <c r="AL34" s="152"/>
      <c r="AM34" s="152"/>
      <c r="AN34" s="152"/>
      <c r="AO34" s="152"/>
      <c r="AP34" s="152"/>
      <c r="AQ34" s="152"/>
      <c r="AR34" s="152"/>
      <c r="AS34" s="152"/>
      <c r="AT34" s="201"/>
      <c r="AU34" s="152"/>
      <c r="AV34" s="152"/>
      <c r="AW34" s="152"/>
      <c r="AX34" s="152"/>
      <c r="AY34" s="152"/>
      <c r="AZ34" s="152"/>
      <c r="BA34" s="152"/>
      <c r="BB34" s="196"/>
      <c r="BC34" s="175"/>
      <c r="BD34" s="175"/>
      <c r="BE34" s="175"/>
      <c r="BF34" s="175"/>
      <c r="BG34" s="175"/>
      <c r="BH34" s="175"/>
      <c r="BI34" s="175"/>
      <c r="BJ34" s="175"/>
      <c r="BK34" s="175"/>
      <c r="BL34" s="175"/>
      <c r="BM34" s="175"/>
      <c r="BN34" s="175"/>
      <c r="BO34" s="187"/>
      <c r="BP34" s="197">
        <v>33</v>
      </c>
      <c r="BQ34" s="175"/>
      <c r="BR34" s="175"/>
      <c r="BS34" s="175"/>
      <c r="BT34" s="175"/>
      <c r="BU34" s="175"/>
      <c r="BV34" s="175"/>
      <c r="BW34" s="175"/>
      <c r="BX34" s="175"/>
      <c r="BY34" s="175"/>
      <c r="BZ34" s="175"/>
      <c r="CA34" s="175"/>
      <c r="CB34" s="175"/>
      <c r="CC34" s="175"/>
      <c r="CD34" s="175"/>
      <c r="CE34" s="175"/>
      <c r="CF34" s="175"/>
      <c r="CG34" s="175"/>
      <c r="CH34" s="175"/>
      <c r="CI34" s="175"/>
      <c r="CJ34" s="175"/>
      <c r="CK34" s="175"/>
      <c r="CL34" s="175"/>
      <c r="CM34" s="175"/>
      <c r="CN34" s="175"/>
      <c r="CO34" s="175"/>
      <c r="CP34" s="175"/>
      <c r="CQ34" s="175"/>
      <c r="CR34" s="175"/>
      <c r="CS34" s="175"/>
      <c r="CT34" s="175"/>
      <c r="CU34" s="175"/>
      <c r="CV34" s="175"/>
      <c r="CW34" s="175"/>
      <c r="CX34" s="175"/>
      <c r="CY34" s="175"/>
      <c r="CZ34" s="175"/>
      <c r="DA34" s="175"/>
      <c r="DB34" s="175"/>
      <c r="DC34" s="175"/>
      <c r="DD34" s="175"/>
      <c r="DE34" s="175"/>
      <c r="DF34" s="175"/>
      <c r="DG34" s="175"/>
      <c r="DH34" s="175"/>
      <c r="DI34" s="175"/>
      <c r="DJ34" s="175"/>
      <c r="DK34" s="175"/>
      <c r="DL34" s="175"/>
      <c r="DM34" s="175"/>
      <c r="DN34" s="175"/>
      <c r="DO34" s="175"/>
      <c r="DP34" s="175"/>
      <c r="DQ34" s="175"/>
      <c r="DR34" s="175"/>
      <c r="DS34" s="175"/>
      <c r="DT34" s="175"/>
      <c r="DU34" s="175"/>
      <c r="DV34" s="175"/>
      <c r="DW34" s="175"/>
    </row>
    <row r="35" spans="1:127" s="182" customFormat="1" ht="21" customHeight="1">
      <c r="A35" s="152"/>
      <c r="B35" s="176">
        <v>18</v>
      </c>
      <c r="C35" s="1472" t="s">
        <v>622</v>
      </c>
      <c r="D35" s="1473"/>
      <c r="E35" s="1473"/>
      <c r="F35" s="1473"/>
      <c r="G35" s="1473"/>
      <c r="H35" s="1473"/>
      <c r="I35" s="1473"/>
      <c r="J35" s="1474"/>
      <c r="K35" s="177">
        <v>0</v>
      </c>
      <c r="L35" s="177">
        <v>1</v>
      </c>
      <c r="M35" s="177"/>
      <c r="N35" s="178"/>
      <c r="O35" s="179">
        <v>0</v>
      </c>
      <c r="P35" s="159"/>
      <c r="Q35" s="176">
        <v>47</v>
      </c>
      <c r="R35" s="1472" t="s">
        <v>623</v>
      </c>
      <c r="S35" s="1473"/>
      <c r="T35" s="1473"/>
      <c r="U35" s="1473"/>
      <c r="V35" s="1473"/>
      <c r="W35" s="1473"/>
      <c r="X35" s="1473"/>
      <c r="Y35" s="1474"/>
      <c r="Z35" s="177">
        <v>0</v>
      </c>
      <c r="AA35" s="177"/>
      <c r="AB35" s="177"/>
      <c r="AC35" s="178"/>
      <c r="AD35" s="179">
        <v>1</v>
      </c>
      <c r="AE35" s="152"/>
      <c r="AF35" s="180">
        <f t="shared" si="0"/>
        <v>0.89</v>
      </c>
      <c r="AG35" s="180">
        <f t="shared" si="1"/>
        <v>1</v>
      </c>
      <c r="AH35" s="152"/>
      <c r="AI35" s="152"/>
      <c r="AJ35" s="152"/>
      <c r="AK35" s="152"/>
      <c r="AL35" s="152"/>
      <c r="AM35" s="152"/>
      <c r="AN35" s="152"/>
      <c r="AO35" s="152"/>
      <c r="AP35" s="152"/>
      <c r="AQ35" s="152"/>
      <c r="AR35" s="152"/>
      <c r="AS35" s="152"/>
      <c r="AT35" s="152"/>
      <c r="AU35" s="152"/>
      <c r="AV35" s="152"/>
      <c r="AW35" s="152"/>
      <c r="AX35" s="152"/>
      <c r="AY35" s="152"/>
      <c r="AZ35" s="152"/>
      <c r="BA35" s="152"/>
      <c r="BB35" s="196"/>
      <c r="BC35" s="175"/>
      <c r="BD35" s="175"/>
      <c r="BE35" s="175"/>
      <c r="BF35" s="175"/>
      <c r="BG35" s="175"/>
      <c r="BH35" s="175"/>
      <c r="BI35" s="175"/>
      <c r="BJ35" s="175"/>
      <c r="BK35" s="175"/>
      <c r="BL35" s="175"/>
      <c r="BM35" s="175"/>
      <c r="BN35" s="175"/>
      <c r="BO35" s="187"/>
      <c r="BP35" s="197">
        <v>34</v>
      </c>
      <c r="BQ35" s="175"/>
      <c r="BR35" s="175"/>
      <c r="BS35" s="175"/>
      <c r="BT35" s="175"/>
      <c r="BU35" s="175"/>
      <c r="BV35" s="175"/>
      <c r="BW35" s="175"/>
      <c r="BX35" s="175"/>
      <c r="BY35" s="202"/>
      <c r="BZ35" s="202"/>
      <c r="CA35" s="202"/>
      <c r="CB35" s="202"/>
      <c r="CC35" s="202"/>
      <c r="CD35" s="202"/>
      <c r="CE35" s="202"/>
      <c r="CF35" s="202"/>
      <c r="CG35" s="202"/>
      <c r="CH35" s="202"/>
      <c r="CI35" s="202"/>
      <c r="CJ35" s="202"/>
      <c r="CK35" s="202"/>
      <c r="CL35" s="202"/>
      <c r="CM35" s="202"/>
      <c r="CN35" s="202"/>
      <c r="CO35" s="202"/>
      <c r="CP35" s="202"/>
      <c r="CQ35" s="202"/>
      <c r="CR35" s="202"/>
      <c r="CS35" s="202"/>
      <c r="CT35" s="202"/>
      <c r="CU35" s="202"/>
      <c r="CV35" s="202"/>
      <c r="CW35" s="202"/>
      <c r="CX35" s="202"/>
      <c r="CY35" s="202"/>
      <c r="CZ35" s="202"/>
      <c r="DA35" s="202"/>
      <c r="DB35" s="202"/>
      <c r="DC35" s="202"/>
      <c r="DD35" s="202"/>
      <c r="DE35" s="202"/>
      <c r="DF35" s="202"/>
      <c r="DG35" s="202"/>
      <c r="DH35" s="202"/>
      <c r="DI35" s="202"/>
      <c r="DJ35" s="202"/>
      <c r="DK35" s="202"/>
      <c r="DL35" s="202"/>
      <c r="DM35" s="202"/>
      <c r="DN35" s="202"/>
      <c r="DO35" s="202"/>
      <c r="DP35" s="202"/>
      <c r="DQ35" s="202"/>
      <c r="DR35" s="202"/>
      <c r="DS35" s="202"/>
      <c r="DT35" s="202"/>
      <c r="DU35" s="202"/>
      <c r="DV35" s="202"/>
      <c r="DW35" s="202"/>
    </row>
    <row r="36" spans="1:127" s="182" customFormat="1" ht="21" customHeight="1">
      <c r="A36" s="152"/>
      <c r="B36" s="176">
        <v>19</v>
      </c>
      <c r="C36" s="1472" t="s">
        <v>624</v>
      </c>
      <c r="D36" s="1473"/>
      <c r="E36" s="1473"/>
      <c r="F36" s="1473"/>
      <c r="G36" s="1473"/>
      <c r="H36" s="1473"/>
      <c r="I36" s="1473"/>
      <c r="J36" s="1474"/>
      <c r="K36" s="177"/>
      <c r="L36" s="177"/>
      <c r="M36" s="177"/>
      <c r="N36" s="178"/>
      <c r="O36" s="179">
        <v>1</v>
      </c>
      <c r="P36" s="159"/>
      <c r="Q36" s="176">
        <v>48</v>
      </c>
      <c r="R36" s="1472" t="s">
        <v>625</v>
      </c>
      <c r="S36" s="1473"/>
      <c r="T36" s="1473"/>
      <c r="U36" s="1473"/>
      <c r="V36" s="1473"/>
      <c r="W36" s="1473"/>
      <c r="X36" s="1473"/>
      <c r="Y36" s="1474"/>
      <c r="Z36" s="177">
        <v>0</v>
      </c>
      <c r="AA36" s="177"/>
      <c r="AB36" s="177"/>
      <c r="AC36" s="178"/>
      <c r="AD36" s="179">
        <v>1</v>
      </c>
      <c r="AE36" s="152"/>
      <c r="AF36" s="180">
        <f t="shared" si="0"/>
        <v>1</v>
      </c>
      <c r="AG36" s="180">
        <f t="shared" si="1"/>
        <v>1</v>
      </c>
      <c r="AH36" s="152"/>
      <c r="AI36" s="152"/>
      <c r="AJ36" s="152"/>
      <c r="AK36" s="152"/>
      <c r="AL36" s="152"/>
      <c r="AM36" s="152"/>
      <c r="AN36" s="152"/>
      <c r="AO36" s="152"/>
      <c r="AP36" s="152"/>
      <c r="AQ36" s="152"/>
      <c r="AR36" s="152"/>
      <c r="AS36" s="152"/>
      <c r="AT36" s="152"/>
      <c r="AU36" s="152"/>
      <c r="AV36" s="152"/>
      <c r="AW36" s="152"/>
      <c r="AX36" s="152"/>
      <c r="AY36" s="152"/>
      <c r="AZ36" s="152"/>
      <c r="BA36" s="152"/>
      <c r="BB36" s="196"/>
      <c r="BC36" s="175"/>
      <c r="BD36" s="175"/>
      <c r="BE36" s="175"/>
      <c r="BF36" s="175"/>
      <c r="BG36" s="175"/>
      <c r="BH36" s="175"/>
      <c r="BI36" s="175"/>
      <c r="BJ36" s="175"/>
      <c r="BK36" s="175"/>
      <c r="BL36" s="175"/>
      <c r="BM36" s="175"/>
      <c r="BN36" s="175"/>
      <c r="BO36" s="187"/>
      <c r="BP36" s="197">
        <v>35</v>
      </c>
      <c r="BQ36" s="175"/>
      <c r="BR36" s="175"/>
      <c r="BS36" s="175"/>
      <c r="BT36" s="175"/>
      <c r="BU36" s="175"/>
      <c r="BV36" s="175"/>
      <c r="BW36" s="175"/>
      <c r="BX36" s="175"/>
      <c r="BY36" s="202"/>
      <c r="BZ36" s="202"/>
      <c r="CA36" s="202"/>
      <c r="CB36" s="202"/>
      <c r="CC36" s="202"/>
      <c r="CD36" s="202"/>
      <c r="CE36" s="202"/>
      <c r="CF36" s="202"/>
      <c r="CG36" s="202"/>
      <c r="CH36" s="202"/>
      <c r="CI36" s="202"/>
      <c r="CJ36" s="202"/>
      <c r="CK36" s="202"/>
      <c r="CL36" s="202"/>
      <c r="CM36" s="202"/>
      <c r="CN36" s="202"/>
      <c r="CO36" s="202"/>
      <c r="CP36" s="202"/>
      <c r="CQ36" s="202"/>
      <c r="CR36" s="202"/>
      <c r="CS36" s="202"/>
      <c r="CT36" s="202"/>
      <c r="CU36" s="202"/>
      <c r="CV36" s="202"/>
      <c r="CW36" s="202"/>
      <c r="CX36" s="202"/>
      <c r="CY36" s="202"/>
      <c r="CZ36" s="202"/>
      <c r="DA36" s="202"/>
      <c r="DB36" s="202"/>
      <c r="DC36" s="202"/>
      <c r="DD36" s="202"/>
      <c r="DE36" s="202"/>
      <c r="DF36" s="202"/>
      <c r="DG36" s="202"/>
      <c r="DH36" s="202"/>
      <c r="DI36" s="202"/>
      <c r="DJ36" s="202"/>
      <c r="DK36" s="202"/>
      <c r="DL36" s="202"/>
      <c r="DM36" s="202"/>
      <c r="DN36" s="202"/>
      <c r="DO36" s="202"/>
      <c r="DP36" s="202"/>
      <c r="DQ36" s="202"/>
      <c r="DR36" s="202"/>
      <c r="DS36" s="202"/>
      <c r="DT36" s="202"/>
      <c r="DU36" s="202"/>
      <c r="DV36" s="202"/>
      <c r="DW36" s="202"/>
    </row>
    <row r="37" spans="1:127" s="182" customFormat="1" ht="21" customHeight="1">
      <c r="A37" s="152"/>
      <c r="B37" s="176">
        <v>20</v>
      </c>
      <c r="C37" s="1472" t="s">
        <v>626</v>
      </c>
      <c r="D37" s="1473"/>
      <c r="E37" s="1473"/>
      <c r="F37" s="1473"/>
      <c r="G37" s="1473"/>
      <c r="H37" s="1473"/>
      <c r="I37" s="1473"/>
      <c r="J37" s="1474"/>
      <c r="K37" s="177"/>
      <c r="L37" s="177">
        <v>1</v>
      </c>
      <c r="M37" s="177">
        <v>0</v>
      </c>
      <c r="N37" s="178"/>
      <c r="O37" s="179">
        <v>0</v>
      </c>
      <c r="P37" s="159"/>
      <c r="Q37" s="176">
        <v>49</v>
      </c>
      <c r="R37" s="1472" t="s">
        <v>627</v>
      </c>
      <c r="S37" s="1473"/>
      <c r="T37" s="1473"/>
      <c r="U37" s="1473"/>
      <c r="V37" s="1473"/>
      <c r="W37" s="1473"/>
      <c r="X37" s="1473"/>
      <c r="Y37" s="1474"/>
      <c r="Z37" s="177">
        <v>0</v>
      </c>
      <c r="AA37" s="177"/>
      <c r="AB37" s="177"/>
      <c r="AC37" s="178"/>
      <c r="AD37" s="179">
        <v>1</v>
      </c>
      <c r="AE37" s="152"/>
      <c r="AF37" s="180">
        <f t="shared" si="0"/>
        <v>0.89</v>
      </c>
      <c r="AG37" s="180">
        <f t="shared" si="1"/>
        <v>1</v>
      </c>
      <c r="AH37" s="152"/>
      <c r="AI37" s="152"/>
      <c r="AJ37" s="152"/>
      <c r="AK37" s="152"/>
      <c r="AL37" s="152"/>
      <c r="AM37" s="152"/>
      <c r="AN37" s="152"/>
      <c r="AO37" s="152"/>
      <c r="AP37" s="152"/>
      <c r="AQ37" s="152"/>
      <c r="AR37" s="152"/>
      <c r="AS37" s="152"/>
      <c r="AT37" s="152"/>
      <c r="AU37" s="152"/>
      <c r="AV37" s="152"/>
      <c r="AW37" s="152"/>
      <c r="AX37" s="152"/>
      <c r="AY37" s="152"/>
      <c r="AZ37" s="152"/>
      <c r="BA37" s="152"/>
      <c r="BB37" s="196"/>
      <c r="BC37" s="175"/>
      <c r="BD37" s="175"/>
      <c r="BE37" s="175"/>
      <c r="BF37" s="175"/>
      <c r="BG37" s="175"/>
      <c r="BH37" s="175"/>
      <c r="BI37" s="175"/>
      <c r="BJ37" s="175"/>
      <c r="BK37" s="175"/>
      <c r="BL37" s="175"/>
      <c r="BM37" s="175"/>
      <c r="BN37" s="175"/>
      <c r="BO37" s="187"/>
      <c r="BP37" s="197">
        <v>36</v>
      </c>
      <c r="BQ37" s="175"/>
      <c r="BR37" s="175"/>
      <c r="BS37" s="175"/>
      <c r="BT37" s="175"/>
      <c r="BU37" s="175"/>
      <c r="BV37" s="175"/>
      <c r="BW37" s="175"/>
      <c r="BX37" s="175"/>
      <c r="BY37" s="202"/>
      <c r="BZ37" s="202"/>
      <c r="CA37" s="202"/>
      <c r="CB37" s="202"/>
      <c r="CC37" s="202"/>
      <c r="CD37" s="202"/>
      <c r="CE37" s="202"/>
      <c r="CF37" s="202"/>
      <c r="CG37" s="202"/>
      <c r="CH37" s="202"/>
      <c r="CI37" s="202"/>
      <c r="CJ37" s="202"/>
      <c r="CK37" s="202"/>
      <c r="CL37" s="202"/>
      <c r="CM37" s="202"/>
      <c r="CN37" s="202"/>
      <c r="CO37" s="202"/>
      <c r="CP37" s="202"/>
      <c r="CQ37" s="202"/>
      <c r="CR37" s="202"/>
      <c r="CS37" s="202"/>
      <c r="CT37" s="202"/>
      <c r="CU37" s="202"/>
      <c r="CV37" s="202"/>
      <c r="CW37" s="202"/>
      <c r="CX37" s="202"/>
      <c r="CY37" s="202"/>
      <c r="CZ37" s="202"/>
      <c r="DA37" s="202"/>
      <c r="DB37" s="202"/>
      <c r="DC37" s="202"/>
      <c r="DD37" s="202"/>
      <c r="DE37" s="202"/>
      <c r="DF37" s="202"/>
      <c r="DG37" s="202"/>
      <c r="DH37" s="202"/>
      <c r="DI37" s="202"/>
      <c r="DJ37" s="202"/>
      <c r="DK37" s="202"/>
      <c r="DL37" s="202"/>
      <c r="DM37" s="202"/>
      <c r="DN37" s="202"/>
      <c r="DO37" s="202"/>
      <c r="DP37" s="202"/>
      <c r="DQ37" s="202"/>
      <c r="DR37" s="202"/>
      <c r="DS37" s="202"/>
      <c r="DT37" s="202"/>
      <c r="DU37" s="202"/>
      <c r="DV37" s="202"/>
      <c r="DW37" s="202"/>
    </row>
    <row r="38" spans="1:127" s="182" customFormat="1" ht="21" customHeight="1">
      <c r="A38" s="152"/>
      <c r="B38" s="176">
        <v>21</v>
      </c>
      <c r="C38" s="1472" t="s">
        <v>628</v>
      </c>
      <c r="D38" s="1473"/>
      <c r="E38" s="1473"/>
      <c r="F38" s="1473"/>
      <c r="G38" s="1473"/>
      <c r="H38" s="1473"/>
      <c r="I38" s="1473"/>
      <c r="J38" s="1474"/>
      <c r="K38" s="177">
        <v>1</v>
      </c>
      <c r="L38" s="177">
        <v>0</v>
      </c>
      <c r="M38" s="177"/>
      <c r="N38" s="178"/>
      <c r="O38" s="179">
        <v>0</v>
      </c>
      <c r="P38" s="159"/>
      <c r="Q38" s="176">
        <v>50</v>
      </c>
      <c r="R38" s="1472" t="s">
        <v>629</v>
      </c>
      <c r="S38" s="1473"/>
      <c r="T38" s="1473"/>
      <c r="U38" s="1473"/>
      <c r="V38" s="1473"/>
      <c r="W38" s="1473"/>
      <c r="X38" s="1473"/>
      <c r="Y38" s="1474"/>
      <c r="Z38" s="177">
        <v>0</v>
      </c>
      <c r="AA38" s="177"/>
      <c r="AB38" s="177"/>
      <c r="AC38" s="178"/>
      <c r="AD38" s="179">
        <v>1</v>
      </c>
      <c r="AE38" s="152"/>
      <c r="AF38" s="180">
        <f t="shared" si="0"/>
        <v>1</v>
      </c>
      <c r="AG38" s="180">
        <f t="shared" si="1"/>
        <v>1</v>
      </c>
      <c r="AH38" s="152"/>
      <c r="AI38" s="152"/>
      <c r="AJ38" s="152"/>
      <c r="AK38" s="152"/>
      <c r="AL38" s="152"/>
      <c r="AM38" s="152"/>
      <c r="AN38" s="152"/>
      <c r="AO38" s="152"/>
      <c r="AP38" s="152"/>
      <c r="AQ38" s="152"/>
      <c r="AR38" s="152"/>
      <c r="AS38" s="152"/>
      <c r="AT38" s="152"/>
      <c r="AU38" s="152"/>
      <c r="AV38" s="152"/>
      <c r="AW38" s="152"/>
      <c r="AX38" s="152"/>
      <c r="AY38" s="152"/>
      <c r="AZ38" s="152"/>
      <c r="BA38" s="152"/>
      <c r="BB38" s="196"/>
      <c r="BC38" s="175"/>
      <c r="BD38" s="175"/>
      <c r="BE38" s="175"/>
      <c r="BF38" s="175"/>
      <c r="BG38" s="175"/>
      <c r="BH38" s="175"/>
      <c r="BI38" s="175"/>
      <c r="BJ38" s="175"/>
      <c r="BK38" s="175"/>
      <c r="BL38" s="175"/>
      <c r="BM38" s="175"/>
      <c r="BN38" s="175"/>
      <c r="BO38" s="187"/>
      <c r="BP38" s="197">
        <v>37</v>
      </c>
      <c r="BQ38" s="175"/>
      <c r="BR38" s="175"/>
      <c r="BS38" s="175"/>
      <c r="BT38" s="175"/>
      <c r="BU38" s="175"/>
      <c r="BV38" s="175"/>
      <c r="BW38" s="175"/>
      <c r="BX38" s="175"/>
      <c r="BY38" s="202"/>
      <c r="BZ38" s="202"/>
      <c r="CA38" s="202"/>
      <c r="CB38" s="202"/>
      <c r="CC38" s="202"/>
      <c r="CD38" s="202"/>
      <c r="CE38" s="202"/>
      <c r="CF38" s="202"/>
      <c r="CG38" s="202"/>
      <c r="CH38" s="202"/>
      <c r="CI38" s="202"/>
      <c r="CJ38" s="202"/>
      <c r="CK38" s="202"/>
      <c r="CL38" s="202"/>
      <c r="CM38" s="202"/>
      <c r="CN38" s="202"/>
      <c r="CO38" s="202"/>
      <c r="CP38" s="202"/>
      <c r="CQ38" s="202"/>
      <c r="CR38" s="202"/>
      <c r="CS38" s="202"/>
      <c r="CT38" s="202"/>
      <c r="CU38" s="202"/>
      <c r="CV38" s="202"/>
      <c r="CW38" s="202"/>
      <c r="CX38" s="202"/>
      <c r="CY38" s="202"/>
      <c r="CZ38" s="202"/>
      <c r="DA38" s="202"/>
      <c r="DB38" s="202"/>
      <c r="DC38" s="202"/>
      <c r="DD38" s="202"/>
      <c r="DE38" s="202"/>
      <c r="DF38" s="202"/>
      <c r="DG38" s="202"/>
      <c r="DH38" s="202"/>
      <c r="DI38" s="202"/>
      <c r="DJ38" s="202"/>
      <c r="DK38" s="202"/>
      <c r="DL38" s="202"/>
      <c r="DM38" s="202"/>
      <c r="DN38" s="202"/>
      <c r="DO38" s="202"/>
      <c r="DP38" s="202"/>
      <c r="DQ38" s="202"/>
      <c r="DR38" s="202"/>
      <c r="DS38" s="202"/>
      <c r="DT38" s="202"/>
      <c r="DU38" s="202"/>
      <c r="DV38" s="202"/>
      <c r="DW38" s="202"/>
    </row>
    <row r="39" spans="1:127" s="182" customFormat="1" ht="21" customHeight="1">
      <c r="A39" s="152"/>
      <c r="B39" s="176">
        <v>22</v>
      </c>
      <c r="C39" s="1472" t="s">
        <v>630</v>
      </c>
      <c r="D39" s="1473"/>
      <c r="E39" s="1473"/>
      <c r="F39" s="1473"/>
      <c r="G39" s="1473"/>
      <c r="H39" s="1473"/>
      <c r="I39" s="1473"/>
      <c r="J39" s="1474"/>
      <c r="K39" s="177">
        <v>1</v>
      </c>
      <c r="L39" s="177">
        <v>0</v>
      </c>
      <c r="M39" s="177"/>
      <c r="N39" s="178"/>
      <c r="O39" s="179"/>
      <c r="P39" s="159"/>
      <c r="Q39" s="176">
        <v>51</v>
      </c>
      <c r="R39" s="1475" t="s">
        <v>631</v>
      </c>
      <c r="S39" s="1476"/>
      <c r="T39" s="1476"/>
      <c r="U39" s="1476"/>
      <c r="V39" s="1476"/>
      <c r="W39" s="1476"/>
      <c r="X39" s="1476"/>
      <c r="Y39" s="1477"/>
      <c r="Z39" s="177">
        <v>0</v>
      </c>
      <c r="AA39" s="177"/>
      <c r="AB39" s="177"/>
      <c r="AC39" s="178"/>
      <c r="AD39" s="179">
        <v>1</v>
      </c>
      <c r="AE39" s="152"/>
      <c r="AF39" s="180">
        <f t="shared" si="0"/>
        <v>1</v>
      </c>
      <c r="AG39" s="180">
        <f t="shared" si="1"/>
        <v>1</v>
      </c>
      <c r="AH39" s="152"/>
      <c r="AI39" s="152"/>
      <c r="AJ39" s="152"/>
      <c r="AK39" s="152"/>
      <c r="AL39" s="152"/>
      <c r="AM39" s="152"/>
      <c r="AN39" s="152"/>
      <c r="AO39" s="152"/>
      <c r="AP39" s="152"/>
      <c r="AQ39" s="152"/>
      <c r="AR39" s="152"/>
      <c r="AS39" s="152"/>
      <c r="AT39" s="152"/>
      <c r="AU39" s="152"/>
      <c r="AV39" s="152"/>
      <c r="AW39" s="152"/>
      <c r="AX39" s="152"/>
      <c r="AY39" s="152"/>
      <c r="AZ39" s="152"/>
      <c r="BA39" s="152"/>
      <c r="BB39" s="196"/>
      <c r="BC39" s="175"/>
      <c r="BD39" s="175"/>
      <c r="BE39" s="175"/>
      <c r="BF39" s="175"/>
      <c r="BG39" s="175"/>
      <c r="BH39" s="175"/>
      <c r="BI39" s="175"/>
      <c r="BJ39" s="175"/>
      <c r="BK39" s="175"/>
      <c r="BL39" s="175"/>
      <c r="BM39" s="175"/>
      <c r="BN39" s="175"/>
      <c r="BO39" s="187"/>
      <c r="BP39" s="197">
        <v>38</v>
      </c>
      <c r="BQ39" s="175"/>
      <c r="BR39" s="175"/>
      <c r="BS39" s="175"/>
      <c r="BT39" s="175"/>
      <c r="BU39" s="175"/>
      <c r="BV39" s="175"/>
      <c r="BW39" s="175"/>
      <c r="BX39" s="175"/>
      <c r="BY39" s="202"/>
      <c r="BZ39" s="202"/>
      <c r="CA39" s="202"/>
      <c r="CB39" s="202"/>
      <c r="CC39" s="202"/>
      <c r="CD39" s="202"/>
      <c r="CE39" s="202"/>
      <c r="CF39" s="202"/>
      <c r="CG39" s="202"/>
      <c r="CH39" s="202"/>
      <c r="CI39" s="202"/>
      <c r="CJ39" s="202"/>
      <c r="CK39" s="202"/>
      <c r="CL39" s="202"/>
      <c r="CM39" s="202"/>
      <c r="CN39" s="202"/>
      <c r="CO39" s="202"/>
      <c r="CP39" s="202"/>
      <c r="CQ39" s="202"/>
      <c r="CR39" s="202"/>
      <c r="CS39" s="202"/>
      <c r="CT39" s="202"/>
      <c r="CU39" s="202"/>
      <c r="CV39" s="202"/>
      <c r="CW39" s="202"/>
      <c r="CX39" s="202"/>
      <c r="CY39" s="202"/>
      <c r="CZ39" s="202"/>
      <c r="DA39" s="202"/>
      <c r="DB39" s="202"/>
      <c r="DC39" s="202"/>
      <c r="DD39" s="202"/>
      <c r="DE39" s="202"/>
      <c r="DF39" s="202"/>
      <c r="DG39" s="202"/>
      <c r="DH39" s="202"/>
      <c r="DI39" s="202"/>
      <c r="DJ39" s="202"/>
      <c r="DK39" s="202"/>
      <c r="DL39" s="202"/>
      <c r="DM39" s="202"/>
      <c r="DN39" s="202"/>
      <c r="DO39" s="202"/>
      <c r="DP39" s="202"/>
      <c r="DQ39" s="202"/>
      <c r="DR39" s="202"/>
      <c r="DS39" s="202"/>
      <c r="DT39" s="202"/>
      <c r="DU39" s="202"/>
      <c r="DV39" s="202"/>
      <c r="DW39" s="202"/>
    </row>
    <row r="40" spans="1:127" s="182" customFormat="1" ht="21" customHeight="1">
      <c r="A40" s="152"/>
      <c r="B40" s="176">
        <v>23</v>
      </c>
      <c r="C40" s="1472" t="s">
        <v>632</v>
      </c>
      <c r="D40" s="1473"/>
      <c r="E40" s="1473"/>
      <c r="F40" s="1473"/>
      <c r="G40" s="1473"/>
      <c r="H40" s="1473"/>
      <c r="I40" s="1473"/>
      <c r="J40" s="1474"/>
      <c r="K40" s="177">
        <v>0</v>
      </c>
      <c r="L40" s="177">
        <v>0</v>
      </c>
      <c r="M40" s="177">
        <v>0</v>
      </c>
      <c r="N40" s="178">
        <v>1</v>
      </c>
      <c r="O40" s="179">
        <v>0</v>
      </c>
      <c r="P40" s="159"/>
      <c r="Q40" s="176">
        <v>52</v>
      </c>
      <c r="R40" s="1478" t="s">
        <v>633</v>
      </c>
      <c r="S40" s="1479"/>
      <c r="T40" s="1479"/>
      <c r="U40" s="1479"/>
      <c r="V40" s="1479"/>
      <c r="W40" s="1479"/>
      <c r="X40" s="1479"/>
      <c r="Y40" s="1480"/>
      <c r="Z40" s="177"/>
      <c r="AA40" s="177">
        <v>1</v>
      </c>
      <c r="AB40" s="177"/>
      <c r="AC40" s="178">
        <v>0</v>
      </c>
      <c r="AD40" s="179">
        <v>0</v>
      </c>
      <c r="AE40" s="152"/>
      <c r="AF40" s="180">
        <f t="shared" si="0"/>
        <v>0.69</v>
      </c>
      <c r="AG40" s="180">
        <f t="shared" si="1"/>
        <v>0.89</v>
      </c>
      <c r="AH40" s="152"/>
      <c r="AI40" s="152"/>
      <c r="AJ40" s="152"/>
      <c r="AK40" s="152"/>
      <c r="AL40" s="152"/>
      <c r="AM40" s="152"/>
      <c r="AN40" s="152"/>
      <c r="AO40" s="152"/>
      <c r="AP40" s="152"/>
      <c r="AQ40" s="152"/>
      <c r="AR40" s="152"/>
      <c r="AS40" s="152"/>
      <c r="AT40" s="152"/>
      <c r="AU40" s="152"/>
      <c r="AV40" s="152"/>
      <c r="AW40" s="152"/>
      <c r="AX40" s="152"/>
      <c r="AY40" s="152"/>
      <c r="AZ40" s="152"/>
      <c r="BA40" s="152"/>
      <c r="BB40" s="196"/>
      <c r="BC40" s="202"/>
      <c r="BD40" s="202"/>
      <c r="BE40" s="202"/>
      <c r="BF40" s="202"/>
      <c r="BG40" s="202"/>
      <c r="BH40" s="202"/>
      <c r="BI40" s="202"/>
      <c r="BJ40" s="202"/>
      <c r="BK40" s="187"/>
      <c r="BL40" s="196"/>
      <c r="BM40" s="202"/>
      <c r="BN40" s="202"/>
      <c r="BO40" s="202"/>
      <c r="BP40" s="202"/>
      <c r="BQ40" s="202"/>
      <c r="BR40" s="202"/>
      <c r="BS40" s="202"/>
      <c r="BT40" s="202"/>
      <c r="BU40" s="202"/>
      <c r="BV40" s="202"/>
      <c r="BW40" s="202"/>
      <c r="BX40" s="202"/>
      <c r="BY40" s="202"/>
      <c r="BZ40" s="202"/>
      <c r="CA40" s="202"/>
      <c r="CB40" s="202"/>
      <c r="CC40" s="202"/>
      <c r="CD40" s="202"/>
      <c r="CE40" s="202"/>
      <c r="CF40" s="202"/>
      <c r="CG40" s="202"/>
      <c r="CH40" s="202"/>
      <c r="CI40" s="202"/>
      <c r="CJ40" s="202"/>
      <c r="CK40" s="202"/>
      <c r="CL40" s="202"/>
      <c r="CM40" s="202"/>
      <c r="CN40" s="202"/>
      <c r="CO40" s="202"/>
      <c r="CP40" s="202"/>
      <c r="CQ40" s="202"/>
      <c r="CR40" s="202"/>
      <c r="CS40" s="202"/>
      <c r="CT40" s="202"/>
      <c r="CU40" s="202"/>
      <c r="CV40" s="202"/>
      <c r="CW40" s="202"/>
      <c r="CX40" s="202"/>
      <c r="CY40" s="202"/>
      <c r="CZ40" s="202"/>
      <c r="DA40" s="202"/>
      <c r="DB40" s="202"/>
      <c r="DC40" s="202"/>
      <c r="DD40" s="202"/>
      <c r="DE40" s="202"/>
      <c r="DF40" s="202"/>
      <c r="DG40" s="202"/>
      <c r="DH40" s="202"/>
      <c r="DI40" s="202"/>
      <c r="DJ40" s="202"/>
      <c r="DK40" s="202"/>
      <c r="DL40" s="202"/>
      <c r="DM40" s="202"/>
      <c r="DN40" s="202"/>
      <c r="DO40" s="202"/>
      <c r="DP40" s="202"/>
      <c r="DQ40" s="202"/>
      <c r="DR40" s="202"/>
      <c r="DS40" s="202"/>
      <c r="DT40" s="202"/>
      <c r="DU40" s="202"/>
      <c r="DV40" s="202"/>
      <c r="DW40" s="202"/>
    </row>
    <row r="41" spans="1:127" s="182" customFormat="1" ht="21" customHeight="1">
      <c r="A41" s="152"/>
      <c r="B41" s="176">
        <v>24</v>
      </c>
      <c r="C41" s="1472" t="s">
        <v>634</v>
      </c>
      <c r="D41" s="1473"/>
      <c r="E41" s="1473"/>
      <c r="F41" s="1473"/>
      <c r="G41" s="1473"/>
      <c r="H41" s="1473"/>
      <c r="I41" s="1473"/>
      <c r="J41" s="1474"/>
      <c r="K41" s="177"/>
      <c r="L41" s="177">
        <v>0</v>
      </c>
      <c r="M41" s="177">
        <v>1</v>
      </c>
      <c r="N41" s="178"/>
      <c r="O41" s="179">
        <v>0</v>
      </c>
      <c r="P41" s="159"/>
      <c r="Q41" s="176">
        <v>53</v>
      </c>
      <c r="R41" s="1472" t="s">
        <v>635</v>
      </c>
      <c r="S41" s="1473"/>
      <c r="T41" s="1473"/>
      <c r="U41" s="1473"/>
      <c r="V41" s="1473"/>
      <c r="W41" s="1473"/>
      <c r="X41" s="1473"/>
      <c r="Y41" s="1474"/>
      <c r="Z41" s="177"/>
      <c r="AA41" s="177">
        <v>0</v>
      </c>
      <c r="AB41" s="177">
        <v>1</v>
      </c>
      <c r="AC41" s="178">
        <v>0</v>
      </c>
      <c r="AD41" s="179"/>
      <c r="AE41" s="152"/>
      <c r="AF41" s="180">
        <f t="shared" si="0"/>
        <v>0.79</v>
      </c>
      <c r="AG41" s="180">
        <f t="shared" si="1"/>
        <v>0.79</v>
      </c>
      <c r="AH41" s="152"/>
      <c r="AI41" s="152"/>
      <c r="AJ41" s="152"/>
      <c r="AK41" s="152"/>
      <c r="AL41" s="152"/>
      <c r="AM41" s="152"/>
      <c r="AN41" s="152"/>
      <c r="AO41" s="152"/>
      <c r="AP41" s="152"/>
      <c r="AQ41" s="152"/>
      <c r="AR41" s="152"/>
      <c r="AS41" s="152"/>
      <c r="AT41" s="152"/>
      <c r="AU41" s="152"/>
      <c r="AV41" s="152"/>
      <c r="AW41" s="152"/>
      <c r="AX41" s="152"/>
      <c r="AY41" s="152"/>
      <c r="AZ41" s="152"/>
      <c r="BA41" s="152"/>
      <c r="BB41" s="196"/>
      <c r="BC41" s="202"/>
      <c r="BD41" s="202"/>
      <c r="BE41" s="202"/>
      <c r="BF41" s="202"/>
      <c r="BG41" s="202"/>
      <c r="BH41" s="202"/>
      <c r="BI41" s="202"/>
      <c r="BJ41" s="202"/>
      <c r="BK41" s="187"/>
      <c r="BL41" s="196"/>
      <c r="BM41" s="202"/>
      <c r="BN41" s="202"/>
      <c r="BO41" s="202"/>
      <c r="BP41" s="202"/>
      <c r="BQ41" s="202"/>
      <c r="BR41" s="202"/>
      <c r="BS41" s="202"/>
      <c r="BT41" s="202"/>
      <c r="BU41" s="202"/>
      <c r="BV41" s="202"/>
      <c r="BW41" s="202"/>
      <c r="BX41" s="202"/>
      <c r="BY41" s="202"/>
      <c r="BZ41" s="202"/>
      <c r="CA41" s="202"/>
      <c r="CB41" s="202"/>
      <c r="CC41" s="202"/>
      <c r="CD41" s="202"/>
      <c r="CE41" s="202"/>
      <c r="CF41" s="202"/>
      <c r="CG41" s="202"/>
      <c r="CH41" s="202"/>
      <c r="CI41" s="202"/>
      <c r="CJ41" s="202"/>
      <c r="CK41" s="202"/>
      <c r="CL41" s="202"/>
      <c r="CM41" s="202"/>
      <c r="CN41" s="202"/>
      <c r="CO41" s="202"/>
      <c r="CP41" s="202"/>
      <c r="CQ41" s="202"/>
      <c r="CR41" s="202"/>
      <c r="CS41" s="202"/>
      <c r="CT41" s="202"/>
      <c r="CU41" s="202"/>
      <c r="CV41" s="202"/>
      <c r="CW41" s="202"/>
      <c r="CX41" s="202"/>
      <c r="CY41" s="202"/>
      <c r="CZ41" s="202"/>
      <c r="DA41" s="202"/>
      <c r="DB41" s="202"/>
      <c r="DC41" s="202"/>
      <c r="DD41" s="202"/>
      <c r="DE41" s="202"/>
      <c r="DF41" s="202"/>
      <c r="DG41" s="202"/>
      <c r="DH41" s="202"/>
      <c r="DI41" s="202"/>
      <c r="DJ41" s="202"/>
      <c r="DK41" s="202"/>
      <c r="DL41" s="202"/>
      <c r="DM41" s="202"/>
      <c r="DN41" s="202"/>
      <c r="DO41" s="202"/>
      <c r="DP41" s="202"/>
      <c r="DQ41" s="202"/>
      <c r="DR41" s="202"/>
      <c r="DS41" s="202"/>
      <c r="DT41" s="202"/>
      <c r="DU41" s="202"/>
      <c r="DV41" s="202"/>
      <c r="DW41" s="202"/>
    </row>
    <row r="42" spans="1:127" s="182" customFormat="1" ht="21" customHeight="1">
      <c r="A42" s="152"/>
      <c r="B42" s="176">
        <v>25</v>
      </c>
      <c r="C42" s="1472" t="s">
        <v>636</v>
      </c>
      <c r="D42" s="1473"/>
      <c r="E42" s="1473"/>
      <c r="F42" s="1473"/>
      <c r="G42" s="1473"/>
      <c r="H42" s="1473"/>
      <c r="I42" s="1473"/>
      <c r="J42" s="1474"/>
      <c r="K42" s="177">
        <v>0</v>
      </c>
      <c r="L42" s="177">
        <v>0</v>
      </c>
      <c r="M42" s="177">
        <v>1</v>
      </c>
      <c r="N42" s="178">
        <v>0</v>
      </c>
      <c r="O42" s="179"/>
      <c r="P42" s="159"/>
      <c r="Q42" s="176">
        <v>54</v>
      </c>
      <c r="R42" s="1472" t="s">
        <v>637</v>
      </c>
      <c r="S42" s="1473"/>
      <c r="T42" s="1473"/>
      <c r="U42" s="1473"/>
      <c r="V42" s="1473"/>
      <c r="W42" s="1473"/>
      <c r="X42" s="1473"/>
      <c r="Y42" s="1474"/>
      <c r="Z42" s="177"/>
      <c r="AA42" s="177">
        <v>0</v>
      </c>
      <c r="AB42" s="177"/>
      <c r="AC42" s="178"/>
      <c r="AD42" s="179">
        <v>1</v>
      </c>
      <c r="AE42" s="152"/>
      <c r="AF42" s="180">
        <f t="shared" si="0"/>
        <v>0.79</v>
      </c>
      <c r="AG42" s="180">
        <f t="shared" si="1"/>
        <v>1</v>
      </c>
      <c r="AH42" s="152"/>
      <c r="AI42" s="152"/>
      <c r="AJ42" s="152"/>
      <c r="AK42" s="152"/>
      <c r="AL42" s="152"/>
      <c r="AM42" s="152"/>
      <c r="AN42" s="152"/>
      <c r="AO42" s="152"/>
      <c r="AP42" s="152"/>
      <c r="AQ42" s="152"/>
      <c r="AR42" s="152"/>
      <c r="AS42" s="152"/>
      <c r="AT42" s="152"/>
      <c r="AU42" s="152"/>
      <c r="AV42" s="152"/>
      <c r="AW42" s="152"/>
      <c r="AX42" s="152"/>
      <c r="AY42" s="152"/>
      <c r="AZ42" s="152"/>
      <c r="BA42" s="152"/>
      <c r="BB42" s="196"/>
      <c r="BC42" s="202"/>
      <c r="BD42" s="202"/>
      <c r="BE42" s="202"/>
      <c r="BF42" s="202"/>
      <c r="BG42" s="202"/>
      <c r="BH42" s="202"/>
      <c r="BI42" s="202"/>
      <c r="BJ42" s="202"/>
      <c r="BK42" s="187"/>
      <c r="BL42" s="196"/>
      <c r="BM42" s="202"/>
      <c r="BN42" s="202"/>
      <c r="BO42" s="202"/>
      <c r="BP42" s="202"/>
      <c r="BQ42" s="202"/>
      <c r="BR42" s="202"/>
      <c r="BS42" s="202"/>
      <c r="BT42" s="202"/>
      <c r="BU42" s="202"/>
      <c r="BV42" s="202"/>
      <c r="BW42" s="202"/>
      <c r="BX42" s="202"/>
      <c r="BY42" s="202"/>
      <c r="BZ42" s="202"/>
      <c r="CA42" s="202"/>
      <c r="CB42" s="202"/>
      <c r="CC42" s="202"/>
      <c r="CD42" s="202"/>
      <c r="CE42" s="202"/>
      <c r="CF42" s="202"/>
      <c r="CG42" s="202"/>
      <c r="CH42" s="202"/>
      <c r="CI42" s="202"/>
      <c r="CJ42" s="202"/>
      <c r="CK42" s="202"/>
      <c r="CL42" s="202"/>
      <c r="CM42" s="202"/>
      <c r="CN42" s="202"/>
      <c r="CO42" s="202"/>
      <c r="CP42" s="202"/>
      <c r="CQ42" s="202"/>
      <c r="CR42" s="202"/>
      <c r="CS42" s="202"/>
      <c r="CT42" s="202"/>
      <c r="CU42" s="202"/>
      <c r="CV42" s="202"/>
      <c r="CW42" s="202"/>
      <c r="CX42" s="202"/>
      <c r="CY42" s="202"/>
      <c r="CZ42" s="202"/>
      <c r="DA42" s="202"/>
      <c r="DB42" s="202"/>
      <c r="DC42" s="202"/>
      <c r="DD42" s="202"/>
      <c r="DE42" s="202"/>
      <c r="DF42" s="202"/>
      <c r="DG42" s="202"/>
      <c r="DH42" s="202"/>
      <c r="DI42" s="202"/>
      <c r="DJ42" s="202"/>
      <c r="DK42" s="202"/>
      <c r="DL42" s="202"/>
      <c r="DM42" s="202"/>
      <c r="DN42" s="202"/>
      <c r="DO42" s="202"/>
      <c r="DP42" s="202"/>
      <c r="DQ42" s="202"/>
      <c r="DR42" s="202"/>
      <c r="DS42" s="202"/>
      <c r="DT42" s="202"/>
      <c r="DU42" s="202"/>
      <c r="DV42" s="202"/>
      <c r="DW42" s="202"/>
    </row>
    <row r="43" spans="1:127" s="182" customFormat="1" ht="21" customHeight="1">
      <c r="A43" s="152"/>
      <c r="B43" s="176">
        <v>26</v>
      </c>
      <c r="C43" s="1472" t="s">
        <v>638</v>
      </c>
      <c r="D43" s="1473"/>
      <c r="E43" s="1473"/>
      <c r="F43" s="1473"/>
      <c r="G43" s="1473"/>
      <c r="H43" s="1473"/>
      <c r="I43" s="1473"/>
      <c r="J43" s="1474"/>
      <c r="K43" s="177"/>
      <c r="L43" s="177">
        <v>1</v>
      </c>
      <c r="M43" s="177">
        <v>0</v>
      </c>
      <c r="N43" s="178">
        <v>0</v>
      </c>
      <c r="O43" s="179"/>
      <c r="P43" s="159"/>
      <c r="Q43" s="176">
        <v>55</v>
      </c>
      <c r="R43" s="1472" t="s">
        <v>639</v>
      </c>
      <c r="S43" s="1473"/>
      <c r="T43" s="1473"/>
      <c r="U43" s="1473"/>
      <c r="V43" s="1473"/>
      <c r="W43" s="1473"/>
      <c r="X43" s="1473"/>
      <c r="Y43" s="1474"/>
      <c r="Z43" s="177"/>
      <c r="AA43" s="177">
        <v>0</v>
      </c>
      <c r="AB43" s="177">
        <v>1</v>
      </c>
      <c r="AC43" s="178">
        <v>0</v>
      </c>
      <c r="AD43" s="179">
        <v>0</v>
      </c>
      <c r="AE43" s="152"/>
      <c r="AF43" s="180">
        <f t="shared" si="0"/>
        <v>0.89</v>
      </c>
      <c r="AG43" s="180">
        <f t="shared" si="1"/>
        <v>0.79</v>
      </c>
      <c r="AH43" s="152"/>
      <c r="AI43" s="152"/>
      <c r="AJ43" s="152"/>
      <c r="AK43" s="152"/>
      <c r="AL43" s="152"/>
      <c r="AM43" s="152"/>
      <c r="AN43" s="152"/>
      <c r="AO43" s="152"/>
      <c r="AP43" s="152"/>
      <c r="AQ43" s="152"/>
      <c r="AR43" s="152"/>
      <c r="AS43" s="152"/>
      <c r="AT43" s="152"/>
      <c r="AU43" s="152"/>
      <c r="AV43" s="152"/>
      <c r="AW43" s="152"/>
      <c r="AX43" s="152"/>
      <c r="AY43" s="152"/>
      <c r="AZ43" s="152"/>
      <c r="BA43" s="152"/>
      <c r="BB43" s="196"/>
      <c r="BC43" s="202"/>
      <c r="BD43" s="202"/>
      <c r="BE43" s="202"/>
      <c r="BF43" s="202"/>
      <c r="BG43" s="202"/>
      <c r="BH43" s="202"/>
      <c r="BI43" s="202"/>
      <c r="BJ43" s="202"/>
      <c r="BK43" s="187"/>
      <c r="BL43" s="196"/>
      <c r="BM43" s="202"/>
      <c r="BN43" s="202"/>
      <c r="BO43" s="202"/>
      <c r="BP43" s="202"/>
      <c r="BQ43" s="202"/>
      <c r="BR43" s="202"/>
      <c r="BS43" s="202"/>
      <c r="BT43" s="202"/>
      <c r="BU43" s="202"/>
      <c r="BV43" s="202"/>
      <c r="BW43" s="202"/>
      <c r="BX43" s="202"/>
      <c r="BY43" s="202"/>
      <c r="BZ43" s="202"/>
      <c r="CA43" s="202"/>
      <c r="CB43" s="202"/>
      <c r="CC43" s="202"/>
      <c r="CD43" s="202"/>
      <c r="CE43" s="202"/>
      <c r="CF43" s="202"/>
      <c r="CG43" s="202"/>
      <c r="CH43" s="202"/>
      <c r="CI43" s="202"/>
      <c r="CJ43" s="202"/>
      <c r="CK43" s="202"/>
      <c r="CL43" s="202"/>
      <c r="CM43" s="202"/>
      <c r="CN43" s="202"/>
      <c r="CO43" s="202"/>
      <c r="CP43" s="202"/>
      <c r="CQ43" s="202"/>
      <c r="CR43" s="202"/>
      <c r="CS43" s="202"/>
      <c r="CT43" s="202"/>
      <c r="CU43" s="202"/>
      <c r="CV43" s="202"/>
      <c r="CW43" s="202"/>
      <c r="CX43" s="202"/>
      <c r="CY43" s="202"/>
      <c r="CZ43" s="202"/>
      <c r="DA43" s="202"/>
      <c r="DB43" s="202"/>
      <c r="DC43" s="202"/>
      <c r="DD43" s="202"/>
      <c r="DE43" s="202"/>
      <c r="DF43" s="202"/>
      <c r="DG43" s="202"/>
      <c r="DH43" s="202"/>
      <c r="DI43" s="202"/>
      <c r="DJ43" s="202"/>
      <c r="DK43" s="202"/>
      <c r="DL43" s="202"/>
      <c r="DM43" s="202"/>
      <c r="DN43" s="202"/>
      <c r="DO43" s="202"/>
      <c r="DP43" s="202"/>
      <c r="DQ43" s="202"/>
      <c r="DR43" s="202"/>
      <c r="DS43" s="202"/>
      <c r="DT43" s="202"/>
      <c r="DU43" s="202"/>
      <c r="DV43" s="202"/>
      <c r="DW43" s="202"/>
    </row>
    <row r="44" spans="1:127" s="182" customFormat="1" ht="21" customHeight="1">
      <c r="A44" s="152"/>
      <c r="B44" s="176">
        <v>27</v>
      </c>
      <c r="C44" s="1472" t="s">
        <v>640</v>
      </c>
      <c r="D44" s="1473"/>
      <c r="E44" s="1473"/>
      <c r="F44" s="1473"/>
      <c r="G44" s="1473"/>
      <c r="H44" s="1473"/>
      <c r="I44" s="1473"/>
      <c r="J44" s="1474"/>
      <c r="K44" s="177"/>
      <c r="L44" s="177">
        <v>1</v>
      </c>
      <c r="M44" s="177">
        <v>0</v>
      </c>
      <c r="N44" s="178"/>
      <c r="O44" s="179"/>
      <c r="P44" s="159"/>
      <c r="Q44" s="176">
        <v>56</v>
      </c>
      <c r="R44" s="1472" t="s">
        <v>641</v>
      </c>
      <c r="S44" s="1473"/>
      <c r="T44" s="1473"/>
      <c r="U44" s="1473"/>
      <c r="V44" s="1473"/>
      <c r="W44" s="1473"/>
      <c r="X44" s="1473"/>
      <c r="Y44" s="1474"/>
      <c r="Z44" s="177"/>
      <c r="AA44" s="177">
        <v>1</v>
      </c>
      <c r="AB44" s="177"/>
      <c r="AC44" s="178"/>
      <c r="AD44" s="179">
        <v>0</v>
      </c>
      <c r="AE44" s="152"/>
      <c r="AF44" s="180">
        <f t="shared" si="0"/>
        <v>0.89</v>
      </c>
      <c r="AG44" s="180">
        <f t="shared" si="1"/>
        <v>0.89</v>
      </c>
      <c r="AH44" s="152"/>
      <c r="AI44" s="152"/>
      <c r="AJ44" s="152"/>
      <c r="AK44" s="152"/>
      <c r="AL44" s="152"/>
      <c r="AM44" s="152"/>
      <c r="AN44" s="152"/>
      <c r="AO44" s="152"/>
      <c r="AP44" s="152"/>
      <c r="AQ44" s="152"/>
      <c r="AR44" s="152"/>
      <c r="AS44" s="152"/>
      <c r="AT44" s="152"/>
      <c r="AU44" s="152"/>
      <c r="AV44" s="152"/>
      <c r="AW44" s="152"/>
      <c r="AX44" s="152"/>
      <c r="AY44" s="152"/>
      <c r="AZ44" s="152"/>
      <c r="BA44" s="152"/>
      <c r="BB44" s="196"/>
      <c r="BC44" s="202"/>
      <c r="BD44" s="202"/>
      <c r="BE44" s="202"/>
      <c r="BF44" s="202"/>
      <c r="BG44" s="202"/>
      <c r="BH44" s="202"/>
      <c r="BI44" s="202"/>
      <c r="BJ44" s="202"/>
      <c r="BK44" s="187"/>
      <c r="BL44" s="196"/>
      <c r="BM44" s="202"/>
      <c r="BN44" s="202"/>
      <c r="BO44" s="202"/>
      <c r="BP44" s="202"/>
      <c r="BQ44" s="202"/>
      <c r="BR44" s="202"/>
      <c r="BS44" s="202"/>
      <c r="BT44" s="175"/>
      <c r="BU44" s="175"/>
      <c r="BV44" s="175"/>
      <c r="BW44" s="175"/>
      <c r="BX44" s="175"/>
      <c r="BY44" s="175"/>
      <c r="BZ44" s="175"/>
      <c r="CA44" s="175"/>
      <c r="CB44" s="175"/>
      <c r="CC44" s="175"/>
      <c r="CD44" s="175"/>
      <c r="CE44" s="175"/>
      <c r="CF44" s="175"/>
      <c r="CG44" s="175"/>
      <c r="CH44" s="175"/>
      <c r="CI44" s="175"/>
      <c r="CJ44" s="175"/>
      <c r="CK44" s="175"/>
      <c r="CL44" s="175"/>
      <c r="CM44" s="175"/>
      <c r="CN44" s="175"/>
      <c r="CO44" s="175"/>
      <c r="CP44" s="175"/>
      <c r="CQ44" s="175"/>
      <c r="CR44" s="175"/>
      <c r="CS44" s="175"/>
      <c r="CT44" s="175"/>
      <c r="CU44" s="175"/>
      <c r="CV44" s="175"/>
      <c r="CW44" s="175"/>
      <c r="CX44" s="175"/>
      <c r="CY44" s="175"/>
      <c r="CZ44" s="175"/>
      <c r="DA44" s="175"/>
      <c r="DB44" s="175"/>
      <c r="DC44" s="175"/>
      <c r="DD44" s="175"/>
      <c r="DE44" s="175"/>
      <c r="DF44" s="175"/>
      <c r="DG44" s="175"/>
      <c r="DH44" s="175"/>
      <c r="DI44" s="175"/>
      <c r="DJ44" s="175"/>
      <c r="DK44" s="175"/>
      <c r="DL44" s="175"/>
      <c r="DM44" s="175"/>
      <c r="DN44" s="175"/>
      <c r="DO44" s="175"/>
      <c r="DP44" s="175"/>
      <c r="DQ44" s="175"/>
      <c r="DR44" s="175"/>
      <c r="DS44" s="175"/>
      <c r="DT44" s="175"/>
      <c r="DU44" s="175"/>
      <c r="DV44" s="175"/>
      <c r="DW44" s="175"/>
    </row>
    <row r="45" spans="1:127" s="182" customFormat="1" ht="22.5" customHeight="1">
      <c r="A45" s="152"/>
      <c r="B45" s="176">
        <v>28</v>
      </c>
      <c r="C45" s="1472" t="s">
        <v>642</v>
      </c>
      <c r="D45" s="1473"/>
      <c r="E45" s="1473"/>
      <c r="F45" s="1473"/>
      <c r="G45" s="1473"/>
      <c r="H45" s="1473"/>
      <c r="I45" s="1473"/>
      <c r="J45" s="1474"/>
      <c r="K45" s="177">
        <v>1</v>
      </c>
      <c r="L45" s="177"/>
      <c r="M45" s="177">
        <v>0</v>
      </c>
      <c r="N45" s="178">
        <v>0</v>
      </c>
      <c r="O45" s="179"/>
      <c r="P45" s="159"/>
      <c r="Q45" s="176">
        <v>57</v>
      </c>
      <c r="R45" s="1475" t="s">
        <v>643</v>
      </c>
      <c r="S45" s="1476"/>
      <c r="T45" s="1476"/>
      <c r="U45" s="1476"/>
      <c r="V45" s="1476"/>
      <c r="W45" s="1476"/>
      <c r="X45" s="1476"/>
      <c r="Y45" s="1477"/>
      <c r="Z45" s="177">
        <v>0</v>
      </c>
      <c r="AA45" s="177"/>
      <c r="AB45" s="177">
        <v>1</v>
      </c>
      <c r="AC45" s="178"/>
      <c r="AD45" s="179"/>
      <c r="AE45" s="152"/>
      <c r="AF45" s="180">
        <f t="shared" si="0"/>
        <v>1</v>
      </c>
      <c r="AG45" s="180">
        <f t="shared" si="1"/>
        <v>0.79</v>
      </c>
      <c r="AH45" s="152"/>
      <c r="AI45" s="152"/>
      <c r="AJ45" s="152"/>
      <c r="AK45" s="152"/>
      <c r="AL45" s="152"/>
      <c r="AM45" s="152"/>
      <c r="AN45" s="152"/>
      <c r="AO45" s="152"/>
      <c r="AP45" s="152"/>
      <c r="AQ45" s="152"/>
      <c r="AR45" s="152"/>
      <c r="AS45" s="152"/>
      <c r="AT45" s="152"/>
      <c r="AU45" s="152"/>
      <c r="AV45" s="152"/>
      <c r="AW45" s="152"/>
      <c r="AX45" s="152"/>
      <c r="AY45" s="152"/>
      <c r="AZ45" s="152"/>
      <c r="BA45" s="152"/>
      <c r="BB45" s="196"/>
      <c r="BC45" s="202"/>
      <c r="BD45" s="202"/>
      <c r="BE45" s="202"/>
      <c r="BF45" s="202"/>
      <c r="BG45" s="202"/>
      <c r="BH45" s="202"/>
      <c r="BI45" s="202"/>
      <c r="BJ45" s="202"/>
      <c r="BK45" s="187"/>
      <c r="BL45" s="196"/>
      <c r="BM45" s="202"/>
      <c r="BN45" s="202"/>
      <c r="BO45" s="202"/>
      <c r="BP45" s="202"/>
      <c r="BQ45" s="202"/>
      <c r="BR45" s="202"/>
      <c r="BS45" s="202"/>
      <c r="BT45" s="175"/>
      <c r="BU45" s="175"/>
      <c r="BV45" s="175"/>
      <c r="BW45" s="175"/>
      <c r="BX45" s="175"/>
      <c r="BY45" s="175"/>
      <c r="BZ45" s="175"/>
      <c r="CA45" s="175"/>
      <c r="CB45" s="175"/>
      <c r="CC45" s="175"/>
      <c r="CD45" s="175"/>
      <c r="CE45" s="175"/>
      <c r="CF45" s="175"/>
      <c r="CG45" s="175"/>
      <c r="CH45" s="175"/>
      <c r="CI45" s="175"/>
      <c r="CJ45" s="175"/>
      <c r="CK45" s="175"/>
      <c r="CL45" s="175"/>
      <c r="CM45" s="175"/>
      <c r="CN45" s="175"/>
      <c r="CO45" s="175"/>
      <c r="CP45" s="175"/>
      <c r="CQ45" s="175"/>
      <c r="CR45" s="175"/>
      <c r="CS45" s="175"/>
      <c r="CT45" s="175"/>
      <c r="CU45" s="175"/>
      <c r="CV45" s="175"/>
      <c r="CW45" s="175"/>
      <c r="CX45" s="175"/>
      <c r="CY45" s="175"/>
      <c r="CZ45" s="175"/>
      <c r="DA45" s="175"/>
      <c r="DB45" s="175"/>
      <c r="DC45" s="175"/>
      <c r="DD45" s="175"/>
      <c r="DE45" s="175"/>
      <c r="DF45" s="175"/>
      <c r="DG45" s="175"/>
      <c r="DH45" s="175"/>
      <c r="DI45" s="175"/>
      <c r="DJ45" s="175"/>
      <c r="DK45" s="175"/>
      <c r="DL45" s="175"/>
      <c r="DM45" s="175"/>
      <c r="DN45" s="175"/>
      <c r="DO45" s="175"/>
      <c r="DP45" s="175"/>
      <c r="DQ45" s="175"/>
      <c r="DR45" s="175"/>
      <c r="DS45" s="175"/>
      <c r="DT45" s="175"/>
      <c r="DU45" s="175"/>
      <c r="DV45" s="175"/>
      <c r="DW45" s="175"/>
    </row>
    <row r="46" spans="1:127" s="182" customFormat="1" ht="22.5" customHeight="1" thickBot="1">
      <c r="A46" s="152"/>
      <c r="B46" s="203">
        <v>29</v>
      </c>
      <c r="C46" s="1459" t="s">
        <v>644</v>
      </c>
      <c r="D46" s="1460"/>
      <c r="E46" s="1460"/>
      <c r="F46" s="1460"/>
      <c r="G46" s="1460"/>
      <c r="H46" s="1460"/>
      <c r="I46" s="1460"/>
      <c r="J46" s="1461"/>
      <c r="K46" s="204">
        <v>0</v>
      </c>
      <c r="L46" s="204">
        <v>1</v>
      </c>
      <c r="M46" s="205">
        <v>0</v>
      </c>
      <c r="N46" s="206">
        <v>0</v>
      </c>
      <c r="O46" s="207"/>
      <c r="P46" s="159"/>
      <c r="Q46" s="208">
        <v>58</v>
      </c>
      <c r="R46" s="1462" t="s">
        <v>645</v>
      </c>
      <c r="S46" s="1463"/>
      <c r="T46" s="1463"/>
      <c r="U46" s="1463"/>
      <c r="V46" s="1463"/>
      <c r="W46" s="1463"/>
      <c r="X46" s="1463"/>
      <c r="Y46" s="1464"/>
      <c r="Z46" s="204">
        <v>0</v>
      </c>
      <c r="AA46" s="204"/>
      <c r="AB46" s="205">
        <v>1</v>
      </c>
      <c r="AC46" s="206"/>
      <c r="AD46" s="207"/>
      <c r="AE46" s="152"/>
      <c r="AF46" s="180">
        <f t="shared" si="0"/>
        <v>0.89</v>
      </c>
      <c r="AG46" s="180">
        <v>2</v>
      </c>
      <c r="AH46" s="152"/>
      <c r="AI46" s="152"/>
      <c r="AJ46" s="152"/>
      <c r="AK46" s="152"/>
      <c r="AL46" s="152"/>
      <c r="AM46" s="152"/>
      <c r="AN46" s="152"/>
      <c r="AO46" s="152"/>
      <c r="AP46" s="152"/>
      <c r="AQ46" s="152"/>
      <c r="AR46" s="152"/>
      <c r="AS46" s="152"/>
      <c r="AT46" s="152"/>
      <c r="AU46" s="152"/>
      <c r="AV46" s="152"/>
      <c r="AW46" s="152"/>
      <c r="AX46" s="152"/>
      <c r="AY46" s="152"/>
      <c r="AZ46" s="152"/>
      <c r="BA46" s="152"/>
      <c r="BB46" s="196"/>
      <c r="BC46" s="202"/>
      <c r="BD46" s="202"/>
      <c r="BE46" s="202"/>
      <c r="BF46" s="202"/>
      <c r="BG46" s="202"/>
      <c r="BH46" s="202"/>
      <c r="BI46" s="202"/>
      <c r="BJ46" s="202"/>
      <c r="BK46" s="187"/>
      <c r="BL46" s="196"/>
      <c r="BM46" s="202"/>
      <c r="BN46" s="202"/>
      <c r="BO46" s="202"/>
      <c r="BP46" s="202"/>
      <c r="BQ46" s="202"/>
      <c r="BR46" s="202"/>
      <c r="BS46" s="202"/>
      <c r="BT46" s="175"/>
      <c r="BU46" s="175"/>
      <c r="BV46" s="175"/>
      <c r="BW46" s="175"/>
      <c r="BX46" s="175"/>
      <c r="BY46" s="175"/>
      <c r="BZ46" s="175"/>
      <c r="CA46" s="175"/>
      <c r="CB46" s="175"/>
      <c r="CC46" s="175"/>
      <c r="CD46" s="175"/>
      <c r="CE46" s="175"/>
      <c r="CF46" s="175"/>
      <c r="CG46" s="175"/>
      <c r="CH46" s="175"/>
      <c r="CI46" s="175"/>
      <c r="CJ46" s="175"/>
      <c r="CK46" s="175"/>
      <c r="CL46" s="175"/>
      <c r="CM46" s="175"/>
      <c r="CN46" s="175"/>
      <c r="CO46" s="175"/>
      <c r="CP46" s="175"/>
      <c r="CQ46" s="175"/>
      <c r="CR46" s="175"/>
      <c r="CS46" s="175"/>
      <c r="CT46" s="175"/>
      <c r="CU46" s="175"/>
      <c r="CV46" s="175"/>
      <c r="CW46" s="175"/>
      <c r="CX46" s="175"/>
      <c r="CY46" s="175"/>
      <c r="CZ46" s="175"/>
      <c r="DA46" s="175"/>
      <c r="DB46" s="175"/>
      <c r="DC46" s="175"/>
      <c r="DD46" s="175"/>
      <c r="DE46" s="175"/>
      <c r="DF46" s="175"/>
      <c r="DG46" s="175"/>
      <c r="DH46" s="175"/>
      <c r="DI46" s="175"/>
      <c r="DJ46" s="175"/>
      <c r="DK46" s="175"/>
      <c r="DL46" s="175"/>
      <c r="DM46" s="175"/>
      <c r="DN46" s="175"/>
      <c r="DO46" s="175"/>
      <c r="DP46" s="175"/>
      <c r="DQ46" s="175"/>
      <c r="DR46" s="175"/>
      <c r="DS46" s="175"/>
      <c r="DT46" s="175"/>
      <c r="DU46" s="175"/>
      <c r="DV46" s="175"/>
      <c r="DW46" s="175"/>
    </row>
    <row r="47" spans="1:127" s="182" customFormat="1" ht="0.75" customHeight="1">
      <c r="A47" s="152"/>
      <c r="B47" s="1465"/>
      <c r="C47" s="1465"/>
      <c r="D47" s="1465"/>
      <c r="E47" s="209"/>
      <c r="F47" s="209"/>
      <c r="G47" s="209"/>
      <c r="H47" s="209"/>
      <c r="I47" s="210"/>
      <c r="J47" s="210"/>
      <c r="K47" s="210"/>
      <c r="L47" s="211"/>
      <c r="M47" s="210"/>
      <c r="N47" s="210"/>
      <c r="O47" s="210">
        <v>0</v>
      </c>
      <c r="P47" s="210"/>
      <c r="Q47" s="209"/>
      <c r="R47" s="209"/>
      <c r="S47" s="209"/>
      <c r="T47" s="209"/>
      <c r="U47" s="209"/>
      <c r="V47" s="209"/>
      <c r="W47" s="209"/>
      <c r="X47" s="209"/>
      <c r="Y47" s="209"/>
      <c r="Z47" s="212"/>
      <c r="AA47" s="212"/>
      <c r="AB47" s="212"/>
      <c r="AC47" s="212"/>
      <c r="AD47" s="212"/>
      <c r="AE47" s="152"/>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2"/>
      <c r="BB47" s="152"/>
      <c r="BC47" s="152"/>
      <c r="BD47" s="152"/>
      <c r="BE47" s="152"/>
      <c r="BF47" s="152"/>
      <c r="BG47" s="152"/>
      <c r="BH47" s="152"/>
      <c r="BT47" s="175"/>
      <c r="BU47" s="175"/>
      <c r="BV47" s="175"/>
      <c r="BW47" s="175"/>
      <c r="BX47" s="175"/>
      <c r="BY47" s="175"/>
      <c r="BZ47" s="175"/>
      <c r="CA47" s="175"/>
      <c r="CB47" s="175"/>
      <c r="CC47" s="175"/>
      <c r="CD47" s="175"/>
      <c r="CE47" s="175"/>
      <c r="CF47" s="175"/>
      <c r="CG47" s="175"/>
      <c r="CH47" s="175"/>
      <c r="CI47" s="175"/>
      <c r="CJ47" s="175"/>
      <c r="CK47" s="175"/>
      <c r="CL47" s="175"/>
      <c r="CM47" s="175"/>
      <c r="CN47" s="175"/>
      <c r="CO47" s="175"/>
      <c r="CP47" s="175"/>
      <c r="CQ47" s="175"/>
      <c r="CR47" s="175"/>
      <c r="CS47" s="175"/>
      <c r="CT47" s="175"/>
      <c r="CU47" s="175"/>
      <c r="CV47" s="175"/>
      <c r="CW47" s="175"/>
      <c r="CX47" s="175"/>
      <c r="CY47" s="175"/>
      <c r="CZ47" s="175"/>
      <c r="DA47" s="175"/>
      <c r="DB47" s="175"/>
      <c r="DC47" s="175"/>
      <c r="DD47" s="175"/>
      <c r="DE47" s="175"/>
      <c r="DF47" s="175"/>
      <c r="DG47" s="175"/>
      <c r="DH47" s="175"/>
      <c r="DI47" s="175"/>
      <c r="DJ47" s="175"/>
      <c r="DK47" s="175"/>
      <c r="DL47" s="175"/>
      <c r="DM47" s="175"/>
      <c r="DN47" s="175"/>
      <c r="DO47" s="175"/>
      <c r="DP47" s="175"/>
      <c r="DQ47" s="175"/>
      <c r="DR47" s="175"/>
      <c r="DS47" s="175"/>
      <c r="DT47" s="175"/>
      <c r="DU47" s="175"/>
      <c r="DV47" s="175"/>
      <c r="DW47" s="175"/>
    </row>
    <row r="48" spans="1:127" s="182" customFormat="1" ht="0.75" customHeight="1" thickBot="1">
      <c r="A48" s="152"/>
      <c r="B48" s="1465"/>
      <c r="C48" s="1465"/>
      <c r="D48" s="1465"/>
      <c r="E48" s="209"/>
      <c r="F48" s="209"/>
      <c r="G48" s="209"/>
      <c r="H48" s="209"/>
      <c r="I48" s="1451" t="s">
        <v>43</v>
      </c>
      <c r="J48" s="1451"/>
      <c r="K48" s="1451"/>
      <c r="L48" s="1451"/>
      <c r="M48" s="210"/>
      <c r="N48" s="210"/>
      <c r="O48" s="210"/>
      <c r="P48" s="210"/>
      <c r="Q48" s="209"/>
      <c r="R48" s="209"/>
      <c r="S48" s="209"/>
      <c r="T48" s="209"/>
      <c r="U48" s="209"/>
      <c r="V48" s="209"/>
      <c r="W48" s="209"/>
      <c r="X48" s="209"/>
      <c r="Y48" s="209"/>
      <c r="Z48" s="212"/>
      <c r="AA48" s="212"/>
      <c r="AB48" s="212"/>
      <c r="AC48" s="212"/>
      <c r="AD48" s="212"/>
      <c r="AE48" s="152"/>
      <c r="AF48" s="152"/>
      <c r="AG48" s="152"/>
      <c r="AH48" s="152"/>
      <c r="AI48" s="152"/>
      <c r="AJ48" s="152"/>
      <c r="AK48" s="152"/>
      <c r="AL48" s="152"/>
      <c r="AM48" s="152"/>
      <c r="AN48" s="152"/>
      <c r="AO48" s="152"/>
      <c r="AP48" s="152"/>
      <c r="AQ48" s="152"/>
      <c r="AR48" s="152"/>
      <c r="AS48" s="152"/>
      <c r="AT48" s="152"/>
      <c r="AU48" s="152"/>
      <c r="AV48" s="152"/>
      <c r="AW48" s="152"/>
      <c r="AX48" s="152"/>
      <c r="AY48" s="152"/>
      <c r="AZ48" s="152"/>
      <c r="BA48" s="152"/>
      <c r="BB48" s="152"/>
      <c r="BC48" s="152"/>
      <c r="BD48" s="152"/>
      <c r="BE48" s="152"/>
      <c r="BF48" s="152"/>
      <c r="BG48" s="152"/>
      <c r="BH48" s="152"/>
      <c r="BT48" s="175"/>
      <c r="BU48" s="175"/>
      <c r="BV48" s="175"/>
      <c r="BW48" s="175"/>
      <c r="BX48" s="175"/>
      <c r="BY48" s="175"/>
      <c r="BZ48" s="175"/>
      <c r="CA48" s="175"/>
      <c r="CB48" s="175"/>
      <c r="CC48" s="175"/>
      <c r="CD48" s="175"/>
      <c r="CE48" s="175"/>
      <c r="CF48" s="175"/>
      <c r="CG48" s="175"/>
      <c r="CH48" s="175"/>
      <c r="CI48" s="175"/>
      <c r="CJ48" s="175"/>
      <c r="CK48" s="175"/>
      <c r="CL48" s="175"/>
      <c r="CM48" s="175"/>
      <c r="CN48" s="175"/>
      <c r="CO48" s="175"/>
      <c r="CP48" s="175"/>
      <c r="CQ48" s="175"/>
      <c r="CR48" s="175"/>
      <c r="CS48" s="175"/>
      <c r="CT48" s="175"/>
      <c r="CU48" s="175"/>
      <c r="CV48" s="175"/>
      <c r="CW48" s="175"/>
      <c r="CX48" s="175"/>
      <c r="CY48" s="175"/>
      <c r="CZ48" s="175"/>
      <c r="DA48" s="175"/>
      <c r="DB48" s="175"/>
      <c r="DC48" s="175"/>
      <c r="DD48" s="175"/>
      <c r="DE48" s="175"/>
      <c r="DF48" s="175"/>
      <c r="DG48" s="175"/>
      <c r="DH48" s="175"/>
      <c r="DI48" s="175"/>
      <c r="DJ48" s="175"/>
      <c r="DK48" s="175"/>
      <c r="DL48" s="175"/>
      <c r="DM48" s="175"/>
      <c r="DN48" s="175"/>
      <c r="DO48" s="175"/>
      <c r="DP48" s="175"/>
      <c r="DQ48" s="175"/>
      <c r="DR48" s="175"/>
      <c r="DS48" s="175"/>
      <c r="DT48" s="175"/>
      <c r="DU48" s="175"/>
      <c r="DV48" s="175"/>
      <c r="DW48" s="175"/>
    </row>
    <row r="49" spans="1:127" s="182" customFormat="1" ht="0.75" customHeight="1" thickBot="1">
      <c r="A49" s="152"/>
      <c r="B49" s="213"/>
      <c r="C49" s="213"/>
      <c r="D49" s="213"/>
      <c r="E49" s="213"/>
      <c r="F49" s="213"/>
      <c r="G49" s="214"/>
      <c r="H49" s="214"/>
      <c r="I49" s="214"/>
      <c r="J49" s="214"/>
      <c r="K49" s="214"/>
      <c r="L49" s="214"/>
      <c r="M49" s="1466" t="s">
        <v>646</v>
      </c>
      <c r="N49" s="1467"/>
      <c r="O49" s="1468"/>
      <c r="P49" s="210"/>
      <c r="Q49" s="1469">
        <v>0.93</v>
      </c>
      <c r="R49" s="1470"/>
      <c r="S49" s="1471"/>
      <c r="T49" s="213"/>
      <c r="U49" s="213"/>
      <c r="V49" s="214"/>
      <c r="W49" s="214"/>
      <c r="X49" s="214"/>
      <c r="Y49" s="214"/>
      <c r="Z49" s="214"/>
      <c r="AA49" s="214"/>
      <c r="AB49" s="214"/>
      <c r="AC49" s="214"/>
      <c r="AD49" s="214"/>
      <c r="AE49" s="152"/>
      <c r="AF49" s="152"/>
      <c r="AG49" s="152"/>
      <c r="AH49" s="152"/>
      <c r="AI49" s="152"/>
      <c r="AJ49" s="152"/>
      <c r="AK49" s="152"/>
      <c r="AL49" s="152"/>
      <c r="AM49" s="152"/>
      <c r="AN49" s="152"/>
      <c r="AO49" s="152"/>
      <c r="AP49" s="152"/>
      <c r="AQ49" s="152"/>
      <c r="AR49" s="152"/>
      <c r="AS49" s="152"/>
      <c r="AT49" s="152"/>
      <c r="AU49" s="152"/>
      <c r="AV49" s="152"/>
      <c r="AW49" s="152"/>
      <c r="AX49" s="152"/>
      <c r="AY49" s="152"/>
      <c r="AZ49" s="152"/>
      <c r="BA49" s="152"/>
      <c r="BB49" s="1449"/>
      <c r="BC49" s="1449"/>
      <c r="BD49" s="1449"/>
      <c r="BE49" s="1449"/>
      <c r="BF49" s="1449"/>
      <c r="BG49" s="1449"/>
      <c r="BH49" s="1449"/>
      <c r="BI49" s="1449"/>
      <c r="BJ49" s="1448"/>
      <c r="BK49" s="1448"/>
      <c r="BL49" s="1448"/>
      <c r="BM49" s="1448"/>
      <c r="BN49" s="1448"/>
      <c r="BO49" s="1448"/>
      <c r="BP49" s="1448"/>
      <c r="BQ49" s="1448"/>
      <c r="BT49" s="175"/>
      <c r="BU49" s="175"/>
      <c r="BV49" s="175"/>
      <c r="BW49" s="175"/>
      <c r="BX49" s="175"/>
      <c r="BY49" s="175"/>
      <c r="BZ49" s="175"/>
      <c r="CA49" s="175"/>
      <c r="CB49" s="175"/>
      <c r="CC49" s="175"/>
      <c r="CD49" s="175"/>
      <c r="CE49" s="175"/>
      <c r="CF49" s="175"/>
      <c r="CG49" s="175"/>
      <c r="CH49" s="175"/>
      <c r="CI49" s="175"/>
      <c r="CJ49" s="175"/>
      <c r="CK49" s="175"/>
      <c r="CL49" s="175"/>
      <c r="CM49" s="175"/>
      <c r="CN49" s="175"/>
      <c r="CO49" s="175"/>
      <c r="CP49" s="175"/>
      <c r="CQ49" s="175"/>
      <c r="CR49" s="175"/>
      <c r="CS49" s="175"/>
      <c r="CT49" s="175"/>
      <c r="CU49" s="175"/>
      <c r="CV49" s="175"/>
      <c r="CW49" s="175"/>
      <c r="CX49" s="175"/>
      <c r="CY49" s="175"/>
      <c r="CZ49" s="175"/>
      <c r="DA49" s="175"/>
      <c r="DB49" s="175"/>
      <c r="DC49" s="175"/>
      <c r="DD49" s="175"/>
      <c r="DE49" s="175"/>
      <c r="DF49" s="175"/>
      <c r="DG49" s="175"/>
      <c r="DH49" s="175"/>
      <c r="DI49" s="175"/>
      <c r="DJ49" s="175"/>
      <c r="DK49" s="175"/>
      <c r="DL49" s="175"/>
      <c r="DM49" s="175"/>
      <c r="DN49" s="175"/>
      <c r="DO49" s="175"/>
      <c r="DP49" s="175"/>
      <c r="DQ49" s="175"/>
      <c r="DR49" s="175"/>
      <c r="DS49" s="175"/>
      <c r="DT49" s="175"/>
      <c r="DU49" s="175"/>
      <c r="DV49" s="175"/>
      <c r="DW49" s="175"/>
    </row>
    <row r="50" spans="1:127" s="182" customFormat="1" ht="0.75" customHeight="1" thickBot="1">
      <c r="A50" s="152"/>
      <c r="B50" s="215"/>
      <c r="C50" s="215"/>
      <c r="D50" s="215"/>
      <c r="E50" s="215"/>
      <c r="F50" s="215"/>
      <c r="G50" s="216"/>
      <c r="H50" s="216"/>
      <c r="I50" s="216"/>
      <c r="J50" s="216"/>
      <c r="K50" s="216"/>
      <c r="L50" s="216"/>
      <c r="M50" s="216"/>
      <c r="N50" s="216"/>
      <c r="O50" s="216"/>
      <c r="P50" s="210"/>
      <c r="Q50" s="215"/>
      <c r="R50" s="215"/>
      <c r="S50" s="215"/>
      <c r="T50" s="215"/>
      <c r="U50" s="215"/>
      <c r="V50" s="216"/>
      <c r="W50" s="216"/>
      <c r="X50" s="216"/>
      <c r="Y50" s="216"/>
      <c r="Z50" s="216"/>
      <c r="AA50" s="216"/>
      <c r="AB50" s="216"/>
      <c r="AC50" s="216"/>
      <c r="AD50" s="216"/>
      <c r="AE50" s="152"/>
      <c r="AF50" s="152"/>
      <c r="AG50" s="152"/>
      <c r="AH50" s="152"/>
      <c r="AI50" s="152"/>
      <c r="AJ50" s="152"/>
      <c r="AK50" s="152"/>
      <c r="AL50" s="152"/>
      <c r="AM50" s="152"/>
      <c r="AN50" s="152"/>
      <c r="AO50" s="152"/>
      <c r="AP50" s="152"/>
      <c r="AQ50" s="152"/>
      <c r="AR50" s="152"/>
      <c r="AS50" s="152"/>
      <c r="AT50" s="152"/>
      <c r="AU50" s="152"/>
      <c r="AV50" s="152"/>
      <c r="AW50" s="152"/>
      <c r="AX50" s="152"/>
      <c r="AY50" s="152"/>
      <c r="AZ50" s="152"/>
      <c r="BA50" s="152"/>
      <c r="BB50" s="1448"/>
      <c r="BC50" s="1450"/>
      <c r="BD50" s="1450"/>
      <c r="BE50" s="1450"/>
      <c r="BF50" s="1450"/>
      <c r="BG50" s="1450"/>
      <c r="BH50" s="1450"/>
      <c r="BI50" s="1450"/>
      <c r="BJ50" s="1448"/>
      <c r="BK50" s="1450"/>
      <c r="BL50" s="1450"/>
      <c r="BM50" s="1450"/>
      <c r="BN50" s="1450"/>
      <c r="BO50" s="1450"/>
      <c r="BP50" s="1450"/>
      <c r="BQ50" s="1450"/>
      <c r="BT50" s="175"/>
      <c r="BU50" s="175"/>
      <c r="BV50" s="175"/>
      <c r="BW50" s="175"/>
      <c r="BX50" s="175"/>
      <c r="BY50" s="175"/>
      <c r="BZ50" s="175"/>
      <c r="CA50" s="175"/>
      <c r="CB50" s="175"/>
      <c r="CC50" s="175"/>
      <c r="CD50" s="175"/>
      <c r="CE50" s="175"/>
      <c r="CF50" s="175"/>
      <c r="CG50" s="175"/>
      <c r="CH50" s="175"/>
      <c r="CI50" s="175"/>
      <c r="CJ50" s="175"/>
      <c r="CK50" s="175"/>
      <c r="CL50" s="175"/>
      <c r="CM50" s="175"/>
      <c r="CN50" s="175"/>
      <c r="CO50" s="175"/>
      <c r="CP50" s="175"/>
      <c r="CQ50" s="175"/>
      <c r="CR50" s="175"/>
      <c r="CS50" s="175"/>
      <c r="CT50" s="175"/>
      <c r="CU50" s="175"/>
      <c r="CV50" s="175"/>
      <c r="CW50" s="175"/>
      <c r="CX50" s="175"/>
      <c r="CY50" s="175"/>
      <c r="CZ50" s="175"/>
      <c r="DA50" s="175"/>
      <c r="DB50" s="175"/>
      <c r="DC50" s="175"/>
      <c r="DD50" s="175"/>
      <c r="DE50" s="175"/>
      <c r="DF50" s="175"/>
      <c r="DG50" s="175"/>
      <c r="DH50" s="175"/>
      <c r="DI50" s="175"/>
      <c r="DJ50" s="175"/>
      <c r="DK50" s="175"/>
      <c r="DL50" s="175"/>
      <c r="DM50" s="175"/>
      <c r="DN50" s="175"/>
      <c r="DO50" s="175"/>
      <c r="DP50" s="175"/>
      <c r="DQ50" s="175"/>
      <c r="DR50" s="175"/>
      <c r="DS50" s="175"/>
      <c r="DT50" s="175"/>
      <c r="DU50" s="175"/>
      <c r="DV50" s="175"/>
      <c r="DW50" s="175"/>
    </row>
    <row r="51" spans="1:127" s="182" customFormat="1" ht="22.5" customHeight="1" thickBot="1">
      <c r="A51" s="152"/>
      <c r="B51" s="1455" t="s">
        <v>546</v>
      </c>
      <c r="C51" s="1456"/>
      <c r="D51" s="1456"/>
      <c r="E51" s="1456"/>
      <c r="F51" s="1456"/>
      <c r="G51" s="1457"/>
      <c r="H51" s="1457"/>
      <c r="I51" s="1457"/>
      <c r="J51" s="1457"/>
      <c r="K51" s="1457"/>
      <c r="L51" s="1457"/>
      <c r="M51" s="1457"/>
      <c r="N51" s="1457"/>
      <c r="O51" s="1458"/>
      <c r="P51" s="210"/>
      <c r="Q51" s="1455" t="s">
        <v>647</v>
      </c>
      <c r="R51" s="1456"/>
      <c r="S51" s="1456"/>
      <c r="T51" s="1456"/>
      <c r="U51" s="1456"/>
      <c r="V51" s="1457"/>
      <c r="W51" s="1457"/>
      <c r="X51" s="1457"/>
      <c r="Y51" s="1457"/>
      <c r="Z51" s="1457"/>
      <c r="AA51" s="1457"/>
      <c r="AB51" s="1457"/>
      <c r="AC51" s="1457"/>
      <c r="AD51" s="1458"/>
      <c r="AE51" s="152"/>
      <c r="AF51" s="152"/>
      <c r="AG51" s="152"/>
      <c r="AH51" s="152"/>
      <c r="AI51" s="152"/>
      <c r="AJ51" s="152"/>
      <c r="AK51" s="152"/>
      <c r="AL51" s="152"/>
      <c r="AM51" s="152"/>
      <c r="AN51" s="152"/>
      <c r="AO51" s="152"/>
      <c r="AP51" s="152"/>
      <c r="AQ51" s="152"/>
      <c r="AR51" s="152"/>
      <c r="AS51" s="152"/>
      <c r="AT51" s="152"/>
      <c r="AU51" s="152"/>
      <c r="AV51" s="152"/>
      <c r="AW51" s="152"/>
      <c r="AX51" s="152"/>
      <c r="AY51" s="152"/>
      <c r="AZ51" s="152"/>
      <c r="BA51" s="152"/>
      <c r="BB51" s="1448"/>
      <c r="BC51" s="1448"/>
      <c r="BD51" s="1448"/>
      <c r="BE51" s="1448"/>
      <c r="BF51" s="1448"/>
      <c r="BG51" s="1448"/>
      <c r="BH51" s="1448"/>
      <c r="BI51" s="1448"/>
      <c r="BJ51" s="1448"/>
      <c r="BK51" s="1448"/>
      <c r="BL51" s="1448"/>
      <c r="BM51" s="1448"/>
      <c r="BN51" s="1448"/>
      <c r="BO51" s="1448"/>
      <c r="BP51" s="1448"/>
      <c r="BQ51" s="1448"/>
    </row>
    <row r="52" spans="1:127" s="182" customFormat="1" ht="22.5" customHeight="1">
      <c r="A52" s="152"/>
      <c r="B52" s="1451"/>
      <c r="C52" s="1451"/>
      <c r="D52" s="1451"/>
      <c r="E52" s="1451"/>
      <c r="F52" s="1451"/>
      <c r="G52" s="1451"/>
      <c r="H52" s="1451"/>
      <c r="I52" s="1451"/>
      <c r="J52" s="1451"/>
      <c r="K52" s="1451"/>
      <c r="L52" s="1451"/>
      <c r="M52" s="1451"/>
      <c r="N52" s="1451"/>
      <c r="O52" s="1451"/>
      <c r="P52" s="1451"/>
      <c r="Q52" s="1451"/>
      <c r="R52" s="1451"/>
      <c r="S52" s="1451"/>
      <c r="T52" s="1451"/>
      <c r="U52" s="1451"/>
      <c r="V52" s="1451"/>
      <c r="W52" s="1451"/>
      <c r="X52" s="1451"/>
      <c r="Y52" s="1451"/>
      <c r="Z52" s="1451"/>
      <c r="AA52" s="1451"/>
      <c r="AB52" s="1451"/>
      <c r="AC52" s="1451"/>
      <c r="AD52" s="1451"/>
      <c r="AE52" s="152"/>
      <c r="AF52" s="152"/>
      <c r="AG52" s="152"/>
      <c r="AH52" s="152"/>
      <c r="AI52" s="152"/>
      <c r="AJ52" s="152"/>
      <c r="AK52" s="152"/>
      <c r="AL52" s="152"/>
      <c r="AM52" s="152"/>
      <c r="AN52" s="152"/>
      <c r="AO52" s="152"/>
      <c r="AP52" s="152"/>
      <c r="AQ52" s="152"/>
      <c r="AR52" s="152"/>
      <c r="AS52" s="152"/>
      <c r="AT52" s="152"/>
      <c r="AU52" s="152"/>
      <c r="AV52" s="152"/>
      <c r="AW52" s="152"/>
      <c r="AX52" s="152"/>
      <c r="AY52" s="152"/>
      <c r="AZ52" s="152"/>
      <c r="BA52" s="152"/>
      <c r="BB52" s="1448"/>
      <c r="BC52" s="1448"/>
      <c r="BD52" s="1448"/>
      <c r="BE52" s="1448"/>
      <c r="BF52" s="1448"/>
      <c r="BG52" s="1448"/>
      <c r="BH52" s="1448"/>
      <c r="BI52" s="1448"/>
      <c r="BJ52" s="1452"/>
      <c r="BK52" s="1452"/>
      <c r="BL52" s="1452"/>
      <c r="BM52" s="1452"/>
      <c r="BN52" s="1452"/>
      <c r="BO52" s="1452"/>
      <c r="BP52" s="1452"/>
      <c r="BQ52" s="1452"/>
    </row>
    <row r="53" spans="1:127" s="182" customFormat="1" ht="22.5" customHeight="1">
      <c r="A53" s="152"/>
      <c r="B53" s="1453" t="s">
        <v>648</v>
      </c>
      <c r="C53" s="1453"/>
      <c r="D53" s="1453"/>
      <c r="E53" s="1453"/>
      <c r="F53" s="1453"/>
      <c r="G53" s="1453"/>
      <c r="H53" s="1453"/>
      <c r="I53" s="1453"/>
      <c r="J53" s="1453"/>
      <c r="K53" s="1453"/>
      <c r="L53" s="1453"/>
      <c r="M53" s="1454"/>
      <c r="N53" s="1454"/>
      <c r="O53" s="1454"/>
      <c r="P53" s="1454"/>
      <c r="Q53" s="1454"/>
      <c r="R53" s="1454"/>
      <c r="S53" s="1454"/>
      <c r="T53" s="1454"/>
      <c r="U53" s="1454"/>
      <c r="V53" s="1454"/>
      <c r="W53" s="1454"/>
      <c r="X53" s="1454"/>
      <c r="Y53" s="1454"/>
      <c r="Z53" s="1454"/>
      <c r="AA53" s="1454"/>
      <c r="AB53" s="1454"/>
      <c r="AC53" s="1454"/>
      <c r="AD53" s="1454"/>
      <c r="AE53" s="152"/>
      <c r="AF53" s="152"/>
      <c r="AG53" s="152"/>
      <c r="AH53" s="152"/>
      <c r="AI53" s="152"/>
      <c r="AJ53" s="152"/>
      <c r="AK53" s="152"/>
      <c r="AL53" s="152"/>
      <c r="AM53" s="152"/>
      <c r="AN53" s="152"/>
      <c r="AO53" s="152"/>
      <c r="AP53" s="152"/>
      <c r="AQ53" s="152"/>
      <c r="AR53" s="152"/>
      <c r="AS53" s="152"/>
      <c r="AT53" s="152"/>
      <c r="AU53" s="152"/>
      <c r="AV53" s="152"/>
      <c r="AW53" s="152"/>
      <c r="AX53" s="152"/>
      <c r="AY53" s="152"/>
      <c r="AZ53" s="152"/>
      <c r="BA53" s="152"/>
      <c r="BB53" s="1449"/>
      <c r="BC53" s="1449"/>
      <c r="BD53" s="1449"/>
      <c r="BE53" s="1449"/>
      <c r="BF53" s="1449"/>
      <c r="BG53" s="1449"/>
      <c r="BH53" s="1449"/>
      <c r="BI53" s="1449"/>
      <c r="BJ53" s="1448"/>
      <c r="BK53" s="1448"/>
      <c r="BL53" s="1448"/>
      <c r="BM53" s="1448"/>
      <c r="BN53" s="1448"/>
      <c r="BO53" s="1448"/>
      <c r="BP53" s="1448"/>
      <c r="BQ53" s="1448"/>
    </row>
    <row r="54" spans="1:127" s="182" customFormat="1" ht="15" customHeight="1">
      <c r="A54" s="152"/>
      <c r="B54" s="217"/>
      <c r="C54" s="218"/>
      <c r="D54" s="218"/>
      <c r="E54" s="218"/>
      <c r="F54" s="218"/>
      <c r="G54" s="218"/>
      <c r="H54" s="218"/>
      <c r="I54" s="218"/>
      <c r="J54" s="218"/>
      <c r="K54" s="218"/>
      <c r="L54" s="218"/>
      <c r="M54" s="219"/>
      <c r="N54" s="219"/>
      <c r="O54" s="219"/>
      <c r="P54" s="219"/>
      <c r="Q54" s="219"/>
      <c r="R54" s="219"/>
      <c r="S54" s="219"/>
      <c r="T54" s="219"/>
      <c r="U54" s="219"/>
      <c r="V54" s="219"/>
      <c r="W54" s="219"/>
      <c r="X54" s="219"/>
      <c r="Y54" s="219"/>
      <c r="Z54" s="219"/>
      <c r="AA54" s="219"/>
      <c r="AB54" s="219"/>
      <c r="AC54" s="219"/>
      <c r="AD54" s="219"/>
      <c r="AE54" s="152"/>
      <c r="AF54" s="152"/>
      <c r="AG54" s="152"/>
      <c r="AH54" s="152"/>
      <c r="AI54" s="152"/>
      <c r="AJ54" s="152"/>
      <c r="AK54" s="152"/>
      <c r="AL54" s="152"/>
      <c r="AM54" s="152"/>
      <c r="AN54" s="152"/>
      <c r="AO54" s="152"/>
      <c r="AP54" s="152"/>
      <c r="AQ54" s="152"/>
      <c r="AR54" s="152"/>
      <c r="AS54" s="152"/>
      <c r="AT54" s="152"/>
      <c r="AU54" s="152"/>
      <c r="AV54" s="152"/>
      <c r="AW54" s="152"/>
      <c r="AX54" s="152"/>
      <c r="AY54" s="152"/>
      <c r="AZ54" s="152"/>
      <c r="BA54" s="152"/>
      <c r="BB54" s="1449"/>
      <c r="BC54" s="1449"/>
      <c r="BD54" s="1449"/>
      <c r="BE54" s="1449"/>
      <c r="BF54" s="1449"/>
      <c r="BG54" s="1449"/>
      <c r="BH54" s="1449"/>
      <c r="BI54" s="1449"/>
      <c r="BJ54" s="1448"/>
      <c r="BK54" s="1448"/>
      <c r="BL54" s="1448"/>
      <c r="BM54" s="1448"/>
      <c r="BN54" s="1448"/>
      <c r="BO54" s="1448"/>
      <c r="BP54" s="1448"/>
      <c r="BQ54" s="1448"/>
    </row>
    <row r="55" spans="1:127" ht="15" customHeight="1">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c r="AA55" s="220"/>
      <c r="AB55" s="220"/>
      <c r="AC55" s="220"/>
      <c r="AD55" s="220"/>
      <c r="AE55" s="152"/>
      <c r="AF55" s="152"/>
      <c r="AG55" s="152"/>
      <c r="AH55" s="152"/>
      <c r="AI55" s="152"/>
      <c r="AJ55" s="152"/>
      <c r="AK55" s="152"/>
      <c r="AL55" s="152"/>
      <c r="AM55" s="152"/>
      <c r="BB55" s="1449"/>
      <c r="BC55" s="1449"/>
      <c r="BD55" s="1449"/>
      <c r="BE55" s="1449"/>
      <c r="BF55" s="1449"/>
      <c r="BG55" s="1449"/>
      <c r="BH55" s="1449"/>
      <c r="BI55" s="1449"/>
      <c r="BJ55" s="1448"/>
      <c r="BK55" s="1448"/>
      <c r="BL55" s="1448"/>
      <c r="BM55" s="1448"/>
      <c r="BN55" s="1448"/>
      <c r="BO55" s="1448"/>
      <c r="BP55" s="1448"/>
      <c r="BQ55" s="1448"/>
    </row>
    <row r="56" spans="1:127" ht="27" customHeight="1">
      <c r="B56" s="221"/>
      <c r="C56" s="221"/>
      <c r="D56" s="221"/>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c r="AD56" s="222"/>
      <c r="AE56" s="152"/>
      <c r="AF56" s="152"/>
      <c r="AG56" s="152"/>
      <c r="AH56" s="152"/>
      <c r="AI56" s="152"/>
      <c r="AJ56" s="152"/>
      <c r="AK56" s="152"/>
      <c r="AL56" s="152"/>
      <c r="AM56" s="152"/>
      <c r="BB56" s="1448"/>
      <c r="BC56" s="1448"/>
      <c r="BD56" s="1448"/>
      <c r="BE56" s="1448"/>
      <c r="BF56" s="1448"/>
      <c r="BG56" s="1448"/>
      <c r="BH56" s="1448"/>
      <c r="BI56" s="1448"/>
      <c r="BJ56" s="1448"/>
      <c r="BK56" s="1448"/>
      <c r="BL56" s="1448"/>
      <c r="BM56" s="1448"/>
      <c r="BN56" s="1448"/>
      <c r="BO56" s="1448"/>
      <c r="BP56" s="1448"/>
      <c r="BQ56" s="1448"/>
    </row>
    <row r="57" spans="1:127">
      <c r="AE57" s="152"/>
      <c r="AF57" s="152"/>
      <c r="AG57" s="152"/>
      <c r="AH57" s="152"/>
      <c r="AI57" s="152"/>
      <c r="AJ57" s="152"/>
      <c r="AK57" s="152"/>
      <c r="AL57" s="152"/>
      <c r="AM57" s="152"/>
      <c r="BB57" s="1448"/>
      <c r="BC57" s="1448"/>
      <c r="BD57" s="1448"/>
      <c r="BE57" s="1448"/>
      <c r="BF57" s="1448"/>
      <c r="BG57" s="1448"/>
      <c r="BH57" s="1448"/>
      <c r="BI57" s="1448"/>
      <c r="BJ57" s="1448"/>
      <c r="BK57" s="1448"/>
      <c r="BL57" s="1448"/>
      <c r="BM57" s="1448"/>
      <c r="BN57" s="1448"/>
      <c r="BO57" s="1448"/>
      <c r="BP57" s="1448"/>
      <c r="BQ57" s="1448"/>
    </row>
    <row r="58" spans="1:127">
      <c r="AE58" s="152"/>
      <c r="AF58" s="152"/>
      <c r="AG58" s="152"/>
      <c r="AH58" s="152"/>
      <c r="AI58" s="152"/>
      <c r="AJ58" s="152"/>
      <c r="AK58" s="152"/>
      <c r="AL58" s="152"/>
      <c r="AM58" s="152"/>
      <c r="BB58" s="1448"/>
      <c r="BC58" s="1448"/>
      <c r="BD58" s="1448"/>
      <c r="BE58" s="1448"/>
      <c r="BF58" s="1448"/>
      <c r="BG58" s="1448"/>
      <c r="BH58" s="1448"/>
      <c r="BI58" s="1448"/>
      <c r="BJ58" s="1448"/>
      <c r="BK58" s="1448"/>
      <c r="BL58" s="1448"/>
      <c r="BM58" s="1448"/>
      <c r="BN58" s="1448"/>
      <c r="BO58" s="1448"/>
      <c r="BP58" s="1448"/>
      <c r="BQ58" s="1448"/>
    </row>
    <row r="59" spans="1:127">
      <c r="B59" s="223"/>
      <c r="C59" s="223"/>
      <c r="D59" s="223"/>
      <c r="E59" s="223"/>
      <c r="F59" s="223"/>
      <c r="G59" s="223"/>
      <c r="H59" s="223"/>
      <c r="I59" s="223"/>
      <c r="J59" s="223"/>
      <c r="K59" s="223"/>
      <c r="L59" s="223"/>
      <c r="M59" s="223"/>
      <c r="N59" s="223"/>
      <c r="O59" s="223"/>
      <c r="P59" s="223"/>
      <c r="Q59" s="223"/>
      <c r="R59" s="223"/>
      <c r="S59" s="223"/>
      <c r="T59" s="223"/>
      <c r="U59" s="223"/>
      <c r="V59" s="223"/>
      <c r="W59" s="223"/>
      <c r="X59" s="223"/>
      <c r="Y59" s="223"/>
      <c r="Z59" s="223"/>
      <c r="AA59" s="223"/>
      <c r="AB59" s="223"/>
      <c r="AC59" s="223"/>
      <c r="AD59" s="223"/>
      <c r="AE59" s="152"/>
      <c r="AF59" s="152"/>
      <c r="AG59" s="152"/>
      <c r="AH59" s="152"/>
      <c r="AI59" s="152"/>
      <c r="AJ59" s="152"/>
      <c r="AK59" s="152"/>
      <c r="AL59" s="152"/>
      <c r="AM59" s="152"/>
      <c r="BB59" s="1449"/>
      <c r="BC59" s="1449"/>
      <c r="BD59" s="1449"/>
      <c r="BE59" s="1449"/>
      <c r="BF59" s="1449"/>
      <c r="BG59" s="1449"/>
      <c r="BH59" s="1449"/>
      <c r="BI59" s="1449"/>
      <c r="BJ59" s="1448"/>
      <c r="BK59" s="1448"/>
      <c r="BL59" s="1448"/>
      <c r="BM59" s="1448"/>
      <c r="BN59" s="1448"/>
      <c r="BO59" s="1448"/>
      <c r="BP59" s="1448"/>
      <c r="BQ59" s="1448"/>
    </row>
    <row r="60" spans="1:127">
      <c r="B60" s="223"/>
      <c r="C60" s="223"/>
      <c r="D60" s="223"/>
      <c r="E60" s="223"/>
      <c r="F60" s="223"/>
      <c r="G60" s="223"/>
      <c r="H60" s="223"/>
      <c r="I60" s="223"/>
      <c r="J60" s="223"/>
      <c r="K60" s="223"/>
      <c r="L60" s="223"/>
      <c r="M60" s="223"/>
      <c r="N60" s="223"/>
      <c r="O60" s="223"/>
      <c r="P60" s="223"/>
      <c r="Q60" s="223"/>
      <c r="R60" s="223"/>
      <c r="S60" s="223"/>
      <c r="T60" s="223"/>
      <c r="U60" s="223"/>
      <c r="V60" s="223"/>
      <c r="W60" s="223"/>
      <c r="X60" s="223"/>
      <c r="Y60" s="223"/>
      <c r="Z60" s="223"/>
      <c r="AA60" s="223"/>
      <c r="AB60" s="223"/>
      <c r="AC60" s="223"/>
      <c r="AD60" s="223"/>
      <c r="AE60" s="152"/>
      <c r="AF60" s="152"/>
      <c r="AG60" s="152"/>
      <c r="AH60" s="152"/>
      <c r="AI60" s="152"/>
      <c r="AJ60" s="152"/>
      <c r="AK60" s="152"/>
      <c r="AL60" s="152"/>
      <c r="AM60" s="152"/>
      <c r="BB60" s="1448"/>
      <c r="BC60" s="1448"/>
      <c r="BD60" s="1448"/>
      <c r="BE60" s="1448"/>
      <c r="BF60" s="1448"/>
      <c r="BG60" s="1448"/>
      <c r="BH60" s="1448"/>
      <c r="BI60" s="1448"/>
      <c r="BJ60" s="1448"/>
      <c r="BK60" s="1448"/>
      <c r="BL60" s="1448"/>
      <c r="BM60" s="1448"/>
      <c r="BN60" s="1448"/>
      <c r="BO60" s="1448"/>
      <c r="BP60" s="1448"/>
      <c r="BQ60" s="1448"/>
    </row>
    <row r="61" spans="1:127">
      <c r="B61" s="223"/>
      <c r="C61" s="223"/>
      <c r="D61" s="223"/>
      <c r="E61" s="223"/>
      <c r="F61" s="223"/>
      <c r="G61" s="223"/>
      <c r="H61" s="223"/>
      <c r="I61" s="223"/>
      <c r="J61" s="223"/>
      <c r="K61" s="223"/>
      <c r="L61" s="223"/>
      <c r="M61" s="223"/>
      <c r="N61" s="223"/>
      <c r="O61" s="223"/>
      <c r="P61" s="223"/>
      <c r="Q61" s="223"/>
      <c r="R61" s="223"/>
      <c r="S61" s="223"/>
      <c r="T61" s="223"/>
      <c r="U61" s="223"/>
      <c r="V61" s="223"/>
      <c r="W61" s="223"/>
      <c r="X61" s="223"/>
      <c r="Y61" s="223"/>
      <c r="Z61" s="223"/>
      <c r="AA61" s="223"/>
      <c r="AB61" s="223"/>
      <c r="AC61" s="223"/>
      <c r="AD61" s="223"/>
      <c r="AE61" s="152"/>
      <c r="AF61" s="152"/>
      <c r="AG61" s="152"/>
      <c r="AH61" s="152"/>
      <c r="AI61" s="152"/>
      <c r="AJ61" s="152"/>
      <c r="AK61" s="152"/>
      <c r="AL61" s="152"/>
      <c r="AM61" s="152"/>
      <c r="BB61" s="1449"/>
      <c r="BC61" s="1449"/>
      <c r="BD61" s="1449"/>
      <c r="BE61" s="1449"/>
      <c r="BF61" s="1449"/>
      <c r="BG61" s="1449"/>
      <c r="BH61" s="1449"/>
      <c r="BI61" s="1449"/>
      <c r="BJ61" s="1448"/>
      <c r="BK61" s="1450"/>
      <c r="BL61" s="1450"/>
      <c r="BM61" s="1450"/>
      <c r="BN61" s="1450"/>
      <c r="BO61" s="1450"/>
      <c r="BP61" s="1450"/>
      <c r="BQ61" s="1450"/>
    </row>
    <row r="62" spans="1:127">
      <c r="B62" s="223"/>
      <c r="C62" s="223"/>
      <c r="D62" s="223"/>
      <c r="E62" s="223"/>
      <c r="F62" s="223"/>
      <c r="G62" s="223"/>
      <c r="H62" s="223"/>
      <c r="I62" s="223"/>
      <c r="J62" s="223"/>
      <c r="K62" s="223"/>
      <c r="L62" s="223"/>
      <c r="M62" s="223"/>
      <c r="N62" s="223"/>
      <c r="O62" s="223"/>
      <c r="P62" s="223"/>
      <c r="Q62" s="223"/>
      <c r="R62" s="223"/>
      <c r="S62" s="223"/>
      <c r="T62" s="223"/>
      <c r="U62" s="223"/>
      <c r="V62" s="223"/>
      <c r="W62" s="223"/>
      <c r="X62" s="223"/>
      <c r="Y62" s="223"/>
      <c r="Z62" s="223"/>
      <c r="AA62" s="223"/>
      <c r="AB62" s="223"/>
      <c r="AC62" s="223"/>
      <c r="AD62" s="223"/>
      <c r="AE62" s="152"/>
      <c r="AF62" s="152"/>
      <c r="AG62" s="152"/>
      <c r="AH62" s="152"/>
      <c r="AI62" s="152"/>
      <c r="AJ62" s="152"/>
      <c r="AK62" s="152"/>
      <c r="AL62" s="152"/>
      <c r="AM62" s="152"/>
      <c r="BB62" s="1448"/>
      <c r="BC62" s="1448"/>
      <c r="BD62" s="1448"/>
      <c r="BE62" s="1448"/>
      <c r="BF62" s="1448"/>
      <c r="BG62" s="1448"/>
      <c r="BH62" s="1448"/>
      <c r="BI62" s="1448"/>
      <c r="BJ62" s="1448"/>
      <c r="BK62" s="1448"/>
      <c r="BL62" s="1448"/>
      <c r="BM62" s="1448"/>
      <c r="BN62" s="1448"/>
      <c r="BO62" s="1448"/>
      <c r="BP62" s="1448"/>
      <c r="BQ62" s="1448"/>
    </row>
    <row r="63" spans="1:127">
      <c r="B63" s="223"/>
      <c r="C63" s="223"/>
      <c r="D63" s="223"/>
      <c r="E63" s="223"/>
      <c r="F63" s="223"/>
      <c r="G63" s="223"/>
      <c r="H63" s="223"/>
      <c r="I63" s="223"/>
      <c r="J63" s="223"/>
      <c r="K63" s="223"/>
      <c r="L63" s="223"/>
      <c r="M63" s="223"/>
      <c r="N63" s="223"/>
      <c r="O63" s="223"/>
      <c r="P63" s="223"/>
      <c r="Q63" s="223"/>
      <c r="R63" s="223"/>
      <c r="S63" s="223"/>
      <c r="T63" s="223"/>
      <c r="U63" s="223"/>
      <c r="V63" s="223"/>
      <c r="W63" s="223"/>
      <c r="X63" s="223"/>
      <c r="Y63" s="223"/>
      <c r="Z63" s="223"/>
      <c r="AA63" s="223"/>
      <c r="AB63" s="223"/>
      <c r="AC63" s="223"/>
      <c r="AD63" s="223"/>
      <c r="AE63" s="152"/>
      <c r="AF63" s="152"/>
      <c r="AG63" s="152"/>
      <c r="AH63" s="152"/>
      <c r="AI63" s="152"/>
      <c r="AJ63" s="152"/>
      <c r="AK63" s="152"/>
      <c r="AL63" s="152"/>
      <c r="AM63" s="152"/>
      <c r="BB63" s="1448"/>
      <c r="BC63" s="1448"/>
      <c r="BD63" s="1448"/>
      <c r="BE63" s="1448"/>
      <c r="BF63" s="1448"/>
      <c r="BG63" s="1448"/>
      <c r="BH63" s="1448"/>
      <c r="BI63" s="1448"/>
      <c r="BJ63" s="1448"/>
      <c r="BK63" s="1448"/>
      <c r="BL63" s="1448"/>
      <c r="BM63" s="1448"/>
      <c r="BN63" s="1448"/>
      <c r="BO63" s="1448"/>
      <c r="BP63" s="1448"/>
      <c r="BQ63" s="1448"/>
    </row>
    <row r="64" spans="1:127">
      <c r="B64" s="223"/>
      <c r="C64" s="223"/>
      <c r="D64" s="223"/>
      <c r="E64" s="223"/>
      <c r="F64" s="223"/>
      <c r="G64" s="223"/>
      <c r="H64" s="223"/>
      <c r="I64" s="223"/>
      <c r="J64" s="223"/>
      <c r="K64" s="223"/>
      <c r="L64" s="223"/>
      <c r="M64" s="223"/>
      <c r="N64" s="223"/>
      <c r="O64" s="223"/>
      <c r="P64" s="223"/>
      <c r="Q64" s="223"/>
      <c r="R64" s="223"/>
      <c r="S64" s="223"/>
      <c r="T64" s="223"/>
      <c r="U64" s="223"/>
      <c r="V64" s="223"/>
      <c r="W64" s="223"/>
      <c r="X64" s="223"/>
      <c r="Y64" s="223"/>
      <c r="Z64" s="223"/>
      <c r="AA64" s="223"/>
      <c r="AB64" s="223"/>
      <c r="AC64" s="223"/>
      <c r="AD64" s="223"/>
      <c r="AE64" s="152"/>
      <c r="AF64" s="152"/>
      <c r="AG64" s="152"/>
      <c r="AH64" s="152"/>
      <c r="AI64" s="152"/>
      <c r="AJ64" s="152"/>
      <c r="AK64" s="152"/>
      <c r="AL64" s="152"/>
      <c r="AM64" s="152"/>
      <c r="BB64" s="1448"/>
      <c r="BC64" s="1448"/>
      <c r="BD64" s="1448"/>
      <c r="BE64" s="1448"/>
      <c r="BF64" s="1448"/>
      <c r="BG64" s="1448"/>
      <c r="BH64" s="1448"/>
      <c r="BI64" s="1448"/>
      <c r="BJ64" s="1448"/>
      <c r="BK64" s="1448"/>
      <c r="BL64" s="1448"/>
      <c r="BM64" s="1448"/>
      <c r="BN64" s="1448"/>
      <c r="BO64" s="1448"/>
      <c r="BP64" s="1448"/>
      <c r="BQ64" s="1448"/>
    </row>
    <row r="65" spans="31:69">
      <c r="AE65" s="152"/>
      <c r="AF65" s="152"/>
      <c r="AG65" s="152"/>
      <c r="AH65" s="152"/>
      <c r="AI65" s="152"/>
      <c r="AJ65" s="152"/>
      <c r="AK65" s="152"/>
      <c r="AL65" s="152"/>
      <c r="AM65" s="152"/>
      <c r="BB65" s="1448"/>
      <c r="BC65" s="1448"/>
      <c r="BD65" s="1448"/>
      <c r="BE65" s="1448"/>
      <c r="BF65" s="1448"/>
      <c r="BG65" s="1448"/>
      <c r="BH65" s="1448"/>
      <c r="BI65" s="1448"/>
      <c r="BJ65" s="1448"/>
      <c r="BK65" s="1448"/>
      <c r="BL65" s="1448"/>
      <c r="BM65" s="1448"/>
      <c r="BN65" s="1448"/>
      <c r="BO65" s="1448"/>
      <c r="BP65" s="1448"/>
      <c r="BQ65" s="1448"/>
    </row>
    <row r="66" spans="31:69">
      <c r="AE66" s="152"/>
      <c r="AF66" s="152"/>
      <c r="AG66" s="152"/>
      <c r="AH66" s="152"/>
      <c r="AI66" s="152"/>
      <c r="AJ66" s="152"/>
      <c r="AK66" s="152"/>
      <c r="AL66" s="152"/>
      <c r="AM66" s="152"/>
      <c r="BB66" s="1448"/>
      <c r="BC66" s="1448"/>
      <c r="BD66" s="1448"/>
      <c r="BE66" s="1448"/>
      <c r="BF66" s="1448"/>
      <c r="BG66" s="1448"/>
      <c r="BH66" s="1448"/>
      <c r="BI66" s="1448"/>
      <c r="BJ66" s="1448"/>
      <c r="BK66" s="1448"/>
      <c r="BL66" s="1448"/>
      <c r="BM66" s="1448"/>
      <c r="BN66" s="1448"/>
      <c r="BO66" s="1448"/>
      <c r="BP66" s="1448"/>
      <c r="BQ66" s="1448"/>
    </row>
    <row r="67" spans="31:69">
      <c r="AE67" s="152"/>
      <c r="AF67" s="152"/>
      <c r="AG67" s="152"/>
      <c r="AH67" s="152"/>
      <c r="AI67" s="152"/>
      <c r="AJ67" s="152"/>
      <c r="AK67" s="152"/>
      <c r="AL67" s="152"/>
      <c r="AM67" s="152"/>
      <c r="BB67" s="1448"/>
      <c r="BC67" s="1448"/>
      <c r="BD67" s="1448"/>
      <c r="BE67" s="1448"/>
      <c r="BF67" s="1448"/>
      <c r="BG67" s="1448"/>
      <c r="BH67" s="1448"/>
      <c r="BI67" s="1448"/>
      <c r="BJ67" s="1448"/>
      <c r="BK67" s="1448"/>
      <c r="BL67" s="1448"/>
      <c r="BM67" s="1448"/>
      <c r="BN67" s="1448"/>
      <c r="BO67" s="1448"/>
      <c r="BP67" s="1448"/>
      <c r="BQ67" s="1448"/>
    </row>
    <row r="68" spans="31:69">
      <c r="AE68" s="152"/>
      <c r="AF68" s="152"/>
      <c r="AG68" s="152"/>
      <c r="AH68" s="152"/>
      <c r="AI68" s="152"/>
      <c r="AJ68" s="152"/>
      <c r="AK68" s="152"/>
      <c r="AL68" s="152"/>
      <c r="AM68" s="152"/>
    </row>
    <row r="69" spans="31:69">
      <c r="AE69" s="152"/>
      <c r="AF69" s="152"/>
      <c r="AG69" s="152"/>
      <c r="AH69" s="152"/>
      <c r="AI69" s="152"/>
      <c r="AJ69" s="152"/>
      <c r="AK69" s="152"/>
      <c r="AL69" s="152"/>
      <c r="AM69" s="152"/>
    </row>
    <row r="70" spans="31:69">
      <c r="AE70" s="152"/>
      <c r="AF70" s="152"/>
      <c r="AG70" s="152"/>
      <c r="AH70" s="152"/>
      <c r="AI70" s="152"/>
      <c r="AJ70" s="152"/>
      <c r="AK70" s="152"/>
      <c r="AL70" s="152"/>
      <c r="AM70" s="152"/>
    </row>
    <row r="71" spans="31:69">
      <c r="AE71" s="152"/>
      <c r="AF71" s="152"/>
      <c r="AG71" s="152"/>
      <c r="AH71" s="152"/>
      <c r="AI71" s="152"/>
      <c r="AJ71" s="152"/>
      <c r="AK71" s="152"/>
      <c r="AL71" s="152"/>
      <c r="AM71" s="152"/>
    </row>
    <row r="72" spans="31:69">
      <c r="AE72" s="152"/>
      <c r="AF72" s="152"/>
      <c r="AG72" s="152"/>
      <c r="AH72" s="152"/>
      <c r="AI72" s="152"/>
      <c r="AJ72" s="152"/>
      <c r="AK72" s="152"/>
      <c r="AL72" s="152"/>
      <c r="AM72" s="152"/>
    </row>
    <row r="73" spans="31:69">
      <c r="AE73" s="152"/>
      <c r="AF73" s="152"/>
      <c r="AG73" s="152"/>
      <c r="AH73" s="152"/>
      <c r="AI73" s="152"/>
      <c r="AJ73" s="152"/>
      <c r="AK73" s="152"/>
      <c r="AL73" s="152"/>
      <c r="AM73" s="152"/>
    </row>
    <row r="74" spans="31:69">
      <c r="AE74" s="152"/>
      <c r="AF74" s="152"/>
      <c r="AG74" s="152"/>
      <c r="AH74" s="152"/>
      <c r="AI74" s="152"/>
      <c r="AJ74" s="152"/>
      <c r="AK74" s="152"/>
      <c r="AL74" s="152"/>
      <c r="AM74" s="152"/>
    </row>
    <row r="75" spans="31:69">
      <c r="AE75" s="152"/>
      <c r="AF75" s="152"/>
      <c r="AG75" s="152"/>
      <c r="AH75" s="152"/>
      <c r="AI75" s="152"/>
      <c r="AJ75" s="152"/>
      <c r="AK75" s="152"/>
      <c r="AL75" s="152"/>
      <c r="AM75" s="152"/>
    </row>
    <row r="76" spans="31:69">
      <c r="AE76" s="152"/>
      <c r="AF76" s="152"/>
      <c r="AG76" s="152"/>
      <c r="AH76" s="152"/>
      <c r="AI76" s="152"/>
      <c r="AJ76" s="152"/>
      <c r="AK76" s="152"/>
      <c r="AL76" s="152"/>
      <c r="AM76" s="152"/>
    </row>
    <row r="77" spans="31:69">
      <c r="AE77" s="152"/>
      <c r="AF77" s="152"/>
      <c r="AG77" s="152"/>
      <c r="AH77" s="152"/>
      <c r="AI77" s="152"/>
      <c r="AJ77" s="152"/>
      <c r="AK77" s="152"/>
      <c r="AL77" s="152"/>
      <c r="AM77" s="152"/>
    </row>
    <row r="78" spans="31:69">
      <c r="AE78" s="152"/>
      <c r="AF78" s="152"/>
      <c r="AG78" s="152"/>
      <c r="AH78" s="152"/>
      <c r="AI78" s="152"/>
      <c r="AJ78" s="152"/>
      <c r="AK78" s="152"/>
      <c r="AL78" s="152"/>
      <c r="AM78" s="152"/>
    </row>
    <row r="79" spans="31:69">
      <c r="AE79" s="152"/>
      <c r="AF79" s="152"/>
      <c r="AG79" s="152"/>
      <c r="AH79" s="152"/>
      <c r="AI79" s="152"/>
      <c r="AJ79" s="152"/>
      <c r="AK79" s="152"/>
      <c r="AL79" s="152"/>
      <c r="AM79" s="152"/>
    </row>
    <row r="80" spans="31:69">
      <c r="AE80" s="152"/>
      <c r="AF80" s="152"/>
      <c r="AG80" s="152"/>
      <c r="AH80" s="152"/>
      <c r="AI80" s="152"/>
      <c r="AJ80" s="152"/>
      <c r="AK80" s="152"/>
      <c r="AL80" s="152"/>
      <c r="AM80" s="152"/>
    </row>
    <row r="81" s="152" customFormat="1"/>
    <row r="82" s="152" customFormat="1"/>
    <row r="83" s="152" customFormat="1"/>
    <row r="84" s="152" customFormat="1"/>
    <row r="85" s="152" customFormat="1"/>
    <row r="86" s="152" customFormat="1"/>
    <row r="87" s="152" customFormat="1"/>
    <row r="88" s="152" customFormat="1"/>
    <row r="89" s="152" customFormat="1"/>
    <row r="90" s="152" customFormat="1"/>
    <row r="91" s="152" customFormat="1"/>
    <row r="92" s="152" customFormat="1"/>
    <row r="93" s="152" customFormat="1"/>
    <row r="94" s="152" customFormat="1"/>
    <row r="95" s="152" customFormat="1"/>
    <row r="96" s="152" customFormat="1"/>
    <row r="97" s="152" customFormat="1"/>
    <row r="98" s="152" customFormat="1"/>
    <row r="99" s="152" customFormat="1"/>
    <row r="100" s="152" customFormat="1"/>
    <row r="101" s="152" customFormat="1"/>
    <row r="102" s="152" customFormat="1"/>
    <row r="103" s="152" customFormat="1"/>
    <row r="104" s="152" customFormat="1"/>
    <row r="105" s="152" customFormat="1"/>
    <row r="106" s="152" customFormat="1"/>
    <row r="107" s="152" customFormat="1"/>
    <row r="108" s="152" customFormat="1"/>
    <row r="109" s="152" customFormat="1"/>
    <row r="110" s="152" customFormat="1"/>
    <row r="111" s="152" customFormat="1"/>
    <row r="112" s="152" customFormat="1"/>
    <row r="113" s="152" customFormat="1"/>
    <row r="114" s="152" customFormat="1"/>
    <row r="115" s="152" customFormat="1"/>
    <row r="116" s="152" customFormat="1"/>
    <row r="117" s="152" customFormat="1"/>
    <row r="118" s="152" customFormat="1"/>
    <row r="119" s="152" customFormat="1"/>
    <row r="120" s="152" customFormat="1"/>
    <row r="121" s="152" customFormat="1"/>
    <row r="122" s="152" customFormat="1"/>
    <row r="123" s="152" customFormat="1"/>
    <row r="124" s="152" customFormat="1"/>
    <row r="125" s="152" customFormat="1"/>
    <row r="126" s="152" customFormat="1"/>
    <row r="127" s="152" customFormat="1"/>
    <row r="128" s="152" customFormat="1"/>
    <row r="129" s="152" customFormat="1"/>
    <row r="130" s="152" customFormat="1"/>
    <row r="131" s="152" customFormat="1"/>
    <row r="132" s="152" customFormat="1"/>
    <row r="133" s="152" customFormat="1"/>
    <row r="134" s="152" customFormat="1"/>
    <row r="135" s="152" customFormat="1"/>
    <row r="136" s="152" customFormat="1"/>
    <row r="137" s="152" customFormat="1"/>
    <row r="138" s="152" customFormat="1"/>
    <row r="139" s="152" customFormat="1"/>
    <row r="140" s="152" customFormat="1"/>
    <row r="141" s="152" customFormat="1"/>
    <row r="142" s="152" customFormat="1"/>
    <row r="143" s="152" customFormat="1"/>
    <row r="144" s="152" customFormat="1"/>
    <row r="145" s="152" customFormat="1"/>
    <row r="146" s="152" customFormat="1"/>
    <row r="147" s="152" customFormat="1"/>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44" priority="5" stopIfTrue="1">
      <formula>$AC$10&gt;=0.9</formula>
    </cfRule>
  </conditionalFormatting>
  <conditionalFormatting sqref="D11:F11">
    <cfRule type="expression" dxfId="43" priority="4">
      <formula>AND(AC10&gt;=0.8,AC10&lt;=0.89)</formula>
    </cfRule>
  </conditionalFormatting>
  <conditionalFormatting sqref="D12:F12">
    <cfRule type="expression" dxfId="42" priority="3">
      <formula>AND(AC10&gt;=0.7,AC10&lt;=0.79)</formula>
    </cfRule>
  </conditionalFormatting>
  <conditionalFormatting sqref="D13:F13">
    <cfRule type="expression" dxfId="41" priority="2">
      <formula>AND(AC10&gt;=0,AC10&lt;=0.69)</formula>
    </cfRule>
  </conditionalFormatting>
  <conditionalFormatting sqref="K19:K46 M19:O46 K18:O18 Z18:AD46 L19:L47">
    <cfRule type="cellIs" dxfId="40" priority="10" stopIfTrue="1" operator="equal">
      <formula>1</formula>
    </cfRule>
  </conditionalFormatting>
  <conditionalFormatting sqref="K33:K46 M33:O46">
    <cfRule type="cellIs" dxfId="39" priority="6" stopIfTrue="1" operator="equal">
      <formula>0</formula>
    </cfRule>
  </conditionalFormatting>
  <conditionalFormatting sqref="K18:N18 Z18:AD46 M19:N32 K19:K46 L19:L47">
    <cfRule type="cellIs" dxfId="38" priority="11" stopIfTrue="1" operator="equal">
      <formula>0</formula>
    </cfRule>
  </conditionalFormatting>
  <conditionalFormatting sqref="O18:O46">
    <cfRule type="cellIs" dxfId="37" priority="12" stopIfTrue="1" operator="equal">
      <formula>1</formula>
    </cfRule>
    <cfRule type="cellIs" dxfId="36" priority="13" stopIfTrue="1" operator="equal">
      <formula>0</formula>
    </cfRule>
  </conditionalFormatting>
  <dataValidations count="5">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Z10:Z14 AW25:AY25 AC10"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26726B02-E431-4271-BE4F-A648CD82FAC2}"/>
    <dataValidation type="list" allowBlank="1" showInputMessage="1" showErrorMessage="1" error="You can only enter a value between 1 or 0" promptTitle="ENTER 1 or 0" sqref="Z18:AD46 K18:O46" xr:uid="{2DF06710-D1B2-45DC-9163-E5CFEDE05675}">
      <formula1>"0,1"</formula1>
    </dataValidation>
  </dataValidations>
  <pageMargins left="0.7" right="0.7" top="0.75" bottom="0.75" header="0.3" footer="0.3"/>
  <pageSetup paperSize="9" scale="7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codeName="Sheet18">
    <tabColor theme="9" tint="0.59999389629810485"/>
  </sheetPr>
  <dimension ref="A1:AC114"/>
  <sheetViews>
    <sheetView topLeftCell="A70" zoomScaleNormal="100" workbookViewId="0">
      <selection activeCell="I89" sqref="I89"/>
    </sheetView>
  </sheetViews>
  <sheetFormatPr defaultColWidth="9.1796875" defaultRowHeight="14.5"/>
  <cols>
    <col min="1" max="2" width="16" style="4" customWidth="1"/>
    <col min="3" max="3" width="13.81640625" style="4" bestFit="1" customWidth="1"/>
    <col min="4" max="4" width="13.7265625" style="4" bestFit="1" customWidth="1"/>
    <col min="5" max="5" width="13" style="4" customWidth="1"/>
    <col min="6" max="6" width="11.26953125" style="4" customWidth="1"/>
    <col min="7" max="7" width="10.7265625" style="4" customWidth="1"/>
    <col min="8" max="8" width="11.7265625" style="4" customWidth="1"/>
    <col min="9" max="9" width="11.453125" style="4" customWidth="1"/>
    <col min="10" max="12" width="13" style="4" customWidth="1"/>
    <col min="13" max="15" width="9.1796875" style="4"/>
    <col min="16" max="29" width="10.54296875" style="4" customWidth="1"/>
    <col min="30" max="16384" width="9.1796875" style="4"/>
  </cols>
  <sheetData>
    <row r="1" spans="1:29" ht="16.5">
      <c r="A1" s="1597" t="s">
        <v>220</v>
      </c>
      <c r="B1" s="1598"/>
      <c r="C1" s="1599"/>
      <c r="D1" s="1599"/>
      <c r="E1" s="1599"/>
      <c r="F1" s="1599"/>
      <c r="G1" s="1599"/>
      <c r="H1" s="1599"/>
      <c r="I1" s="1599"/>
      <c r="J1" s="1599"/>
      <c r="K1" s="1600"/>
    </row>
    <row r="2" spans="1:29" ht="15.4" customHeight="1">
      <c r="A2" s="1601" t="s">
        <v>1</v>
      </c>
      <c r="B2" s="1602"/>
      <c r="C2" s="1607" t="s">
        <v>128</v>
      </c>
      <c r="D2" s="1607" t="s">
        <v>94</v>
      </c>
      <c r="E2" s="1607" t="s">
        <v>4</v>
      </c>
      <c r="F2" s="1610" t="s">
        <v>165</v>
      </c>
      <c r="G2" s="1613" t="s">
        <v>159</v>
      </c>
      <c r="H2" s="1614"/>
      <c r="I2" s="1614"/>
      <c r="J2" s="1614"/>
      <c r="K2" s="1615"/>
    </row>
    <row r="3" spans="1:29">
      <c r="A3" s="1603"/>
      <c r="B3" s="1604"/>
      <c r="C3" s="1608"/>
      <c r="D3" s="1608"/>
      <c r="E3" s="1608"/>
      <c r="F3" s="1611"/>
      <c r="G3" s="1616" t="s">
        <v>160</v>
      </c>
      <c r="H3" s="1616" t="s">
        <v>161</v>
      </c>
      <c r="I3" s="1616" t="s">
        <v>162</v>
      </c>
      <c r="J3" s="1616" t="s">
        <v>163</v>
      </c>
      <c r="K3" s="1617" t="s">
        <v>164</v>
      </c>
    </row>
    <row r="4" spans="1:29" ht="22.15" customHeight="1">
      <c r="A4" s="1605"/>
      <c r="B4" s="1606"/>
      <c r="C4" s="1609"/>
      <c r="D4" s="1609"/>
      <c r="E4" s="1609"/>
      <c r="F4" s="1612"/>
      <c r="G4" s="1616"/>
      <c r="H4" s="1616"/>
      <c r="I4" s="1616"/>
      <c r="J4" s="1616"/>
      <c r="K4" s="1617"/>
    </row>
    <row r="5" spans="1:29">
      <c r="A5" s="1593" t="s">
        <v>215</v>
      </c>
      <c r="B5" s="1594"/>
      <c r="C5" s="808">
        <v>49</v>
      </c>
      <c r="D5" s="808">
        <v>48</v>
      </c>
      <c r="E5" s="808">
        <v>1</v>
      </c>
      <c r="F5" s="808">
        <v>0</v>
      </c>
      <c r="G5" s="805">
        <v>4</v>
      </c>
      <c r="H5" s="805">
        <v>0</v>
      </c>
      <c r="I5" s="808">
        <v>0</v>
      </c>
      <c r="J5" s="808">
        <v>0</v>
      </c>
      <c r="K5" s="806">
        <v>0</v>
      </c>
    </row>
    <row r="6" spans="1:29">
      <c r="A6" s="1595" t="s">
        <v>677</v>
      </c>
      <c r="B6" s="1596"/>
      <c r="C6" s="808">
        <v>50</v>
      </c>
      <c r="D6" s="808">
        <v>41</v>
      </c>
      <c r="E6" s="808">
        <v>9</v>
      </c>
      <c r="F6" s="808">
        <v>0</v>
      </c>
      <c r="G6" s="808">
        <v>0</v>
      </c>
      <c r="H6" s="805">
        <v>0</v>
      </c>
      <c r="I6" s="808">
        <v>0</v>
      </c>
      <c r="J6" s="808">
        <v>0</v>
      </c>
      <c r="K6" s="806">
        <v>0</v>
      </c>
    </row>
    <row r="7" spans="1:29" ht="15.75" customHeight="1">
      <c r="A7" s="1595" t="s">
        <v>216</v>
      </c>
      <c r="B7" s="1596"/>
      <c r="C7" s="808">
        <v>111</v>
      </c>
      <c r="D7" s="808">
        <v>110</v>
      </c>
      <c r="E7" s="808">
        <v>1</v>
      </c>
      <c r="F7" s="808">
        <v>0</v>
      </c>
      <c r="G7" s="808">
        <v>0</v>
      </c>
      <c r="H7" s="805">
        <v>0</v>
      </c>
      <c r="I7" s="808">
        <v>0</v>
      </c>
      <c r="J7" s="808">
        <v>0</v>
      </c>
      <c r="K7" s="806">
        <v>0</v>
      </c>
      <c r="S7" s="687"/>
      <c r="T7" s="687"/>
      <c r="U7" s="687"/>
      <c r="V7" s="687"/>
      <c r="W7" s="687"/>
      <c r="X7" s="687"/>
      <c r="Y7" s="687"/>
      <c r="Z7" s="687"/>
      <c r="AA7" s="687"/>
      <c r="AB7" s="687"/>
      <c r="AC7" s="1079"/>
    </row>
    <row r="8" spans="1:29" ht="15.75" customHeight="1">
      <c r="A8" s="1623" t="s">
        <v>321</v>
      </c>
      <c r="B8" s="1624"/>
      <c r="C8" s="804">
        <v>4408</v>
      </c>
      <c r="D8" s="804">
        <v>4286</v>
      </c>
      <c r="E8" s="804">
        <v>122</v>
      </c>
      <c r="F8" s="804">
        <v>0</v>
      </c>
      <c r="G8" s="804">
        <v>0</v>
      </c>
      <c r="H8" s="803">
        <v>0</v>
      </c>
      <c r="I8" s="804">
        <v>0</v>
      </c>
      <c r="J8" s="804">
        <v>0</v>
      </c>
      <c r="K8" s="807">
        <v>0</v>
      </c>
      <c r="AC8" s="1079"/>
    </row>
    <row r="9" spans="1:29">
      <c r="AC9" s="1079"/>
    </row>
    <row r="10" spans="1:29" ht="16.5">
      <c r="A10" s="1618" t="s">
        <v>206</v>
      </c>
      <c r="B10" s="1619"/>
      <c r="C10" s="1599"/>
      <c r="D10" s="1599"/>
      <c r="E10" s="1599"/>
      <c r="F10" s="1599"/>
      <c r="G10" s="1599"/>
      <c r="H10" s="1599"/>
      <c r="I10" s="1599"/>
      <c r="J10" s="1599"/>
      <c r="K10" s="1620"/>
      <c r="L10" s="1600"/>
      <c r="AC10" s="1079"/>
    </row>
    <row r="11" spans="1:29" ht="14.65" customHeight="1">
      <c r="A11" s="1625" t="s">
        <v>213</v>
      </c>
      <c r="B11" s="1626"/>
      <c r="C11" s="1627"/>
      <c r="D11" s="1631" t="s">
        <v>748</v>
      </c>
      <c r="E11" s="1051" t="s">
        <v>723</v>
      </c>
      <c r="F11" s="1051"/>
      <c r="G11" s="1051"/>
      <c r="H11" s="1051"/>
      <c r="I11" s="1051"/>
      <c r="J11" s="1632" t="s">
        <v>322</v>
      </c>
      <c r="K11" s="900" t="s">
        <v>159</v>
      </c>
      <c r="L11" s="1621" t="s">
        <v>217</v>
      </c>
      <c r="AC11" s="1079"/>
    </row>
    <row r="12" spans="1:29" ht="42" customHeight="1">
      <c r="A12" s="1625"/>
      <c r="B12" s="1626"/>
      <c r="C12" s="1627"/>
      <c r="D12" s="1631"/>
      <c r="E12" s="785" t="s">
        <v>169</v>
      </c>
      <c r="F12" s="785" t="s">
        <v>207</v>
      </c>
      <c r="G12" s="785" t="s">
        <v>208</v>
      </c>
      <c r="H12" s="785" t="s">
        <v>209</v>
      </c>
      <c r="I12" s="788" t="s">
        <v>26</v>
      </c>
      <c r="J12" s="1632" t="s">
        <v>211</v>
      </c>
      <c r="K12" s="901" t="s">
        <v>214</v>
      </c>
      <c r="L12" s="1621"/>
      <c r="AC12" s="1079"/>
    </row>
    <row r="13" spans="1:29">
      <c r="A13" s="1628" t="s">
        <v>1014</v>
      </c>
      <c r="B13" s="1629"/>
      <c r="C13" s="1630"/>
      <c r="D13" s="1052">
        <v>1063</v>
      </c>
      <c r="E13" s="1052">
        <v>8</v>
      </c>
      <c r="F13" s="1052">
        <v>1055</v>
      </c>
      <c r="G13" s="1052">
        <v>0</v>
      </c>
      <c r="H13" s="1052">
        <v>0</v>
      </c>
      <c r="I13" s="1052">
        <f>SUM(E13:F13)</f>
        <v>1063</v>
      </c>
      <c r="J13" s="1052">
        <f>G13</f>
        <v>0</v>
      </c>
      <c r="K13" s="1052">
        <f>J13</f>
        <v>0</v>
      </c>
      <c r="L13" s="1052">
        <f>I13+K13+H13</f>
        <v>1063</v>
      </c>
      <c r="AC13" s="1079"/>
    </row>
    <row r="14" spans="1:29" ht="15.75" customHeight="1">
      <c r="A14" s="1628" t="s">
        <v>1016</v>
      </c>
      <c r="B14" s="1629"/>
      <c r="C14" s="1630"/>
      <c r="D14" s="1052">
        <v>212</v>
      </c>
      <c r="E14" s="1052">
        <v>0</v>
      </c>
      <c r="F14" s="1052">
        <v>212</v>
      </c>
      <c r="G14" s="1052">
        <v>0</v>
      </c>
      <c r="H14" s="1052">
        <v>0</v>
      </c>
      <c r="I14" s="1052">
        <f t="shared" ref="I14:I16" si="0">SUM(E14:F14)</f>
        <v>212</v>
      </c>
      <c r="J14" s="1052">
        <f>G14</f>
        <v>0</v>
      </c>
      <c r="K14" s="1052">
        <f t="shared" ref="K14:K16" si="1">J14</f>
        <v>0</v>
      </c>
      <c r="L14" s="1052">
        <f t="shared" ref="L14:L16" si="2">I14+K14+H14</f>
        <v>212</v>
      </c>
      <c r="AC14" s="1079"/>
    </row>
    <row r="15" spans="1:29" ht="18" customHeight="1">
      <c r="A15" s="1628" t="s">
        <v>1017</v>
      </c>
      <c r="B15" s="1629"/>
      <c r="C15" s="1630"/>
      <c r="D15" s="1052">
        <v>41</v>
      </c>
      <c r="E15" s="1052">
        <v>0</v>
      </c>
      <c r="F15" s="1052">
        <v>41</v>
      </c>
      <c r="G15" s="1052">
        <v>0</v>
      </c>
      <c r="H15" s="1052">
        <v>0</v>
      </c>
      <c r="I15" s="1052">
        <f t="shared" si="0"/>
        <v>41</v>
      </c>
      <c r="J15" s="1052">
        <f>G15</f>
        <v>0</v>
      </c>
      <c r="K15" s="1052">
        <f t="shared" si="1"/>
        <v>0</v>
      </c>
      <c r="L15" s="1052">
        <f t="shared" si="2"/>
        <v>41</v>
      </c>
      <c r="AC15" s="1079"/>
    </row>
    <row r="16" spans="1:29">
      <c r="A16" s="1628" t="s">
        <v>1018</v>
      </c>
      <c r="B16" s="1629"/>
      <c r="C16" s="1630"/>
      <c r="D16" s="1052">
        <v>458</v>
      </c>
      <c r="E16" s="1052">
        <v>0</v>
      </c>
      <c r="F16" s="1052">
        <v>458</v>
      </c>
      <c r="G16" s="1052">
        <v>0</v>
      </c>
      <c r="H16" s="1052">
        <v>0</v>
      </c>
      <c r="I16" s="1052">
        <f t="shared" si="0"/>
        <v>458</v>
      </c>
      <c r="J16" s="1052">
        <f>G16</f>
        <v>0</v>
      </c>
      <c r="K16" s="1052">
        <f t="shared" si="1"/>
        <v>0</v>
      </c>
      <c r="L16" s="1052">
        <f t="shared" si="2"/>
        <v>458</v>
      </c>
      <c r="AC16" s="1079"/>
    </row>
    <row r="17" spans="1:29">
      <c r="A17" s="1633" t="s">
        <v>212</v>
      </c>
      <c r="B17" s="1634"/>
      <c r="C17" s="1635"/>
      <c r="D17" s="1053">
        <f>SUM(D13:D16)</f>
        <v>1774</v>
      </c>
      <c r="E17" s="1053">
        <f t="shared" ref="E17:L17" si="3">SUM(E13:E16)</f>
        <v>8</v>
      </c>
      <c r="F17" s="1053">
        <f t="shared" si="3"/>
        <v>1766</v>
      </c>
      <c r="G17" s="1053">
        <f t="shared" si="3"/>
        <v>0</v>
      </c>
      <c r="H17" s="1053">
        <f t="shared" si="3"/>
        <v>0</v>
      </c>
      <c r="I17" s="1053">
        <f t="shared" si="3"/>
        <v>1774</v>
      </c>
      <c r="J17" s="1053">
        <f t="shared" si="3"/>
        <v>0</v>
      </c>
      <c r="K17" s="1053">
        <f t="shared" si="3"/>
        <v>0</v>
      </c>
      <c r="L17" s="1053">
        <f t="shared" si="3"/>
        <v>1774</v>
      </c>
      <c r="AC17" s="1079"/>
    </row>
    <row r="18" spans="1:29" ht="16.5" customHeight="1">
      <c r="AC18" s="1079"/>
    </row>
    <row r="19" spans="1:29">
      <c r="A19" s="1622"/>
      <c r="B19" s="1622"/>
      <c r="C19" s="1622"/>
      <c r="D19" s="1054"/>
      <c r="E19" s="1054"/>
      <c r="AC19" s="1079"/>
    </row>
    <row r="20" spans="1:29" ht="16.5">
      <c r="A20" s="1618" t="s">
        <v>218</v>
      </c>
      <c r="B20" s="1619"/>
      <c r="C20" s="1599"/>
      <c r="D20" s="1599"/>
      <c r="E20" s="1599"/>
      <c r="F20" s="1599"/>
      <c r="G20" s="1599"/>
      <c r="H20" s="1599"/>
      <c r="I20" s="1599"/>
      <c r="J20" s="1599"/>
      <c r="K20" s="1620"/>
      <c r="L20" s="1600"/>
    </row>
    <row r="21" spans="1:29">
      <c r="A21" s="1625" t="s">
        <v>213</v>
      </c>
      <c r="B21" s="1626"/>
      <c r="C21" s="1627"/>
      <c r="D21" s="1631" t="s">
        <v>748</v>
      </c>
      <c r="E21" s="1051" t="s">
        <v>724</v>
      </c>
      <c r="F21" s="1051"/>
      <c r="G21" s="1051"/>
      <c r="H21" s="1051"/>
      <c r="I21" s="1051"/>
      <c r="J21" s="1632" t="s">
        <v>323</v>
      </c>
      <c r="K21" s="900" t="s">
        <v>159</v>
      </c>
      <c r="L21" s="1621" t="s">
        <v>217</v>
      </c>
    </row>
    <row r="22" spans="1:29" ht="42" customHeight="1">
      <c r="A22" s="1625"/>
      <c r="B22" s="1626"/>
      <c r="C22" s="1627"/>
      <c r="D22" s="1631"/>
      <c r="E22" s="785" t="s">
        <v>169</v>
      </c>
      <c r="F22" s="785" t="s">
        <v>207</v>
      </c>
      <c r="G22" s="785" t="s">
        <v>208</v>
      </c>
      <c r="H22" s="785" t="s">
        <v>209</v>
      </c>
      <c r="I22" s="788" t="s">
        <v>26</v>
      </c>
      <c r="J22" s="1632" t="s">
        <v>211</v>
      </c>
      <c r="K22" s="901" t="s">
        <v>214</v>
      </c>
      <c r="L22" s="1621"/>
    </row>
    <row r="23" spans="1:29">
      <c r="A23" s="1628" t="s">
        <v>1015</v>
      </c>
      <c r="B23" s="1629"/>
      <c r="C23" s="1630"/>
      <c r="D23" s="1052">
        <v>75</v>
      </c>
      <c r="E23" s="1052">
        <v>2</v>
      </c>
      <c r="F23" s="1052">
        <v>73</v>
      </c>
      <c r="G23" s="1052">
        <v>3</v>
      </c>
      <c r="H23" s="1052">
        <v>1</v>
      </c>
      <c r="I23" s="1052">
        <f>SUM(E23:F23)</f>
        <v>75</v>
      </c>
      <c r="J23" s="1052">
        <f>D23-I23</f>
        <v>0</v>
      </c>
      <c r="K23" s="1052">
        <v>4</v>
      </c>
      <c r="L23" s="1052">
        <f>SUM(E23:H23)+K23</f>
        <v>83</v>
      </c>
    </row>
    <row r="24" spans="1:29">
      <c r="A24" s="1628" t="s">
        <v>1006</v>
      </c>
      <c r="B24" s="1629"/>
      <c r="C24" s="1630"/>
      <c r="D24" s="1052">
        <v>30</v>
      </c>
      <c r="E24" s="1052">
        <v>0</v>
      </c>
      <c r="F24" s="1052">
        <v>22</v>
      </c>
      <c r="G24" s="1052">
        <v>0</v>
      </c>
      <c r="H24" s="1052">
        <v>0</v>
      </c>
      <c r="I24" s="1052">
        <f t="shared" ref="I24:I25" si="4">SUM(E24:F24)</f>
        <v>22</v>
      </c>
      <c r="J24" s="1052">
        <f t="shared" ref="J24:J25" si="5">D24-I24</f>
        <v>8</v>
      </c>
      <c r="K24" s="1052">
        <v>0</v>
      </c>
      <c r="L24" s="1052">
        <f t="shared" ref="L24:L25" si="6">SUM(E24:H24)+K24</f>
        <v>22</v>
      </c>
    </row>
    <row r="25" spans="1:29">
      <c r="A25" s="1628" t="s">
        <v>1007</v>
      </c>
      <c r="B25" s="1629"/>
      <c r="C25" s="1630"/>
      <c r="D25" s="1052">
        <v>48</v>
      </c>
      <c r="E25" s="1052">
        <v>0</v>
      </c>
      <c r="F25" s="1052">
        <v>41</v>
      </c>
      <c r="G25" s="1052">
        <v>0</v>
      </c>
      <c r="H25" s="1052">
        <v>2</v>
      </c>
      <c r="I25" s="1052">
        <f t="shared" si="4"/>
        <v>41</v>
      </c>
      <c r="J25" s="1052">
        <f t="shared" si="5"/>
        <v>7</v>
      </c>
      <c r="K25" s="1052">
        <v>1</v>
      </c>
      <c r="L25" s="1052">
        <f t="shared" si="6"/>
        <v>44</v>
      </c>
    </row>
    <row r="26" spans="1:29">
      <c r="A26" s="1633" t="s">
        <v>212</v>
      </c>
      <c r="B26" s="1634"/>
      <c r="C26" s="1635"/>
      <c r="D26" s="1053">
        <f t="shared" ref="D26:L26" si="7">SUM(D23:D25)</f>
        <v>153</v>
      </c>
      <c r="E26" s="1053">
        <f t="shared" si="7"/>
        <v>2</v>
      </c>
      <c r="F26" s="1053">
        <f t="shared" si="7"/>
        <v>136</v>
      </c>
      <c r="G26" s="1053">
        <f t="shared" si="7"/>
        <v>3</v>
      </c>
      <c r="H26" s="1053">
        <f t="shared" si="7"/>
        <v>3</v>
      </c>
      <c r="I26" s="1053">
        <f t="shared" si="7"/>
        <v>138</v>
      </c>
      <c r="J26" s="1053">
        <f t="shared" si="7"/>
        <v>15</v>
      </c>
      <c r="K26" s="1053">
        <f t="shared" si="7"/>
        <v>5</v>
      </c>
      <c r="L26" s="1055">
        <f t="shared" si="7"/>
        <v>149</v>
      </c>
    </row>
    <row r="27" spans="1:29">
      <c r="A27" s="1622"/>
      <c r="B27" s="1622"/>
      <c r="C27" s="1622"/>
      <c r="J27" s="1622"/>
      <c r="K27" s="1622"/>
      <c r="L27" s="1622"/>
    </row>
    <row r="28" spans="1:29" ht="16.5">
      <c r="A28" s="1646" t="s">
        <v>314</v>
      </c>
      <c r="B28" s="1647"/>
      <c r="C28" s="1647"/>
      <c r="D28" s="1647"/>
      <c r="E28" s="1647"/>
      <c r="F28" s="1647"/>
      <c r="G28" s="1647"/>
      <c r="H28" s="1647"/>
      <c r="I28" s="1647"/>
      <c r="J28" s="1647"/>
      <c r="K28" s="1647"/>
      <c r="L28" s="1648"/>
    </row>
    <row r="29" spans="1:29" ht="14.65" customHeight="1">
      <c r="A29" s="1625" t="s">
        <v>213</v>
      </c>
      <c r="B29" s="1626"/>
      <c r="C29" s="1627"/>
      <c r="D29" s="1639" t="s">
        <v>749</v>
      </c>
      <c r="E29" s="1639" t="s">
        <v>315</v>
      </c>
      <c r="F29" s="1639" t="s">
        <v>316</v>
      </c>
      <c r="G29" s="1639" t="s">
        <v>324</v>
      </c>
      <c r="H29" s="1639" t="s">
        <v>325</v>
      </c>
      <c r="I29" s="1639" t="s">
        <v>326</v>
      </c>
      <c r="J29" s="1640" t="s">
        <v>327</v>
      </c>
      <c r="K29" s="1641"/>
      <c r="L29" s="1642"/>
    </row>
    <row r="30" spans="1:29" ht="42" customHeight="1">
      <c r="A30" s="1625"/>
      <c r="B30" s="1626"/>
      <c r="C30" s="1627"/>
      <c r="D30" s="1639"/>
      <c r="E30" s="1639" t="s">
        <v>169</v>
      </c>
      <c r="F30" s="1639" t="s">
        <v>207</v>
      </c>
      <c r="G30" s="1639" t="s">
        <v>208</v>
      </c>
      <c r="H30" s="1639" t="s">
        <v>209</v>
      </c>
      <c r="I30" s="1639" t="s">
        <v>210</v>
      </c>
      <c r="J30" s="1643"/>
      <c r="K30" s="1644"/>
      <c r="L30" s="1645"/>
    </row>
    <row r="31" spans="1:29" ht="14.65" customHeight="1">
      <c r="A31" s="1628" t="s">
        <v>1015</v>
      </c>
      <c r="B31" s="1629"/>
      <c r="C31" s="1630"/>
      <c r="D31" s="1052">
        <f>D23</f>
        <v>75</v>
      </c>
      <c r="E31" s="1052">
        <f>D31</f>
        <v>75</v>
      </c>
      <c r="F31" s="1052">
        <f>I23</f>
        <v>75</v>
      </c>
      <c r="G31" s="1052">
        <f>E31-F31</f>
        <v>0</v>
      </c>
      <c r="H31" s="1052">
        <v>42</v>
      </c>
      <c r="I31" s="1052">
        <f>E31-H31</f>
        <v>33</v>
      </c>
      <c r="J31" s="1636">
        <v>46335</v>
      </c>
      <c r="K31" s="1637"/>
      <c r="L31" s="1638"/>
    </row>
    <row r="32" spans="1:29">
      <c r="A32" s="1628" t="s">
        <v>1006</v>
      </c>
      <c r="B32" s="1629"/>
      <c r="C32" s="1630"/>
      <c r="D32" s="1052">
        <f t="shared" ref="D32:D33" si="8">D24</f>
        <v>30</v>
      </c>
      <c r="E32" s="1052">
        <f t="shared" ref="E32:E33" si="9">D32</f>
        <v>30</v>
      </c>
      <c r="F32" s="1052">
        <v>22</v>
      </c>
      <c r="G32" s="1052">
        <v>0</v>
      </c>
      <c r="H32" s="1052">
        <v>11</v>
      </c>
      <c r="I32" s="1052">
        <f t="shared" ref="I32:I33" si="10">E32-H32</f>
        <v>19</v>
      </c>
      <c r="J32" s="1636">
        <v>46292</v>
      </c>
      <c r="K32" s="1637"/>
      <c r="L32" s="1638"/>
    </row>
    <row r="33" spans="1:24">
      <c r="A33" s="1628" t="s">
        <v>1007</v>
      </c>
      <c r="B33" s="1629"/>
      <c r="C33" s="1630"/>
      <c r="D33" s="1052">
        <f t="shared" si="8"/>
        <v>48</v>
      </c>
      <c r="E33" s="1052">
        <f t="shared" si="9"/>
        <v>48</v>
      </c>
      <c r="F33" s="1052">
        <v>42</v>
      </c>
      <c r="G33" s="1052">
        <v>0</v>
      </c>
      <c r="H33" s="1052">
        <v>21</v>
      </c>
      <c r="I33" s="1052">
        <f t="shared" si="10"/>
        <v>27</v>
      </c>
      <c r="J33" s="1636">
        <v>46293</v>
      </c>
      <c r="K33" s="1637"/>
      <c r="L33" s="1638"/>
    </row>
    <row r="34" spans="1:24">
      <c r="A34" s="1628"/>
      <c r="B34" s="1629"/>
      <c r="C34" s="1630"/>
      <c r="D34" s="1052"/>
      <c r="E34" s="1052"/>
      <c r="F34" s="1052"/>
      <c r="G34" s="1052"/>
      <c r="H34" s="1052"/>
      <c r="I34" s="1052"/>
      <c r="J34" s="1636"/>
      <c r="K34" s="1637"/>
      <c r="L34" s="1638"/>
    </row>
    <row r="35" spans="1:24">
      <c r="A35" s="1633" t="s">
        <v>212</v>
      </c>
      <c r="B35" s="1634"/>
      <c r="C35" s="1635"/>
      <c r="D35" s="1053">
        <f t="shared" ref="D35:I35" si="11">SUM(D31:D34)</f>
        <v>153</v>
      </c>
      <c r="E35" s="1053">
        <f t="shared" si="11"/>
        <v>153</v>
      </c>
      <c r="F35" s="1053">
        <f t="shared" si="11"/>
        <v>139</v>
      </c>
      <c r="G35" s="1053">
        <f t="shared" si="11"/>
        <v>0</v>
      </c>
      <c r="H35" s="1053">
        <f t="shared" si="11"/>
        <v>74</v>
      </c>
      <c r="I35" s="1053">
        <f t="shared" si="11"/>
        <v>79</v>
      </c>
      <c r="J35" s="1651">
        <f>MAX(J31:J34)</f>
        <v>46335</v>
      </c>
      <c r="K35" s="1652"/>
      <c r="L35" s="1653"/>
    </row>
    <row r="36" spans="1:24">
      <c r="X36" s="688"/>
    </row>
    <row r="37" spans="1:24" ht="49.9" customHeight="1">
      <c r="A37" s="1649" t="s">
        <v>746</v>
      </c>
      <c r="B37" s="1650"/>
      <c r="C37" s="1650"/>
      <c r="D37" s="1650"/>
      <c r="E37" s="1650"/>
      <c r="F37" s="1650"/>
      <c r="G37" s="1650"/>
      <c r="I37" s="54" t="s">
        <v>303</v>
      </c>
      <c r="J37" s="55">
        <f>AVERAGE(E36:E109)</f>
        <v>0.92863749467858669</v>
      </c>
      <c r="L37" s="787" t="s">
        <v>312</v>
      </c>
      <c r="M37" s="786">
        <f>AVERAGE(G35:G109)</f>
        <v>0</v>
      </c>
    </row>
    <row r="38" spans="1:24" s="695" customFormat="1" ht="55.5" customHeight="1">
      <c r="A38" s="50" t="s">
        <v>296</v>
      </c>
      <c r="B38" s="50" t="s">
        <v>300</v>
      </c>
      <c r="C38" s="50" t="s">
        <v>297</v>
      </c>
      <c r="D38" s="50" t="s">
        <v>299</v>
      </c>
      <c r="E38" s="50" t="s">
        <v>40</v>
      </c>
      <c r="F38" s="50" t="s">
        <v>298</v>
      </c>
      <c r="G38" s="50" t="s">
        <v>302</v>
      </c>
      <c r="H38" s="4"/>
      <c r="I38" s="54" t="s">
        <v>304</v>
      </c>
      <c r="J38" s="56">
        <f>Quality!AC10</f>
        <v>0.93</v>
      </c>
      <c r="K38" s="4"/>
      <c r="L38" s="787" t="s">
        <v>313</v>
      </c>
      <c r="M38" s="786">
        <f>AVERAGE(D36:D109)</f>
        <v>0</v>
      </c>
    </row>
    <row r="39" spans="1:24" ht="15">
      <c r="A39" s="794" t="s">
        <v>221</v>
      </c>
      <c r="B39" s="797">
        <v>45986</v>
      </c>
      <c r="C39" s="798">
        <f>B39</f>
        <v>45986</v>
      </c>
      <c r="D39" s="799">
        <v>0</v>
      </c>
      <c r="E39" s="800">
        <v>0.82034482758620697</v>
      </c>
      <c r="F39" s="798"/>
      <c r="G39" s="801"/>
    </row>
    <row r="40" spans="1:24" ht="15">
      <c r="A40" s="794" t="s">
        <v>222</v>
      </c>
      <c r="B40" s="797">
        <v>45993</v>
      </c>
      <c r="C40" s="798">
        <v>45993</v>
      </c>
      <c r="D40" s="799">
        <v>0</v>
      </c>
      <c r="E40" s="800">
        <v>0.89034482758620703</v>
      </c>
      <c r="F40" s="793"/>
      <c r="G40" s="795"/>
    </row>
    <row r="41" spans="1:24" ht="15">
      <c r="A41" s="794" t="s">
        <v>223</v>
      </c>
      <c r="B41" s="797">
        <v>46000</v>
      </c>
      <c r="C41" s="798">
        <f t="shared" ref="C41:C45" si="12">B41</f>
        <v>46000</v>
      </c>
      <c r="D41" s="799">
        <v>0</v>
      </c>
      <c r="E41" s="800">
        <v>0.89034482758620703</v>
      </c>
      <c r="F41" s="793"/>
      <c r="G41" s="795"/>
    </row>
    <row r="42" spans="1:24" ht="15">
      <c r="A42" s="794" t="s">
        <v>224</v>
      </c>
      <c r="B42" s="797">
        <v>46007</v>
      </c>
      <c r="C42" s="798">
        <f t="shared" si="12"/>
        <v>46007</v>
      </c>
      <c r="D42" s="799">
        <v>0</v>
      </c>
      <c r="E42" s="800">
        <v>0.96909999999999996</v>
      </c>
      <c r="F42" s="793"/>
      <c r="G42" s="795"/>
      <c r="K42" s="4" t="s">
        <v>158</v>
      </c>
    </row>
    <row r="43" spans="1:24" ht="15">
      <c r="A43" s="794" t="s">
        <v>225</v>
      </c>
      <c r="B43" s="797">
        <v>46014</v>
      </c>
      <c r="C43" s="798">
        <f t="shared" si="12"/>
        <v>46014</v>
      </c>
      <c r="D43" s="799">
        <v>0</v>
      </c>
      <c r="E43" s="800">
        <v>0.93</v>
      </c>
      <c r="F43" s="793"/>
      <c r="G43" s="795"/>
    </row>
    <row r="44" spans="1:24" ht="15">
      <c r="A44" s="794" t="s">
        <v>226</v>
      </c>
      <c r="B44" s="797">
        <v>46021</v>
      </c>
      <c r="C44" s="798">
        <f t="shared" si="12"/>
        <v>46021</v>
      </c>
      <c r="D44" s="799">
        <v>0</v>
      </c>
      <c r="E44" s="800">
        <v>0.89090000000000003</v>
      </c>
      <c r="F44" s="793"/>
      <c r="G44" s="795"/>
    </row>
    <row r="45" spans="1:24" ht="15">
      <c r="A45" s="794" t="s">
        <v>227</v>
      </c>
      <c r="B45" s="797">
        <v>46028</v>
      </c>
      <c r="C45" s="798">
        <f t="shared" si="12"/>
        <v>46028</v>
      </c>
      <c r="D45" s="799">
        <v>0</v>
      </c>
      <c r="E45" s="800">
        <v>0.91</v>
      </c>
      <c r="F45" s="793"/>
      <c r="G45" s="795"/>
    </row>
    <row r="46" spans="1:24" ht="15">
      <c r="A46" s="794" t="s">
        <v>228</v>
      </c>
      <c r="B46" s="797">
        <v>46035</v>
      </c>
      <c r="C46" s="798">
        <v>46035</v>
      </c>
      <c r="D46" s="799">
        <v>0</v>
      </c>
      <c r="E46" s="800">
        <v>0.92</v>
      </c>
      <c r="F46" s="793"/>
      <c r="G46" s="795"/>
    </row>
    <row r="47" spans="1:24" ht="15">
      <c r="A47" s="794" t="s">
        <v>229</v>
      </c>
      <c r="B47" s="797">
        <v>46042</v>
      </c>
      <c r="C47" s="798">
        <v>46042</v>
      </c>
      <c r="D47" s="799">
        <v>0</v>
      </c>
      <c r="E47" s="800">
        <v>0.91</v>
      </c>
      <c r="F47" s="793"/>
      <c r="G47" s="795"/>
    </row>
    <row r="48" spans="1:24" ht="15">
      <c r="A48" s="794" t="s">
        <v>230</v>
      </c>
      <c r="B48" s="797">
        <v>46049</v>
      </c>
      <c r="C48" s="798">
        <v>46049</v>
      </c>
      <c r="D48" s="799">
        <v>0</v>
      </c>
      <c r="E48" s="800">
        <v>0.91</v>
      </c>
      <c r="F48" s="793"/>
      <c r="G48" s="795"/>
    </row>
    <row r="49" spans="1:7" ht="15">
      <c r="A49" s="794" t="s">
        <v>231</v>
      </c>
      <c r="B49" s="797">
        <v>46056</v>
      </c>
      <c r="C49" s="798">
        <v>46056</v>
      </c>
      <c r="D49" s="799">
        <v>0</v>
      </c>
      <c r="E49" s="800">
        <v>0.93</v>
      </c>
      <c r="F49" s="793"/>
      <c r="G49" s="795"/>
    </row>
    <row r="50" spans="1:7" ht="15">
      <c r="A50" s="794" t="s">
        <v>232</v>
      </c>
      <c r="B50" s="797">
        <v>46063</v>
      </c>
      <c r="C50" s="798">
        <v>46063</v>
      </c>
      <c r="D50" s="799">
        <v>0</v>
      </c>
      <c r="E50" s="800">
        <v>0.92</v>
      </c>
      <c r="F50" s="793"/>
      <c r="G50" s="795"/>
    </row>
    <row r="51" spans="1:7" ht="15">
      <c r="A51" s="794" t="s">
        <v>233</v>
      </c>
      <c r="B51" s="797">
        <v>46070</v>
      </c>
      <c r="C51" s="798">
        <v>46070</v>
      </c>
      <c r="D51" s="799">
        <v>0</v>
      </c>
      <c r="E51" s="800">
        <v>0.91</v>
      </c>
      <c r="F51" s="793"/>
      <c r="G51" s="795"/>
    </row>
    <row r="52" spans="1:7" ht="15">
      <c r="A52" s="794" t="s">
        <v>234</v>
      </c>
      <c r="B52" s="797">
        <v>46077</v>
      </c>
      <c r="C52" s="798">
        <v>46077</v>
      </c>
      <c r="D52" s="799">
        <v>0</v>
      </c>
      <c r="E52" s="800">
        <v>0.91765277777777798</v>
      </c>
      <c r="F52" s="793"/>
      <c r="G52" s="795"/>
    </row>
    <row r="53" spans="1:7" ht="15">
      <c r="A53" s="794" t="s">
        <v>235</v>
      </c>
      <c r="B53" s="797">
        <v>46084</v>
      </c>
      <c r="C53" s="798">
        <v>46070</v>
      </c>
      <c r="D53" s="799">
        <v>0</v>
      </c>
      <c r="E53" s="800">
        <v>0.92</v>
      </c>
      <c r="F53" s="793"/>
      <c r="G53" s="795"/>
    </row>
    <row r="54" spans="1:7" ht="15">
      <c r="A54" s="794" t="s">
        <v>236</v>
      </c>
      <c r="B54" s="797">
        <v>46091</v>
      </c>
      <c r="C54" s="798">
        <v>46063</v>
      </c>
      <c r="D54" s="799">
        <v>0</v>
      </c>
      <c r="E54" s="800">
        <v>0.93</v>
      </c>
      <c r="F54" s="793"/>
      <c r="G54" s="795"/>
    </row>
    <row r="55" spans="1:7" ht="15">
      <c r="A55" s="794" t="s">
        <v>237</v>
      </c>
      <c r="B55" s="797">
        <v>46098</v>
      </c>
      <c r="C55" s="798">
        <v>46098</v>
      </c>
      <c r="D55" s="799">
        <v>0</v>
      </c>
      <c r="E55" s="800">
        <v>0.96</v>
      </c>
      <c r="F55" s="793"/>
      <c r="G55" s="795"/>
    </row>
    <row r="56" spans="1:7" ht="15">
      <c r="A56" s="794" t="s">
        <v>238</v>
      </c>
      <c r="B56" s="797">
        <v>46112</v>
      </c>
      <c r="C56" s="798">
        <v>46112</v>
      </c>
      <c r="D56" s="799">
        <v>0</v>
      </c>
      <c r="E56" s="800">
        <v>0.96</v>
      </c>
      <c r="F56" s="793"/>
      <c r="G56" s="795"/>
    </row>
    <row r="57" spans="1:7" ht="15">
      <c r="A57" s="794" t="s">
        <v>239</v>
      </c>
      <c r="B57" s="797">
        <v>46119</v>
      </c>
      <c r="C57" s="798">
        <v>46119</v>
      </c>
      <c r="D57" s="799">
        <v>0</v>
      </c>
      <c r="E57" s="800">
        <v>0.93</v>
      </c>
      <c r="F57" s="793"/>
      <c r="G57" s="795"/>
    </row>
    <row r="58" spans="1:7" ht="15">
      <c r="A58" s="794" t="s">
        <v>240</v>
      </c>
      <c r="B58" s="797">
        <v>46126</v>
      </c>
      <c r="C58" s="798">
        <v>46126</v>
      </c>
      <c r="D58" s="799">
        <v>0</v>
      </c>
      <c r="E58" s="800">
        <v>0.93</v>
      </c>
      <c r="F58" s="793"/>
      <c r="G58" s="795"/>
    </row>
    <row r="59" spans="1:7" ht="15">
      <c r="A59" s="794" t="s">
        <v>241</v>
      </c>
      <c r="B59" s="797">
        <v>46133</v>
      </c>
      <c r="C59" s="798">
        <v>46133</v>
      </c>
      <c r="D59" s="799">
        <v>0</v>
      </c>
      <c r="E59" s="800">
        <v>0.93</v>
      </c>
      <c r="F59" s="793"/>
      <c r="G59" s="795"/>
    </row>
    <row r="60" spans="1:7" ht="15">
      <c r="A60" s="794" t="s">
        <v>242</v>
      </c>
      <c r="B60" s="797">
        <v>46140</v>
      </c>
      <c r="C60" s="798">
        <v>46140</v>
      </c>
      <c r="D60" s="799">
        <v>0</v>
      </c>
      <c r="E60" s="800">
        <v>0.95</v>
      </c>
      <c r="F60" s="793"/>
      <c r="G60" s="795"/>
    </row>
    <row r="61" spans="1:7" ht="15">
      <c r="A61" s="794" t="s">
        <v>243</v>
      </c>
      <c r="B61" s="797">
        <v>46147</v>
      </c>
      <c r="C61" s="798">
        <v>46147</v>
      </c>
      <c r="D61" s="799">
        <v>0</v>
      </c>
      <c r="E61" s="800">
        <v>0.93</v>
      </c>
      <c r="F61" s="793"/>
      <c r="G61" s="795"/>
    </row>
    <row r="62" spans="1:7" ht="15">
      <c r="A62" s="794" t="s">
        <v>244</v>
      </c>
      <c r="B62" s="797">
        <v>46154</v>
      </c>
      <c r="C62" s="798">
        <v>46154</v>
      </c>
      <c r="D62" s="799">
        <v>0</v>
      </c>
      <c r="E62" s="800">
        <v>0.94</v>
      </c>
      <c r="F62" s="793"/>
      <c r="G62" s="795"/>
    </row>
    <row r="63" spans="1:7" ht="15">
      <c r="A63" s="794" t="s">
        <v>245</v>
      </c>
      <c r="B63" s="797">
        <v>46161</v>
      </c>
      <c r="C63" s="798">
        <v>46161</v>
      </c>
      <c r="D63" s="799">
        <v>0</v>
      </c>
      <c r="E63" s="800">
        <v>0.94</v>
      </c>
      <c r="F63" s="793"/>
      <c r="G63" s="795"/>
    </row>
    <row r="64" spans="1:7" ht="15">
      <c r="A64" s="794" t="s">
        <v>246</v>
      </c>
      <c r="B64" s="797">
        <v>46175</v>
      </c>
      <c r="C64" s="798">
        <v>46175</v>
      </c>
      <c r="D64" s="799">
        <v>0</v>
      </c>
      <c r="E64" s="800">
        <v>0.94</v>
      </c>
      <c r="F64" s="793"/>
      <c r="G64" s="795"/>
    </row>
    <row r="65" spans="1:7" ht="15">
      <c r="A65" s="794" t="s">
        <v>247</v>
      </c>
      <c r="B65" s="797">
        <v>46182</v>
      </c>
      <c r="C65" s="798">
        <v>46182</v>
      </c>
      <c r="D65" s="799">
        <v>0</v>
      </c>
      <c r="E65" s="800">
        <v>0.94</v>
      </c>
      <c r="F65" s="793"/>
      <c r="G65" s="795"/>
    </row>
    <row r="66" spans="1:7" ht="15">
      <c r="A66" s="794" t="s">
        <v>248</v>
      </c>
      <c r="B66" s="797">
        <v>46189</v>
      </c>
      <c r="C66" s="798">
        <v>46189</v>
      </c>
      <c r="D66" s="799">
        <v>0</v>
      </c>
      <c r="E66" s="800">
        <v>0.94</v>
      </c>
      <c r="F66" s="793"/>
      <c r="G66" s="795"/>
    </row>
    <row r="67" spans="1:7" ht="15">
      <c r="A67" s="794" t="s">
        <v>249</v>
      </c>
      <c r="B67" s="797">
        <v>46196</v>
      </c>
      <c r="C67" s="798">
        <v>46196</v>
      </c>
      <c r="D67" s="799">
        <v>0</v>
      </c>
      <c r="E67" s="800">
        <v>0.94</v>
      </c>
      <c r="F67" s="793"/>
      <c r="G67" s="795"/>
    </row>
    <row r="68" spans="1:7" ht="15">
      <c r="A68" s="794" t="s">
        <v>250</v>
      </c>
      <c r="B68" s="797">
        <v>46203</v>
      </c>
      <c r="C68" s="798">
        <v>46203</v>
      </c>
      <c r="D68" s="799">
        <v>0</v>
      </c>
      <c r="E68" s="800">
        <v>0.94</v>
      </c>
      <c r="F68" s="793"/>
      <c r="G68" s="795"/>
    </row>
    <row r="69" spans="1:7" ht="15">
      <c r="A69" s="794" t="s">
        <v>251</v>
      </c>
      <c r="B69" s="797">
        <v>46210</v>
      </c>
      <c r="C69" s="798">
        <v>46210</v>
      </c>
      <c r="D69" s="799">
        <v>0</v>
      </c>
      <c r="E69" s="800">
        <v>0.94</v>
      </c>
      <c r="F69" s="793"/>
      <c r="G69" s="795"/>
    </row>
    <row r="70" spans="1:7" ht="15">
      <c r="A70" s="794" t="s">
        <v>252</v>
      </c>
      <c r="B70" s="797">
        <v>46217</v>
      </c>
      <c r="C70" s="798">
        <v>46217</v>
      </c>
      <c r="D70" s="799">
        <v>0</v>
      </c>
      <c r="E70" s="800">
        <v>0.94</v>
      </c>
      <c r="F70" s="793"/>
      <c r="G70" s="795"/>
    </row>
    <row r="71" spans="1:7" ht="15">
      <c r="A71" s="794" t="s">
        <v>253</v>
      </c>
      <c r="B71" s="797">
        <v>46224</v>
      </c>
      <c r="C71" s="798">
        <v>46224</v>
      </c>
      <c r="D71" s="799">
        <v>0</v>
      </c>
      <c r="E71" s="800">
        <v>0.94</v>
      </c>
      <c r="F71" s="793"/>
      <c r="G71" s="795"/>
    </row>
    <row r="72" spans="1:7" ht="15">
      <c r="A72" s="794" t="s">
        <v>254</v>
      </c>
      <c r="B72" s="797">
        <v>46231</v>
      </c>
      <c r="C72" s="798">
        <v>46231</v>
      </c>
      <c r="D72" s="799">
        <v>0</v>
      </c>
      <c r="E72" s="800">
        <v>0.94</v>
      </c>
      <c r="F72" s="793"/>
      <c r="G72" s="795"/>
    </row>
    <row r="73" spans="1:7" ht="15">
      <c r="A73" s="794" t="s">
        <v>255</v>
      </c>
      <c r="B73" s="797">
        <v>46238</v>
      </c>
      <c r="C73" s="798">
        <v>46238</v>
      </c>
      <c r="D73" s="799">
        <v>0</v>
      </c>
      <c r="E73" s="800">
        <v>0.94</v>
      </c>
      <c r="F73" s="793"/>
      <c r="G73" s="795"/>
    </row>
    <row r="74" spans="1:7" ht="15">
      <c r="A74" s="794" t="s">
        <v>256</v>
      </c>
      <c r="B74" s="797">
        <v>46245</v>
      </c>
      <c r="C74" s="798">
        <v>46245</v>
      </c>
      <c r="D74" s="799">
        <v>0</v>
      </c>
      <c r="E74" s="800">
        <v>0.94</v>
      </c>
      <c r="F74" s="793"/>
      <c r="G74" s="795"/>
    </row>
    <row r="75" spans="1:7" ht="15">
      <c r="A75" s="794" t="s">
        <v>257</v>
      </c>
      <c r="B75" s="797">
        <v>46252</v>
      </c>
      <c r="C75" s="798">
        <v>46252</v>
      </c>
      <c r="D75" s="799">
        <v>0</v>
      </c>
      <c r="E75" s="800">
        <v>0.94</v>
      </c>
      <c r="F75" s="793"/>
      <c r="G75" s="795"/>
    </row>
    <row r="76" spans="1:7" ht="15">
      <c r="A76" s="794" t="s">
        <v>258</v>
      </c>
      <c r="B76" s="797">
        <v>46259</v>
      </c>
      <c r="C76" s="798">
        <v>46259</v>
      </c>
      <c r="D76" s="799">
        <v>0</v>
      </c>
      <c r="E76" s="800">
        <v>0.94</v>
      </c>
      <c r="F76" s="793"/>
      <c r="G76" s="795"/>
    </row>
    <row r="77" spans="1:7" ht="15">
      <c r="A77" s="794" t="s">
        <v>259</v>
      </c>
      <c r="B77" s="797">
        <v>46266</v>
      </c>
      <c r="C77" s="798">
        <v>46266</v>
      </c>
      <c r="D77" s="799">
        <v>0</v>
      </c>
      <c r="E77" s="800">
        <v>0.94</v>
      </c>
      <c r="F77" s="793"/>
      <c r="G77" s="795"/>
    </row>
    <row r="78" spans="1:7" ht="15">
      <c r="A78" s="794" t="s">
        <v>260</v>
      </c>
      <c r="B78" s="797">
        <v>46273</v>
      </c>
      <c r="C78" s="798">
        <v>46273</v>
      </c>
      <c r="D78" s="799">
        <v>0</v>
      </c>
      <c r="E78" s="800">
        <v>0.94</v>
      </c>
      <c r="F78" s="793"/>
      <c r="G78" s="795"/>
    </row>
    <row r="79" spans="1:7" ht="15">
      <c r="A79" s="794" t="s">
        <v>261</v>
      </c>
      <c r="B79" s="797">
        <v>46280</v>
      </c>
      <c r="C79" s="798">
        <v>46280</v>
      </c>
      <c r="D79" s="799">
        <v>0</v>
      </c>
      <c r="E79" s="800">
        <v>0.93</v>
      </c>
      <c r="F79" s="793"/>
      <c r="G79" s="795"/>
    </row>
    <row r="80" spans="1:7" ht="15">
      <c r="A80" s="794" t="s">
        <v>262</v>
      </c>
      <c r="B80" s="797">
        <v>46287</v>
      </c>
      <c r="C80" s="798">
        <v>46287</v>
      </c>
      <c r="D80" s="799">
        <v>0</v>
      </c>
      <c r="E80" s="800">
        <v>0.93</v>
      </c>
      <c r="F80" s="793"/>
      <c r="G80" s="795"/>
    </row>
    <row r="81" spans="1:7" ht="15">
      <c r="A81" s="794" t="s">
        <v>263</v>
      </c>
      <c r="B81" s="797">
        <v>46294</v>
      </c>
      <c r="C81" s="798">
        <v>46294</v>
      </c>
      <c r="D81" s="799">
        <v>0</v>
      </c>
      <c r="E81" s="800">
        <v>0.93</v>
      </c>
      <c r="F81" s="793"/>
      <c r="G81" s="795"/>
    </row>
    <row r="82" spans="1:7" ht="15">
      <c r="A82" s="794" t="s">
        <v>264</v>
      </c>
      <c r="B82" s="797">
        <v>46301</v>
      </c>
      <c r="C82" s="798">
        <v>46301</v>
      </c>
      <c r="D82" s="799">
        <v>0</v>
      </c>
      <c r="E82" s="800">
        <v>0.93</v>
      </c>
      <c r="F82" s="793"/>
      <c r="G82" s="795"/>
    </row>
    <row r="83" spans="1:7" ht="15">
      <c r="A83" s="794" t="s">
        <v>265</v>
      </c>
      <c r="B83" s="797">
        <v>46308</v>
      </c>
      <c r="C83" s="798">
        <v>46308</v>
      </c>
      <c r="D83" s="799">
        <v>0</v>
      </c>
      <c r="E83" s="800">
        <v>0.93</v>
      </c>
      <c r="F83" s="793"/>
      <c r="G83" s="795"/>
    </row>
    <row r="84" spans="1:7" ht="15">
      <c r="A84" s="794" t="s">
        <v>266</v>
      </c>
      <c r="B84" s="797"/>
      <c r="C84" s="798"/>
      <c r="D84" s="799"/>
      <c r="E84" s="800"/>
      <c r="F84" s="793"/>
      <c r="G84" s="795"/>
    </row>
    <row r="85" spans="1:7" ht="15">
      <c r="A85" s="794" t="s">
        <v>267</v>
      </c>
      <c r="B85" s="797"/>
      <c r="C85" s="798"/>
      <c r="D85" s="799"/>
      <c r="E85" s="800"/>
      <c r="F85" s="793"/>
      <c r="G85" s="795"/>
    </row>
    <row r="86" spans="1:7" ht="15">
      <c r="A86" s="794" t="s">
        <v>268</v>
      </c>
      <c r="B86" s="797"/>
      <c r="C86" s="798"/>
      <c r="D86" s="799"/>
      <c r="E86" s="800"/>
      <c r="F86" s="793"/>
      <c r="G86" s="795"/>
    </row>
    <row r="87" spans="1:7" ht="15">
      <c r="A87" s="794" t="s">
        <v>269</v>
      </c>
      <c r="B87" s="797"/>
      <c r="C87" s="798"/>
      <c r="D87" s="799"/>
      <c r="E87" s="800"/>
      <c r="F87" s="793"/>
      <c r="G87" s="795"/>
    </row>
    <row r="88" spans="1:7" ht="15">
      <c r="A88" s="794" t="s">
        <v>270</v>
      </c>
      <c r="B88" s="797"/>
      <c r="C88" s="798"/>
      <c r="D88" s="799"/>
      <c r="E88" s="800"/>
      <c r="F88" s="793"/>
      <c r="G88" s="795"/>
    </row>
    <row r="89" spans="1:7" ht="15">
      <c r="A89" s="794" t="s">
        <v>271</v>
      </c>
      <c r="B89" s="797"/>
      <c r="C89" s="798"/>
      <c r="D89" s="799"/>
      <c r="E89" s="800"/>
      <c r="F89" s="793"/>
      <c r="G89" s="795"/>
    </row>
    <row r="90" spans="1:7" ht="15">
      <c r="A90" s="794" t="s">
        <v>272</v>
      </c>
      <c r="B90" s="797"/>
      <c r="C90" s="798"/>
      <c r="D90" s="799"/>
      <c r="E90" s="800"/>
      <c r="F90" s="793"/>
      <c r="G90" s="795"/>
    </row>
    <row r="91" spans="1:7" ht="15">
      <c r="A91" s="794" t="s">
        <v>273</v>
      </c>
      <c r="B91" s="797"/>
      <c r="C91" s="798"/>
      <c r="D91" s="799"/>
      <c r="E91" s="800"/>
      <c r="F91" s="793"/>
      <c r="G91" s="795"/>
    </row>
    <row r="92" spans="1:7" ht="15">
      <c r="A92" s="794" t="s">
        <v>274</v>
      </c>
      <c r="B92" s="797"/>
      <c r="C92" s="798"/>
      <c r="D92" s="799"/>
      <c r="E92" s="800"/>
      <c r="F92" s="793"/>
      <c r="G92" s="795"/>
    </row>
    <row r="93" spans="1:7" ht="15">
      <c r="A93" s="794" t="s">
        <v>275</v>
      </c>
      <c r="B93" s="797"/>
      <c r="C93" s="798"/>
      <c r="D93" s="799"/>
      <c r="E93" s="800"/>
      <c r="F93" s="793"/>
      <c r="G93" s="795"/>
    </row>
    <row r="94" spans="1:7" ht="15">
      <c r="A94" s="794" t="s">
        <v>276</v>
      </c>
      <c r="B94" s="797"/>
      <c r="C94" s="798"/>
      <c r="D94" s="799"/>
      <c r="E94" s="800"/>
      <c r="F94" s="793"/>
      <c r="G94" s="795"/>
    </row>
    <row r="95" spans="1:7" ht="15">
      <c r="A95" s="794" t="s">
        <v>277</v>
      </c>
      <c r="B95" s="797"/>
      <c r="C95" s="798"/>
      <c r="D95" s="799"/>
      <c r="E95" s="800"/>
      <c r="F95" s="793"/>
      <c r="G95" s="795"/>
    </row>
    <row r="96" spans="1:7" ht="15">
      <c r="A96" s="794" t="s">
        <v>278</v>
      </c>
      <c r="B96" s="797"/>
      <c r="C96" s="798"/>
      <c r="D96" s="799"/>
      <c r="E96" s="800"/>
      <c r="F96" s="793"/>
      <c r="G96" s="795"/>
    </row>
    <row r="97" spans="1:7" ht="15">
      <c r="A97" s="794" t="s">
        <v>279</v>
      </c>
      <c r="B97" s="797"/>
      <c r="C97" s="798"/>
      <c r="D97" s="799"/>
      <c r="E97" s="800"/>
      <c r="F97" s="793"/>
      <c r="G97" s="795"/>
    </row>
    <row r="98" spans="1:7" ht="15">
      <c r="A98" s="794" t="s">
        <v>280</v>
      </c>
      <c r="B98" s="797"/>
      <c r="C98" s="798"/>
      <c r="D98" s="799"/>
      <c r="E98" s="800"/>
      <c r="F98" s="793"/>
      <c r="G98" s="795"/>
    </row>
    <row r="99" spans="1:7" ht="15">
      <c r="A99" s="794" t="s">
        <v>281</v>
      </c>
      <c r="B99" s="797"/>
      <c r="C99" s="798"/>
      <c r="D99" s="799"/>
      <c r="E99" s="800"/>
      <c r="F99" s="793"/>
      <c r="G99" s="795"/>
    </row>
    <row r="100" spans="1:7">
      <c r="A100" s="794" t="s">
        <v>282</v>
      </c>
      <c r="B100" s="796"/>
      <c r="C100" s="793"/>
      <c r="D100" s="793"/>
      <c r="E100" s="793"/>
      <c r="F100" s="793"/>
      <c r="G100" s="795"/>
    </row>
    <row r="101" spans="1:7">
      <c r="A101" s="794" t="s">
        <v>283</v>
      </c>
      <c r="B101" s="796"/>
      <c r="C101" s="793"/>
      <c r="D101" s="793"/>
      <c r="E101" s="793"/>
      <c r="F101" s="793"/>
      <c r="G101" s="795"/>
    </row>
    <row r="102" spans="1:7">
      <c r="A102" s="794" t="s">
        <v>284</v>
      </c>
      <c r="B102" s="796"/>
      <c r="C102" s="793"/>
      <c r="D102" s="793"/>
      <c r="E102" s="793"/>
      <c r="F102" s="793"/>
      <c r="G102" s="795"/>
    </row>
    <row r="103" spans="1:7">
      <c r="A103" s="794" t="s">
        <v>285</v>
      </c>
      <c r="B103" s="796"/>
      <c r="C103" s="793"/>
      <c r="D103" s="793"/>
      <c r="E103" s="793"/>
      <c r="F103" s="793"/>
      <c r="G103" s="795"/>
    </row>
    <row r="104" spans="1:7">
      <c r="A104" s="794" t="s">
        <v>286</v>
      </c>
      <c r="B104" s="796"/>
      <c r="C104" s="793"/>
      <c r="D104" s="793"/>
      <c r="E104" s="793"/>
      <c r="F104" s="793"/>
      <c r="G104" s="795"/>
    </row>
    <row r="105" spans="1:7">
      <c r="A105" s="794" t="s">
        <v>287</v>
      </c>
      <c r="B105" s="796"/>
      <c r="C105" s="793"/>
      <c r="D105" s="793"/>
      <c r="E105" s="793"/>
      <c r="F105" s="793"/>
      <c r="G105" s="795"/>
    </row>
    <row r="106" spans="1:7">
      <c r="A106" s="794" t="s">
        <v>288</v>
      </c>
      <c r="B106" s="796"/>
      <c r="C106" s="793"/>
      <c r="D106" s="793"/>
      <c r="E106" s="793"/>
      <c r="F106" s="793"/>
      <c r="G106" s="795"/>
    </row>
    <row r="107" spans="1:7">
      <c r="A107" s="794" t="s">
        <v>289</v>
      </c>
      <c r="B107" s="796"/>
      <c r="C107" s="793"/>
      <c r="D107" s="793"/>
      <c r="E107" s="793"/>
      <c r="F107" s="793"/>
      <c r="G107" s="795"/>
    </row>
    <row r="108" spans="1:7">
      <c r="A108" s="794" t="s">
        <v>290</v>
      </c>
      <c r="B108" s="796"/>
      <c r="C108" s="793"/>
      <c r="D108" s="793"/>
      <c r="E108" s="793"/>
      <c r="F108" s="793"/>
      <c r="G108" s="795"/>
    </row>
    <row r="109" spans="1:7">
      <c r="A109" s="794" t="s">
        <v>291</v>
      </c>
      <c r="B109" s="796"/>
      <c r="C109" s="793"/>
      <c r="D109" s="793"/>
      <c r="E109" s="793"/>
      <c r="F109" s="793"/>
      <c r="G109" s="795"/>
    </row>
    <row r="110" spans="1:7">
      <c r="A110" s="794" t="s">
        <v>292</v>
      </c>
      <c r="B110" s="796"/>
      <c r="C110" s="793"/>
      <c r="D110" s="793"/>
      <c r="E110" s="793"/>
      <c r="F110" s="793"/>
      <c r="G110" s="795"/>
    </row>
    <row r="111" spans="1:7">
      <c r="A111" s="794" t="s">
        <v>293</v>
      </c>
      <c r="B111" s="796"/>
      <c r="C111" s="793"/>
      <c r="D111" s="793"/>
      <c r="E111" s="793"/>
      <c r="F111" s="793"/>
      <c r="G111" s="795"/>
    </row>
    <row r="112" spans="1:7">
      <c r="A112" s="794" t="s">
        <v>294</v>
      </c>
      <c r="B112" s="796"/>
      <c r="C112" s="793"/>
      <c r="D112" s="793"/>
      <c r="E112" s="793"/>
      <c r="F112" s="793"/>
      <c r="G112" s="795"/>
    </row>
    <row r="113" spans="1:7">
      <c r="A113" s="1056" t="s">
        <v>295</v>
      </c>
      <c r="B113" s="1057"/>
      <c r="C113" s="1058"/>
      <c r="D113" s="1058"/>
      <c r="E113" s="1058"/>
      <c r="F113" s="1058"/>
      <c r="G113" s="1059"/>
    </row>
    <row r="114" spans="1:7">
      <c r="A114" s="1060"/>
      <c r="B114" s="1060"/>
      <c r="C114" s="1060"/>
      <c r="D114" s="1060"/>
      <c r="E114" s="1060"/>
      <c r="F114" s="1060"/>
      <c r="G114" s="1060"/>
    </row>
  </sheetData>
  <mergeCells count="58">
    <mergeCell ref="A37:G37"/>
    <mergeCell ref="A32:C32"/>
    <mergeCell ref="J32:L32"/>
    <mergeCell ref="A35:C35"/>
    <mergeCell ref="J35:L35"/>
    <mergeCell ref="J34:L34"/>
    <mergeCell ref="A34:C34"/>
    <mergeCell ref="J33:L33"/>
    <mergeCell ref="A33:C33"/>
    <mergeCell ref="A23:C23"/>
    <mergeCell ref="A24:C24"/>
    <mergeCell ref="A21:C22"/>
    <mergeCell ref="D21:D22"/>
    <mergeCell ref="A25:C25"/>
    <mergeCell ref="A26:C26"/>
    <mergeCell ref="A27:C27"/>
    <mergeCell ref="J27:L27"/>
    <mergeCell ref="A31:C31"/>
    <mergeCell ref="J31:L31"/>
    <mergeCell ref="A29:C30"/>
    <mergeCell ref="D29:D30"/>
    <mergeCell ref="E29:E30"/>
    <mergeCell ref="F29:F30"/>
    <mergeCell ref="G29:G30"/>
    <mergeCell ref="H29:H30"/>
    <mergeCell ref="I29:I30"/>
    <mergeCell ref="J29:L30"/>
    <mergeCell ref="A28:L28"/>
    <mergeCell ref="A20:L20"/>
    <mergeCell ref="L21:L22"/>
    <mergeCell ref="A19:C19"/>
    <mergeCell ref="A8:B8"/>
    <mergeCell ref="A10:L10"/>
    <mergeCell ref="A11:C12"/>
    <mergeCell ref="A13:C13"/>
    <mergeCell ref="D11:D12"/>
    <mergeCell ref="J11:J12"/>
    <mergeCell ref="A17:C17"/>
    <mergeCell ref="L11:L12"/>
    <mergeCell ref="J21:J22"/>
    <mergeCell ref="A14:C14"/>
    <mergeCell ref="A15:C15"/>
    <mergeCell ref="A16:C16"/>
    <mergeCell ref="A5:B5"/>
    <mergeCell ref="A6:B6"/>
    <mergeCell ref="A7:B7"/>
    <mergeCell ref="A1:K1"/>
    <mergeCell ref="A2:B4"/>
    <mergeCell ref="C2:C4"/>
    <mergeCell ref="D2:D4"/>
    <mergeCell ref="E2:E4"/>
    <mergeCell ref="F2:F4"/>
    <mergeCell ref="G2:K2"/>
    <mergeCell ref="G3:G4"/>
    <mergeCell ref="H3:H4"/>
    <mergeCell ref="I3:I4"/>
    <mergeCell ref="J3:J4"/>
    <mergeCell ref="K3:K4"/>
  </mergeCells>
  <dataValidations disablePrompts="1" count="4">
    <dataValidation allowBlank="1" showInputMessage="1" showErrorMessage="1" prompt="Field Inspection Report" sqref="A8" xr:uid="{16D6ED84-41CA-42F6-A75F-19622F7D28DA}"/>
    <dataValidation allowBlank="1" showInputMessage="1" showErrorMessage="1" prompt="Material Inspection Report" sqref="A7" xr:uid="{12DB3F49-20EC-444D-A867-C6A874A7E032}"/>
    <dataValidation allowBlank="1" showInputMessage="1" showErrorMessage="1" prompt="Non-Conformance Report" sqref="A5" xr:uid="{004BDEF5-AB64-467A-A2AF-F09BFB88739B}"/>
    <dataValidation allowBlank="1" sqref="A6:B6" xr:uid="{536C1C9E-F37B-4EF6-B008-8424BC32A7FA}"/>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codeName="Sheet19">
    <tabColor theme="9" tint="0.59999389629810485"/>
  </sheetPr>
  <dimension ref="B1:BE29"/>
  <sheetViews>
    <sheetView view="pageBreakPreview" zoomScale="78" zoomScaleNormal="85" zoomScaleSheetLayoutView="78" workbookViewId="0">
      <selection activeCell="AC13" sqref="AC13:AH25"/>
    </sheetView>
  </sheetViews>
  <sheetFormatPr defaultColWidth="9.1796875" defaultRowHeight="14.5"/>
  <cols>
    <col min="1" max="1" width="0.26953125" style="937" customWidth="1"/>
    <col min="2" max="2" width="3" style="937" customWidth="1"/>
    <col min="3" max="3" width="7.453125" style="937" customWidth="1"/>
    <col min="4" max="4" width="8.26953125" style="937" customWidth="1"/>
    <col min="5" max="5" width="6.26953125" style="937" customWidth="1"/>
    <col min="6" max="6" width="9.453125" style="937" customWidth="1"/>
    <col min="7" max="7" width="7.81640625" style="937" customWidth="1"/>
    <col min="8" max="8" width="4.453125" style="937" customWidth="1"/>
    <col min="9" max="9" width="4.1796875" style="937" customWidth="1"/>
    <col min="10" max="10" width="8.1796875" style="937" customWidth="1"/>
    <col min="11" max="11" width="0.26953125" style="937" customWidth="1"/>
    <col min="12" max="12" width="1.453125" style="937" customWidth="1"/>
    <col min="13" max="14" width="3.1796875" style="937" customWidth="1"/>
    <col min="15" max="15" width="2" style="937" customWidth="1"/>
    <col min="16" max="17" width="1.453125" style="937" customWidth="1"/>
    <col min="18" max="18" width="2" style="937" customWidth="1"/>
    <col min="19" max="19" width="3.453125" style="937" customWidth="1"/>
    <col min="20" max="20" width="5.26953125" style="937" customWidth="1"/>
    <col min="21" max="21" width="5.1796875" style="937" customWidth="1"/>
    <col min="22" max="22" width="14.453125" style="937" customWidth="1"/>
    <col min="23" max="23" width="4.26953125" style="937" customWidth="1"/>
    <col min="24" max="24" width="5.1796875" style="937" customWidth="1"/>
    <col min="25" max="25" width="4.26953125" style="937" customWidth="1"/>
    <col min="26" max="26" width="3.1796875" style="937" customWidth="1"/>
    <col min="27" max="27" width="8.81640625" style="937" customWidth="1"/>
    <col min="28" max="28" width="3.453125" style="937" hidden="1" customWidth="1"/>
    <col min="29" max="29" width="1.453125" style="937" customWidth="1"/>
    <col min="30" max="31" width="2.81640625" style="937" customWidth="1"/>
    <col min="32" max="32" width="1.7265625" style="937" customWidth="1"/>
    <col min="33" max="33" width="1.453125" style="937" customWidth="1"/>
    <col min="34" max="34" width="1.7265625" style="937" customWidth="1"/>
    <col min="35" max="36" width="3.453125" style="937" customWidth="1"/>
    <col min="37" max="37" width="9.1796875" style="937" customWidth="1"/>
    <col min="38" max="39" width="9.1796875" style="937" hidden="1" customWidth="1"/>
    <col min="40" max="40" width="0" style="937" hidden="1" customWidth="1"/>
    <col min="41" max="48" width="9.1796875" style="937" hidden="1" customWidth="1"/>
    <col min="49" max="49" width="0" style="937" hidden="1" customWidth="1"/>
    <col min="50" max="16384" width="9.1796875" style="937"/>
  </cols>
  <sheetData>
    <row r="1" spans="2:57" ht="27.65" customHeight="1" thickBot="1">
      <c r="B1" s="1708" t="s">
        <v>496</v>
      </c>
      <c r="C1" s="1709"/>
      <c r="D1" s="1709"/>
      <c r="E1" s="1709"/>
      <c r="F1" s="1709"/>
      <c r="G1" s="1709"/>
      <c r="H1" s="1709"/>
      <c r="I1" s="1709"/>
      <c r="J1" s="1709"/>
      <c r="K1" s="1709"/>
      <c r="L1" s="1709"/>
      <c r="M1" s="1709"/>
      <c r="N1" s="1709"/>
      <c r="O1" s="1709"/>
      <c r="P1" s="1709"/>
      <c r="Q1" s="1709"/>
      <c r="R1" s="1709"/>
      <c r="S1" s="1709"/>
      <c r="T1" s="1709"/>
      <c r="U1" s="1709"/>
      <c r="V1" s="1709"/>
      <c r="W1" s="1709"/>
      <c r="X1" s="1709"/>
      <c r="Y1" s="1709"/>
      <c r="Z1" s="1709"/>
      <c r="AA1" s="1709"/>
      <c r="AB1" s="1709"/>
      <c r="AC1" s="1709"/>
      <c r="AD1" s="1709"/>
      <c r="AE1" s="1709"/>
      <c r="AF1" s="1709"/>
      <c r="AG1" s="1709"/>
      <c r="AH1" s="1710"/>
    </row>
    <row r="2" spans="2:57" ht="16.899999999999999" customHeight="1">
      <c r="B2" s="1711" t="s">
        <v>14</v>
      </c>
      <c r="C2" s="1712"/>
      <c r="D2" s="1713"/>
      <c r="E2" s="1714">
        <f>'General Information'!L1</f>
        <v>46308</v>
      </c>
      <c r="F2" s="1715"/>
      <c r="G2" s="1715"/>
      <c r="H2" s="1715"/>
      <c r="I2" s="1715"/>
      <c r="J2" s="1716"/>
      <c r="K2" s="938"/>
      <c r="L2" s="1734" t="s">
        <v>497</v>
      </c>
      <c r="M2" s="1735"/>
      <c r="N2" s="1735"/>
      <c r="O2" s="1735"/>
      <c r="P2" s="1735"/>
      <c r="Q2" s="1735"/>
      <c r="R2" s="1735"/>
      <c r="S2" s="1735"/>
      <c r="T2" s="1736"/>
      <c r="U2" s="1731" t="s">
        <v>1104</v>
      </c>
      <c r="V2" s="1732"/>
      <c r="W2" s="1732"/>
      <c r="X2" s="1732"/>
      <c r="Y2" s="1732"/>
      <c r="Z2" s="1732"/>
      <c r="AA2" s="1732"/>
      <c r="AB2" s="1732"/>
      <c r="AC2" s="1732"/>
      <c r="AD2" s="1732"/>
      <c r="AE2" s="1732"/>
      <c r="AF2" s="1732"/>
      <c r="AG2" s="1732"/>
      <c r="AH2" s="1733"/>
    </row>
    <row r="3" spans="2:57" ht="5.15" customHeight="1">
      <c r="B3" s="1702"/>
      <c r="C3" s="1703"/>
      <c r="D3" s="1703"/>
      <c r="E3" s="1703"/>
      <c r="F3" s="1703"/>
      <c r="G3" s="1703"/>
      <c r="H3" s="1703"/>
      <c r="I3" s="1703"/>
      <c r="J3" s="1703"/>
      <c r="K3" s="1703"/>
      <c r="L3" s="1703"/>
      <c r="M3" s="1703"/>
      <c r="N3" s="1703"/>
      <c r="O3" s="1703"/>
      <c r="P3" s="1703"/>
      <c r="Q3" s="1703"/>
      <c r="R3" s="1703"/>
      <c r="S3" s="1703"/>
      <c r="T3" s="1703"/>
      <c r="U3" s="1703"/>
      <c r="V3" s="1703"/>
      <c r="W3" s="1703"/>
      <c r="X3" s="1703"/>
      <c r="Y3" s="1703"/>
      <c r="Z3" s="1703"/>
      <c r="AA3" s="1703"/>
      <c r="AB3" s="1703"/>
      <c r="AC3" s="1703"/>
      <c r="AD3" s="1703"/>
      <c r="AE3" s="1703"/>
      <c r="AF3" s="1703"/>
      <c r="AG3" s="1703"/>
      <c r="AH3" s="1704"/>
    </row>
    <row r="4" spans="2:57" ht="28.5" customHeight="1">
      <c r="B4" s="1717" t="s">
        <v>498</v>
      </c>
      <c r="C4" s="1718"/>
      <c r="D4" s="1718"/>
      <c r="E4" s="1719" t="str">
        <f>'General Information'!C4</f>
        <v>DAM2-02-009</v>
      </c>
      <c r="F4" s="1720"/>
      <c r="G4" s="1720"/>
      <c r="H4" s="1720"/>
      <c r="I4" s="1720"/>
      <c r="J4" s="1720"/>
      <c r="K4" s="1721"/>
      <c r="L4" s="1722" t="s">
        <v>499</v>
      </c>
      <c r="M4" s="1723"/>
      <c r="N4" s="1718"/>
      <c r="O4" s="1718"/>
      <c r="P4" s="1724">
        <f>Quality!O6</f>
        <v>45</v>
      </c>
      <c r="Q4" s="1725"/>
      <c r="R4" s="1725"/>
      <c r="S4" s="1725"/>
      <c r="T4" s="1725"/>
      <c r="U4" s="1725"/>
      <c r="V4" s="1726"/>
      <c r="W4" s="1727" t="s">
        <v>500</v>
      </c>
      <c r="X4" s="1723"/>
      <c r="Y4" s="1728" t="str">
        <f>'General Information'!C9</f>
        <v>Muhammad H Al-Essa</v>
      </c>
      <c r="Z4" s="1729"/>
      <c r="AA4" s="1729"/>
      <c r="AB4" s="1729"/>
      <c r="AC4" s="1729"/>
      <c r="AD4" s="1729"/>
      <c r="AE4" s="1729"/>
      <c r="AF4" s="1729"/>
      <c r="AG4" s="1729"/>
      <c r="AH4" s="1730"/>
    </row>
    <row r="5" spans="2:57" ht="5.15" customHeight="1">
      <c r="B5" s="1737"/>
      <c r="C5" s="1738"/>
      <c r="D5" s="1738"/>
      <c r="E5" s="1738"/>
      <c r="F5" s="1738"/>
      <c r="G5" s="1738"/>
      <c r="H5" s="1738"/>
      <c r="I5" s="1738"/>
      <c r="J5" s="1738"/>
      <c r="K5" s="1738"/>
      <c r="L5" s="1738"/>
      <c r="M5" s="1738"/>
      <c r="N5" s="1738"/>
      <c r="O5" s="1738"/>
      <c r="P5" s="1738"/>
      <c r="Q5" s="1738"/>
      <c r="R5" s="1738"/>
      <c r="S5" s="1738"/>
      <c r="T5" s="1738"/>
      <c r="U5" s="1738"/>
      <c r="V5" s="1738"/>
      <c r="W5" s="1738"/>
      <c r="X5" s="1738"/>
      <c r="Y5" s="1738"/>
      <c r="Z5" s="1738"/>
      <c r="AA5" s="1738"/>
      <c r="AB5" s="1738"/>
      <c r="AC5" s="1738"/>
      <c r="AD5" s="1738"/>
      <c r="AE5" s="1738"/>
      <c r="AF5" s="1738"/>
      <c r="AG5" s="1738"/>
      <c r="AH5" s="1739"/>
    </row>
    <row r="6" spans="2:57" ht="45.75" customHeight="1" thickBot="1">
      <c r="B6" s="939" t="s">
        <v>501</v>
      </c>
      <c r="C6" s="940"/>
      <c r="D6" s="940"/>
      <c r="E6" s="1740" t="str">
        <f>'General Information'!C3</f>
        <v>Development of Infrastructure for phase 1 of the Logistics area at the 2nd Industrial City in Dammam</v>
      </c>
      <c r="F6" s="1741"/>
      <c r="G6" s="1741"/>
      <c r="H6" s="1741"/>
      <c r="I6" s="1741"/>
      <c r="J6" s="1742"/>
      <c r="K6" s="941"/>
      <c r="L6" s="1743" t="s">
        <v>502</v>
      </c>
      <c r="M6" s="1743"/>
      <c r="N6" s="1743"/>
      <c r="O6" s="1743"/>
      <c r="P6" s="1743"/>
      <c r="Q6" s="1744"/>
      <c r="R6" s="1681" t="str">
        <f>'General Information'!C5</f>
        <v>Shibh Aljazira Contracting Company</v>
      </c>
      <c r="S6" s="1682"/>
      <c r="T6" s="1682"/>
      <c r="U6" s="1682"/>
      <c r="V6" s="1682"/>
      <c r="W6" s="1683"/>
      <c r="X6" s="1681" t="s">
        <v>503</v>
      </c>
      <c r="Y6" s="1682"/>
      <c r="Z6" s="1683"/>
      <c r="AA6" s="1684">
        <v>80</v>
      </c>
      <c r="AB6" s="1684"/>
      <c r="AC6" s="1684"/>
      <c r="AD6" s="1684"/>
      <c r="AE6" s="1685">
        <f>(((COUNTIF(L13:Q25,"1")+COUNTIF(AC13:AH25,"1"))*AR13)+(COUNTIF(L13:Q25,"2")+COUNTIF(AC13:AH25,"2"))*AR14+(COUNTIF(L13:Q25,"3")+COUNTIF(AC13:AH25,"3"))*AR15)/((COUNT(L13:Q25)+COUNT(AC13:AH25))*100)</f>
        <v>0.9285714285714286</v>
      </c>
      <c r="AF6" s="1686"/>
      <c r="AG6" s="1686"/>
      <c r="AH6" s="1687"/>
    </row>
    <row r="7" spans="2:57" ht="5.15" customHeight="1" thickBot="1">
      <c r="B7" s="1691"/>
      <c r="C7" s="1692"/>
      <c r="D7" s="1692"/>
      <c r="E7" s="1692"/>
      <c r="F7" s="1692"/>
      <c r="G7" s="1692"/>
      <c r="H7" s="1692"/>
      <c r="I7" s="1692"/>
      <c r="J7" s="1692"/>
      <c r="K7" s="1692"/>
      <c r="L7" s="1692"/>
      <c r="M7" s="1692"/>
      <c r="N7" s="1692"/>
      <c r="O7" s="1692"/>
      <c r="P7" s="1692"/>
      <c r="Q7" s="1692"/>
      <c r="R7" s="1692"/>
      <c r="S7" s="1692"/>
      <c r="T7" s="1692"/>
      <c r="U7" s="1692"/>
      <c r="V7" s="1692"/>
      <c r="W7" s="1692"/>
      <c r="X7" s="1692"/>
      <c r="Y7" s="1692"/>
      <c r="Z7" s="1692"/>
      <c r="AA7" s="1692"/>
      <c r="AB7" s="1692"/>
      <c r="AC7" s="1692"/>
      <c r="AD7" s="1692"/>
      <c r="AE7" s="1692"/>
      <c r="AF7" s="1692"/>
      <c r="AG7" s="1692"/>
      <c r="AH7" s="1693"/>
    </row>
    <row r="8" spans="2:57" ht="23.5" customHeight="1">
      <c r="B8" s="1694" t="s">
        <v>504</v>
      </c>
      <c r="C8" s="1695"/>
      <c r="D8" s="1695"/>
      <c r="E8" s="1695"/>
      <c r="F8" s="1695"/>
      <c r="G8" s="1695"/>
      <c r="H8" s="1695"/>
      <c r="I8" s="1695"/>
      <c r="J8" s="1695"/>
      <c r="K8" s="1695"/>
      <c r="L8" s="1695"/>
      <c r="M8" s="1695"/>
      <c r="N8" s="1695"/>
      <c r="O8" s="1695"/>
      <c r="P8" s="1695"/>
      <c r="Q8" s="1695"/>
      <c r="R8" s="1695"/>
      <c r="S8" s="1695"/>
      <c r="T8" s="1695"/>
      <c r="U8" s="1695"/>
      <c r="V8" s="1695"/>
      <c r="W8" s="1695"/>
      <c r="X8" s="1695"/>
      <c r="Y8" s="1695"/>
      <c r="Z8" s="1695"/>
      <c r="AA8" s="1695"/>
      <c r="AB8" s="1695"/>
      <c r="AC8" s="1695"/>
      <c r="AD8" s="1695"/>
      <c r="AE8" s="1695"/>
      <c r="AF8" s="1695"/>
      <c r="AG8" s="1695"/>
      <c r="AH8" s="1696"/>
    </row>
    <row r="9" spans="2:57" ht="39" customHeight="1">
      <c r="B9" s="1697">
        <v>1</v>
      </c>
      <c r="C9" s="1679"/>
      <c r="D9" s="1698" t="s">
        <v>505</v>
      </c>
      <c r="E9" s="1699"/>
      <c r="F9" s="1699"/>
      <c r="G9" s="1699"/>
      <c r="H9" s="942">
        <v>2</v>
      </c>
      <c r="I9" s="1698" t="s">
        <v>506</v>
      </c>
      <c r="J9" s="1699"/>
      <c r="K9" s="1699"/>
      <c r="L9" s="1699"/>
      <c r="M9" s="1699"/>
      <c r="N9" s="1699"/>
      <c r="O9" s="1699"/>
      <c r="P9" s="1699"/>
      <c r="Q9" s="1699"/>
      <c r="R9" s="1699"/>
      <c r="S9" s="1700"/>
      <c r="T9" s="943">
        <v>3</v>
      </c>
      <c r="U9" s="1698" t="s">
        <v>507</v>
      </c>
      <c r="V9" s="1699"/>
      <c r="W9" s="1700"/>
      <c r="X9" s="942" t="s">
        <v>508</v>
      </c>
      <c r="Y9" s="1698" t="s">
        <v>509</v>
      </c>
      <c r="Z9" s="1699"/>
      <c r="AA9" s="1699"/>
      <c r="AB9" s="1699"/>
      <c r="AC9" s="1699"/>
      <c r="AD9" s="1699"/>
      <c r="AE9" s="1699"/>
      <c r="AF9" s="1699"/>
      <c r="AG9" s="1699"/>
      <c r="AH9" s="1701"/>
    </row>
    <row r="10" spans="2:57" ht="4.9000000000000004" hidden="1" customHeight="1">
      <c r="B10" s="1702"/>
      <c r="C10" s="1703"/>
      <c r="D10" s="1703"/>
      <c r="E10" s="1703"/>
      <c r="F10" s="1703"/>
      <c r="G10" s="1703"/>
      <c r="H10" s="1703"/>
      <c r="I10" s="1703"/>
      <c r="J10" s="1703"/>
      <c r="K10" s="1703"/>
      <c r="L10" s="1703"/>
      <c r="M10" s="1703"/>
      <c r="N10" s="1703"/>
      <c r="O10" s="1703"/>
      <c r="P10" s="1703"/>
      <c r="Q10" s="1703"/>
      <c r="R10" s="1703"/>
      <c r="S10" s="1703"/>
      <c r="T10" s="1703"/>
      <c r="U10" s="1703"/>
      <c r="V10" s="1703"/>
      <c r="W10" s="1703"/>
      <c r="X10" s="1703"/>
      <c r="Y10" s="1703"/>
      <c r="Z10" s="1703"/>
      <c r="AA10" s="1703"/>
      <c r="AB10" s="1703"/>
      <c r="AC10" s="1703"/>
      <c r="AD10" s="1703"/>
      <c r="AE10" s="1703"/>
      <c r="AF10" s="1703"/>
      <c r="AG10" s="1703"/>
      <c r="AH10" s="1704"/>
    </row>
    <row r="11" spans="2:57" ht="24.75" customHeight="1">
      <c r="B11" s="1705" t="s">
        <v>510</v>
      </c>
      <c r="C11" s="1706" t="s">
        <v>511</v>
      </c>
      <c r="D11" s="1706"/>
      <c r="E11" s="1706"/>
      <c r="F11" s="1706"/>
      <c r="G11" s="1706"/>
      <c r="H11" s="1706"/>
      <c r="I11" s="1706"/>
      <c r="J11" s="1706"/>
      <c r="K11" s="1688" t="s">
        <v>512</v>
      </c>
      <c r="L11" s="1689" t="s">
        <v>513</v>
      </c>
      <c r="M11" s="1689"/>
      <c r="N11" s="1689"/>
      <c r="O11" s="1689"/>
      <c r="P11" s="1689"/>
      <c r="Q11" s="1689"/>
      <c r="R11" s="944"/>
      <c r="S11" s="1707" t="s">
        <v>510</v>
      </c>
      <c r="T11" s="1706" t="s">
        <v>511</v>
      </c>
      <c r="U11" s="1706"/>
      <c r="V11" s="1706"/>
      <c r="W11" s="1706"/>
      <c r="X11" s="1706"/>
      <c r="Y11" s="1706"/>
      <c r="Z11" s="1706"/>
      <c r="AA11" s="1706"/>
      <c r="AB11" s="1688" t="s">
        <v>512</v>
      </c>
      <c r="AC11" s="1689" t="s">
        <v>513</v>
      </c>
      <c r="AD11" s="1689"/>
      <c r="AE11" s="1689"/>
      <c r="AF11" s="1689"/>
      <c r="AG11" s="1689"/>
      <c r="AH11" s="1690"/>
      <c r="AL11" s="945"/>
      <c r="AM11" s="946"/>
    </row>
    <row r="12" spans="2:57" ht="24.75" customHeight="1">
      <c r="B12" s="1705"/>
      <c r="C12" s="1706"/>
      <c r="D12" s="1706"/>
      <c r="E12" s="1706"/>
      <c r="F12" s="1706"/>
      <c r="G12" s="1706"/>
      <c r="H12" s="1706"/>
      <c r="I12" s="1706"/>
      <c r="J12" s="1706"/>
      <c r="K12" s="1688"/>
      <c r="L12" s="1689"/>
      <c r="M12" s="1689"/>
      <c r="N12" s="1689"/>
      <c r="O12" s="1689"/>
      <c r="P12" s="1689"/>
      <c r="Q12" s="1689"/>
      <c r="R12" s="944"/>
      <c r="S12" s="1707"/>
      <c r="T12" s="1706"/>
      <c r="U12" s="1706"/>
      <c r="V12" s="1706"/>
      <c r="W12" s="1706"/>
      <c r="X12" s="1706"/>
      <c r="Y12" s="1706"/>
      <c r="Z12" s="1706"/>
      <c r="AA12" s="1706"/>
      <c r="AB12" s="1688"/>
      <c r="AC12" s="1689"/>
      <c r="AD12" s="1689"/>
      <c r="AE12" s="1689"/>
      <c r="AF12" s="1689"/>
      <c r="AG12" s="1689"/>
      <c r="AH12" s="1690"/>
      <c r="AO12" s="946"/>
    </row>
    <row r="13" spans="2:57" ht="58.15" customHeight="1">
      <c r="B13" s="947">
        <v>1</v>
      </c>
      <c r="C13" s="1656" t="s">
        <v>514</v>
      </c>
      <c r="D13" s="1657"/>
      <c r="E13" s="1657"/>
      <c r="F13" s="1657"/>
      <c r="G13" s="1657"/>
      <c r="H13" s="1657"/>
      <c r="I13" s="1657"/>
      <c r="J13" s="1657"/>
      <c r="K13" s="948">
        <v>0.05</v>
      </c>
      <c r="L13" s="1654">
        <v>2</v>
      </c>
      <c r="M13" s="1654"/>
      <c r="N13" s="1654"/>
      <c r="O13" s="1654"/>
      <c r="P13" s="1654"/>
      <c r="Q13" s="1654"/>
      <c r="R13" s="949"/>
      <c r="S13" s="950">
        <v>14</v>
      </c>
      <c r="T13" s="1656" t="s">
        <v>1105</v>
      </c>
      <c r="U13" s="1657"/>
      <c r="V13" s="1657"/>
      <c r="W13" s="1657"/>
      <c r="X13" s="1657"/>
      <c r="Y13" s="1657"/>
      <c r="Z13" s="1657"/>
      <c r="AA13" s="1657"/>
      <c r="AB13" s="951">
        <v>0.05</v>
      </c>
      <c r="AC13" s="1654" t="s">
        <v>508</v>
      </c>
      <c r="AD13" s="1654"/>
      <c r="AE13" s="1654"/>
      <c r="AF13" s="1654"/>
      <c r="AG13" s="1654"/>
      <c r="AH13" s="1655"/>
      <c r="AK13" s="952"/>
      <c r="AL13" s="952"/>
      <c r="AP13" s="1678">
        <v>1</v>
      </c>
      <c r="AQ13" s="1679"/>
      <c r="AR13" s="953">
        <v>100</v>
      </c>
      <c r="AU13" s="954">
        <v>1</v>
      </c>
    </row>
    <row r="14" spans="2:57" s="955" customFormat="1" ht="46.15" customHeight="1">
      <c r="B14" s="947">
        <v>2</v>
      </c>
      <c r="C14" s="1656" t="s">
        <v>515</v>
      </c>
      <c r="D14" s="1657"/>
      <c r="E14" s="1657"/>
      <c r="F14" s="1657"/>
      <c r="G14" s="1657"/>
      <c r="H14" s="1657"/>
      <c r="I14" s="1657"/>
      <c r="J14" s="1657"/>
      <c r="K14" s="948">
        <v>0.03</v>
      </c>
      <c r="L14" s="1654">
        <v>2</v>
      </c>
      <c r="M14" s="1654"/>
      <c r="N14" s="1654"/>
      <c r="O14" s="1654"/>
      <c r="P14" s="1654"/>
      <c r="Q14" s="1654"/>
      <c r="R14" s="949"/>
      <c r="S14" s="950">
        <v>15</v>
      </c>
      <c r="T14" s="1656" t="s">
        <v>516</v>
      </c>
      <c r="U14" s="1657"/>
      <c r="V14" s="1657"/>
      <c r="W14" s="1657"/>
      <c r="X14" s="1657"/>
      <c r="Y14" s="1657"/>
      <c r="Z14" s="1657"/>
      <c r="AA14" s="1657"/>
      <c r="AB14" s="951">
        <v>0.04</v>
      </c>
      <c r="AC14" s="1654" t="s">
        <v>508</v>
      </c>
      <c r="AD14" s="1654"/>
      <c r="AE14" s="1654"/>
      <c r="AF14" s="1654"/>
      <c r="AG14" s="1654"/>
      <c r="AH14" s="1655"/>
      <c r="AI14" s="937"/>
      <c r="AJ14" s="937"/>
      <c r="AK14" s="952"/>
      <c r="AL14" s="952"/>
      <c r="AM14" s="937"/>
      <c r="AN14" s="937"/>
      <c r="AO14" s="937"/>
      <c r="AP14" s="1678">
        <v>2</v>
      </c>
      <c r="AQ14" s="1679"/>
      <c r="AR14" s="953">
        <v>75</v>
      </c>
      <c r="AS14" s="937"/>
      <c r="AT14" s="937"/>
      <c r="AU14" s="954">
        <v>2</v>
      </c>
      <c r="AV14" s="937"/>
      <c r="AW14" s="937"/>
      <c r="AX14" s="937"/>
      <c r="AY14" s="937"/>
      <c r="AZ14" s="937"/>
      <c r="BA14" s="937"/>
      <c r="BB14" s="937"/>
      <c r="BC14" s="937"/>
      <c r="BD14" s="937"/>
      <c r="BE14" s="937"/>
    </row>
    <row r="15" spans="2:57" s="955" customFormat="1" ht="43.9" customHeight="1">
      <c r="B15" s="947">
        <v>3</v>
      </c>
      <c r="C15" s="1656" t="s">
        <v>517</v>
      </c>
      <c r="D15" s="1657"/>
      <c r="E15" s="1657"/>
      <c r="F15" s="1657"/>
      <c r="G15" s="1657"/>
      <c r="H15" s="1657"/>
      <c r="I15" s="1657"/>
      <c r="J15" s="1657"/>
      <c r="K15" s="948">
        <v>0.02</v>
      </c>
      <c r="L15" s="1654">
        <v>1</v>
      </c>
      <c r="M15" s="1654"/>
      <c r="N15" s="1654"/>
      <c r="O15" s="1654"/>
      <c r="P15" s="1654"/>
      <c r="Q15" s="1654"/>
      <c r="R15" s="949"/>
      <c r="S15" s="950">
        <v>16</v>
      </c>
      <c r="T15" s="1656" t="s">
        <v>518</v>
      </c>
      <c r="U15" s="1656"/>
      <c r="V15" s="1656"/>
      <c r="W15" s="1656"/>
      <c r="X15" s="1656"/>
      <c r="Y15" s="1656"/>
      <c r="Z15" s="1656"/>
      <c r="AA15" s="1656"/>
      <c r="AB15" s="951">
        <v>0.04</v>
      </c>
      <c r="AC15" s="1654" t="s">
        <v>508</v>
      </c>
      <c r="AD15" s="1654"/>
      <c r="AE15" s="1654"/>
      <c r="AF15" s="1654"/>
      <c r="AG15" s="1654"/>
      <c r="AH15" s="1655"/>
      <c r="AI15" s="937"/>
      <c r="AJ15" s="937"/>
      <c r="AK15" s="952"/>
      <c r="AL15" s="952"/>
      <c r="AM15" s="937"/>
      <c r="AN15" s="937"/>
      <c r="AO15" s="937"/>
      <c r="AP15" s="1678">
        <v>3</v>
      </c>
      <c r="AQ15" s="1679"/>
      <c r="AR15" s="953">
        <v>0</v>
      </c>
      <c r="AS15" s="937"/>
      <c r="AT15" s="937"/>
      <c r="AU15" s="954">
        <v>3</v>
      </c>
      <c r="AV15" s="937"/>
      <c r="AW15" s="937"/>
      <c r="AX15" s="937"/>
      <c r="AY15" s="937"/>
      <c r="AZ15" s="937"/>
      <c r="BA15" s="937"/>
      <c r="BB15" s="937"/>
      <c r="BC15" s="937"/>
      <c r="BD15" s="937"/>
      <c r="BE15" s="937"/>
    </row>
    <row r="16" spans="2:57" s="955" customFormat="1" ht="54" customHeight="1">
      <c r="B16" s="947">
        <v>4</v>
      </c>
      <c r="C16" s="1656" t="s">
        <v>519</v>
      </c>
      <c r="D16" s="1657"/>
      <c r="E16" s="1657"/>
      <c r="F16" s="1657"/>
      <c r="G16" s="1657"/>
      <c r="H16" s="1657"/>
      <c r="I16" s="1657"/>
      <c r="J16" s="1657"/>
      <c r="K16" s="948">
        <v>0.05</v>
      </c>
      <c r="L16" s="1654">
        <v>1</v>
      </c>
      <c r="M16" s="1654"/>
      <c r="N16" s="1654"/>
      <c r="O16" s="1654"/>
      <c r="P16" s="1654"/>
      <c r="Q16" s="1654"/>
      <c r="R16" s="949"/>
      <c r="S16" s="950">
        <v>17</v>
      </c>
      <c r="T16" s="1656" t="s">
        <v>520</v>
      </c>
      <c r="U16" s="1657"/>
      <c r="V16" s="1657"/>
      <c r="W16" s="1657"/>
      <c r="X16" s="1657"/>
      <c r="Y16" s="1657"/>
      <c r="Z16" s="1657"/>
      <c r="AA16" s="1657"/>
      <c r="AB16" s="951">
        <v>0.03</v>
      </c>
      <c r="AC16" s="1654" t="s">
        <v>508</v>
      </c>
      <c r="AD16" s="1654"/>
      <c r="AE16" s="1654"/>
      <c r="AF16" s="1654"/>
      <c r="AG16" s="1654"/>
      <c r="AH16" s="1655"/>
      <c r="AI16" s="937"/>
      <c r="AJ16" s="937"/>
      <c r="AK16" s="952"/>
      <c r="AL16" s="952"/>
      <c r="AM16" s="937"/>
      <c r="AN16" s="937"/>
      <c r="AO16" s="937"/>
      <c r="AP16" s="1680"/>
      <c r="AQ16" s="1680"/>
      <c r="AR16" s="956"/>
      <c r="AS16" s="956"/>
      <c r="AT16" s="937"/>
      <c r="AU16" s="954" t="s">
        <v>508</v>
      </c>
      <c r="AV16" s="937"/>
      <c r="AW16" s="937"/>
      <c r="AX16" s="937"/>
      <c r="AY16" s="937"/>
      <c r="AZ16" s="937"/>
      <c r="BA16" s="937"/>
      <c r="BB16" s="937"/>
      <c r="BC16" s="937"/>
      <c r="BD16" s="937"/>
      <c r="BE16" s="937"/>
    </row>
    <row r="17" spans="2:57" s="955" customFormat="1" ht="38.5" customHeight="1">
      <c r="B17" s="947">
        <v>5</v>
      </c>
      <c r="C17" s="1658" t="s">
        <v>521</v>
      </c>
      <c r="D17" s="1658"/>
      <c r="E17" s="1658"/>
      <c r="F17" s="1658"/>
      <c r="G17" s="1658"/>
      <c r="H17" s="1658"/>
      <c r="I17" s="1658"/>
      <c r="J17" s="1658"/>
      <c r="K17" s="948">
        <v>0.03</v>
      </c>
      <c r="L17" s="1654">
        <v>1</v>
      </c>
      <c r="M17" s="1654"/>
      <c r="N17" s="1654"/>
      <c r="O17" s="1654"/>
      <c r="P17" s="1654"/>
      <c r="Q17" s="1654"/>
      <c r="R17" s="949"/>
      <c r="S17" s="950">
        <v>18</v>
      </c>
      <c r="T17" s="1656" t="s">
        <v>522</v>
      </c>
      <c r="U17" s="1656"/>
      <c r="V17" s="1656"/>
      <c r="W17" s="1656"/>
      <c r="X17" s="1656"/>
      <c r="Y17" s="1656"/>
      <c r="Z17" s="1656"/>
      <c r="AA17" s="1656"/>
      <c r="AB17" s="951">
        <v>0.05</v>
      </c>
      <c r="AC17" s="1654" t="s">
        <v>508</v>
      </c>
      <c r="AD17" s="1654"/>
      <c r="AE17" s="1654"/>
      <c r="AF17" s="1654"/>
      <c r="AG17" s="1654"/>
      <c r="AH17" s="1655"/>
      <c r="AI17" s="937"/>
      <c r="AJ17" s="937"/>
      <c r="AK17" s="952"/>
      <c r="AL17" s="952"/>
      <c r="AM17" s="937"/>
      <c r="AN17" s="957"/>
      <c r="AO17" s="957"/>
      <c r="AP17" s="957"/>
      <c r="AQ17" s="957"/>
      <c r="AR17" s="957"/>
      <c r="AS17" s="957"/>
      <c r="AT17" s="957"/>
      <c r="AU17" s="957"/>
      <c r="AV17" s="937"/>
      <c r="AW17" s="937"/>
      <c r="AX17" s="937"/>
      <c r="AY17" s="937"/>
      <c r="AZ17" s="937"/>
      <c r="BA17" s="937"/>
      <c r="BB17" s="937"/>
      <c r="BC17" s="937"/>
      <c r="BD17" s="937"/>
      <c r="BE17" s="937"/>
    </row>
    <row r="18" spans="2:57" s="955" customFormat="1" ht="49.9" customHeight="1">
      <c r="B18" s="947">
        <v>6</v>
      </c>
      <c r="C18" s="1658" t="s">
        <v>523</v>
      </c>
      <c r="D18" s="1658"/>
      <c r="E18" s="1658"/>
      <c r="F18" s="1658"/>
      <c r="G18" s="1658"/>
      <c r="H18" s="1658"/>
      <c r="I18" s="1658"/>
      <c r="J18" s="1658"/>
      <c r="K18" s="948"/>
      <c r="L18" s="1654">
        <v>1</v>
      </c>
      <c r="M18" s="1654"/>
      <c r="N18" s="1654"/>
      <c r="O18" s="1654"/>
      <c r="P18" s="1654"/>
      <c r="Q18" s="1654"/>
      <c r="R18" s="949"/>
      <c r="S18" s="950">
        <v>19</v>
      </c>
      <c r="T18" s="1656" t="s">
        <v>524</v>
      </c>
      <c r="U18" s="1656"/>
      <c r="V18" s="1656"/>
      <c r="W18" s="1656"/>
      <c r="X18" s="1656"/>
      <c r="Y18" s="1656"/>
      <c r="Z18" s="1656"/>
      <c r="AA18" s="1656"/>
      <c r="AB18" s="951"/>
      <c r="AC18" s="1654">
        <v>1</v>
      </c>
      <c r="AD18" s="1654"/>
      <c r="AE18" s="1654"/>
      <c r="AF18" s="1654"/>
      <c r="AG18" s="1654"/>
      <c r="AH18" s="1655"/>
      <c r="AI18" s="937"/>
      <c r="AJ18" s="937"/>
      <c r="AK18" s="952"/>
      <c r="AL18" s="952" t="s">
        <v>525</v>
      </c>
      <c r="AM18" s="937" t="s">
        <v>526</v>
      </c>
      <c r="AN18" s="958"/>
      <c r="AO18" s="958"/>
      <c r="AP18" s="958"/>
      <c r="AQ18" s="958"/>
      <c r="AR18" s="958"/>
      <c r="AS18" s="958"/>
      <c r="AT18" s="958"/>
      <c r="AU18" s="958"/>
      <c r="AV18" s="937"/>
      <c r="AW18" s="937"/>
      <c r="AX18" s="937"/>
      <c r="AY18" s="937"/>
      <c r="AZ18" s="937"/>
      <c r="BA18" s="937"/>
      <c r="BB18" s="937"/>
      <c r="BC18" s="937"/>
      <c r="BD18" s="937"/>
      <c r="BE18" s="937"/>
    </row>
    <row r="19" spans="2:57" s="955" customFormat="1" ht="45" customHeight="1">
      <c r="B19" s="947">
        <v>7</v>
      </c>
      <c r="C19" s="1658" t="s">
        <v>527</v>
      </c>
      <c r="D19" s="1658"/>
      <c r="E19" s="1658"/>
      <c r="F19" s="1658"/>
      <c r="G19" s="1658"/>
      <c r="H19" s="1658"/>
      <c r="I19" s="1658"/>
      <c r="J19" s="1658"/>
      <c r="K19" s="948"/>
      <c r="L19" s="1654">
        <v>2</v>
      </c>
      <c r="M19" s="1654"/>
      <c r="N19" s="1654"/>
      <c r="O19" s="1654"/>
      <c r="P19" s="1654"/>
      <c r="Q19" s="1654"/>
      <c r="R19" s="949"/>
      <c r="S19" s="950">
        <v>20</v>
      </c>
      <c r="T19" s="1656" t="s">
        <v>528</v>
      </c>
      <c r="U19" s="1656"/>
      <c r="V19" s="1656"/>
      <c r="W19" s="1656"/>
      <c r="X19" s="1656"/>
      <c r="Y19" s="1656"/>
      <c r="Z19" s="1656"/>
      <c r="AA19" s="1656"/>
      <c r="AB19" s="951"/>
      <c r="AC19" s="1654">
        <v>1</v>
      </c>
      <c r="AD19" s="1654"/>
      <c r="AE19" s="1654"/>
      <c r="AF19" s="1654"/>
      <c r="AG19" s="1654"/>
      <c r="AH19" s="1655"/>
      <c r="AI19" s="937"/>
      <c r="AJ19" s="937"/>
      <c r="AK19" s="952"/>
      <c r="AL19" s="952" t="s">
        <v>529</v>
      </c>
      <c r="AM19" s="937" t="s">
        <v>530</v>
      </c>
      <c r="AN19" s="958"/>
      <c r="AO19" s="958"/>
      <c r="AP19" s="958"/>
      <c r="AQ19" s="958"/>
      <c r="AR19" s="958"/>
      <c r="AS19" s="958"/>
      <c r="AT19" s="958"/>
      <c r="AU19" s="958"/>
      <c r="AV19" s="937"/>
      <c r="AW19" s="937"/>
      <c r="AX19" s="937"/>
      <c r="AY19" s="937"/>
      <c r="AZ19" s="937"/>
      <c r="BA19" s="937"/>
      <c r="BB19" s="937"/>
      <c r="BC19" s="937"/>
      <c r="BD19" s="937"/>
      <c r="BE19" s="937"/>
    </row>
    <row r="20" spans="2:57" s="955" customFormat="1" ht="44.5" customHeight="1">
      <c r="B20" s="947">
        <v>8</v>
      </c>
      <c r="C20" s="1656" t="s">
        <v>531</v>
      </c>
      <c r="D20" s="1656"/>
      <c r="E20" s="1656"/>
      <c r="F20" s="1656"/>
      <c r="G20" s="1656"/>
      <c r="H20" s="1656"/>
      <c r="I20" s="1656"/>
      <c r="J20" s="1656"/>
      <c r="K20" s="948">
        <v>0.03</v>
      </c>
      <c r="L20" s="1654">
        <v>1</v>
      </c>
      <c r="M20" s="1654"/>
      <c r="N20" s="1654"/>
      <c r="O20" s="1654"/>
      <c r="P20" s="1654"/>
      <c r="Q20" s="1654"/>
      <c r="R20" s="949"/>
      <c r="S20" s="950">
        <v>21</v>
      </c>
      <c r="T20" s="1656" t="s">
        <v>532</v>
      </c>
      <c r="U20" s="1656"/>
      <c r="V20" s="1656"/>
      <c r="W20" s="1656"/>
      <c r="X20" s="1656"/>
      <c r="Y20" s="1656"/>
      <c r="Z20" s="1656"/>
      <c r="AA20" s="1656"/>
      <c r="AB20" s="951">
        <v>0.05</v>
      </c>
      <c r="AC20" s="1654">
        <v>2</v>
      </c>
      <c r="AD20" s="1654"/>
      <c r="AE20" s="1654"/>
      <c r="AF20" s="1654"/>
      <c r="AG20" s="1654"/>
      <c r="AH20" s="1655"/>
      <c r="AI20" s="937"/>
      <c r="AJ20" s="937"/>
      <c r="AK20" s="952"/>
      <c r="AL20" s="952" t="s">
        <v>533</v>
      </c>
      <c r="AM20" s="937" t="s">
        <v>534</v>
      </c>
      <c r="AN20" s="937"/>
      <c r="AO20" s="937"/>
      <c r="AP20" s="937"/>
      <c r="AQ20" s="937"/>
      <c r="AR20" s="937"/>
      <c r="AS20" s="937"/>
      <c r="AT20" s="937"/>
      <c r="AU20" s="937"/>
      <c r="AV20" s="937"/>
      <c r="AW20" s="937"/>
      <c r="AX20" s="937"/>
      <c r="AY20" s="937"/>
      <c r="AZ20" s="937"/>
      <c r="BA20" s="937"/>
      <c r="BB20" s="937"/>
      <c r="BC20" s="937"/>
      <c r="BD20" s="937"/>
      <c r="BE20" s="937"/>
    </row>
    <row r="21" spans="2:57" s="955" customFormat="1" ht="42.65" customHeight="1">
      <c r="B21" s="947">
        <v>9</v>
      </c>
      <c r="C21" s="1656" t="s">
        <v>535</v>
      </c>
      <c r="D21" s="1657"/>
      <c r="E21" s="1657"/>
      <c r="F21" s="1657"/>
      <c r="G21" s="1657"/>
      <c r="H21" s="1657"/>
      <c r="I21" s="1657"/>
      <c r="J21" s="1657"/>
      <c r="K21" s="948">
        <v>0.05</v>
      </c>
      <c r="L21" s="1654">
        <v>1</v>
      </c>
      <c r="M21" s="1654"/>
      <c r="N21" s="1654"/>
      <c r="O21" s="1654"/>
      <c r="P21" s="1654"/>
      <c r="Q21" s="1654"/>
      <c r="R21" s="949"/>
      <c r="S21" s="950">
        <v>22</v>
      </c>
      <c r="T21" s="1656" t="s">
        <v>536</v>
      </c>
      <c r="U21" s="1656"/>
      <c r="V21" s="1656"/>
      <c r="W21" s="1656"/>
      <c r="X21" s="1656"/>
      <c r="Y21" s="1656"/>
      <c r="Z21" s="1656"/>
      <c r="AA21" s="1656"/>
      <c r="AB21" s="951">
        <v>0.05</v>
      </c>
      <c r="AC21" s="1654">
        <v>1</v>
      </c>
      <c r="AD21" s="1654"/>
      <c r="AE21" s="1654"/>
      <c r="AF21" s="1654"/>
      <c r="AG21" s="1654"/>
      <c r="AH21" s="1655"/>
      <c r="AI21" s="937"/>
      <c r="AJ21" s="937"/>
      <c r="AK21" s="952"/>
      <c r="AL21" s="952"/>
      <c r="AM21" s="937"/>
      <c r="AN21" s="937"/>
      <c r="AO21" s="937"/>
      <c r="AP21" s="937"/>
      <c r="AQ21" s="937"/>
      <c r="AR21" s="937"/>
      <c r="AS21" s="937"/>
      <c r="AT21" s="937"/>
      <c r="AU21" s="937"/>
      <c r="AV21" s="937"/>
      <c r="AW21" s="937"/>
      <c r="AX21" s="937"/>
      <c r="AY21" s="937"/>
      <c r="AZ21" s="937"/>
      <c r="BA21" s="937"/>
      <c r="BB21" s="937"/>
      <c r="BC21" s="937"/>
      <c r="BD21" s="937"/>
      <c r="BE21" s="937"/>
    </row>
    <row r="22" spans="2:57" s="955" customFormat="1" ht="46.15" customHeight="1">
      <c r="B22" s="947">
        <v>10</v>
      </c>
      <c r="C22" s="1656" t="s">
        <v>537</v>
      </c>
      <c r="D22" s="1657"/>
      <c r="E22" s="1657"/>
      <c r="F22" s="1657"/>
      <c r="G22" s="1657"/>
      <c r="H22" s="1657"/>
      <c r="I22" s="1657"/>
      <c r="J22" s="1657"/>
      <c r="K22" s="948">
        <v>0.03</v>
      </c>
      <c r="L22" s="1654">
        <v>1</v>
      </c>
      <c r="M22" s="1654"/>
      <c r="N22" s="1654"/>
      <c r="O22" s="1654"/>
      <c r="P22" s="1654"/>
      <c r="Q22" s="1654"/>
      <c r="R22" s="949"/>
      <c r="S22" s="950">
        <v>23</v>
      </c>
      <c r="T22" s="1656" t="s">
        <v>538</v>
      </c>
      <c r="U22" s="1656"/>
      <c r="V22" s="1656"/>
      <c r="W22" s="1656"/>
      <c r="X22" s="1656"/>
      <c r="Y22" s="1656"/>
      <c r="Z22" s="1656"/>
      <c r="AA22" s="1656"/>
      <c r="AB22" s="951">
        <v>0.03</v>
      </c>
      <c r="AC22" s="1654">
        <v>1</v>
      </c>
      <c r="AD22" s="1654"/>
      <c r="AE22" s="1654"/>
      <c r="AF22" s="1654"/>
      <c r="AG22" s="1654"/>
      <c r="AH22" s="1655"/>
      <c r="AI22" s="937"/>
      <c r="AJ22" s="937"/>
      <c r="AK22" s="952"/>
      <c r="AL22" s="952" t="s">
        <v>539</v>
      </c>
      <c r="AM22" s="937"/>
      <c r="AN22" s="959"/>
      <c r="AO22" s="960"/>
      <c r="AP22" s="960"/>
      <c r="AQ22" s="960"/>
      <c r="AR22" s="960"/>
      <c r="AS22" s="960"/>
      <c r="AT22" s="960"/>
      <c r="AU22" s="960"/>
      <c r="AV22" s="937"/>
      <c r="AW22" s="937"/>
      <c r="AX22" s="937"/>
      <c r="AY22" s="937"/>
      <c r="AZ22" s="937"/>
      <c r="BA22" s="937"/>
      <c r="BB22" s="937"/>
      <c r="BC22" s="937"/>
      <c r="BD22" s="937"/>
      <c r="BE22" s="937"/>
    </row>
    <row r="23" spans="2:57" s="955" customFormat="1" ht="45.65" customHeight="1">
      <c r="B23" s="947">
        <v>11</v>
      </c>
      <c r="C23" s="1656" t="s">
        <v>540</v>
      </c>
      <c r="D23" s="1657"/>
      <c r="E23" s="1657"/>
      <c r="F23" s="1657"/>
      <c r="G23" s="1657"/>
      <c r="H23" s="1657"/>
      <c r="I23" s="1657"/>
      <c r="J23" s="1657"/>
      <c r="K23" s="948">
        <v>0.03</v>
      </c>
      <c r="L23" s="1654">
        <v>1</v>
      </c>
      <c r="M23" s="1654"/>
      <c r="N23" s="1654"/>
      <c r="O23" s="1654"/>
      <c r="P23" s="1654"/>
      <c r="Q23" s="1654"/>
      <c r="R23" s="949"/>
      <c r="S23" s="950">
        <v>24</v>
      </c>
      <c r="T23" s="1656" t="s">
        <v>541</v>
      </c>
      <c r="U23" s="1656"/>
      <c r="V23" s="1656"/>
      <c r="W23" s="1656"/>
      <c r="X23" s="1656"/>
      <c r="Y23" s="1656"/>
      <c r="Z23" s="1656"/>
      <c r="AA23" s="1656"/>
      <c r="AB23" s="951">
        <v>0.03</v>
      </c>
      <c r="AC23" s="1654">
        <v>1</v>
      </c>
      <c r="AD23" s="1654"/>
      <c r="AE23" s="1654"/>
      <c r="AF23" s="1654"/>
      <c r="AG23" s="1654"/>
      <c r="AH23" s="1655"/>
      <c r="AI23" s="937"/>
      <c r="AJ23" s="937"/>
      <c r="AK23" s="952"/>
      <c r="AL23" s="952"/>
      <c r="AM23" s="937"/>
      <c r="AN23" s="937"/>
      <c r="AO23" s="937"/>
      <c r="AP23" s="945"/>
      <c r="AQ23" s="945"/>
      <c r="AR23" s="937"/>
      <c r="AS23" s="937"/>
      <c r="AT23" s="937"/>
      <c r="AU23" s="937"/>
      <c r="AV23" s="937"/>
      <c r="AW23" s="937"/>
      <c r="AX23" s="937"/>
      <c r="AY23" s="937"/>
      <c r="AZ23" s="937"/>
      <c r="BA23" s="937"/>
      <c r="BB23" s="937"/>
      <c r="BC23" s="937"/>
      <c r="BD23" s="937"/>
      <c r="BE23" s="937"/>
    </row>
    <row r="24" spans="2:57" s="955" customFormat="1" ht="47.5" customHeight="1">
      <c r="B24" s="947">
        <v>12</v>
      </c>
      <c r="C24" s="1656" t="s">
        <v>542</v>
      </c>
      <c r="D24" s="1657"/>
      <c r="E24" s="1657"/>
      <c r="F24" s="1657"/>
      <c r="G24" s="1657"/>
      <c r="H24" s="1657"/>
      <c r="I24" s="1657"/>
      <c r="J24" s="1657"/>
      <c r="K24" s="948">
        <v>0.05</v>
      </c>
      <c r="L24" s="1654">
        <v>1</v>
      </c>
      <c r="M24" s="1654"/>
      <c r="N24" s="1654"/>
      <c r="O24" s="1654"/>
      <c r="P24" s="1654"/>
      <c r="Q24" s="1654"/>
      <c r="R24" s="949"/>
      <c r="S24" s="950">
        <v>25</v>
      </c>
      <c r="T24" s="1656" t="s">
        <v>543</v>
      </c>
      <c r="U24" s="1656"/>
      <c r="V24" s="1656"/>
      <c r="W24" s="1656"/>
      <c r="X24" s="1656"/>
      <c r="Y24" s="1656"/>
      <c r="Z24" s="1656"/>
      <c r="AA24" s="1656"/>
      <c r="AB24" s="951">
        <v>0.04</v>
      </c>
      <c r="AC24" s="1654">
        <v>1</v>
      </c>
      <c r="AD24" s="1654"/>
      <c r="AE24" s="1654"/>
      <c r="AF24" s="1654"/>
      <c r="AG24" s="1654"/>
      <c r="AH24" s="1655"/>
      <c r="AI24" s="937"/>
      <c r="AJ24" s="937"/>
      <c r="AK24" s="952"/>
      <c r="AL24" s="952"/>
      <c r="AM24" s="937"/>
      <c r="AN24" s="959"/>
      <c r="AO24" s="960"/>
      <c r="AP24" s="960"/>
      <c r="AQ24" s="960"/>
      <c r="AR24" s="960"/>
      <c r="AS24" s="960"/>
      <c r="AT24" s="960"/>
      <c r="AU24" s="960"/>
      <c r="AV24" s="937"/>
      <c r="AW24" s="937"/>
      <c r="AX24" s="937"/>
      <c r="AY24" s="937"/>
      <c r="AZ24" s="937"/>
      <c r="BA24" s="937"/>
      <c r="BB24" s="937"/>
      <c r="BC24" s="937"/>
      <c r="BD24" s="937"/>
      <c r="BE24" s="937"/>
    </row>
    <row r="25" spans="2:57" s="955" customFormat="1" ht="54" customHeight="1">
      <c r="B25" s="947">
        <v>13</v>
      </c>
      <c r="C25" s="1656" t="s">
        <v>544</v>
      </c>
      <c r="D25" s="1656"/>
      <c r="E25" s="1656"/>
      <c r="F25" s="1656"/>
      <c r="G25" s="1656"/>
      <c r="H25" s="1656"/>
      <c r="I25" s="1656"/>
      <c r="J25" s="1656"/>
      <c r="K25" s="948"/>
      <c r="L25" s="1654">
        <v>2</v>
      </c>
      <c r="M25" s="1654"/>
      <c r="N25" s="1654"/>
      <c r="O25" s="1654"/>
      <c r="P25" s="1654"/>
      <c r="Q25" s="1654"/>
      <c r="R25" s="949"/>
      <c r="S25" s="950">
        <v>26</v>
      </c>
      <c r="T25" s="1656" t="s">
        <v>545</v>
      </c>
      <c r="U25" s="1656"/>
      <c r="V25" s="1656"/>
      <c r="W25" s="1656"/>
      <c r="X25" s="1656"/>
      <c r="Y25" s="1656"/>
      <c r="Z25" s="1656"/>
      <c r="AA25" s="1656"/>
      <c r="AB25" s="951"/>
      <c r="AC25" s="1654">
        <v>2</v>
      </c>
      <c r="AD25" s="1654"/>
      <c r="AE25" s="1654"/>
      <c r="AF25" s="1654"/>
      <c r="AG25" s="1654"/>
      <c r="AH25" s="1655"/>
      <c r="AI25" s="937"/>
      <c r="AJ25" s="937"/>
      <c r="AK25" s="952"/>
      <c r="AL25" s="952"/>
      <c r="AM25" s="937"/>
      <c r="AN25" s="961"/>
      <c r="AO25" s="960"/>
      <c r="AP25" s="960"/>
      <c r="AQ25" s="960"/>
      <c r="AR25" s="960"/>
      <c r="AS25" s="960"/>
      <c r="AT25" s="960"/>
      <c r="AU25" s="960"/>
      <c r="AV25" s="937"/>
      <c r="AW25" s="937"/>
      <c r="AX25" s="937"/>
      <c r="AY25" s="937"/>
      <c r="AZ25" s="937"/>
      <c r="BA25" s="937"/>
      <c r="BB25" s="937"/>
      <c r="BC25" s="937"/>
      <c r="BD25" s="937"/>
      <c r="BE25" s="937"/>
    </row>
    <row r="26" spans="2:57" s="955" customFormat="1" ht="1.9" customHeight="1" thickBot="1">
      <c r="B26" s="962"/>
      <c r="AH26" s="963"/>
      <c r="AI26" s="937"/>
      <c r="AJ26" s="937"/>
      <c r="AK26" s="937"/>
      <c r="AL26" s="937"/>
      <c r="AM26" s="937"/>
      <c r="AN26" s="937"/>
      <c r="AO26" s="937"/>
      <c r="AP26" s="937"/>
      <c r="AQ26" s="937"/>
      <c r="AR26" s="937"/>
      <c r="AS26" s="937"/>
      <c r="AT26" s="937"/>
      <c r="AU26" s="937"/>
      <c r="AV26" s="937"/>
      <c r="AW26" s="937"/>
      <c r="AX26" s="937"/>
      <c r="AY26" s="937"/>
      <c r="AZ26" s="937"/>
      <c r="BA26" s="937"/>
      <c r="BB26" s="937"/>
      <c r="BC26" s="937"/>
      <c r="BD26" s="937"/>
      <c r="BE26" s="937"/>
    </row>
    <row r="27" spans="2:57" s="955" customFormat="1" ht="22.15" customHeight="1" thickBot="1">
      <c r="B27" s="1669" t="s">
        <v>546</v>
      </c>
      <c r="C27" s="1663"/>
      <c r="D27" s="1663"/>
      <c r="E27" s="1663"/>
      <c r="F27" s="1663"/>
      <c r="G27" s="1670" t="str">
        <f>U2</f>
        <v>Muhammad Al Rajjal</v>
      </c>
      <c r="H27" s="1671"/>
      <c r="I27" s="1671"/>
      <c r="J27" s="1671"/>
      <c r="K27" s="1671"/>
      <c r="L27" s="1671"/>
      <c r="M27" s="1671"/>
      <c r="N27" s="1671"/>
      <c r="O27" s="1671"/>
      <c r="P27" s="1671"/>
      <c r="Q27" s="1672"/>
      <c r="R27" s="964"/>
      <c r="S27" s="1673" t="s">
        <v>547</v>
      </c>
      <c r="T27" s="1674"/>
      <c r="U27" s="1674"/>
      <c r="V27" s="1674"/>
      <c r="W27" s="1674"/>
      <c r="X27" s="1675" t="str">
        <f>Y4</f>
        <v>Muhammad H Al-Essa</v>
      </c>
      <c r="Y27" s="1676"/>
      <c r="Z27" s="1676"/>
      <c r="AA27" s="1676"/>
      <c r="AB27" s="1676"/>
      <c r="AC27" s="1676"/>
      <c r="AD27" s="1676"/>
      <c r="AE27" s="1676"/>
      <c r="AF27" s="1676"/>
      <c r="AG27" s="1676"/>
      <c r="AH27" s="1677"/>
      <c r="AI27" s="937"/>
      <c r="AJ27" s="937"/>
      <c r="AK27" s="937"/>
      <c r="AL27" s="937"/>
      <c r="AM27" s="937"/>
      <c r="AN27" s="937"/>
      <c r="AO27" s="937"/>
      <c r="AP27" s="937"/>
      <c r="AQ27" s="937"/>
      <c r="AR27" s="937"/>
      <c r="AS27" s="937"/>
      <c r="AT27" s="937"/>
      <c r="AU27" s="937"/>
      <c r="AV27" s="937"/>
      <c r="AW27" s="937"/>
      <c r="AX27" s="937"/>
      <c r="AY27" s="937"/>
      <c r="AZ27" s="937"/>
      <c r="BA27" s="937"/>
      <c r="BB27" s="937"/>
      <c r="BC27" s="937"/>
      <c r="BD27" s="937"/>
      <c r="BE27" s="937"/>
    </row>
    <row r="28" spans="2:57" ht="14.5" customHeight="1" thickBot="1">
      <c r="B28" s="1659" t="s">
        <v>548</v>
      </c>
      <c r="C28" s="1660"/>
      <c r="D28" s="1660"/>
      <c r="E28" s="1660"/>
      <c r="F28" s="1660"/>
      <c r="G28" s="1660"/>
      <c r="H28" s="1660"/>
      <c r="I28" s="1660"/>
      <c r="J28" s="1660"/>
      <c r="K28" s="1660"/>
      <c r="L28" s="1660"/>
      <c r="M28" s="1660"/>
      <c r="N28" s="1660"/>
      <c r="O28" s="1660"/>
      <c r="P28" s="1660"/>
      <c r="Q28" s="1660"/>
      <c r="R28" s="1660"/>
      <c r="S28" s="1660"/>
      <c r="T28" s="1660"/>
      <c r="U28" s="1660"/>
      <c r="V28" s="1660"/>
      <c r="W28" s="1660"/>
      <c r="X28" s="1660"/>
      <c r="Y28" s="1660"/>
      <c r="Z28" s="1660"/>
      <c r="AA28" s="1660"/>
      <c r="AB28" s="1660"/>
      <c r="AC28" s="1660"/>
      <c r="AD28" s="1660"/>
      <c r="AE28" s="1660"/>
      <c r="AF28" s="1660"/>
      <c r="AG28" s="1660"/>
      <c r="AH28" s="1661"/>
    </row>
    <row r="29" spans="2:57" ht="18" customHeight="1" thickBot="1">
      <c r="B29" s="1662">
        <v>1</v>
      </c>
      <c r="C29" s="1663"/>
      <c r="D29" s="1664">
        <f>COUNTIF(L13:Q26,"1")+COUNTIF(AB13:AG26,"1")</f>
        <v>15</v>
      </c>
      <c r="E29" s="1664"/>
      <c r="F29" s="1664"/>
      <c r="G29" s="1664"/>
      <c r="H29" s="1664"/>
      <c r="I29" s="1665">
        <v>2</v>
      </c>
      <c r="J29" s="1665"/>
      <c r="K29" s="965"/>
      <c r="L29" s="1664">
        <f>COUNTIF(L13:Q26,"2")+COUNTIF(AB13:AG26,"2")</f>
        <v>6</v>
      </c>
      <c r="M29" s="1664"/>
      <c r="N29" s="1664"/>
      <c r="O29" s="1664"/>
      <c r="P29" s="1664"/>
      <c r="Q29" s="1664"/>
      <c r="R29" s="1664"/>
      <c r="S29" s="1664"/>
      <c r="T29" s="1664"/>
      <c r="U29" s="1665">
        <v>3</v>
      </c>
      <c r="V29" s="1665"/>
      <c r="W29" s="1666">
        <f>COUNTIF(L13:Q26,"3")+COUNTIF(AB13:AG26,"3")</f>
        <v>0</v>
      </c>
      <c r="X29" s="1667"/>
      <c r="Y29" s="1667"/>
      <c r="Z29" s="1667"/>
      <c r="AA29" s="1667"/>
      <c r="AB29" s="1667"/>
      <c r="AC29" s="1667"/>
      <c r="AD29" s="1667"/>
      <c r="AE29" s="1667"/>
      <c r="AF29" s="1667"/>
      <c r="AG29" s="1667"/>
      <c r="AH29" s="1668"/>
    </row>
  </sheetData>
  <sheetProtection selectLockedCells="1"/>
  <mergeCells count="102">
    <mergeCell ref="L11:Q12"/>
    <mergeCell ref="S11:S12"/>
    <mergeCell ref="T11:AA12"/>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 ref="AP16:AQ16"/>
    <mergeCell ref="T19:AA19"/>
    <mergeCell ref="T20:AA20"/>
    <mergeCell ref="L19:Q19"/>
    <mergeCell ref="L20:Q20"/>
    <mergeCell ref="L17:Q17"/>
    <mergeCell ref="L18:Q18"/>
    <mergeCell ref="L16:Q1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AP13:AQ13"/>
    <mergeCell ref="C14:J14"/>
    <mergeCell ref="T14:AA14"/>
    <mergeCell ref="AP14:AQ14"/>
    <mergeCell ref="C15:J15"/>
    <mergeCell ref="T15:AA15"/>
    <mergeCell ref="C13:J13"/>
    <mergeCell ref="T13:AA13"/>
    <mergeCell ref="AP15:AQ15"/>
    <mergeCell ref="L15:Q15"/>
    <mergeCell ref="L13:Q13"/>
    <mergeCell ref="L14:Q14"/>
    <mergeCell ref="AC13:AH13"/>
    <mergeCell ref="AC14:AH14"/>
    <mergeCell ref="B28:AH28"/>
    <mergeCell ref="B29:C29"/>
    <mergeCell ref="D29:H29"/>
    <mergeCell ref="I29:J29"/>
    <mergeCell ref="L29:T29"/>
    <mergeCell ref="U29:V29"/>
    <mergeCell ref="W29:AH29"/>
    <mergeCell ref="C25:J25"/>
    <mergeCell ref="T25:AA25"/>
    <mergeCell ref="B27:F27"/>
    <mergeCell ref="G27:Q27"/>
    <mergeCell ref="S27:W27"/>
    <mergeCell ref="X27:AH27"/>
    <mergeCell ref="L25:Q25"/>
    <mergeCell ref="AC25:AH25"/>
    <mergeCell ref="C16:J16"/>
    <mergeCell ref="T16:AA16"/>
    <mergeCell ref="T17:AA17"/>
    <mergeCell ref="T18:AA18"/>
    <mergeCell ref="C22:J22"/>
    <mergeCell ref="T22:AA22"/>
    <mergeCell ref="C19:J19"/>
    <mergeCell ref="C24:J24"/>
    <mergeCell ref="T24:AA24"/>
    <mergeCell ref="C17:J17"/>
    <mergeCell ref="C18:J18"/>
    <mergeCell ref="C23:J23"/>
    <mergeCell ref="T23:AA23"/>
    <mergeCell ref="C21:J21"/>
    <mergeCell ref="T21:AA21"/>
    <mergeCell ref="C20:J20"/>
    <mergeCell ref="L23:Q23"/>
    <mergeCell ref="L24:Q24"/>
    <mergeCell ref="L21:Q21"/>
    <mergeCell ref="L22:Q22"/>
    <mergeCell ref="AC23:AH23"/>
    <mergeCell ref="AC24:AH24"/>
    <mergeCell ref="AC21:AH21"/>
    <mergeCell ref="AC22:AH22"/>
    <mergeCell ref="AC19:AH19"/>
    <mergeCell ref="AC20:AH20"/>
    <mergeCell ref="AC17:AH17"/>
    <mergeCell ref="AC18:AH18"/>
    <mergeCell ref="AC15:AH15"/>
    <mergeCell ref="AC16:AH16"/>
  </mergeCells>
  <conditionalFormatting sqref="B9:C9">
    <cfRule type="iconSet" priority="162">
      <iconSet showValue="0" reverse="1">
        <cfvo type="percent" val="0"/>
        <cfvo type="num" val="1" gte="0"/>
        <cfvo type="num" val="2" gte="0"/>
      </iconSet>
    </cfRule>
  </conditionalFormatting>
  <conditionalFormatting sqref="B29:C29">
    <cfRule type="iconSet" priority="156">
      <iconSet showValue="0" reverse="1">
        <cfvo type="percent" val="0"/>
        <cfvo type="num" val="1" gte="0"/>
        <cfvo type="num" val="2" gte="0"/>
      </iconSet>
    </cfRule>
  </conditionalFormatting>
  <conditionalFormatting sqref="H9">
    <cfRule type="iconSet" priority="158">
      <iconSet showValue="0" reverse="1">
        <cfvo type="percent" val="0"/>
        <cfvo type="num" val="1" gte="0"/>
        <cfvo type="num" val="2" gte="0"/>
      </iconSet>
    </cfRule>
  </conditionalFormatting>
  <conditionalFormatting sqref="I29:J29">
    <cfRule type="iconSet" priority="155">
      <iconSet showValue="0" reverse="1">
        <cfvo type="percent" val="0"/>
        <cfvo type="num" val="1" gte="0"/>
        <cfvo type="num" val="2" gte="0"/>
      </iconSet>
    </cfRule>
  </conditionalFormatting>
  <conditionalFormatting sqref="T9">
    <cfRule type="iconSet" priority="157">
      <iconSet showValue="0" reverse="1">
        <cfvo type="percent" val="0"/>
        <cfvo type="num" val="1"/>
        <cfvo type="num" val="2"/>
      </iconSet>
    </cfRule>
  </conditionalFormatting>
  <conditionalFormatting sqref="U29:V29">
    <cfRule type="iconSet" priority="154">
      <iconSet showValue="0" reverse="1">
        <cfvo type="percent" val="0"/>
        <cfvo type="num" val="1"/>
        <cfvo type="num" val="2"/>
      </iconSet>
    </cfRule>
  </conditionalFormatting>
  <conditionalFormatting sqref="AP13:AQ13">
    <cfRule type="iconSet" priority="161">
      <iconSet showValue="0" reverse="1">
        <cfvo type="percent" val="0"/>
        <cfvo type="num" val="1" gte="0"/>
        <cfvo type="num" val="2" gte="0"/>
      </iconSet>
    </cfRule>
  </conditionalFormatting>
  <conditionalFormatting sqref="AP14:AQ14">
    <cfRule type="iconSet" priority="160">
      <iconSet showValue="0" reverse="1">
        <cfvo type="percent" val="0"/>
        <cfvo type="num" val="1" gte="0"/>
        <cfvo type="num" val="2" gte="0"/>
      </iconSet>
    </cfRule>
  </conditionalFormatting>
  <conditionalFormatting sqref="AP15:AQ15">
    <cfRule type="iconSet" priority="159">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C1026BB4-E503-49BB-82CD-793EFAB9BFF2}">
      <formula1>1</formula1>
    </dataValidation>
    <dataValidation type="whole" operator="greaterThan" allowBlank="1" showErrorMessage="1" sqref="I26" xr:uid="{16639FFF-C846-471C-9382-024E43829104}">
      <formula1>120</formula1>
    </dataValidation>
    <dataValidation type="list" allowBlank="1" showErrorMessage="1" error="Number Should be from 1 to 3" sqref="L13:L25 AC13:AH25" xr:uid="{2D1AF08C-A723-4057-90B0-7321CB359B29}">
      <formula1>$AU$13:$AU$16</formula1>
    </dataValidation>
  </dataValidations>
  <printOptions horizontalCentered="1" verticalCentered="1"/>
  <pageMargins left="0" right="0" top="0.25" bottom="0" header="0.3" footer="0.3"/>
  <pageSetup paperSize="9" scale="72"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4" id="{1EED8BDA-355A-47A0-A965-903346DA861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3" id="{B6E4C84B-C112-455C-B3B4-1CEBBDE8F39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153" id="{54F66939-1FC5-4629-A0C8-9B4A5F71097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2" id="{AF813E40-519A-4345-88E4-3CF543AFFAF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B16231FB-4344-4700-B685-6EC62830AC1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zoomScale="85" zoomScaleNormal="85" workbookViewId="0">
      <selection activeCell="J30" sqref="J30:J31"/>
    </sheetView>
  </sheetViews>
  <sheetFormatPr defaultColWidth="9.1796875" defaultRowHeight="14.5"/>
  <cols>
    <col min="1" max="1" width="16.81640625" style="6" customWidth="1"/>
    <col min="2" max="2" width="12.7265625" style="6" customWidth="1"/>
    <col min="3" max="3" width="24.26953125" style="6" customWidth="1"/>
    <col min="4" max="6" width="14.7265625" style="6" customWidth="1"/>
    <col min="7" max="7" width="16" style="6" customWidth="1"/>
    <col min="8" max="10" width="9.1796875" style="6"/>
    <col min="11" max="11" width="3" style="6" bestFit="1" customWidth="1"/>
    <col min="12" max="12" width="11" style="6" bestFit="1" customWidth="1"/>
    <col min="13" max="13" width="10.81640625" style="6" bestFit="1" customWidth="1"/>
    <col min="14" max="14" width="12.1796875" style="6" bestFit="1" customWidth="1"/>
    <col min="15" max="15" width="11.26953125" style="6" customWidth="1"/>
    <col min="16" max="16384" width="9.1796875" style="6"/>
  </cols>
  <sheetData>
    <row r="1" spans="1:12" ht="15.4" customHeight="1">
      <c r="A1" s="1754" t="s">
        <v>310</v>
      </c>
      <c r="B1" s="1754"/>
      <c r="C1" s="1754"/>
      <c r="D1" s="1754"/>
      <c r="E1" s="1754"/>
      <c r="F1" s="1754"/>
      <c r="G1" s="1755"/>
    </row>
    <row r="2" spans="1:12" ht="15.4" customHeight="1">
      <c r="A2" s="1756"/>
      <c r="B2" s="1756"/>
      <c r="C2" s="1756"/>
      <c r="D2" s="1756"/>
      <c r="E2" s="1756"/>
      <c r="F2" s="1756"/>
      <c r="G2" s="1757"/>
    </row>
    <row r="3" spans="1:12" ht="43.15" customHeight="1">
      <c r="A3" s="703" t="s">
        <v>320</v>
      </c>
      <c r="B3" s="1753" t="s">
        <v>1</v>
      </c>
      <c r="C3" s="1753"/>
      <c r="D3" s="703" t="s">
        <v>305</v>
      </c>
      <c r="E3" s="703" t="s">
        <v>306</v>
      </c>
      <c r="F3" s="703" t="s">
        <v>307</v>
      </c>
      <c r="G3" s="703" t="s">
        <v>20</v>
      </c>
    </row>
    <row r="4" spans="1:12" ht="16.5">
      <c r="A4" s="701" t="s">
        <v>320</v>
      </c>
      <c r="B4" s="1760" t="s">
        <v>111</v>
      </c>
      <c r="C4" s="1761"/>
      <c r="D4" s="1038">
        <v>34740</v>
      </c>
      <c r="E4" s="1038">
        <v>69480</v>
      </c>
      <c r="F4" s="1038">
        <v>774924</v>
      </c>
      <c r="G4" s="1038">
        <v>839982</v>
      </c>
      <c r="K4" s="6">
        <f>16*4</f>
        <v>64</v>
      </c>
      <c r="L4" s="6">
        <f>COUNTA(D4:G19)</f>
        <v>64</v>
      </c>
    </row>
    <row r="5" spans="1:12" ht="16.5">
      <c r="A5" s="702"/>
      <c r="B5" s="1747" t="s">
        <v>110</v>
      </c>
      <c r="C5" s="1748"/>
      <c r="D5" s="1038">
        <v>34740</v>
      </c>
      <c r="E5" s="1038">
        <v>69480</v>
      </c>
      <c r="F5" s="1038">
        <v>774924</v>
      </c>
      <c r="G5" s="1038">
        <v>839982</v>
      </c>
      <c r="L5" s="6">
        <f>COUNTBLANK(D4:G19)</f>
        <v>0</v>
      </c>
    </row>
    <row r="6" spans="1:12" ht="16.5">
      <c r="A6" s="1752" t="s">
        <v>318</v>
      </c>
      <c r="B6" s="1745" t="s">
        <v>689</v>
      </c>
      <c r="C6" s="1746"/>
      <c r="D6" s="1039">
        <v>0</v>
      </c>
      <c r="E6" s="1040">
        <v>0</v>
      </c>
      <c r="F6" s="1040">
        <v>0</v>
      </c>
      <c r="G6" s="1041">
        <v>0</v>
      </c>
    </row>
    <row r="7" spans="1:12" ht="16.5">
      <c r="A7" s="1752"/>
      <c r="B7" s="1745" t="s">
        <v>699</v>
      </c>
      <c r="C7" s="1746"/>
      <c r="D7" s="1039">
        <v>0</v>
      </c>
      <c r="E7" s="1040">
        <v>0</v>
      </c>
      <c r="F7" s="1040">
        <v>0</v>
      </c>
      <c r="G7" s="1041">
        <v>0</v>
      </c>
    </row>
    <row r="8" spans="1:12" ht="16.5">
      <c r="A8" s="1752"/>
      <c r="B8" s="1745" t="s">
        <v>700</v>
      </c>
      <c r="C8" s="1746"/>
      <c r="D8" s="1039">
        <v>0</v>
      </c>
      <c r="E8" s="1040">
        <v>0</v>
      </c>
      <c r="F8" s="1040">
        <v>0</v>
      </c>
      <c r="G8" s="1041">
        <v>0</v>
      </c>
    </row>
    <row r="9" spans="1:12" ht="16.5">
      <c r="A9" s="1752"/>
      <c r="B9" s="1745" t="s">
        <v>698</v>
      </c>
      <c r="C9" s="1746"/>
      <c r="D9" s="1039">
        <v>0</v>
      </c>
      <c r="E9" s="1040">
        <v>0</v>
      </c>
      <c r="F9" s="1040">
        <v>0</v>
      </c>
      <c r="G9" s="1041">
        <v>0</v>
      </c>
    </row>
    <row r="10" spans="1:12" ht="16.5">
      <c r="A10" s="1752"/>
      <c r="B10" s="1749" t="s">
        <v>690</v>
      </c>
      <c r="C10" s="1750"/>
      <c r="D10" s="1039">
        <v>0</v>
      </c>
      <c r="E10" s="1040">
        <v>0</v>
      </c>
      <c r="F10" s="1040">
        <v>0</v>
      </c>
      <c r="G10" s="1041">
        <v>0</v>
      </c>
    </row>
    <row r="11" spans="1:12" ht="16.5">
      <c r="A11" s="1752"/>
      <c r="B11" s="1749" t="s">
        <v>691</v>
      </c>
      <c r="C11" s="1750"/>
      <c r="D11" s="1039">
        <v>0</v>
      </c>
      <c r="E11" s="1040">
        <v>0</v>
      </c>
      <c r="F11" s="1040">
        <v>0</v>
      </c>
      <c r="G11" s="1041">
        <v>0</v>
      </c>
    </row>
    <row r="12" spans="1:12" ht="16.5">
      <c r="A12" s="1752"/>
      <c r="B12" s="1749" t="s">
        <v>308</v>
      </c>
      <c r="C12" s="1750"/>
      <c r="D12" s="1039">
        <v>0</v>
      </c>
      <c r="E12" s="1040">
        <v>0</v>
      </c>
      <c r="F12" s="1040">
        <v>0</v>
      </c>
      <c r="G12" s="1041">
        <v>0</v>
      </c>
    </row>
    <row r="13" spans="1:12" ht="16.5">
      <c r="A13" s="1752"/>
      <c r="B13" s="1749" t="s">
        <v>692</v>
      </c>
      <c r="C13" s="1750"/>
      <c r="D13" s="1039">
        <v>0</v>
      </c>
      <c r="E13" s="1040">
        <v>0</v>
      </c>
      <c r="F13" s="1040">
        <v>0</v>
      </c>
      <c r="G13" s="1041">
        <v>0</v>
      </c>
    </row>
    <row r="14" spans="1:12" ht="16.5">
      <c r="A14" s="1762"/>
      <c r="B14" s="1749" t="s">
        <v>693</v>
      </c>
      <c r="C14" s="1750"/>
      <c r="D14" s="1042">
        <v>0</v>
      </c>
      <c r="E14" s="1043">
        <v>0</v>
      </c>
      <c r="F14" s="1043">
        <v>0</v>
      </c>
      <c r="G14" s="1044">
        <v>0</v>
      </c>
    </row>
    <row r="15" spans="1:12" ht="16.5">
      <c r="A15" s="1751" t="s">
        <v>319</v>
      </c>
      <c r="B15" s="1747" t="s">
        <v>311</v>
      </c>
      <c r="C15" s="1748"/>
      <c r="D15" s="1045">
        <v>33</v>
      </c>
      <c r="E15" s="1045">
        <v>62</v>
      </c>
      <c r="F15" s="1045" t="s">
        <v>6063</v>
      </c>
      <c r="G15" s="1045" t="s">
        <v>6064</v>
      </c>
    </row>
    <row r="16" spans="1:12" ht="16.5">
      <c r="A16" s="1752"/>
      <c r="B16" s="1747" t="s">
        <v>694</v>
      </c>
      <c r="C16" s="1748"/>
      <c r="D16" s="1112">
        <v>0</v>
      </c>
      <c r="E16" s="1112" t="s">
        <v>5609</v>
      </c>
      <c r="F16" s="1046" t="s">
        <v>5610</v>
      </c>
      <c r="G16" s="1046" t="s">
        <v>5611</v>
      </c>
    </row>
    <row r="17" spans="1:15" ht="16.5">
      <c r="A17" s="1752"/>
      <c r="B17" s="1747" t="s">
        <v>695</v>
      </c>
      <c r="C17" s="1748"/>
      <c r="D17" s="1046">
        <v>0</v>
      </c>
      <c r="E17" s="1047">
        <v>1</v>
      </c>
      <c r="F17" s="1047">
        <v>4</v>
      </c>
      <c r="G17" s="1048">
        <v>4</v>
      </c>
    </row>
    <row r="18" spans="1:15" ht="16.5">
      <c r="A18" s="1752"/>
      <c r="B18" s="1747" t="s">
        <v>696</v>
      </c>
      <c r="C18" s="1748"/>
      <c r="D18" s="1114" t="s">
        <v>6065</v>
      </c>
      <c r="E18" s="1114" t="s">
        <v>6066</v>
      </c>
      <c r="F18" s="1114" t="s">
        <v>6067</v>
      </c>
      <c r="G18" s="1114" t="s">
        <v>6068</v>
      </c>
    </row>
    <row r="19" spans="1:15" ht="16.5">
      <c r="A19" s="1752"/>
      <c r="B19" s="1758" t="s">
        <v>697</v>
      </c>
      <c r="C19" s="1759"/>
      <c r="D19" s="1049">
        <v>0</v>
      </c>
      <c r="E19" s="1050">
        <v>0</v>
      </c>
      <c r="F19" s="1050">
        <v>1</v>
      </c>
      <c r="G19" s="1048">
        <v>2</v>
      </c>
    </row>
    <row r="20" spans="1:15">
      <c r="I20" s="703" t="s">
        <v>320</v>
      </c>
      <c r="J20" s="1753" t="s">
        <v>1</v>
      </c>
      <c r="K20" s="1753"/>
      <c r="L20" s="703" t="s">
        <v>305</v>
      </c>
      <c r="M20" s="703" t="s">
        <v>306</v>
      </c>
      <c r="N20" s="703" t="s">
        <v>307</v>
      </c>
      <c r="O20" s="703" t="s">
        <v>20</v>
      </c>
    </row>
    <row r="22" spans="1:15" ht="46.15" customHeight="1">
      <c r="A22" s="1613" t="s">
        <v>747</v>
      </c>
      <c r="B22" s="1614"/>
      <c r="C22" s="1614"/>
      <c r="D22" s="1614"/>
      <c r="E22" s="1614"/>
      <c r="F22" s="1614"/>
      <c r="G22" s="1614"/>
      <c r="I22" s="54" t="s">
        <v>303</v>
      </c>
      <c r="J22" s="55">
        <f>AVERAGE(E24:E98)</f>
        <v>0.92240740740740723</v>
      </c>
    </row>
    <row r="23" spans="1:15" ht="43.15" customHeight="1">
      <c r="A23" s="50" t="s">
        <v>296</v>
      </c>
      <c r="B23" s="50" t="s">
        <v>300</v>
      </c>
      <c r="C23" s="50" t="s">
        <v>297</v>
      </c>
      <c r="D23" s="50" t="s">
        <v>299</v>
      </c>
      <c r="E23" s="50" t="s">
        <v>301</v>
      </c>
      <c r="F23" s="50" t="s">
        <v>298</v>
      </c>
      <c r="G23" s="50" t="s">
        <v>302</v>
      </c>
      <c r="I23" s="54" t="s">
        <v>304</v>
      </c>
      <c r="J23" s="56">
        <f>VLOOKUP('General Information'!$L$1,'HSE-Stat'!$B$23:$E$95,4,FALSE)</f>
        <v>0.9285714285714286</v>
      </c>
    </row>
    <row r="24" spans="1:15" ht="15">
      <c r="A24" s="775" t="s">
        <v>221</v>
      </c>
      <c r="B24" s="789">
        <v>45986</v>
      </c>
      <c r="C24" s="790">
        <v>45986</v>
      </c>
      <c r="D24" s="791">
        <v>15</v>
      </c>
      <c r="E24" s="832">
        <v>0.8125</v>
      </c>
      <c r="F24" s="790"/>
      <c r="G24" s="792"/>
    </row>
    <row r="25" spans="1:15" ht="15">
      <c r="A25" s="776" t="s">
        <v>222</v>
      </c>
      <c r="B25" s="789">
        <v>45993</v>
      </c>
      <c r="C25" s="790">
        <f>B25</f>
        <v>45993</v>
      </c>
      <c r="D25" s="777">
        <v>11</v>
      </c>
      <c r="E25" s="832">
        <v>0.86250000000000004</v>
      </c>
      <c r="F25" s="777"/>
      <c r="G25" s="778"/>
    </row>
    <row r="26" spans="1:15" ht="15">
      <c r="A26" s="776" t="s">
        <v>223</v>
      </c>
      <c r="B26" s="789">
        <v>46000</v>
      </c>
      <c r="C26" s="790">
        <v>46000</v>
      </c>
      <c r="D26" s="777">
        <v>9</v>
      </c>
      <c r="E26" s="832">
        <v>0.8928571428571429</v>
      </c>
      <c r="F26" s="777"/>
      <c r="G26" s="778"/>
    </row>
    <row r="27" spans="1:15" ht="15">
      <c r="A27" s="776" t="s">
        <v>224</v>
      </c>
      <c r="B27" s="789">
        <v>46007</v>
      </c>
      <c r="C27" s="790">
        <v>46007</v>
      </c>
      <c r="D27" s="777">
        <v>8</v>
      </c>
      <c r="E27" s="832">
        <v>0.90476190476190477</v>
      </c>
      <c r="F27" s="777"/>
      <c r="G27" s="778"/>
    </row>
    <row r="28" spans="1:15" ht="15">
      <c r="A28" s="776" t="s">
        <v>225</v>
      </c>
      <c r="B28" s="789">
        <v>46014</v>
      </c>
      <c r="C28" s="790">
        <v>46014</v>
      </c>
      <c r="D28" s="777">
        <v>7</v>
      </c>
      <c r="E28" s="832">
        <v>0.91666666666666663</v>
      </c>
      <c r="F28" s="777"/>
      <c r="G28" s="778"/>
    </row>
    <row r="29" spans="1:15" ht="15">
      <c r="A29" s="776" t="s">
        <v>226</v>
      </c>
      <c r="B29" s="789">
        <v>46021</v>
      </c>
      <c r="C29" s="790">
        <v>46021</v>
      </c>
      <c r="D29" s="777">
        <v>7</v>
      </c>
      <c r="E29" s="832">
        <v>0.91666666666666663</v>
      </c>
      <c r="F29" s="777"/>
      <c r="G29" s="778"/>
    </row>
    <row r="30" spans="1:15" ht="15">
      <c r="A30" s="776" t="s">
        <v>227</v>
      </c>
      <c r="B30" s="789">
        <v>46028</v>
      </c>
      <c r="C30" s="790">
        <v>46028</v>
      </c>
      <c r="D30" s="777">
        <v>7</v>
      </c>
      <c r="E30" s="832">
        <v>0.91666666666666663</v>
      </c>
      <c r="F30" s="777"/>
      <c r="G30" s="778"/>
    </row>
    <row r="31" spans="1:15" ht="15">
      <c r="A31" s="776" t="s">
        <v>228</v>
      </c>
      <c r="B31" s="789">
        <v>46035</v>
      </c>
      <c r="C31" s="790">
        <v>46035</v>
      </c>
      <c r="D31" s="777">
        <v>6</v>
      </c>
      <c r="E31" s="832">
        <v>0.9285714285714286</v>
      </c>
      <c r="F31" s="777"/>
      <c r="G31" s="778"/>
    </row>
    <row r="32" spans="1:15" ht="15">
      <c r="A32" s="776" t="s">
        <v>229</v>
      </c>
      <c r="B32" s="789">
        <v>46042</v>
      </c>
      <c r="C32" s="790">
        <v>46042</v>
      </c>
      <c r="D32" s="777">
        <v>6</v>
      </c>
      <c r="E32" s="832">
        <v>0.9285714285714286</v>
      </c>
      <c r="F32" s="777"/>
      <c r="G32" s="778"/>
    </row>
    <row r="33" spans="1:7" ht="15">
      <c r="A33" s="776" t="s">
        <v>230</v>
      </c>
      <c r="B33" s="789">
        <v>46049</v>
      </c>
      <c r="C33" s="790">
        <v>46049</v>
      </c>
      <c r="D33" s="777">
        <v>5</v>
      </c>
      <c r="E33" s="832">
        <v>0.94047619047619047</v>
      </c>
      <c r="F33" s="777"/>
      <c r="G33" s="778"/>
    </row>
    <row r="34" spans="1:7" ht="15">
      <c r="A34" s="776" t="s">
        <v>231</v>
      </c>
      <c r="B34" s="789">
        <v>46056</v>
      </c>
      <c r="C34" s="790">
        <v>46056</v>
      </c>
      <c r="D34" s="777">
        <v>5</v>
      </c>
      <c r="E34" s="832">
        <v>0.94047619047619047</v>
      </c>
      <c r="F34" s="777"/>
      <c r="G34" s="778"/>
    </row>
    <row r="35" spans="1:7" ht="15">
      <c r="A35" s="776" t="s">
        <v>232</v>
      </c>
      <c r="B35" s="789">
        <v>46063</v>
      </c>
      <c r="C35" s="790">
        <v>46063</v>
      </c>
      <c r="D35" s="777">
        <v>5</v>
      </c>
      <c r="E35" s="832">
        <v>0.94047619047619047</v>
      </c>
      <c r="F35" s="777"/>
      <c r="G35" s="778"/>
    </row>
    <row r="36" spans="1:7" ht="15">
      <c r="A36" s="776" t="s">
        <v>233</v>
      </c>
      <c r="B36" s="789">
        <v>46070</v>
      </c>
      <c r="C36" s="790">
        <v>46070</v>
      </c>
      <c r="D36" s="777">
        <v>6</v>
      </c>
      <c r="E36" s="832">
        <v>0.9285714285714286</v>
      </c>
      <c r="F36" s="777"/>
      <c r="G36" s="778"/>
    </row>
    <row r="37" spans="1:7" ht="15">
      <c r="A37" s="776" t="s">
        <v>234</v>
      </c>
      <c r="B37" s="789">
        <v>46077</v>
      </c>
      <c r="C37" s="790">
        <v>46077</v>
      </c>
      <c r="D37" s="777">
        <v>7</v>
      </c>
      <c r="E37" s="832">
        <v>0.91666666666666663</v>
      </c>
      <c r="F37" s="777"/>
      <c r="G37" s="778"/>
    </row>
    <row r="38" spans="1:7" ht="15">
      <c r="A38" s="776" t="s">
        <v>235</v>
      </c>
      <c r="B38" s="789">
        <v>46084</v>
      </c>
      <c r="C38" s="790">
        <v>46084</v>
      </c>
      <c r="D38" s="777">
        <v>7</v>
      </c>
      <c r="E38" s="832">
        <v>0.91666666666666663</v>
      </c>
      <c r="F38" s="777"/>
      <c r="G38" s="778"/>
    </row>
    <row r="39" spans="1:7" ht="15">
      <c r="A39" s="776" t="s">
        <v>236</v>
      </c>
      <c r="B39" s="789">
        <v>46091</v>
      </c>
      <c r="C39" s="790">
        <v>46091</v>
      </c>
      <c r="D39" s="777">
        <v>7</v>
      </c>
      <c r="E39" s="832">
        <v>0.91666666666666663</v>
      </c>
      <c r="F39" s="777"/>
      <c r="G39" s="778"/>
    </row>
    <row r="40" spans="1:7" ht="15">
      <c r="A40" s="776" t="s">
        <v>237</v>
      </c>
      <c r="B40" s="789">
        <v>46098</v>
      </c>
      <c r="C40" s="790">
        <v>46098</v>
      </c>
      <c r="D40" s="777">
        <v>6</v>
      </c>
      <c r="E40" s="832">
        <v>0.9285714285714286</v>
      </c>
      <c r="F40" s="777"/>
      <c r="G40" s="778"/>
    </row>
    <row r="41" spans="1:7" ht="15">
      <c r="A41" s="776" t="s">
        <v>238</v>
      </c>
      <c r="B41" s="789">
        <v>46112</v>
      </c>
      <c r="C41" s="790">
        <v>46112</v>
      </c>
      <c r="D41" s="777">
        <v>6</v>
      </c>
      <c r="E41" s="832">
        <v>0.9285714285714286</v>
      </c>
      <c r="F41" s="777"/>
      <c r="G41" s="778"/>
    </row>
    <row r="42" spans="1:7" ht="15">
      <c r="A42" s="776" t="s">
        <v>239</v>
      </c>
      <c r="B42" s="789">
        <v>46119</v>
      </c>
      <c r="C42" s="790">
        <v>46119</v>
      </c>
      <c r="D42" s="777">
        <v>6</v>
      </c>
      <c r="E42" s="832">
        <v>0.9285714285714286</v>
      </c>
      <c r="F42" s="777"/>
      <c r="G42" s="778"/>
    </row>
    <row r="43" spans="1:7" ht="15">
      <c r="A43" s="776" t="s">
        <v>240</v>
      </c>
      <c r="B43" s="789">
        <v>46126</v>
      </c>
      <c r="C43" s="790">
        <v>46126</v>
      </c>
      <c r="D43" s="777">
        <v>6</v>
      </c>
      <c r="E43" s="832">
        <v>0.9285714285714286</v>
      </c>
      <c r="F43" s="777"/>
      <c r="G43" s="778"/>
    </row>
    <row r="44" spans="1:7" ht="15">
      <c r="A44" s="776" t="s">
        <v>241</v>
      </c>
      <c r="B44" s="789">
        <v>46133</v>
      </c>
      <c r="C44" s="790">
        <v>46133</v>
      </c>
      <c r="D44" s="777">
        <v>6</v>
      </c>
      <c r="E44" s="832">
        <v>0.9285714285714286</v>
      </c>
      <c r="F44" s="777"/>
      <c r="G44" s="778"/>
    </row>
    <row r="45" spans="1:7" ht="15">
      <c r="A45" s="776" t="s">
        <v>242</v>
      </c>
      <c r="B45" s="789">
        <v>46140</v>
      </c>
      <c r="C45" s="790">
        <v>46140</v>
      </c>
      <c r="D45" s="777">
        <v>6</v>
      </c>
      <c r="E45" s="832">
        <v>0.9285714285714286</v>
      </c>
      <c r="F45" s="777"/>
      <c r="G45" s="778"/>
    </row>
    <row r="46" spans="1:7" ht="15">
      <c r="A46" s="776" t="s">
        <v>243</v>
      </c>
      <c r="B46" s="789">
        <v>46147</v>
      </c>
      <c r="C46" s="790">
        <v>46147</v>
      </c>
      <c r="D46" s="777">
        <v>6</v>
      </c>
      <c r="E46" s="832">
        <v>0.9285714285714286</v>
      </c>
      <c r="F46" s="777"/>
      <c r="G46" s="778"/>
    </row>
    <row r="47" spans="1:7" ht="15">
      <c r="A47" s="776" t="s">
        <v>244</v>
      </c>
      <c r="B47" s="789">
        <v>46154</v>
      </c>
      <c r="C47" s="790">
        <v>46154</v>
      </c>
      <c r="D47" s="777">
        <v>6</v>
      </c>
      <c r="E47" s="832">
        <v>0.9285714285714286</v>
      </c>
      <c r="F47" s="777"/>
      <c r="G47" s="778"/>
    </row>
    <row r="48" spans="1:7" ht="15">
      <c r="A48" s="776" t="s">
        <v>245</v>
      </c>
      <c r="B48" s="789">
        <v>46161</v>
      </c>
      <c r="C48" s="790">
        <v>46161</v>
      </c>
      <c r="D48" s="777">
        <v>6</v>
      </c>
      <c r="E48" s="832">
        <v>0.9285714285714286</v>
      </c>
      <c r="F48" s="777"/>
      <c r="G48" s="778"/>
    </row>
    <row r="49" spans="1:7" ht="15">
      <c r="A49" s="776" t="s">
        <v>246</v>
      </c>
      <c r="B49" s="789">
        <v>46175</v>
      </c>
      <c r="C49" s="790">
        <v>46175</v>
      </c>
      <c r="D49" s="777">
        <v>6</v>
      </c>
      <c r="E49" s="832">
        <v>0.9285714285714286</v>
      </c>
      <c r="F49" s="777"/>
      <c r="G49" s="778"/>
    </row>
    <row r="50" spans="1:7" ht="15">
      <c r="A50" s="776" t="s">
        <v>247</v>
      </c>
      <c r="B50" s="789">
        <v>46182</v>
      </c>
      <c r="C50" s="790">
        <v>46182</v>
      </c>
      <c r="D50" s="777">
        <v>6</v>
      </c>
      <c r="E50" s="832">
        <v>0.9285714285714286</v>
      </c>
      <c r="F50" s="777"/>
      <c r="G50" s="778"/>
    </row>
    <row r="51" spans="1:7" ht="15">
      <c r="A51" s="776" t="s">
        <v>248</v>
      </c>
      <c r="B51" s="789">
        <v>46189</v>
      </c>
      <c r="C51" s="790">
        <v>46189</v>
      </c>
      <c r="D51" s="777">
        <v>6</v>
      </c>
      <c r="E51" s="832">
        <v>0.9285714285714286</v>
      </c>
      <c r="F51" s="777"/>
      <c r="G51" s="778"/>
    </row>
    <row r="52" spans="1:7" ht="15">
      <c r="A52" s="776" t="s">
        <v>249</v>
      </c>
      <c r="B52" s="789">
        <v>46196</v>
      </c>
      <c r="C52" s="790">
        <v>46196</v>
      </c>
      <c r="D52" s="777">
        <v>6</v>
      </c>
      <c r="E52" s="832">
        <v>0.9285714285714286</v>
      </c>
      <c r="F52" s="777"/>
      <c r="G52" s="778"/>
    </row>
    <row r="53" spans="1:7" ht="15">
      <c r="A53" s="776" t="s">
        <v>250</v>
      </c>
      <c r="B53" s="789">
        <v>46203</v>
      </c>
      <c r="C53" s="790">
        <v>46203</v>
      </c>
      <c r="D53" s="777">
        <v>6</v>
      </c>
      <c r="E53" s="832">
        <v>0.9285714285714286</v>
      </c>
      <c r="F53" s="777"/>
      <c r="G53" s="778"/>
    </row>
    <row r="54" spans="1:7" ht="15">
      <c r="A54" s="776" t="s">
        <v>251</v>
      </c>
      <c r="B54" s="789">
        <v>46210</v>
      </c>
      <c r="C54" s="790">
        <v>46210</v>
      </c>
      <c r="D54" s="777">
        <v>6</v>
      </c>
      <c r="E54" s="832">
        <v>0.9285714285714286</v>
      </c>
      <c r="F54" s="777"/>
      <c r="G54" s="778"/>
    </row>
    <row r="55" spans="1:7" ht="15">
      <c r="A55" s="776" t="s">
        <v>252</v>
      </c>
      <c r="B55" s="789">
        <v>46217</v>
      </c>
      <c r="C55" s="790">
        <v>46217</v>
      </c>
      <c r="D55" s="777">
        <v>6</v>
      </c>
      <c r="E55" s="832">
        <v>0.9285714285714286</v>
      </c>
      <c r="F55" s="777"/>
      <c r="G55" s="778"/>
    </row>
    <row r="56" spans="1:7" ht="15">
      <c r="A56" s="776" t="s">
        <v>253</v>
      </c>
      <c r="B56" s="789">
        <v>46224</v>
      </c>
      <c r="C56" s="790">
        <v>46224</v>
      </c>
      <c r="D56" s="777">
        <v>6</v>
      </c>
      <c r="E56" s="832">
        <v>0.9285714285714286</v>
      </c>
      <c r="F56" s="777"/>
      <c r="G56" s="778"/>
    </row>
    <row r="57" spans="1:7" ht="15">
      <c r="A57" s="776" t="s">
        <v>254</v>
      </c>
      <c r="B57" s="789">
        <v>46231</v>
      </c>
      <c r="C57" s="790">
        <v>46231</v>
      </c>
      <c r="D57" s="777">
        <v>6</v>
      </c>
      <c r="E57" s="832">
        <v>0.9285714285714286</v>
      </c>
      <c r="F57" s="777"/>
      <c r="G57" s="778"/>
    </row>
    <row r="58" spans="1:7" ht="15">
      <c r="A58" s="776" t="s">
        <v>255</v>
      </c>
      <c r="B58" s="789">
        <v>46238</v>
      </c>
      <c r="C58" s="790">
        <v>46238</v>
      </c>
      <c r="D58" s="777">
        <v>6</v>
      </c>
      <c r="E58" s="832">
        <v>0.9285714285714286</v>
      </c>
      <c r="F58" s="777"/>
      <c r="G58" s="778"/>
    </row>
    <row r="59" spans="1:7" ht="15">
      <c r="A59" s="776" t="s">
        <v>256</v>
      </c>
      <c r="B59" s="789">
        <v>46245</v>
      </c>
      <c r="C59" s="790">
        <v>46245</v>
      </c>
      <c r="D59" s="777">
        <v>6</v>
      </c>
      <c r="E59" s="832">
        <v>0.92857142857142905</v>
      </c>
      <c r="F59" s="777"/>
      <c r="G59" s="778"/>
    </row>
    <row r="60" spans="1:7" ht="15">
      <c r="A60" s="776" t="s">
        <v>257</v>
      </c>
      <c r="B60" s="789">
        <v>46252</v>
      </c>
      <c r="C60" s="790">
        <v>46252</v>
      </c>
      <c r="D60" s="777">
        <v>6</v>
      </c>
      <c r="E60" s="832">
        <v>0.9285714285714286</v>
      </c>
      <c r="F60" s="777"/>
      <c r="G60" s="778"/>
    </row>
    <row r="61" spans="1:7" ht="15">
      <c r="A61" s="776" t="s">
        <v>258</v>
      </c>
      <c r="B61" s="789">
        <v>46259</v>
      </c>
      <c r="C61" s="790">
        <v>46259</v>
      </c>
      <c r="D61" s="777">
        <v>6</v>
      </c>
      <c r="E61" s="832">
        <v>0.9285714285714286</v>
      </c>
      <c r="F61" s="777"/>
      <c r="G61" s="778"/>
    </row>
    <row r="62" spans="1:7" ht="15">
      <c r="A62" s="776" t="s">
        <v>259</v>
      </c>
      <c r="B62" s="789">
        <v>46266</v>
      </c>
      <c r="C62" s="790">
        <v>46266</v>
      </c>
      <c r="D62" s="777">
        <v>6</v>
      </c>
      <c r="E62" s="832">
        <v>0.9285714285714286</v>
      </c>
      <c r="F62" s="777"/>
      <c r="G62" s="778"/>
    </row>
    <row r="63" spans="1:7" ht="15">
      <c r="A63" s="776" t="s">
        <v>260</v>
      </c>
      <c r="B63" s="789">
        <v>46273</v>
      </c>
      <c r="C63" s="790">
        <v>46273</v>
      </c>
      <c r="D63" s="777">
        <v>6</v>
      </c>
      <c r="E63" s="832">
        <v>0.9285714285714286</v>
      </c>
      <c r="F63" s="777"/>
      <c r="G63" s="778"/>
    </row>
    <row r="64" spans="1:7" ht="15">
      <c r="A64" s="776" t="s">
        <v>261</v>
      </c>
      <c r="B64" s="789">
        <v>46280</v>
      </c>
      <c r="C64" s="790">
        <v>46280</v>
      </c>
      <c r="D64" s="777">
        <v>6</v>
      </c>
      <c r="E64" s="832">
        <v>0.9285714285714286</v>
      </c>
      <c r="F64" s="777"/>
      <c r="G64" s="778"/>
    </row>
    <row r="65" spans="1:7" ht="15">
      <c r="A65" s="776" t="s">
        <v>262</v>
      </c>
      <c r="B65" s="789">
        <v>46287</v>
      </c>
      <c r="C65" s="790">
        <v>46287</v>
      </c>
      <c r="D65" s="777">
        <v>6</v>
      </c>
      <c r="E65" s="832">
        <v>0.9285714285714286</v>
      </c>
      <c r="F65" s="777"/>
      <c r="G65" s="778"/>
    </row>
    <row r="66" spans="1:7" ht="15">
      <c r="A66" s="776" t="s">
        <v>263</v>
      </c>
      <c r="B66" s="789">
        <v>46294</v>
      </c>
      <c r="C66" s="790">
        <v>46294</v>
      </c>
      <c r="D66" s="777">
        <v>6</v>
      </c>
      <c r="E66" s="832">
        <v>0.9285714285714286</v>
      </c>
      <c r="F66" s="777"/>
      <c r="G66" s="778"/>
    </row>
    <row r="67" spans="1:7" ht="15">
      <c r="A67" s="776" t="s">
        <v>264</v>
      </c>
      <c r="B67" s="789">
        <v>46301</v>
      </c>
      <c r="C67" s="790">
        <v>46301</v>
      </c>
      <c r="D67" s="777">
        <v>6</v>
      </c>
      <c r="E67" s="832">
        <v>0.9285714285714286</v>
      </c>
      <c r="F67" s="777"/>
      <c r="G67" s="778"/>
    </row>
    <row r="68" spans="1:7" ht="15">
      <c r="A68" s="776" t="s">
        <v>265</v>
      </c>
      <c r="B68" s="789">
        <v>46308</v>
      </c>
      <c r="C68" s="790">
        <v>46308</v>
      </c>
      <c r="D68" s="777">
        <f>HSE!L29</f>
        <v>6</v>
      </c>
      <c r="E68" s="832">
        <f>HSE!AE6</f>
        <v>0.9285714285714286</v>
      </c>
      <c r="F68" s="777"/>
      <c r="G68" s="778"/>
    </row>
    <row r="69" spans="1:7" ht="15">
      <c r="A69" s="776" t="s">
        <v>266</v>
      </c>
      <c r="B69" s="789"/>
      <c r="C69" s="790"/>
      <c r="D69" s="777"/>
      <c r="E69" s="832"/>
      <c r="F69" s="777"/>
      <c r="G69" s="778"/>
    </row>
    <row r="70" spans="1:7" ht="15">
      <c r="A70" s="776" t="s">
        <v>267</v>
      </c>
      <c r="B70" s="789"/>
      <c r="C70" s="790"/>
      <c r="D70" s="777"/>
      <c r="E70" s="832"/>
      <c r="F70" s="777"/>
      <c r="G70" s="778"/>
    </row>
    <row r="71" spans="1:7" ht="15">
      <c r="A71" s="776" t="s">
        <v>268</v>
      </c>
      <c r="B71" s="789"/>
      <c r="C71" s="790"/>
      <c r="D71" s="777"/>
      <c r="E71" s="832"/>
      <c r="F71" s="777"/>
      <c r="G71" s="778"/>
    </row>
    <row r="72" spans="1:7" ht="15">
      <c r="A72" s="776" t="s">
        <v>269</v>
      </c>
      <c r="B72" s="789"/>
      <c r="C72" s="790"/>
      <c r="D72" s="777"/>
      <c r="E72" s="832"/>
      <c r="F72" s="777"/>
      <c r="G72" s="778"/>
    </row>
    <row r="73" spans="1:7" ht="15">
      <c r="A73" s="776" t="s">
        <v>270</v>
      </c>
      <c r="B73" s="789"/>
      <c r="C73" s="790"/>
      <c r="D73" s="777"/>
      <c r="E73" s="832"/>
      <c r="F73" s="777"/>
      <c r="G73" s="778"/>
    </row>
    <row r="74" spans="1:7" ht="15">
      <c r="A74" s="776" t="s">
        <v>271</v>
      </c>
      <c r="B74" s="789"/>
      <c r="C74" s="790"/>
      <c r="D74" s="777"/>
      <c r="E74" s="832"/>
      <c r="F74" s="777"/>
      <c r="G74" s="778"/>
    </row>
    <row r="75" spans="1:7" ht="15">
      <c r="A75" s="776" t="s">
        <v>272</v>
      </c>
      <c r="B75" s="789"/>
      <c r="C75" s="790"/>
      <c r="D75" s="777"/>
      <c r="E75" s="832"/>
      <c r="F75" s="777"/>
      <c r="G75" s="778"/>
    </row>
    <row r="76" spans="1:7" ht="15">
      <c r="A76" s="776" t="s">
        <v>273</v>
      </c>
      <c r="B76" s="789"/>
      <c r="C76" s="790"/>
      <c r="D76" s="777"/>
      <c r="E76" s="832"/>
      <c r="F76" s="777"/>
      <c r="G76" s="778"/>
    </row>
    <row r="77" spans="1:7" ht="15">
      <c r="A77" s="776" t="s">
        <v>274</v>
      </c>
      <c r="B77" s="789"/>
      <c r="C77" s="790"/>
      <c r="D77" s="777"/>
      <c r="E77" s="832"/>
      <c r="F77" s="777"/>
      <c r="G77" s="778"/>
    </row>
    <row r="78" spans="1:7" ht="15">
      <c r="A78" s="776" t="s">
        <v>275</v>
      </c>
      <c r="B78" s="789"/>
      <c r="C78" s="790"/>
      <c r="D78" s="777"/>
      <c r="E78" s="832"/>
      <c r="F78" s="777"/>
      <c r="G78" s="778"/>
    </row>
    <row r="79" spans="1:7" ht="15">
      <c r="A79" s="776" t="s">
        <v>276</v>
      </c>
      <c r="B79" s="789"/>
      <c r="C79" s="790"/>
      <c r="D79" s="777"/>
      <c r="E79" s="832"/>
      <c r="F79" s="777"/>
      <c r="G79" s="778"/>
    </row>
    <row r="80" spans="1:7" ht="15">
      <c r="A80" s="776" t="s">
        <v>277</v>
      </c>
      <c r="B80" s="789"/>
      <c r="C80" s="790"/>
      <c r="D80" s="777"/>
      <c r="E80" s="832"/>
      <c r="F80" s="777"/>
      <c r="G80" s="778"/>
    </row>
    <row r="81" spans="1:7" ht="15">
      <c r="A81" s="776" t="s">
        <v>278</v>
      </c>
      <c r="B81" s="789"/>
      <c r="C81" s="790"/>
      <c r="D81" s="777"/>
      <c r="E81" s="832"/>
      <c r="F81" s="777"/>
      <c r="G81" s="778"/>
    </row>
    <row r="82" spans="1:7" ht="15">
      <c r="A82" s="776" t="s">
        <v>279</v>
      </c>
      <c r="B82" s="789"/>
      <c r="C82" s="790"/>
      <c r="D82" s="777"/>
      <c r="E82" s="832"/>
      <c r="F82" s="777"/>
      <c r="G82" s="778"/>
    </row>
    <row r="83" spans="1:7" ht="15">
      <c r="A83" s="776" t="s">
        <v>280</v>
      </c>
      <c r="B83" s="789"/>
      <c r="C83" s="790"/>
      <c r="D83" s="777"/>
      <c r="E83" s="832"/>
      <c r="F83" s="777"/>
      <c r="G83" s="778"/>
    </row>
    <row r="84" spans="1:7" ht="15">
      <c r="A84" s="776" t="s">
        <v>281</v>
      </c>
      <c r="B84" s="789"/>
      <c r="C84" s="790"/>
      <c r="D84" s="777"/>
      <c r="E84" s="832"/>
      <c r="F84" s="777"/>
      <c r="G84" s="778"/>
    </row>
    <row r="85" spans="1:7">
      <c r="A85" s="776" t="s">
        <v>282</v>
      </c>
      <c r="B85" s="779"/>
      <c r="C85" s="777"/>
      <c r="D85" s="777"/>
      <c r="E85" s="777"/>
      <c r="F85" s="777"/>
      <c r="G85" s="778"/>
    </row>
    <row r="86" spans="1:7">
      <c r="A86" s="776" t="s">
        <v>283</v>
      </c>
      <c r="B86" s="779"/>
      <c r="C86" s="777"/>
      <c r="D86" s="777"/>
      <c r="E86" s="777"/>
      <c r="F86" s="777"/>
      <c r="G86" s="778"/>
    </row>
    <row r="87" spans="1:7">
      <c r="A87" s="776" t="s">
        <v>284</v>
      </c>
      <c r="B87" s="779"/>
      <c r="C87" s="777"/>
      <c r="D87" s="777"/>
      <c r="E87" s="777"/>
      <c r="F87" s="777"/>
      <c r="G87" s="778"/>
    </row>
    <row r="88" spans="1:7">
      <c r="A88" s="776" t="s">
        <v>285</v>
      </c>
      <c r="B88" s="779"/>
      <c r="C88" s="777"/>
      <c r="D88" s="777"/>
      <c r="E88" s="777"/>
      <c r="F88" s="777"/>
      <c r="G88" s="778"/>
    </row>
    <row r="89" spans="1:7">
      <c r="A89" s="776" t="s">
        <v>286</v>
      </c>
      <c r="B89" s="779"/>
      <c r="C89" s="777"/>
      <c r="D89" s="777"/>
      <c r="E89" s="777"/>
      <c r="F89" s="777"/>
      <c r="G89" s="778"/>
    </row>
    <row r="90" spans="1:7">
      <c r="A90" s="776" t="s">
        <v>287</v>
      </c>
      <c r="B90" s="779"/>
      <c r="C90" s="777"/>
      <c r="D90" s="777"/>
      <c r="E90" s="777"/>
      <c r="F90" s="777"/>
      <c r="G90" s="778"/>
    </row>
    <row r="91" spans="1:7">
      <c r="A91" s="776" t="s">
        <v>288</v>
      </c>
      <c r="B91" s="779"/>
      <c r="C91" s="777"/>
      <c r="D91" s="777"/>
      <c r="E91" s="777"/>
      <c r="F91" s="777"/>
      <c r="G91" s="778"/>
    </row>
    <row r="92" spans="1:7">
      <c r="A92" s="776" t="s">
        <v>289</v>
      </c>
      <c r="B92" s="779"/>
      <c r="C92" s="777"/>
      <c r="D92" s="777"/>
      <c r="E92" s="777"/>
      <c r="F92" s="777"/>
      <c r="G92" s="778"/>
    </row>
    <row r="93" spans="1:7">
      <c r="A93" s="776" t="s">
        <v>290</v>
      </c>
      <c r="B93" s="779"/>
      <c r="C93" s="777"/>
      <c r="D93" s="777"/>
      <c r="E93" s="777"/>
      <c r="F93" s="777"/>
      <c r="G93" s="778"/>
    </row>
    <row r="94" spans="1:7">
      <c r="A94" s="776" t="s">
        <v>291</v>
      </c>
      <c r="B94" s="779"/>
      <c r="C94" s="777"/>
      <c r="D94" s="777"/>
      <c r="E94" s="777"/>
      <c r="F94" s="777"/>
      <c r="G94" s="778"/>
    </row>
    <row r="95" spans="1:7">
      <c r="A95" s="776" t="s">
        <v>292</v>
      </c>
      <c r="B95" s="779"/>
      <c r="C95" s="777"/>
      <c r="D95" s="777"/>
      <c r="E95" s="777"/>
      <c r="F95" s="777"/>
      <c r="G95" s="778"/>
    </row>
    <row r="96" spans="1:7">
      <c r="A96" s="776" t="s">
        <v>293</v>
      </c>
      <c r="B96" s="779"/>
      <c r="C96" s="777"/>
      <c r="D96" s="777"/>
      <c r="E96" s="777"/>
      <c r="F96" s="777"/>
      <c r="G96" s="778"/>
    </row>
    <row r="97" spans="1:7">
      <c r="A97" s="776" t="s">
        <v>294</v>
      </c>
      <c r="B97" s="779"/>
      <c r="C97" s="777"/>
      <c r="D97" s="777"/>
      <c r="E97" s="777"/>
      <c r="F97" s="777"/>
      <c r="G97" s="778"/>
    </row>
    <row r="98" spans="1:7">
      <c r="A98" s="780" t="s">
        <v>295</v>
      </c>
      <c r="B98" s="781"/>
      <c r="C98" s="782"/>
      <c r="D98" s="782"/>
      <c r="E98" s="782"/>
      <c r="F98" s="782"/>
      <c r="G98" s="783"/>
    </row>
  </sheetData>
  <mergeCells count="22">
    <mergeCell ref="J20:K20"/>
    <mergeCell ref="A1:G2"/>
    <mergeCell ref="B19:C19"/>
    <mergeCell ref="B18:C18"/>
    <mergeCell ref="B3:C3"/>
    <mergeCell ref="B4:C4"/>
    <mergeCell ref="B9:C9"/>
    <mergeCell ref="A6:A14"/>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s>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outlinePr summaryBelow="0"/>
  </sheetPr>
  <dimension ref="A1:ZN43"/>
  <sheetViews>
    <sheetView workbookViewId="0">
      <selection activeCell="B34" sqref="B34"/>
    </sheetView>
  </sheetViews>
  <sheetFormatPr defaultColWidth="9.1796875" defaultRowHeight="14.5"/>
  <cols>
    <col min="1" max="1" width="21.7265625" style="4" customWidth="1"/>
    <col min="2" max="2" width="26.54296875" style="4" bestFit="1" customWidth="1"/>
    <col min="3" max="3" width="17.26953125" style="4" bestFit="1" customWidth="1"/>
    <col min="4" max="4" width="17.1796875" style="4" bestFit="1" customWidth="1"/>
    <col min="5" max="5" width="14.1796875" style="4" customWidth="1"/>
    <col min="6" max="6" width="16.26953125" style="4" bestFit="1" customWidth="1"/>
    <col min="7" max="7" width="14" style="4" customWidth="1"/>
    <col min="8" max="8" width="19.54296875" style="4" bestFit="1" customWidth="1"/>
    <col min="9" max="9" width="17.26953125" style="4" bestFit="1" customWidth="1"/>
    <col min="10" max="12" width="9.81640625" style="4" bestFit="1" customWidth="1"/>
    <col min="13" max="13" width="10.7265625" style="4" bestFit="1" customWidth="1"/>
    <col min="14" max="14" width="9.81640625" style="4" bestFit="1" customWidth="1"/>
    <col min="15" max="15" width="13.26953125" style="4" bestFit="1" customWidth="1"/>
    <col min="16" max="16" width="10.54296875" style="4" customWidth="1"/>
    <col min="17" max="17" width="9.7265625" style="4" customWidth="1"/>
    <col min="18" max="21" width="9.81640625" style="4" customWidth="1"/>
    <col min="22" max="27" width="9.7265625" style="4" customWidth="1"/>
    <col min="28" max="68" width="9.81640625" style="4" customWidth="1"/>
    <col min="69" max="88" width="9.453125" style="4" customWidth="1"/>
    <col min="89" max="97" width="9.26953125" style="4" customWidth="1"/>
    <col min="98" max="119" width="10.1796875" style="4" customWidth="1"/>
    <col min="120" max="128" width="9.26953125" style="4" customWidth="1"/>
    <col min="129" max="149" width="9.453125" style="4" customWidth="1"/>
    <col min="150" max="189" width="9.26953125" style="4" customWidth="1"/>
    <col min="190" max="211" width="9.81640625" style="4" customWidth="1"/>
    <col min="212" max="220" width="9.26953125" style="4" customWidth="1"/>
    <col min="221" max="241" width="9.7265625" style="4" customWidth="1"/>
    <col min="242" max="250" width="9.26953125" style="4" customWidth="1"/>
    <col min="251" max="267" width="9.453125" style="4" customWidth="1"/>
    <col min="268" max="281" width="13.1796875" style="4" customWidth="1"/>
    <col min="282" max="302" width="10" style="4" customWidth="1"/>
    <col min="303" max="308" width="12.453125" style="4" customWidth="1"/>
    <col min="309" max="311" width="9.26953125" style="4" customWidth="1"/>
    <col min="312" max="333" width="9.7265625" style="4" customWidth="1"/>
    <col min="334" max="373" width="9.26953125" style="4" customWidth="1"/>
    <col min="374" max="392" width="9.7265625" style="4" customWidth="1"/>
    <col min="393" max="401" width="9.26953125" style="4" customWidth="1"/>
    <col min="402" max="423" width="9.81640625" style="4" customWidth="1"/>
    <col min="424" max="432" width="9.26953125" style="4" customWidth="1"/>
    <col min="433" max="453" width="9.453125" style="4" customWidth="1"/>
    <col min="454" max="462" width="9.26953125" style="4" customWidth="1"/>
    <col min="463" max="470" width="10.1796875" style="4" customWidth="1"/>
    <col min="471" max="517" width="13.26953125" style="4" bestFit="1" customWidth="1"/>
    <col min="518" max="656" width="11.54296875" style="4" bestFit="1" customWidth="1"/>
    <col min="657" max="667" width="10" style="4" bestFit="1" customWidth="1"/>
    <col min="668" max="676" width="9.26953125" style="4" bestFit="1" customWidth="1"/>
    <col min="677" max="681" width="9.7265625" style="4" bestFit="1" customWidth="1"/>
    <col min="682" max="682" width="11.453125" style="4" bestFit="1" customWidth="1"/>
    <col min="683" max="683" width="9.1796875" style="4"/>
    <col min="684" max="684" width="9.453125" style="4" bestFit="1" customWidth="1"/>
    <col min="685" max="688" width="9.453125" style="4" customWidth="1"/>
    <col min="689" max="689" width="11.453125" style="911" bestFit="1" customWidth="1"/>
    <col min="690" max="690" width="9.26953125" style="911" bestFit="1" customWidth="1"/>
    <col min="691" max="691" width="9.1796875" style="4"/>
    <col min="692" max="692" width="12.7265625" style="4" bestFit="1" customWidth="1"/>
    <col min="693" max="693" width="8.81640625" style="4" bestFit="1" customWidth="1"/>
    <col min="694" max="694" width="9.7265625" style="4" bestFit="1" customWidth="1"/>
    <col min="695" max="701" width="8.81640625" style="4" bestFit="1" customWidth="1"/>
    <col min="702" max="702" width="9.81640625" style="4" bestFit="1" customWidth="1"/>
    <col min="703" max="703" width="22.26953125" style="4" customWidth="1"/>
    <col min="704" max="709" width="9.7265625" style="4" bestFit="1" customWidth="1"/>
    <col min="710" max="718" width="8.81640625" style="4" bestFit="1" customWidth="1"/>
    <col min="719" max="740" width="9.81640625" style="4" bestFit="1" customWidth="1"/>
    <col min="741" max="744" width="8.453125" style="4" bestFit="1" customWidth="1"/>
    <col min="745" max="770" width="9.453125" style="4" bestFit="1" customWidth="1"/>
    <col min="771" max="801" width="10.1796875" style="4" bestFit="1" customWidth="1"/>
    <col min="802" max="831" width="9.453125" style="4" bestFit="1" customWidth="1"/>
    <col min="832" max="862" width="8.81640625" style="4" bestFit="1" customWidth="1"/>
    <col min="863" max="893" width="9.81640625" style="4" bestFit="1" customWidth="1"/>
    <col min="894" max="923" width="9.7265625" style="4" bestFit="1" customWidth="1"/>
    <col min="924" max="954" width="9.453125" style="4" bestFit="1" customWidth="1"/>
    <col min="955" max="984" width="10" style="4" bestFit="1" customWidth="1"/>
    <col min="985" max="1015" width="9.7265625" style="4" bestFit="1" customWidth="1"/>
    <col min="1016" max="1046" width="9.26953125" style="4" bestFit="1" customWidth="1"/>
    <col min="1047" max="1074" width="9.7265625" style="4" bestFit="1" customWidth="1"/>
    <col min="1075" max="1105" width="9.81640625" style="4" bestFit="1" customWidth="1"/>
    <col min="1106" max="1135" width="9.453125" style="4" bestFit="1" customWidth="1"/>
    <col min="1136" max="1166" width="10.1796875" style="4" bestFit="1" customWidth="1"/>
    <col min="1167" max="1196" width="9.453125" style="4" bestFit="1" customWidth="1"/>
    <col min="1197" max="1227" width="8.81640625" style="4" bestFit="1" customWidth="1"/>
    <col min="1228" max="1258" width="9.81640625" style="4" bestFit="1" customWidth="1"/>
    <col min="1259" max="1288" width="9.7265625" style="4" bestFit="1" customWidth="1"/>
    <col min="1289" max="1319" width="9.453125" style="4" bestFit="1" customWidth="1"/>
    <col min="1320" max="1349" width="10" style="4" bestFit="1" customWidth="1"/>
    <col min="1350" max="1365" width="9.7265625" style="4" bestFit="1" customWidth="1"/>
    <col min="1366" max="16384" width="9.1796875" style="4"/>
  </cols>
  <sheetData>
    <row r="1" spans="1:690" s="7" customFormat="1" ht="39" customHeight="1">
      <c r="A1" s="1077" t="s">
        <v>411</v>
      </c>
      <c r="B1" s="1077" t="s">
        <v>410</v>
      </c>
      <c r="C1" s="1077" t="s">
        <v>413</v>
      </c>
      <c r="D1" s="1077" t="s">
        <v>412</v>
      </c>
      <c r="E1" s="1077" t="s">
        <v>418</v>
      </c>
      <c r="F1" s="1077" t="s">
        <v>416</v>
      </c>
      <c r="G1" s="1077" t="s">
        <v>417</v>
      </c>
      <c r="H1" s="1077" t="s">
        <v>31</v>
      </c>
      <c r="I1" s="1077" t="s">
        <v>864</v>
      </c>
      <c r="J1" s="1077" t="s">
        <v>865</v>
      </c>
      <c r="K1" s="1076"/>
      <c r="L1" s="1076" t="s">
        <v>882</v>
      </c>
      <c r="M1" s="4"/>
      <c r="N1" s="4"/>
      <c r="O1" s="4"/>
      <c r="P1" s="4"/>
      <c r="ZM1" s="910"/>
      <c r="ZN1" s="910"/>
    </row>
    <row r="2" spans="1:690">
      <c r="A2" s="1063" t="s">
        <v>974</v>
      </c>
      <c r="B2" s="1064" t="s">
        <v>1156</v>
      </c>
      <c r="C2" s="1065">
        <v>1</v>
      </c>
      <c r="D2" s="1063" t="s">
        <v>148</v>
      </c>
      <c r="E2" s="1065">
        <v>1</v>
      </c>
      <c r="F2" s="1065">
        <v>1</v>
      </c>
      <c r="G2" s="1066">
        <v>0</v>
      </c>
      <c r="H2" s="1066">
        <v>0</v>
      </c>
      <c r="I2" s="1067">
        <v>0</v>
      </c>
      <c r="J2" s="1068"/>
      <c r="K2" s="1069"/>
      <c r="L2" s="1070">
        <v>1</v>
      </c>
      <c r="M2" s="41" t="s">
        <v>1109</v>
      </c>
      <c r="N2" s="1026" t="s">
        <v>1110</v>
      </c>
      <c r="O2" s="687"/>
      <c r="P2" s="802"/>
    </row>
    <row r="3" spans="1:690">
      <c r="A3" s="1063" t="s">
        <v>975</v>
      </c>
      <c r="B3" s="1064" t="s">
        <v>1029</v>
      </c>
      <c r="C3" s="1065">
        <v>853395</v>
      </c>
      <c r="D3" s="1063" t="s">
        <v>862</v>
      </c>
      <c r="E3" s="1065">
        <v>853395</v>
      </c>
      <c r="F3" s="1065">
        <v>825820.73</v>
      </c>
      <c r="G3" s="1066">
        <v>27574.270000000019</v>
      </c>
      <c r="H3" s="1066">
        <v>-27574.270000000019</v>
      </c>
      <c r="I3" s="1067">
        <v>-3.2311262662659164E-2</v>
      </c>
      <c r="J3" s="1068"/>
      <c r="K3" s="1069"/>
      <c r="L3" s="1070">
        <v>0.96768873733734084</v>
      </c>
      <c r="M3" s="1763">
        <v>0.93335125239362671</v>
      </c>
      <c r="N3" s="1763">
        <v>1</v>
      </c>
      <c r="O3" s="687"/>
      <c r="P3" s="802"/>
    </row>
    <row r="4" spans="1:690">
      <c r="A4" s="1063" t="s">
        <v>976</v>
      </c>
      <c r="B4" s="1064" t="s">
        <v>1028</v>
      </c>
      <c r="C4" s="1065">
        <v>1481028.01</v>
      </c>
      <c r="D4" s="1063" t="s">
        <v>862</v>
      </c>
      <c r="E4" s="1065">
        <v>1481028.01</v>
      </c>
      <c r="F4" s="1065">
        <v>1353015.91</v>
      </c>
      <c r="G4" s="1066">
        <v>128012.10000000009</v>
      </c>
      <c r="H4" s="1066">
        <v>-128012.10000000009</v>
      </c>
      <c r="I4" s="1067">
        <v>-8.643462455514267E-2</v>
      </c>
      <c r="J4" s="1068"/>
      <c r="K4" s="1069"/>
      <c r="L4" s="1070">
        <v>0.91356537544485727</v>
      </c>
      <c r="M4" s="1764"/>
      <c r="N4" s="1764"/>
      <c r="O4" s="687"/>
      <c r="P4" s="802"/>
    </row>
    <row r="5" spans="1:690">
      <c r="A5" s="1063" t="s">
        <v>992</v>
      </c>
      <c r="B5" s="1064" t="s">
        <v>991</v>
      </c>
      <c r="C5" s="1065">
        <v>64334</v>
      </c>
      <c r="D5" s="1063" t="s">
        <v>862</v>
      </c>
      <c r="E5" s="1065">
        <v>53869.9</v>
      </c>
      <c r="F5" s="1065">
        <v>25214.53</v>
      </c>
      <c r="G5" s="1066">
        <v>39119.47</v>
      </c>
      <c r="H5" s="1066">
        <v>-28655.370000000003</v>
      </c>
      <c r="I5" s="1067">
        <v>-0.44541564336120876</v>
      </c>
      <c r="J5" s="1068"/>
      <c r="K5" s="1069"/>
      <c r="L5" s="1070">
        <v>0.39193163801411385</v>
      </c>
      <c r="O5" s="687"/>
      <c r="P5" s="802"/>
    </row>
    <row r="6" spans="1:690">
      <c r="A6" s="1063" t="s">
        <v>877</v>
      </c>
      <c r="B6" s="1064" t="s">
        <v>1168</v>
      </c>
      <c r="C6" s="1065">
        <v>7567.08</v>
      </c>
      <c r="D6" s="1063" t="s">
        <v>863</v>
      </c>
      <c r="E6" s="1065">
        <v>2.0099999999999998</v>
      </c>
      <c r="F6" s="1065">
        <v>6748.28</v>
      </c>
      <c r="G6" s="1066">
        <v>818.80000000000018</v>
      </c>
      <c r="H6" s="1066">
        <v>6746.2699999999995</v>
      </c>
      <c r="I6" s="1067">
        <v>0.89152883278622663</v>
      </c>
      <c r="J6" s="1071"/>
      <c r="K6" s="1069"/>
      <c r="L6" s="1070">
        <v>0.89179445704287519</v>
      </c>
      <c r="O6" s="687"/>
      <c r="P6" s="802"/>
    </row>
    <row r="7" spans="1:690">
      <c r="A7" s="1063" t="s">
        <v>1025</v>
      </c>
      <c r="B7" s="1064" t="s">
        <v>1169</v>
      </c>
      <c r="C7" s="1065">
        <v>135.99</v>
      </c>
      <c r="D7" s="1063" t="s">
        <v>148</v>
      </c>
      <c r="E7" s="1065">
        <v>135.22999999999999</v>
      </c>
      <c r="F7" s="1065">
        <v>128.08000000000001</v>
      </c>
      <c r="G7" s="1066">
        <v>7.9099999999999966</v>
      </c>
      <c r="H7" s="1066">
        <v>-7.1499999999999773</v>
      </c>
      <c r="I7" s="1067">
        <v>-5.2577395396720177E-2</v>
      </c>
      <c r="J7" s="1071"/>
      <c r="K7" s="1069"/>
      <c r="L7" s="1070">
        <v>0.94183395837929262</v>
      </c>
      <c r="O7" s="687"/>
      <c r="P7" s="802"/>
    </row>
    <row r="8" spans="1:690">
      <c r="A8" s="1063" t="s">
        <v>876</v>
      </c>
      <c r="B8" s="1064" t="s">
        <v>1171</v>
      </c>
      <c r="C8" s="1065">
        <v>14821.15</v>
      </c>
      <c r="D8" s="1063" t="s">
        <v>863</v>
      </c>
      <c r="E8" s="1065">
        <v>14174</v>
      </c>
      <c r="F8" s="1065">
        <v>13652.01</v>
      </c>
      <c r="G8" s="1066">
        <v>1169.1399999999994</v>
      </c>
      <c r="H8" s="1066">
        <v>-521.98999999999978</v>
      </c>
      <c r="I8" s="1067">
        <v>-3.5219264362077153E-2</v>
      </c>
      <c r="J8" s="1071"/>
      <c r="K8" s="1069"/>
      <c r="L8" s="1070">
        <v>0.92111678243591089</v>
      </c>
      <c r="O8" s="687"/>
      <c r="P8" s="802"/>
    </row>
    <row r="9" spans="1:690">
      <c r="A9" s="1063" t="s">
        <v>1025</v>
      </c>
      <c r="B9" s="1064" t="s">
        <v>6056</v>
      </c>
      <c r="C9" s="1065">
        <v>160.01</v>
      </c>
      <c r="D9" s="1063" t="s">
        <v>148</v>
      </c>
      <c r="E9" s="1065">
        <v>150.74</v>
      </c>
      <c r="F9" s="1065">
        <v>133.99</v>
      </c>
      <c r="G9" s="1066">
        <v>26.019999999999982</v>
      </c>
      <c r="H9" s="1066">
        <v>-16.75</v>
      </c>
      <c r="I9" s="1067">
        <v>-0.10468095744016</v>
      </c>
      <c r="J9" s="1071"/>
      <c r="K9" s="1069"/>
      <c r="L9" s="1070">
        <v>0.83738516342728586</v>
      </c>
      <c r="O9" s="687"/>
      <c r="P9" s="802"/>
    </row>
    <row r="10" spans="1:690">
      <c r="A10" s="1063" t="s">
        <v>1026</v>
      </c>
      <c r="B10" s="1064" t="s">
        <v>1287</v>
      </c>
      <c r="C10" s="1065">
        <v>337.99</v>
      </c>
      <c r="D10" s="1063" t="s">
        <v>148</v>
      </c>
      <c r="E10" s="1065">
        <v>308.25</v>
      </c>
      <c r="F10" s="1065">
        <v>244.1</v>
      </c>
      <c r="G10" s="1066">
        <v>93.890000000000015</v>
      </c>
      <c r="H10" s="1066">
        <v>-64.150000000000006</v>
      </c>
      <c r="I10" s="1067">
        <v>-0.18979851474895709</v>
      </c>
      <c r="J10" s="1071"/>
      <c r="K10" s="1069"/>
      <c r="L10" s="1070">
        <v>0.72221071629338141</v>
      </c>
      <c r="O10" s="687"/>
      <c r="P10" s="802"/>
    </row>
    <row r="11" spans="1:690">
      <c r="A11" s="1063" t="s">
        <v>1000</v>
      </c>
      <c r="B11" s="1064" t="s">
        <v>1164</v>
      </c>
      <c r="C11" s="1065">
        <v>7213.99</v>
      </c>
      <c r="D11" s="1063" t="s">
        <v>863</v>
      </c>
      <c r="E11" s="1065">
        <v>6957.99</v>
      </c>
      <c r="F11" s="1065">
        <v>5509.07</v>
      </c>
      <c r="G11" s="1066">
        <v>1704.92</v>
      </c>
      <c r="H11" s="1066">
        <v>-1448.92</v>
      </c>
      <c r="I11" s="1067">
        <v>-0.20084862884478633</v>
      </c>
      <c r="J11" s="1068"/>
      <c r="K11" s="1069"/>
      <c r="L11" s="1070">
        <v>0.76366476804098704</v>
      </c>
      <c r="O11" s="687"/>
      <c r="P11" s="802"/>
    </row>
    <row r="12" spans="1:690">
      <c r="A12" s="1063" t="s">
        <v>878</v>
      </c>
      <c r="B12" s="1064" t="s">
        <v>1165</v>
      </c>
      <c r="C12" s="1065">
        <v>6354.52</v>
      </c>
      <c r="D12" s="1063" t="s">
        <v>863</v>
      </c>
      <c r="E12" s="1065">
        <v>5768.5</v>
      </c>
      <c r="F12" s="1065">
        <v>5613.15</v>
      </c>
      <c r="G12" s="1066">
        <v>741.3700000000008</v>
      </c>
      <c r="H12" s="1066">
        <v>-155.35000000000036</v>
      </c>
      <c r="I12" s="1067">
        <v>-2.4447165167471398E-2</v>
      </c>
      <c r="J12" s="1068"/>
      <c r="K12" s="1069"/>
      <c r="L12" s="1070">
        <v>0.88333186456254753</v>
      </c>
      <c r="O12" s="687"/>
      <c r="P12" s="802"/>
    </row>
    <row r="13" spans="1:690">
      <c r="A13" s="1063" t="s">
        <v>878</v>
      </c>
      <c r="B13" s="1064" t="s">
        <v>1167</v>
      </c>
      <c r="C13" s="1065">
        <v>57419.14</v>
      </c>
      <c r="D13" s="1063" t="s">
        <v>863</v>
      </c>
      <c r="E13" s="1065">
        <v>57419.14</v>
      </c>
      <c r="F13" s="1065">
        <v>7703.4</v>
      </c>
      <c r="G13" s="1066">
        <v>49715.74</v>
      </c>
      <c r="H13" s="1066">
        <v>-49715.74</v>
      </c>
      <c r="I13" s="1067">
        <v>-0.86583916094877067</v>
      </c>
      <c r="J13" s="1068"/>
      <c r="K13" s="1069"/>
      <c r="L13" s="1070">
        <v>0.13416083905122925</v>
      </c>
      <c r="O13" s="687"/>
      <c r="P13" s="802"/>
    </row>
    <row r="14" spans="1:690">
      <c r="A14" s="1063" t="s">
        <v>993</v>
      </c>
      <c r="B14" s="1064" t="s">
        <v>1157</v>
      </c>
      <c r="C14" s="1065">
        <v>12559</v>
      </c>
      <c r="D14" s="1063" t="s">
        <v>863</v>
      </c>
      <c r="E14" s="1065">
        <v>11183.2</v>
      </c>
      <c r="F14" s="1065">
        <v>4207.38</v>
      </c>
      <c r="G14" s="1066">
        <v>8351.619999999999</v>
      </c>
      <c r="H14" s="1066">
        <v>-6975.8200000000006</v>
      </c>
      <c r="I14" s="1067">
        <v>-0.55544390476948802</v>
      </c>
      <c r="J14" s="1068"/>
      <c r="K14" s="1072"/>
      <c r="L14" s="1070">
        <v>0.33500915677999843</v>
      </c>
      <c r="O14" s="687"/>
      <c r="P14" s="802"/>
    </row>
    <row r="15" spans="1:690">
      <c r="A15" s="1063" t="s">
        <v>998</v>
      </c>
      <c r="B15" s="1064" t="s">
        <v>1158</v>
      </c>
      <c r="C15" s="1065">
        <v>3</v>
      </c>
      <c r="D15" s="1063" t="s">
        <v>148</v>
      </c>
      <c r="E15" s="1065">
        <v>0.76</v>
      </c>
      <c r="F15" s="1065">
        <v>0</v>
      </c>
      <c r="G15" s="1066">
        <v>3</v>
      </c>
      <c r="H15" s="1066">
        <v>-0.76</v>
      </c>
      <c r="I15" s="1067">
        <v>-0.25333333333333335</v>
      </c>
      <c r="J15" s="1068"/>
      <c r="K15" s="1072"/>
      <c r="L15" s="1070">
        <v>0</v>
      </c>
      <c r="O15" s="687"/>
      <c r="P15" s="802"/>
    </row>
    <row r="16" spans="1:690">
      <c r="A16" s="1063" t="s">
        <v>999</v>
      </c>
      <c r="B16" s="1064" t="s">
        <v>1159</v>
      </c>
      <c r="C16" s="1065">
        <v>3</v>
      </c>
      <c r="D16" s="1063" t="s">
        <v>148</v>
      </c>
      <c r="E16" s="1065">
        <v>1.48</v>
      </c>
      <c r="F16" s="1065">
        <v>0</v>
      </c>
      <c r="G16" s="1066">
        <v>3</v>
      </c>
      <c r="H16" s="1066">
        <v>-1.48</v>
      </c>
      <c r="I16" s="1067">
        <v>-0.49333333333333335</v>
      </c>
      <c r="J16" s="1068"/>
      <c r="K16" s="1072"/>
      <c r="L16" s="1070">
        <v>0</v>
      </c>
      <c r="O16" s="687"/>
      <c r="P16" s="802"/>
    </row>
    <row r="17" spans="1:16">
      <c r="A17" s="1063" t="s">
        <v>994</v>
      </c>
      <c r="B17" s="1064" t="s">
        <v>1160</v>
      </c>
      <c r="C17" s="1065">
        <v>14369.96</v>
      </c>
      <c r="D17" s="1063" t="s">
        <v>863</v>
      </c>
      <c r="E17" s="1065">
        <v>8275.92</v>
      </c>
      <c r="F17" s="1065">
        <v>0</v>
      </c>
      <c r="G17" s="1066">
        <v>14369.96</v>
      </c>
      <c r="H17" s="1066">
        <v>-8275.92</v>
      </c>
      <c r="I17" s="1067">
        <v>-0.57591809580541631</v>
      </c>
      <c r="J17" s="1068"/>
      <c r="K17" s="1069"/>
      <c r="L17" s="1070">
        <v>0</v>
      </c>
      <c r="O17" s="687"/>
      <c r="P17" s="802"/>
    </row>
    <row r="18" spans="1:16">
      <c r="A18" s="1063" t="s">
        <v>995</v>
      </c>
      <c r="B18" s="1064" t="s">
        <v>1161</v>
      </c>
      <c r="C18" s="1065">
        <v>21524.99</v>
      </c>
      <c r="D18" s="1063" t="s">
        <v>863</v>
      </c>
      <c r="E18" s="1065">
        <v>9744.1</v>
      </c>
      <c r="F18" s="1065">
        <v>3207.05</v>
      </c>
      <c r="G18" s="1066">
        <v>18317.940000000002</v>
      </c>
      <c r="H18" s="1066">
        <v>-6537.05</v>
      </c>
      <c r="I18" s="1067">
        <v>-0.30369584376113529</v>
      </c>
      <c r="J18" s="1068"/>
      <c r="K18" s="1069"/>
      <c r="L18" s="1070">
        <v>0.14899193913678938</v>
      </c>
      <c r="O18" s="687"/>
      <c r="P18" s="802"/>
    </row>
    <row r="19" spans="1:16">
      <c r="A19" s="1063" t="s">
        <v>996</v>
      </c>
      <c r="B19" s="1064" t="s">
        <v>1162</v>
      </c>
      <c r="C19" s="1065">
        <v>564.99</v>
      </c>
      <c r="D19" s="1063" t="s">
        <v>148</v>
      </c>
      <c r="E19" s="1065">
        <v>341.08</v>
      </c>
      <c r="F19" s="1065">
        <v>130.51</v>
      </c>
      <c r="G19" s="1066">
        <v>434.48</v>
      </c>
      <c r="H19" s="1066">
        <v>-210.57</v>
      </c>
      <c r="I19" s="1067">
        <v>-0.37269686189136086</v>
      </c>
      <c r="J19" s="1068"/>
      <c r="K19" s="1069"/>
      <c r="L19" s="1070">
        <v>0.23099523885378501</v>
      </c>
      <c r="O19" s="687"/>
      <c r="P19" s="802"/>
    </row>
    <row r="20" spans="1:16">
      <c r="A20" s="1063" t="s">
        <v>997</v>
      </c>
      <c r="B20" s="1064" t="s">
        <v>1163</v>
      </c>
      <c r="C20" s="1065">
        <v>11057.03</v>
      </c>
      <c r="D20" s="1063" t="s">
        <v>863</v>
      </c>
      <c r="E20" s="1065">
        <v>6110.33</v>
      </c>
      <c r="F20" s="1065">
        <v>2063.92</v>
      </c>
      <c r="G20" s="1066">
        <v>8993.11</v>
      </c>
      <c r="H20" s="1066">
        <v>-4046.41</v>
      </c>
      <c r="I20" s="1067">
        <v>-0.36595812799639682</v>
      </c>
      <c r="J20" s="1068"/>
      <c r="K20" s="1072"/>
      <c r="L20" s="1070">
        <v>0.18666133672423788</v>
      </c>
      <c r="O20" s="687"/>
      <c r="P20" s="802"/>
    </row>
    <row r="21" spans="1:16">
      <c r="A21" s="1063" t="s">
        <v>1001</v>
      </c>
      <c r="B21" s="1064" t="s">
        <v>1166</v>
      </c>
      <c r="C21" s="1065">
        <v>1</v>
      </c>
      <c r="D21" s="1063" t="s">
        <v>148</v>
      </c>
      <c r="E21" s="1073">
        <v>0.61396519343933886</v>
      </c>
      <c r="F21" s="1073">
        <v>0.26955469304286134</v>
      </c>
      <c r="G21" s="1074">
        <v>0.73044530695713861</v>
      </c>
      <c r="H21" s="1074">
        <v>-0.34441050039647753</v>
      </c>
      <c r="I21" s="1075">
        <v>-0.34441050039647753</v>
      </c>
      <c r="J21" s="1068"/>
      <c r="K21" s="1069"/>
      <c r="L21" s="1070">
        <v>0.26955469304286134</v>
      </c>
      <c r="O21" s="687"/>
      <c r="P21" s="802"/>
    </row>
    <row r="22" spans="1:16">
      <c r="A22" s="1063" t="s">
        <v>1002</v>
      </c>
      <c r="B22" s="1064" t="s">
        <v>1170</v>
      </c>
      <c r="C22" s="1065">
        <v>1</v>
      </c>
      <c r="D22" s="1063" t="s">
        <v>148</v>
      </c>
      <c r="E22" s="1073">
        <v>0.73496663886572144</v>
      </c>
      <c r="F22" s="1073">
        <v>0.27313594662218516</v>
      </c>
      <c r="G22" s="1074">
        <v>0.72686405337781479</v>
      </c>
      <c r="H22" s="1074">
        <v>-0.46183069224353629</v>
      </c>
      <c r="I22" s="1075">
        <v>-0.46183069224353629</v>
      </c>
      <c r="J22" s="1068"/>
      <c r="K22" s="1069"/>
      <c r="L22" s="1070">
        <v>0.27313594662218516</v>
      </c>
      <c r="O22" s="687"/>
      <c r="P22" s="802"/>
    </row>
    <row r="23" spans="1:16">
      <c r="A23" s="1063"/>
      <c r="B23" s="1064"/>
      <c r="C23" s="1065"/>
      <c r="D23" s="1063"/>
      <c r="E23" s="1065"/>
      <c r="F23" s="1065"/>
      <c r="G23" s="1066"/>
      <c r="H23" s="1066"/>
      <c r="I23" s="1067"/>
      <c r="J23" s="1068"/>
      <c r="K23" s="1072"/>
      <c r="L23" s="1070"/>
      <c r="O23" s="687"/>
      <c r="P23" s="802"/>
    </row>
    <row r="24" spans="1:16">
      <c r="A24" s="1063"/>
      <c r="B24" s="1064"/>
      <c r="C24" s="1065"/>
      <c r="D24" s="1063"/>
      <c r="E24" s="1065"/>
      <c r="F24" s="1065"/>
      <c r="G24" s="1066"/>
      <c r="H24" s="1066"/>
      <c r="I24" s="1067"/>
      <c r="J24" s="1068"/>
      <c r="K24" s="1072"/>
      <c r="L24" s="1070"/>
      <c r="O24" s="687"/>
      <c r="P24" s="802"/>
    </row>
    <row r="25" spans="1:16">
      <c r="A25" s="1063"/>
      <c r="B25" s="1064"/>
      <c r="C25" s="1065"/>
      <c r="D25" s="1063"/>
      <c r="E25" s="1065"/>
      <c r="F25" s="1065"/>
      <c r="G25" s="1066"/>
      <c r="H25" s="1066"/>
      <c r="I25" s="1067"/>
      <c r="J25" s="1068"/>
      <c r="K25" s="1072"/>
      <c r="L25" s="1070"/>
      <c r="O25" s="687"/>
      <c r="P25" s="802"/>
    </row>
    <row r="26" spans="1:16">
      <c r="A26" s="1063"/>
      <c r="B26" s="1064"/>
      <c r="C26" s="1065"/>
      <c r="D26" s="1063"/>
      <c r="E26" s="1065"/>
      <c r="F26" s="1065"/>
      <c r="G26" s="1066"/>
      <c r="H26" s="1066"/>
      <c r="I26" s="1067"/>
      <c r="J26" s="1068"/>
      <c r="K26" s="1072"/>
      <c r="L26" s="1070"/>
      <c r="O26" s="687"/>
      <c r="P26" s="802"/>
    </row>
    <row r="27" spans="1:16">
      <c r="A27" s="1094"/>
      <c r="B27" s="1095"/>
      <c r="C27" s="1096"/>
      <c r="D27" s="1094"/>
      <c r="E27" s="1096"/>
      <c r="F27" s="1096"/>
      <c r="G27" s="1097"/>
      <c r="H27" s="1097"/>
      <c r="I27" s="1098"/>
      <c r="J27" s="1099"/>
      <c r="K27" s="1100"/>
      <c r="L27" s="1101"/>
      <c r="O27" s="687"/>
      <c r="P27" s="802"/>
    </row>
    <row r="28" spans="1:16">
      <c r="A28" s="1094"/>
      <c r="B28" s="1095"/>
      <c r="C28" s="1096"/>
      <c r="D28" s="1094"/>
      <c r="E28" s="1096"/>
      <c r="F28" s="1096"/>
      <c r="G28" s="1097"/>
      <c r="H28" s="1097"/>
      <c r="I28" s="1098"/>
      <c r="J28" s="1099"/>
      <c r="K28" s="1100"/>
      <c r="L28" s="1101"/>
      <c r="O28" s="687"/>
      <c r="P28" s="802"/>
    </row>
    <row r="29" spans="1:16">
      <c r="A29" s="1102"/>
      <c r="B29" s="1103"/>
      <c r="C29" s="1104"/>
      <c r="D29" s="1102"/>
      <c r="E29" s="1104"/>
      <c r="F29" s="1104"/>
      <c r="G29" s="1105"/>
      <c r="H29" s="1105"/>
      <c r="I29" s="1106"/>
      <c r="J29" s="1107"/>
      <c r="K29" s="1108"/>
      <c r="L29" s="1109"/>
      <c r="O29" s="687"/>
      <c r="P29" s="802"/>
    </row>
    <row r="30" spans="1:16">
      <c r="A30" s="1102"/>
      <c r="B30" s="1103"/>
      <c r="C30" s="1104"/>
      <c r="D30" s="1102"/>
      <c r="E30" s="1104"/>
      <c r="F30" s="1104"/>
      <c r="G30" s="1105"/>
      <c r="H30" s="1105"/>
      <c r="I30" s="1106"/>
      <c r="J30" s="1107"/>
      <c r="K30" s="1108"/>
      <c r="L30" s="1109"/>
      <c r="O30" s="687"/>
      <c r="P30" s="802"/>
    </row>
    <row r="31" spans="1:16">
      <c r="A31" s="1102"/>
      <c r="B31" s="1103"/>
      <c r="C31" s="1104"/>
      <c r="D31" s="1102"/>
      <c r="E31" s="1104"/>
      <c r="F31" s="1104"/>
      <c r="G31" s="1105"/>
      <c r="H31" s="1105"/>
      <c r="I31" s="1106"/>
      <c r="J31" s="1107"/>
      <c r="K31" s="1108"/>
      <c r="L31" s="1109"/>
      <c r="O31" s="687"/>
      <c r="P31" s="802"/>
    </row>
    <row r="32" spans="1:16">
      <c r="A32" s="1102"/>
      <c r="B32" s="1103"/>
      <c r="C32" s="1104"/>
      <c r="D32" s="1102"/>
      <c r="E32" s="1104"/>
      <c r="F32" s="1104"/>
      <c r="G32" s="1105"/>
      <c r="H32" s="1105"/>
      <c r="I32" s="1106"/>
      <c r="J32" s="1107"/>
      <c r="K32" s="1108"/>
      <c r="L32" s="1109"/>
      <c r="O32" s="687"/>
      <c r="P32" s="802"/>
    </row>
    <row r="33" spans="1:16">
      <c r="A33" s="1102"/>
      <c r="B33" s="1103"/>
      <c r="C33" s="1104"/>
      <c r="D33" s="1102"/>
      <c r="E33" s="1104"/>
      <c r="F33" s="1104"/>
      <c r="G33" s="1105"/>
      <c r="H33" s="1105"/>
      <c r="I33" s="1106"/>
      <c r="J33" s="1107"/>
      <c r="K33" s="1108"/>
      <c r="L33" s="1109"/>
      <c r="O33" s="687"/>
      <c r="P33" s="802"/>
    </row>
    <row r="34" spans="1:16">
      <c r="A34" s="1102"/>
      <c r="B34" s="1103"/>
      <c r="C34" s="1104"/>
      <c r="D34" s="1102"/>
      <c r="E34" s="1104"/>
      <c r="F34" s="1104"/>
      <c r="G34" s="1105"/>
      <c r="H34" s="1105"/>
      <c r="I34" s="1106"/>
      <c r="J34" s="1107"/>
      <c r="K34" s="1108"/>
      <c r="L34" s="1109"/>
      <c r="O34" s="687"/>
      <c r="P34" s="802"/>
    </row>
    <row r="35" spans="1:16">
      <c r="A35" s="1102"/>
      <c r="B35" s="1103"/>
      <c r="C35" s="1104"/>
      <c r="D35" s="1102"/>
      <c r="E35" s="1104"/>
      <c r="F35" s="1104"/>
      <c r="G35" s="1105"/>
      <c r="H35" s="1105"/>
      <c r="I35" s="1106"/>
      <c r="J35" s="1107"/>
      <c r="K35" s="1108"/>
      <c r="L35" s="1109"/>
      <c r="O35" s="687"/>
      <c r="P35" s="802"/>
    </row>
    <row r="36" spans="1:16">
      <c r="A36" s="1102"/>
      <c r="B36" s="1103"/>
      <c r="C36" s="1104"/>
      <c r="D36" s="1102"/>
      <c r="E36" s="1104"/>
      <c r="F36" s="1104"/>
      <c r="G36" s="1105"/>
      <c r="H36" s="1105"/>
      <c r="I36" s="1106"/>
      <c r="J36" s="1107"/>
      <c r="K36" s="1108"/>
      <c r="L36" s="1109"/>
      <c r="O36" s="687"/>
      <c r="P36" s="802"/>
    </row>
    <row r="37" spans="1:16">
      <c r="A37" s="1102"/>
      <c r="B37" s="1103"/>
      <c r="C37" s="1104"/>
      <c r="D37" s="1102"/>
      <c r="E37" s="1104"/>
      <c r="F37" s="1104"/>
      <c r="G37" s="1105"/>
      <c r="H37" s="1105"/>
      <c r="I37" s="1106"/>
      <c r="J37" s="1107"/>
      <c r="K37" s="1108"/>
      <c r="L37" s="1109"/>
      <c r="O37" s="687"/>
      <c r="P37" s="802"/>
    </row>
    <row r="38" spans="1:16">
      <c r="A38" s="1102"/>
      <c r="B38" s="1103"/>
      <c r="C38" s="1104"/>
      <c r="D38" s="1102"/>
      <c r="E38" s="1104"/>
      <c r="F38" s="1104"/>
      <c r="G38" s="1105"/>
      <c r="H38" s="1105"/>
      <c r="I38" s="1106"/>
      <c r="J38" s="1107"/>
      <c r="K38" s="1108"/>
      <c r="L38" s="1109"/>
      <c r="O38" s="687"/>
      <c r="P38" s="802"/>
    </row>
    <row r="39" spans="1:16">
      <c r="A39" s="1102"/>
      <c r="B39" s="1103"/>
      <c r="C39" s="1104"/>
      <c r="D39" s="1102"/>
      <c r="E39" s="1104"/>
      <c r="F39" s="1104"/>
      <c r="G39" s="1105"/>
      <c r="H39" s="1105"/>
      <c r="I39" s="1106"/>
      <c r="J39" s="1107"/>
      <c r="K39" s="1108"/>
      <c r="L39" s="1109"/>
      <c r="O39" s="687"/>
      <c r="P39" s="802"/>
    </row>
    <row r="40" spans="1:16">
      <c r="A40" s="1102"/>
      <c r="B40" s="1103"/>
      <c r="C40" s="1104"/>
      <c r="D40" s="1102"/>
      <c r="E40" s="1104"/>
      <c r="F40" s="1104"/>
      <c r="G40" s="1105"/>
      <c r="H40" s="1105"/>
      <c r="I40" s="1106"/>
      <c r="J40" s="1107"/>
      <c r="K40" s="1108"/>
      <c r="L40" s="1109"/>
      <c r="O40" s="687"/>
      <c r="P40" s="802"/>
    </row>
    <row r="41" spans="1:16">
      <c r="A41" s="1102"/>
      <c r="B41" s="1103"/>
      <c r="C41" s="1104"/>
      <c r="D41" s="1102"/>
      <c r="E41" s="1104"/>
      <c r="F41" s="1104"/>
      <c r="G41" s="1105"/>
      <c r="H41" s="1105"/>
      <c r="I41" s="1106"/>
      <c r="J41" s="1107"/>
      <c r="K41" s="1108"/>
      <c r="L41" s="1109"/>
      <c r="O41" s="687"/>
      <c r="P41" s="802"/>
    </row>
    <row r="42" spans="1:16">
      <c r="A42" s="1102"/>
      <c r="B42" s="1103"/>
      <c r="C42" s="1104"/>
      <c r="D42" s="1102"/>
      <c r="E42" s="1104"/>
      <c r="F42" s="1104"/>
      <c r="G42" s="1105"/>
      <c r="H42" s="1105"/>
      <c r="I42" s="1106"/>
      <c r="J42" s="1107"/>
      <c r="K42" s="1108"/>
      <c r="L42" s="1109"/>
      <c r="O42" s="687"/>
      <c r="P42" s="802"/>
    </row>
    <row r="43" spans="1:16">
      <c r="A43" s="1102"/>
      <c r="B43" s="1103"/>
      <c r="C43" s="1104"/>
      <c r="D43" s="1102"/>
      <c r="E43" s="1104"/>
      <c r="F43" s="1104"/>
      <c r="G43" s="1105"/>
      <c r="H43" s="1105"/>
      <c r="I43" s="1106"/>
      <c r="J43" s="1107"/>
      <c r="K43" s="1108"/>
      <c r="L43" s="1109"/>
      <c r="O43" s="687"/>
      <c r="P43" s="802"/>
    </row>
  </sheetData>
  <mergeCells count="2">
    <mergeCell ref="M3:M4"/>
    <mergeCell ref="N3:N4"/>
  </mergeCells>
  <phoneticPr fontId="85" type="noConversion"/>
  <conditionalFormatting sqref="I2:I43">
    <cfRule type="cellIs" dxfId="35" priority="3" operator="lessThan">
      <formula>0</formula>
    </cfRule>
    <cfRule type="cellIs" dxfId="34" priority="4" operator="greaterThan">
      <formula>0</formula>
    </cfRule>
  </conditionalFormatting>
  <conditionalFormatting sqref="L2:L43">
    <cfRule type="dataBar" priority="2">
      <dataBar>
        <cfvo type="num" val="0"/>
        <cfvo type="num" val="1"/>
        <color theme="9" tint="0.59999389629810485"/>
      </dataBar>
      <extLst>
        <ext xmlns:x14="http://schemas.microsoft.com/office/spreadsheetml/2009/9/main" uri="{B025F937-C7B1-47D3-B67F-A62EFF666E3E}">
          <x14:id>{71129BC0-05F3-4DDE-BEED-5BB2B899A389}</x14:id>
        </ext>
      </extLst>
    </cfRule>
  </conditionalFormatting>
  <conditionalFormatting sqref="M3:N3">
    <cfRule type="dataBar" priority="1">
      <dataBar>
        <cfvo type="num" val="0"/>
        <cfvo type="num" val="1"/>
        <color theme="9" tint="0.59999389629810485"/>
      </dataBar>
      <extLst>
        <ext xmlns:x14="http://schemas.microsoft.com/office/spreadsheetml/2009/9/main" uri="{B025F937-C7B1-47D3-B67F-A62EFF666E3E}">
          <x14:id>{1006382C-5039-4421-9EAB-A6D63D907CA3}</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1129BC0-05F3-4DDE-BEED-5BB2B899A389}">
            <x14:dataBar minLength="0" maxLength="100" gradient="0">
              <x14:cfvo type="num">
                <xm:f>0</xm:f>
              </x14:cfvo>
              <x14:cfvo type="num">
                <xm:f>1</xm:f>
              </x14:cfvo>
              <x14:negativeFillColor rgb="FFFF0000"/>
              <x14:axisColor rgb="FF000000"/>
            </x14:dataBar>
          </x14:cfRule>
          <xm:sqref>L2:L43</xm:sqref>
        </x14:conditionalFormatting>
        <x14:conditionalFormatting xmlns:xm="http://schemas.microsoft.com/office/excel/2006/main">
          <x14:cfRule type="dataBar" id="{1006382C-5039-4421-9EAB-A6D63D907CA3}">
            <x14:dataBar minLength="0" maxLength="100" gradient="0">
              <x14:cfvo type="num">
                <xm:f>0</xm:f>
              </x14:cfvo>
              <x14:cfvo type="num">
                <xm:f>1</xm:f>
              </x14:cfvo>
              <x14:negativeFillColor rgb="FFFF0000"/>
              <x14:axisColor rgb="FF000000"/>
            </x14:dataBar>
          </x14:cfRule>
          <xm:sqref>M3:N3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codeName="Sheet20">
    <pageSetUpPr fitToPage="1"/>
  </sheetPr>
  <dimension ref="B1:AJ50"/>
  <sheetViews>
    <sheetView showGridLines="0" topLeftCell="A6" zoomScale="70" zoomScaleNormal="70" workbookViewId="0">
      <selection activeCell="K29" sqref="K29"/>
    </sheetView>
  </sheetViews>
  <sheetFormatPr defaultColWidth="9.26953125" defaultRowHeight="14"/>
  <cols>
    <col min="1" max="1" width="6" style="590" customWidth="1"/>
    <col min="2" max="2" width="21.81640625" style="590" customWidth="1"/>
    <col min="3" max="6" width="17" style="590" customWidth="1"/>
    <col min="7" max="8" width="15.7265625" style="590" customWidth="1"/>
    <col min="9" max="9" width="22.26953125" style="590" customWidth="1"/>
    <col min="10" max="10" width="19.81640625" style="590" customWidth="1"/>
    <col min="11" max="11" width="48" style="590" customWidth="1"/>
    <col min="12" max="12" width="25.1796875" style="590" customWidth="1"/>
    <col min="13" max="13" width="25.26953125" style="590" customWidth="1"/>
    <col min="14" max="15" width="15.7265625" style="590" customWidth="1"/>
    <col min="16" max="16" width="22.453125" style="590" customWidth="1"/>
    <col min="17" max="20" width="15.7265625" style="590" customWidth="1"/>
    <col min="21" max="21" width="17.453125" style="590" customWidth="1"/>
    <col min="22" max="23" width="15.7265625" style="590" customWidth="1"/>
    <col min="24" max="24" width="26.7265625" style="590" customWidth="1"/>
    <col min="25" max="26" width="15.7265625" style="590" customWidth="1"/>
    <col min="27" max="27" width="15.7265625" style="591" customWidth="1"/>
    <col min="28" max="32" width="15.7265625" style="590" customWidth="1"/>
    <col min="33" max="16384" width="9.26953125" style="590"/>
  </cols>
  <sheetData>
    <row r="1" spans="2:36" s="593" customFormat="1" ht="17.5">
      <c r="AA1" s="643"/>
    </row>
    <row r="2" spans="2:36" s="642" customFormat="1" ht="18">
      <c r="B2" s="648" t="s">
        <v>830</v>
      </c>
      <c r="C2" s="648"/>
      <c r="D2" s="648"/>
      <c r="E2" s="651"/>
      <c r="F2" s="651"/>
      <c r="G2" s="645"/>
      <c r="H2" s="645"/>
      <c r="I2" s="645"/>
      <c r="J2" s="645"/>
      <c r="K2" s="648" t="s">
        <v>829</v>
      </c>
      <c r="S2" s="1765"/>
      <c r="T2" s="1765"/>
    </row>
    <row r="3" spans="2:36" s="642" customFormat="1" ht="18">
      <c r="B3" s="648" t="s">
        <v>828</v>
      </c>
      <c r="C3" s="648"/>
      <c r="D3" s="648"/>
      <c r="E3" s="646"/>
      <c r="F3" s="646"/>
      <c r="G3" s="650"/>
      <c r="K3" s="663">
        <f>'General Information'!L1</f>
        <v>46308</v>
      </c>
    </row>
    <row r="4" spans="2:36" s="642" customFormat="1" ht="18">
      <c r="B4" s="649" t="s">
        <v>827</v>
      </c>
      <c r="C4" s="649"/>
      <c r="D4" s="649"/>
      <c r="E4" s="647" t="str">
        <f>'General Information'!C3</f>
        <v>Development of Infrastructure for phase 1 of the Logistics area at the 2nd Industrial City in Dammam</v>
      </c>
      <c r="F4" s="646"/>
      <c r="G4" s="647"/>
      <c r="H4" s="644"/>
      <c r="I4" s="644"/>
      <c r="J4" s="644"/>
      <c r="K4" s="643"/>
      <c r="L4" s="643"/>
      <c r="M4" s="643"/>
      <c r="N4" s="643"/>
      <c r="R4" s="648"/>
      <c r="S4" s="1766"/>
      <c r="T4" s="1766"/>
    </row>
    <row r="5" spans="2:36" s="642" customFormat="1" ht="18">
      <c r="B5" s="648" t="s">
        <v>826</v>
      </c>
      <c r="C5" s="648"/>
      <c r="D5" s="648"/>
      <c r="E5" s="647" t="str">
        <f>'General Information'!C4</f>
        <v>DAM2-02-009</v>
      </c>
      <c r="F5" s="646"/>
      <c r="G5" s="647"/>
      <c r="H5" s="647"/>
      <c r="I5" s="647"/>
      <c r="J5" s="647"/>
      <c r="R5" s="648"/>
      <c r="S5" s="648"/>
      <c r="T5" s="648"/>
    </row>
    <row r="6" spans="2:36" s="642" customFormat="1" ht="18">
      <c r="B6" s="648" t="s">
        <v>825</v>
      </c>
      <c r="C6" s="648"/>
      <c r="D6" s="648"/>
      <c r="E6" s="1781" t="str">
        <f>RIGHT('General Information'!C3,29)</f>
        <v>2nd Industrial City in Dammam</v>
      </c>
      <c r="F6" s="1781"/>
      <c r="G6" s="1781"/>
      <c r="H6" s="1781"/>
      <c r="I6" s="1781"/>
      <c r="J6" s="1781"/>
      <c r="K6" s="1781"/>
      <c r="L6" s="643"/>
      <c r="M6" s="643"/>
      <c r="N6" s="643"/>
    </row>
    <row r="7" spans="2:36" s="595" customFormat="1" ht="14.5" thickBot="1">
      <c r="B7" s="623"/>
      <c r="C7" s="623"/>
      <c r="D7" s="623"/>
      <c r="E7" s="623"/>
      <c r="F7" s="623"/>
    </row>
    <row r="8" spans="2:36" s="638" customFormat="1" ht="34.5" customHeight="1" thickTop="1" thickBot="1">
      <c r="B8" s="640"/>
      <c r="C8" s="640"/>
      <c r="D8" s="640"/>
      <c r="E8" s="640"/>
      <c r="F8" s="640"/>
      <c r="G8" s="640"/>
      <c r="H8" s="640"/>
      <c r="I8" s="640"/>
      <c r="J8" s="640"/>
      <c r="K8" s="640"/>
      <c r="L8" s="640"/>
      <c r="M8" s="640"/>
      <c r="N8" s="640"/>
      <c r="O8" s="640"/>
      <c r="P8" s="640"/>
      <c r="Q8" s="640"/>
      <c r="R8" s="1767" t="s">
        <v>824</v>
      </c>
      <c r="S8" s="1768"/>
      <c r="T8" s="1769"/>
      <c r="U8" s="639"/>
      <c r="V8" s="639"/>
      <c r="W8" s="641"/>
      <c r="X8" s="640"/>
      <c r="Y8" s="640"/>
      <c r="Z8" s="640"/>
      <c r="AA8" s="640"/>
      <c r="AB8" s="640"/>
      <c r="AC8" s="1767" t="s">
        <v>823</v>
      </c>
      <c r="AD8" s="1768"/>
      <c r="AE8" s="1769"/>
      <c r="AF8" s="639"/>
    </row>
    <row r="9" spans="2:36" s="638" customFormat="1" ht="37.15" customHeight="1" thickTop="1">
      <c r="B9" s="1770" t="s">
        <v>822</v>
      </c>
      <c r="C9" s="1771"/>
      <c r="D9" s="1771"/>
      <c r="E9" s="1771"/>
      <c r="F9" s="1771"/>
      <c r="G9" s="1772"/>
      <c r="H9" s="1773" t="s">
        <v>320</v>
      </c>
      <c r="I9" s="1774"/>
      <c r="J9" s="1775"/>
      <c r="K9" s="1776" t="s">
        <v>821</v>
      </c>
      <c r="L9" s="1777"/>
      <c r="M9" s="1778"/>
      <c r="N9" s="1770" t="s">
        <v>820</v>
      </c>
      <c r="O9" s="1771"/>
      <c r="P9" s="1779" t="s">
        <v>819</v>
      </c>
      <c r="Q9" s="1782" t="s">
        <v>818</v>
      </c>
      <c r="R9" s="1784" t="s">
        <v>814</v>
      </c>
      <c r="S9" s="1785"/>
      <c r="T9" s="1786"/>
      <c r="U9" s="1782" t="s">
        <v>817</v>
      </c>
      <c r="V9" s="1784" t="s">
        <v>816</v>
      </c>
      <c r="W9" s="1785"/>
      <c r="X9" s="1785"/>
      <c r="Y9" s="1786"/>
      <c r="Z9" s="1784" t="s">
        <v>815</v>
      </c>
      <c r="AA9" s="1785"/>
      <c r="AB9" s="1786"/>
      <c r="AC9" s="1784" t="s">
        <v>814</v>
      </c>
      <c r="AD9" s="1785"/>
      <c r="AE9" s="1786"/>
      <c r="AF9" s="1782" t="s">
        <v>813</v>
      </c>
    </row>
    <row r="10" spans="2:36" s="623" customFormat="1" ht="57.4" customHeight="1" thickBot="1">
      <c r="B10" s="637" t="s">
        <v>812</v>
      </c>
      <c r="C10" s="636" t="s">
        <v>811</v>
      </c>
      <c r="D10" s="636" t="s">
        <v>810</v>
      </c>
      <c r="E10" s="636" t="s">
        <v>809</v>
      </c>
      <c r="F10" s="636" t="s">
        <v>112</v>
      </c>
      <c r="G10" s="635" t="s">
        <v>808</v>
      </c>
      <c r="H10" s="634" t="s">
        <v>807</v>
      </c>
      <c r="I10" s="633" t="s">
        <v>806</v>
      </c>
      <c r="J10" s="632" t="s">
        <v>320</v>
      </c>
      <c r="K10" s="630" t="s">
        <v>805</v>
      </c>
      <c r="L10" s="629" t="s">
        <v>804</v>
      </c>
      <c r="M10" s="631" t="s">
        <v>803</v>
      </c>
      <c r="N10" s="630" t="s">
        <v>802</v>
      </c>
      <c r="O10" s="629" t="s">
        <v>94</v>
      </c>
      <c r="P10" s="1780"/>
      <c r="Q10" s="1783"/>
      <c r="R10" s="628" t="s">
        <v>795</v>
      </c>
      <c r="S10" s="627" t="s">
        <v>794</v>
      </c>
      <c r="T10" s="626" t="s">
        <v>793</v>
      </c>
      <c r="U10" s="1783"/>
      <c r="V10" s="628" t="s">
        <v>801</v>
      </c>
      <c r="W10" s="627" t="s">
        <v>800</v>
      </c>
      <c r="X10" s="627" t="s">
        <v>799</v>
      </c>
      <c r="Y10" s="626" t="s">
        <v>798</v>
      </c>
      <c r="Z10" s="628" t="s">
        <v>797</v>
      </c>
      <c r="AA10" s="627" t="s">
        <v>796</v>
      </c>
      <c r="AB10" s="626" t="s">
        <v>94</v>
      </c>
      <c r="AC10" s="628" t="s">
        <v>795</v>
      </c>
      <c r="AD10" s="627" t="s">
        <v>794</v>
      </c>
      <c r="AE10" s="626" t="s">
        <v>793</v>
      </c>
      <c r="AF10" s="1783"/>
      <c r="AG10" s="624"/>
      <c r="AH10" s="624"/>
      <c r="AI10" s="624"/>
      <c r="AJ10" s="624"/>
    </row>
    <row r="11" spans="2:36" s="623" customFormat="1" ht="57.4" customHeight="1" thickTop="1">
      <c r="B11" s="613"/>
      <c r="C11" s="619"/>
      <c r="D11" s="619"/>
      <c r="E11" s="618"/>
      <c r="F11" s="613"/>
      <c r="G11" s="609"/>
      <c r="H11" s="614"/>
      <c r="I11" s="617"/>
      <c r="J11" s="616"/>
      <c r="K11" s="611"/>
      <c r="L11" s="611"/>
      <c r="M11" s="611"/>
      <c r="N11" s="615"/>
      <c r="O11" s="611"/>
      <c r="P11" s="614"/>
      <c r="Q11" s="614"/>
      <c r="R11" s="610"/>
      <c r="S11" s="610"/>
      <c r="T11" s="610" t="str">
        <f>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
      </c>
      <c r="U11" s="613"/>
      <c r="V11" s="613"/>
      <c r="W11" s="611"/>
      <c r="X11" s="611"/>
      <c r="Y11" s="612"/>
      <c r="Z11" s="611"/>
      <c r="AA11" s="611"/>
      <c r="AB11" s="625"/>
      <c r="AC11" s="610"/>
      <c r="AD11" s="610"/>
      <c r="AE11" s="610" t="str">
        <f>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
      </c>
      <c r="AF11" s="609"/>
      <c r="AG11" s="624"/>
      <c r="AH11" s="624"/>
      <c r="AI11" s="624"/>
      <c r="AJ11" s="624"/>
    </row>
    <row r="12" spans="2:36" s="667" customFormat="1" ht="129" customHeight="1">
      <c r="B12" s="664" t="s">
        <v>1048</v>
      </c>
      <c r="C12" s="622" t="s">
        <v>1020</v>
      </c>
      <c r="D12" s="622" t="s">
        <v>1020</v>
      </c>
      <c r="E12" s="664" t="s">
        <v>1021</v>
      </c>
      <c r="F12" s="664" t="s">
        <v>970</v>
      </c>
      <c r="G12" s="620" t="s">
        <v>338</v>
      </c>
      <c r="H12" s="621" t="s">
        <v>1294</v>
      </c>
      <c r="I12" s="664" t="s">
        <v>1022</v>
      </c>
      <c r="J12" s="664" t="s">
        <v>1296</v>
      </c>
      <c r="K12" s="664" t="s">
        <v>1339</v>
      </c>
      <c r="L12" s="664" t="s">
        <v>1334</v>
      </c>
      <c r="M12" s="664" t="s">
        <v>1335</v>
      </c>
      <c r="N12" s="665">
        <v>46113</v>
      </c>
      <c r="O12" s="665"/>
      <c r="P12" s="621" t="s">
        <v>1023</v>
      </c>
      <c r="Q12" s="621" t="s">
        <v>1024</v>
      </c>
      <c r="R12" s="664" t="s">
        <v>114</v>
      </c>
      <c r="S12" s="664" t="s">
        <v>114</v>
      </c>
      <c r="T12" s="664"/>
      <c r="U12" s="664" t="s">
        <v>21</v>
      </c>
      <c r="V12" s="664" t="s">
        <v>1302</v>
      </c>
      <c r="W12" s="664" t="s">
        <v>1305</v>
      </c>
      <c r="X12" s="664" t="s">
        <v>1306</v>
      </c>
      <c r="Y12" s="664" t="s">
        <v>21</v>
      </c>
      <c r="Z12" s="665">
        <v>46063</v>
      </c>
      <c r="AA12" s="665">
        <v>46129</v>
      </c>
      <c r="AB12" s="664"/>
      <c r="AC12" s="664" t="s">
        <v>115</v>
      </c>
      <c r="AD12" s="664" t="s">
        <v>115</v>
      </c>
      <c r="AE12" s="664"/>
      <c r="AF12" s="620" t="s">
        <v>338</v>
      </c>
      <c r="AG12" s="666"/>
      <c r="AH12" s="666"/>
      <c r="AI12" s="666"/>
      <c r="AJ12" s="666"/>
    </row>
    <row r="13" spans="2:36" s="667" customFormat="1" ht="100.5" customHeight="1">
      <c r="B13" s="664" t="s">
        <v>1289</v>
      </c>
      <c r="C13" s="622" t="s">
        <v>1020</v>
      </c>
      <c r="D13" s="622" t="s">
        <v>1020</v>
      </c>
      <c r="E13" s="664" t="s">
        <v>1291</v>
      </c>
      <c r="F13" s="664" t="s">
        <v>970</v>
      </c>
      <c r="G13" s="620" t="s">
        <v>1295</v>
      </c>
      <c r="H13" s="621" t="s">
        <v>1293</v>
      </c>
      <c r="I13" s="664" t="s">
        <v>1022</v>
      </c>
      <c r="J13" s="699" t="s">
        <v>1298</v>
      </c>
      <c r="K13" s="664" t="s">
        <v>1310</v>
      </c>
      <c r="L13" s="664" t="s">
        <v>1346</v>
      </c>
      <c r="M13" s="664" t="s">
        <v>1299</v>
      </c>
      <c r="N13" s="665">
        <v>46174</v>
      </c>
      <c r="O13" s="665"/>
      <c r="P13" s="621" t="s">
        <v>1023</v>
      </c>
      <c r="Q13" s="621" t="s">
        <v>1024</v>
      </c>
      <c r="R13" s="664" t="s">
        <v>114</v>
      </c>
      <c r="S13" s="664" t="s">
        <v>114</v>
      </c>
      <c r="T13" s="664"/>
      <c r="U13" s="664" t="s">
        <v>21</v>
      </c>
      <c r="V13" s="664" t="s">
        <v>1303</v>
      </c>
      <c r="W13" s="664" t="s">
        <v>1305</v>
      </c>
      <c r="X13" s="664" t="s">
        <v>1336</v>
      </c>
      <c r="Y13" s="664" t="s">
        <v>21</v>
      </c>
      <c r="Z13" s="665">
        <v>46069</v>
      </c>
      <c r="AA13" s="665"/>
      <c r="AB13" s="664"/>
      <c r="AC13" s="664" t="s">
        <v>115</v>
      </c>
      <c r="AD13" s="664" t="s">
        <v>115</v>
      </c>
      <c r="AE13" s="664"/>
      <c r="AF13" s="620" t="s">
        <v>338</v>
      </c>
      <c r="AG13" s="666"/>
      <c r="AH13" s="666"/>
      <c r="AI13" s="666"/>
      <c r="AJ13" s="666"/>
    </row>
    <row r="14" spans="2:36" s="667" customFormat="1" ht="125.25" customHeight="1">
      <c r="B14" s="664" t="s">
        <v>1290</v>
      </c>
      <c r="C14" s="622" t="s">
        <v>1020</v>
      </c>
      <c r="D14" s="622" t="s">
        <v>1020</v>
      </c>
      <c r="E14" s="664" t="s">
        <v>1292</v>
      </c>
      <c r="F14" s="664" t="s">
        <v>970</v>
      </c>
      <c r="G14" s="620" t="s">
        <v>338</v>
      </c>
      <c r="H14" s="621" t="s">
        <v>1293</v>
      </c>
      <c r="I14" s="664" t="s">
        <v>1022</v>
      </c>
      <c r="J14" s="699" t="s">
        <v>1297</v>
      </c>
      <c r="K14" s="664" t="s">
        <v>1333</v>
      </c>
      <c r="L14" s="664" t="s">
        <v>1345</v>
      </c>
      <c r="M14" s="664" t="s">
        <v>1337</v>
      </c>
      <c r="N14" s="665">
        <v>46174</v>
      </c>
      <c r="O14" s="664"/>
      <c r="P14" s="621" t="s">
        <v>1300</v>
      </c>
      <c r="Q14" s="621" t="s">
        <v>1301</v>
      </c>
      <c r="R14" s="664" t="s">
        <v>114</v>
      </c>
      <c r="S14" s="664" t="s">
        <v>114</v>
      </c>
      <c r="T14" s="664"/>
      <c r="U14" s="664" t="s">
        <v>21</v>
      </c>
      <c r="V14" s="664" t="s">
        <v>1304</v>
      </c>
      <c r="W14" s="664" t="s">
        <v>1305</v>
      </c>
      <c r="X14" s="664" t="s">
        <v>1347</v>
      </c>
      <c r="Y14" s="664" t="s">
        <v>21</v>
      </c>
      <c r="Z14" s="665">
        <v>46104</v>
      </c>
      <c r="AA14" s="665"/>
      <c r="AB14" s="664"/>
      <c r="AC14" s="664" t="s">
        <v>115</v>
      </c>
      <c r="AD14" s="664" t="s">
        <v>115</v>
      </c>
      <c r="AE14" s="664"/>
      <c r="AF14" s="620" t="s">
        <v>338</v>
      </c>
      <c r="AG14" s="666"/>
      <c r="AH14" s="666"/>
      <c r="AI14" s="666"/>
      <c r="AJ14" s="666"/>
    </row>
    <row r="15" spans="2:36" s="667" customFormat="1" ht="125.25" customHeight="1">
      <c r="B15" s="664"/>
      <c r="C15" s="622"/>
      <c r="D15" s="622"/>
      <c r="E15" s="664"/>
      <c r="F15" s="664"/>
      <c r="G15" s="620"/>
      <c r="H15" s="621"/>
      <c r="I15" s="664"/>
      <c r="J15" s="699"/>
      <c r="K15" s="664"/>
      <c r="L15" s="664"/>
      <c r="M15" s="664"/>
      <c r="N15" s="665"/>
      <c r="O15" s="664"/>
      <c r="P15" s="621"/>
      <c r="Q15" s="621"/>
      <c r="R15" s="664"/>
      <c r="S15" s="664"/>
      <c r="T15" s="664"/>
      <c r="U15" s="664"/>
      <c r="V15" s="664"/>
      <c r="W15" s="664"/>
      <c r="X15" s="664"/>
      <c r="Y15" s="664"/>
      <c r="Z15" s="665"/>
      <c r="AA15" s="665"/>
      <c r="AB15" s="664"/>
      <c r="AC15" s="664"/>
      <c r="AD15" s="664"/>
      <c r="AE15" s="664"/>
      <c r="AF15" s="620"/>
      <c r="AG15" s="666"/>
      <c r="AH15" s="666"/>
      <c r="AI15" s="666"/>
      <c r="AJ15" s="666"/>
    </row>
    <row r="16" spans="2:36" s="595" customFormat="1">
      <c r="B16" s="608"/>
      <c r="C16" s="608"/>
      <c r="D16" s="608"/>
      <c r="E16" s="608"/>
      <c r="F16" s="608"/>
    </row>
    <row r="17" spans="2:29" s="595" customFormat="1">
      <c r="B17" s="608"/>
      <c r="C17" s="608"/>
      <c r="D17" s="608"/>
      <c r="E17" s="608"/>
      <c r="F17" s="608"/>
    </row>
    <row r="18" spans="2:29">
      <c r="B18" s="595"/>
      <c r="C18" s="595"/>
      <c r="D18" s="595"/>
      <c r="E18" s="595"/>
      <c r="F18" s="595"/>
      <c r="H18" s="595"/>
      <c r="I18" s="595"/>
      <c r="J18" s="595"/>
      <c r="K18" s="595"/>
      <c r="L18" s="595"/>
      <c r="M18" s="595"/>
      <c r="N18" s="595"/>
      <c r="O18" s="595"/>
      <c r="P18" s="595"/>
      <c r="Q18" s="595"/>
      <c r="R18" s="595"/>
      <c r="S18" s="595"/>
      <c r="T18" s="595"/>
      <c r="V18" s="595"/>
      <c r="W18" s="595"/>
      <c r="X18" s="595"/>
      <c r="AA18" s="595"/>
    </row>
    <row r="19" spans="2:29" ht="18">
      <c r="B19" s="607" t="s">
        <v>792</v>
      </c>
      <c r="C19" s="607"/>
      <c r="D19" s="607"/>
      <c r="E19" s="607"/>
      <c r="F19" s="607"/>
      <c r="G19" s="594"/>
      <c r="H19" s="594"/>
      <c r="I19" s="594"/>
      <c r="J19" s="594"/>
      <c r="K19" s="597"/>
      <c r="L19" s="596"/>
      <c r="M19" s="595"/>
      <c r="N19" s="595"/>
      <c r="P19" s="1092"/>
      <c r="AA19" s="590"/>
      <c r="AC19" s="591"/>
    </row>
    <row r="20" spans="2:29" ht="18">
      <c r="B20" s="594" t="s">
        <v>791</v>
      </c>
      <c r="C20" s="594"/>
      <c r="D20" s="594"/>
      <c r="E20" s="594"/>
      <c r="F20" s="594"/>
      <c r="G20" s="594"/>
      <c r="H20" s="594"/>
      <c r="I20" s="594"/>
      <c r="J20" s="594"/>
      <c r="K20" s="597"/>
      <c r="L20" s="595"/>
      <c r="M20" s="595"/>
      <c r="N20" s="595"/>
      <c r="O20" s="595"/>
      <c r="P20" s="1093"/>
      <c r="Q20" s="595"/>
      <c r="R20" s="595"/>
      <c r="S20" s="595"/>
      <c r="T20" s="595"/>
      <c r="V20" s="595"/>
      <c r="W20" s="595"/>
      <c r="X20" s="595"/>
      <c r="AA20" s="595"/>
    </row>
    <row r="21" spans="2:29" ht="18">
      <c r="B21" s="598" t="s">
        <v>790</v>
      </c>
      <c r="C21" s="598"/>
      <c r="D21" s="598"/>
      <c r="E21" s="598"/>
      <c r="F21" s="598"/>
      <c r="G21" s="594"/>
      <c r="H21" s="594"/>
      <c r="I21" s="594"/>
      <c r="J21" s="594"/>
      <c r="K21" s="597"/>
      <c r="L21" s="596"/>
      <c r="M21" s="595"/>
      <c r="N21" s="595"/>
      <c r="P21" s="1092"/>
      <c r="AA21" s="590"/>
      <c r="AC21" s="591"/>
    </row>
    <row r="22" spans="2:29" ht="17.5">
      <c r="B22" s="598"/>
      <c r="C22" s="598"/>
      <c r="D22" s="598"/>
      <c r="E22" s="598"/>
      <c r="F22" s="598"/>
      <c r="G22" s="594"/>
      <c r="H22" s="594"/>
      <c r="I22" s="594"/>
      <c r="J22" s="594"/>
      <c r="K22" s="597"/>
      <c r="L22" s="595"/>
      <c r="M22" s="595"/>
      <c r="N22" s="595"/>
      <c r="O22" s="595"/>
      <c r="P22" s="1093"/>
      <c r="Q22" s="595"/>
      <c r="R22" s="595"/>
      <c r="S22" s="595"/>
      <c r="T22" s="595"/>
      <c r="V22" s="595"/>
      <c r="W22" s="595"/>
      <c r="X22" s="595"/>
      <c r="AA22" s="595"/>
    </row>
    <row r="23" spans="2:29" ht="18.5" thickBot="1">
      <c r="B23" s="599" t="s">
        <v>789</v>
      </c>
      <c r="C23" s="599"/>
      <c r="D23" s="599"/>
      <c r="E23" s="599"/>
      <c r="F23" s="599"/>
      <c r="G23" s="594"/>
      <c r="H23" s="594"/>
      <c r="I23" s="594"/>
      <c r="J23" s="594"/>
      <c r="K23" s="594"/>
      <c r="L23" s="596"/>
      <c r="M23" s="595"/>
      <c r="N23" s="595"/>
      <c r="P23" s="1092"/>
      <c r="AA23" s="590"/>
      <c r="AC23" s="591"/>
    </row>
    <row r="24" spans="2:29" ht="19" thickBot="1">
      <c r="B24" s="606" t="s">
        <v>788</v>
      </c>
      <c r="C24" s="603"/>
      <c r="D24" s="603"/>
      <c r="E24" s="603"/>
      <c r="F24" s="603"/>
      <c r="G24" s="594"/>
      <c r="H24" s="602"/>
      <c r="I24" s="602"/>
      <c r="J24" s="602"/>
      <c r="K24" s="602"/>
      <c r="L24" s="595"/>
      <c r="M24" s="595"/>
      <c r="N24" s="595"/>
      <c r="O24" s="595"/>
      <c r="P24" s="595"/>
      <c r="Q24" s="595"/>
      <c r="R24" s="595"/>
      <c r="S24" s="595"/>
      <c r="T24" s="595"/>
      <c r="V24" s="595"/>
      <c r="W24" s="595"/>
      <c r="X24" s="595"/>
      <c r="AA24" s="595"/>
    </row>
    <row r="25" spans="2:29" ht="19.5" thickTop="1" thickBot="1">
      <c r="B25" s="605" t="s">
        <v>787</v>
      </c>
      <c r="C25" s="603"/>
      <c r="D25" s="603"/>
      <c r="E25" s="603"/>
      <c r="F25" s="603"/>
      <c r="G25" s="594"/>
      <c r="H25" s="602"/>
      <c r="I25" s="602"/>
      <c r="J25" s="602"/>
      <c r="K25" s="602"/>
      <c r="L25" s="596"/>
      <c r="M25" s="595"/>
      <c r="N25" s="595"/>
      <c r="AA25" s="590"/>
      <c r="AC25" s="591"/>
    </row>
    <row r="26" spans="2:29" ht="19" thickBot="1">
      <c r="B26" s="604" t="s">
        <v>786</v>
      </c>
      <c r="C26" s="603"/>
      <c r="D26" s="603"/>
      <c r="E26" s="603"/>
      <c r="F26" s="603"/>
      <c r="G26" s="594"/>
      <c r="H26" s="602"/>
      <c r="I26" s="602"/>
      <c r="J26" s="602"/>
      <c r="K26" s="602"/>
      <c r="L26" s="601"/>
      <c r="M26" s="600"/>
    </row>
    <row r="27" spans="2:29" ht="19" thickBot="1">
      <c r="B27" s="604" t="s">
        <v>785</v>
      </c>
      <c r="C27" s="603"/>
      <c r="D27" s="603"/>
      <c r="E27" s="603"/>
      <c r="F27" s="603"/>
      <c r="G27" s="594"/>
      <c r="H27" s="602"/>
      <c r="I27" s="602"/>
      <c r="J27" s="602"/>
      <c r="K27" s="602"/>
      <c r="L27" s="601"/>
      <c r="M27" s="600"/>
    </row>
    <row r="28" spans="2:29" ht="19" thickBot="1">
      <c r="B28" s="604" t="s">
        <v>784</v>
      </c>
      <c r="C28" s="603"/>
      <c r="D28" s="603"/>
      <c r="E28" s="603"/>
      <c r="F28" s="603"/>
      <c r="G28" s="594"/>
      <c r="H28" s="602"/>
      <c r="I28" s="602"/>
      <c r="J28" s="602"/>
      <c r="K28" s="602"/>
      <c r="L28" s="601"/>
      <c r="M28" s="600"/>
      <c r="X28" s="590" t="s">
        <v>840</v>
      </c>
    </row>
    <row r="29" spans="2:29" ht="19" thickBot="1">
      <c r="B29" s="604" t="s">
        <v>783</v>
      </c>
      <c r="C29" s="603"/>
      <c r="D29" s="603"/>
      <c r="E29" s="603"/>
      <c r="F29" s="603"/>
      <c r="G29" s="594"/>
      <c r="H29" s="602"/>
      <c r="I29" s="602"/>
      <c r="J29" s="602"/>
      <c r="K29" s="602"/>
      <c r="L29" s="601"/>
      <c r="M29" s="600"/>
    </row>
    <row r="30" spans="2:29" ht="19" thickBot="1">
      <c r="B30" s="604" t="s">
        <v>782</v>
      </c>
      <c r="C30" s="603"/>
      <c r="D30" s="603"/>
      <c r="E30" s="603"/>
      <c r="F30" s="603"/>
      <c r="G30" s="594"/>
      <c r="H30" s="602"/>
      <c r="I30" s="602"/>
      <c r="J30" s="602"/>
      <c r="K30" s="602"/>
      <c r="L30" s="601"/>
      <c r="M30" s="600"/>
    </row>
    <row r="31" spans="2:29" ht="19" thickBot="1">
      <c r="B31" s="604" t="s">
        <v>781</v>
      </c>
      <c r="C31" s="603"/>
      <c r="D31" s="603"/>
      <c r="E31" s="603"/>
      <c r="F31" s="603"/>
      <c r="G31" s="594"/>
      <c r="H31" s="602"/>
      <c r="I31" s="602"/>
      <c r="J31" s="602"/>
      <c r="K31" s="602"/>
      <c r="L31" s="601"/>
      <c r="M31" s="600"/>
    </row>
    <row r="32" spans="2:29" ht="19" thickBot="1">
      <c r="B32" s="604" t="s">
        <v>780</v>
      </c>
      <c r="C32" s="603"/>
      <c r="D32" s="603"/>
      <c r="E32" s="603"/>
      <c r="F32" s="603"/>
      <c r="G32" s="594"/>
      <c r="H32" s="602"/>
      <c r="I32" s="602"/>
      <c r="J32" s="602"/>
      <c r="K32" s="602"/>
      <c r="L32" s="601"/>
      <c r="M32" s="600"/>
    </row>
    <row r="33" spans="2:29" ht="19" thickBot="1">
      <c r="B33" s="604" t="s">
        <v>779</v>
      </c>
      <c r="C33" s="603"/>
      <c r="D33" s="603"/>
      <c r="E33" s="603"/>
      <c r="F33" s="603"/>
      <c r="G33" s="594"/>
      <c r="H33" s="602"/>
      <c r="I33" s="602"/>
      <c r="J33" s="602"/>
      <c r="K33" s="602"/>
      <c r="L33" s="601"/>
      <c r="M33" s="600"/>
    </row>
    <row r="34" spans="2:29" ht="19" thickBot="1">
      <c r="B34" s="604" t="s">
        <v>778</v>
      </c>
      <c r="C34" s="603"/>
      <c r="D34" s="603"/>
      <c r="E34" s="603"/>
      <c r="F34" s="603"/>
      <c r="G34" s="594"/>
      <c r="H34" s="602"/>
      <c r="I34" s="602"/>
      <c r="J34" s="602"/>
      <c r="K34" s="602"/>
      <c r="L34" s="601"/>
      <c r="M34" s="600"/>
    </row>
    <row r="35" spans="2:29" ht="19" thickBot="1">
      <c r="B35" s="604" t="s">
        <v>777</v>
      </c>
      <c r="C35" s="603"/>
      <c r="D35" s="603"/>
      <c r="E35" s="603"/>
      <c r="F35" s="603"/>
      <c r="G35" s="594"/>
      <c r="H35" s="602"/>
      <c r="I35" s="602"/>
      <c r="J35" s="602"/>
      <c r="K35" s="602"/>
      <c r="L35" s="601"/>
      <c r="M35" s="600"/>
    </row>
    <row r="36" spans="2:29" ht="18.5">
      <c r="B36" s="603"/>
      <c r="C36" s="603"/>
      <c r="D36" s="603"/>
      <c r="E36" s="603"/>
      <c r="F36" s="603"/>
      <c r="G36" s="594"/>
      <c r="H36" s="602"/>
      <c r="I36" s="602"/>
      <c r="J36" s="602"/>
      <c r="K36" s="602"/>
      <c r="L36" s="601"/>
      <c r="M36" s="600"/>
    </row>
    <row r="37" spans="2:29" ht="18">
      <c r="B37" s="599" t="s">
        <v>776</v>
      </c>
      <c r="C37" s="599"/>
      <c r="D37" s="599"/>
      <c r="E37" s="599"/>
      <c r="F37" s="599"/>
      <c r="G37" s="594"/>
      <c r="H37" s="594"/>
      <c r="I37" s="594"/>
      <c r="J37" s="594"/>
      <c r="K37" s="597"/>
      <c r="L37" s="596"/>
      <c r="M37" s="595"/>
      <c r="N37" s="595"/>
      <c r="AA37" s="590"/>
      <c r="AC37" s="591"/>
    </row>
    <row r="38" spans="2:29" ht="17.5">
      <c r="B38" s="598" t="s">
        <v>775</v>
      </c>
      <c r="C38" s="598"/>
      <c r="D38" s="598"/>
      <c r="E38" s="598"/>
      <c r="F38" s="598"/>
      <c r="G38" s="594"/>
      <c r="H38" s="594"/>
      <c r="I38" s="594"/>
      <c r="J38" s="594"/>
      <c r="K38" s="597"/>
      <c r="L38" s="596"/>
      <c r="M38" s="595"/>
      <c r="N38" s="595"/>
      <c r="AA38" s="590"/>
      <c r="AC38" s="591"/>
    </row>
    <row r="39" spans="2:29" ht="17.5">
      <c r="B39" s="598" t="s">
        <v>774</v>
      </c>
      <c r="C39" s="598"/>
      <c r="D39" s="598"/>
      <c r="E39" s="598"/>
      <c r="F39" s="598"/>
      <c r="G39" s="594"/>
      <c r="H39" s="594"/>
      <c r="I39" s="594"/>
      <c r="J39" s="594"/>
      <c r="K39" s="597"/>
      <c r="L39" s="596"/>
      <c r="M39" s="595"/>
      <c r="N39" s="595"/>
      <c r="AA39" s="590"/>
      <c r="AC39" s="591"/>
    </row>
    <row r="40" spans="2:29" ht="17.5">
      <c r="B40" s="598" t="s">
        <v>773</v>
      </c>
      <c r="C40" s="598"/>
      <c r="D40" s="598"/>
      <c r="E40" s="598"/>
      <c r="F40" s="598"/>
      <c r="G40" s="594"/>
      <c r="H40" s="594"/>
      <c r="I40" s="594"/>
      <c r="J40" s="594"/>
      <c r="K40" s="597"/>
      <c r="L40" s="596"/>
      <c r="M40" s="595"/>
      <c r="N40" s="595"/>
      <c r="AA40" s="590"/>
      <c r="AC40" s="591"/>
    </row>
    <row r="41" spans="2:29" ht="17.5">
      <c r="B41" s="598"/>
      <c r="C41" s="598"/>
      <c r="D41" s="598"/>
      <c r="E41" s="598"/>
      <c r="F41" s="598"/>
      <c r="G41" s="594"/>
      <c r="H41" s="594"/>
      <c r="I41" s="594"/>
      <c r="J41" s="594"/>
      <c r="K41" s="597"/>
      <c r="L41" s="596"/>
      <c r="M41" s="595"/>
      <c r="N41" s="595"/>
      <c r="AA41" s="590"/>
      <c r="AC41" s="591"/>
    </row>
    <row r="42" spans="2:29" ht="18">
      <c r="B42" s="598" t="s">
        <v>772</v>
      </c>
      <c r="C42" s="598"/>
      <c r="D42" s="598"/>
      <c r="E42" s="598"/>
      <c r="F42" s="598"/>
      <c r="G42" s="594"/>
      <c r="H42" s="594"/>
      <c r="I42" s="594"/>
      <c r="J42" s="594"/>
      <c r="K42" s="597"/>
      <c r="L42" s="596"/>
      <c r="M42" s="595"/>
      <c r="N42" s="595"/>
      <c r="AA42" s="590"/>
      <c r="AC42" s="591"/>
    </row>
    <row r="43" spans="2:29" ht="18">
      <c r="B43" s="598" t="s">
        <v>771</v>
      </c>
      <c r="C43" s="598"/>
      <c r="D43" s="598"/>
      <c r="E43" s="598"/>
      <c r="F43" s="598"/>
      <c r="G43" s="594"/>
      <c r="H43" s="594"/>
      <c r="I43" s="594"/>
      <c r="J43" s="594"/>
      <c r="K43" s="597"/>
      <c r="L43" s="596"/>
      <c r="M43" s="595"/>
      <c r="N43" s="595"/>
      <c r="AA43" s="590"/>
      <c r="AC43" s="591"/>
    </row>
    <row r="44" spans="2:29" ht="18">
      <c r="B44" s="598" t="s">
        <v>770</v>
      </c>
      <c r="C44" s="598"/>
      <c r="D44" s="598"/>
      <c r="E44" s="598"/>
      <c r="F44" s="598"/>
      <c r="G44" s="594"/>
      <c r="H44" s="594"/>
      <c r="I44" s="594"/>
      <c r="J44" s="594"/>
      <c r="K44" s="597"/>
      <c r="L44" s="596"/>
      <c r="M44" s="595"/>
      <c r="N44" s="595"/>
      <c r="AA44" s="590"/>
      <c r="AC44" s="591"/>
    </row>
    <row r="45" spans="2:29" ht="18">
      <c r="B45" s="598" t="s">
        <v>839</v>
      </c>
      <c r="C45" s="598"/>
      <c r="D45" s="598"/>
      <c r="E45" s="598"/>
      <c r="F45" s="598"/>
      <c r="G45" s="594"/>
      <c r="H45" s="594"/>
      <c r="I45" s="594"/>
      <c r="J45" s="594"/>
      <c r="K45" s="597"/>
      <c r="L45" s="596"/>
      <c r="M45" s="595"/>
      <c r="N45" s="595"/>
    </row>
    <row r="46" spans="2:29" ht="17.5">
      <c r="B46" s="594"/>
      <c r="C46" s="594"/>
      <c r="D46" s="594"/>
      <c r="E46" s="594"/>
      <c r="F46" s="594"/>
      <c r="G46" s="594"/>
      <c r="H46" s="594"/>
      <c r="I46" s="594"/>
      <c r="J46" s="594"/>
      <c r="K46" s="594"/>
      <c r="L46" s="593"/>
    </row>
    <row r="47" spans="2:29" ht="18">
      <c r="B47" s="594" t="s">
        <v>769</v>
      </c>
      <c r="C47" s="594"/>
      <c r="D47" s="594"/>
      <c r="E47" s="594"/>
      <c r="F47" s="594"/>
      <c r="G47" s="594"/>
      <c r="H47" s="594"/>
      <c r="I47" s="594"/>
      <c r="J47" s="594"/>
      <c r="K47" s="594"/>
      <c r="L47" s="593"/>
    </row>
    <row r="48" spans="2:29" ht="17.5">
      <c r="B48" s="594"/>
      <c r="C48" s="594"/>
      <c r="D48" s="594"/>
      <c r="E48" s="594"/>
      <c r="F48" s="594"/>
      <c r="G48" s="594"/>
      <c r="H48" s="594"/>
      <c r="I48" s="594"/>
      <c r="J48" s="594"/>
      <c r="K48" s="594"/>
      <c r="L48" s="593"/>
    </row>
    <row r="49" spans="2:14" ht="17.5">
      <c r="B49" s="593"/>
      <c r="C49" s="593"/>
      <c r="D49" s="593"/>
      <c r="E49" s="593"/>
      <c r="F49" s="593"/>
      <c r="G49" s="593"/>
      <c r="H49" s="593"/>
      <c r="I49" s="593"/>
      <c r="J49" s="593"/>
      <c r="K49" s="593"/>
      <c r="L49" s="593"/>
    </row>
    <row r="50" spans="2:14">
      <c r="N50" s="592"/>
    </row>
  </sheetData>
  <mergeCells count="17">
    <mergeCell ref="AC8:AE8"/>
    <mergeCell ref="AF9:AF10"/>
    <mergeCell ref="Q9:Q10"/>
    <mergeCell ref="R9:T9"/>
    <mergeCell ref="V9:Y9"/>
    <mergeCell ref="Z9:AB9"/>
    <mergeCell ref="AC9:AE9"/>
    <mergeCell ref="U9:U10"/>
    <mergeCell ref="S2:T2"/>
    <mergeCell ref="S4:T4"/>
    <mergeCell ref="R8:T8"/>
    <mergeCell ref="B9:G9"/>
    <mergeCell ref="H9:J9"/>
    <mergeCell ref="K9:M9"/>
    <mergeCell ref="N9:O9"/>
    <mergeCell ref="P9:P10"/>
    <mergeCell ref="E6:K6"/>
  </mergeCells>
  <phoneticPr fontId="85" type="noConversion"/>
  <conditionalFormatting sqref="H11:I11 P11:Q15 H12:H15">
    <cfRule type="cellIs" dxfId="33" priority="38" stopIfTrue="1" operator="equal">
      <formula>"Threat"</formula>
    </cfRule>
    <cfRule type="cellIs" dxfId="32" priority="39" stopIfTrue="1" operator="equal">
      <formula>"Opportunity"</formula>
    </cfRule>
    <cfRule type="cellIs" dxfId="31" priority="40" stopIfTrue="1" operator="equal">
      <formula>"Issue"</formula>
    </cfRule>
  </conditionalFormatting>
  <conditionalFormatting sqref="T11:T15 AE11:AE15">
    <cfRule type="containsText" dxfId="30" priority="24" operator="containsText" text="H25">
      <formula>NOT(ISERROR(SEARCH("H25",T11)))</formula>
    </cfRule>
    <cfRule type="containsText" dxfId="29" priority="25" operator="containsText" text="H20">
      <formula>NOT(ISERROR(SEARCH("H20",T11)))</formula>
    </cfRule>
    <cfRule type="containsText" dxfId="28" priority="26" operator="containsText" text="H16">
      <formula>NOT(ISERROR(SEARCH("H16",T11)))</formula>
    </cfRule>
    <cfRule type="containsText" dxfId="27" priority="27" operator="containsText" text="H15">
      <formula>NOT(ISERROR(SEARCH("H15",T11)))</formula>
    </cfRule>
    <cfRule type="containsText" dxfId="26" priority="28" operator="containsText" text="M12">
      <formula>NOT(ISERROR(SEARCH("M12",T11)))</formula>
    </cfRule>
    <cfRule type="containsText" dxfId="25" priority="29" operator="containsText" text="M10">
      <formula>NOT(ISERROR(SEARCH("M10",T11)))</formula>
    </cfRule>
    <cfRule type="containsText" dxfId="24" priority="30" operator="containsText" text="M9">
      <formula>NOT(ISERROR(SEARCH("M9",T11)))</formula>
    </cfRule>
    <cfRule type="containsText" dxfId="23" priority="31" operator="containsText" text="M8">
      <formula>NOT(ISERROR(SEARCH("M8",T11)))</formula>
    </cfRule>
    <cfRule type="containsText" dxfId="22" priority="32" operator="containsText" text="M6">
      <formula>NOT(ISERROR(SEARCH("M6",T11)))</formula>
    </cfRule>
    <cfRule type="containsText" dxfId="21" priority="33" operator="containsText" text="M5">
      <formula>NOT(ISERROR(SEARCH("M5",T11)))</formula>
    </cfRule>
    <cfRule type="containsText" dxfId="20" priority="34" operator="containsText" text="L4">
      <formula>NOT(ISERROR(SEARCH("L4",T11)))</formula>
    </cfRule>
    <cfRule type="containsText" dxfId="19" priority="35" operator="containsText" text="L3">
      <formula>NOT(ISERROR(SEARCH("L3",T11)))</formula>
    </cfRule>
    <cfRule type="containsText" dxfId="18" priority="36" operator="containsText" text="L2">
      <formula>NOT(ISERROR(SEARCH("L2",T11)))</formula>
    </cfRule>
    <cfRule type="containsText" dxfId="17" priority="37" operator="containsText" text="L1">
      <formula>NOT(ISERROR(SEARCH("L1",T11)))</formula>
    </cfRule>
  </conditionalFormatting>
  <dataValidations count="11">
    <dataValidation type="list" allowBlank="1" showInputMessage="1" showErrorMessage="1" sqref="I11 H11:H15" xr:uid="{28B32BA1-93F3-4F89-9F12-69C34667B429}">
      <formula1>"Threat,Opportunity,Issue"</formula1>
    </dataValidation>
    <dataValidation type="list" allowBlank="1" showInputMessage="1" showErrorMessage="1" sqref="C11:D15" xr:uid="{F23D96A7-039C-49CF-9BB6-EE8E7ABAE5F2}">
      <formula1>"Central,Eastern,Western"</formula1>
    </dataValidation>
    <dataValidation type="list" allowBlank="1" showInputMessage="1" showErrorMessage="1" sqref="G11:G15" xr:uid="{9F760BC9-AF3F-4540-BA57-BE9E92FC95EF}">
      <formula1>"Open,Close,Realize,Escalate"</formula1>
    </dataValidation>
    <dataValidation type="list" allowBlank="1" showInputMessage="1" showErrorMessage="1" sqref="R11:S15 AC11:AD15" xr:uid="{1954B06A-C635-4B7C-889C-7385470DF066}">
      <formula1>"Very High,High,Medium,Low,Very Low"</formula1>
    </dataValidation>
    <dataValidation type="list" allowBlank="1" showInputMessage="1" showErrorMessage="1" sqref="Q11:Q15" xr:uid="{F6461D10-10DD-43DE-990D-B7741448D14D}">
      <formula1>"Distant,Med Term,Imminent,Overdue"</formula1>
    </dataValidation>
    <dataValidation type="list" allowBlank="1" showInputMessage="1" showErrorMessage="1" sqref="P11:P15" xr:uid="{D7721284-8FCF-4CEE-A825-814484622EE6}">
      <formula1>"Ease,Moderate,Hard"</formula1>
    </dataValidation>
    <dataValidation type="list" allowBlank="1" showInputMessage="1" showErrorMessage="1" sqref="AF11:AF15" xr:uid="{4568E8DC-CD44-4A6E-A364-A3A7B400F9A3}">
      <formula1>"Open,Close,Residual,Escalate,Secondary"</formula1>
    </dataValidation>
    <dataValidation type="list" allowBlank="1" showInputMessage="1" showErrorMessage="1" sqref="I12:I15" xr:uid="{76827E04-6BEF-4CD7-B56E-010F49513958}">
      <formula1>"Internal, External"</formula1>
    </dataValidation>
    <dataValidation type="list" allowBlank="1" showInputMessage="1" showErrorMessage="1" sqref="J12:J15" xr:uid="{2D143B6B-D105-4E9F-B7CC-2B69F6B52D02}">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2:V15" xr:uid="{D065CD55-7BE3-4514-8691-19B7D81C8A74}">
      <formula1>"Terminate,Tolerate,Transfer,Enhance/ Exploit,Share,Treat, Accept"</formula1>
    </dataValidation>
    <dataValidation type="list" allowBlank="1" showInputMessage="1" showErrorMessage="1" sqref="W12:W15" xr:uid="{5A737B3B-DF69-403D-A55F-B7EF4395CE73}">
      <formula1>"Mitigate,Control,Fall Back, N/A"</formula1>
    </dataValidation>
  </dataValidations>
  <pageMargins left="0.75" right="0.75" top="1.2" bottom="1" header="0.3" footer="0.3"/>
  <pageSetup paperSize="8" scale="23"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workbookViewId="0">
      <selection activeCell="C3" sqref="C3"/>
    </sheetView>
  </sheetViews>
  <sheetFormatPr defaultRowHeight="14.5"/>
  <cols>
    <col min="1" max="2" width="19.26953125" customWidth="1"/>
    <col min="3" max="3" width="59.26953125" customWidth="1"/>
    <col min="4" max="8" width="19.26953125" customWidth="1"/>
  </cols>
  <sheetData>
    <row r="1" spans="1:8">
      <c r="A1" s="1787" t="s">
        <v>377</v>
      </c>
      <c r="B1" s="1788"/>
      <c r="C1" s="1788"/>
      <c r="D1" s="1788"/>
      <c r="E1" s="1788"/>
      <c r="F1" s="1788"/>
      <c r="G1" s="1788"/>
      <c r="H1" s="1788"/>
    </row>
    <row r="2" spans="1:8">
      <c r="A2" s="78" t="s">
        <v>334</v>
      </c>
      <c r="B2" s="79" t="s">
        <v>335</v>
      </c>
      <c r="C2" s="80" t="s">
        <v>336</v>
      </c>
      <c r="D2" s="80" t="s">
        <v>74</v>
      </c>
      <c r="E2" s="80" t="s">
        <v>378</v>
      </c>
      <c r="F2" s="79" t="s">
        <v>379</v>
      </c>
      <c r="G2" s="81" t="s">
        <v>337</v>
      </c>
      <c r="H2" s="81" t="s">
        <v>380</v>
      </c>
    </row>
    <row r="3" spans="1:8" ht="45.4" customHeight="1">
      <c r="A3" s="82"/>
      <c r="B3" s="70"/>
      <c r="C3" s="71"/>
      <c r="D3" s="71"/>
      <c r="E3" s="72"/>
      <c r="F3" s="73"/>
      <c r="G3" s="88"/>
      <c r="H3" s="89"/>
    </row>
    <row r="4" spans="1:8">
      <c r="A4" s="90" t="s">
        <v>219</v>
      </c>
      <c r="B4" s="91" t="s">
        <v>219</v>
      </c>
      <c r="C4" s="92" t="s">
        <v>219</v>
      </c>
      <c r="D4" s="71"/>
      <c r="E4" s="93" t="s">
        <v>219</v>
      </c>
      <c r="F4" s="94" t="s">
        <v>219</v>
      </c>
      <c r="G4" s="95" t="s">
        <v>219</v>
      </c>
      <c r="H4" s="96" t="s">
        <v>219</v>
      </c>
    </row>
    <row r="5" spans="1:8">
      <c r="A5" s="82" t="s">
        <v>219</v>
      </c>
      <c r="B5" s="70" t="s">
        <v>219</v>
      </c>
      <c r="C5" s="71" t="s">
        <v>219</v>
      </c>
      <c r="D5" s="71"/>
      <c r="E5" s="72" t="s">
        <v>219</v>
      </c>
      <c r="F5" s="73" t="s">
        <v>219</v>
      </c>
      <c r="G5" s="86" t="s">
        <v>219</v>
      </c>
      <c r="H5" s="83" t="s">
        <v>219</v>
      </c>
    </row>
    <row r="6" spans="1:8">
      <c r="A6" s="82" t="s">
        <v>219</v>
      </c>
      <c r="B6" s="70" t="s">
        <v>219</v>
      </c>
      <c r="C6" s="71" t="s">
        <v>219</v>
      </c>
      <c r="D6" s="71"/>
      <c r="E6" s="72" t="s">
        <v>219</v>
      </c>
      <c r="F6" s="73" t="s">
        <v>219</v>
      </c>
      <c r="G6" s="86" t="s">
        <v>219</v>
      </c>
      <c r="H6" s="83" t="s">
        <v>219</v>
      </c>
    </row>
    <row r="7" spans="1:8">
      <c r="A7" s="82" t="s">
        <v>219</v>
      </c>
      <c r="B7" s="70" t="s">
        <v>219</v>
      </c>
      <c r="C7" s="71" t="s">
        <v>219</v>
      </c>
      <c r="D7" s="71"/>
      <c r="E7" s="72" t="s">
        <v>219</v>
      </c>
      <c r="F7" s="73" t="s">
        <v>219</v>
      </c>
      <c r="G7" s="86" t="s">
        <v>219</v>
      </c>
      <c r="H7" s="83" t="s">
        <v>219</v>
      </c>
    </row>
    <row r="8" spans="1:8">
      <c r="A8" s="84" t="s">
        <v>219</v>
      </c>
      <c r="B8" s="74" t="s">
        <v>219</v>
      </c>
      <c r="C8" s="75" t="s">
        <v>219</v>
      </c>
      <c r="D8" s="75"/>
      <c r="E8" s="76" t="s">
        <v>219</v>
      </c>
      <c r="F8" s="77" t="s">
        <v>219</v>
      </c>
      <c r="G8" s="87" t="s">
        <v>219</v>
      </c>
      <c r="H8" s="85" t="s">
        <v>219</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0"/>
  <sheetViews>
    <sheetView topLeftCell="A6" zoomScale="70" zoomScaleNormal="70" workbookViewId="0">
      <selection activeCell="D21" sqref="D21"/>
    </sheetView>
  </sheetViews>
  <sheetFormatPr defaultColWidth="9.1796875" defaultRowHeight="14.5"/>
  <cols>
    <col min="1" max="1" width="2.453125" style="4" customWidth="1"/>
    <col min="2" max="2" width="6.1796875" style="4" customWidth="1"/>
    <col min="3" max="3" width="10.1796875" style="4" customWidth="1"/>
    <col min="4" max="4" width="43.453125" style="4" customWidth="1"/>
    <col min="5" max="5" width="12.1796875" style="4" customWidth="1"/>
    <col min="6" max="10" width="13.7265625" style="4" customWidth="1"/>
    <col min="11" max="11" width="12.7265625" style="4" customWidth="1"/>
    <col min="12" max="13" width="10.7265625" style="4" customWidth="1"/>
    <col min="14" max="14" width="11.54296875" style="4" customWidth="1"/>
    <col min="15" max="15" width="10.7265625" style="4" customWidth="1"/>
    <col min="16" max="16" width="10.453125" style="4" bestFit="1" customWidth="1"/>
    <col min="17" max="17" width="10.7265625" style="4" customWidth="1"/>
    <col min="18" max="18" width="12.7265625" style="4" customWidth="1"/>
    <col min="19" max="19" width="13.453125" style="4" bestFit="1" customWidth="1"/>
    <col min="20" max="20" width="12.1796875" style="4" customWidth="1"/>
    <col min="21" max="21" width="8" style="4" bestFit="1" customWidth="1"/>
    <col min="22" max="23" width="12.1796875" style="4" customWidth="1"/>
    <col min="24" max="24" width="15.453125" style="4" customWidth="1"/>
    <col min="25" max="25" width="15.26953125" style="4" customWidth="1"/>
    <col min="26" max="26" width="11.453125" style="4" customWidth="1"/>
    <col min="27" max="27" width="10.7265625" style="4" customWidth="1"/>
    <col min="28" max="28" width="13.7265625" style="4" customWidth="1"/>
    <col min="29" max="29" width="11.1796875" style="4" customWidth="1"/>
    <col min="30" max="30" width="24.453125" style="4" customWidth="1"/>
    <col min="31" max="31" width="12.453125" style="4" bestFit="1" customWidth="1"/>
    <col min="32" max="32" width="9.1796875" style="4"/>
    <col min="33" max="33" width="17.7265625" style="4" customWidth="1"/>
    <col min="34" max="34" width="14.453125" style="4" customWidth="1"/>
    <col min="35" max="16384" width="9.1796875" style="4"/>
  </cols>
  <sheetData>
    <row r="1" spans="2:36" ht="19">
      <c r="B1" s="1795" t="s">
        <v>355</v>
      </c>
      <c r="C1" s="1796"/>
      <c r="D1" s="1796"/>
      <c r="E1" s="1796"/>
      <c r="F1" s="1796"/>
      <c r="G1" s="1796"/>
      <c r="H1" s="1796"/>
      <c r="I1" s="1796"/>
      <c r="J1" s="1796"/>
      <c r="K1" s="1796"/>
      <c r="L1" s="1796"/>
      <c r="M1" s="1796"/>
      <c r="N1" s="1796"/>
      <c r="O1" s="1796"/>
      <c r="P1" s="1796"/>
      <c r="Q1" s="1796"/>
      <c r="R1" s="1796"/>
      <c r="S1" s="1796"/>
      <c r="T1" s="1796"/>
      <c r="U1" s="1796"/>
      <c r="V1" s="1796"/>
      <c r="W1" s="1796"/>
      <c r="X1" s="1796"/>
      <c r="Y1" s="1796"/>
      <c r="Z1" s="1796"/>
      <c r="AA1" s="1796"/>
      <c r="AB1" s="1796"/>
      <c r="AC1" s="1796"/>
      <c r="AD1" s="1796"/>
      <c r="AE1" s="1796"/>
      <c r="AJ1" s="4" t="s">
        <v>71</v>
      </c>
    </row>
    <row r="2" spans="2:36" ht="19">
      <c r="B2" s="1830" t="s">
        <v>363</v>
      </c>
      <c r="C2" s="1808"/>
      <c r="D2" s="1808"/>
      <c r="E2" s="1808"/>
      <c r="F2" s="1808"/>
      <c r="G2" s="1808"/>
      <c r="H2" s="1808"/>
      <c r="I2" s="1808"/>
      <c r="J2" s="1808"/>
      <c r="K2" s="1830" t="s">
        <v>54</v>
      </c>
      <c r="L2" s="1808"/>
      <c r="M2" s="1808"/>
      <c r="N2" s="1808"/>
      <c r="O2" s="1808"/>
      <c r="P2" s="1808"/>
      <c r="Q2" s="1808"/>
      <c r="R2" s="1808"/>
      <c r="S2" s="1808" t="s">
        <v>329</v>
      </c>
      <c r="T2" s="1808"/>
      <c r="U2" s="1808"/>
      <c r="V2" s="1808"/>
      <c r="W2" s="1808"/>
      <c r="X2" s="1808"/>
      <c r="Y2" s="1808"/>
      <c r="Z2" s="1808"/>
      <c r="AA2" s="1808"/>
      <c r="AB2" s="1808"/>
      <c r="AC2" s="1808" t="s">
        <v>671</v>
      </c>
      <c r="AD2" s="1808"/>
      <c r="AE2" s="1808"/>
      <c r="AJ2" s="4" t="s">
        <v>72</v>
      </c>
    </row>
    <row r="3" spans="2:36" ht="28.15" customHeight="1">
      <c r="B3" s="1809" t="s">
        <v>194</v>
      </c>
      <c r="C3" s="1810"/>
      <c r="D3" s="1810"/>
      <c r="E3" s="1828">
        <f>Progress!C78</f>
        <v>198906162.60999998</v>
      </c>
      <c r="F3" s="1845"/>
      <c r="G3" s="1391" t="s">
        <v>199</v>
      </c>
      <c r="H3" s="1392"/>
      <c r="I3" s="1828">
        <v>0</v>
      </c>
      <c r="J3" s="1829" t="s">
        <v>10</v>
      </c>
      <c r="K3" s="1391" t="s">
        <v>104</v>
      </c>
      <c r="L3" s="1392"/>
      <c r="M3" s="1839">
        <v>0</v>
      </c>
      <c r="N3" s="1840"/>
      <c r="O3" s="1391" t="s">
        <v>342</v>
      </c>
      <c r="P3" s="1392"/>
      <c r="Q3" s="1848">
        <f>E3*M3</f>
        <v>0</v>
      </c>
      <c r="R3" s="1851"/>
      <c r="S3" s="1391" t="s">
        <v>330</v>
      </c>
      <c r="T3" s="1392"/>
      <c r="U3" s="1848">
        <f>MAX($C$9:$C$46)</f>
        <v>7</v>
      </c>
      <c r="V3" s="1849"/>
      <c r="W3" s="1391" t="s">
        <v>339</v>
      </c>
      <c r="X3" s="1392"/>
      <c r="Y3" s="1848">
        <f>SUM(F9:F46)</f>
        <v>62889673.528999999</v>
      </c>
      <c r="Z3" s="1849"/>
      <c r="AA3" s="1841" t="s">
        <v>366</v>
      </c>
      <c r="AB3" s="1843">
        <f>MAX(L9:L46)</f>
        <v>46280</v>
      </c>
      <c r="AC3" s="1809" t="s">
        <v>672</v>
      </c>
      <c r="AD3" s="1810"/>
      <c r="AE3" s="652">
        <f>AVERAGE(P9:P59)</f>
        <v>1</v>
      </c>
      <c r="AG3" s="1789" t="s">
        <v>735</v>
      </c>
      <c r="AH3" s="1791">
        <f>AVERAGE(F9:F58)</f>
        <v>8984239.075571429</v>
      </c>
      <c r="AI3" s="1792"/>
    </row>
    <row r="4" spans="2:36" ht="28.15" customHeight="1">
      <c r="B4" s="1809" t="s">
        <v>195</v>
      </c>
      <c r="C4" s="1810"/>
      <c r="D4" s="1810">
        <v>21100000</v>
      </c>
      <c r="E4" s="1846">
        <f>E3</f>
        <v>198906162.60999998</v>
      </c>
      <c r="F4" s="1847" t="s">
        <v>10</v>
      </c>
      <c r="G4" s="1384" t="s">
        <v>198</v>
      </c>
      <c r="H4" s="1385"/>
      <c r="I4" s="1846">
        <v>0</v>
      </c>
      <c r="J4" s="1854" t="e">
        <f>+#REF!+#REF!+I4</f>
        <v>#REF!</v>
      </c>
      <c r="K4" s="1384" t="s">
        <v>105</v>
      </c>
      <c r="L4" s="1385"/>
      <c r="M4" s="1835">
        <v>0</v>
      </c>
      <c r="N4" s="1836"/>
      <c r="O4" s="1384" t="s">
        <v>343</v>
      </c>
      <c r="P4" s="1385"/>
      <c r="Q4" s="1848">
        <f>E3*M4</f>
        <v>0</v>
      </c>
      <c r="R4" s="1851"/>
      <c r="S4" s="1384" t="s">
        <v>356</v>
      </c>
      <c r="T4" s="1385"/>
      <c r="U4" s="1815">
        <f>COUNTIF($N$9:$N$59,"Y")</f>
        <v>7</v>
      </c>
      <c r="V4" s="1816"/>
      <c r="W4" s="1384" t="s">
        <v>360</v>
      </c>
      <c r="X4" s="1385"/>
      <c r="Y4" s="1815">
        <f>SUMIF($N$9:$N$46,"Y",$F$9:$F$46)</f>
        <v>62889673.528999999</v>
      </c>
      <c r="Z4" s="1816"/>
      <c r="AA4" s="1842"/>
      <c r="AB4" s="1844"/>
      <c r="AC4" s="1809" t="s">
        <v>673</v>
      </c>
      <c r="AD4" s="1810"/>
      <c r="AE4" s="652" t="e">
        <f>AVERAGE(W9:W59)</f>
        <v>#DIV/0!</v>
      </c>
      <c r="AG4" s="1790"/>
      <c r="AH4" s="1793"/>
      <c r="AI4" s="1794"/>
    </row>
    <row r="5" spans="2:36" ht="28.15" customHeight="1">
      <c r="B5" s="1809" t="s">
        <v>196</v>
      </c>
      <c r="C5" s="1810"/>
      <c r="D5" s="1810">
        <v>20900000</v>
      </c>
      <c r="E5" s="1846">
        <f>E4</f>
        <v>198906162.60999998</v>
      </c>
      <c r="F5" s="1847" t="e">
        <f>+#REF!+#REF!+E5</f>
        <v>#REF!</v>
      </c>
      <c r="G5" s="1384" t="s">
        <v>200</v>
      </c>
      <c r="H5" s="1385"/>
      <c r="I5" s="1833">
        <f>Y3</f>
        <v>62889673.528999999</v>
      </c>
      <c r="J5" s="1834"/>
      <c r="K5" s="1384" t="s">
        <v>358</v>
      </c>
      <c r="L5" s="1385"/>
      <c r="M5" s="1837">
        <f>ABS(M6/E3)</f>
        <v>5.2537336515257006E-4</v>
      </c>
      <c r="N5" s="1838"/>
      <c r="O5" s="1384" t="s">
        <v>375</v>
      </c>
      <c r="P5" s="1385"/>
      <c r="Q5" s="1852">
        <f>SUM(G9:G58)</f>
        <v>0</v>
      </c>
      <c r="R5" s="1853"/>
      <c r="S5" s="1384" t="s">
        <v>357</v>
      </c>
      <c r="T5" s="1385"/>
      <c r="U5" s="1815">
        <f>COUNTIF($R$9:$R$59,"Y")</f>
        <v>0</v>
      </c>
      <c r="V5" s="1816"/>
      <c r="W5" s="1384" t="s">
        <v>361</v>
      </c>
      <c r="X5" s="1385"/>
      <c r="Y5" s="1815">
        <f>SUMIF($R$9:$R$46,"Y",$F$9:$F$46)</f>
        <v>0</v>
      </c>
      <c r="Z5" s="1816"/>
      <c r="AA5" s="1819" t="s">
        <v>365</v>
      </c>
      <c r="AB5" s="1813">
        <f>Y3/E4</f>
        <v>0.31617760206006923</v>
      </c>
      <c r="AC5" s="1811" t="s">
        <v>674</v>
      </c>
      <c r="AD5" s="1812"/>
      <c r="AE5" s="652" t="e">
        <f>AVERAGE(AA9:AA59)</f>
        <v>#DIV/0!</v>
      </c>
    </row>
    <row r="6" spans="2:36" ht="28.15" customHeight="1" thickBot="1">
      <c r="B6" s="1809" t="s">
        <v>197</v>
      </c>
      <c r="C6" s="1810"/>
      <c r="D6" s="1810">
        <f>D4-D5</f>
        <v>200000</v>
      </c>
      <c r="E6" s="1831">
        <f>E4-E5</f>
        <v>0</v>
      </c>
      <c r="F6" s="1850"/>
      <c r="G6" s="1811" t="s">
        <v>201</v>
      </c>
      <c r="H6" s="1812"/>
      <c r="I6" s="1831">
        <f>M6+Q6+Q5</f>
        <v>-104500</v>
      </c>
      <c r="J6" s="1832"/>
      <c r="K6" s="1811" t="s">
        <v>364</v>
      </c>
      <c r="L6" s="1812"/>
      <c r="M6" s="1817">
        <f>SUM(I9:I58)</f>
        <v>-104500</v>
      </c>
      <c r="N6" s="1818"/>
      <c r="O6" s="1811" t="s">
        <v>376</v>
      </c>
      <c r="P6" s="1812"/>
      <c r="Q6" s="1817">
        <f>SUM(H9:H58)</f>
        <v>0</v>
      </c>
      <c r="R6" s="1818"/>
      <c r="S6" s="1811" t="s">
        <v>359</v>
      </c>
      <c r="T6" s="1812"/>
      <c r="U6" s="1817">
        <f>COUNTA(X9:X59)</f>
        <v>0</v>
      </c>
      <c r="V6" s="1818"/>
      <c r="W6" s="1811" t="s">
        <v>362</v>
      </c>
      <c r="X6" s="1812"/>
      <c r="Y6" s="1817">
        <f>SUM(Y9:Y46)</f>
        <v>0</v>
      </c>
      <c r="Z6" s="1818"/>
      <c r="AA6" s="1819"/>
      <c r="AB6" s="1814"/>
      <c r="AC6" s="1811" t="s">
        <v>675</v>
      </c>
      <c r="AD6" s="1812"/>
      <c r="AE6" s="652" t="str">
        <f>IFERROR(AVERAGE(AC9:AC59),"")</f>
        <v/>
      </c>
    </row>
    <row r="7" spans="2:36" ht="15" customHeight="1" thickBot="1">
      <c r="B7" s="1820" t="s">
        <v>51</v>
      </c>
      <c r="C7" s="1821"/>
      <c r="D7" s="1821"/>
      <c r="E7" s="1822"/>
      <c r="F7" s="1820" t="s">
        <v>52</v>
      </c>
      <c r="G7" s="1821"/>
      <c r="H7" s="1821"/>
      <c r="I7" s="1821"/>
      <c r="J7" s="1823"/>
      <c r="K7" s="1824" t="s">
        <v>53</v>
      </c>
      <c r="L7" s="1822"/>
      <c r="M7" s="1825" t="s">
        <v>103</v>
      </c>
      <c r="N7" s="1826"/>
      <c r="O7" s="1826"/>
      <c r="P7" s="1826"/>
      <c r="Q7" s="1825" t="s">
        <v>445</v>
      </c>
      <c r="R7" s="1826"/>
      <c r="S7" s="1826"/>
      <c r="T7" s="1826"/>
      <c r="U7" s="1826"/>
      <c r="V7" s="1826"/>
      <c r="W7" s="1827"/>
      <c r="X7" s="1825" t="s">
        <v>54</v>
      </c>
      <c r="Y7" s="1826"/>
      <c r="Z7" s="1826"/>
      <c r="AA7" s="1826"/>
      <c r="AB7" s="1827"/>
      <c r="AC7" s="1801" t="s">
        <v>676</v>
      </c>
      <c r="AD7" s="1801" t="s">
        <v>16</v>
      </c>
      <c r="AE7" s="1803"/>
    </row>
    <row r="8" spans="2:36" s="41" customFormat="1" ht="61.5" customHeight="1" thickTop="1" thickBot="1">
      <c r="B8" s="704" t="s">
        <v>17</v>
      </c>
      <c r="C8" s="705" t="s">
        <v>55</v>
      </c>
      <c r="D8" s="705" t="s">
        <v>56</v>
      </c>
      <c r="E8" s="706" t="s">
        <v>57</v>
      </c>
      <c r="F8" s="704" t="s">
        <v>109</v>
      </c>
      <c r="G8" s="705" t="s">
        <v>58</v>
      </c>
      <c r="H8" s="705" t="s">
        <v>59</v>
      </c>
      <c r="I8" s="705" t="s">
        <v>60</v>
      </c>
      <c r="J8" s="707" t="s">
        <v>881</v>
      </c>
      <c r="K8" s="708" t="s">
        <v>107</v>
      </c>
      <c r="L8" s="706" t="s">
        <v>106</v>
      </c>
      <c r="M8" s="704" t="s">
        <v>61</v>
      </c>
      <c r="N8" s="705" t="s">
        <v>732</v>
      </c>
      <c r="O8" s="705" t="s">
        <v>108</v>
      </c>
      <c r="P8" s="707" t="s">
        <v>65</v>
      </c>
      <c r="Q8" s="704" t="s">
        <v>62</v>
      </c>
      <c r="R8" s="705" t="s">
        <v>733</v>
      </c>
      <c r="S8" s="706" t="s">
        <v>63</v>
      </c>
      <c r="T8" s="709" t="s">
        <v>64</v>
      </c>
      <c r="U8" s="705" t="s">
        <v>734</v>
      </c>
      <c r="V8" s="707" t="s">
        <v>731</v>
      </c>
      <c r="W8" s="710" t="s">
        <v>65</v>
      </c>
      <c r="X8" s="704" t="s">
        <v>66</v>
      </c>
      <c r="Y8" s="705" t="s">
        <v>67</v>
      </c>
      <c r="Z8" s="705" t="s">
        <v>68</v>
      </c>
      <c r="AA8" s="705" t="s">
        <v>69</v>
      </c>
      <c r="AB8" s="706" t="s">
        <v>70</v>
      </c>
      <c r="AC8" s="1802"/>
      <c r="AD8" s="1804"/>
      <c r="AE8" s="1805"/>
    </row>
    <row r="9" spans="2:36" ht="15" thickTop="1">
      <c r="B9" s="711">
        <v>1</v>
      </c>
      <c r="C9" s="722">
        <v>1</v>
      </c>
      <c r="D9" s="722" t="s">
        <v>1049</v>
      </c>
      <c r="E9" s="723">
        <v>0</v>
      </c>
      <c r="F9" s="712">
        <v>3437652.2</v>
      </c>
      <c r="G9" s="713">
        <f t="shared" ref="G9" si="0">IF(ISBLANK(F9),"",-F9*$M$3)</f>
        <v>0</v>
      </c>
      <c r="H9" s="739">
        <f t="shared" ref="H9" si="1">IF(ISBLANK(F9),"",-F9*$M$4)</f>
        <v>0</v>
      </c>
      <c r="I9" s="724">
        <v>-104500</v>
      </c>
      <c r="J9" s="725">
        <f t="shared" ref="J9:J14" si="2">IF(ISBLANK(F9),"",(SUM(F9:I9)+(F9+G9)*0.15))</f>
        <v>3848800.0300000003</v>
      </c>
      <c r="K9" s="715">
        <v>45868</v>
      </c>
      <c r="L9" s="716">
        <v>45991</v>
      </c>
      <c r="M9" s="728">
        <v>45993</v>
      </c>
      <c r="N9" s="729" t="s">
        <v>71</v>
      </c>
      <c r="O9" s="730">
        <v>45993</v>
      </c>
      <c r="P9" s="731">
        <f t="shared" ref="P9:P10" si="3">IF(ISBLANK(O9),"",O9-M9)</f>
        <v>0</v>
      </c>
      <c r="Q9" s="717"/>
      <c r="R9" s="718"/>
      <c r="S9" s="716"/>
      <c r="T9" s="719"/>
      <c r="U9" s="718"/>
      <c r="V9" s="720"/>
      <c r="W9" s="734" t="str">
        <f t="shared" ref="W9:W19" si="4">IF(ISBLANK(V9),"",V9-Q9)</f>
        <v/>
      </c>
      <c r="X9" s="717"/>
      <c r="Y9" s="714"/>
      <c r="Z9" s="735" t="str">
        <f t="shared" ref="Z9:Z15" si="5">IF(ISBLANK(Y9),"",Y9/J9)</f>
        <v/>
      </c>
      <c r="AA9" s="736" t="str">
        <f t="shared" ref="AA9:AA15" si="6">IF(ISBLANK(X9),"",X9-V9)</f>
        <v/>
      </c>
      <c r="AB9" s="725" t="str">
        <f t="shared" ref="AB9:AB15" si="7">IF(ISBLANK(Y9),"",(J9-Y9))</f>
        <v/>
      </c>
      <c r="AC9" s="236"/>
      <c r="AD9" s="1806"/>
      <c r="AE9" s="1807"/>
    </row>
    <row r="10" spans="2:36">
      <c r="B10" s="721">
        <v>2</v>
      </c>
      <c r="C10" s="722">
        <v>2</v>
      </c>
      <c r="D10" s="722" t="s">
        <v>1112</v>
      </c>
      <c r="E10" s="723">
        <v>0</v>
      </c>
      <c r="F10" s="712">
        <v>5352442.12</v>
      </c>
      <c r="G10" s="713">
        <v>0</v>
      </c>
      <c r="H10" s="739">
        <v>0</v>
      </c>
      <c r="I10" s="724">
        <v>0</v>
      </c>
      <c r="J10" s="725">
        <f t="shared" si="2"/>
        <v>6155308.4380000001</v>
      </c>
      <c r="K10" s="715">
        <f t="shared" ref="K10:K15" si="8">L9+1</f>
        <v>45992</v>
      </c>
      <c r="L10" s="716">
        <f>K10+14</f>
        <v>46006</v>
      </c>
      <c r="M10" s="728">
        <f>L10+2</f>
        <v>46008</v>
      </c>
      <c r="N10" s="729" t="s">
        <v>71</v>
      </c>
      <c r="O10" s="730">
        <v>46009</v>
      </c>
      <c r="P10" s="731">
        <f t="shared" si="3"/>
        <v>1</v>
      </c>
      <c r="Q10" s="728"/>
      <c r="R10" s="729"/>
      <c r="S10" s="727"/>
      <c r="T10" s="732"/>
      <c r="U10" s="729"/>
      <c r="V10" s="733"/>
      <c r="W10" s="734" t="str">
        <f t="shared" si="4"/>
        <v/>
      </c>
      <c r="X10" s="728"/>
      <c r="Y10" s="724"/>
      <c r="Z10" s="735" t="str">
        <f t="shared" si="5"/>
        <v/>
      </c>
      <c r="AA10" s="736" t="str">
        <f t="shared" si="6"/>
        <v/>
      </c>
      <c r="AB10" s="725" t="str">
        <f t="shared" si="7"/>
        <v/>
      </c>
      <c r="AC10" s="237"/>
      <c r="AD10" s="1797"/>
      <c r="AE10" s="1798"/>
      <c r="AH10" s="737"/>
    </row>
    <row r="11" spans="2:36">
      <c r="B11" s="721">
        <v>3</v>
      </c>
      <c r="C11" s="722">
        <v>3</v>
      </c>
      <c r="D11" s="722" t="s">
        <v>1248</v>
      </c>
      <c r="E11" s="723">
        <v>0</v>
      </c>
      <c r="F11" s="712">
        <v>10988940.119999999</v>
      </c>
      <c r="G11" s="713">
        <v>0</v>
      </c>
      <c r="H11" s="739">
        <v>0</v>
      </c>
      <c r="I11" s="724">
        <v>0</v>
      </c>
      <c r="J11" s="725">
        <f t="shared" si="2"/>
        <v>12637281.137999998</v>
      </c>
      <c r="K11" s="715">
        <f t="shared" si="8"/>
        <v>46007</v>
      </c>
      <c r="L11" s="716">
        <f>K11+40</f>
        <v>46047</v>
      </c>
      <c r="M11" s="728">
        <f>L11+2</f>
        <v>46049</v>
      </c>
      <c r="N11" s="729" t="s">
        <v>71</v>
      </c>
      <c r="O11" s="730">
        <f>M11+1</f>
        <v>46050</v>
      </c>
      <c r="P11" s="731">
        <f t="shared" ref="P11:P12" si="9">IF(ISBLANK(O11),"",O11-M11)</f>
        <v>1</v>
      </c>
      <c r="Q11" s="728"/>
      <c r="R11" s="729"/>
      <c r="S11" s="727"/>
      <c r="T11" s="732"/>
      <c r="U11" s="729"/>
      <c r="V11" s="733"/>
      <c r="W11" s="734" t="str">
        <f t="shared" si="4"/>
        <v/>
      </c>
      <c r="X11" s="728"/>
      <c r="Y11" s="724"/>
      <c r="Z11" s="735" t="str">
        <f t="shared" si="5"/>
        <v/>
      </c>
      <c r="AA11" s="736" t="str">
        <f t="shared" si="6"/>
        <v/>
      </c>
      <c r="AB11" s="725" t="str">
        <f t="shared" si="7"/>
        <v/>
      </c>
      <c r="AC11" s="237"/>
      <c r="AD11" s="1797"/>
      <c r="AE11" s="1798"/>
    </row>
    <row r="12" spans="2:36">
      <c r="B12" s="721">
        <v>4</v>
      </c>
      <c r="C12" s="722">
        <v>4</v>
      </c>
      <c r="D12" s="722" t="s">
        <v>1307</v>
      </c>
      <c r="E12" s="723">
        <v>2</v>
      </c>
      <c r="F12" s="712">
        <v>12998014</v>
      </c>
      <c r="G12" s="713">
        <v>0</v>
      </c>
      <c r="H12" s="739">
        <v>0</v>
      </c>
      <c r="I12" s="724">
        <v>0</v>
      </c>
      <c r="J12" s="725">
        <f t="shared" si="2"/>
        <v>14947716.1</v>
      </c>
      <c r="K12" s="715">
        <f t="shared" si="8"/>
        <v>46048</v>
      </c>
      <c r="L12" s="727">
        <v>46112</v>
      </c>
      <c r="M12" s="728">
        <v>46139</v>
      </c>
      <c r="N12" s="729" t="s">
        <v>71</v>
      </c>
      <c r="O12" s="730">
        <f>M12</f>
        <v>46139</v>
      </c>
      <c r="P12" s="731">
        <f t="shared" si="9"/>
        <v>0</v>
      </c>
      <c r="Q12" s="728"/>
      <c r="R12" s="729"/>
      <c r="S12" s="727"/>
      <c r="T12" s="732"/>
      <c r="U12" s="729"/>
      <c r="V12" s="733"/>
      <c r="W12" s="734" t="str">
        <f t="shared" si="4"/>
        <v/>
      </c>
      <c r="X12" s="728"/>
      <c r="Y12" s="724"/>
      <c r="Z12" s="735" t="str">
        <f t="shared" si="5"/>
        <v/>
      </c>
      <c r="AA12" s="736" t="str">
        <f t="shared" si="6"/>
        <v/>
      </c>
      <c r="AB12" s="725" t="str">
        <f t="shared" si="7"/>
        <v/>
      </c>
      <c r="AC12" s="237" t="str">
        <f t="shared" ref="AC12:AC59" si="10">IF(ISBLANK(X12),"",X12-M12)</f>
        <v/>
      </c>
      <c r="AD12" s="1797"/>
      <c r="AE12" s="1798"/>
    </row>
    <row r="13" spans="2:36">
      <c r="B13" s="721">
        <v>5</v>
      </c>
      <c r="C13" s="722">
        <v>5</v>
      </c>
      <c r="D13" s="722" t="s">
        <v>1338</v>
      </c>
      <c r="E13" s="723">
        <v>0</v>
      </c>
      <c r="F13" s="712">
        <v>9370944.5600000005</v>
      </c>
      <c r="G13" s="713">
        <v>0</v>
      </c>
      <c r="H13" s="739">
        <v>0</v>
      </c>
      <c r="I13" s="724">
        <v>0</v>
      </c>
      <c r="J13" s="725">
        <f t="shared" si="2"/>
        <v>10776586.244000001</v>
      </c>
      <c r="K13" s="715">
        <f t="shared" si="8"/>
        <v>46113</v>
      </c>
      <c r="L13" s="727">
        <v>46196</v>
      </c>
      <c r="M13" s="728">
        <v>46198</v>
      </c>
      <c r="N13" s="729" t="s">
        <v>71</v>
      </c>
      <c r="O13" s="730">
        <f>M13</f>
        <v>46198</v>
      </c>
      <c r="P13" s="731">
        <f t="shared" ref="P13:P15" si="11">IF(ISBLANK(O13),"",O13-M13)</f>
        <v>0</v>
      </c>
      <c r="Q13" s="728"/>
      <c r="R13" s="729"/>
      <c r="S13" s="727"/>
      <c r="T13" s="732"/>
      <c r="U13" s="729"/>
      <c r="V13" s="733"/>
      <c r="W13" s="734" t="str">
        <f t="shared" si="4"/>
        <v/>
      </c>
      <c r="X13" s="728"/>
      <c r="Y13" s="724"/>
      <c r="Z13" s="735" t="str">
        <f t="shared" si="5"/>
        <v/>
      </c>
      <c r="AA13" s="736" t="str">
        <f t="shared" si="6"/>
        <v/>
      </c>
      <c r="AB13" s="725" t="str">
        <f t="shared" si="7"/>
        <v/>
      </c>
      <c r="AC13" s="237" t="str">
        <f t="shared" si="10"/>
        <v/>
      </c>
      <c r="AD13" s="1797"/>
      <c r="AE13" s="1798"/>
    </row>
    <row r="14" spans="2:36">
      <c r="B14" s="721">
        <v>6</v>
      </c>
      <c r="C14" s="722">
        <v>6</v>
      </c>
      <c r="D14" s="722" t="s">
        <v>1503</v>
      </c>
      <c r="E14" s="723">
        <v>0</v>
      </c>
      <c r="F14" s="712">
        <v>8014146.0530000003</v>
      </c>
      <c r="G14" s="713">
        <v>0</v>
      </c>
      <c r="H14" s="739">
        <v>0</v>
      </c>
      <c r="I14" s="724">
        <v>0</v>
      </c>
      <c r="J14" s="725">
        <f t="shared" si="2"/>
        <v>9216267.9609500002</v>
      </c>
      <c r="K14" s="726">
        <f t="shared" si="8"/>
        <v>46197</v>
      </c>
      <c r="L14" s="727">
        <f>K14+18</f>
        <v>46215</v>
      </c>
      <c r="M14" s="728">
        <v>46242</v>
      </c>
      <c r="N14" s="729" t="s">
        <v>71</v>
      </c>
      <c r="O14" s="730">
        <f>M14</f>
        <v>46242</v>
      </c>
      <c r="P14" s="731">
        <f t="shared" si="11"/>
        <v>0</v>
      </c>
      <c r="Q14" s="728"/>
      <c r="R14" s="729"/>
      <c r="S14" s="727"/>
      <c r="T14" s="732"/>
      <c r="U14" s="729"/>
      <c r="V14" s="733"/>
      <c r="W14" s="734" t="str">
        <f t="shared" si="4"/>
        <v/>
      </c>
      <c r="X14" s="728"/>
      <c r="Y14" s="724"/>
      <c r="Z14" s="735" t="str">
        <f t="shared" si="5"/>
        <v/>
      </c>
      <c r="AA14" s="736" t="str">
        <f t="shared" si="6"/>
        <v/>
      </c>
      <c r="AB14" s="725" t="str">
        <f t="shared" si="7"/>
        <v/>
      </c>
      <c r="AC14" s="237" t="str">
        <f t="shared" si="10"/>
        <v/>
      </c>
      <c r="AD14" s="1797"/>
      <c r="AE14" s="1798"/>
    </row>
    <row r="15" spans="2:36">
      <c r="B15" s="721">
        <v>7</v>
      </c>
      <c r="C15" s="722">
        <v>7</v>
      </c>
      <c r="D15" s="722" t="s">
        <v>6057</v>
      </c>
      <c r="E15" s="723">
        <v>0</v>
      </c>
      <c r="F15" s="738">
        <v>12727534.476</v>
      </c>
      <c r="G15" s="713">
        <v>0</v>
      </c>
      <c r="H15" s="739">
        <v>0</v>
      </c>
      <c r="I15" s="724">
        <v>0</v>
      </c>
      <c r="J15" s="725">
        <f t="shared" ref="J15" si="12">IF(ISBLANK(F15),"",(SUM(F15:I15)+(F15+G15)*0.15))</f>
        <v>14636664.647399999</v>
      </c>
      <c r="K15" s="726">
        <f t="shared" si="8"/>
        <v>46216</v>
      </c>
      <c r="L15" s="727">
        <f>K15+64</f>
        <v>46280</v>
      </c>
      <c r="M15" s="728">
        <f>L15+15</f>
        <v>46295</v>
      </c>
      <c r="N15" s="729" t="s">
        <v>71</v>
      </c>
      <c r="O15" s="730">
        <f>M15+5</f>
        <v>46300</v>
      </c>
      <c r="P15" s="731">
        <f t="shared" si="11"/>
        <v>5</v>
      </c>
      <c r="Q15" s="728"/>
      <c r="R15" s="729"/>
      <c r="S15" s="727"/>
      <c r="T15" s="732"/>
      <c r="U15" s="729"/>
      <c r="V15" s="733"/>
      <c r="W15" s="734" t="str">
        <f t="shared" si="4"/>
        <v/>
      </c>
      <c r="X15" s="728"/>
      <c r="Y15" s="724"/>
      <c r="Z15" s="735" t="str">
        <f t="shared" si="5"/>
        <v/>
      </c>
      <c r="AA15" s="736" t="str">
        <f t="shared" si="6"/>
        <v/>
      </c>
      <c r="AB15" s="725" t="str">
        <f t="shared" si="7"/>
        <v/>
      </c>
      <c r="AC15" s="237" t="str">
        <f t="shared" si="10"/>
        <v/>
      </c>
      <c r="AD15" s="1797"/>
      <c r="AE15" s="1798"/>
    </row>
    <row r="16" spans="2:36">
      <c r="B16" s="721">
        <v>8</v>
      </c>
      <c r="C16" s="722"/>
      <c r="D16" s="722"/>
      <c r="E16" s="723"/>
      <c r="F16" s="738"/>
      <c r="G16" s="713"/>
      <c r="H16" s="739"/>
      <c r="I16" s="724"/>
      <c r="J16" s="725"/>
      <c r="K16" s="726"/>
      <c r="L16" s="727"/>
      <c r="M16" s="728"/>
      <c r="N16" s="729"/>
      <c r="O16" s="730"/>
      <c r="P16" s="731"/>
      <c r="Q16" s="728"/>
      <c r="R16" s="729"/>
      <c r="S16" s="727"/>
      <c r="T16" s="732"/>
      <c r="U16" s="729"/>
      <c r="V16" s="733"/>
      <c r="W16" s="734" t="str">
        <f t="shared" si="4"/>
        <v/>
      </c>
      <c r="X16" s="728"/>
      <c r="Y16" s="724"/>
      <c r="Z16" s="735" t="str">
        <f t="shared" ref="Z16:Z19" si="13">IF(ISBLANK(Y16),"",Y16/J16)</f>
        <v/>
      </c>
      <c r="AA16" s="736" t="str">
        <f t="shared" ref="AA16:AA19" si="14">IF(ISBLANK(X16),"",X16-V16)</f>
        <v/>
      </c>
      <c r="AB16" s="725" t="str">
        <f t="shared" ref="AB16:AB19" si="15">IF(ISBLANK(Y16),"",(J16-Y16))</f>
        <v/>
      </c>
      <c r="AC16" s="237" t="str">
        <f t="shared" si="10"/>
        <v/>
      </c>
      <c r="AD16" s="1797"/>
      <c r="AE16" s="1798"/>
    </row>
    <row r="17" spans="2:31">
      <c r="B17" s="721">
        <v>9</v>
      </c>
      <c r="C17" s="722"/>
      <c r="D17" s="722"/>
      <c r="E17" s="723"/>
      <c r="F17" s="738"/>
      <c r="G17" s="739"/>
      <c r="H17" s="739"/>
      <c r="I17" s="724"/>
      <c r="J17" s="725"/>
      <c r="K17" s="726"/>
      <c r="L17" s="727"/>
      <c r="M17" s="728"/>
      <c r="N17" s="729"/>
      <c r="O17" s="730"/>
      <c r="P17" s="731"/>
      <c r="Q17" s="728"/>
      <c r="R17" s="729"/>
      <c r="S17" s="727"/>
      <c r="T17" s="732"/>
      <c r="U17" s="729"/>
      <c r="V17" s="733"/>
      <c r="W17" s="734" t="str">
        <f t="shared" si="4"/>
        <v/>
      </c>
      <c r="X17" s="728"/>
      <c r="Y17" s="724"/>
      <c r="Z17" s="735" t="str">
        <f t="shared" si="13"/>
        <v/>
      </c>
      <c r="AA17" s="736" t="str">
        <f t="shared" si="14"/>
        <v/>
      </c>
      <c r="AB17" s="725" t="str">
        <f t="shared" si="15"/>
        <v/>
      </c>
      <c r="AC17" s="237" t="str">
        <f t="shared" si="10"/>
        <v/>
      </c>
      <c r="AD17" s="1797"/>
      <c r="AE17" s="1798"/>
    </row>
    <row r="18" spans="2:31">
      <c r="B18" s="721">
        <v>10</v>
      </c>
      <c r="C18" s="722"/>
      <c r="D18" s="722"/>
      <c r="E18" s="723"/>
      <c r="F18" s="738"/>
      <c r="G18" s="739"/>
      <c r="H18" s="739"/>
      <c r="I18" s="724"/>
      <c r="J18" s="725"/>
      <c r="K18" s="726"/>
      <c r="L18" s="727"/>
      <c r="M18" s="728"/>
      <c r="N18" s="729"/>
      <c r="O18" s="730"/>
      <c r="P18" s="731"/>
      <c r="Q18" s="728"/>
      <c r="R18" s="729"/>
      <c r="S18" s="727"/>
      <c r="T18" s="732"/>
      <c r="U18" s="729"/>
      <c r="V18" s="733"/>
      <c r="W18" s="734" t="str">
        <f t="shared" si="4"/>
        <v/>
      </c>
      <c r="X18" s="728"/>
      <c r="Y18" s="724"/>
      <c r="Z18" s="735" t="str">
        <f t="shared" si="13"/>
        <v/>
      </c>
      <c r="AA18" s="736" t="str">
        <f t="shared" si="14"/>
        <v/>
      </c>
      <c r="AB18" s="725" t="str">
        <f t="shared" si="15"/>
        <v/>
      </c>
      <c r="AC18" s="237" t="str">
        <f t="shared" si="10"/>
        <v/>
      </c>
      <c r="AD18" s="1797"/>
      <c r="AE18" s="1798"/>
    </row>
    <row r="19" spans="2:31">
      <c r="B19" s="721">
        <v>11</v>
      </c>
      <c r="C19" s="722"/>
      <c r="D19" s="722"/>
      <c r="E19" s="723"/>
      <c r="F19" s="738"/>
      <c r="G19" s="739"/>
      <c r="H19" s="739"/>
      <c r="I19" s="724"/>
      <c r="J19" s="725"/>
      <c r="K19" s="726"/>
      <c r="L19" s="727"/>
      <c r="M19" s="728"/>
      <c r="N19" s="729"/>
      <c r="O19" s="730"/>
      <c r="P19" s="731"/>
      <c r="Q19" s="728"/>
      <c r="R19" s="729"/>
      <c r="S19" s="727"/>
      <c r="T19" s="732"/>
      <c r="U19" s="729"/>
      <c r="V19" s="733"/>
      <c r="W19" s="734" t="str">
        <f t="shared" si="4"/>
        <v/>
      </c>
      <c r="X19" s="728"/>
      <c r="Y19" s="724"/>
      <c r="Z19" s="735" t="str">
        <f t="shared" si="13"/>
        <v/>
      </c>
      <c r="AA19" s="736" t="str">
        <f t="shared" si="14"/>
        <v/>
      </c>
      <c r="AB19" s="725" t="str">
        <f t="shared" si="15"/>
        <v/>
      </c>
      <c r="AC19" s="237" t="str">
        <f t="shared" si="10"/>
        <v/>
      </c>
      <c r="AD19" s="1797"/>
      <c r="AE19" s="1798"/>
    </row>
    <row r="20" spans="2:31">
      <c r="B20" s="721">
        <v>12</v>
      </c>
      <c r="C20" s="722"/>
      <c r="D20" s="722"/>
      <c r="E20" s="723"/>
      <c r="F20" s="886"/>
      <c r="G20" s="739"/>
      <c r="H20" s="739"/>
      <c r="I20" s="724"/>
      <c r="J20" s="725"/>
      <c r="K20" s="726"/>
      <c r="L20" s="727"/>
      <c r="M20" s="728"/>
      <c r="N20" s="729"/>
      <c r="O20" s="730"/>
      <c r="P20" s="731"/>
      <c r="Q20" s="728"/>
      <c r="R20" s="729"/>
      <c r="S20" s="727"/>
      <c r="T20" s="732"/>
      <c r="U20" s="729"/>
      <c r="V20" s="733"/>
      <c r="W20" s="734" t="str">
        <f t="shared" ref="W20:W59" si="16">IF(ISBLANK(V20),"",V20-Q20)</f>
        <v/>
      </c>
      <c r="X20" s="728"/>
      <c r="Y20" s="724"/>
      <c r="Z20" s="735" t="str">
        <f t="shared" ref="Z20:Z46" si="17">IF(ISBLANK(Y20),"",Y20/J20)</f>
        <v/>
      </c>
      <c r="AA20" s="736" t="str">
        <f t="shared" ref="AA20:AA59" si="18">IF(ISBLANK(X20),"",X20-V20)</f>
        <v/>
      </c>
      <c r="AB20" s="725" t="str">
        <f t="shared" ref="AB20:AB46" si="19">IF(ISBLANK(Y20),"",(J20-Y20))</f>
        <v/>
      </c>
      <c r="AC20" s="237" t="str">
        <f t="shared" si="10"/>
        <v/>
      </c>
      <c r="AD20" s="1797"/>
      <c r="AE20" s="1798"/>
    </row>
    <row r="21" spans="2:31">
      <c r="B21" s="721">
        <v>13</v>
      </c>
      <c r="C21" s="722"/>
      <c r="D21" s="722"/>
      <c r="E21" s="723"/>
      <c r="F21" s="886"/>
      <c r="G21" s="739"/>
      <c r="H21" s="739"/>
      <c r="I21" s="724"/>
      <c r="J21" s="725"/>
      <c r="K21" s="726"/>
      <c r="L21" s="727"/>
      <c r="M21" s="728"/>
      <c r="N21" s="729"/>
      <c r="O21" s="730"/>
      <c r="P21" s="731"/>
      <c r="Q21" s="728"/>
      <c r="R21" s="729"/>
      <c r="S21" s="727"/>
      <c r="T21" s="732"/>
      <c r="U21" s="729"/>
      <c r="V21" s="733"/>
      <c r="W21" s="734" t="str">
        <f t="shared" si="16"/>
        <v/>
      </c>
      <c r="X21" s="728"/>
      <c r="Y21" s="724"/>
      <c r="Z21" s="735" t="str">
        <f t="shared" si="17"/>
        <v/>
      </c>
      <c r="AA21" s="736" t="str">
        <f t="shared" si="18"/>
        <v/>
      </c>
      <c r="AB21" s="725" t="str">
        <f t="shared" si="19"/>
        <v/>
      </c>
      <c r="AC21" s="237" t="str">
        <f t="shared" si="10"/>
        <v/>
      </c>
      <c r="AD21" s="1797"/>
      <c r="AE21" s="1798"/>
    </row>
    <row r="22" spans="2:31">
      <c r="B22" s="721">
        <v>14</v>
      </c>
      <c r="C22" s="722"/>
      <c r="D22" s="722"/>
      <c r="E22" s="723"/>
      <c r="F22" s="738"/>
      <c r="G22" s="739"/>
      <c r="H22" s="739"/>
      <c r="I22" s="724"/>
      <c r="J22" s="725"/>
      <c r="K22" s="726"/>
      <c r="L22" s="727"/>
      <c r="M22" s="728"/>
      <c r="N22" s="729"/>
      <c r="O22" s="730"/>
      <c r="P22" s="731"/>
      <c r="Q22" s="728"/>
      <c r="R22" s="729"/>
      <c r="S22" s="727"/>
      <c r="T22" s="732"/>
      <c r="U22" s="729"/>
      <c r="V22" s="733"/>
      <c r="W22" s="734" t="str">
        <f t="shared" si="16"/>
        <v/>
      </c>
      <c r="X22" s="728"/>
      <c r="Y22" s="724"/>
      <c r="Z22" s="735" t="str">
        <f t="shared" si="17"/>
        <v/>
      </c>
      <c r="AA22" s="736" t="str">
        <f t="shared" si="18"/>
        <v/>
      </c>
      <c r="AB22" s="725" t="str">
        <f t="shared" si="19"/>
        <v/>
      </c>
      <c r="AC22" s="237" t="str">
        <f t="shared" si="10"/>
        <v/>
      </c>
      <c r="AD22" s="1797"/>
      <c r="AE22" s="1798"/>
    </row>
    <row r="23" spans="2:31">
      <c r="B23" s="721">
        <v>15</v>
      </c>
      <c r="C23" s="722"/>
      <c r="D23" s="722"/>
      <c r="E23" s="723"/>
      <c r="F23" s="738"/>
      <c r="G23" s="739"/>
      <c r="H23" s="739"/>
      <c r="I23" s="724"/>
      <c r="J23" s="725"/>
      <c r="K23" s="726"/>
      <c r="L23" s="727"/>
      <c r="M23" s="728"/>
      <c r="N23" s="729"/>
      <c r="O23" s="730"/>
      <c r="P23" s="731"/>
      <c r="Q23" s="728"/>
      <c r="R23" s="729"/>
      <c r="S23" s="727"/>
      <c r="T23" s="732"/>
      <c r="U23" s="729"/>
      <c r="V23" s="733"/>
      <c r="W23" s="734" t="str">
        <f t="shared" si="16"/>
        <v/>
      </c>
      <c r="X23" s="728"/>
      <c r="Y23" s="724"/>
      <c r="Z23" s="735" t="str">
        <f t="shared" si="17"/>
        <v/>
      </c>
      <c r="AA23" s="736" t="str">
        <f t="shared" si="18"/>
        <v/>
      </c>
      <c r="AB23" s="725" t="str">
        <f t="shared" si="19"/>
        <v/>
      </c>
      <c r="AC23" s="237" t="str">
        <f t="shared" si="10"/>
        <v/>
      </c>
      <c r="AD23" s="1797"/>
      <c r="AE23" s="1798"/>
    </row>
    <row r="24" spans="2:31">
      <c r="B24" s="721">
        <v>16</v>
      </c>
      <c r="C24" s="722"/>
      <c r="D24" s="722"/>
      <c r="E24" s="723"/>
      <c r="F24" s="738"/>
      <c r="G24" s="739"/>
      <c r="H24" s="739"/>
      <c r="I24" s="724"/>
      <c r="J24" s="725"/>
      <c r="K24" s="726"/>
      <c r="L24" s="727"/>
      <c r="M24" s="728"/>
      <c r="N24" s="729"/>
      <c r="O24" s="730"/>
      <c r="P24" s="731"/>
      <c r="Q24" s="728"/>
      <c r="R24" s="729"/>
      <c r="S24" s="727"/>
      <c r="T24" s="732"/>
      <c r="U24" s="729"/>
      <c r="V24" s="733"/>
      <c r="W24" s="734" t="str">
        <f t="shared" si="16"/>
        <v/>
      </c>
      <c r="X24" s="728"/>
      <c r="Y24" s="724"/>
      <c r="Z24" s="735" t="str">
        <f t="shared" si="17"/>
        <v/>
      </c>
      <c r="AA24" s="736"/>
      <c r="AB24" s="725" t="str">
        <f t="shared" si="19"/>
        <v/>
      </c>
      <c r="AC24" s="237"/>
      <c r="AD24" s="1797"/>
      <c r="AE24" s="1798"/>
    </row>
    <row r="25" spans="2:31">
      <c r="B25" s="721">
        <v>17</v>
      </c>
      <c r="C25" s="722"/>
      <c r="D25" s="722"/>
      <c r="E25" s="723"/>
      <c r="F25" s="738"/>
      <c r="G25" s="739" t="str">
        <f t="shared" ref="G25:G58" si="20">IF(ISBLANK(F25),"",-F25*$M$3)</f>
        <v/>
      </c>
      <c r="H25" s="739" t="str">
        <f t="shared" ref="H25:H58" si="21">IF(ISBLANK(F25),"",-F25*$M$4)</f>
        <v/>
      </c>
      <c r="I25" s="724"/>
      <c r="J25" s="725" t="str">
        <f t="shared" ref="J25:J58" si="22">IF(ISBLANK(F25),"",(SUM(F25:I25)+(F25+G25)*0.15))</f>
        <v/>
      </c>
      <c r="K25" s="726"/>
      <c r="L25" s="727"/>
      <c r="M25" s="728"/>
      <c r="N25" s="729"/>
      <c r="O25" s="730"/>
      <c r="P25" s="731" t="str">
        <f t="shared" ref="P25:P59" si="23">IF(ISBLANK(O25),"",O25-M25)</f>
        <v/>
      </c>
      <c r="Q25" s="728"/>
      <c r="R25" s="729"/>
      <c r="S25" s="727"/>
      <c r="T25" s="732"/>
      <c r="U25" s="729"/>
      <c r="V25" s="733"/>
      <c r="W25" s="734" t="str">
        <f t="shared" si="16"/>
        <v/>
      </c>
      <c r="X25" s="728"/>
      <c r="Y25" s="724"/>
      <c r="Z25" s="735" t="str">
        <f t="shared" si="17"/>
        <v/>
      </c>
      <c r="AA25" s="736" t="str">
        <f t="shared" si="18"/>
        <v/>
      </c>
      <c r="AB25" s="725" t="str">
        <f t="shared" si="19"/>
        <v/>
      </c>
      <c r="AC25" s="237" t="str">
        <f t="shared" si="10"/>
        <v/>
      </c>
      <c r="AD25" s="1797"/>
      <c r="AE25" s="1798"/>
    </row>
    <row r="26" spans="2:31">
      <c r="B26" s="721">
        <v>18</v>
      </c>
      <c r="C26" s="722"/>
      <c r="D26" s="722"/>
      <c r="E26" s="723"/>
      <c r="F26" s="738"/>
      <c r="G26" s="739" t="str">
        <f t="shared" si="20"/>
        <v/>
      </c>
      <c r="H26" s="739" t="str">
        <f t="shared" si="21"/>
        <v/>
      </c>
      <c r="I26" s="724"/>
      <c r="J26" s="725" t="str">
        <f t="shared" si="22"/>
        <v/>
      </c>
      <c r="K26" s="726"/>
      <c r="L26" s="727"/>
      <c r="M26" s="728"/>
      <c r="N26" s="729"/>
      <c r="O26" s="730"/>
      <c r="P26" s="731" t="str">
        <f t="shared" si="23"/>
        <v/>
      </c>
      <c r="Q26" s="728"/>
      <c r="R26" s="729"/>
      <c r="S26" s="727"/>
      <c r="T26" s="732"/>
      <c r="U26" s="729"/>
      <c r="V26" s="733"/>
      <c r="W26" s="734" t="str">
        <f t="shared" si="16"/>
        <v/>
      </c>
      <c r="X26" s="728"/>
      <c r="Y26" s="724"/>
      <c r="Z26" s="735" t="str">
        <f t="shared" si="17"/>
        <v/>
      </c>
      <c r="AA26" s="736" t="str">
        <f t="shared" si="18"/>
        <v/>
      </c>
      <c r="AB26" s="725" t="str">
        <f t="shared" si="19"/>
        <v/>
      </c>
      <c r="AC26" s="237" t="str">
        <f t="shared" si="10"/>
        <v/>
      </c>
      <c r="AD26" s="1797"/>
      <c r="AE26" s="1798"/>
    </row>
    <row r="27" spans="2:31">
      <c r="B27" s="721">
        <v>19</v>
      </c>
      <c r="C27" s="722"/>
      <c r="D27" s="722"/>
      <c r="E27" s="723"/>
      <c r="F27" s="738"/>
      <c r="G27" s="739" t="str">
        <f t="shared" si="20"/>
        <v/>
      </c>
      <c r="H27" s="739" t="str">
        <f t="shared" si="21"/>
        <v/>
      </c>
      <c r="I27" s="724"/>
      <c r="J27" s="725" t="str">
        <f t="shared" si="22"/>
        <v/>
      </c>
      <c r="K27" s="726"/>
      <c r="L27" s="727"/>
      <c r="M27" s="728"/>
      <c r="N27" s="729"/>
      <c r="O27" s="730"/>
      <c r="P27" s="731" t="str">
        <f t="shared" si="23"/>
        <v/>
      </c>
      <c r="Q27" s="728"/>
      <c r="R27" s="729"/>
      <c r="S27" s="727"/>
      <c r="T27" s="732"/>
      <c r="U27" s="729"/>
      <c r="V27" s="733"/>
      <c r="W27" s="734" t="str">
        <f t="shared" si="16"/>
        <v/>
      </c>
      <c r="X27" s="728"/>
      <c r="Y27" s="724"/>
      <c r="Z27" s="735" t="str">
        <f t="shared" si="17"/>
        <v/>
      </c>
      <c r="AA27" s="736" t="str">
        <f t="shared" si="18"/>
        <v/>
      </c>
      <c r="AB27" s="725" t="str">
        <f t="shared" si="19"/>
        <v/>
      </c>
      <c r="AC27" s="237" t="str">
        <f t="shared" si="10"/>
        <v/>
      </c>
      <c r="AD27" s="1797"/>
      <c r="AE27" s="1798"/>
    </row>
    <row r="28" spans="2:31">
      <c r="B28" s="721">
        <v>20</v>
      </c>
      <c r="C28" s="722"/>
      <c r="D28" s="722"/>
      <c r="E28" s="723"/>
      <c r="F28" s="738"/>
      <c r="G28" s="739" t="str">
        <f t="shared" si="20"/>
        <v/>
      </c>
      <c r="H28" s="739" t="str">
        <f t="shared" si="21"/>
        <v/>
      </c>
      <c r="I28" s="724"/>
      <c r="J28" s="725" t="str">
        <f t="shared" si="22"/>
        <v/>
      </c>
      <c r="K28" s="726"/>
      <c r="L28" s="727"/>
      <c r="M28" s="728"/>
      <c r="N28" s="729"/>
      <c r="O28" s="730"/>
      <c r="P28" s="731" t="str">
        <f t="shared" si="23"/>
        <v/>
      </c>
      <c r="Q28" s="728"/>
      <c r="R28" s="729"/>
      <c r="S28" s="727"/>
      <c r="T28" s="732"/>
      <c r="U28" s="729"/>
      <c r="V28" s="733"/>
      <c r="W28" s="734" t="str">
        <f t="shared" si="16"/>
        <v/>
      </c>
      <c r="X28" s="728"/>
      <c r="Y28" s="724"/>
      <c r="Z28" s="735" t="str">
        <f t="shared" si="17"/>
        <v/>
      </c>
      <c r="AA28" s="736" t="str">
        <f t="shared" si="18"/>
        <v/>
      </c>
      <c r="AB28" s="725" t="str">
        <f t="shared" si="19"/>
        <v/>
      </c>
      <c r="AC28" s="237" t="str">
        <f t="shared" si="10"/>
        <v/>
      </c>
      <c r="AD28" s="1797"/>
      <c r="AE28" s="1798"/>
    </row>
    <row r="29" spans="2:31">
      <c r="B29" s="721">
        <v>21</v>
      </c>
      <c r="C29" s="722"/>
      <c r="D29" s="722"/>
      <c r="E29" s="723"/>
      <c r="F29" s="738"/>
      <c r="G29" s="739" t="str">
        <f t="shared" si="20"/>
        <v/>
      </c>
      <c r="H29" s="739" t="str">
        <f t="shared" si="21"/>
        <v/>
      </c>
      <c r="I29" s="724"/>
      <c r="J29" s="725" t="str">
        <f t="shared" si="22"/>
        <v/>
      </c>
      <c r="K29" s="726"/>
      <c r="L29" s="727"/>
      <c r="M29" s="728"/>
      <c r="N29" s="729"/>
      <c r="O29" s="730"/>
      <c r="P29" s="731" t="str">
        <f t="shared" si="23"/>
        <v/>
      </c>
      <c r="Q29" s="728"/>
      <c r="R29" s="729"/>
      <c r="S29" s="727"/>
      <c r="T29" s="732"/>
      <c r="U29" s="729"/>
      <c r="V29" s="733"/>
      <c r="W29" s="734" t="str">
        <f t="shared" si="16"/>
        <v/>
      </c>
      <c r="X29" s="728"/>
      <c r="Y29" s="724"/>
      <c r="Z29" s="735" t="str">
        <f t="shared" si="17"/>
        <v/>
      </c>
      <c r="AA29" s="736" t="str">
        <f t="shared" si="18"/>
        <v/>
      </c>
      <c r="AB29" s="725" t="str">
        <f t="shared" si="19"/>
        <v/>
      </c>
      <c r="AC29" s="237" t="str">
        <f t="shared" si="10"/>
        <v/>
      </c>
      <c r="AD29" s="1797"/>
      <c r="AE29" s="1798"/>
    </row>
    <row r="30" spans="2:31">
      <c r="B30" s="721">
        <v>22</v>
      </c>
      <c r="C30" s="722"/>
      <c r="D30" s="722"/>
      <c r="E30" s="723"/>
      <c r="F30" s="738"/>
      <c r="G30" s="739" t="str">
        <f t="shared" si="20"/>
        <v/>
      </c>
      <c r="H30" s="739" t="str">
        <f t="shared" si="21"/>
        <v/>
      </c>
      <c r="I30" s="724"/>
      <c r="J30" s="725" t="str">
        <f t="shared" si="22"/>
        <v/>
      </c>
      <c r="K30" s="726"/>
      <c r="L30" s="727"/>
      <c r="M30" s="728"/>
      <c r="N30" s="729"/>
      <c r="O30" s="730"/>
      <c r="P30" s="731" t="str">
        <f t="shared" si="23"/>
        <v/>
      </c>
      <c r="Q30" s="728"/>
      <c r="R30" s="729"/>
      <c r="S30" s="727"/>
      <c r="T30" s="732"/>
      <c r="U30" s="729"/>
      <c r="V30" s="733"/>
      <c r="W30" s="734" t="str">
        <f t="shared" si="16"/>
        <v/>
      </c>
      <c r="X30" s="728"/>
      <c r="Y30" s="724"/>
      <c r="Z30" s="735" t="str">
        <f t="shared" si="17"/>
        <v/>
      </c>
      <c r="AA30" s="736" t="str">
        <f t="shared" si="18"/>
        <v/>
      </c>
      <c r="AB30" s="725" t="str">
        <f t="shared" si="19"/>
        <v/>
      </c>
      <c r="AC30" s="237" t="str">
        <f t="shared" si="10"/>
        <v/>
      </c>
      <c r="AD30" s="1797"/>
      <c r="AE30" s="1798"/>
    </row>
    <row r="31" spans="2:31">
      <c r="B31" s="721">
        <v>23</v>
      </c>
      <c r="C31" s="722"/>
      <c r="D31" s="722"/>
      <c r="E31" s="723"/>
      <c r="F31" s="738"/>
      <c r="G31" s="739" t="str">
        <f t="shared" si="20"/>
        <v/>
      </c>
      <c r="H31" s="739" t="str">
        <f t="shared" si="21"/>
        <v/>
      </c>
      <c r="I31" s="724"/>
      <c r="J31" s="725" t="str">
        <f t="shared" si="22"/>
        <v/>
      </c>
      <c r="K31" s="726"/>
      <c r="L31" s="727"/>
      <c r="M31" s="728"/>
      <c r="N31" s="729"/>
      <c r="O31" s="730"/>
      <c r="P31" s="731" t="str">
        <f t="shared" si="23"/>
        <v/>
      </c>
      <c r="Q31" s="728"/>
      <c r="R31" s="729"/>
      <c r="S31" s="727"/>
      <c r="T31" s="732"/>
      <c r="U31" s="729"/>
      <c r="V31" s="733"/>
      <c r="W31" s="734" t="str">
        <f t="shared" si="16"/>
        <v/>
      </c>
      <c r="X31" s="728"/>
      <c r="Y31" s="724"/>
      <c r="Z31" s="735" t="str">
        <f t="shared" si="17"/>
        <v/>
      </c>
      <c r="AA31" s="736" t="str">
        <f t="shared" si="18"/>
        <v/>
      </c>
      <c r="AB31" s="725" t="str">
        <f t="shared" si="19"/>
        <v/>
      </c>
      <c r="AC31" s="237" t="str">
        <f t="shared" si="10"/>
        <v/>
      </c>
      <c r="AD31" s="1797"/>
      <c r="AE31" s="1798"/>
    </row>
    <row r="32" spans="2:31">
      <c r="B32" s="721">
        <v>24</v>
      </c>
      <c r="C32" s="722"/>
      <c r="D32" s="722"/>
      <c r="E32" s="723"/>
      <c r="F32" s="738"/>
      <c r="G32" s="739" t="str">
        <f t="shared" si="20"/>
        <v/>
      </c>
      <c r="H32" s="739" t="str">
        <f t="shared" si="21"/>
        <v/>
      </c>
      <c r="I32" s="724"/>
      <c r="J32" s="725" t="str">
        <f t="shared" si="22"/>
        <v/>
      </c>
      <c r="K32" s="726"/>
      <c r="L32" s="727"/>
      <c r="M32" s="728"/>
      <c r="N32" s="729"/>
      <c r="O32" s="730"/>
      <c r="P32" s="731" t="str">
        <f t="shared" si="23"/>
        <v/>
      </c>
      <c r="Q32" s="728"/>
      <c r="R32" s="729"/>
      <c r="S32" s="727"/>
      <c r="T32" s="732"/>
      <c r="U32" s="729"/>
      <c r="V32" s="733"/>
      <c r="W32" s="734" t="str">
        <f t="shared" si="16"/>
        <v/>
      </c>
      <c r="X32" s="728"/>
      <c r="Y32" s="724"/>
      <c r="Z32" s="735" t="str">
        <f t="shared" si="17"/>
        <v/>
      </c>
      <c r="AA32" s="736" t="str">
        <f t="shared" si="18"/>
        <v/>
      </c>
      <c r="AB32" s="725" t="str">
        <f t="shared" si="19"/>
        <v/>
      </c>
      <c r="AC32" s="237" t="str">
        <f t="shared" si="10"/>
        <v/>
      </c>
      <c r="AD32" s="1797"/>
      <c r="AE32" s="1798"/>
    </row>
    <row r="33" spans="2:31">
      <c r="B33" s="721">
        <v>25</v>
      </c>
      <c r="C33" s="722"/>
      <c r="D33" s="722"/>
      <c r="E33" s="723"/>
      <c r="F33" s="738"/>
      <c r="G33" s="739" t="str">
        <f t="shared" si="20"/>
        <v/>
      </c>
      <c r="H33" s="739" t="str">
        <f t="shared" si="21"/>
        <v/>
      </c>
      <c r="I33" s="724"/>
      <c r="J33" s="725" t="str">
        <f t="shared" si="22"/>
        <v/>
      </c>
      <c r="K33" s="726"/>
      <c r="L33" s="727"/>
      <c r="M33" s="728"/>
      <c r="N33" s="729"/>
      <c r="O33" s="730"/>
      <c r="P33" s="731" t="str">
        <f t="shared" si="23"/>
        <v/>
      </c>
      <c r="Q33" s="728"/>
      <c r="R33" s="729"/>
      <c r="S33" s="727"/>
      <c r="T33" s="732"/>
      <c r="U33" s="729"/>
      <c r="V33" s="733"/>
      <c r="W33" s="734" t="str">
        <f t="shared" si="16"/>
        <v/>
      </c>
      <c r="X33" s="728"/>
      <c r="Y33" s="724"/>
      <c r="Z33" s="735" t="str">
        <f t="shared" si="17"/>
        <v/>
      </c>
      <c r="AA33" s="736" t="str">
        <f t="shared" si="18"/>
        <v/>
      </c>
      <c r="AB33" s="725" t="str">
        <f t="shared" si="19"/>
        <v/>
      </c>
      <c r="AC33" s="237" t="str">
        <f t="shared" si="10"/>
        <v/>
      </c>
      <c r="AD33" s="1797"/>
      <c r="AE33" s="1798"/>
    </row>
    <row r="34" spans="2:31">
      <c r="B34" s="721">
        <v>26</v>
      </c>
      <c r="C34" s="722"/>
      <c r="D34" s="722"/>
      <c r="E34" s="723"/>
      <c r="F34" s="738"/>
      <c r="G34" s="739" t="str">
        <f t="shared" si="20"/>
        <v/>
      </c>
      <c r="H34" s="739" t="str">
        <f t="shared" si="21"/>
        <v/>
      </c>
      <c r="I34" s="724"/>
      <c r="J34" s="725" t="str">
        <f t="shared" si="22"/>
        <v/>
      </c>
      <c r="K34" s="726"/>
      <c r="L34" s="727"/>
      <c r="M34" s="728"/>
      <c r="N34" s="729"/>
      <c r="O34" s="730"/>
      <c r="P34" s="731" t="str">
        <f t="shared" si="23"/>
        <v/>
      </c>
      <c r="Q34" s="728"/>
      <c r="R34" s="729"/>
      <c r="S34" s="727"/>
      <c r="T34" s="732"/>
      <c r="U34" s="729"/>
      <c r="V34" s="733"/>
      <c r="W34" s="734" t="str">
        <f t="shared" si="16"/>
        <v/>
      </c>
      <c r="X34" s="728"/>
      <c r="Y34" s="724"/>
      <c r="Z34" s="735" t="str">
        <f t="shared" si="17"/>
        <v/>
      </c>
      <c r="AA34" s="736" t="str">
        <f t="shared" si="18"/>
        <v/>
      </c>
      <c r="AB34" s="725" t="str">
        <f t="shared" si="19"/>
        <v/>
      </c>
      <c r="AC34" s="237" t="str">
        <f t="shared" si="10"/>
        <v/>
      </c>
      <c r="AD34" s="1797"/>
      <c r="AE34" s="1798"/>
    </row>
    <row r="35" spans="2:31">
      <c r="B35" s="721">
        <v>27</v>
      </c>
      <c r="C35" s="722"/>
      <c r="D35" s="722"/>
      <c r="E35" s="723"/>
      <c r="F35" s="738"/>
      <c r="G35" s="739" t="str">
        <f t="shared" si="20"/>
        <v/>
      </c>
      <c r="H35" s="739" t="str">
        <f t="shared" si="21"/>
        <v/>
      </c>
      <c r="I35" s="724"/>
      <c r="J35" s="725" t="str">
        <f t="shared" si="22"/>
        <v/>
      </c>
      <c r="K35" s="726"/>
      <c r="L35" s="727"/>
      <c r="M35" s="728"/>
      <c r="N35" s="729"/>
      <c r="O35" s="730"/>
      <c r="P35" s="731" t="str">
        <f t="shared" si="23"/>
        <v/>
      </c>
      <c r="Q35" s="728"/>
      <c r="R35" s="729"/>
      <c r="S35" s="727"/>
      <c r="T35" s="732"/>
      <c r="U35" s="729"/>
      <c r="V35" s="733"/>
      <c r="W35" s="734" t="str">
        <f t="shared" si="16"/>
        <v/>
      </c>
      <c r="X35" s="728"/>
      <c r="Y35" s="724"/>
      <c r="Z35" s="735" t="str">
        <f t="shared" si="17"/>
        <v/>
      </c>
      <c r="AA35" s="736" t="str">
        <f t="shared" si="18"/>
        <v/>
      </c>
      <c r="AB35" s="725" t="str">
        <f t="shared" si="19"/>
        <v/>
      </c>
      <c r="AC35" s="237" t="str">
        <f t="shared" si="10"/>
        <v/>
      </c>
      <c r="AD35" s="1797"/>
      <c r="AE35" s="1798"/>
    </row>
    <row r="36" spans="2:31">
      <c r="B36" s="721">
        <v>28</v>
      </c>
      <c r="C36" s="722"/>
      <c r="D36" s="722"/>
      <c r="E36" s="723"/>
      <c r="F36" s="738"/>
      <c r="G36" s="739" t="str">
        <f t="shared" si="20"/>
        <v/>
      </c>
      <c r="H36" s="739" t="str">
        <f t="shared" si="21"/>
        <v/>
      </c>
      <c r="I36" s="724"/>
      <c r="J36" s="725" t="str">
        <f t="shared" si="22"/>
        <v/>
      </c>
      <c r="K36" s="726"/>
      <c r="L36" s="727"/>
      <c r="M36" s="728"/>
      <c r="N36" s="729"/>
      <c r="O36" s="730"/>
      <c r="P36" s="731" t="str">
        <f t="shared" si="23"/>
        <v/>
      </c>
      <c r="Q36" s="728"/>
      <c r="R36" s="729"/>
      <c r="S36" s="727"/>
      <c r="T36" s="732"/>
      <c r="U36" s="729"/>
      <c r="V36" s="733"/>
      <c r="W36" s="734" t="str">
        <f t="shared" si="16"/>
        <v/>
      </c>
      <c r="X36" s="728"/>
      <c r="Y36" s="724"/>
      <c r="Z36" s="735" t="str">
        <f t="shared" si="17"/>
        <v/>
      </c>
      <c r="AA36" s="736" t="str">
        <f t="shared" si="18"/>
        <v/>
      </c>
      <c r="AB36" s="725" t="str">
        <f t="shared" si="19"/>
        <v/>
      </c>
      <c r="AC36" s="237" t="str">
        <f t="shared" si="10"/>
        <v/>
      </c>
      <c r="AD36" s="1797"/>
      <c r="AE36" s="1798"/>
    </row>
    <row r="37" spans="2:31">
      <c r="B37" s="721">
        <v>29</v>
      </c>
      <c r="C37" s="722"/>
      <c r="D37" s="722"/>
      <c r="E37" s="723"/>
      <c r="F37" s="738"/>
      <c r="G37" s="739" t="str">
        <f t="shared" si="20"/>
        <v/>
      </c>
      <c r="H37" s="739" t="str">
        <f t="shared" si="21"/>
        <v/>
      </c>
      <c r="I37" s="724"/>
      <c r="J37" s="725" t="str">
        <f t="shared" si="22"/>
        <v/>
      </c>
      <c r="K37" s="726"/>
      <c r="L37" s="727"/>
      <c r="M37" s="728"/>
      <c r="N37" s="729"/>
      <c r="O37" s="730"/>
      <c r="P37" s="731" t="str">
        <f t="shared" si="23"/>
        <v/>
      </c>
      <c r="Q37" s="728"/>
      <c r="R37" s="729"/>
      <c r="S37" s="727"/>
      <c r="T37" s="732"/>
      <c r="U37" s="729"/>
      <c r="V37" s="733"/>
      <c r="W37" s="734" t="str">
        <f t="shared" si="16"/>
        <v/>
      </c>
      <c r="X37" s="728"/>
      <c r="Y37" s="724"/>
      <c r="Z37" s="735" t="str">
        <f t="shared" si="17"/>
        <v/>
      </c>
      <c r="AA37" s="736" t="str">
        <f t="shared" si="18"/>
        <v/>
      </c>
      <c r="AB37" s="725" t="str">
        <f t="shared" si="19"/>
        <v/>
      </c>
      <c r="AC37" s="237" t="str">
        <f t="shared" si="10"/>
        <v/>
      </c>
      <c r="AD37" s="1797"/>
      <c r="AE37" s="1798"/>
    </row>
    <row r="38" spans="2:31">
      <c r="B38" s="721">
        <v>30</v>
      </c>
      <c r="C38" s="722"/>
      <c r="D38" s="722"/>
      <c r="E38" s="723"/>
      <c r="F38" s="738"/>
      <c r="G38" s="739" t="str">
        <f t="shared" si="20"/>
        <v/>
      </c>
      <c r="H38" s="739" t="str">
        <f t="shared" si="21"/>
        <v/>
      </c>
      <c r="I38" s="724"/>
      <c r="J38" s="725" t="str">
        <f t="shared" si="22"/>
        <v/>
      </c>
      <c r="K38" s="726"/>
      <c r="L38" s="727"/>
      <c r="M38" s="728"/>
      <c r="N38" s="729"/>
      <c r="O38" s="730"/>
      <c r="P38" s="731" t="str">
        <f t="shared" si="23"/>
        <v/>
      </c>
      <c r="Q38" s="728"/>
      <c r="R38" s="729"/>
      <c r="S38" s="727"/>
      <c r="T38" s="732"/>
      <c r="U38" s="729"/>
      <c r="V38" s="733"/>
      <c r="W38" s="734" t="str">
        <f t="shared" si="16"/>
        <v/>
      </c>
      <c r="X38" s="728"/>
      <c r="Y38" s="724"/>
      <c r="Z38" s="735" t="str">
        <f t="shared" si="17"/>
        <v/>
      </c>
      <c r="AA38" s="736" t="str">
        <f t="shared" si="18"/>
        <v/>
      </c>
      <c r="AB38" s="725" t="str">
        <f t="shared" si="19"/>
        <v/>
      </c>
      <c r="AC38" s="237" t="str">
        <f t="shared" si="10"/>
        <v/>
      </c>
      <c r="AD38" s="1797"/>
      <c r="AE38" s="1798"/>
    </row>
    <row r="39" spans="2:31">
      <c r="B39" s="721">
        <v>31</v>
      </c>
      <c r="C39" s="722"/>
      <c r="D39" s="722"/>
      <c r="E39" s="723"/>
      <c r="F39" s="738"/>
      <c r="G39" s="739" t="str">
        <f t="shared" si="20"/>
        <v/>
      </c>
      <c r="H39" s="739" t="str">
        <f t="shared" si="21"/>
        <v/>
      </c>
      <c r="I39" s="724"/>
      <c r="J39" s="725" t="str">
        <f t="shared" si="22"/>
        <v/>
      </c>
      <c r="K39" s="726"/>
      <c r="L39" s="727"/>
      <c r="M39" s="728"/>
      <c r="N39" s="729"/>
      <c r="O39" s="730"/>
      <c r="P39" s="731" t="str">
        <f t="shared" si="23"/>
        <v/>
      </c>
      <c r="Q39" s="728"/>
      <c r="R39" s="729"/>
      <c r="S39" s="727"/>
      <c r="T39" s="732"/>
      <c r="U39" s="729"/>
      <c r="V39" s="733"/>
      <c r="W39" s="734" t="str">
        <f t="shared" si="16"/>
        <v/>
      </c>
      <c r="X39" s="728"/>
      <c r="Y39" s="724"/>
      <c r="Z39" s="735" t="str">
        <f t="shared" si="17"/>
        <v/>
      </c>
      <c r="AA39" s="736" t="str">
        <f t="shared" si="18"/>
        <v/>
      </c>
      <c r="AB39" s="725" t="str">
        <f t="shared" si="19"/>
        <v/>
      </c>
      <c r="AC39" s="237" t="str">
        <f t="shared" si="10"/>
        <v/>
      </c>
      <c r="AD39" s="1797"/>
      <c r="AE39" s="1798"/>
    </row>
    <row r="40" spans="2:31">
      <c r="B40" s="721">
        <v>32</v>
      </c>
      <c r="C40" s="722"/>
      <c r="D40" s="722"/>
      <c r="E40" s="723"/>
      <c r="F40" s="738"/>
      <c r="G40" s="739" t="str">
        <f t="shared" si="20"/>
        <v/>
      </c>
      <c r="H40" s="739" t="str">
        <f t="shared" si="21"/>
        <v/>
      </c>
      <c r="I40" s="724"/>
      <c r="J40" s="725" t="str">
        <f t="shared" si="22"/>
        <v/>
      </c>
      <c r="K40" s="726"/>
      <c r="L40" s="727"/>
      <c r="M40" s="728"/>
      <c r="N40" s="729"/>
      <c r="O40" s="730"/>
      <c r="P40" s="731" t="str">
        <f t="shared" si="23"/>
        <v/>
      </c>
      <c r="Q40" s="728"/>
      <c r="R40" s="729"/>
      <c r="S40" s="727"/>
      <c r="T40" s="732"/>
      <c r="U40" s="729"/>
      <c r="V40" s="733"/>
      <c r="W40" s="734" t="str">
        <f t="shared" si="16"/>
        <v/>
      </c>
      <c r="X40" s="728"/>
      <c r="Y40" s="724"/>
      <c r="Z40" s="735" t="str">
        <f t="shared" si="17"/>
        <v/>
      </c>
      <c r="AA40" s="736" t="str">
        <f t="shared" si="18"/>
        <v/>
      </c>
      <c r="AB40" s="725" t="str">
        <f t="shared" si="19"/>
        <v/>
      </c>
      <c r="AC40" s="237" t="str">
        <f t="shared" si="10"/>
        <v/>
      </c>
      <c r="AD40" s="1797"/>
      <c r="AE40" s="1798"/>
    </row>
    <row r="41" spans="2:31">
      <c r="B41" s="721">
        <v>33</v>
      </c>
      <c r="C41" s="722"/>
      <c r="D41" s="722"/>
      <c r="E41" s="723"/>
      <c r="F41" s="738"/>
      <c r="G41" s="739" t="str">
        <f t="shared" si="20"/>
        <v/>
      </c>
      <c r="H41" s="739" t="str">
        <f t="shared" si="21"/>
        <v/>
      </c>
      <c r="I41" s="724"/>
      <c r="J41" s="725" t="str">
        <f t="shared" si="22"/>
        <v/>
      </c>
      <c r="K41" s="726"/>
      <c r="L41" s="727"/>
      <c r="M41" s="728"/>
      <c r="N41" s="729"/>
      <c r="O41" s="730"/>
      <c r="P41" s="731" t="str">
        <f t="shared" si="23"/>
        <v/>
      </c>
      <c r="Q41" s="728"/>
      <c r="R41" s="729"/>
      <c r="S41" s="727"/>
      <c r="T41" s="732"/>
      <c r="U41" s="729"/>
      <c r="V41" s="733"/>
      <c r="W41" s="734" t="str">
        <f t="shared" si="16"/>
        <v/>
      </c>
      <c r="X41" s="728"/>
      <c r="Y41" s="724"/>
      <c r="Z41" s="735" t="str">
        <f t="shared" si="17"/>
        <v/>
      </c>
      <c r="AA41" s="736" t="str">
        <f t="shared" si="18"/>
        <v/>
      </c>
      <c r="AB41" s="725" t="str">
        <f t="shared" si="19"/>
        <v/>
      </c>
      <c r="AC41" s="237" t="str">
        <f t="shared" si="10"/>
        <v/>
      </c>
      <c r="AD41" s="1797"/>
      <c r="AE41" s="1798"/>
    </row>
    <row r="42" spans="2:31">
      <c r="B42" s="721">
        <v>34</v>
      </c>
      <c r="C42" s="722"/>
      <c r="D42" s="722"/>
      <c r="E42" s="723"/>
      <c r="F42" s="738"/>
      <c r="G42" s="739" t="str">
        <f t="shared" si="20"/>
        <v/>
      </c>
      <c r="H42" s="739" t="str">
        <f t="shared" si="21"/>
        <v/>
      </c>
      <c r="I42" s="724"/>
      <c r="J42" s="725" t="str">
        <f t="shared" si="22"/>
        <v/>
      </c>
      <c r="K42" s="726"/>
      <c r="L42" s="727"/>
      <c r="M42" s="728"/>
      <c r="N42" s="729"/>
      <c r="O42" s="730"/>
      <c r="P42" s="731" t="str">
        <f t="shared" si="23"/>
        <v/>
      </c>
      <c r="Q42" s="728"/>
      <c r="R42" s="729"/>
      <c r="S42" s="727"/>
      <c r="T42" s="732"/>
      <c r="U42" s="729"/>
      <c r="V42" s="733"/>
      <c r="W42" s="734" t="str">
        <f t="shared" si="16"/>
        <v/>
      </c>
      <c r="X42" s="728"/>
      <c r="Y42" s="724"/>
      <c r="Z42" s="735" t="str">
        <f t="shared" si="17"/>
        <v/>
      </c>
      <c r="AA42" s="736" t="str">
        <f t="shared" si="18"/>
        <v/>
      </c>
      <c r="AB42" s="725" t="str">
        <f t="shared" si="19"/>
        <v/>
      </c>
      <c r="AC42" s="237" t="str">
        <f t="shared" si="10"/>
        <v/>
      </c>
      <c r="AD42" s="1797"/>
      <c r="AE42" s="1798"/>
    </row>
    <row r="43" spans="2:31">
      <c r="B43" s="721">
        <v>35</v>
      </c>
      <c r="C43" s="722"/>
      <c r="D43" s="722"/>
      <c r="E43" s="723"/>
      <c r="F43" s="738"/>
      <c r="G43" s="739" t="str">
        <f t="shared" si="20"/>
        <v/>
      </c>
      <c r="H43" s="739" t="str">
        <f t="shared" si="21"/>
        <v/>
      </c>
      <c r="I43" s="724"/>
      <c r="J43" s="725" t="str">
        <f t="shared" si="22"/>
        <v/>
      </c>
      <c r="K43" s="726"/>
      <c r="L43" s="727"/>
      <c r="M43" s="728"/>
      <c r="N43" s="729"/>
      <c r="O43" s="730"/>
      <c r="P43" s="731" t="str">
        <f t="shared" si="23"/>
        <v/>
      </c>
      <c r="Q43" s="728"/>
      <c r="R43" s="729"/>
      <c r="S43" s="727"/>
      <c r="T43" s="732"/>
      <c r="U43" s="729"/>
      <c r="V43" s="733"/>
      <c r="W43" s="734" t="str">
        <f t="shared" si="16"/>
        <v/>
      </c>
      <c r="X43" s="728"/>
      <c r="Y43" s="724"/>
      <c r="Z43" s="735" t="str">
        <f t="shared" si="17"/>
        <v/>
      </c>
      <c r="AA43" s="736" t="str">
        <f t="shared" si="18"/>
        <v/>
      </c>
      <c r="AB43" s="725" t="str">
        <f t="shared" si="19"/>
        <v/>
      </c>
      <c r="AC43" s="237" t="str">
        <f t="shared" si="10"/>
        <v/>
      </c>
      <c r="AD43" s="1797"/>
      <c r="AE43" s="1798"/>
    </row>
    <row r="44" spans="2:31">
      <c r="B44" s="721">
        <v>36</v>
      </c>
      <c r="C44" s="722"/>
      <c r="D44" s="722"/>
      <c r="E44" s="723"/>
      <c r="F44" s="738"/>
      <c r="G44" s="739" t="str">
        <f t="shared" si="20"/>
        <v/>
      </c>
      <c r="H44" s="739" t="str">
        <f t="shared" si="21"/>
        <v/>
      </c>
      <c r="I44" s="724"/>
      <c r="J44" s="725" t="str">
        <f t="shared" si="22"/>
        <v/>
      </c>
      <c r="K44" s="726"/>
      <c r="L44" s="727"/>
      <c r="M44" s="728"/>
      <c r="N44" s="729"/>
      <c r="O44" s="730"/>
      <c r="P44" s="731" t="str">
        <f t="shared" si="23"/>
        <v/>
      </c>
      <c r="Q44" s="728"/>
      <c r="R44" s="729"/>
      <c r="S44" s="727"/>
      <c r="T44" s="732"/>
      <c r="U44" s="729"/>
      <c r="V44" s="733"/>
      <c r="W44" s="734" t="str">
        <f t="shared" si="16"/>
        <v/>
      </c>
      <c r="X44" s="728"/>
      <c r="Y44" s="724"/>
      <c r="Z44" s="735" t="str">
        <f t="shared" si="17"/>
        <v/>
      </c>
      <c r="AA44" s="736" t="str">
        <f t="shared" si="18"/>
        <v/>
      </c>
      <c r="AB44" s="725" t="str">
        <f t="shared" si="19"/>
        <v/>
      </c>
      <c r="AC44" s="237" t="str">
        <f t="shared" si="10"/>
        <v/>
      </c>
      <c r="AD44" s="1797"/>
      <c r="AE44" s="1798"/>
    </row>
    <row r="45" spans="2:31">
      <c r="B45" s="721">
        <v>37</v>
      </c>
      <c r="C45" s="722"/>
      <c r="D45" s="722"/>
      <c r="E45" s="723"/>
      <c r="F45" s="738"/>
      <c r="G45" s="739" t="str">
        <f t="shared" si="20"/>
        <v/>
      </c>
      <c r="H45" s="739" t="str">
        <f t="shared" si="21"/>
        <v/>
      </c>
      <c r="I45" s="724"/>
      <c r="J45" s="725" t="str">
        <f t="shared" si="22"/>
        <v/>
      </c>
      <c r="K45" s="726"/>
      <c r="L45" s="727"/>
      <c r="M45" s="728"/>
      <c r="N45" s="729"/>
      <c r="O45" s="730"/>
      <c r="P45" s="731" t="str">
        <f t="shared" si="23"/>
        <v/>
      </c>
      <c r="Q45" s="728"/>
      <c r="R45" s="729"/>
      <c r="S45" s="727"/>
      <c r="T45" s="732"/>
      <c r="U45" s="729"/>
      <c r="V45" s="733"/>
      <c r="W45" s="734" t="str">
        <f t="shared" si="16"/>
        <v/>
      </c>
      <c r="X45" s="728"/>
      <c r="Y45" s="724"/>
      <c r="Z45" s="735" t="str">
        <f t="shared" si="17"/>
        <v/>
      </c>
      <c r="AA45" s="736" t="str">
        <f t="shared" si="18"/>
        <v/>
      </c>
      <c r="AB45" s="725" t="str">
        <f t="shared" si="19"/>
        <v/>
      </c>
      <c r="AC45" s="237" t="str">
        <f t="shared" si="10"/>
        <v/>
      </c>
      <c r="AD45" s="1797"/>
      <c r="AE45" s="1798"/>
    </row>
    <row r="46" spans="2:31">
      <c r="B46" s="721">
        <v>38</v>
      </c>
      <c r="C46" s="722"/>
      <c r="D46" s="722"/>
      <c r="E46" s="723"/>
      <c r="F46" s="738"/>
      <c r="G46" s="739" t="str">
        <f t="shared" si="20"/>
        <v/>
      </c>
      <c r="H46" s="739" t="str">
        <f t="shared" si="21"/>
        <v/>
      </c>
      <c r="I46" s="724"/>
      <c r="J46" s="725" t="str">
        <f t="shared" si="22"/>
        <v/>
      </c>
      <c r="K46" s="726"/>
      <c r="L46" s="727"/>
      <c r="M46" s="728"/>
      <c r="N46" s="729"/>
      <c r="O46" s="730"/>
      <c r="P46" s="731" t="str">
        <f t="shared" si="23"/>
        <v/>
      </c>
      <c r="Q46" s="728"/>
      <c r="R46" s="729"/>
      <c r="S46" s="727"/>
      <c r="T46" s="732"/>
      <c r="U46" s="729"/>
      <c r="V46" s="733"/>
      <c r="W46" s="734" t="str">
        <f t="shared" si="16"/>
        <v/>
      </c>
      <c r="X46" s="728"/>
      <c r="Y46" s="724"/>
      <c r="Z46" s="735" t="str">
        <f t="shared" si="17"/>
        <v/>
      </c>
      <c r="AA46" s="736" t="str">
        <f t="shared" si="18"/>
        <v/>
      </c>
      <c r="AB46" s="725" t="str">
        <f t="shared" si="19"/>
        <v/>
      </c>
      <c r="AC46" s="237" t="str">
        <f t="shared" si="10"/>
        <v/>
      </c>
      <c r="AD46" s="1797"/>
      <c r="AE46" s="1798"/>
    </row>
    <row r="47" spans="2:31">
      <c r="B47" s="740">
        <v>39</v>
      </c>
      <c r="C47" s="741"/>
      <c r="D47" s="741"/>
      <c r="E47" s="742"/>
      <c r="F47" s="743"/>
      <c r="G47" s="744" t="str">
        <f t="shared" si="20"/>
        <v/>
      </c>
      <c r="H47" s="744" t="str">
        <f t="shared" si="21"/>
        <v/>
      </c>
      <c r="I47" s="745"/>
      <c r="J47" s="725" t="str">
        <f t="shared" si="22"/>
        <v/>
      </c>
      <c r="K47" s="747"/>
      <c r="L47" s="748"/>
      <c r="M47" s="749"/>
      <c r="N47" s="750"/>
      <c r="O47" s="751"/>
      <c r="P47" s="752"/>
      <c r="Q47" s="749"/>
      <c r="R47" s="750"/>
      <c r="S47" s="748"/>
      <c r="T47" s="753"/>
      <c r="U47" s="750"/>
      <c r="V47" s="754"/>
      <c r="W47" s="755"/>
      <c r="X47" s="749"/>
      <c r="Y47" s="745"/>
      <c r="Z47" s="756"/>
      <c r="AA47" s="757"/>
      <c r="AB47" s="746"/>
      <c r="AC47" s="246"/>
      <c r="AD47" s="1797"/>
      <c r="AE47" s="1798"/>
    </row>
    <row r="48" spans="2:31">
      <c r="B48" s="740">
        <v>40</v>
      </c>
      <c r="C48" s="741"/>
      <c r="D48" s="741"/>
      <c r="E48" s="742"/>
      <c r="F48" s="743"/>
      <c r="G48" s="744" t="str">
        <f t="shared" si="20"/>
        <v/>
      </c>
      <c r="H48" s="744" t="str">
        <f t="shared" si="21"/>
        <v/>
      </c>
      <c r="I48" s="745"/>
      <c r="J48" s="725" t="str">
        <f t="shared" si="22"/>
        <v/>
      </c>
      <c r="K48" s="747"/>
      <c r="L48" s="748"/>
      <c r="M48" s="749"/>
      <c r="N48" s="750"/>
      <c r="O48" s="751"/>
      <c r="P48" s="752"/>
      <c r="Q48" s="749"/>
      <c r="R48" s="750"/>
      <c r="S48" s="748"/>
      <c r="T48" s="753"/>
      <c r="U48" s="750"/>
      <c r="V48" s="754"/>
      <c r="W48" s="755"/>
      <c r="X48" s="749"/>
      <c r="Y48" s="745"/>
      <c r="Z48" s="756"/>
      <c r="AA48" s="757"/>
      <c r="AB48" s="746"/>
      <c r="AC48" s="246"/>
      <c r="AD48" s="1797"/>
      <c r="AE48" s="1798"/>
    </row>
    <row r="49" spans="2:31">
      <c r="B49" s="721">
        <v>41</v>
      </c>
      <c r="C49" s="741"/>
      <c r="D49" s="741"/>
      <c r="E49" s="742"/>
      <c r="F49" s="743"/>
      <c r="G49" s="744" t="str">
        <f t="shared" si="20"/>
        <v/>
      </c>
      <c r="H49" s="744" t="str">
        <f t="shared" si="21"/>
        <v/>
      </c>
      <c r="I49" s="745"/>
      <c r="J49" s="725" t="str">
        <f t="shared" si="22"/>
        <v/>
      </c>
      <c r="K49" s="747"/>
      <c r="L49" s="748"/>
      <c r="M49" s="749"/>
      <c r="N49" s="750"/>
      <c r="O49" s="751"/>
      <c r="P49" s="752"/>
      <c r="Q49" s="749"/>
      <c r="R49" s="750"/>
      <c r="S49" s="748"/>
      <c r="T49" s="753"/>
      <c r="U49" s="750"/>
      <c r="V49" s="754"/>
      <c r="W49" s="755"/>
      <c r="X49" s="749"/>
      <c r="Y49" s="745"/>
      <c r="Z49" s="756"/>
      <c r="AA49" s="757"/>
      <c r="AB49" s="746"/>
      <c r="AC49" s="246"/>
      <c r="AD49" s="1797"/>
      <c r="AE49" s="1798"/>
    </row>
    <row r="50" spans="2:31">
      <c r="B50" s="721">
        <v>42</v>
      </c>
      <c r="C50" s="741"/>
      <c r="D50" s="741"/>
      <c r="E50" s="742"/>
      <c r="F50" s="743"/>
      <c r="G50" s="744" t="str">
        <f t="shared" si="20"/>
        <v/>
      </c>
      <c r="H50" s="744" t="str">
        <f t="shared" si="21"/>
        <v/>
      </c>
      <c r="I50" s="745"/>
      <c r="J50" s="725" t="str">
        <f t="shared" si="22"/>
        <v/>
      </c>
      <c r="K50" s="747"/>
      <c r="L50" s="748"/>
      <c r="M50" s="749"/>
      <c r="N50" s="750"/>
      <c r="O50" s="751"/>
      <c r="P50" s="752"/>
      <c r="Q50" s="749"/>
      <c r="R50" s="750"/>
      <c r="S50" s="748"/>
      <c r="T50" s="753"/>
      <c r="U50" s="750"/>
      <c r="V50" s="754"/>
      <c r="W50" s="755"/>
      <c r="X50" s="749"/>
      <c r="Y50" s="745"/>
      <c r="Z50" s="756"/>
      <c r="AA50" s="757"/>
      <c r="AB50" s="746"/>
      <c r="AC50" s="246"/>
      <c r="AD50" s="1797"/>
      <c r="AE50" s="1798"/>
    </row>
    <row r="51" spans="2:31">
      <c r="B51" s="740">
        <v>43</v>
      </c>
      <c r="C51" s="741"/>
      <c r="D51" s="741"/>
      <c r="E51" s="742"/>
      <c r="F51" s="743"/>
      <c r="G51" s="744" t="str">
        <f t="shared" si="20"/>
        <v/>
      </c>
      <c r="H51" s="744" t="str">
        <f t="shared" si="21"/>
        <v/>
      </c>
      <c r="I51" s="745"/>
      <c r="J51" s="725" t="str">
        <f t="shared" si="22"/>
        <v/>
      </c>
      <c r="K51" s="747"/>
      <c r="L51" s="748"/>
      <c r="M51" s="749"/>
      <c r="N51" s="750"/>
      <c r="O51" s="751"/>
      <c r="P51" s="752"/>
      <c r="Q51" s="749"/>
      <c r="R51" s="750"/>
      <c r="S51" s="748"/>
      <c r="T51" s="753"/>
      <c r="U51" s="750"/>
      <c r="V51" s="754"/>
      <c r="W51" s="755"/>
      <c r="X51" s="749"/>
      <c r="Y51" s="745"/>
      <c r="Z51" s="756"/>
      <c r="AA51" s="757"/>
      <c r="AB51" s="746"/>
      <c r="AC51" s="246"/>
      <c r="AD51" s="1797"/>
      <c r="AE51" s="1798"/>
    </row>
    <row r="52" spans="2:31">
      <c r="B52" s="740">
        <v>44</v>
      </c>
      <c r="C52" s="741"/>
      <c r="D52" s="741"/>
      <c r="E52" s="742"/>
      <c r="F52" s="743"/>
      <c r="G52" s="744" t="str">
        <f t="shared" si="20"/>
        <v/>
      </c>
      <c r="H52" s="744" t="str">
        <f t="shared" si="21"/>
        <v/>
      </c>
      <c r="I52" s="745"/>
      <c r="J52" s="725" t="str">
        <f t="shared" si="22"/>
        <v/>
      </c>
      <c r="K52" s="747"/>
      <c r="L52" s="748"/>
      <c r="M52" s="749"/>
      <c r="N52" s="750"/>
      <c r="O52" s="751"/>
      <c r="P52" s="752"/>
      <c r="Q52" s="749"/>
      <c r="R52" s="750"/>
      <c r="S52" s="748"/>
      <c r="T52" s="753"/>
      <c r="U52" s="750"/>
      <c r="V52" s="754"/>
      <c r="W52" s="755"/>
      <c r="X52" s="749"/>
      <c r="Y52" s="745"/>
      <c r="Z52" s="756"/>
      <c r="AA52" s="757"/>
      <c r="AB52" s="746"/>
      <c r="AC52" s="246"/>
      <c r="AD52" s="1797"/>
      <c r="AE52" s="1798"/>
    </row>
    <row r="53" spans="2:31">
      <c r="B53" s="721">
        <v>45</v>
      </c>
      <c r="C53" s="741"/>
      <c r="D53" s="741"/>
      <c r="E53" s="742"/>
      <c r="F53" s="743"/>
      <c r="G53" s="744" t="str">
        <f t="shared" si="20"/>
        <v/>
      </c>
      <c r="H53" s="744" t="str">
        <f t="shared" si="21"/>
        <v/>
      </c>
      <c r="I53" s="745"/>
      <c r="J53" s="725" t="str">
        <f t="shared" si="22"/>
        <v/>
      </c>
      <c r="K53" s="747"/>
      <c r="L53" s="748"/>
      <c r="M53" s="749"/>
      <c r="N53" s="750"/>
      <c r="O53" s="751"/>
      <c r="P53" s="752"/>
      <c r="Q53" s="749"/>
      <c r="R53" s="750"/>
      <c r="S53" s="748"/>
      <c r="T53" s="753"/>
      <c r="U53" s="750"/>
      <c r="V53" s="754"/>
      <c r="W53" s="755"/>
      <c r="X53" s="749"/>
      <c r="Y53" s="745"/>
      <c r="Z53" s="756"/>
      <c r="AA53" s="757"/>
      <c r="AB53" s="746"/>
      <c r="AC53" s="246"/>
      <c r="AD53" s="1797"/>
      <c r="AE53" s="1798"/>
    </row>
    <row r="54" spans="2:31">
      <c r="B54" s="740">
        <v>46</v>
      </c>
      <c r="C54" s="741"/>
      <c r="D54" s="741"/>
      <c r="E54" s="742"/>
      <c r="F54" s="743"/>
      <c r="G54" s="744" t="str">
        <f t="shared" si="20"/>
        <v/>
      </c>
      <c r="H54" s="744" t="str">
        <f t="shared" si="21"/>
        <v/>
      </c>
      <c r="I54" s="745"/>
      <c r="J54" s="725" t="str">
        <f t="shared" si="22"/>
        <v/>
      </c>
      <c r="K54" s="747"/>
      <c r="L54" s="748"/>
      <c r="M54" s="749"/>
      <c r="N54" s="750"/>
      <c r="O54" s="751"/>
      <c r="P54" s="752"/>
      <c r="Q54" s="749"/>
      <c r="R54" s="750"/>
      <c r="S54" s="748"/>
      <c r="T54" s="753"/>
      <c r="U54" s="750"/>
      <c r="V54" s="754"/>
      <c r="W54" s="755"/>
      <c r="X54" s="749"/>
      <c r="Y54" s="745"/>
      <c r="Z54" s="756"/>
      <c r="AA54" s="757"/>
      <c r="AB54" s="746"/>
      <c r="AC54" s="246"/>
      <c r="AD54" s="1797"/>
      <c r="AE54" s="1798"/>
    </row>
    <row r="55" spans="2:31">
      <c r="B55" s="721">
        <v>47</v>
      </c>
      <c r="C55" s="741"/>
      <c r="D55" s="741"/>
      <c r="E55" s="742"/>
      <c r="F55" s="743"/>
      <c r="G55" s="744" t="str">
        <f t="shared" si="20"/>
        <v/>
      </c>
      <c r="H55" s="744" t="str">
        <f t="shared" si="21"/>
        <v/>
      </c>
      <c r="I55" s="745"/>
      <c r="J55" s="725" t="str">
        <f t="shared" si="22"/>
        <v/>
      </c>
      <c r="K55" s="747"/>
      <c r="L55" s="748"/>
      <c r="M55" s="749"/>
      <c r="N55" s="750"/>
      <c r="O55" s="751"/>
      <c r="P55" s="752"/>
      <c r="Q55" s="749"/>
      <c r="R55" s="750"/>
      <c r="S55" s="748"/>
      <c r="T55" s="753"/>
      <c r="U55" s="750"/>
      <c r="V55" s="754"/>
      <c r="W55" s="755"/>
      <c r="X55" s="749"/>
      <c r="Y55" s="745"/>
      <c r="Z55" s="756"/>
      <c r="AA55" s="757"/>
      <c r="AB55" s="746"/>
      <c r="AC55" s="246"/>
      <c r="AD55" s="1797"/>
      <c r="AE55" s="1798"/>
    </row>
    <row r="56" spans="2:31">
      <c r="B56" s="721">
        <v>48</v>
      </c>
      <c r="C56" s="741"/>
      <c r="D56" s="741"/>
      <c r="E56" s="742"/>
      <c r="F56" s="743"/>
      <c r="G56" s="744" t="str">
        <f t="shared" si="20"/>
        <v/>
      </c>
      <c r="H56" s="744" t="str">
        <f t="shared" si="21"/>
        <v/>
      </c>
      <c r="I56" s="745"/>
      <c r="J56" s="725" t="str">
        <f t="shared" si="22"/>
        <v/>
      </c>
      <c r="K56" s="747"/>
      <c r="L56" s="748"/>
      <c r="M56" s="749"/>
      <c r="N56" s="750"/>
      <c r="O56" s="751"/>
      <c r="P56" s="752"/>
      <c r="Q56" s="749"/>
      <c r="R56" s="750"/>
      <c r="S56" s="748"/>
      <c r="T56" s="753"/>
      <c r="U56" s="750"/>
      <c r="V56" s="754"/>
      <c r="W56" s="755"/>
      <c r="X56" s="749"/>
      <c r="Y56" s="745"/>
      <c r="Z56" s="756"/>
      <c r="AA56" s="757"/>
      <c r="AB56" s="746"/>
      <c r="AC56" s="246"/>
      <c r="AD56" s="1797"/>
      <c r="AE56" s="1798"/>
    </row>
    <row r="57" spans="2:31">
      <c r="B57" s="740">
        <v>49</v>
      </c>
      <c r="C57" s="741"/>
      <c r="D57" s="741"/>
      <c r="E57" s="742"/>
      <c r="F57" s="743"/>
      <c r="G57" s="744" t="str">
        <f t="shared" si="20"/>
        <v/>
      </c>
      <c r="H57" s="744" t="str">
        <f t="shared" si="21"/>
        <v/>
      </c>
      <c r="I57" s="745"/>
      <c r="J57" s="725" t="str">
        <f t="shared" si="22"/>
        <v/>
      </c>
      <c r="K57" s="747"/>
      <c r="L57" s="748"/>
      <c r="M57" s="749"/>
      <c r="N57" s="750"/>
      <c r="O57" s="751"/>
      <c r="P57" s="752"/>
      <c r="Q57" s="749"/>
      <c r="R57" s="750"/>
      <c r="S57" s="748"/>
      <c r="T57" s="753"/>
      <c r="U57" s="750"/>
      <c r="V57" s="754"/>
      <c r="W57" s="755"/>
      <c r="X57" s="749"/>
      <c r="Y57" s="745"/>
      <c r="Z57" s="756"/>
      <c r="AA57" s="757"/>
      <c r="AB57" s="746"/>
      <c r="AC57" s="246"/>
      <c r="AD57" s="1797"/>
      <c r="AE57" s="1798"/>
    </row>
    <row r="58" spans="2:31">
      <c r="B58" s="740">
        <v>50</v>
      </c>
      <c r="C58" s="741"/>
      <c r="D58" s="741"/>
      <c r="E58" s="742"/>
      <c r="F58" s="743"/>
      <c r="G58" s="744" t="str">
        <f t="shared" si="20"/>
        <v/>
      </c>
      <c r="H58" s="744" t="str">
        <f t="shared" si="21"/>
        <v/>
      </c>
      <c r="I58" s="745"/>
      <c r="J58" s="725" t="str">
        <f t="shared" si="22"/>
        <v/>
      </c>
      <c r="K58" s="747"/>
      <c r="L58" s="748"/>
      <c r="M58" s="749"/>
      <c r="N58" s="750"/>
      <c r="O58" s="751"/>
      <c r="P58" s="752"/>
      <c r="Q58" s="749"/>
      <c r="R58" s="750"/>
      <c r="S58" s="748"/>
      <c r="T58" s="753"/>
      <c r="U58" s="750"/>
      <c r="V58" s="754"/>
      <c r="W58" s="755"/>
      <c r="X58" s="749"/>
      <c r="Y58" s="745"/>
      <c r="Z58" s="756"/>
      <c r="AA58" s="757"/>
      <c r="AB58" s="746"/>
      <c r="AC58" s="246"/>
      <c r="AD58" s="1797"/>
      <c r="AE58" s="1798"/>
    </row>
    <row r="59" spans="2:31" ht="15" thickBot="1">
      <c r="B59" s="758"/>
      <c r="C59" s="759"/>
      <c r="D59" s="759"/>
      <c r="E59" s="760" t="s">
        <v>73</v>
      </c>
      <c r="F59" s="761">
        <f>SUM(F9:F58)</f>
        <v>62889673.528999999</v>
      </c>
      <c r="G59" s="762">
        <f>SUM(G9:G58)</f>
        <v>0</v>
      </c>
      <c r="H59" s="762">
        <f>SUM(H9:H58)</f>
        <v>0</v>
      </c>
      <c r="I59" s="763">
        <f>SUM(I9:I58)</f>
        <v>-104500</v>
      </c>
      <c r="J59" s="764">
        <f>SUM(J9:J58)</f>
        <v>72218624.558349997</v>
      </c>
      <c r="K59" s="765"/>
      <c r="L59" s="766"/>
      <c r="M59" s="767"/>
      <c r="N59" s="768"/>
      <c r="O59" s="759"/>
      <c r="P59" s="769" t="str">
        <f t="shared" si="23"/>
        <v/>
      </c>
      <c r="Q59" s="767"/>
      <c r="R59" s="768"/>
      <c r="S59" s="770"/>
      <c r="T59" s="771"/>
      <c r="U59" s="768"/>
      <c r="V59" s="772"/>
      <c r="W59" s="769" t="str">
        <f t="shared" si="16"/>
        <v/>
      </c>
      <c r="X59" s="767"/>
      <c r="Y59" s="762"/>
      <c r="Z59" s="773"/>
      <c r="AA59" s="774" t="str">
        <f t="shared" si="18"/>
        <v/>
      </c>
      <c r="AB59" s="764">
        <f>SUM(AB9:AB58)</f>
        <v>0</v>
      </c>
      <c r="AC59" s="245" t="str">
        <f t="shared" si="10"/>
        <v/>
      </c>
      <c r="AD59" s="1799"/>
      <c r="AE59" s="1800"/>
    </row>
    <row r="60" spans="2:31">
      <c r="W60" s="41"/>
    </row>
  </sheetData>
  <mergeCells count="122">
    <mergeCell ref="E5:F5"/>
    <mergeCell ref="E6:F6"/>
    <mergeCell ref="O3:P3"/>
    <mergeCell ref="Q3:R3"/>
    <mergeCell ref="O4:P4"/>
    <mergeCell ref="Q4:R4"/>
    <mergeCell ref="O5:P5"/>
    <mergeCell ref="Q5:R5"/>
    <mergeCell ref="G4:H4"/>
    <mergeCell ref="I4:J4"/>
    <mergeCell ref="M6:N6"/>
    <mergeCell ref="B3:D3"/>
    <mergeCell ref="K3:L3"/>
    <mergeCell ref="M3:N3"/>
    <mergeCell ref="K2:R2"/>
    <mergeCell ref="S2:AB2"/>
    <mergeCell ref="AA3:AA4"/>
    <mergeCell ref="AB3:AB4"/>
    <mergeCell ref="U4:V4"/>
    <mergeCell ref="B4:D4"/>
    <mergeCell ref="E3:F3"/>
    <mergeCell ref="E4:F4"/>
    <mergeCell ref="S4:T4"/>
    <mergeCell ref="Y3:Z3"/>
    <mergeCell ref="U3:V3"/>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AB5:AB6"/>
    <mergeCell ref="W4:X4"/>
    <mergeCell ref="Y4:Z4"/>
    <mergeCell ref="W5:X5"/>
    <mergeCell ref="Y5:Z5"/>
    <mergeCell ref="W6:X6"/>
    <mergeCell ref="Y6:Z6"/>
    <mergeCell ref="S5:T5"/>
    <mergeCell ref="U5:V5"/>
    <mergeCell ref="S6:T6"/>
    <mergeCell ref="U6:V6"/>
    <mergeCell ref="AA5:AA6"/>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D20:AE20"/>
    <mergeCell ref="AD21:AE21"/>
    <mergeCell ref="AD22:AE22"/>
    <mergeCell ref="AD23:AE23"/>
    <mergeCell ref="AD24:AE24"/>
    <mergeCell ref="AD15:AE15"/>
    <mergeCell ref="AD16:AE16"/>
    <mergeCell ref="AD17:AE17"/>
    <mergeCell ref="AD18:AE18"/>
    <mergeCell ref="AD19:AE1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s>
  <phoneticPr fontId="85" type="noConversion"/>
  <conditionalFormatting sqref="E6:F6">
    <cfRule type="cellIs" dxfId="16" priority="10" operator="greaterThan">
      <formula>0</formula>
    </cfRule>
  </conditionalFormatting>
  <conditionalFormatting sqref="I6:J6">
    <cfRule type="cellIs" dxfId="15" priority="9" operator="greaterThan">
      <formula>0</formula>
    </cfRule>
  </conditionalFormatting>
  <dataValidations disablePrompts="1" count="1">
    <dataValidation type="list" allowBlank="1" showInputMessage="1" showErrorMessage="1" sqref="R9:R59 U9:U59 N9:N59" xr:uid="{FFA9A080-AC6D-4466-90C3-1336783AC8EE}">
      <formula1>$AJ$1:$AJ$2</formula1>
    </dataValidation>
  </dataValidations>
  <printOptions horizontalCentered="1"/>
  <pageMargins left="0.2" right="0.2" top="0.75" bottom="0.75" header="0.3" footer="0.3"/>
  <pageSetup paperSize="8" scale="42"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06E2-8008-4EDD-8D61-9102139A365A}">
  <sheetPr codeName="Sheet21">
    <tabColor theme="0" tint="-0.499984740745262"/>
  </sheetPr>
  <dimension ref="A1:Y64388"/>
  <sheetViews>
    <sheetView zoomScale="55" zoomScaleNormal="55" workbookViewId="0">
      <pane ySplit="2" topLeftCell="A3" activePane="bottomLeft" state="frozen"/>
      <selection activeCell="D1" sqref="D1"/>
      <selection pane="bottomLeft" activeCell="P18" sqref="P18"/>
    </sheetView>
  </sheetViews>
  <sheetFormatPr defaultColWidth="9.1796875" defaultRowHeight="43.5" customHeight="1"/>
  <cols>
    <col min="1" max="1" width="7.81640625" style="1030" bestFit="1" customWidth="1"/>
    <col min="2" max="2" width="28.453125" style="1030" customWidth="1"/>
    <col min="3" max="3" width="30" style="1032" customWidth="1" collapsed="1"/>
    <col min="4" max="4" width="41.54296875" style="1030" customWidth="1"/>
    <col min="5" max="5" width="20.453125" style="1030" customWidth="1"/>
    <col min="6" max="6" width="24.54296875" style="1030" bestFit="1" customWidth="1"/>
    <col min="7" max="7" width="20.54296875" style="1030" customWidth="1"/>
    <col min="8" max="8" width="8.54296875" style="1030" customWidth="1"/>
    <col min="9" max="9" width="15.81640625" style="1030" customWidth="1"/>
    <col min="10" max="10" width="17.81640625" style="1030" customWidth="1"/>
    <col min="11" max="11" width="19.26953125" style="1033" bestFit="1" customWidth="1"/>
    <col min="12" max="12" width="25" style="1033" bestFit="1" customWidth="1"/>
    <col min="13" max="13" width="21.7265625" style="1034" customWidth="1"/>
    <col min="14" max="14" width="21.7265625" style="1030" customWidth="1"/>
    <col min="15" max="15" width="28.81640625" style="1030" customWidth="1"/>
    <col min="16" max="16" width="21.7265625" style="1030" customWidth="1"/>
    <col min="17" max="17" width="22.1796875" style="1034" customWidth="1"/>
    <col min="18" max="18" width="14.81640625" style="1033" bestFit="1" customWidth="1"/>
    <col min="19" max="19" width="32" style="1033" customWidth="1"/>
    <col min="20" max="20" width="20.7265625" style="1031" bestFit="1" customWidth="1"/>
    <col min="21" max="21" width="23.81640625" style="1035" bestFit="1" customWidth="1"/>
    <col min="22" max="22" width="23.453125" style="1035" bestFit="1" customWidth="1"/>
    <col min="23" max="23" width="17.453125" style="1035" bestFit="1" customWidth="1"/>
    <col min="24" max="25" width="23.1796875" style="1030" bestFit="1" customWidth="1"/>
    <col min="26" max="261" width="9.1796875" style="1030"/>
    <col min="262" max="262" width="5.26953125" style="1030" customWidth="1"/>
    <col min="263" max="263" width="8" style="1030" customWidth="1"/>
    <col min="264" max="264" width="44.453125" style="1030" bestFit="1" customWidth="1"/>
    <col min="265" max="265" width="10.1796875" style="1030" bestFit="1" customWidth="1"/>
    <col min="266" max="266" width="10.1796875" style="1030" customWidth="1"/>
    <col min="267" max="267" width="10.26953125" style="1030" customWidth="1"/>
    <col min="268" max="268" width="15.81640625" style="1030" bestFit="1" customWidth="1"/>
    <col min="269" max="269" width="10.7265625" style="1030" customWidth="1"/>
    <col min="270" max="270" width="10.26953125" style="1030" customWidth="1"/>
    <col min="271" max="271" width="10.81640625" style="1030" customWidth="1"/>
    <col min="272" max="272" width="17.26953125" style="1030" customWidth="1"/>
    <col min="273" max="273" width="7.453125" style="1030" customWidth="1"/>
    <col min="274" max="274" width="11" style="1030" customWidth="1"/>
    <col min="275" max="275" width="10.7265625" style="1030" customWidth="1"/>
    <col min="276" max="276" width="10.7265625" style="1030" bestFit="1" customWidth="1"/>
    <col min="277" max="277" width="11" style="1030" customWidth="1"/>
    <col min="278" max="278" width="6.453125" style="1030" customWidth="1"/>
    <col min="279" max="279" width="9.1796875" style="1030"/>
    <col min="280" max="280" width="33.26953125" style="1030" customWidth="1"/>
    <col min="281" max="517" width="9.1796875" style="1030"/>
    <col min="518" max="518" width="5.26953125" style="1030" customWidth="1"/>
    <col min="519" max="519" width="8" style="1030" customWidth="1"/>
    <col min="520" max="520" width="44.453125" style="1030" bestFit="1" customWidth="1"/>
    <col min="521" max="521" width="10.1796875" style="1030" bestFit="1" customWidth="1"/>
    <col min="522" max="522" width="10.1796875" style="1030" customWidth="1"/>
    <col min="523" max="523" width="10.26953125" style="1030" customWidth="1"/>
    <col min="524" max="524" width="15.81640625" style="1030" bestFit="1" customWidth="1"/>
    <col min="525" max="525" width="10.7265625" style="1030" customWidth="1"/>
    <col min="526" max="526" width="10.26953125" style="1030" customWidth="1"/>
    <col min="527" max="527" width="10.81640625" style="1030" customWidth="1"/>
    <col min="528" max="528" width="17.26953125" style="1030" customWidth="1"/>
    <col min="529" max="529" width="7.453125" style="1030" customWidth="1"/>
    <col min="530" max="530" width="11" style="1030" customWidth="1"/>
    <col min="531" max="531" width="10.7265625" style="1030" customWidth="1"/>
    <col min="532" max="532" width="10.7265625" style="1030" bestFit="1" customWidth="1"/>
    <col min="533" max="533" width="11" style="1030" customWidth="1"/>
    <col min="534" max="534" width="6.453125" style="1030" customWidth="1"/>
    <col min="535" max="535" width="9.1796875" style="1030"/>
    <col min="536" max="536" width="33.26953125" style="1030" customWidth="1"/>
    <col min="537" max="773" width="9.1796875" style="1030"/>
    <col min="774" max="774" width="5.26953125" style="1030" customWidth="1"/>
    <col min="775" max="775" width="8" style="1030" customWidth="1"/>
    <col min="776" max="776" width="44.453125" style="1030" bestFit="1" customWidth="1"/>
    <col min="777" max="777" width="10.1796875" style="1030" bestFit="1" customWidth="1"/>
    <col min="778" max="778" width="10.1796875" style="1030" customWidth="1"/>
    <col min="779" max="779" width="10.26953125" style="1030" customWidth="1"/>
    <col min="780" max="780" width="15.81640625" style="1030" bestFit="1" customWidth="1"/>
    <col min="781" max="781" width="10.7265625" style="1030" customWidth="1"/>
    <col min="782" max="782" width="10.26953125" style="1030" customWidth="1"/>
    <col min="783" max="783" width="10.81640625" style="1030" customWidth="1"/>
    <col min="784" max="784" width="17.26953125" style="1030" customWidth="1"/>
    <col min="785" max="785" width="7.453125" style="1030" customWidth="1"/>
    <col min="786" max="786" width="11" style="1030" customWidth="1"/>
    <col min="787" max="787" width="10.7265625" style="1030" customWidth="1"/>
    <col min="788" max="788" width="10.7265625" style="1030" bestFit="1" customWidth="1"/>
    <col min="789" max="789" width="11" style="1030" customWidth="1"/>
    <col min="790" max="790" width="6.453125" style="1030" customWidth="1"/>
    <col min="791" max="791" width="9.1796875" style="1030"/>
    <col min="792" max="792" width="33.26953125" style="1030" customWidth="1"/>
    <col min="793" max="1029" width="9.1796875" style="1030"/>
    <col min="1030" max="1030" width="5.26953125" style="1030" customWidth="1"/>
    <col min="1031" max="1031" width="8" style="1030" customWidth="1"/>
    <col min="1032" max="1032" width="44.453125" style="1030" bestFit="1" customWidth="1"/>
    <col min="1033" max="1033" width="10.1796875" style="1030" bestFit="1" customWidth="1"/>
    <col min="1034" max="1034" width="10.1796875" style="1030" customWidth="1"/>
    <col min="1035" max="1035" width="10.26953125" style="1030" customWidth="1"/>
    <col min="1036" max="1036" width="15.81640625" style="1030" bestFit="1" customWidth="1"/>
    <col min="1037" max="1037" width="10.7265625" style="1030" customWidth="1"/>
    <col min="1038" max="1038" width="10.26953125" style="1030" customWidth="1"/>
    <col min="1039" max="1039" width="10.81640625" style="1030" customWidth="1"/>
    <col min="1040" max="1040" width="17.26953125" style="1030" customWidth="1"/>
    <col min="1041" max="1041" width="7.453125" style="1030" customWidth="1"/>
    <col min="1042" max="1042" width="11" style="1030" customWidth="1"/>
    <col min="1043" max="1043" width="10.7265625" style="1030" customWidth="1"/>
    <col min="1044" max="1044" width="10.7265625" style="1030" bestFit="1" customWidth="1"/>
    <col min="1045" max="1045" width="11" style="1030" customWidth="1"/>
    <col min="1046" max="1046" width="6.453125" style="1030" customWidth="1"/>
    <col min="1047" max="1047" width="9.1796875" style="1030"/>
    <col min="1048" max="1048" width="33.26953125" style="1030" customWidth="1"/>
    <col min="1049" max="1285" width="9.1796875" style="1030"/>
    <col min="1286" max="1286" width="5.26953125" style="1030" customWidth="1"/>
    <col min="1287" max="1287" width="8" style="1030" customWidth="1"/>
    <col min="1288" max="1288" width="44.453125" style="1030" bestFit="1" customWidth="1"/>
    <col min="1289" max="1289" width="10.1796875" style="1030" bestFit="1" customWidth="1"/>
    <col min="1290" max="1290" width="10.1796875" style="1030" customWidth="1"/>
    <col min="1291" max="1291" width="10.26953125" style="1030" customWidth="1"/>
    <col min="1292" max="1292" width="15.81640625" style="1030" bestFit="1" customWidth="1"/>
    <col min="1293" max="1293" width="10.7265625" style="1030" customWidth="1"/>
    <col min="1294" max="1294" width="10.26953125" style="1030" customWidth="1"/>
    <col min="1295" max="1295" width="10.81640625" style="1030" customWidth="1"/>
    <col min="1296" max="1296" width="17.26953125" style="1030" customWidth="1"/>
    <col min="1297" max="1297" width="7.453125" style="1030" customWidth="1"/>
    <col min="1298" max="1298" width="11" style="1030" customWidth="1"/>
    <col min="1299" max="1299" width="10.7265625" style="1030" customWidth="1"/>
    <col min="1300" max="1300" width="10.7265625" style="1030" bestFit="1" customWidth="1"/>
    <col min="1301" max="1301" width="11" style="1030" customWidth="1"/>
    <col min="1302" max="1302" width="6.453125" style="1030" customWidth="1"/>
    <col min="1303" max="1303" width="9.1796875" style="1030"/>
    <col min="1304" max="1304" width="33.26953125" style="1030" customWidth="1"/>
    <col min="1305" max="1541" width="9.1796875" style="1030"/>
    <col min="1542" max="1542" width="5.26953125" style="1030" customWidth="1"/>
    <col min="1543" max="1543" width="8" style="1030" customWidth="1"/>
    <col min="1544" max="1544" width="44.453125" style="1030" bestFit="1" customWidth="1"/>
    <col min="1545" max="1545" width="10.1796875" style="1030" bestFit="1" customWidth="1"/>
    <col min="1546" max="1546" width="10.1796875" style="1030" customWidth="1"/>
    <col min="1547" max="1547" width="10.26953125" style="1030" customWidth="1"/>
    <col min="1548" max="1548" width="15.81640625" style="1030" bestFit="1" customWidth="1"/>
    <col min="1549" max="1549" width="10.7265625" style="1030" customWidth="1"/>
    <col min="1550" max="1550" width="10.26953125" style="1030" customWidth="1"/>
    <col min="1551" max="1551" width="10.81640625" style="1030" customWidth="1"/>
    <col min="1552" max="1552" width="17.26953125" style="1030" customWidth="1"/>
    <col min="1553" max="1553" width="7.453125" style="1030" customWidth="1"/>
    <col min="1554" max="1554" width="11" style="1030" customWidth="1"/>
    <col min="1555" max="1555" width="10.7265625" style="1030" customWidth="1"/>
    <col min="1556" max="1556" width="10.7265625" style="1030" bestFit="1" customWidth="1"/>
    <col min="1557" max="1557" width="11" style="1030" customWidth="1"/>
    <col min="1558" max="1558" width="6.453125" style="1030" customWidth="1"/>
    <col min="1559" max="1559" width="9.1796875" style="1030"/>
    <col min="1560" max="1560" width="33.26953125" style="1030" customWidth="1"/>
    <col min="1561" max="1797" width="9.1796875" style="1030"/>
    <col min="1798" max="1798" width="5.26953125" style="1030" customWidth="1"/>
    <col min="1799" max="1799" width="8" style="1030" customWidth="1"/>
    <col min="1800" max="1800" width="44.453125" style="1030" bestFit="1" customWidth="1"/>
    <col min="1801" max="1801" width="10.1796875" style="1030" bestFit="1" customWidth="1"/>
    <col min="1802" max="1802" width="10.1796875" style="1030" customWidth="1"/>
    <col min="1803" max="1803" width="10.26953125" style="1030" customWidth="1"/>
    <col min="1804" max="1804" width="15.81640625" style="1030" bestFit="1" customWidth="1"/>
    <col min="1805" max="1805" width="10.7265625" style="1030" customWidth="1"/>
    <col min="1806" max="1806" width="10.26953125" style="1030" customWidth="1"/>
    <col min="1807" max="1807" width="10.81640625" style="1030" customWidth="1"/>
    <col min="1808" max="1808" width="17.26953125" style="1030" customWidth="1"/>
    <col min="1809" max="1809" width="7.453125" style="1030" customWidth="1"/>
    <col min="1810" max="1810" width="11" style="1030" customWidth="1"/>
    <col min="1811" max="1811" width="10.7265625" style="1030" customWidth="1"/>
    <col min="1812" max="1812" width="10.7265625" style="1030" bestFit="1" customWidth="1"/>
    <col min="1813" max="1813" width="11" style="1030" customWidth="1"/>
    <col min="1814" max="1814" width="6.453125" style="1030" customWidth="1"/>
    <col min="1815" max="1815" width="9.1796875" style="1030"/>
    <col min="1816" max="1816" width="33.26953125" style="1030" customWidth="1"/>
    <col min="1817" max="2053" width="9.1796875" style="1030"/>
    <col min="2054" max="2054" width="5.26953125" style="1030" customWidth="1"/>
    <col min="2055" max="2055" width="8" style="1030" customWidth="1"/>
    <col min="2056" max="2056" width="44.453125" style="1030" bestFit="1" customWidth="1"/>
    <col min="2057" max="2057" width="10.1796875" style="1030" bestFit="1" customWidth="1"/>
    <col min="2058" max="2058" width="10.1796875" style="1030" customWidth="1"/>
    <col min="2059" max="2059" width="10.26953125" style="1030" customWidth="1"/>
    <col min="2060" max="2060" width="15.81640625" style="1030" bestFit="1" customWidth="1"/>
    <col min="2061" max="2061" width="10.7265625" style="1030" customWidth="1"/>
    <col min="2062" max="2062" width="10.26953125" style="1030" customWidth="1"/>
    <col min="2063" max="2063" width="10.81640625" style="1030" customWidth="1"/>
    <col min="2064" max="2064" width="17.26953125" style="1030" customWidth="1"/>
    <col min="2065" max="2065" width="7.453125" style="1030" customWidth="1"/>
    <col min="2066" max="2066" width="11" style="1030" customWidth="1"/>
    <col min="2067" max="2067" width="10.7265625" style="1030" customWidth="1"/>
    <col min="2068" max="2068" width="10.7265625" style="1030" bestFit="1" customWidth="1"/>
    <col min="2069" max="2069" width="11" style="1030" customWidth="1"/>
    <col min="2070" max="2070" width="6.453125" style="1030" customWidth="1"/>
    <col min="2071" max="2071" width="9.1796875" style="1030"/>
    <col min="2072" max="2072" width="33.26953125" style="1030" customWidth="1"/>
    <col min="2073" max="2309" width="9.1796875" style="1030"/>
    <col min="2310" max="2310" width="5.26953125" style="1030" customWidth="1"/>
    <col min="2311" max="2311" width="8" style="1030" customWidth="1"/>
    <col min="2312" max="2312" width="44.453125" style="1030" bestFit="1" customWidth="1"/>
    <col min="2313" max="2313" width="10.1796875" style="1030" bestFit="1" customWidth="1"/>
    <col min="2314" max="2314" width="10.1796875" style="1030" customWidth="1"/>
    <col min="2315" max="2315" width="10.26953125" style="1030" customWidth="1"/>
    <col min="2316" max="2316" width="15.81640625" style="1030" bestFit="1" customWidth="1"/>
    <col min="2317" max="2317" width="10.7265625" style="1030" customWidth="1"/>
    <col min="2318" max="2318" width="10.26953125" style="1030" customWidth="1"/>
    <col min="2319" max="2319" width="10.81640625" style="1030" customWidth="1"/>
    <col min="2320" max="2320" width="17.26953125" style="1030" customWidth="1"/>
    <col min="2321" max="2321" width="7.453125" style="1030" customWidth="1"/>
    <col min="2322" max="2322" width="11" style="1030" customWidth="1"/>
    <col min="2323" max="2323" width="10.7265625" style="1030" customWidth="1"/>
    <col min="2324" max="2324" width="10.7265625" style="1030" bestFit="1" customWidth="1"/>
    <col min="2325" max="2325" width="11" style="1030" customWidth="1"/>
    <col min="2326" max="2326" width="6.453125" style="1030" customWidth="1"/>
    <col min="2327" max="2327" width="9.1796875" style="1030"/>
    <col min="2328" max="2328" width="33.26953125" style="1030" customWidth="1"/>
    <col min="2329" max="2565" width="9.1796875" style="1030"/>
    <col min="2566" max="2566" width="5.26953125" style="1030" customWidth="1"/>
    <col min="2567" max="2567" width="8" style="1030" customWidth="1"/>
    <col min="2568" max="2568" width="44.453125" style="1030" bestFit="1" customWidth="1"/>
    <col min="2569" max="2569" width="10.1796875" style="1030" bestFit="1" customWidth="1"/>
    <col min="2570" max="2570" width="10.1796875" style="1030" customWidth="1"/>
    <col min="2571" max="2571" width="10.26953125" style="1030" customWidth="1"/>
    <col min="2572" max="2572" width="15.81640625" style="1030" bestFit="1" customWidth="1"/>
    <col min="2573" max="2573" width="10.7265625" style="1030" customWidth="1"/>
    <col min="2574" max="2574" width="10.26953125" style="1030" customWidth="1"/>
    <col min="2575" max="2575" width="10.81640625" style="1030" customWidth="1"/>
    <col min="2576" max="2576" width="17.26953125" style="1030" customWidth="1"/>
    <col min="2577" max="2577" width="7.453125" style="1030" customWidth="1"/>
    <col min="2578" max="2578" width="11" style="1030" customWidth="1"/>
    <col min="2579" max="2579" width="10.7265625" style="1030" customWidth="1"/>
    <col min="2580" max="2580" width="10.7265625" style="1030" bestFit="1" customWidth="1"/>
    <col min="2581" max="2581" width="11" style="1030" customWidth="1"/>
    <col min="2582" max="2582" width="6.453125" style="1030" customWidth="1"/>
    <col min="2583" max="2583" width="9.1796875" style="1030"/>
    <col min="2584" max="2584" width="33.26953125" style="1030" customWidth="1"/>
    <col min="2585" max="2821" width="9.1796875" style="1030"/>
    <col min="2822" max="2822" width="5.26953125" style="1030" customWidth="1"/>
    <col min="2823" max="2823" width="8" style="1030" customWidth="1"/>
    <col min="2824" max="2824" width="44.453125" style="1030" bestFit="1" customWidth="1"/>
    <col min="2825" max="2825" width="10.1796875" style="1030" bestFit="1" customWidth="1"/>
    <col min="2826" max="2826" width="10.1796875" style="1030" customWidth="1"/>
    <col min="2827" max="2827" width="10.26953125" style="1030" customWidth="1"/>
    <col min="2828" max="2828" width="15.81640625" style="1030" bestFit="1" customWidth="1"/>
    <col min="2829" max="2829" width="10.7265625" style="1030" customWidth="1"/>
    <col min="2830" max="2830" width="10.26953125" style="1030" customWidth="1"/>
    <col min="2831" max="2831" width="10.81640625" style="1030" customWidth="1"/>
    <col min="2832" max="2832" width="17.26953125" style="1030" customWidth="1"/>
    <col min="2833" max="2833" width="7.453125" style="1030" customWidth="1"/>
    <col min="2834" max="2834" width="11" style="1030" customWidth="1"/>
    <col min="2835" max="2835" width="10.7265625" style="1030" customWidth="1"/>
    <col min="2836" max="2836" width="10.7265625" style="1030" bestFit="1" customWidth="1"/>
    <col min="2837" max="2837" width="11" style="1030" customWidth="1"/>
    <col min="2838" max="2838" width="6.453125" style="1030" customWidth="1"/>
    <col min="2839" max="2839" width="9.1796875" style="1030"/>
    <col min="2840" max="2840" width="33.26953125" style="1030" customWidth="1"/>
    <col min="2841" max="3077" width="9.1796875" style="1030"/>
    <col min="3078" max="3078" width="5.26953125" style="1030" customWidth="1"/>
    <col min="3079" max="3079" width="8" style="1030" customWidth="1"/>
    <col min="3080" max="3080" width="44.453125" style="1030" bestFit="1" customWidth="1"/>
    <col min="3081" max="3081" width="10.1796875" style="1030" bestFit="1" customWidth="1"/>
    <col min="3082" max="3082" width="10.1796875" style="1030" customWidth="1"/>
    <col min="3083" max="3083" width="10.26953125" style="1030" customWidth="1"/>
    <col min="3084" max="3084" width="15.81640625" style="1030" bestFit="1" customWidth="1"/>
    <col min="3085" max="3085" width="10.7265625" style="1030" customWidth="1"/>
    <col min="3086" max="3086" width="10.26953125" style="1030" customWidth="1"/>
    <col min="3087" max="3087" width="10.81640625" style="1030" customWidth="1"/>
    <col min="3088" max="3088" width="17.26953125" style="1030" customWidth="1"/>
    <col min="3089" max="3089" width="7.453125" style="1030" customWidth="1"/>
    <col min="3090" max="3090" width="11" style="1030" customWidth="1"/>
    <col min="3091" max="3091" width="10.7265625" style="1030" customWidth="1"/>
    <col min="3092" max="3092" width="10.7265625" style="1030" bestFit="1" customWidth="1"/>
    <col min="3093" max="3093" width="11" style="1030" customWidth="1"/>
    <col min="3094" max="3094" width="6.453125" style="1030" customWidth="1"/>
    <col min="3095" max="3095" width="9.1796875" style="1030"/>
    <col min="3096" max="3096" width="33.26953125" style="1030" customWidth="1"/>
    <col min="3097" max="3333" width="9.1796875" style="1030"/>
    <col min="3334" max="3334" width="5.26953125" style="1030" customWidth="1"/>
    <col min="3335" max="3335" width="8" style="1030" customWidth="1"/>
    <col min="3336" max="3336" width="44.453125" style="1030" bestFit="1" customWidth="1"/>
    <col min="3337" max="3337" width="10.1796875" style="1030" bestFit="1" customWidth="1"/>
    <col min="3338" max="3338" width="10.1796875" style="1030" customWidth="1"/>
    <col min="3339" max="3339" width="10.26953125" style="1030" customWidth="1"/>
    <col min="3340" max="3340" width="15.81640625" style="1030" bestFit="1" customWidth="1"/>
    <col min="3341" max="3341" width="10.7265625" style="1030" customWidth="1"/>
    <col min="3342" max="3342" width="10.26953125" style="1030" customWidth="1"/>
    <col min="3343" max="3343" width="10.81640625" style="1030" customWidth="1"/>
    <col min="3344" max="3344" width="17.26953125" style="1030" customWidth="1"/>
    <col min="3345" max="3345" width="7.453125" style="1030" customWidth="1"/>
    <col min="3346" max="3346" width="11" style="1030" customWidth="1"/>
    <col min="3347" max="3347" width="10.7265625" style="1030" customWidth="1"/>
    <col min="3348" max="3348" width="10.7265625" style="1030" bestFit="1" customWidth="1"/>
    <col min="3349" max="3349" width="11" style="1030" customWidth="1"/>
    <col min="3350" max="3350" width="6.453125" style="1030" customWidth="1"/>
    <col min="3351" max="3351" width="9.1796875" style="1030"/>
    <col min="3352" max="3352" width="33.26953125" style="1030" customWidth="1"/>
    <col min="3353" max="3589" width="9.1796875" style="1030"/>
    <col min="3590" max="3590" width="5.26953125" style="1030" customWidth="1"/>
    <col min="3591" max="3591" width="8" style="1030" customWidth="1"/>
    <col min="3592" max="3592" width="44.453125" style="1030" bestFit="1" customWidth="1"/>
    <col min="3593" max="3593" width="10.1796875" style="1030" bestFit="1" customWidth="1"/>
    <col min="3594" max="3594" width="10.1796875" style="1030" customWidth="1"/>
    <col min="3595" max="3595" width="10.26953125" style="1030" customWidth="1"/>
    <col min="3596" max="3596" width="15.81640625" style="1030" bestFit="1" customWidth="1"/>
    <col min="3597" max="3597" width="10.7265625" style="1030" customWidth="1"/>
    <col min="3598" max="3598" width="10.26953125" style="1030" customWidth="1"/>
    <col min="3599" max="3599" width="10.81640625" style="1030" customWidth="1"/>
    <col min="3600" max="3600" width="17.26953125" style="1030" customWidth="1"/>
    <col min="3601" max="3601" width="7.453125" style="1030" customWidth="1"/>
    <col min="3602" max="3602" width="11" style="1030" customWidth="1"/>
    <col min="3603" max="3603" width="10.7265625" style="1030" customWidth="1"/>
    <col min="3604" max="3604" width="10.7265625" style="1030" bestFit="1" customWidth="1"/>
    <col min="3605" max="3605" width="11" style="1030" customWidth="1"/>
    <col min="3606" max="3606" width="6.453125" style="1030" customWidth="1"/>
    <col min="3607" max="3607" width="9.1796875" style="1030"/>
    <col min="3608" max="3608" width="33.26953125" style="1030" customWidth="1"/>
    <col min="3609" max="3845" width="9.1796875" style="1030"/>
    <col min="3846" max="3846" width="5.26953125" style="1030" customWidth="1"/>
    <col min="3847" max="3847" width="8" style="1030" customWidth="1"/>
    <col min="3848" max="3848" width="44.453125" style="1030" bestFit="1" customWidth="1"/>
    <col min="3849" max="3849" width="10.1796875" style="1030" bestFit="1" customWidth="1"/>
    <col min="3850" max="3850" width="10.1796875" style="1030" customWidth="1"/>
    <col min="3851" max="3851" width="10.26953125" style="1030" customWidth="1"/>
    <col min="3852" max="3852" width="15.81640625" style="1030" bestFit="1" customWidth="1"/>
    <col min="3853" max="3853" width="10.7265625" style="1030" customWidth="1"/>
    <col min="3854" max="3854" width="10.26953125" style="1030" customWidth="1"/>
    <col min="3855" max="3855" width="10.81640625" style="1030" customWidth="1"/>
    <col min="3856" max="3856" width="17.26953125" style="1030" customWidth="1"/>
    <col min="3857" max="3857" width="7.453125" style="1030" customWidth="1"/>
    <col min="3858" max="3858" width="11" style="1030" customWidth="1"/>
    <col min="3859" max="3859" width="10.7265625" style="1030" customWidth="1"/>
    <col min="3860" max="3860" width="10.7265625" style="1030" bestFit="1" customWidth="1"/>
    <col min="3861" max="3861" width="11" style="1030" customWidth="1"/>
    <col min="3862" max="3862" width="6.453125" style="1030" customWidth="1"/>
    <col min="3863" max="3863" width="9.1796875" style="1030"/>
    <col min="3864" max="3864" width="33.26953125" style="1030" customWidth="1"/>
    <col min="3865" max="4101" width="9.1796875" style="1030"/>
    <col min="4102" max="4102" width="5.26953125" style="1030" customWidth="1"/>
    <col min="4103" max="4103" width="8" style="1030" customWidth="1"/>
    <col min="4104" max="4104" width="44.453125" style="1030" bestFit="1" customWidth="1"/>
    <col min="4105" max="4105" width="10.1796875" style="1030" bestFit="1" customWidth="1"/>
    <col min="4106" max="4106" width="10.1796875" style="1030" customWidth="1"/>
    <col min="4107" max="4107" width="10.26953125" style="1030" customWidth="1"/>
    <col min="4108" max="4108" width="15.81640625" style="1030" bestFit="1" customWidth="1"/>
    <col min="4109" max="4109" width="10.7265625" style="1030" customWidth="1"/>
    <col min="4110" max="4110" width="10.26953125" style="1030" customWidth="1"/>
    <col min="4111" max="4111" width="10.81640625" style="1030" customWidth="1"/>
    <col min="4112" max="4112" width="17.26953125" style="1030" customWidth="1"/>
    <col min="4113" max="4113" width="7.453125" style="1030" customWidth="1"/>
    <col min="4114" max="4114" width="11" style="1030" customWidth="1"/>
    <col min="4115" max="4115" width="10.7265625" style="1030" customWidth="1"/>
    <col min="4116" max="4116" width="10.7265625" style="1030" bestFit="1" customWidth="1"/>
    <col min="4117" max="4117" width="11" style="1030" customWidth="1"/>
    <col min="4118" max="4118" width="6.453125" style="1030" customWidth="1"/>
    <col min="4119" max="4119" width="9.1796875" style="1030"/>
    <col min="4120" max="4120" width="33.26953125" style="1030" customWidth="1"/>
    <col min="4121" max="4357" width="9.1796875" style="1030"/>
    <col min="4358" max="4358" width="5.26953125" style="1030" customWidth="1"/>
    <col min="4359" max="4359" width="8" style="1030" customWidth="1"/>
    <col min="4360" max="4360" width="44.453125" style="1030" bestFit="1" customWidth="1"/>
    <col min="4361" max="4361" width="10.1796875" style="1030" bestFit="1" customWidth="1"/>
    <col min="4362" max="4362" width="10.1796875" style="1030" customWidth="1"/>
    <col min="4363" max="4363" width="10.26953125" style="1030" customWidth="1"/>
    <col min="4364" max="4364" width="15.81640625" style="1030" bestFit="1" customWidth="1"/>
    <col min="4365" max="4365" width="10.7265625" style="1030" customWidth="1"/>
    <col min="4366" max="4366" width="10.26953125" style="1030" customWidth="1"/>
    <col min="4367" max="4367" width="10.81640625" style="1030" customWidth="1"/>
    <col min="4368" max="4368" width="17.26953125" style="1030" customWidth="1"/>
    <col min="4369" max="4369" width="7.453125" style="1030" customWidth="1"/>
    <col min="4370" max="4370" width="11" style="1030" customWidth="1"/>
    <col min="4371" max="4371" width="10.7265625" style="1030" customWidth="1"/>
    <col min="4372" max="4372" width="10.7265625" style="1030" bestFit="1" customWidth="1"/>
    <col min="4373" max="4373" width="11" style="1030" customWidth="1"/>
    <col min="4374" max="4374" width="6.453125" style="1030" customWidth="1"/>
    <col min="4375" max="4375" width="9.1796875" style="1030"/>
    <col min="4376" max="4376" width="33.26953125" style="1030" customWidth="1"/>
    <col min="4377" max="4613" width="9.1796875" style="1030"/>
    <col min="4614" max="4614" width="5.26953125" style="1030" customWidth="1"/>
    <col min="4615" max="4615" width="8" style="1030" customWidth="1"/>
    <col min="4616" max="4616" width="44.453125" style="1030" bestFit="1" customWidth="1"/>
    <col min="4617" max="4617" width="10.1796875" style="1030" bestFit="1" customWidth="1"/>
    <col min="4618" max="4618" width="10.1796875" style="1030" customWidth="1"/>
    <col min="4619" max="4619" width="10.26953125" style="1030" customWidth="1"/>
    <col min="4620" max="4620" width="15.81640625" style="1030" bestFit="1" customWidth="1"/>
    <col min="4621" max="4621" width="10.7265625" style="1030" customWidth="1"/>
    <col min="4622" max="4622" width="10.26953125" style="1030" customWidth="1"/>
    <col min="4623" max="4623" width="10.81640625" style="1030" customWidth="1"/>
    <col min="4624" max="4624" width="17.26953125" style="1030" customWidth="1"/>
    <col min="4625" max="4625" width="7.453125" style="1030" customWidth="1"/>
    <col min="4626" max="4626" width="11" style="1030" customWidth="1"/>
    <col min="4627" max="4627" width="10.7265625" style="1030" customWidth="1"/>
    <col min="4628" max="4628" width="10.7265625" style="1030" bestFit="1" customWidth="1"/>
    <col min="4629" max="4629" width="11" style="1030" customWidth="1"/>
    <col min="4630" max="4630" width="6.453125" style="1030" customWidth="1"/>
    <col min="4631" max="4631" width="9.1796875" style="1030"/>
    <col min="4632" max="4632" width="33.26953125" style="1030" customWidth="1"/>
    <col min="4633" max="4869" width="9.1796875" style="1030"/>
    <col min="4870" max="4870" width="5.26953125" style="1030" customWidth="1"/>
    <col min="4871" max="4871" width="8" style="1030" customWidth="1"/>
    <col min="4872" max="4872" width="44.453125" style="1030" bestFit="1" customWidth="1"/>
    <col min="4873" max="4873" width="10.1796875" style="1030" bestFit="1" customWidth="1"/>
    <col min="4874" max="4874" width="10.1796875" style="1030" customWidth="1"/>
    <col min="4875" max="4875" width="10.26953125" style="1030" customWidth="1"/>
    <col min="4876" max="4876" width="15.81640625" style="1030" bestFit="1" customWidth="1"/>
    <col min="4877" max="4877" width="10.7265625" style="1030" customWidth="1"/>
    <col min="4878" max="4878" width="10.26953125" style="1030" customWidth="1"/>
    <col min="4879" max="4879" width="10.81640625" style="1030" customWidth="1"/>
    <col min="4880" max="4880" width="17.26953125" style="1030" customWidth="1"/>
    <col min="4881" max="4881" width="7.453125" style="1030" customWidth="1"/>
    <col min="4882" max="4882" width="11" style="1030" customWidth="1"/>
    <col min="4883" max="4883" width="10.7265625" style="1030" customWidth="1"/>
    <col min="4884" max="4884" width="10.7265625" style="1030" bestFit="1" customWidth="1"/>
    <col min="4885" max="4885" width="11" style="1030" customWidth="1"/>
    <col min="4886" max="4886" width="6.453125" style="1030" customWidth="1"/>
    <col min="4887" max="4887" width="9.1796875" style="1030"/>
    <col min="4888" max="4888" width="33.26953125" style="1030" customWidth="1"/>
    <col min="4889" max="5125" width="9.1796875" style="1030"/>
    <col min="5126" max="5126" width="5.26953125" style="1030" customWidth="1"/>
    <col min="5127" max="5127" width="8" style="1030" customWidth="1"/>
    <col min="5128" max="5128" width="44.453125" style="1030" bestFit="1" customWidth="1"/>
    <col min="5129" max="5129" width="10.1796875" style="1030" bestFit="1" customWidth="1"/>
    <col min="5130" max="5130" width="10.1796875" style="1030" customWidth="1"/>
    <col min="5131" max="5131" width="10.26953125" style="1030" customWidth="1"/>
    <col min="5132" max="5132" width="15.81640625" style="1030" bestFit="1" customWidth="1"/>
    <col min="5133" max="5133" width="10.7265625" style="1030" customWidth="1"/>
    <col min="5134" max="5134" width="10.26953125" style="1030" customWidth="1"/>
    <col min="5135" max="5135" width="10.81640625" style="1030" customWidth="1"/>
    <col min="5136" max="5136" width="17.26953125" style="1030" customWidth="1"/>
    <col min="5137" max="5137" width="7.453125" style="1030" customWidth="1"/>
    <col min="5138" max="5138" width="11" style="1030" customWidth="1"/>
    <col min="5139" max="5139" width="10.7265625" style="1030" customWidth="1"/>
    <col min="5140" max="5140" width="10.7265625" style="1030" bestFit="1" customWidth="1"/>
    <col min="5141" max="5141" width="11" style="1030" customWidth="1"/>
    <col min="5142" max="5142" width="6.453125" style="1030" customWidth="1"/>
    <col min="5143" max="5143" width="9.1796875" style="1030"/>
    <col min="5144" max="5144" width="33.26953125" style="1030" customWidth="1"/>
    <col min="5145" max="5381" width="9.1796875" style="1030"/>
    <col min="5382" max="5382" width="5.26953125" style="1030" customWidth="1"/>
    <col min="5383" max="5383" width="8" style="1030" customWidth="1"/>
    <col min="5384" max="5384" width="44.453125" style="1030" bestFit="1" customWidth="1"/>
    <col min="5385" max="5385" width="10.1796875" style="1030" bestFit="1" customWidth="1"/>
    <col min="5386" max="5386" width="10.1796875" style="1030" customWidth="1"/>
    <col min="5387" max="5387" width="10.26953125" style="1030" customWidth="1"/>
    <col min="5388" max="5388" width="15.81640625" style="1030" bestFit="1" customWidth="1"/>
    <col min="5389" max="5389" width="10.7265625" style="1030" customWidth="1"/>
    <col min="5390" max="5390" width="10.26953125" style="1030" customWidth="1"/>
    <col min="5391" max="5391" width="10.81640625" style="1030" customWidth="1"/>
    <col min="5392" max="5392" width="17.26953125" style="1030" customWidth="1"/>
    <col min="5393" max="5393" width="7.453125" style="1030" customWidth="1"/>
    <col min="5394" max="5394" width="11" style="1030" customWidth="1"/>
    <col min="5395" max="5395" width="10.7265625" style="1030" customWidth="1"/>
    <col min="5396" max="5396" width="10.7265625" style="1030" bestFit="1" customWidth="1"/>
    <col min="5397" max="5397" width="11" style="1030" customWidth="1"/>
    <col min="5398" max="5398" width="6.453125" style="1030" customWidth="1"/>
    <col min="5399" max="5399" width="9.1796875" style="1030"/>
    <col min="5400" max="5400" width="33.26953125" style="1030" customWidth="1"/>
    <col min="5401" max="5637" width="9.1796875" style="1030"/>
    <col min="5638" max="5638" width="5.26953125" style="1030" customWidth="1"/>
    <col min="5639" max="5639" width="8" style="1030" customWidth="1"/>
    <col min="5640" max="5640" width="44.453125" style="1030" bestFit="1" customWidth="1"/>
    <col min="5641" max="5641" width="10.1796875" style="1030" bestFit="1" customWidth="1"/>
    <col min="5642" max="5642" width="10.1796875" style="1030" customWidth="1"/>
    <col min="5643" max="5643" width="10.26953125" style="1030" customWidth="1"/>
    <col min="5644" max="5644" width="15.81640625" style="1030" bestFit="1" customWidth="1"/>
    <col min="5645" max="5645" width="10.7265625" style="1030" customWidth="1"/>
    <col min="5646" max="5646" width="10.26953125" style="1030" customWidth="1"/>
    <col min="5647" max="5647" width="10.81640625" style="1030" customWidth="1"/>
    <col min="5648" max="5648" width="17.26953125" style="1030" customWidth="1"/>
    <col min="5649" max="5649" width="7.453125" style="1030" customWidth="1"/>
    <col min="5650" max="5650" width="11" style="1030" customWidth="1"/>
    <col min="5651" max="5651" width="10.7265625" style="1030" customWidth="1"/>
    <col min="5652" max="5652" width="10.7265625" style="1030" bestFit="1" customWidth="1"/>
    <col min="5653" max="5653" width="11" style="1030" customWidth="1"/>
    <col min="5654" max="5654" width="6.453125" style="1030" customWidth="1"/>
    <col min="5655" max="5655" width="9.1796875" style="1030"/>
    <col min="5656" max="5656" width="33.26953125" style="1030" customWidth="1"/>
    <col min="5657" max="5893" width="9.1796875" style="1030"/>
    <col min="5894" max="5894" width="5.26953125" style="1030" customWidth="1"/>
    <col min="5895" max="5895" width="8" style="1030" customWidth="1"/>
    <col min="5896" max="5896" width="44.453125" style="1030" bestFit="1" customWidth="1"/>
    <col min="5897" max="5897" width="10.1796875" style="1030" bestFit="1" customWidth="1"/>
    <col min="5898" max="5898" width="10.1796875" style="1030" customWidth="1"/>
    <col min="5899" max="5899" width="10.26953125" style="1030" customWidth="1"/>
    <col min="5900" max="5900" width="15.81640625" style="1030" bestFit="1" customWidth="1"/>
    <col min="5901" max="5901" width="10.7265625" style="1030" customWidth="1"/>
    <col min="5902" max="5902" width="10.26953125" style="1030" customWidth="1"/>
    <col min="5903" max="5903" width="10.81640625" style="1030" customWidth="1"/>
    <col min="5904" max="5904" width="17.26953125" style="1030" customWidth="1"/>
    <col min="5905" max="5905" width="7.453125" style="1030" customWidth="1"/>
    <col min="5906" max="5906" width="11" style="1030" customWidth="1"/>
    <col min="5907" max="5907" width="10.7265625" style="1030" customWidth="1"/>
    <col min="5908" max="5908" width="10.7265625" style="1030" bestFit="1" customWidth="1"/>
    <col min="5909" max="5909" width="11" style="1030" customWidth="1"/>
    <col min="5910" max="5910" width="6.453125" style="1030" customWidth="1"/>
    <col min="5911" max="5911" width="9.1796875" style="1030"/>
    <col min="5912" max="5912" width="33.26953125" style="1030" customWidth="1"/>
    <col min="5913" max="6149" width="9.1796875" style="1030"/>
    <col min="6150" max="6150" width="5.26953125" style="1030" customWidth="1"/>
    <col min="6151" max="6151" width="8" style="1030" customWidth="1"/>
    <col min="6152" max="6152" width="44.453125" style="1030" bestFit="1" customWidth="1"/>
    <col min="6153" max="6153" width="10.1796875" style="1030" bestFit="1" customWidth="1"/>
    <col min="6154" max="6154" width="10.1796875" style="1030" customWidth="1"/>
    <col min="6155" max="6155" width="10.26953125" style="1030" customWidth="1"/>
    <col min="6156" max="6156" width="15.81640625" style="1030" bestFit="1" customWidth="1"/>
    <col min="6157" max="6157" width="10.7265625" style="1030" customWidth="1"/>
    <col min="6158" max="6158" width="10.26953125" style="1030" customWidth="1"/>
    <col min="6159" max="6159" width="10.81640625" style="1030" customWidth="1"/>
    <col min="6160" max="6160" width="17.26953125" style="1030" customWidth="1"/>
    <col min="6161" max="6161" width="7.453125" style="1030" customWidth="1"/>
    <col min="6162" max="6162" width="11" style="1030" customWidth="1"/>
    <col min="6163" max="6163" width="10.7265625" style="1030" customWidth="1"/>
    <col min="6164" max="6164" width="10.7265625" style="1030" bestFit="1" customWidth="1"/>
    <col min="6165" max="6165" width="11" style="1030" customWidth="1"/>
    <col min="6166" max="6166" width="6.453125" style="1030" customWidth="1"/>
    <col min="6167" max="6167" width="9.1796875" style="1030"/>
    <col min="6168" max="6168" width="33.26953125" style="1030" customWidth="1"/>
    <col min="6169" max="6405" width="9.1796875" style="1030"/>
    <col min="6406" max="6406" width="5.26953125" style="1030" customWidth="1"/>
    <col min="6407" max="6407" width="8" style="1030" customWidth="1"/>
    <col min="6408" max="6408" width="44.453125" style="1030" bestFit="1" customWidth="1"/>
    <col min="6409" max="6409" width="10.1796875" style="1030" bestFit="1" customWidth="1"/>
    <col min="6410" max="6410" width="10.1796875" style="1030" customWidth="1"/>
    <col min="6411" max="6411" width="10.26953125" style="1030" customWidth="1"/>
    <col min="6412" max="6412" width="15.81640625" style="1030" bestFit="1" customWidth="1"/>
    <col min="6413" max="6413" width="10.7265625" style="1030" customWidth="1"/>
    <col min="6414" max="6414" width="10.26953125" style="1030" customWidth="1"/>
    <col min="6415" max="6415" width="10.81640625" style="1030" customWidth="1"/>
    <col min="6416" max="6416" width="17.26953125" style="1030" customWidth="1"/>
    <col min="6417" max="6417" width="7.453125" style="1030" customWidth="1"/>
    <col min="6418" max="6418" width="11" style="1030" customWidth="1"/>
    <col min="6419" max="6419" width="10.7265625" style="1030" customWidth="1"/>
    <col min="6420" max="6420" width="10.7265625" style="1030" bestFit="1" customWidth="1"/>
    <col min="6421" max="6421" width="11" style="1030" customWidth="1"/>
    <col min="6422" max="6422" width="6.453125" style="1030" customWidth="1"/>
    <col min="6423" max="6423" width="9.1796875" style="1030"/>
    <col min="6424" max="6424" width="33.26953125" style="1030" customWidth="1"/>
    <col min="6425" max="6661" width="9.1796875" style="1030"/>
    <col min="6662" max="6662" width="5.26953125" style="1030" customWidth="1"/>
    <col min="6663" max="6663" width="8" style="1030" customWidth="1"/>
    <col min="6664" max="6664" width="44.453125" style="1030" bestFit="1" customWidth="1"/>
    <col min="6665" max="6665" width="10.1796875" style="1030" bestFit="1" customWidth="1"/>
    <col min="6666" max="6666" width="10.1796875" style="1030" customWidth="1"/>
    <col min="6667" max="6667" width="10.26953125" style="1030" customWidth="1"/>
    <col min="6668" max="6668" width="15.81640625" style="1030" bestFit="1" customWidth="1"/>
    <col min="6669" max="6669" width="10.7265625" style="1030" customWidth="1"/>
    <col min="6670" max="6670" width="10.26953125" style="1030" customWidth="1"/>
    <col min="6671" max="6671" width="10.81640625" style="1030" customWidth="1"/>
    <col min="6672" max="6672" width="17.26953125" style="1030" customWidth="1"/>
    <col min="6673" max="6673" width="7.453125" style="1030" customWidth="1"/>
    <col min="6674" max="6674" width="11" style="1030" customWidth="1"/>
    <col min="6675" max="6675" width="10.7265625" style="1030" customWidth="1"/>
    <col min="6676" max="6676" width="10.7265625" style="1030" bestFit="1" customWidth="1"/>
    <col min="6677" max="6677" width="11" style="1030" customWidth="1"/>
    <col min="6678" max="6678" width="6.453125" style="1030" customWidth="1"/>
    <col min="6679" max="6679" width="9.1796875" style="1030"/>
    <col min="6680" max="6680" width="33.26953125" style="1030" customWidth="1"/>
    <col min="6681" max="6917" width="9.1796875" style="1030"/>
    <col min="6918" max="6918" width="5.26953125" style="1030" customWidth="1"/>
    <col min="6919" max="6919" width="8" style="1030" customWidth="1"/>
    <col min="6920" max="6920" width="44.453125" style="1030" bestFit="1" customWidth="1"/>
    <col min="6921" max="6921" width="10.1796875" style="1030" bestFit="1" customWidth="1"/>
    <col min="6922" max="6922" width="10.1796875" style="1030" customWidth="1"/>
    <col min="6923" max="6923" width="10.26953125" style="1030" customWidth="1"/>
    <col min="6924" max="6924" width="15.81640625" style="1030" bestFit="1" customWidth="1"/>
    <col min="6925" max="6925" width="10.7265625" style="1030" customWidth="1"/>
    <col min="6926" max="6926" width="10.26953125" style="1030" customWidth="1"/>
    <col min="6927" max="6927" width="10.81640625" style="1030" customWidth="1"/>
    <col min="6928" max="6928" width="17.26953125" style="1030" customWidth="1"/>
    <col min="6929" max="6929" width="7.453125" style="1030" customWidth="1"/>
    <col min="6930" max="6930" width="11" style="1030" customWidth="1"/>
    <col min="6931" max="6931" width="10.7265625" style="1030" customWidth="1"/>
    <col min="6932" max="6932" width="10.7265625" style="1030" bestFit="1" customWidth="1"/>
    <col min="6933" max="6933" width="11" style="1030" customWidth="1"/>
    <col min="6934" max="6934" width="6.453125" style="1030" customWidth="1"/>
    <col min="6935" max="6935" width="9.1796875" style="1030"/>
    <col min="6936" max="6936" width="33.26953125" style="1030" customWidth="1"/>
    <col min="6937" max="7173" width="9.1796875" style="1030"/>
    <col min="7174" max="7174" width="5.26953125" style="1030" customWidth="1"/>
    <col min="7175" max="7175" width="8" style="1030" customWidth="1"/>
    <col min="7176" max="7176" width="44.453125" style="1030" bestFit="1" customWidth="1"/>
    <col min="7177" max="7177" width="10.1796875" style="1030" bestFit="1" customWidth="1"/>
    <col min="7178" max="7178" width="10.1796875" style="1030" customWidth="1"/>
    <col min="7179" max="7179" width="10.26953125" style="1030" customWidth="1"/>
    <col min="7180" max="7180" width="15.81640625" style="1030" bestFit="1" customWidth="1"/>
    <col min="7181" max="7181" width="10.7265625" style="1030" customWidth="1"/>
    <col min="7182" max="7182" width="10.26953125" style="1030" customWidth="1"/>
    <col min="7183" max="7183" width="10.81640625" style="1030" customWidth="1"/>
    <col min="7184" max="7184" width="17.26953125" style="1030" customWidth="1"/>
    <col min="7185" max="7185" width="7.453125" style="1030" customWidth="1"/>
    <col min="7186" max="7186" width="11" style="1030" customWidth="1"/>
    <col min="7187" max="7187" width="10.7265625" style="1030" customWidth="1"/>
    <col min="7188" max="7188" width="10.7265625" style="1030" bestFit="1" customWidth="1"/>
    <col min="7189" max="7189" width="11" style="1030" customWidth="1"/>
    <col min="7190" max="7190" width="6.453125" style="1030" customWidth="1"/>
    <col min="7191" max="7191" width="9.1796875" style="1030"/>
    <col min="7192" max="7192" width="33.26953125" style="1030" customWidth="1"/>
    <col min="7193" max="7429" width="9.1796875" style="1030"/>
    <col min="7430" max="7430" width="5.26953125" style="1030" customWidth="1"/>
    <col min="7431" max="7431" width="8" style="1030" customWidth="1"/>
    <col min="7432" max="7432" width="44.453125" style="1030" bestFit="1" customWidth="1"/>
    <col min="7433" max="7433" width="10.1796875" style="1030" bestFit="1" customWidth="1"/>
    <col min="7434" max="7434" width="10.1796875" style="1030" customWidth="1"/>
    <col min="7435" max="7435" width="10.26953125" style="1030" customWidth="1"/>
    <col min="7436" max="7436" width="15.81640625" style="1030" bestFit="1" customWidth="1"/>
    <col min="7437" max="7437" width="10.7265625" style="1030" customWidth="1"/>
    <col min="7438" max="7438" width="10.26953125" style="1030" customWidth="1"/>
    <col min="7439" max="7439" width="10.81640625" style="1030" customWidth="1"/>
    <col min="7440" max="7440" width="17.26953125" style="1030" customWidth="1"/>
    <col min="7441" max="7441" width="7.453125" style="1030" customWidth="1"/>
    <col min="7442" max="7442" width="11" style="1030" customWidth="1"/>
    <col min="7443" max="7443" width="10.7265625" style="1030" customWidth="1"/>
    <col min="7444" max="7444" width="10.7265625" style="1030" bestFit="1" customWidth="1"/>
    <col min="7445" max="7445" width="11" style="1030" customWidth="1"/>
    <col min="7446" max="7446" width="6.453125" style="1030" customWidth="1"/>
    <col min="7447" max="7447" width="9.1796875" style="1030"/>
    <col min="7448" max="7448" width="33.26953125" style="1030" customWidth="1"/>
    <col min="7449" max="7685" width="9.1796875" style="1030"/>
    <col min="7686" max="7686" width="5.26953125" style="1030" customWidth="1"/>
    <col min="7687" max="7687" width="8" style="1030" customWidth="1"/>
    <col min="7688" max="7688" width="44.453125" style="1030" bestFit="1" customWidth="1"/>
    <col min="7689" max="7689" width="10.1796875" style="1030" bestFit="1" customWidth="1"/>
    <col min="7690" max="7690" width="10.1796875" style="1030" customWidth="1"/>
    <col min="7691" max="7691" width="10.26953125" style="1030" customWidth="1"/>
    <col min="7692" max="7692" width="15.81640625" style="1030" bestFit="1" customWidth="1"/>
    <col min="7693" max="7693" width="10.7265625" style="1030" customWidth="1"/>
    <col min="7694" max="7694" width="10.26953125" style="1030" customWidth="1"/>
    <col min="7695" max="7695" width="10.81640625" style="1030" customWidth="1"/>
    <col min="7696" max="7696" width="17.26953125" style="1030" customWidth="1"/>
    <col min="7697" max="7697" width="7.453125" style="1030" customWidth="1"/>
    <col min="7698" max="7698" width="11" style="1030" customWidth="1"/>
    <col min="7699" max="7699" width="10.7265625" style="1030" customWidth="1"/>
    <col min="7700" max="7700" width="10.7265625" style="1030" bestFit="1" customWidth="1"/>
    <col min="7701" max="7701" width="11" style="1030" customWidth="1"/>
    <col min="7702" max="7702" width="6.453125" style="1030" customWidth="1"/>
    <col min="7703" max="7703" width="9.1796875" style="1030"/>
    <col min="7704" max="7704" width="33.26953125" style="1030" customWidth="1"/>
    <col min="7705" max="7941" width="9.1796875" style="1030"/>
    <col min="7942" max="7942" width="5.26953125" style="1030" customWidth="1"/>
    <col min="7943" max="7943" width="8" style="1030" customWidth="1"/>
    <col min="7944" max="7944" width="44.453125" style="1030" bestFit="1" customWidth="1"/>
    <col min="7945" max="7945" width="10.1796875" style="1030" bestFit="1" customWidth="1"/>
    <col min="7946" max="7946" width="10.1796875" style="1030" customWidth="1"/>
    <col min="7947" max="7947" width="10.26953125" style="1030" customWidth="1"/>
    <col min="7948" max="7948" width="15.81640625" style="1030" bestFit="1" customWidth="1"/>
    <col min="7949" max="7949" width="10.7265625" style="1030" customWidth="1"/>
    <col min="7950" max="7950" width="10.26953125" style="1030" customWidth="1"/>
    <col min="7951" max="7951" width="10.81640625" style="1030" customWidth="1"/>
    <col min="7952" max="7952" width="17.26953125" style="1030" customWidth="1"/>
    <col min="7953" max="7953" width="7.453125" style="1030" customWidth="1"/>
    <col min="7954" max="7954" width="11" style="1030" customWidth="1"/>
    <col min="7955" max="7955" width="10.7265625" style="1030" customWidth="1"/>
    <col min="7956" max="7956" width="10.7265625" style="1030" bestFit="1" customWidth="1"/>
    <col min="7957" max="7957" width="11" style="1030" customWidth="1"/>
    <col min="7958" max="7958" width="6.453125" style="1030" customWidth="1"/>
    <col min="7959" max="7959" width="9.1796875" style="1030"/>
    <col min="7960" max="7960" width="33.26953125" style="1030" customWidth="1"/>
    <col min="7961" max="8197" width="9.1796875" style="1030"/>
    <col min="8198" max="8198" width="5.26953125" style="1030" customWidth="1"/>
    <col min="8199" max="8199" width="8" style="1030" customWidth="1"/>
    <col min="8200" max="8200" width="44.453125" style="1030" bestFit="1" customWidth="1"/>
    <col min="8201" max="8201" width="10.1796875" style="1030" bestFit="1" customWidth="1"/>
    <col min="8202" max="8202" width="10.1796875" style="1030" customWidth="1"/>
    <col min="8203" max="8203" width="10.26953125" style="1030" customWidth="1"/>
    <col min="8204" max="8204" width="15.81640625" style="1030" bestFit="1" customWidth="1"/>
    <col min="8205" max="8205" width="10.7265625" style="1030" customWidth="1"/>
    <col min="8206" max="8206" width="10.26953125" style="1030" customWidth="1"/>
    <col min="8207" max="8207" width="10.81640625" style="1030" customWidth="1"/>
    <col min="8208" max="8208" width="17.26953125" style="1030" customWidth="1"/>
    <col min="8209" max="8209" width="7.453125" style="1030" customWidth="1"/>
    <col min="8210" max="8210" width="11" style="1030" customWidth="1"/>
    <col min="8211" max="8211" width="10.7265625" style="1030" customWidth="1"/>
    <col min="8212" max="8212" width="10.7265625" style="1030" bestFit="1" customWidth="1"/>
    <col min="8213" max="8213" width="11" style="1030" customWidth="1"/>
    <col min="8214" max="8214" width="6.453125" style="1030" customWidth="1"/>
    <col min="8215" max="8215" width="9.1796875" style="1030"/>
    <col min="8216" max="8216" width="33.26953125" style="1030" customWidth="1"/>
    <col min="8217" max="8453" width="9.1796875" style="1030"/>
    <col min="8454" max="8454" width="5.26953125" style="1030" customWidth="1"/>
    <col min="8455" max="8455" width="8" style="1030" customWidth="1"/>
    <col min="8456" max="8456" width="44.453125" style="1030" bestFit="1" customWidth="1"/>
    <col min="8457" max="8457" width="10.1796875" style="1030" bestFit="1" customWidth="1"/>
    <col min="8458" max="8458" width="10.1796875" style="1030" customWidth="1"/>
    <col min="8459" max="8459" width="10.26953125" style="1030" customWidth="1"/>
    <col min="8460" max="8460" width="15.81640625" style="1030" bestFit="1" customWidth="1"/>
    <col min="8461" max="8461" width="10.7265625" style="1030" customWidth="1"/>
    <col min="8462" max="8462" width="10.26953125" style="1030" customWidth="1"/>
    <col min="8463" max="8463" width="10.81640625" style="1030" customWidth="1"/>
    <col min="8464" max="8464" width="17.26953125" style="1030" customWidth="1"/>
    <col min="8465" max="8465" width="7.453125" style="1030" customWidth="1"/>
    <col min="8466" max="8466" width="11" style="1030" customWidth="1"/>
    <col min="8467" max="8467" width="10.7265625" style="1030" customWidth="1"/>
    <col min="8468" max="8468" width="10.7265625" style="1030" bestFit="1" customWidth="1"/>
    <col min="8469" max="8469" width="11" style="1030" customWidth="1"/>
    <col min="8470" max="8470" width="6.453125" style="1030" customWidth="1"/>
    <col min="8471" max="8471" width="9.1796875" style="1030"/>
    <col min="8472" max="8472" width="33.26953125" style="1030" customWidth="1"/>
    <col min="8473" max="8709" width="9.1796875" style="1030"/>
    <col min="8710" max="8710" width="5.26953125" style="1030" customWidth="1"/>
    <col min="8711" max="8711" width="8" style="1030" customWidth="1"/>
    <col min="8712" max="8712" width="44.453125" style="1030" bestFit="1" customWidth="1"/>
    <col min="8713" max="8713" width="10.1796875" style="1030" bestFit="1" customWidth="1"/>
    <col min="8714" max="8714" width="10.1796875" style="1030" customWidth="1"/>
    <col min="8715" max="8715" width="10.26953125" style="1030" customWidth="1"/>
    <col min="8716" max="8716" width="15.81640625" style="1030" bestFit="1" customWidth="1"/>
    <col min="8717" max="8717" width="10.7265625" style="1030" customWidth="1"/>
    <col min="8718" max="8718" width="10.26953125" style="1030" customWidth="1"/>
    <col min="8719" max="8719" width="10.81640625" style="1030" customWidth="1"/>
    <col min="8720" max="8720" width="17.26953125" style="1030" customWidth="1"/>
    <col min="8721" max="8721" width="7.453125" style="1030" customWidth="1"/>
    <col min="8722" max="8722" width="11" style="1030" customWidth="1"/>
    <col min="8723" max="8723" width="10.7265625" style="1030" customWidth="1"/>
    <col min="8724" max="8724" width="10.7265625" style="1030" bestFit="1" customWidth="1"/>
    <col min="8725" max="8725" width="11" style="1030" customWidth="1"/>
    <col min="8726" max="8726" width="6.453125" style="1030" customWidth="1"/>
    <col min="8727" max="8727" width="9.1796875" style="1030"/>
    <col min="8728" max="8728" width="33.26953125" style="1030" customWidth="1"/>
    <col min="8729" max="8965" width="9.1796875" style="1030"/>
    <col min="8966" max="8966" width="5.26953125" style="1030" customWidth="1"/>
    <col min="8967" max="8967" width="8" style="1030" customWidth="1"/>
    <col min="8968" max="8968" width="44.453125" style="1030" bestFit="1" customWidth="1"/>
    <col min="8969" max="8969" width="10.1796875" style="1030" bestFit="1" customWidth="1"/>
    <col min="8970" max="8970" width="10.1796875" style="1030" customWidth="1"/>
    <col min="8971" max="8971" width="10.26953125" style="1030" customWidth="1"/>
    <col min="8972" max="8972" width="15.81640625" style="1030" bestFit="1" customWidth="1"/>
    <col min="8973" max="8973" width="10.7265625" style="1030" customWidth="1"/>
    <col min="8974" max="8974" width="10.26953125" style="1030" customWidth="1"/>
    <col min="8975" max="8975" width="10.81640625" style="1030" customWidth="1"/>
    <col min="8976" max="8976" width="17.26953125" style="1030" customWidth="1"/>
    <col min="8977" max="8977" width="7.453125" style="1030" customWidth="1"/>
    <col min="8978" max="8978" width="11" style="1030" customWidth="1"/>
    <col min="8979" max="8979" width="10.7265625" style="1030" customWidth="1"/>
    <col min="8980" max="8980" width="10.7265625" style="1030" bestFit="1" customWidth="1"/>
    <col min="8981" max="8981" width="11" style="1030" customWidth="1"/>
    <col min="8982" max="8982" width="6.453125" style="1030" customWidth="1"/>
    <col min="8983" max="8983" width="9.1796875" style="1030"/>
    <col min="8984" max="8984" width="33.26953125" style="1030" customWidth="1"/>
    <col min="8985" max="9221" width="9.1796875" style="1030"/>
    <col min="9222" max="9222" width="5.26953125" style="1030" customWidth="1"/>
    <col min="9223" max="9223" width="8" style="1030" customWidth="1"/>
    <col min="9224" max="9224" width="44.453125" style="1030" bestFit="1" customWidth="1"/>
    <col min="9225" max="9225" width="10.1796875" style="1030" bestFit="1" customWidth="1"/>
    <col min="9226" max="9226" width="10.1796875" style="1030" customWidth="1"/>
    <col min="9227" max="9227" width="10.26953125" style="1030" customWidth="1"/>
    <col min="9228" max="9228" width="15.81640625" style="1030" bestFit="1" customWidth="1"/>
    <col min="9229" max="9229" width="10.7265625" style="1030" customWidth="1"/>
    <col min="9230" max="9230" width="10.26953125" style="1030" customWidth="1"/>
    <col min="9231" max="9231" width="10.81640625" style="1030" customWidth="1"/>
    <col min="9232" max="9232" width="17.26953125" style="1030" customWidth="1"/>
    <col min="9233" max="9233" width="7.453125" style="1030" customWidth="1"/>
    <col min="9234" max="9234" width="11" style="1030" customWidth="1"/>
    <col min="9235" max="9235" width="10.7265625" style="1030" customWidth="1"/>
    <col min="9236" max="9236" width="10.7265625" style="1030" bestFit="1" customWidth="1"/>
    <col min="9237" max="9237" width="11" style="1030" customWidth="1"/>
    <col min="9238" max="9238" width="6.453125" style="1030" customWidth="1"/>
    <col min="9239" max="9239" width="9.1796875" style="1030"/>
    <col min="9240" max="9240" width="33.26953125" style="1030" customWidth="1"/>
    <col min="9241" max="9477" width="9.1796875" style="1030"/>
    <col min="9478" max="9478" width="5.26953125" style="1030" customWidth="1"/>
    <col min="9479" max="9479" width="8" style="1030" customWidth="1"/>
    <col min="9480" max="9480" width="44.453125" style="1030" bestFit="1" customWidth="1"/>
    <col min="9481" max="9481" width="10.1796875" style="1030" bestFit="1" customWidth="1"/>
    <col min="9482" max="9482" width="10.1796875" style="1030" customWidth="1"/>
    <col min="9483" max="9483" width="10.26953125" style="1030" customWidth="1"/>
    <col min="9484" max="9484" width="15.81640625" style="1030" bestFit="1" customWidth="1"/>
    <col min="9485" max="9485" width="10.7265625" style="1030" customWidth="1"/>
    <col min="9486" max="9486" width="10.26953125" style="1030" customWidth="1"/>
    <col min="9487" max="9487" width="10.81640625" style="1030" customWidth="1"/>
    <col min="9488" max="9488" width="17.26953125" style="1030" customWidth="1"/>
    <col min="9489" max="9489" width="7.453125" style="1030" customWidth="1"/>
    <col min="9490" max="9490" width="11" style="1030" customWidth="1"/>
    <col min="9491" max="9491" width="10.7265625" style="1030" customWidth="1"/>
    <col min="9492" max="9492" width="10.7265625" style="1030" bestFit="1" customWidth="1"/>
    <col min="9493" max="9493" width="11" style="1030" customWidth="1"/>
    <col min="9494" max="9494" width="6.453125" style="1030" customWidth="1"/>
    <col min="9495" max="9495" width="9.1796875" style="1030"/>
    <col min="9496" max="9496" width="33.26953125" style="1030" customWidth="1"/>
    <col min="9497" max="9733" width="9.1796875" style="1030"/>
    <col min="9734" max="9734" width="5.26953125" style="1030" customWidth="1"/>
    <col min="9735" max="9735" width="8" style="1030" customWidth="1"/>
    <col min="9736" max="9736" width="44.453125" style="1030" bestFit="1" customWidth="1"/>
    <col min="9737" max="9737" width="10.1796875" style="1030" bestFit="1" customWidth="1"/>
    <col min="9738" max="9738" width="10.1796875" style="1030" customWidth="1"/>
    <col min="9739" max="9739" width="10.26953125" style="1030" customWidth="1"/>
    <col min="9740" max="9740" width="15.81640625" style="1030" bestFit="1" customWidth="1"/>
    <col min="9741" max="9741" width="10.7265625" style="1030" customWidth="1"/>
    <col min="9742" max="9742" width="10.26953125" style="1030" customWidth="1"/>
    <col min="9743" max="9743" width="10.81640625" style="1030" customWidth="1"/>
    <col min="9744" max="9744" width="17.26953125" style="1030" customWidth="1"/>
    <col min="9745" max="9745" width="7.453125" style="1030" customWidth="1"/>
    <col min="9746" max="9746" width="11" style="1030" customWidth="1"/>
    <col min="9747" max="9747" width="10.7265625" style="1030" customWidth="1"/>
    <col min="9748" max="9748" width="10.7265625" style="1030" bestFit="1" customWidth="1"/>
    <col min="9749" max="9749" width="11" style="1030" customWidth="1"/>
    <col min="9750" max="9750" width="6.453125" style="1030" customWidth="1"/>
    <col min="9751" max="9751" width="9.1796875" style="1030"/>
    <col min="9752" max="9752" width="33.26953125" style="1030" customWidth="1"/>
    <col min="9753" max="9989" width="9.1796875" style="1030"/>
    <col min="9990" max="9990" width="5.26953125" style="1030" customWidth="1"/>
    <col min="9991" max="9991" width="8" style="1030" customWidth="1"/>
    <col min="9992" max="9992" width="44.453125" style="1030" bestFit="1" customWidth="1"/>
    <col min="9993" max="9993" width="10.1796875" style="1030" bestFit="1" customWidth="1"/>
    <col min="9994" max="9994" width="10.1796875" style="1030" customWidth="1"/>
    <col min="9995" max="9995" width="10.26953125" style="1030" customWidth="1"/>
    <col min="9996" max="9996" width="15.81640625" style="1030" bestFit="1" customWidth="1"/>
    <col min="9997" max="9997" width="10.7265625" style="1030" customWidth="1"/>
    <col min="9998" max="9998" width="10.26953125" style="1030" customWidth="1"/>
    <col min="9999" max="9999" width="10.81640625" style="1030" customWidth="1"/>
    <col min="10000" max="10000" width="17.26953125" style="1030" customWidth="1"/>
    <col min="10001" max="10001" width="7.453125" style="1030" customWidth="1"/>
    <col min="10002" max="10002" width="11" style="1030" customWidth="1"/>
    <col min="10003" max="10003" width="10.7265625" style="1030" customWidth="1"/>
    <col min="10004" max="10004" width="10.7265625" style="1030" bestFit="1" customWidth="1"/>
    <col min="10005" max="10005" width="11" style="1030" customWidth="1"/>
    <col min="10006" max="10006" width="6.453125" style="1030" customWidth="1"/>
    <col min="10007" max="10007" width="9.1796875" style="1030"/>
    <col min="10008" max="10008" width="33.26953125" style="1030" customWidth="1"/>
    <col min="10009" max="10245" width="9.1796875" style="1030"/>
    <col min="10246" max="10246" width="5.26953125" style="1030" customWidth="1"/>
    <col min="10247" max="10247" width="8" style="1030" customWidth="1"/>
    <col min="10248" max="10248" width="44.453125" style="1030" bestFit="1" customWidth="1"/>
    <col min="10249" max="10249" width="10.1796875" style="1030" bestFit="1" customWidth="1"/>
    <col min="10250" max="10250" width="10.1796875" style="1030" customWidth="1"/>
    <col min="10251" max="10251" width="10.26953125" style="1030" customWidth="1"/>
    <col min="10252" max="10252" width="15.81640625" style="1030" bestFit="1" customWidth="1"/>
    <col min="10253" max="10253" width="10.7265625" style="1030" customWidth="1"/>
    <col min="10254" max="10254" width="10.26953125" style="1030" customWidth="1"/>
    <col min="10255" max="10255" width="10.81640625" style="1030" customWidth="1"/>
    <col min="10256" max="10256" width="17.26953125" style="1030" customWidth="1"/>
    <col min="10257" max="10257" width="7.453125" style="1030" customWidth="1"/>
    <col min="10258" max="10258" width="11" style="1030" customWidth="1"/>
    <col min="10259" max="10259" width="10.7265625" style="1030" customWidth="1"/>
    <col min="10260" max="10260" width="10.7265625" style="1030" bestFit="1" customWidth="1"/>
    <col min="10261" max="10261" width="11" style="1030" customWidth="1"/>
    <col min="10262" max="10262" width="6.453125" style="1030" customWidth="1"/>
    <col min="10263" max="10263" width="9.1796875" style="1030"/>
    <col min="10264" max="10264" width="33.26953125" style="1030" customWidth="1"/>
    <col min="10265" max="10501" width="9.1796875" style="1030"/>
    <col min="10502" max="10502" width="5.26953125" style="1030" customWidth="1"/>
    <col min="10503" max="10503" width="8" style="1030" customWidth="1"/>
    <col min="10504" max="10504" width="44.453125" style="1030" bestFit="1" customWidth="1"/>
    <col min="10505" max="10505" width="10.1796875" style="1030" bestFit="1" customWidth="1"/>
    <col min="10506" max="10506" width="10.1796875" style="1030" customWidth="1"/>
    <col min="10507" max="10507" width="10.26953125" style="1030" customWidth="1"/>
    <col min="10508" max="10508" width="15.81640625" style="1030" bestFit="1" customWidth="1"/>
    <col min="10509" max="10509" width="10.7265625" style="1030" customWidth="1"/>
    <col min="10510" max="10510" width="10.26953125" style="1030" customWidth="1"/>
    <col min="10511" max="10511" width="10.81640625" style="1030" customWidth="1"/>
    <col min="10512" max="10512" width="17.26953125" style="1030" customWidth="1"/>
    <col min="10513" max="10513" width="7.453125" style="1030" customWidth="1"/>
    <col min="10514" max="10514" width="11" style="1030" customWidth="1"/>
    <col min="10515" max="10515" width="10.7265625" style="1030" customWidth="1"/>
    <col min="10516" max="10516" width="10.7265625" style="1030" bestFit="1" customWidth="1"/>
    <col min="10517" max="10517" width="11" style="1030" customWidth="1"/>
    <col min="10518" max="10518" width="6.453125" style="1030" customWidth="1"/>
    <col min="10519" max="10519" width="9.1796875" style="1030"/>
    <col min="10520" max="10520" width="33.26953125" style="1030" customWidth="1"/>
    <col min="10521" max="10757" width="9.1796875" style="1030"/>
    <col min="10758" max="10758" width="5.26953125" style="1030" customWidth="1"/>
    <col min="10759" max="10759" width="8" style="1030" customWidth="1"/>
    <col min="10760" max="10760" width="44.453125" style="1030" bestFit="1" customWidth="1"/>
    <col min="10761" max="10761" width="10.1796875" style="1030" bestFit="1" customWidth="1"/>
    <col min="10762" max="10762" width="10.1796875" style="1030" customWidth="1"/>
    <col min="10763" max="10763" width="10.26953125" style="1030" customWidth="1"/>
    <col min="10764" max="10764" width="15.81640625" style="1030" bestFit="1" customWidth="1"/>
    <col min="10765" max="10765" width="10.7265625" style="1030" customWidth="1"/>
    <col min="10766" max="10766" width="10.26953125" style="1030" customWidth="1"/>
    <col min="10767" max="10767" width="10.81640625" style="1030" customWidth="1"/>
    <col min="10768" max="10768" width="17.26953125" style="1030" customWidth="1"/>
    <col min="10769" max="10769" width="7.453125" style="1030" customWidth="1"/>
    <col min="10770" max="10770" width="11" style="1030" customWidth="1"/>
    <col min="10771" max="10771" width="10.7265625" style="1030" customWidth="1"/>
    <col min="10772" max="10772" width="10.7265625" style="1030" bestFit="1" customWidth="1"/>
    <col min="10773" max="10773" width="11" style="1030" customWidth="1"/>
    <col min="10774" max="10774" width="6.453125" style="1030" customWidth="1"/>
    <col min="10775" max="10775" width="9.1796875" style="1030"/>
    <col min="10776" max="10776" width="33.26953125" style="1030" customWidth="1"/>
    <col min="10777" max="11013" width="9.1796875" style="1030"/>
    <col min="11014" max="11014" width="5.26953125" style="1030" customWidth="1"/>
    <col min="11015" max="11015" width="8" style="1030" customWidth="1"/>
    <col min="11016" max="11016" width="44.453125" style="1030" bestFit="1" customWidth="1"/>
    <col min="11017" max="11017" width="10.1796875" style="1030" bestFit="1" customWidth="1"/>
    <col min="11018" max="11018" width="10.1796875" style="1030" customWidth="1"/>
    <col min="11019" max="11019" width="10.26953125" style="1030" customWidth="1"/>
    <col min="11020" max="11020" width="15.81640625" style="1030" bestFit="1" customWidth="1"/>
    <col min="11021" max="11021" width="10.7265625" style="1030" customWidth="1"/>
    <col min="11022" max="11022" width="10.26953125" style="1030" customWidth="1"/>
    <col min="11023" max="11023" width="10.81640625" style="1030" customWidth="1"/>
    <col min="11024" max="11024" width="17.26953125" style="1030" customWidth="1"/>
    <col min="11025" max="11025" width="7.453125" style="1030" customWidth="1"/>
    <col min="11026" max="11026" width="11" style="1030" customWidth="1"/>
    <col min="11027" max="11027" width="10.7265625" style="1030" customWidth="1"/>
    <col min="11028" max="11028" width="10.7265625" style="1030" bestFit="1" customWidth="1"/>
    <col min="11029" max="11029" width="11" style="1030" customWidth="1"/>
    <col min="11030" max="11030" width="6.453125" style="1030" customWidth="1"/>
    <col min="11031" max="11031" width="9.1796875" style="1030"/>
    <col min="11032" max="11032" width="33.26953125" style="1030" customWidth="1"/>
    <col min="11033" max="11269" width="9.1796875" style="1030"/>
    <col min="11270" max="11270" width="5.26953125" style="1030" customWidth="1"/>
    <col min="11271" max="11271" width="8" style="1030" customWidth="1"/>
    <col min="11272" max="11272" width="44.453125" style="1030" bestFit="1" customWidth="1"/>
    <col min="11273" max="11273" width="10.1796875" style="1030" bestFit="1" customWidth="1"/>
    <col min="11274" max="11274" width="10.1796875" style="1030" customWidth="1"/>
    <col min="11275" max="11275" width="10.26953125" style="1030" customWidth="1"/>
    <col min="11276" max="11276" width="15.81640625" style="1030" bestFit="1" customWidth="1"/>
    <col min="11277" max="11277" width="10.7265625" style="1030" customWidth="1"/>
    <col min="11278" max="11278" width="10.26953125" style="1030" customWidth="1"/>
    <col min="11279" max="11279" width="10.81640625" style="1030" customWidth="1"/>
    <col min="11280" max="11280" width="17.26953125" style="1030" customWidth="1"/>
    <col min="11281" max="11281" width="7.453125" style="1030" customWidth="1"/>
    <col min="11282" max="11282" width="11" style="1030" customWidth="1"/>
    <col min="11283" max="11283" width="10.7265625" style="1030" customWidth="1"/>
    <col min="11284" max="11284" width="10.7265625" style="1030" bestFit="1" customWidth="1"/>
    <col min="11285" max="11285" width="11" style="1030" customWidth="1"/>
    <col min="11286" max="11286" width="6.453125" style="1030" customWidth="1"/>
    <col min="11287" max="11287" width="9.1796875" style="1030"/>
    <col min="11288" max="11288" width="33.26953125" style="1030" customWidth="1"/>
    <col min="11289" max="11525" width="9.1796875" style="1030"/>
    <col min="11526" max="11526" width="5.26953125" style="1030" customWidth="1"/>
    <col min="11527" max="11527" width="8" style="1030" customWidth="1"/>
    <col min="11528" max="11528" width="44.453125" style="1030" bestFit="1" customWidth="1"/>
    <col min="11529" max="11529" width="10.1796875" style="1030" bestFit="1" customWidth="1"/>
    <col min="11530" max="11530" width="10.1796875" style="1030" customWidth="1"/>
    <col min="11531" max="11531" width="10.26953125" style="1030" customWidth="1"/>
    <col min="11532" max="11532" width="15.81640625" style="1030" bestFit="1" customWidth="1"/>
    <col min="11533" max="11533" width="10.7265625" style="1030" customWidth="1"/>
    <col min="11534" max="11534" width="10.26953125" style="1030" customWidth="1"/>
    <col min="11535" max="11535" width="10.81640625" style="1030" customWidth="1"/>
    <col min="11536" max="11536" width="17.26953125" style="1030" customWidth="1"/>
    <col min="11537" max="11537" width="7.453125" style="1030" customWidth="1"/>
    <col min="11538" max="11538" width="11" style="1030" customWidth="1"/>
    <col min="11539" max="11539" width="10.7265625" style="1030" customWidth="1"/>
    <col min="11540" max="11540" width="10.7265625" style="1030" bestFit="1" customWidth="1"/>
    <col min="11541" max="11541" width="11" style="1030" customWidth="1"/>
    <col min="11542" max="11542" width="6.453125" style="1030" customWidth="1"/>
    <col min="11543" max="11543" width="9.1796875" style="1030"/>
    <col min="11544" max="11544" width="33.26953125" style="1030" customWidth="1"/>
    <col min="11545" max="11781" width="9.1796875" style="1030"/>
    <col min="11782" max="11782" width="5.26953125" style="1030" customWidth="1"/>
    <col min="11783" max="11783" width="8" style="1030" customWidth="1"/>
    <col min="11784" max="11784" width="44.453125" style="1030" bestFit="1" customWidth="1"/>
    <col min="11785" max="11785" width="10.1796875" style="1030" bestFit="1" customWidth="1"/>
    <col min="11786" max="11786" width="10.1796875" style="1030" customWidth="1"/>
    <col min="11787" max="11787" width="10.26953125" style="1030" customWidth="1"/>
    <col min="11788" max="11788" width="15.81640625" style="1030" bestFit="1" customWidth="1"/>
    <col min="11789" max="11789" width="10.7265625" style="1030" customWidth="1"/>
    <col min="11790" max="11790" width="10.26953125" style="1030" customWidth="1"/>
    <col min="11791" max="11791" width="10.81640625" style="1030" customWidth="1"/>
    <col min="11792" max="11792" width="17.26953125" style="1030" customWidth="1"/>
    <col min="11793" max="11793" width="7.453125" style="1030" customWidth="1"/>
    <col min="11794" max="11794" width="11" style="1030" customWidth="1"/>
    <col min="11795" max="11795" width="10.7265625" style="1030" customWidth="1"/>
    <col min="11796" max="11796" width="10.7265625" style="1030" bestFit="1" customWidth="1"/>
    <col min="11797" max="11797" width="11" style="1030" customWidth="1"/>
    <col min="11798" max="11798" width="6.453125" style="1030" customWidth="1"/>
    <col min="11799" max="11799" width="9.1796875" style="1030"/>
    <col min="11800" max="11800" width="33.26953125" style="1030" customWidth="1"/>
    <col min="11801" max="12037" width="9.1796875" style="1030"/>
    <col min="12038" max="12038" width="5.26953125" style="1030" customWidth="1"/>
    <col min="12039" max="12039" width="8" style="1030" customWidth="1"/>
    <col min="12040" max="12040" width="44.453125" style="1030" bestFit="1" customWidth="1"/>
    <col min="12041" max="12041" width="10.1796875" style="1030" bestFit="1" customWidth="1"/>
    <col min="12042" max="12042" width="10.1796875" style="1030" customWidth="1"/>
    <col min="12043" max="12043" width="10.26953125" style="1030" customWidth="1"/>
    <col min="12044" max="12044" width="15.81640625" style="1030" bestFit="1" customWidth="1"/>
    <col min="12045" max="12045" width="10.7265625" style="1030" customWidth="1"/>
    <col min="12046" max="12046" width="10.26953125" style="1030" customWidth="1"/>
    <col min="12047" max="12047" width="10.81640625" style="1030" customWidth="1"/>
    <col min="12048" max="12048" width="17.26953125" style="1030" customWidth="1"/>
    <col min="12049" max="12049" width="7.453125" style="1030" customWidth="1"/>
    <col min="12050" max="12050" width="11" style="1030" customWidth="1"/>
    <col min="12051" max="12051" width="10.7265625" style="1030" customWidth="1"/>
    <col min="12052" max="12052" width="10.7265625" style="1030" bestFit="1" customWidth="1"/>
    <col min="12053" max="12053" width="11" style="1030" customWidth="1"/>
    <col min="12054" max="12054" width="6.453125" style="1030" customWidth="1"/>
    <col min="12055" max="12055" width="9.1796875" style="1030"/>
    <col min="12056" max="12056" width="33.26953125" style="1030" customWidth="1"/>
    <col min="12057" max="12293" width="9.1796875" style="1030"/>
    <col min="12294" max="12294" width="5.26953125" style="1030" customWidth="1"/>
    <col min="12295" max="12295" width="8" style="1030" customWidth="1"/>
    <col min="12296" max="12296" width="44.453125" style="1030" bestFit="1" customWidth="1"/>
    <col min="12297" max="12297" width="10.1796875" style="1030" bestFit="1" customWidth="1"/>
    <col min="12298" max="12298" width="10.1796875" style="1030" customWidth="1"/>
    <col min="12299" max="12299" width="10.26953125" style="1030" customWidth="1"/>
    <col min="12300" max="12300" width="15.81640625" style="1030" bestFit="1" customWidth="1"/>
    <col min="12301" max="12301" width="10.7265625" style="1030" customWidth="1"/>
    <col min="12302" max="12302" width="10.26953125" style="1030" customWidth="1"/>
    <col min="12303" max="12303" width="10.81640625" style="1030" customWidth="1"/>
    <col min="12304" max="12304" width="17.26953125" style="1030" customWidth="1"/>
    <col min="12305" max="12305" width="7.453125" style="1030" customWidth="1"/>
    <col min="12306" max="12306" width="11" style="1030" customWidth="1"/>
    <col min="12307" max="12307" width="10.7265625" style="1030" customWidth="1"/>
    <col min="12308" max="12308" width="10.7265625" style="1030" bestFit="1" customWidth="1"/>
    <col min="12309" max="12309" width="11" style="1030" customWidth="1"/>
    <col min="12310" max="12310" width="6.453125" style="1030" customWidth="1"/>
    <col min="12311" max="12311" width="9.1796875" style="1030"/>
    <col min="12312" max="12312" width="33.26953125" style="1030" customWidth="1"/>
    <col min="12313" max="12549" width="9.1796875" style="1030"/>
    <col min="12550" max="12550" width="5.26953125" style="1030" customWidth="1"/>
    <col min="12551" max="12551" width="8" style="1030" customWidth="1"/>
    <col min="12552" max="12552" width="44.453125" style="1030" bestFit="1" customWidth="1"/>
    <col min="12553" max="12553" width="10.1796875" style="1030" bestFit="1" customWidth="1"/>
    <col min="12554" max="12554" width="10.1796875" style="1030" customWidth="1"/>
    <col min="12555" max="12555" width="10.26953125" style="1030" customWidth="1"/>
    <col min="12556" max="12556" width="15.81640625" style="1030" bestFit="1" customWidth="1"/>
    <col min="12557" max="12557" width="10.7265625" style="1030" customWidth="1"/>
    <col min="12558" max="12558" width="10.26953125" style="1030" customWidth="1"/>
    <col min="12559" max="12559" width="10.81640625" style="1030" customWidth="1"/>
    <col min="12560" max="12560" width="17.26953125" style="1030" customWidth="1"/>
    <col min="12561" max="12561" width="7.453125" style="1030" customWidth="1"/>
    <col min="12562" max="12562" width="11" style="1030" customWidth="1"/>
    <col min="12563" max="12563" width="10.7265625" style="1030" customWidth="1"/>
    <col min="12564" max="12564" width="10.7265625" style="1030" bestFit="1" customWidth="1"/>
    <col min="12565" max="12565" width="11" style="1030" customWidth="1"/>
    <col min="12566" max="12566" width="6.453125" style="1030" customWidth="1"/>
    <col min="12567" max="12567" width="9.1796875" style="1030"/>
    <col min="12568" max="12568" width="33.26953125" style="1030" customWidth="1"/>
    <col min="12569" max="12805" width="9.1796875" style="1030"/>
    <col min="12806" max="12806" width="5.26953125" style="1030" customWidth="1"/>
    <col min="12807" max="12807" width="8" style="1030" customWidth="1"/>
    <col min="12808" max="12808" width="44.453125" style="1030" bestFit="1" customWidth="1"/>
    <col min="12809" max="12809" width="10.1796875" style="1030" bestFit="1" customWidth="1"/>
    <col min="12810" max="12810" width="10.1796875" style="1030" customWidth="1"/>
    <col min="12811" max="12811" width="10.26953125" style="1030" customWidth="1"/>
    <col min="12812" max="12812" width="15.81640625" style="1030" bestFit="1" customWidth="1"/>
    <col min="12813" max="12813" width="10.7265625" style="1030" customWidth="1"/>
    <col min="12814" max="12814" width="10.26953125" style="1030" customWidth="1"/>
    <col min="12815" max="12815" width="10.81640625" style="1030" customWidth="1"/>
    <col min="12816" max="12816" width="17.26953125" style="1030" customWidth="1"/>
    <col min="12817" max="12817" width="7.453125" style="1030" customWidth="1"/>
    <col min="12818" max="12818" width="11" style="1030" customWidth="1"/>
    <col min="12819" max="12819" width="10.7265625" style="1030" customWidth="1"/>
    <col min="12820" max="12820" width="10.7265625" style="1030" bestFit="1" customWidth="1"/>
    <col min="12821" max="12821" width="11" style="1030" customWidth="1"/>
    <col min="12822" max="12822" width="6.453125" style="1030" customWidth="1"/>
    <col min="12823" max="12823" width="9.1796875" style="1030"/>
    <col min="12824" max="12824" width="33.26953125" style="1030" customWidth="1"/>
    <col min="12825" max="13061" width="9.1796875" style="1030"/>
    <col min="13062" max="13062" width="5.26953125" style="1030" customWidth="1"/>
    <col min="13063" max="13063" width="8" style="1030" customWidth="1"/>
    <col min="13064" max="13064" width="44.453125" style="1030" bestFit="1" customWidth="1"/>
    <col min="13065" max="13065" width="10.1796875" style="1030" bestFit="1" customWidth="1"/>
    <col min="13066" max="13066" width="10.1796875" style="1030" customWidth="1"/>
    <col min="13067" max="13067" width="10.26953125" style="1030" customWidth="1"/>
    <col min="13068" max="13068" width="15.81640625" style="1030" bestFit="1" customWidth="1"/>
    <col min="13069" max="13069" width="10.7265625" style="1030" customWidth="1"/>
    <col min="13070" max="13070" width="10.26953125" style="1030" customWidth="1"/>
    <col min="13071" max="13071" width="10.81640625" style="1030" customWidth="1"/>
    <col min="13072" max="13072" width="17.26953125" style="1030" customWidth="1"/>
    <col min="13073" max="13073" width="7.453125" style="1030" customWidth="1"/>
    <col min="13074" max="13074" width="11" style="1030" customWidth="1"/>
    <col min="13075" max="13075" width="10.7265625" style="1030" customWidth="1"/>
    <col min="13076" max="13076" width="10.7265625" style="1030" bestFit="1" customWidth="1"/>
    <col min="13077" max="13077" width="11" style="1030" customWidth="1"/>
    <col min="13078" max="13078" width="6.453125" style="1030" customWidth="1"/>
    <col min="13079" max="13079" width="9.1796875" style="1030"/>
    <col min="13080" max="13080" width="33.26953125" style="1030" customWidth="1"/>
    <col min="13081" max="13317" width="9.1796875" style="1030"/>
    <col min="13318" max="13318" width="5.26953125" style="1030" customWidth="1"/>
    <col min="13319" max="13319" width="8" style="1030" customWidth="1"/>
    <col min="13320" max="13320" width="44.453125" style="1030" bestFit="1" customWidth="1"/>
    <col min="13321" max="13321" width="10.1796875" style="1030" bestFit="1" customWidth="1"/>
    <col min="13322" max="13322" width="10.1796875" style="1030" customWidth="1"/>
    <col min="13323" max="13323" width="10.26953125" style="1030" customWidth="1"/>
    <col min="13324" max="13324" width="15.81640625" style="1030" bestFit="1" customWidth="1"/>
    <col min="13325" max="13325" width="10.7265625" style="1030" customWidth="1"/>
    <col min="13326" max="13326" width="10.26953125" style="1030" customWidth="1"/>
    <col min="13327" max="13327" width="10.81640625" style="1030" customWidth="1"/>
    <col min="13328" max="13328" width="17.26953125" style="1030" customWidth="1"/>
    <col min="13329" max="13329" width="7.453125" style="1030" customWidth="1"/>
    <col min="13330" max="13330" width="11" style="1030" customWidth="1"/>
    <col min="13331" max="13331" width="10.7265625" style="1030" customWidth="1"/>
    <col min="13332" max="13332" width="10.7265625" style="1030" bestFit="1" customWidth="1"/>
    <col min="13333" max="13333" width="11" style="1030" customWidth="1"/>
    <col min="13334" max="13334" width="6.453125" style="1030" customWidth="1"/>
    <col min="13335" max="13335" width="9.1796875" style="1030"/>
    <col min="13336" max="13336" width="33.26953125" style="1030" customWidth="1"/>
    <col min="13337" max="13573" width="9.1796875" style="1030"/>
    <col min="13574" max="13574" width="5.26953125" style="1030" customWidth="1"/>
    <col min="13575" max="13575" width="8" style="1030" customWidth="1"/>
    <col min="13576" max="13576" width="44.453125" style="1030" bestFit="1" customWidth="1"/>
    <col min="13577" max="13577" width="10.1796875" style="1030" bestFit="1" customWidth="1"/>
    <col min="13578" max="13578" width="10.1796875" style="1030" customWidth="1"/>
    <col min="13579" max="13579" width="10.26953125" style="1030" customWidth="1"/>
    <col min="13580" max="13580" width="15.81640625" style="1030" bestFit="1" customWidth="1"/>
    <col min="13581" max="13581" width="10.7265625" style="1030" customWidth="1"/>
    <col min="13582" max="13582" width="10.26953125" style="1030" customWidth="1"/>
    <col min="13583" max="13583" width="10.81640625" style="1030" customWidth="1"/>
    <col min="13584" max="13584" width="17.26953125" style="1030" customWidth="1"/>
    <col min="13585" max="13585" width="7.453125" style="1030" customWidth="1"/>
    <col min="13586" max="13586" width="11" style="1030" customWidth="1"/>
    <col min="13587" max="13587" width="10.7265625" style="1030" customWidth="1"/>
    <col min="13588" max="13588" width="10.7265625" style="1030" bestFit="1" customWidth="1"/>
    <col min="13589" max="13589" width="11" style="1030" customWidth="1"/>
    <col min="13590" max="13590" width="6.453125" style="1030" customWidth="1"/>
    <col min="13591" max="13591" width="9.1796875" style="1030"/>
    <col min="13592" max="13592" width="33.26953125" style="1030" customWidth="1"/>
    <col min="13593" max="13829" width="9.1796875" style="1030"/>
    <col min="13830" max="13830" width="5.26953125" style="1030" customWidth="1"/>
    <col min="13831" max="13831" width="8" style="1030" customWidth="1"/>
    <col min="13832" max="13832" width="44.453125" style="1030" bestFit="1" customWidth="1"/>
    <col min="13833" max="13833" width="10.1796875" style="1030" bestFit="1" customWidth="1"/>
    <col min="13834" max="13834" width="10.1796875" style="1030" customWidth="1"/>
    <col min="13835" max="13835" width="10.26953125" style="1030" customWidth="1"/>
    <col min="13836" max="13836" width="15.81640625" style="1030" bestFit="1" customWidth="1"/>
    <col min="13837" max="13837" width="10.7265625" style="1030" customWidth="1"/>
    <col min="13838" max="13838" width="10.26953125" style="1030" customWidth="1"/>
    <col min="13839" max="13839" width="10.81640625" style="1030" customWidth="1"/>
    <col min="13840" max="13840" width="17.26953125" style="1030" customWidth="1"/>
    <col min="13841" max="13841" width="7.453125" style="1030" customWidth="1"/>
    <col min="13842" max="13842" width="11" style="1030" customWidth="1"/>
    <col min="13843" max="13843" width="10.7265625" style="1030" customWidth="1"/>
    <col min="13844" max="13844" width="10.7265625" style="1030" bestFit="1" customWidth="1"/>
    <col min="13845" max="13845" width="11" style="1030" customWidth="1"/>
    <col min="13846" max="13846" width="6.453125" style="1030" customWidth="1"/>
    <col min="13847" max="13847" width="9.1796875" style="1030"/>
    <col min="13848" max="13848" width="33.26953125" style="1030" customWidth="1"/>
    <col min="13849" max="14085" width="9.1796875" style="1030"/>
    <col min="14086" max="14086" width="5.26953125" style="1030" customWidth="1"/>
    <col min="14087" max="14087" width="8" style="1030" customWidth="1"/>
    <col min="14088" max="14088" width="44.453125" style="1030" bestFit="1" customWidth="1"/>
    <col min="14089" max="14089" width="10.1796875" style="1030" bestFit="1" customWidth="1"/>
    <col min="14090" max="14090" width="10.1796875" style="1030" customWidth="1"/>
    <col min="14091" max="14091" width="10.26953125" style="1030" customWidth="1"/>
    <col min="14092" max="14092" width="15.81640625" style="1030" bestFit="1" customWidth="1"/>
    <col min="14093" max="14093" width="10.7265625" style="1030" customWidth="1"/>
    <col min="14094" max="14094" width="10.26953125" style="1030" customWidth="1"/>
    <col min="14095" max="14095" width="10.81640625" style="1030" customWidth="1"/>
    <col min="14096" max="14096" width="17.26953125" style="1030" customWidth="1"/>
    <col min="14097" max="14097" width="7.453125" style="1030" customWidth="1"/>
    <col min="14098" max="14098" width="11" style="1030" customWidth="1"/>
    <col min="14099" max="14099" width="10.7265625" style="1030" customWidth="1"/>
    <col min="14100" max="14100" width="10.7265625" style="1030" bestFit="1" customWidth="1"/>
    <col min="14101" max="14101" width="11" style="1030" customWidth="1"/>
    <col min="14102" max="14102" width="6.453125" style="1030" customWidth="1"/>
    <col min="14103" max="14103" width="9.1796875" style="1030"/>
    <col min="14104" max="14104" width="33.26953125" style="1030" customWidth="1"/>
    <col min="14105" max="14341" width="9.1796875" style="1030"/>
    <col min="14342" max="14342" width="5.26953125" style="1030" customWidth="1"/>
    <col min="14343" max="14343" width="8" style="1030" customWidth="1"/>
    <col min="14344" max="14344" width="44.453125" style="1030" bestFit="1" customWidth="1"/>
    <col min="14345" max="14345" width="10.1796875" style="1030" bestFit="1" customWidth="1"/>
    <col min="14346" max="14346" width="10.1796875" style="1030" customWidth="1"/>
    <col min="14347" max="14347" width="10.26953125" style="1030" customWidth="1"/>
    <col min="14348" max="14348" width="15.81640625" style="1030" bestFit="1" customWidth="1"/>
    <col min="14349" max="14349" width="10.7265625" style="1030" customWidth="1"/>
    <col min="14350" max="14350" width="10.26953125" style="1030" customWidth="1"/>
    <col min="14351" max="14351" width="10.81640625" style="1030" customWidth="1"/>
    <col min="14352" max="14352" width="17.26953125" style="1030" customWidth="1"/>
    <col min="14353" max="14353" width="7.453125" style="1030" customWidth="1"/>
    <col min="14354" max="14354" width="11" style="1030" customWidth="1"/>
    <col min="14355" max="14355" width="10.7265625" style="1030" customWidth="1"/>
    <col min="14356" max="14356" width="10.7265625" style="1030" bestFit="1" customWidth="1"/>
    <col min="14357" max="14357" width="11" style="1030" customWidth="1"/>
    <col min="14358" max="14358" width="6.453125" style="1030" customWidth="1"/>
    <col min="14359" max="14359" width="9.1796875" style="1030"/>
    <col min="14360" max="14360" width="33.26953125" style="1030" customWidth="1"/>
    <col min="14361" max="14597" width="9.1796875" style="1030"/>
    <col min="14598" max="14598" width="5.26953125" style="1030" customWidth="1"/>
    <col min="14599" max="14599" width="8" style="1030" customWidth="1"/>
    <col min="14600" max="14600" width="44.453125" style="1030" bestFit="1" customWidth="1"/>
    <col min="14601" max="14601" width="10.1796875" style="1030" bestFit="1" customWidth="1"/>
    <col min="14602" max="14602" width="10.1796875" style="1030" customWidth="1"/>
    <col min="14603" max="14603" width="10.26953125" style="1030" customWidth="1"/>
    <col min="14604" max="14604" width="15.81640625" style="1030" bestFit="1" customWidth="1"/>
    <col min="14605" max="14605" width="10.7265625" style="1030" customWidth="1"/>
    <col min="14606" max="14606" width="10.26953125" style="1030" customWidth="1"/>
    <col min="14607" max="14607" width="10.81640625" style="1030" customWidth="1"/>
    <col min="14608" max="14608" width="17.26953125" style="1030" customWidth="1"/>
    <col min="14609" max="14609" width="7.453125" style="1030" customWidth="1"/>
    <col min="14610" max="14610" width="11" style="1030" customWidth="1"/>
    <col min="14611" max="14611" width="10.7265625" style="1030" customWidth="1"/>
    <col min="14612" max="14612" width="10.7265625" style="1030" bestFit="1" customWidth="1"/>
    <col min="14613" max="14613" width="11" style="1030" customWidth="1"/>
    <col min="14614" max="14614" width="6.453125" style="1030" customWidth="1"/>
    <col min="14615" max="14615" width="9.1796875" style="1030"/>
    <col min="14616" max="14616" width="33.26953125" style="1030" customWidth="1"/>
    <col min="14617" max="14853" width="9.1796875" style="1030"/>
    <col min="14854" max="14854" width="5.26953125" style="1030" customWidth="1"/>
    <col min="14855" max="14855" width="8" style="1030" customWidth="1"/>
    <col min="14856" max="14856" width="44.453125" style="1030" bestFit="1" customWidth="1"/>
    <col min="14857" max="14857" width="10.1796875" style="1030" bestFit="1" customWidth="1"/>
    <col min="14858" max="14858" width="10.1796875" style="1030" customWidth="1"/>
    <col min="14859" max="14859" width="10.26953125" style="1030" customWidth="1"/>
    <col min="14860" max="14860" width="15.81640625" style="1030" bestFit="1" customWidth="1"/>
    <col min="14861" max="14861" width="10.7265625" style="1030" customWidth="1"/>
    <col min="14862" max="14862" width="10.26953125" style="1030" customWidth="1"/>
    <col min="14863" max="14863" width="10.81640625" style="1030" customWidth="1"/>
    <col min="14864" max="14864" width="17.26953125" style="1030" customWidth="1"/>
    <col min="14865" max="14865" width="7.453125" style="1030" customWidth="1"/>
    <col min="14866" max="14866" width="11" style="1030" customWidth="1"/>
    <col min="14867" max="14867" width="10.7265625" style="1030" customWidth="1"/>
    <col min="14868" max="14868" width="10.7265625" style="1030" bestFit="1" customWidth="1"/>
    <col min="14869" max="14869" width="11" style="1030" customWidth="1"/>
    <col min="14870" max="14870" width="6.453125" style="1030" customWidth="1"/>
    <col min="14871" max="14871" width="9.1796875" style="1030"/>
    <col min="14872" max="14872" width="33.26953125" style="1030" customWidth="1"/>
    <col min="14873" max="15109" width="9.1796875" style="1030"/>
    <col min="15110" max="15110" width="5.26953125" style="1030" customWidth="1"/>
    <col min="15111" max="15111" width="8" style="1030" customWidth="1"/>
    <col min="15112" max="15112" width="44.453125" style="1030" bestFit="1" customWidth="1"/>
    <col min="15113" max="15113" width="10.1796875" style="1030" bestFit="1" customWidth="1"/>
    <col min="15114" max="15114" width="10.1796875" style="1030" customWidth="1"/>
    <col min="15115" max="15115" width="10.26953125" style="1030" customWidth="1"/>
    <col min="15116" max="15116" width="15.81640625" style="1030" bestFit="1" customWidth="1"/>
    <col min="15117" max="15117" width="10.7265625" style="1030" customWidth="1"/>
    <col min="15118" max="15118" width="10.26953125" style="1030" customWidth="1"/>
    <col min="15119" max="15119" width="10.81640625" style="1030" customWidth="1"/>
    <col min="15120" max="15120" width="17.26953125" style="1030" customWidth="1"/>
    <col min="15121" max="15121" width="7.453125" style="1030" customWidth="1"/>
    <col min="15122" max="15122" width="11" style="1030" customWidth="1"/>
    <col min="15123" max="15123" width="10.7265625" style="1030" customWidth="1"/>
    <col min="15124" max="15124" width="10.7265625" style="1030" bestFit="1" customWidth="1"/>
    <col min="15125" max="15125" width="11" style="1030" customWidth="1"/>
    <col min="15126" max="15126" width="6.453125" style="1030" customWidth="1"/>
    <col min="15127" max="15127" width="9.1796875" style="1030"/>
    <col min="15128" max="15128" width="33.26953125" style="1030" customWidth="1"/>
    <col min="15129" max="15365" width="9.1796875" style="1030"/>
    <col min="15366" max="15366" width="5.26953125" style="1030" customWidth="1"/>
    <col min="15367" max="15367" width="8" style="1030" customWidth="1"/>
    <col min="15368" max="15368" width="44.453125" style="1030" bestFit="1" customWidth="1"/>
    <col min="15369" max="15369" width="10.1796875" style="1030" bestFit="1" customWidth="1"/>
    <col min="15370" max="15370" width="10.1796875" style="1030" customWidth="1"/>
    <col min="15371" max="15371" width="10.26953125" style="1030" customWidth="1"/>
    <col min="15372" max="15372" width="15.81640625" style="1030" bestFit="1" customWidth="1"/>
    <col min="15373" max="15373" width="10.7265625" style="1030" customWidth="1"/>
    <col min="15374" max="15374" width="10.26953125" style="1030" customWidth="1"/>
    <col min="15375" max="15375" width="10.81640625" style="1030" customWidth="1"/>
    <col min="15376" max="15376" width="17.26953125" style="1030" customWidth="1"/>
    <col min="15377" max="15377" width="7.453125" style="1030" customWidth="1"/>
    <col min="15378" max="15378" width="11" style="1030" customWidth="1"/>
    <col min="15379" max="15379" width="10.7265625" style="1030" customWidth="1"/>
    <col min="15380" max="15380" width="10.7265625" style="1030" bestFit="1" customWidth="1"/>
    <col min="15381" max="15381" width="11" style="1030" customWidth="1"/>
    <col min="15382" max="15382" width="6.453125" style="1030" customWidth="1"/>
    <col min="15383" max="15383" width="9.1796875" style="1030"/>
    <col min="15384" max="15384" width="33.26953125" style="1030" customWidth="1"/>
    <col min="15385" max="15621" width="9.1796875" style="1030"/>
    <col min="15622" max="15622" width="5.26953125" style="1030" customWidth="1"/>
    <col min="15623" max="15623" width="8" style="1030" customWidth="1"/>
    <col min="15624" max="15624" width="44.453125" style="1030" bestFit="1" customWidth="1"/>
    <col min="15625" max="15625" width="10.1796875" style="1030" bestFit="1" customWidth="1"/>
    <col min="15626" max="15626" width="10.1796875" style="1030" customWidth="1"/>
    <col min="15627" max="15627" width="10.26953125" style="1030" customWidth="1"/>
    <col min="15628" max="15628" width="15.81640625" style="1030" bestFit="1" customWidth="1"/>
    <col min="15629" max="15629" width="10.7265625" style="1030" customWidth="1"/>
    <col min="15630" max="15630" width="10.26953125" style="1030" customWidth="1"/>
    <col min="15631" max="15631" width="10.81640625" style="1030" customWidth="1"/>
    <col min="15632" max="15632" width="17.26953125" style="1030" customWidth="1"/>
    <col min="15633" max="15633" width="7.453125" style="1030" customWidth="1"/>
    <col min="15634" max="15634" width="11" style="1030" customWidth="1"/>
    <col min="15635" max="15635" width="10.7265625" style="1030" customWidth="1"/>
    <col min="15636" max="15636" width="10.7265625" style="1030" bestFit="1" customWidth="1"/>
    <col min="15637" max="15637" width="11" style="1030" customWidth="1"/>
    <col min="15638" max="15638" width="6.453125" style="1030" customWidth="1"/>
    <col min="15639" max="15639" width="9.1796875" style="1030"/>
    <col min="15640" max="15640" width="33.26953125" style="1030" customWidth="1"/>
    <col min="15641" max="15877" width="9.1796875" style="1030"/>
    <col min="15878" max="15878" width="5.26953125" style="1030" customWidth="1"/>
    <col min="15879" max="15879" width="8" style="1030" customWidth="1"/>
    <col min="15880" max="15880" width="44.453125" style="1030" bestFit="1" customWidth="1"/>
    <col min="15881" max="15881" width="10.1796875" style="1030" bestFit="1" customWidth="1"/>
    <col min="15882" max="15882" width="10.1796875" style="1030" customWidth="1"/>
    <col min="15883" max="15883" width="10.26953125" style="1030" customWidth="1"/>
    <col min="15884" max="15884" width="15.81640625" style="1030" bestFit="1" customWidth="1"/>
    <col min="15885" max="15885" width="10.7265625" style="1030" customWidth="1"/>
    <col min="15886" max="15886" width="10.26953125" style="1030" customWidth="1"/>
    <col min="15887" max="15887" width="10.81640625" style="1030" customWidth="1"/>
    <col min="15888" max="15888" width="17.26953125" style="1030" customWidth="1"/>
    <col min="15889" max="15889" width="7.453125" style="1030" customWidth="1"/>
    <col min="15890" max="15890" width="11" style="1030" customWidth="1"/>
    <col min="15891" max="15891" width="10.7265625" style="1030" customWidth="1"/>
    <col min="15892" max="15892" width="10.7265625" style="1030" bestFit="1" customWidth="1"/>
    <col min="15893" max="15893" width="11" style="1030" customWidth="1"/>
    <col min="15894" max="15894" width="6.453125" style="1030" customWidth="1"/>
    <col min="15895" max="15895" width="9.1796875" style="1030"/>
    <col min="15896" max="15896" width="33.26953125" style="1030" customWidth="1"/>
    <col min="15897" max="16133" width="9.1796875" style="1030"/>
    <col min="16134" max="16134" width="5.26953125" style="1030" customWidth="1"/>
    <col min="16135" max="16135" width="8" style="1030" customWidth="1"/>
    <col min="16136" max="16136" width="44.453125" style="1030" bestFit="1" customWidth="1"/>
    <col min="16137" max="16137" width="10.1796875" style="1030" bestFit="1" customWidth="1"/>
    <col min="16138" max="16138" width="10.1796875" style="1030" customWidth="1"/>
    <col min="16139" max="16139" width="10.26953125" style="1030" customWidth="1"/>
    <col min="16140" max="16140" width="15.81640625" style="1030" bestFit="1" customWidth="1"/>
    <col min="16141" max="16141" width="10.7265625" style="1030" customWidth="1"/>
    <col min="16142" max="16142" width="10.26953125" style="1030" customWidth="1"/>
    <col min="16143" max="16143" width="10.81640625" style="1030" customWidth="1"/>
    <col min="16144" max="16144" width="17.26953125" style="1030" customWidth="1"/>
    <col min="16145" max="16145" width="7.453125" style="1030" customWidth="1"/>
    <col min="16146" max="16146" width="11" style="1030" customWidth="1"/>
    <col min="16147" max="16147" width="10.7265625" style="1030" customWidth="1"/>
    <col min="16148" max="16148" width="10.7265625" style="1030" bestFit="1" customWidth="1"/>
    <col min="16149" max="16149" width="11" style="1030" customWidth="1"/>
    <col min="16150" max="16150" width="6.453125" style="1030" customWidth="1"/>
    <col min="16151" max="16151" width="9.1796875" style="1030"/>
    <col min="16152" max="16152" width="33.26953125" style="1030" customWidth="1"/>
    <col min="16153" max="16384" width="9.1796875" style="1030"/>
  </cols>
  <sheetData>
    <row r="1" spans="1:25" s="815" customFormat="1" ht="43.5" customHeight="1">
      <c r="C1" s="816"/>
      <c r="D1" s="813" t="str">
        <f>'General Information'!C4</f>
        <v>DAM2-02-009</v>
      </c>
      <c r="E1" s="813"/>
      <c r="F1" s="817"/>
      <c r="G1" s="1855" t="s">
        <v>884</v>
      </c>
      <c r="H1" s="1855"/>
      <c r="I1" s="1855"/>
      <c r="J1" s="1855"/>
      <c r="K1" s="1855"/>
      <c r="L1" s="1856"/>
      <c r="M1" s="1855"/>
      <c r="N1" s="1855"/>
      <c r="O1" s="1855"/>
      <c r="P1" s="1855"/>
      <c r="Q1" s="1855"/>
      <c r="R1" s="1855"/>
      <c r="S1" s="1855"/>
      <c r="T1" s="1855"/>
      <c r="U1" s="1855"/>
      <c r="V1" s="818"/>
      <c r="W1" s="818"/>
      <c r="X1" s="814">
        <f>'General Information'!L1</f>
        <v>46308</v>
      </c>
      <c r="Y1" s="814"/>
    </row>
    <row r="2" spans="1:25" s="1029" customFormat="1" ht="72.75" customHeight="1">
      <c r="A2" s="819" t="s">
        <v>1113</v>
      </c>
      <c r="B2" s="819" t="s">
        <v>112</v>
      </c>
      <c r="C2" s="820" t="s">
        <v>145</v>
      </c>
      <c r="D2" s="819" t="s">
        <v>146</v>
      </c>
      <c r="E2" s="819" t="s">
        <v>892</v>
      </c>
      <c r="F2" s="819" t="s">
        <v>885</v>
      </c>
      <c r="G2" s="821" t="s">
        <v>147</v>
      </c>
      <c r="H2" s="821" t="s">
        <v>148</v>
      </c>
      <c r="I2" s="822" t="s">
        <v>149</v>
      </c>
      <c r="J2" s="822" t="s">
        <v>150</v>
      </c>
      <c r="K2" s="823" t="s">
        <v>1114</v>
      </c>
      <c r="L2" s="823" t="s">
        <v>151</v>
      </c>
      <c r="M2" s="933" t="s">
        <v>152</v>
      </c>
      <c r="N2" s="824" t="s">
        <v>153</v>
      </c>
      <c r="O2" s="824" t="s">
        <v>883</v>
      </c>
      <c r="P2" s="824" t="s">
        <v>154</v>
      </c>
      <c r="Q2" s="933" t="s">
        <v>1115</v>
      </c>
      <c r="R2" s="823" t="s">
        <v>155</v>
      </c>
      <c r="S2" s="823" t="s">
        <v>1116</v>
      </c>
      <c r="T2" s="825" t="s">
        <v>1117</v>
      </c>
      <c r="U2" s="824" t="s">
        <v>156</v>
      </c>
      <c r="V2" s="824" t="s">
        <v>157</v>
      </c>
      <c r="W2" s="824" t="s">
        <v>886</v>
      </c>
      <c r="X2" s="819" t="s">
        <v>16</v>
      </c>
      <c r="Y2" s="819" t="s">
        <v>1247</v>
      </c>
    </row>
    <row r="3" spans="1:25" ht="43.5" customHeight="1">
      <c r="A3" s="810">
        <f>ROW()-2</f>
        <v>1</v>
      </c>
      <c r="B3" s="810" t="s">
        <v>970</v>
      </c>
      <c r="C3" s="812" t="s">
        <v>1354</v>
      </c>
      <c r="D3" s="810" t="s">
        <v>1355</v>
      </c>
      <c r="E3" s="810" t="s">
        <v>1006</v>
      </c>
      <c r="F3" s="810" t="s">
        <v>1004</v>
      </c>
      <c r="G3" s="810" t="s">
        <v>1354</v>
      </c>
      <c r="H3" s="810" t="s">
        <v>1498</v>
      </c>
      <c r="I3" s="810">
        <v>1</v>
      </c>
      <c r="J3" s="810">
        <v>1</v>
      </c>
      <c r="K3" s="931">
        <v>46054</v>
      </c>
      <c r="L3" s="811" t="s">
        <v>1118</v>
      </c>
      <c r="M3" s="810" t="s">
        <v>1088</v>
      </c>
      <c r="N3" s="810" t="s">
        <v>1249</v>
      </c>
      <c r="O3" s="810" t="s">
        <v>1250</v>
      </c>
      <c r="P3" s="810" t="s">
        <v>1050</v>
      </c>
      <c r="Q3" s="931">
        <v>46073</v>
      </c>
      <c r="R3" s="931">
        <v>46177</v>
      </c>
      <c r="S3" s="810"/>
      <c r="T3" s="810">
        <v>0</v>
      </c>
      <c r="U3" s="810"/>
      <c r="V3" s="810" t="s">
        <v>1145</v>
      </c>
      <c r="W3" s="1037">
        <f t="shared" ref="W3:W66" si="0">Y3/I3</f>
        <v>0</v>
      </c>
      <c r="X3" s="810"/>
      <c r="Y3" s="810">
        <v>0</v>
      </c>
    </row>
    <row r="4" spans="1:25" ht="43.5" customHeight="1">
      <c r="A4" s="810">
        <f t="shared" ref="A4:A67" si="1">ROW()-2</f>
        <v>2</v>
      </c>
      <c r="B4" s="810" t="s">
        <v>970</v>
      </c>
      <c r="C4" s="812" t="s">
        <v>1354</v>
      </c>
      <c r="D4" s="810" t="s">
        <v>1356</v>
      </c>
      <c r="E4" s="810" t="s">
        <v>1006</v>
      </c>
      <c r="F4" s="810" t="s">
        <v>1172</v>
      </c>
      <c r="G4" s="810" t="s">
        <v>1354</v>
      </c>
      <c r="H4" s="810" t="s">
        <v>1498</v>
      </c>
      <c r="I4" s="810">
        <v>1</v>
      </c>
      <c r="J4" s="810">
        <v>1</v>
      </c>
      <c r="K4" s="931">
        <v>46060</v>
      </c>
      <c r="L4" s="811" t="s">
        <v>1135</v>
      </c>
      <c r="M4" s="931" t="s">
        <v>1088</v>
      </c>
      <c r="N4" s="810" t="s">
        <v>1249</v>
      </c>
      <c r="O4" s="810" t="s">
        <v>1250</v>
      </c>
      <c r="P4" s="810" t="s">
        <v>1050</v>
      </c>
      <c r="Q4" s="931" t="s">
        <v>1135</v>
      </c>
      <c r="R4" s="931">
        <v>46148</v>
      </c>
      <c r="S4" s="810"/>
      <c r="T4" s="810">
        <v>0</v>
      </c>
      <c r="U4" s="810"/>
      <c r="V4" s="810" t="s">
        <v>1145</v>
      </c>
      <c r="W4" s="1037">
        <f t="shared" si="0"/>
        <v>0</v>
      </c>
      <c r="X4" s="810"/>
      <c r="Y4" s="810">
        <v>0</v>
      </c>
    </row>
    <row r="5" spans="1:25" ht="43.5" customHeight="1">
      <c r="A5" s="810">
        <f t="shared" si="1"/>
        <v>3</v>
      </c>
      <c r="B5" s="810" t="s">
        <v>970</v>
      </c>
      <c r="C5" s="812" t="s">
        <v>1354</v>
      </c>
      <c r="D5" s="810" t="s">
        <v>1357</v>
      </c>
      <c r="E5" s="810" t="s">
        <v>1006</v>
      </c>
      <c r="F5" s="810" t="s">
        <v>1004</v>
      </c>
      <c r="G5" s="810" t="s">
        <v>1354</v>
      </c>
      <c r="H5" s="810" t="s">
        <v>1498</v>
      </c>
      <c r="I5" s="810">
        <v>14</v>
      </c>
      <c r="J5" s="810">
        <v>14</v>
      </c>
      <c r="K5" s="931">
        <v>46023</v>
      </c>
      <c r="L5" s="811">
        <v>45984</v>
      </c>
      <c r="M5" s="931" t="s">
        <v>1190</v>
      </c>
      <c r="N5" s="810" t="s">
        <v>1093</v>
      </c>
      <c r="O5" s="810" t="s">
        <v>1191</v>
      </c>
      <c r="P5" s="810" t="s">
        <v>1050</v>
      </c>
      <c r="Q5" s="931">
        <v>45984</v>
      </c>
      <c r="R5" s="931">
        <v>46203</v>
      </c>
      <c r="S5" s="810"/>
      <c r="T5" s="810">
        <v>0</v>
      </c>
      <c r="U5" s="810"/>
      <c r="V5" s="810" t="s">
        <v>1145</v>
      </c>
      <c r="W5" s="1037">
        <f t="shared" si="0"/>
        <v>0</v>
      </c>
      <c r="X5" s="810"/>
      <c r="Y5" s="810">
        <v>0</v>
      </c>
    </row>
    <row r="6" spans="1:25" ht="60">
      <c r="A6" s="810">
        <f t="shared" si="1"/>
        <v>4</v>
      </c>
      <c r="B6" s="810" t="s">
        <v>970</v>
      </c>
      <c r="C6" s="812" t="s">
        <v>1354</v>
      </c>
      <c r="D6" s="810" t="s">
        <v>1358</v>
      </c>
      <c r="E6" s="810" t="s">
        <v>1006</v>
      </c>
      <c r="F6" s="810" t="s">
        <v>1004</v>
      </c>
      <c r="G6" s="810" t="s">
        <v>1354</v>
      </c>
      <c r="H6" s="810" t="s">
        <v>1498</v>
      </c>
      <c r="I6" s="810">
        <v>1</v>
      </c>
      <c r="J6" s="810">
        <v>1</v>
      </c>
      <c r="K6" s="931">
        <v>45954</v>
      </c>
      <c r="L6" s="811">
        <v>45984</v>
      </c>
      <c r="M6" s="931" t="s">
        <v>1192</v>
      </c>
      <c r="N6" s="810" t="s">
        <v>1093</v>
      </c>
      <c r="O6" s="810" t="s">
        <v>1071</v>
      </c>
      <c r="P6" s="810" t="s">
        <v>1050</v>
      </c>
      <c r="Q6" s="931">
        <v>45984</v>
      </c>
      <c r="R6" s="931">
        <v>46209</v>
      </c>
      <c r="S6" s="810"/>
      <c r="T6" s="810">
        <v>0</v>
      </c>
      <c r="U6" s="810"/>
      <c r="V6" s="810" t="s">
        <v>1120</v>
      </c>
      <c r="W6" s="1037">
        <f t="shared" si="0"/>
        <v>0</v>
      </c>
      <c r="X6" s="810"/>
      <c r="Y6" s="810">
        <v>0</v>
      </c>
    </row>
    <row r="7" spans="1:25" ht="57" customHeight="1">
      <c r="A7" s="810">
        <f t="shared" si="1"/>
        <v>5</v>
      </c>
      <c r="B7" s="810" t="s">
        <v>970</v>
      </c>
      <c r="C7" s="812" t="s">
        <v>1354</v>
      </c>
      <c r="D7" s="810" t="s">
        <v>1359</v>
      </c>
      <c r="E7" s="810" t="s">
        <v>1006</v>
      </c>
      <c r="F7" s="810" t="s">
        <v>1004</v>
      </c>
      <c r="G7" s="810" t="s">
        <v>1354</v>
      </c>
      <c r="H7" s="810" t="s">
        <v>1498</v>
      </c>
      <c r="I7" s="810">
        <v>1</v>
      </c>
      <c r="J7" s="810">
        <v>1</v>
      </c>
      <c r="K7" s="931">
        <v>46060</v>
      </c>
      <c r="L7" s="811">
        <v>45991</v>
      </c>
      <c r="M7" s="931" t="s">
        <v>1136</v>
      </c>
      <c r="N7" s="810" t="s">
        <v>1123</v>
      </c>
      <c r="O7" s="810" t="s">
        <v>1137</v>
      </c>
      <c r="P7" s="810" t="s">
        <v>1050</v>
      </c>
      <c r="Q7" s="931">
        <v>45991</v>
      </c>
      <c r="R7" s="931">
        <v>46151</v>
      </c>
      <c r="S7" s="810"/>
      <c r="T7" s="810">
        <v>320</v>
      </c>
      <c r="U7" s="810"/>
      <c r="V7" s="810" t="s">
        <v>1120</v>
      </c>
      <c r="W7" s="1037">
        <f t="shared" si="0"/>
        <v>320</v>
      </c>
      <c r="X7" s="810"/>
      <c r="Y7" s="810">
        <v>320</v>
      </c>
    </row>
    <row r="8" spans="1:25" ht="43.5" customHeight="1">
      <c r="A8" s="810">
        <f t="shared" si="1"/>
        <v>6</v>
      </c>
      <c r="B8" s="810" t="s">
        <v>970</v>
      </c>
      <c r="C8" s="812" t="s">
        <v>1354</v>
      </c>
      <c r="D8" s="810" t="s">
        <v>1360</v>
      </c>
      <c r="E8" s="810" t="s">
        <v>1006</v>
      </c>
      <c r="F8" s="810" t="s">
        <v>1004</v>
      </c>
      <c r="G8" s="810" t="s">
        <v>1354</v>
      </c>
      <c r="H8" s="810" t="s">
        <v>1498</v>
      </c>
      <c r="I8" s="810">
        <v>1</v>
      </c>
      <c r="J8" s="810">
        <v>1</v>
      </c>
      <c r="K8" s="931">
        <v>46060</v>
      </c>
      <c r="L8" s="811">
        <v>45988</v>
      </c>
      <c r="M8" s="931" t="s">
        <v>1139</v>
      </c>
      <c r="N8" s="810" t="s">
        <v>1140</v>
      </c>
      <c r="O8" s="810" t="s">
        <v>1141</v>
      </c>
      <c r="P8" s="810" t="s">
        <v>1050</v>
      </c>
      <c r="Q8" s="931">
        <v>45988</v>
      </c>
      <c r="R8" s="931">
        <v>46161</v>
      </c>
      <c r="S8" s="810"/>
      <c r="T8" s="810">
        <v>0</v>
      </c>
      <c r="U8" s="810"/>
      <c r="V8" s="810" t="s">
        <v>1145</v>
      </c>
      <c r="W8" s="1037">
        <f t="shared" si="0"/>
        <v>0</v>
      </c>
      <c r="X8" s="810"/>
      <c r="Y8" s="810">
        <v>0</v>
      </c>
    </row>
    <row r="9" spans="1:25" ht="43.5" customHeight="1">
      <c r="A9" s="810">
        <f t="shared" si="1"/>
        <v>7</v>
      </c>
      <c r="B9" s="810" t="s">
        <v>970</v>
      </c>
      <c r="C9" s="812" t="s">
        <v>1361</v>
      </c>
      <c r="D9" s="810" t="s">
        <v>1362</v>
      </c>
      <c r="E9" s="810" t="s">
        <v>1006</v>
      </c>
      <c r="F9" s="810" t="s">
        <v>1004</v>
      </c>
      <c r="G9" s="810" t="s">
        <v>1361</v>
      </c>
      <c r="H9" s="810" t="s">
        <v>879</v>
      </c>
      <c r="I9" s="810">
        <v>50</v>
      </c>
      <c r="J9" s="810">
        <v>50</v>
      </c>
      <c r="K9" s="931">
        <v>46060</v>
      </c>
      <c r="L9" s="811">
        <v>45991</v>
      </c>
      <c r="M9" s="931" t="s">
        <v>1136</v>
      </c>
      <c r="N9" s="810" t="s">
        <v>1128</v>
      </c>
      <c r="O9" s="810" t="s">
        <v>1137</v>
      </c>
      <c r="P9" s="810" t="s">
        <v>1050</v>
      </c>
      <c r="Q9" s="931">
        <v>45991</v>
      </c>
      <c r="R9" s="931">
        <v>46145</v>
      </c>
      <c r="S9" s="810"/>
      <c r="T9" s="810">
        <v>0</v>
      </c>
      <c r="U9" s="810"/>
      <c r="V9" s="810" t="s">
        <v>207</v>
      </c>
      <c r="W9" s="1037">
        <f t="shared" si="0"/>
        <v>0</v>
      </c>
      <c r="X9" s="810"/>
      <c r="Y9" s="810">
        <v>0</v>
      </c>
    </row>
    <row r="10" spans="1:25" ht="43.5" customHeight="1">
      <c r="A10" s="810">
        <f t="shared" si="1"/>
        <v>8</v>
      </c>
      <c r="B10" s="810" t="s">
        <v>970</v>
      </c>
      <c r="C10" s="812" t="s">
        <v>1361</v>
      </c>
      <c r="D10" s="810" t="s">
        <v>1363</v>
      </c>
      <c r="E10" s="810" t="s">
        <v>1006</v>
      </c>
      <c r="F10" s="810" t="s">
        <v>1004</v>
      </c>
      <c r="G10" s="810" t="s">
        <v>1361</v>
      </c>
      <c r="H10" s="810" t="s">
        <v>879</v>
      </c>
      <c r="I10" s="810">
        <v>1200</v>
      </c>
      <c r="J10" s="810">
        <v>1200</v>
      </c>
      <c r="K10" s="931">
        <v>46068</v>
      </c>
      <c r="L10" s="811" t="s">
        <v>1118</v>
      </c>
      <c r="M10" s="931" t="s">
        <v>1088</v>
      </c>
      <c r="N10" s="810" t="s">
        <v>1128</v>
      </c>
      <c r="O10" s="810" t="s">
        <v>1193</v>
      </c>
      <c r="P10" s="810" t="s">
        <v>1050</v>
      </c>
      <c r="Q10" s="931">
        <v>46056</v>
      </c>
      <c r="R10" s="931">
        <v>46145</v>
      </c>
      <c r="S10" s="810"/>
      <c r="T10" s="810">
        <v>0</v>
      </c>
      <c r="U10" s="810"/>
      <c r="V10" s="810" t="s">
        <v>207</v>
      </c>
      <c r="W10" s="1037">
        <f t="shared" si="0"/>
        <v>0</v>
      </c>
      <c r="X10" s="810"/>
      <c r="Y10" s="810">
        <v>0</v>
      </c>
    </row>
    <row r="11" spans="1:25" ht="43.5" customHeight="1">
      <c r="A11" s="810">
        <f t="shared" si="1"/>
        <v>9</v>
      </c>
      <c r="B11" s="810" t="s">
        <v>970</v>
      </c>
      <c r="C11" s="812" t="s">
        <v>1361</v>
      </c>
      <c r="D11" s="810" t="s">
        <v>1364</v>
      </c>
      <c r="E11" s="810" t="s">
        <v>1006</v>
      </c>
      <c r="F11" s="810" t="s">
        <v>1004</v>
      </c>
      <c r="G11" s="810" t="s">
        <v>1361</v>
      </c>
      <c r="H11" s="810" t="s">
        <v>879</v>
      </c>
      <c r="I11" s="810">
        <v>3400</v>
      </c>
      <c r="J11" s="810">
        <v>3400</v>
      </c>
      <c r="K11" s="931">
        <v>46032</v>
      </c>
      <c r="L11" s="811">
        <v>45988</v>
      </c>
      <c r="M11" s="931" t="s">
        <v>1139</v>
      </c>
      <c r="N11" s="810" t="s">
        <v>1140</v>
      </c>
      <c r="O11" s="810" t="s">
        <v>1141</v>
      </c>
      <c r="P11" s="810" t="s">
        <v>1050</v>
      </c>
      <c r="Q11" s="931">
        <v>45988</v>
      </c>
      <c r="R11" s="931">
        <v>46076</v>
      </c>
      <c r="S11" s="810"/>
      <c r="T11" s="810">
        <v>0</v>
      </c>
      <c r="U11" s="810"/>
      <c r="V11" s="810" t="s">
        <v>1120</v>
      </c>
      <c r="W11" s="1037">
        <f t="shared" si="0"/>
        <v>0</v>
      </c>
      <c r="X11" s="810"/>
      <c r="Y11" s="810">
        <v>0</v>
      </c>
    </row>
    <row r="12" spans="1:25" ht="43.5" customHeight="1">
      <c r="A12" s="810">
        <f t="shared" si="1"/>
        <v>10</v>
      </c>
      <c r="B12" s="810" t="s">
        <v>970</v>
      </c>
      <c r="C12" s="812" t="s">
        <v>1365</v>
      </c>
      <c r="D12" s="810" t="s">
        <v>1366</v>
      </c>
      <c r="E12" s="810" t="s">
        <v>1006</v>
      </c>
      <c r="F12" s="810" t="s">
        <v>1004</v>
      </c>
      <c r="G12" s="810" t="s">
        <v>1365</v>
      </c>
      <c r="H12" s="810" t="s">
        <v>1498</v>
      </c>
      <c r="I12" s="810">
        <v>7</v>
      </c>
      <c r="J12" s="810">
        <v>7</v>
      </c>
      <c r="K12" s="931">
        <v>46073</v>
      </c>
      <c r="L12" s="811" t="s">
        <v>1118</v>
      </c>
      <c r="M12" s="931" t="s">
        <v>1088</v>
      </c>
      <c r="N12" s="810" t="s">
        <v>1268</v>
      </c>
      <c r="O12" s="810" t="s">
        <v>1251</v>
      </c>
      <c r="P12" s="810" t="s">
        <v>1050</v>
      </c>
      <c r="Q12" s="931">
        <v>46054</v>
      </c>
      <c r="R12" s="931">
        <v>46067</v>
      </c>
      <c r="S12" s="810"/>
      <c r="T12" s="810">
        <v>0</v>
      </c>
      <c r="U12" s="810"/>
      <c r="V12" s="810" t="s">
        <v>1120</v>
      </c>
      <c r="W12" s="1037">
        <f t="shared" si="0"/>
        <v>0</v>
      </c>
      <c r="X12" s="810"/>
      <c r="Y12" s="810">
        <v>0</v>
      </c>
    </row>
    <row r="13" spans="1:25" ht="43.5" customHeight="1">
      <c r="A13" s="810">
        <f t="shared" si="1"/>
        <v>11</v>
      </c>
      <c r="B13" s="810" t="s">
        <v>970</v>
      </c>
      <c r="C13" s="812" t="s">
        <v>1367</v>
      </c>
      <c r="D13" s="810" t="s">
        <v>1368</v>
      </c>
      <c r="E13" s="810" t="s">
        <v>1006</v>
      </c>
      <c r="F13" s="810" t="s">
        <v>1004</v>
      </c>
      <c r="G13" s="810" t="s">
        <v>1367</v>
      </c>
      <c r="H13" s="810" t="s">
        <v>1498</v>
      </c>
      <c r="I13" s="810">
        <v>1</v>
      </c>
      <c r="J13" s="810">
        <v>1</v>
      </c>
      <c r="K13" s="931">
        <v>46042</v>
      </c>
      <c r="L13" s="811" t="s">
        <v>1196</v>
      </c>
      <c r="M13" s="931" t="s">
        <v>1144</v>
      </c>
      <c r="N13" s="810" t="s">
        <v>1080</v>
      </c>
      <c r="O13" s="810" t="s">
        <v>1059</v>
      </c>
      <c r="P13" s="810" t="s">
        <v>1050</v>
      </c>
      <c r="Q13" s="931">
        <v>46035</v>
      </c>
      <c r="R13" s="931">
        <v>46186</v>
      </c>
      <c r="S13" s="810"/>
      <c r="T13" s="810">
        <v>0</v>
      </c>
      <c r="U13" s="810"/>
      <c r="V13" s="810" t="s">
        <v>207</v>
      </c>
      <c r="W13" s="1037">
        <f t="shared" si="0"/>
        <v>0</v>
      </c>
      <c r="X13" s="810"/>
      <c r="Y13" s="810">
        <v>0</v>
      </c>
    </row>
    <row r="14" spans="1:25" ht="43.5" customHeight="1">
      <c r="A14" s="810">
        <f t="shared" si="1"/>
        <v>12</v>
      </c>
      <c r="B14" s="810" t="s">
        <v>970</v>
      </c>
      <c r="C14" s="812" t="s">
        <v>1367</v>
      </c>
      <c r="D14" s="810" t="s">
        <v>1369</v>
      </c>
      <c r="E14" s="810" t="s">
        <v>1006</v>
      </c>
      <c r="F14" s="810" t="s">
        <v>1004</v>
      </c>
      <c r="G14" s="810" t="s">
        <v>1367</v>
      </c>
      <c r="H14" s="810" t="s">
        <v>1498</v>
      </c>
      <c r="I14" s="810">
        <v>1</v>
      </c>
      <c r="J14" s="810">
        <v>1</v>
      </c>
      <c r="K14" s="931">
        <v>46021</v>
      </c>
      <c r="L14" s="811" t="s">
        <v>1194</v>
      </c>
      <c r="M14" s="931" t="s">
        <v>1195</v>
      </c>
      <c r="N14" s="810" t="s">
        <v>1129</v>
      </c>
      <c r="O14" s="810" t="s">
        <v>1143</v>
      </c>
      <c r="P14" s="810" t="s">
        <v>1050</v>
      </c>
      <c r="Q14" s="931">
        <v>46043</v>
      </c>
      <c r="R14" s="931">
        <v>46088</v>
      </c>
      <c r="S14" s="810"/>
      <c r="T14" s="810">
        <v>0</v>
      </c>
      <c r="U14" s="810"/>
      <c r="V14" s="810" t="s">
        <v>207</v>
      </c>
      <c r="W14" s="1037">
        <f t="shared" si="0"/>
        <v>0</v>
      </c>
      <c r="X14" s="810"/>
      <c r="Y14" s="810">
        <v>0</v>
      </c>
    </row>
    <row r="15" spans="1:25" ht="53.25" customHeight="1">
      <c r="A15" s="810">
        <f t="shared" si="1"/>
        <v>13</v>
      </c>
      <c r="B15" s="810" t="s">
        <v>970</v>
      </c>
      <c r="C15" s="812" t="s">
        <v>1367</v>
      </c>
      <c r="D15" s="810" t="s">
        <v>1370</v>
      </c>
      <c r="E15" s="810" t="s">
        <v>1006</v>
      </c>
      <c r="F15" s="810" t="s">
        <v>1004</v>
      </c>
      <c r="G15" s="810" t="s">
        <v>1367</v>
      </c>
      <c r="H15" s="810" t="s">
        <v>1498</v>
      </c>
      <c r="I15" s="810">
        <v>1</v>
      </c>
      <c r="J15" s="810">
        <v>1</v>
      </c>
      <c r="K15" s="931">
        <v>46021</v>
      </c>
      <c r="L15" s="811" t="s">
        <v>1196</v>
      </c>
      <c r="M15" s="931" t="s">
        <v>1144</v>
      </c>
      <c r="N15" s="810" t="s">
        <v>1080</v>
      </c>
      <c r="O15" s="934" t="s">
        <v>1059</v>
      </c>
      <c r="P15" s="810" t="s">
        <v>1050</v>
      </c>
      <c r="Q15" s="931">
        <v>46043</v>
      </c>
      <c r="R15" s="931">
        <v>46088</v>
      </c>
      <c r="S15" s="810"/>
      <c r="T15" s="810">
        <v>0</v>
      </c>
      <c r="U15" s="810"/>
      <c r="V15" s="810" t="s">
        <v>207</v>
      </c>
      <c r="W15" s="1037">
        <f t="shared" si="0"/>
        <v>0</v>
      </c>
      <c r="X15" s="810"/>
      <c r="Y15" s="810">
        <v>0</v>
      </c>
    </row>
    <row r="16" spans="1:25" ht="43.5" customHeight="1">
      <c r="A16" s="810">
        <f t="shared" si="1"/>
        <v>14</v>
      </c>
      <c r="B16" s="810" t="s">
        <v>970</v>
      </c>
      <c r="C16" s="812" t="s">
        <v>1367</v>
      </c>
      <c r="D16" s="810" t="s">
        <v>1371</v>
      </c>
      <c r="E16" s="810" t="s">
        <v>1006</v>
      </c>
      <c r="F16" s="810" t="s">
        <v>1004</v>
      </c>
      <c r="G16" s="810" t="s">
        <v>1367</v>
      </c>
      <c r="H16" s="810" t="s">
        <v>1498</v>
      </c>
      <c r="I16" s="810">
        <v>1</v>
      </c>
      <c r="J16" s="810">
        <v>1</v>
      </c>
      <c r="K16" s="931">
        <v>46037</v>
      </c>
      <c r="L16" s="811" t="s">
        <v>1196</v>
      </c>
      <c r="M16" s="931" t="s">
        <v>1144</v>
      </c>
      <c r="N16" s="810" t="s">
        <v>1080</v>
      </c>
      <c r="O16" s="934" t="s">
        <v>1059</v>
      </c>
      <c r="P16" s="810" t="s">
        <v>1050</v>
      </c>
      <c r="Q16" s="931">
        <v>46131</v>
      </c>
      <c r="R16" s="931">
        <v>46191</v>
      </c>
      <c r="S16" s="810"/>
      <c r="T16" s="810">
        <v>0</v>
      </c>
      <c r="U16" s="810"/>
      <c r="V16" s="810" t="s">
        <v>207</v>
      </c>
      <c r="W16" s="1037">
        <f t="shared" si="0"/>
        <v>0</v>
      </c>
      <c r="X16" s="810"/>
      <c r="Y16" s="810">
        <v>0</v>
      </c>
    </row>
    <row r="17" spans="1:25" ht="43.5" customHeight="1">
      <c r="A17" s="810">
        <f t="shared" si="1"/>
        <v>15</v>
      </c>
      <c r="B17" s="810" t="s">
        <v>970</v>
      </c>
      <c r="C17" s="812" t="s">
        <v>1367</v>
      </c>
      <c r="D17" s="810" t="s">
        <v>1372</v>
      </c>
      <c r="E17" s="810" t="s">
        <v>1006</v>
      </c>
      <c r="F17" s="810" t="s">
        <v>1004</v>
      </c>
      <c r="G17" s="810" t="s">
        <v>1367</v>
      </c>
      <c r="H17" s="810" t="s">
        <v>1498</v>
      </c>
      <c r="I17" s="810">
        <v>1</v>
      </c>
      <c r="J17" s="810">
        <v>1</v>
      </c>
      <c r="K17" s="931">
        <v>46021</v>
      </c>
      <c r="L17" s="811" t="s">
        <v>1194</v>
      </c>
      <c r="M17" s="931" t="s">
        <v>1195</v>
      </c>
      <c r="N17" s="810" t="s">
        <v>1129</v>
      </c>
      <c r="O17" s="932" t="s">
        <v>1143</v>
      </c>
      <c r="P17" s="810" t="s">
        <v>1050</v>
      </c>
      <c r="Q17" s="931">
        <v>46023</v>
      </c>
      <c r="R17" s="931">
        <v>46082</v>
      </c>
      <c r="S17" s="810"/>
      <c r="T17" s="810">
        <v>0</v>
      </c>
      <c r="U17" s="810"/>
      <c r="V17" s="810" t="s">
        <v>207</v>
      </c>
      <c r="W17" s="1037">
        <f t="shared" si="0"/>
        <v>0</v>
      </c>
      <c r="X17" s="810"/>
      <c r="Y17" s="810">
        <v>0</v>
      </c>
    </row>
    <row r="18" spans="1:25" ht="43.5" customHeight="1">
      <c r="A18" s="810">
        <f t="shared" si="1"/>
        <v>16</v>
      </c>
      <c r="B18" s="810" t="s">
        <v>970</v>
      </c>
      <c r="C18" s="812" t="s">
        <v>1367</v>
      </c>
      <c r="D18" s="810" t="s">
        <v>1373</v>
      </c>
      <c r="E18" s="810" t="s">
        <v>1006</v>
      </c>
      <c r="F18" s="810" t="s">
        <v>1004</v>
      </c>
      <c r="G18" s="810" t="s">
        <v>1367</v>
      </c>
      <c r="H18" s="810" t="s">
        <v>1498</v>
      </c>
      <c r="I18" s="810">
        <v>2</v>
      </c>
      <c r="J18" s="810">
        <v>2</v>
      </c>
      <c r="K18" s="931">
        <v>46073</v>
      </c>
      <c r="L18" s="811">
        <v>46006</v>
      </c>
      <c r="M18" s="931" t="s">
        <v>1197</v>
      </c>
      <c r="N18" s="810" t="s">
        <v>1140</v>
      </c>
      <c r="O18" s="934" t="s">
        <v>1141</v>
      </c>
      <c r="P18" s="810" t="s">
        <v>1050</v>
      </c>
      <c r="Q18" s="931" t="s">
        <v>1138</v>
      </c>
      <c r="R18" s="931">
        <v>46052</v>
      </c>
      <c r="S18" s="810"/>
      <c r="T18" s="810">
        <v>12600</v>
      </c>
      <c r="U18" s="810"/>
      <c r="V18" s="810" t="s">
        <v>207</v>
      </c>
      <c r="W18" s="1037">
        <f t="shared" si="0"/>
        <v>6300</v>
      </c>
      <c r="X18" s="810"/>
      <c r="Y18" s="810">
        <v>12600</v>
      </c>
    </row>
    <row r="19" spans="1:25" ht="43.5" customHeight="1">
      <c r="A19" s="810">
        <f t="shared" si="1"/>
        <v>17</v>
      </c>
      <c r="B19" s="810" t="s">
        <v>970</v>
      </c>
      <c r="C19" s="812" t="s">
        <v>1367</v>
      </c>
      <c r="D19" s="810" t="s">
        <v>1374</v>
      </c>
      <c r="E19" s="810" t="s">
        <v>1006</v>
      </c>
      <c r="F19" s="810" t="s">
        <v>1004</v>
      </c>
      <c r="G19" s="810" t="s">
        <v>1367</v>
      </c>
      <c r="H19" s="810" t="s">
        <v>1498</v>
      </c>
      <c r="I19" s="810">
        <v>1</v>
      </c>
      <c r="J19" s="810">
        <v>1</v>
      </c>
      <c r="K19" s="931">
        <v>46084</v>
      </c>
      <c r="L19" s="811">
        <v>45969</v>
      </c>
      <c r="M19" s="931" t="s">
        <v>1134</v>
      </c>
      <c r="N19" s="810" t="s">
        <v>1082</v>
      </c>
      <c r="O19" s="934" t="s">
        <v>1061</v>
      </c>
      <c r="P19" s="810" t="s">
        <v>1050</v>
      </c>
      <c r="Q19" s="931">
        <v>45969</v>
      </c>
      <c r="R19" s="931">
        <v>46174</v>
      </c>
      <c r="S19" s="810"/>
      <c r="T19" s="810">
        <v>0</v>
      </c>
      <c r="U19" s="810"/>
      <c r="V19" s="810" t="s">
        <v>1120</v>
      </c>
      <c r="W19" s="1037">
        <f t="shared" si="0"/>
        <v>0</v>
      </c>
      <c r="X19" s="810"/>
      <c r="Y19" s="810">
        <v>0</v>
      </c>
    </row>
    <row r="20" spans="1:25" ht="43.5" customHeight="1">
      <c r="A20" s="810">
        <f t="shared" si="1"/>
        <v>18</v>
      </c>
      <c r="B20" s="810" t="s">
        <v>970</v>
      </c>
      <c r="C20" s="812" t="s">
        <v>1367</v>
      </c>
      <c r="D20" s="810" t="s">
        <v>1375</v>
      </c>
      <c r="E20" s="810" t="s">
        <v>1006</v>
      </c>
      <c r="F20" s="810" t="s">
        <v>1004</v>
      </c>
      <c r="G20" s="810" t="s">
        <v>1367</v>
      </c>
      <c r="H20" s="810" t="s">
        <v>1498</v>
      </c>
      <c r="I20" s="810">
        <v>1</v>
      </c>
      <c r="J20" s="810">
        <v>1</v>
      </c>
      <c r="K20" s="931">
        <v>45969</v>
      </c>
      <c r="L20" s="810">
        <v>45969</v>
      </c>
      <c r="M20" s="931" t="s">
        <v>1198</v>
      </c>
      <c r="N20" s="810" t="s">
        <v>1199</v>
      </c>
      <c r="O20" s="934" t="s">
        <v>1200</v>
      </c>
      <c r="P20" s="810" t="s">
        <v>1050</v>
      </c>
      <c r="Q20" s="931">
        <v>46131</v>
      </c>
      <c r="R20" s="931">
        <v>46146</v>
      </c>
      <c r="S20" s="810"/>
      <c r="T20" s="810">
        <v>0</v>
      </c>
      <c r="U20" s="810"/>
      <c r="V20" s="810" t="s">
        <v>1120</v>
      </c>
      <c r="W20" s="1037">
        <f t="shared" si="0"/>
        <v>0</v>
      </c>
      <c r="X20" s="810"/>
      <c r="Y20" s="810">
        <v>0</v>
      </c>
    </row>
    <row r="21" spans="1:25" ht="43.5" customHeight="1">
      <c r="A21" s="810">
        <f t="shared" si="1"/>
        <v>19</v>
      </c>
      <c r="B21" s="810" t="s">
        <v>970</v>
      </c>
      <c r="C21" s="812" t="s">
        <v>1367</v>
      </c>
      <c r="D21" s="810" t="s">
        <v>1376</v>
      </c>
      <c r="E21" s="810" t="s">
        <v>1006</v>
      </c>
      <c r="F21" s="810" t="s">
        <v>1004</v>
      </c>
      <c r="G21" s="810" t="s">
        <v>1367</v>
      </c>
      <c r="H21" s="810" t="s">
        <v>1498</v>
      </c>
      <c r="I21" s="810">
        <v>1</v>
      </c>
      <c r="J21" s="810">
        <v>1</v>
      </c>
      <c r="K21" s="931">
        <v>45985</v>
      </c>
      <c r="L21" s="810">
        <v>46042</v>
      </c>
      <c r="M21" s="931" t="s">
        <v>1252</v>
      </c>
      <c r="N21" s="810" t="s">
        <v>1085</v>
      </c>
      <c r="O21" s="934" t="s">
        <v>1064</v>
      </c>
      <c r="P21" s="810" t="s">
        <v>1050</v>
      </c>
      <c r="Q21" s="931">
        <v>46000</v>
      </c>
      <c r="R21" s="931">
        <v>46030</v>
      </c>
      <c r="S21" s="810"/>
      <c r="T21" s="810">
        <v>61</v>
      </c>
      <c r="U21" s="810"/>
      <c r="V21" s="810" t="s">
        <v>1120</v>
      </c>
      <c r="W21" s="1037">
        <f t="shared" si="0"/>
        <v>61</v>
      </c>
      <c r="X21" s="810"/>
      <c r="Y21" s="810">
        <v>61</v>
      </c>
    </row>
    <row r="22" spans="1:25" ht="43.5" customHeight="1">
      <c r="A22" s="810">
        <f t="shared" si="1"/>
        <v>20</v>
      </c>
      <c r="B22" s="810" t="s">
        <v>970</v>
      </c>
      <c r="C22" s="812" t="s">
        <v>1367</v>
      </c>
      <c r="D22" s="810" t="s">
        <v>1377</v>
      </c>
      <c r="E22" s="810" t="s">
        <v>1006</v>
      </c>
      <c r="F22" s="810" t="s">
        <v>1004</v>
      </c>
      <c r="G22" s="810" t="s">
        <v>1367</v>
      </c>
      <c r="H22" s="810" t="s">
        <v>1498</v>
      </c>
      <c r="I22" s="810">
        <v>1</v>
      </c>
      <c r="J22" s="810">
        <v>1</v>
      </c>
      <c r="K22" s="931">
        <v>45969</v>
      </c>
      <c r="L22" s="810">
        <v>45969</v>
      </c>
      <c r="M22" s="931" t="s">
        <v>1201</v>
      </c>
      <c r="N22" s="810" t="s">
        <v>1082</v>
      </c>
      <c r="O22" s="934" t="s">
        <v>1202</v>
      </c>
      <c r="P22" s="810" t="s">
        <v>1050</v>
      </c>
      <c r="Q22" s="931">
        <v>45969</v>
      </c>
      <c r="R22" s="931">
        <v>46039</v>
      </c>
      <c r="S22" s="810"/>
      <c r="T22" s="810">
        <v>0</v>
      </c>
      <c r="U22" s="810"/>
      <c r="V22" s="810" t="s">
        <v>207</v>
      </c>
      <c r="W22" s="1037">
        <f t="shared" si="0"/>
        <v>0</v>
      </c>
      <c r="X22" s="810"/>
      <c r="Y22" s="810">
        <v>0</v>
      </c>
    </row>
    <row r="23" spans="1:25" ht="43.5" customHeight="1">
      <c r="A23" s="810">
        <f t="shared" si="1"/>
        <v>21</v>
      </c>
      <c r="B23" s="810" t="s">
        <v>970</v>
      </c>
      <c r="C23" s="812" t="s">
        <v>1367</v>
      </c>
      <c r="D23" s="810" t="s">
        <v>1378</v>
      </c>
      <c r="E23" s="810" t="s">
        <v>1006</v>
      </c>
      <c r="F23" s="810" t="s">
        <v>1004</v>
      </c>
      <c r="G23" s="810" t="s">
        <v>1367</v>
      </c>
      <c r="H23" s="810" t="s">
        <v>1498</v>
      </c>
      <c r="I23" s="810">
        <v>3</v>
      </c>
      <c r="J23" s="810">
        <v>3</v>
      </c>
      <c r="K23" s="931">
        <v>45969</v>
      </c>
      <c r="L23" s="810">
        <v>45969</v>
      </c>
      <c r="M23" s="931" t="s">
        <v>1203</v>
      </c>
      <c r="N23" s="810" t="s">
        <v>1087</v>
      </c>
      <c r="O23" s="934" t="s">
        <v>1066</v>
      </c>
      <c r="P23" s="810" t="s">
        <v>1050</v>
      </c>
      <c r="Q23" s="931">
        <v>45969</v>
      </c>
      <c r="R23" s="931">
        <v>46186</v>
      </c>
      <c r="S23" s="810"/>
      <c r="T23" s="810">
        <v>0</v>
      </c>
      <c r="U23" s="810"/>
      <c r="V23" s="810" t="s">
        <v>1120</v>
      </c>
      <c r="W23" s="1037">
        <f t="shared" si="0"/>
        <v>0</v>
      </c>
      <c r="X23" s="810"/>
      <c r="Y23" s="810">
        <v>0</v>
      </c>
    </row>
    <row r="24" spans="1:25" ht="43.5" customHeight="1">
      <c r="A24" s="810">
        <f t="shared" si="1"/>
        <v>22</v>
      </c>
      <c r="B24" s="810" t="s">
        <v>970</v>
      </c>
      <c r="C24" s="812" t="s">
        <v>1367</v>
      </c>
      <c r="D24" s="810" t="s">
        <v>1379</v>
      </c>
      <c r="E24" s="810" t="s">
        <v>1006</v>
      </c>
      <c r="F24" s="810" t="s">
        <v>1004</v>
      </c>
      <c r="G24" s="810" t="s">
        <v>1367</v>
      </c>
      <c r="H24" s="810" t="s">
        <v>1498</v>
      </c>
      <c r="I24" s="810">
        <v>3</v>
      </c>
      <c r="J24" s="810">
        <v>3</v>
      </c>
      <c r="K24" s="931">
        <v>45969</v>
      </c>
      <c r="L24" s="810">
        <v>45969</v>
      </c>
      <c r="M24" s="931" t="s">
        <v>1134</v>
      </c>
      <c r="N24" s="810" t="s">
        <v>1082</v>
      </c>
      <c r="O24" s="934" t="s">
        <v>1204</v>
      </c>
      <c r="P24" s="810" t="s">
        <v>1050</v>
      </c>
      <c r="Q24" s="931">
        <v>45969</v>
      </c>
      <c r="R24" s="931">
        <v>46186</v>
      </c>
      <c r="S24" s="810"/>
      <c r="T24" s="810">
        <v>0</v>
      </c>
      <c r="U24" s="810"/>
      <c r="V24" s="811" t="s">
        <v>1120</v>
      </c>
      <c r="W24" s="1037">
        <f t="shared" si="0"/>
        <v>0</v>
      </c>
      <c r="X24" s="810"/>
      <c r="Y24" s="810">
        <v>0</v>
      </c>
    </row>
    <row r="25" spans="1:25" ht="43.5" customHeight="1">
      <c r="A25" s="810">
        <f t="shared" si="1"/>
        <v>23</v>
      </c>
      <c r="B25" s="810" t="s">
        <v>970</v>
      </c>
      <c r="C25" s="812" t="s">
        <v>1367</v>
      </c>
      <c r="D25" s="810" t="s">
        <v>1380</v>
      </c>
      <c r="E25" s="810" t="s">
        <v>1006</v>
      </c>
      <c r="F25" s="810" t="s">
        <v>1004</v>
      </c>
      <c r="G25" s="810" t="s">
        <v>1367</v>
      </c>
      <c r="H25" s="810" t="s">
        <v>1498</v>
      </c>
      <c r="I25" s="810">
        <v>6</v>
      </c>
      <c r="J25" s="810">
        <v>6</v>
      </c>
      <c r="K25" s="931">
        <v>45969</v>
      </c>
      <c r="L25" s="810">
        <v>45969</v>
      </c>
      <c r="M25" s="931" t="s">
        <v>1203</v>
      </c>
      <c r="N25" s="810" t="s">
        <v>1087</v>
      </c>
      <c r="O25" s="934" t="s">
        <v>1066</v>
      </c>
      <c r="P25" s="810" t="s">
        <v>1050</v>
      </c>
      <c r="Q25" s="931">
        <v>45969</v>
      </c>
      <c r="R25" s="931">
        <v>46197</v>
      </c>
      <c r="S25" s="810"/>
      <c r="T25" s="810">
        <v>0</v>
      </c>
      <c r="U25" s="810"/>
      <c r="V25" s="811" t="s">
        <v>1120</v>
      </c>
      <c r="W25" s="1037">
        <f t="shared" si="0"/>
        <v>0</v>
      </c>
      <c r="X25" s="810"/>
      <c r="Y25" s="810">
        <v>0</v>
      </c>
    </row>
    <row r="26" spans="1:25" ht="43.5" customHeight="1">
      <c r="A26" s="810">
        <f t="shared" si="1"/>
        <v>24</v>
      </c>
      <c r="B26" s="810" t="s">
        <v>970</v>
      </c>
      <c r="C26" s="812" t="s">
        <v>1367</v>
      </c>
      <c r="D26" s="810" t="s">
        <v>1381</v>
      </c>
      <c r="E26" s="810" t="s">
        <v>1006</v>
      </c>
      <c r="F26" s="810" t="s">
        <v>1004</v>
      </c>
      <c r="G26" s="810" t="s">
        <v>1367</v>
      </c>
      <c r="H26" s="810"/>
      <c r="I26" s="810">
        <v>2</v>
      </c>
      <c r="J26" s="810">
        <v>2</v>
      </c>
      <c r="K26" s="811">
        <v>46107</v>
      </c>
      <c r="L26" s="811" t="s">
        <v>1118</v>
      </c>
      <c r="M26" s="931" t="s">
        <v>1088</v>
      </c>
      <c r="N26" s="810" t="s">
        <v>1205</v>
      </c>
      <c r="O26" s="934" t="s">
        <v>1206</v>
      </c>
      <c r="P26" s="810" t="s">
        <v>1050</v>
      </c>
      <c r="Q26" s="931">
        <v>46137</v>
      </c>
      <c r="R26" s="931">
        <v>46197</v>
      </c>
      <c r="S26" s="810"/>
      <c r="T26" s="810">
        <v>0</v>
      </c>
      <c r="U26" s="810"/>
      <c r="V26" s="811" t="s">
        <v>1120</v>
      </c>
      <c r="W26" s="1037">
        <f t="shared" si="0"/>
        <v>0</v>
      </c>
      <c r="X26" s="810"/>
      <c r="Y26" s="810">
        <v>0</v>
      </c>
    </row>
    <row r="27" spans="1:25" ht="43.5" customHeight="1">
      <c r="A27" s="810">
        <f t="shared" si="1"/>
        <v>25</v>
      </c>
      <c r="B27" s="810" t="s">
        <v>970</v>
      </c>
      <c r="C27" s="812" t="s">
        <v>1367</v>
      </c>
      <c r="D27" s="810" t="s">
        <v>1382</v>
      </c>
      <c r="E27" s="810" t="s">
        <v>1006</v>
      </c>
      <c r="F27" s="810" t="s">
        <v>1004</v>
      </c>
      <c r="G27" s="810" t="s">
        <v>1367</v>
      </c>
      <c r="H27" s="810" t="s">
        <v>1498</v>
      </c>
      <c r="I27" s="810">
        <v>3</v>
      </c>
      <c r="J27" s="810">
        <v>3</v>
      </c>
      <c r="K27" s="811">
        <v>46116</v>
      </c>
      <c r="L27" s="811" t="s">
        <v>1118</v>
      </c>
      <c r="M27" s="931" t="s">
        <v>1088</v>
      </c>
      <c r="N27" s="810" t="s">
        <v>1089</v>
      </c>
      <c r="O27" s="934" t="s">
        <v>1067</v>
      </c>
      <c r="P27" s="810" t="s">
        <v>1050</v>
      </c>
      <c r="Q27" s="931">
        <v>46146</v>
      </c>
      <c r="R27" s="931">
        <v>46191</v>
      </c>
      <c r="S27" s="810"/>
      <c r="T27" s="810">
        <v>0</v>
      </c>
      <c r="U27" s="810"/>
      <c r="V27" s="811" t="s">
        <v>1120</v>
      </c>
      <c r="W27" s="1037">
        <f t="shared" si="0"/>
        <v>0</v>
      </c>
      <c r="X27" s="810"/>
      <c r="Y27" s="810">
        <v>0</v>
      </c>
    </row>
    <row r="28" spans="1:25" ht="43.5" customHeight="1">
      <c r="A28" s="810">
        <f t="shared" si="1"/>
        <v>26</v>
      </c>
      <c r="B28" s="810" t="s">
        <v>970</v>
      </c>
      <c r="C28" s="812" t="s">
        <v>1367</v>
      </c>
      <c r="D28" s="810" t="s">
        <v>1383</v>
      </c>
      <c r="E28" s="810" t="s">
        <v>1006</v>
      </c>
      <c r="F28" s="810" t="s">
        <v>1004</v>
      </c>
      <c r="G28" s="810" t="s">
        <v>1367</v>
      </c>
      <c r="H28" s="810" t="s">
        <v>1498</v>
      </c>
      <c r="I28" s="810">
        <v>1</v>
      </c>
      <c r="J28" s="810">
        <v>1</v>
      </c>
      <c r="K28" s="811">
        <v>46071</v>
      </c>
      <c r="L28" s="811" t="s">
        <v>1118</v>
      </c>
      <c r="M28" s="931" t="s">
        <v>1088</v>
      </c>
      <c r="N28" s="810" t="s">
        <v>1207</v>
      </c>
      <c r="O28" s="934" t="s">
        <v>1208</v>
      </c>
      <c r="P28" s="810" t="s">
        <v>1050</v>
      </c>
      <c r="Q28" s="931">
        <v>46073</v>
      </c>
      <c r="R28" s="931">
        <v>46208</v>
      </c>
      <c r="S28" s="810"/>
      <c r="T28" s="810">
        <v>0</v>
      </c>
      <c r="U28" s="810"/>
      <c r="V28" s="811" t="s">
        <v>1120</v>
      </c>
      <c r="W28" s="1037">
        <f t="shared" si="0"/>
        <v>0</v>
      </c>
      <c r="X28" s="810"/>
      <c r="Y28" s="810">
        <v>0</v>
      </c>
    </row>
    <row r="29" spans="1:25" ht="43.5" customHeight="1">
      <c r="A29" s="810">
        <f t="shared" si="1"/>
        <v>27</v>
      </c>
      <c r="B29" s="810" t="s">
        <v>970</v>
      </c>
      <c r="C29" s="812" t="s">
        <v>1367</v>
      </c>
      <c r="D29" s="810" t="s">
        <v>1384</v>
      </c>
      <c r="E29" s="810" t="s">
        <v>1006</v>
      </c>
      <c r="F29" s="810" t="s">
        <v>1004</v>
      </c>
      <c r="G29" s="810" t="s">
        <v>1367</v>
      </c>
      <c r="H29" s="810" t="s">
        <v>1498</v>
      </c>
      <c r="I29" s="810">
        <v>2</v>
      </c>
      <c r="J29" s="810">
        <v>2</v>
      </c>
      <c r="K29" s="811">
        <v>46071</v>
      </c>
      <c r="L29" s="811" t="s">
        <v>1118</v>
      </c>
      <c r="M29" s="931" t="s">
        <v>1088</v>
      </c>
      <c r="N29" s="810" t="s">
        <v>1209</v>
      </c>
      <c r="O29" s="934" t="s">
        <v>1210</v>
      </c>
      <c r="P29" s="810" t="s">
        <v>1050</v>
      </c>
      <c r="Q29" s="931">
        <v>46055</v>
      </c>
      <c r="R29" s="931">
        <v>46208</v>
      </c>
      <c r="S29" s="810"/>
      <c r="T29" s="810">
        <v>0</v>
      </c>
      <c r="U29" s="810"/>
      <c r="V29" s="811" t="s">
        <v>1120</v>
      </c>
      <c r="W29" s="1037">
        <f t="shared" si="0"/>
        <v>0</v>
      </c>
      <c r="X29" s="810"/>
      <c r="Y29" s="810">
        <v>0</v>
      </c>
    </row>
    <row r="30" spans="1:25" ht="43.5" customHeight="1">
      <c r="A30" s="810">
        <f t="shared" si="1"/>
        <v>28</v>
      </c>
      <c r="B30" s="810" t="s">
        <v>970</v>
      </c>
      <c r="C30" s="812" t="s">
        <v>1367</v>
      </c>
      <c r="D30" s="810" t="s">
        <v>1385</v>
      </c>
      <c r="E30" s="810" t="s">
        <v>1006</v>
      </c>
      <c r="F30" s="810" t="s">
        <v>1004</v>
      </c>
      <c r="G30" s="810" t="s">
        <v>1367</v>
      </c>
      <c r="H30" s="810" t="s">
        <v>1498</v>
      </c>
      <c r="I30" s="810">
        <v>1</v>
      </c>
      <c r="J30" s="810">
        <v>1</v>
      </c>
      <c r="K30" s="811">
        <v>46071</v>
      </c>
      <c r="L30" s="811" t="s">
        <v>1118</v>
      </c>
      <c r="M30" s="931" t="s">
        <v>1088</v>
      </c>
      <c r="N30" s="810" t="s">
        <v>1209</v>
      </c>
      <c r="O30" s="934" t="s">
        <v>1210</v>
      </c>
      <c r="P30" s="810" t="s">
        <v>1050</v>
      </c>
      <c r="Q30" s="931">
        <v>46178</v>
      </c>
      <c r="R30" s="931">
        <v>46208</v>
      </c>
      <c r="S30" s="810"/>
      <c r="T30" s="810">
        <v>0</v>
      </c>
      <c r="U30" s="810"/>
      <c r="V30" s="811" t="s">
        <v>1120</v>
      </c>
      <c r="W30" s="1037">
        <f t="shared" si="0"/>
        <v>0</v>
      </c>
      <c r="X30" s="810"/>
      <c r="Y30" s="810">
        <v>0</v>
      </c>
    </row>
    <row r="31" spans="1:25" ht="43.5" customHeight="1">
      <c r="A31" s="810">
        <f t="shared" si="1"/>
        <v>29</v>
      </c>
      <c r="B31" s="810" t="s">
        <v>970</v>
      </c>
      <c r="C31" s="812" t="s">
        <v>1367</v>
      </c>
      <c r="D31" s="810" t="s">
        <v>1386</v>
      </c>
      <c r="E31" s="810" t="s">
        <v>1006</v>
      </c>
      <c r="F31" s="810" t="s">
        <v>1004</v>
      </c>
      <c r="G31" s="810" t="s">
        <v>1367</v>
      </c>
      <c r="H31" s="810" t="s">
        <v>879</v>
      </c>
      <c r="I31" s="810">
        <v>45</v>
      </c>
      <c r="J31" s="810">
        <v>45</v>
      </c>
      <c r="K31" s="811">
        <v>46039</v>
      </c>
      <c r="L31" s="811" t="s">
        <v>1253</v>
      </c>
      <c r="M31" s="931" t="s">
        <v>1254</v>
      </c>
      <c r="N31" s="810" t="s">
        <v>1090</v>
      </c>
      <c r="O31" s="934" t="s">
        <v>1068</v>
      </c>
      <c r="P31" s="810" t="s">
        <v>1050</v>
      </c>
      <c r="Q31" s="931">
        <v>46069</v>
      </c>
      <c r="R31" s="931">
        <v>46114</v>
      </c>
      <c r="S31" s="810"/>
      <c r="T31" s="810">
        <v>0</v>
      </c>
      <c r="U31" s="810"/>
      <c r="V31" s="811" t="s">
        <v>1120</v>
      </c>
      <c r="W31" s="1037">
        <f t="shared" si="0"/>
        <v>0</v>
      </c>
      <c r="X31" s="810"/>
      <c r="Y31" s="810">
        <v>0</v>
      </c>
    </row>
    <row r="32" spans="1:25" ht="43.5" customHeight="1">
      <c r="A32" s="810">
        <f t="shared" si="1"/>
        <v>30</v>
      </c>
      <c r="B32" s="810" t="s">
        <v>970</v>
      </c>
      <c r="C32" s="812" t="s">
        <v>1367</v>
      </c>
      <c r="D32" s="810" t="s">
        <v>1387</v>
      </c>
      <c r="E32" s="810" t="s">
        <v>1007</v>
      </c>
      <c r="F32" s="810" t="s">
        <v>1004</v>
      </c>
      <c r="G32" s="810" t="s">
        <v>1367</v>
      </c>
      <c r="H32" s="810" t="s">
        <v>1498</v>
      </c>
      <c r="I32" s="810">
        <v>12</v>
      </c>
      <c r="J32" s="810">
        <v>12</v>
      </c>
      <c r="K32" s="811">
        <v>46078</v>
      </c>
      <c r="L32" s="811" t="s">
        <v>1211</v>
      </c>
      <c r="M32" s="931" t="s">
        <v>1212</v>
      </c>
      <c r="N32" s="810" t="s">
        <v>1207</v>
      </c>
      <c r="O32" s="934" t="s">
        <v>1208</v>
      </c>
      <c r="P32" s="810" t="s">
        <v>1050</v>
      </c>
      <c r="Q32" s="931">
        <v>46108</v>
      </c>
      <c r="R32" s="931">
        <v>46138</v>
      </c>
      <c r="S32" s="810"/>
      <c r="T32" s="810">
        <v>0</v>
      </c>
      <c r="U32" s="810"/>
      <c r="V32" s="811" t="s">
        <v>1120</v>
      </c>
      <c r="W32" s="1037">
        <f t="shared" si="0"/>
        <v>0</v>
      </c>
      <c r="X32" s="810"/>
      <c r="Y32" s="810">
        <v>0</v>
      </c>
    </row>
    <row r="33" spans="1:25" ht="43.5" customHeight="1">
      <c r="A33" s="810">
        <f t="shared" si="1"/>
        <v>31</v>
      </c>
      <c r="B33" s="810" t="s">
        <v>970</v>
      </c>
      <c r="C33" s="812" t="s">
        <v>1367</v>
      </c>
      <c r="D33" s="810" t="s">
        <v>1388</v>
      </c>
      <c r="E33" s="810" t="s">
        <v>1007</v>
      </c>
      <c r="F33" s="810" t="s">
        <v>1004</v>
      </c>
      <c r="G33" s="810" t="s">
        <v>1367</v>
      </c>
      <c r="H33" s="810" t="s">
        <v>1498</v>
      </c>
      <c r="I33" s="810">
        <v>2</v>
      </c>
      <c r="J33" s="810">
        <v>2</v>
      </c>
      <c r="K33" s="811">
        <v>45939</v>
      </c>
      <c r="L33" s="811">
        <v>45969</v>
      </c>
      <c r="M33" s="931" t="s">
        <v>1144</v>
      </c>
      <c r="N33" s="810" t="s">
        <v>1091</v>
      </c>
      <c r="O33" s="934" t="s">
        <v>1069</v>
      </c>
      <c r="P33" s="810" t="s">
        <v>1050</v>
      </c>
      <c r="Q33" s="931">
        <v>45969</v>
      </c>
      <c r="R33" s="931">
        <v>46183</v>
      </c>
      <c r="S33" s="810"/>
      <c r="T33" s="810">
        <v>0</v>
      </c>
      <c r="U33" s="810"/>
      <c r="V33" s="811" t="s">
        <v>1120</v>
      </c>
      <c r="W33" s="1037">
        <f t="shared" si="0"/>
        <v>0</v>
      </c>
      <c r="X33" s="810"/>
      <c r="Y33" s="810">
        <v>0</v>
      </c>
    </row>
    <row r="34" spans="1:25" ht="43.5" customHeight="1">
      <c r="A34" s="810">
        <f t="shared" si="1"/>
        <v>32</v>
      </c>
      <c r="B34" s="810" t="s">
        <v>970</v>
      </c>
      <c r="C34" s="812" t="s">
        <v>1367</v>
      </c>
      <c r="D34" s="810" t="s">
        <v>1389</v>
      </c>
      <c r="E34" s="810" t="s">
        <v>1007</v>
      </c>
      <c r="F34" s="810" t="s">
        <v>1004</v>
      </c>
      <c r="G34" s="810" t="s">
        <v>1367</v>
      </c>
      <c r="H34" s="810" t="s">
        <v>1498</v>
      </c>
      <c r="I34" s="810">
        <v>24</v>
      </c>
      <c r="J34" s="810">
        <v>24</v>
      </c>
      <c r="K34" s="811">
        <v>45991</v>
      </c>
      <c r="L34" s="811">
        <v>45984</v>
      </c>
      <c r="M34" s="931" t="s">
        <v>1213</v>
      </c>
      <c r="N34" s="810" t="s">
        <v>1214</v>
      </c>
      <c r="O34" s="934" t="s">
        <v>1215</v>
      </c>
      <c r="P34" s="810" t="s">
        <v>1050</v>
      </c>
      <c r="Q34" s="931">
        <v>45984</v>
      </c>
      <c r="R34" s="931">
        <v>46177</v>
      </c>
      <c r="S34" s="810"/>
      <c r="T34" s="810">
        <v>0</v>
      </c>
      <c r="U34" s="810"/>
      <c r="V34" s="811" t="s">
        <v>207</v>
      </c>
      <c r="W34" s="1037">
        <f t="shared" si="0"/>
        <v>0</v>
      </c>
      <c r="X34" s="810"/>
      <c r="Y34" s="810">
        <v>0</v>
      </c>
    </row>
    <row r="35" spans="1:25" ht="43.5" customHeight="1">
      <c r="A35" s="810">
        <f t="shared" si="1"/>
        <v>33</v>
      </c>
      <c r="B35" s="810" t="s">
        <v>970</v>
      </c>
      <c r="C35" s="812" t="s">
        <v>1367</v>
      </c>
      <c r="D35" s="810" t="s">
        <v>1390</v>
      </c>
      <c r="E35" s="810" t="s">
        <v>1007</v>
      </c>
      <c r="F35" s="810" t="s">
        <v>1004</v>
      </c>
      <c r="G35" s="810" t="s">
        <v>1367</v>
      </c>
      <c r="H35" s="810" t="s">
        <v>1498</v>
      </c>
      <c r="I35" s="810">
        <v>3</v>
      </c>
      <c r="J35" s="810">
        <v>3</v>
      </c>
      <c r="K35" s="811">
        <v>45954</v>
      </c>
      <c r="L35" s="811">
        <v>45984</v>
      </c>
      <c r="M35" s="931" t="s">
        <v>1216</v>
      </c>
      <c r="N35" s="810" t="s">
        <v>1093</v>
      </c>
      <c r="O35" s="934" t="s">
        <v>1269</v>
      </c>
      <c r="P35" s="810" t="s">
        <v>1050</v>
      </c>
      <c r="Q35" s="931">
        <v>45984</v>
      </c>
      <c r="R35" s="931">
        <v>46125</v>
      </c>
      <c r="S35" s="810"/>
      <c r="T35" s="810">
        <v>0</v>
      </c>
      <c r="U35" s="810"/>
      <c r="V35" s="811" t="s">
        <v>207</v>
      </c>
      <c r="W35" s="1037">
        <f t="shared" si="0"/>
        <v>0</v>
      </c>
      <c r="X35" s="810"/>
      <c r="Y35" s="810">
        <v>0</v>
      </c>
    </row>
    <row r="36" spans="1:25" ht="43.5" customHeight="1">
      <c r="A36" s="810">
        <f t="shared" si="1"/>
        <v>34</v>
      </c>
      <c r="B36" s="810" t="s">
        <v>970</v>
      </c>
      <c r="C36" s="812" t="s">
        <v>1367</v>
      </c>
      <c r="D36" s="810" t="s">
        <v>1391</v>
      </c>
      <c r="E36" s="810" t="s">
        <v>1007</v>
      </c>
      <c r="F36" s="810" t="s">
        <v>1003</v>
      </c>
      <c r="G36" s="810" t="s">
        <v>1367</v>
      </c>
      <c r="H36" s="810" t="s">
        <v>1498</v>
      </c>
      <c r="I36" s="810">
        <v>2</v>
      </c>
      <c r="J36" s="810">
        <v>2</v>
      </c>
      <c r="K36" s="811">
        <v>46086</v>
      </c>
      <c r="L36" s="811" t="s">
        <v>1118</v>
      </c>
      <c r="M36" s="931" t="s">
        <v>1088</v>
      </c>
      <c r="N36" s="810" t="s">
        <v>1074</v>
      </c>
      <c r="O36" s="934" t="s">
        <v>1052</v>
      </c>
      <c r="P36" s="810" t="s">
        <v>1050</v>
      </c>
      <c r="Q36" s="931">
        <v>46096</v>
      </c>
      <c r="R36" s="931">
        <v>46127</v>
      </c>
      <c r="S36" s="810"/>
      <c r="T36" s="810">
        <v>0</v>
      </c>
      <c r="U36" s="810"/>
      <c r="V36" s="811" t="s">
        <v>207</v>
      </c>
      <c r="W36" s="1037">
        <f t="shared" si="0"/>
        <v>0</v>
      </c>
      <c r="X36" s="810"/>
      <c r="Y36" s="810">
        <v>0</v>
      </c>
    </row>
    <row r="37" spans="1:25" ht="43.5" customHeight="1">
      <c r="A37" s="810">
        <f t="shared" si="1"/>
        <v>35</v>
      </c>
      <c r="B37" s="810" t="s">
        <v>970</v>
      </c>
      <c r="C37" s="812" t="s">
        <v>1367</v>
      </c>
      <c r="D37" s="810" t="s">
        <v>1392</v>
      </c>
      <c r="E37" s="810" t="s">
        <v>1007</v>
      </c>
      <c r="F37" s="810" t="s">
        <v>1003</v>
      </c>
      <c r="G37" s="810" t="s">
        <v>1367</v>
      </c>
      <c r="H37" s="810" t="s">
        <v>1498</v>
      </c>
      <c r="I37" s="810">
        <v>2</v>
      </c>
      <c r="J37" s="810">
        <v>2</v>
      </c>
      <c r="K37" s="811">
        <v>46091</v>
      </c>
      <c r="L37" s="811" t="s">
        <v>1118</v>
      </c>
      <c r="M37" s="931" t="s">
        <v>1088</v>
      </c>
      <c r="N37" s="810" t="s">
        <v>1075</v>
      </c>
      <c r="O37" s="934" t="s">
        <v>1053</v>
      </c>
      <c r="P37" s="810" t="s">
        <v>1050</v>
      </c>
      <c r="Q37" s="931">
        <v>46091</v>
      </c>
      <c r="R37" s="931">
        <v>46132</v>
      </c>
      <c r="S37" s="810"/>
      <c r="T37" s="810">
        <v>0</v>
      </c>
      <c r="U37" s="810"/>
      <c r="V37" s="811" t="s">
        <v>207</v>
      </c>
      <c r="W37" s="1037">
        <f t="shared" si="0"/>
        <v>0</v>
      </c>
      <c r="X37" s="810"/>
      <c r="Y37" s="810">
        <v>0</v>
      </c>
    </row>
    <row r="38" spans="1:25" ht="43.5" customHeight="1">
      <c r="A38" s="810">
        <f t="shared" si="1"/>
        <v>36</v>
      </c>
      <c r="B38" s="810" t="s">
        <v>970</v>
      </c>
      <c r="C38" s="812" t="s">
        <v>1367</v>
      </c>
      <c r="D38" s="810" t="s">
        <v>1393</v>
      </c>
      <c r="E38" s="810" t="s">
        <v>1007</v>
      </c>
      <c r="F38" s="810" t="s">
        <v>1003</v>
      </c>
      <c r="G38" s="810" t="s">
        <v>1367</v>
      </c>
      <c r="H38" s="810" t="s">
        <v>1498</v>
      </c>
      <c r="I38" s="810">
        <v>4</v>
      </c>
      <c r="J38" s="810">
        <v>4</v>
      </c>
      <c r="K38" s="811">
        <v>45945</v>
      </c>
      <c r="L38" s="811">
        <v>45931</v>
      </c>
      <c r="M38" s="931" t="s">
        <v>1096</v>
      </c>
      <c r="N38" s="810" t="s">
        <v>1076</v>
      </c>
      <c r="O38" s="934" t="s">
        <v>1054</v>
      </c>
      <c r="P38" s="810" t="s">
        <v>1050</v>
      </c>
      <c r="Q38" s="931">
        <v>45931</v>
      </c>
      <c r="R38" s="931">
        <v>45963</v>
      </c>
      <c r="S38" s="810"/>
      <c r="T38" s="810">
        <v>0</v>
      </c>
      <c r="U38" s="810"/>
      <c r="V38" s="811" t="s">
        <v>207</v>
      </c>
      <c r="W38" s="1037">
        <f t="shared" si="0"/>
        <v>0</v>
      </c>
      <c r="X38" s="810"/>
      <c r="Y38" s="810">
        <v>0</v>
      </c>
    </row>
    <row r="39" spans="1:25" ht="43.5" customHeight="1">
      <c r="A39" s="810">
        <f t="shared" si="1"/>
        <v>37</v>
      </c>
      <c r="B39" s="810" t="s">
        <v>970</v>
      </c>
      <c r="C39" s="812" t="s">
        <v>1367</v>
      </c>
      <c r="D39" s="810" t="s">
        <v>1394</v>
      </c>
      <c r="E39" s="810" t="s">
        <v>1007</v>
      </c>
      <c r="F39" s="810" t="s">
        <v>1003</v>
      </c>
      <c r="G39" s="810" t="s">
        <v>1367</v>
      </c>
      <c r="H39" s="810" t="s">
        <v>1498</v>
      </c>
      <c r="I39" s="810">
        <v>2</v>
      </c>
      <c r="J39" s="810">
        <v>2</v>
      </c>
      <c r="K39" s="811">
        <v>45945</v>
      </c>
      <c r="L39" s="811">
        <v>45931</v>
      </c>
      <c r="M39" s="931" t="s">
        <v>1097</v>
      </c>
      <c r="N39" s="810" t="s">
        <v>1076</v>
      </c>
      <c r="O39" s="934" t="s">
        <v>1054</v>
      </c>
      <c r="P39" s="810" t="s">
        <v>1050</v>
      </c>
      <c r="Q39" s="931">
        <v>45931</v>
      </c>
      <c r="R39" s="931">
        <v>45977</v>
      </c>
      <c r="S39" s="810"/>
      <c r="T39" s="810">
        <v>0</v>
      </c>
      <c r="U39" s="810"/>
      <c r="V39" s="811" t="s">
        <v>207</v>
      </c>
      <c r="W39" s="1037">
        <f t="shared" si="0"/>
        <v>0</v>
      </c>
      <c r="X39" s="810"/>
      <c r="Y39" s="810">
        <v>0</v>
      </c>
    </row>
    <row r="40" spans="1:25" ht="43.5" customHeight="1">
      <c r="A40" s="810">
        <f t="shared" si="1"/>
        <v>38</v>
      </c>
      <c r="B40" s="810" t="s">
        <v>970</v>
      </c>
      <c r="C40" s="812" t="s">
        <v>1367</v>
      </c>
      <c r="D40" s="810" t="s">
        <v>1395</v>
      </c>
      <c r="E40" s="810" t="s">
        <v>1007</v>
      </c>
      <c r="F40" s="810" t="s">
        <v>1003</v>
      </c>
      <c r="G40" s="810" t="s">
        <v>1367</v>
      </c>
      <c r="H40" s="810" t="s">
        <v>1498</v>
      </c>
      <c r="I40" s="810">
        <v>12</v>
      </c>
      <c r="J40" s="810">
        <v>12</v>
      </c>
      <c r="K40" s="811">
        <v>45945</v>
      </c>
      <c r="L40" s="811">
        <v>45931</v>
      </c>
      <c r="M40" s="931" t="s">
        <v>1098</v>
      </c>
      <c r="N40" s="810" t="s">
        <v>1076</v>
      </c>
      <c r="O40" s="934" t="s">
        <v>1054</v>
      </c>
      <c r="P40" s="810" t="s">
        <v>1050</v>
      </c>
      <c r="Q40" s="931">
        <v>45931</v>
      </c>
      <c r="R40" s="931">
        <v>45949</v>
      </c>
      <c r="S40" s="810"/>
      <c r="T40" s="810">
        <v>0</v>
      </c>
      <c r="U40" s="810"/>
      <c r="V40" s="811" t="s">
        <v>207</v>
      </c>
      <c r="W40" s="1037">
        <f t="shared" si="0"/>
        <v>110416.66666666667</v>
      </c>
      <c r="X40" s="810"/>
      <c r="Y40" s="810">
        <v>1325000</v>
      </c>
    </row>
    <row r="41" spans="1:25" ht="43.5" customHeight="1">
      <c r="A41" s="810">
        <f t="shared" si="1"/>
        <v>39</v>
      </c>
      <c r="B41" s="810" t="s">
        <v>970</v>
      </c>
      <c r="C41" s="812" t="s">
        <v>1367</v>
      </c>
      <c r="D41" s="810" t="s">
        <v>1396</v>
      </c>
      <c r="E41" s="810" t="s">
        <v>1007</v>
      </c>
      <c r="F41" s="810" t="s">
        <v>1003</v>
      </c>
      <c r="G41" s="810" t="s">
        <v>1367</v>
      </c>
      <c r="H41" s="810" t="s">
        <v>1498</v>
      </c>
      <c r="I41" s="810">
        <v>2</v>
      </c>
      <c r="J41" s="810">
        <v>2</v>
      </c>
      <c r="K41" s="811">
        <v>45950</v>
      </c>
      <c r="L41" s="811">
        <v>45979</v>
      </c>
      <c r="M41" s="931" t="s">
        <v>1119</v>
      </c>
      <c r="N41" s="810" t="s">
        <v>1076</v>
      </c>
      <c r="O41" s="810" t="s">
        <v>1055</v>
      </c>
      <c r="P41" s="810" t="s">
        <v>1050</v>
      </c>
      <c r="Q41" s="931">
        <v>46091</v>
      </c>
      <c r="R41" s="931">
        <v>46101</v>
      </c>
      <c r="S41" s="810"/>
      <c r="T41" s="810">
        <v>0</v>
      </c>
      <c r="U41" s="810"/>
      <c r="V41" s="811" t="s">
        <v>207</v>
      </c>
      <c r="W41" s="1037">
        <f t="shared" si="0"/>
        <v>0</v>
      </c>
      <c r="X41" s="810"/>
      <c r="Y41" s="810">
        <v>0</v>
      </c>
    </row>
    <row r="42" spans="1:25" ht="43.5" customHeight="1">
      <c r="A42" s="810">
        <f t="shared" si="1"/>
        <v>40</v>
      </c>
      <c r="B42" s="810" t="s">
        <v>970</v>
      </c>
      <c r="C42" s="812" t="s">
        <v>1367</v>
      </c>
      <c r="D42" s="810" t="s">
        <v>1397</v>
      </c>
      <c r="E42" s="810" t="s">
        <v>1007</v>
      </c>
      <c r="F42" s="810" t="s">
        <v>1003</v>
      </c>
      <c r="G42" s="810" t="s">
        <v>1367</v>
      </c>
      <c r="H42" s="810" t="s">
        <v>1498</v>
      </c>
      <c r="I42" s="810">
        <v>12</v>
      </c>
      <c r="J42" s="810">
        <v>12</v>
      </c>
      <c r="K42" s="811">
        <v>45950</v>
      </c>
      <c r="L42" s="811">
        <v>45979</v>
      </c>
      <c r="M42" s="931" t="s">
        <v>1119</v>
      </c>
      <c r="N42" s="810" t="s">
        <v>1076</v>
      </c>
      <c r="O42" s="810" t="s">
        <v>1055</v>
      </c>
      <c r="P42" s="810" t="s">
        <v>1050</v>
      </c>
      <c r="Q42" s="931">
        <v>46091</v>
      </c>
      <c r="R42" s="931">
        <v>46101</v>
      </c>
      <c r="S42" s="810"/>
      <c r="T42" s="810">
        <v>0</v>
      </c>
      <c r="U42" s="810"/>
      <c r="V42" s="811" t="s">
        <v>207</v>
      </c>
      <c r="W42" s="1037">
        <f t="shared" si="0"/>
        <v>0</v>
      </c>
      <c r="X42" s="810"/>
      <c r="Y42" s="810">
        <v>0</v>
      </c>
    </row>
    <row r="43" spans="1:25" ht="43.5" customHeight="1">
      <c r="A43" s="810">
        <f t="shared" si="1"/>
        <v>41</v>
      </c>
      <c r="B43" s="810" t="s">
        <v>970</v>
      </c>
      <c r="C43" s="812" t="s">
        <v>1367</v>
      </c>
      <c r="D43" s="810" t="s">
        <v>1398</v>
      </c>
      <c r="E43" s="810" t="s">
        <v>1007</v>
      </c>
      <c r="F43" s="810" t="s">
        <v>1003</v>
      </c>
      <c r="G43" s="810" t="s">
        <v>1367</v>
      </c>
      <c r="H43" s="810" t="s">
        <v>1498</v>
      </c>
      <c r="I43" s="810">
        <v>8</v>
      </c>
      <c r="J43" s="810">
        <v>8</v>
      </c>
      <c r="K43" s="811">
        <v>46037</v>
      </c>
      <c r="L43" s="811" t="s">
        <v>1255</v>
      </c>
      <c r="M43" s="931" t="s">
        <v>1256</v>
      </c>
      <c r="N43" s="810" t="s">
        <v>1257</v>
      </c>
      <c r="O43" s="810" t="s">
        <v>1258</v>
      </c>
      <c r="P43" s="810" t="s">
        <v>1050</v>
      </c>
      <c r="Q43" s="931">
        <v>46054</v>
      </c>
      <c r="R43" s="931">
        <v>46068</v>
      </c>
      <c r="S43" s="810"/>
      <c r="T43" s="810">
        <v>0</v>
      </c>
      <c r="U43" s="810"/>
      <c r="V43" s="811" t="s">
        <v>207</v>
      </c>
      <c r="W43" s="1037">
        <f t="shared" si="0"/>
        <v>0</v>
      </c>
      <c r="X43" s="810"/>
      <c r="Y43" s="810">
        <v>0</v>
      </c>
    </row>
    <row r="44" spans="1:25" ht="43.5" customHeight="1">
      <c r="A44" s="810">
        <f t="shared" si="1"/>
        <v>42</v>
      </c>
      <c r="B44" s="810" t="s">
        <v>970</v>
      </c>
      <c r="C44" s="812" t="s">
        <v>1367</v>
      </c>
      <c r="D44" s="810" t="s">
        <v>1399</v>
      </c>
      <c r="E44" s="810" t="s">
        <v>1006</v>
      </c>
      <c r="F44" s="810" t="s">
        <v>1003</v>
      </c>
      <c r="G44" s="810" t="s">
        <v>1367</v>
      </c>
      <c r="H44" s="810" t="s">
        <v>1498</v>
      </c>
      <c r="I44" s="810">
        <v>0</v>
      </c>
      <c r="J44" s="810">
        <v>0</v>
      </c>
      <c r="K44" s="811">
        <v>46037</v>
      </c>
      <c r="L44" s="811" t="s">
        <v>1255</v>
      </c>
      <c r="M44" s="931" t="s">
        <v>1256</v>
      </c>
      <c r="N44" s="810" t="s">
        <v>1217</v>
      </c>
      <c r="O44" s="810" t="s">
        <v>1258</v>
      </c>
      <c r="P44" s="810" t="s">
        <v>1050</v>
      </c>
      <c r="Q44" s="931">
        <v>46054</v>
      </c>
      <c r="R44" s="931">
        <v>46068</v>
      </c>
      <c r="S44" s="810"/>
      <c r="T44" s="810">
        <v>0</v>
      </c>
      <c r="U44" s="810"/>
      <c r="V44" s="811" t="s">
        <v>207</v>
      </c>
      <c r="W44" s="1037" t="e">
        <f t="shared" si="0"/>
        <v>#DIV/0!</v>
      </c>
      <c r="X44" s="810"/>
      <c r="Y44" s="810">
        <v>0</v>
      </c>
    </row>
    <row r="45" spans="1:25" ht="43.5" customHeight="1">
      <c r="A45" s="810">
        <f t="shared" si="1"/>
        <v>43</v>
      </c>
      <c r="B45" s="810" t="s">
        <v>970</v>
      </c>
      <c r="C45" s="812" t="s">
        <v>1367</v>
      </c>
      <c r="D45" s="810" t="s">
        <v>1400</v>
      </c>
      <c r="E45" s="810" t="s">
        <v>1006</v>
      </c>
      <c r="F45" s="810" t="s">
        <v>1003</v>
      </c>
      <c r="G45" s="810" t="s">
        <v>1367</v>
      </c>
      <c r="H45" s="810" t="s">
        <v>1498</v>
      </c>
      <c r="I45" s="810">
        <v>0</v>
      </c>
      <c r="J45" s="810">
        <v>0</v>
      </c>
      <c r="K45" s="811">
        <v>46037</v>
      </c>
      <c r="L45" s="811" t="s">
        <v>1270</v>
      </c>
      <c r="M45" s="931" t="s">
        <v>1259</v>
      </c>
      <c r="N45" s="810" t="s">
        <v>1217</v>
      </c>
      <c r="O45" s="810" t="s">
        <v>1258</v>
      </c>
      <c r="P45" s="810" t="s">
        <v>1050</v>
      </c>
      <c r="Q45" s="931">
        <v>46113</v>
      </c>
      <c r="R45" s="931">
        <v>46133</v>
      </c>
      <c r="S45" s="810"/>
      <c r="T45" s="810">
        <v>0</v>
      </c>
      <c r="U45" s="810"/>
      <c r="V45" s="811" t="s">
        <v>207</v>
      </c>
      <c r="W45" s="1037" t="e">
        <f t="shared" si="0"/>
        <v>#DIV/0!</v>
      </c>
      <c r="X45" s="810"/>
      <c r="Y45" s="810">
        <v>0</v>
      </c>
    </row>
    <row r="46" spans="1:25" ht="43.5" customHeight="1">
      <c r="A46" s="810">
        <f t="shared" si="1"/>
        <v>44</v>
      </c>
      <c r="B46" s="810" t="s">
        <v>970</v>
      </c>
      <c r="C46" s="812" t="s">
        <v>1367</v>
      </c>
      <c r="D46" s="810" t="s">
        <v>1401</v>
      </c>
      <c r="E46" s="810" t="s">
        <v>1006</v>
      </c>
      <c r="F46" s="810" t="s">
        <v>1003</v>
      </c>
      <c r="G46" s="810" t="s">
        <v>1367</v>
      </c>
      <c r="H46" s="810" t="s">
        <v>1498</v>
      </c>
      <c r="I46" s="810">
        <v>0</v>
      </c>
      <c r="J46" s="810">
        <v>0</v>
      </c>
      <c r="K46" s="811">
        <v>46068</v>
      </c>
      <c r="L46" s="811" t="s">
        <v>1118</v>
      </c>
      <c r="M46" s="931" t="s">
        <v>1088</v>
      </c>
      <c r="N46" s="810" t="s">
        <v>1173</v>
      </c>
      <c r="O46" s="810" t="s">
        <v>1174</v>
      </c>
      <c r="P46" s="810" t="s">
        <v>1050</v>
      </c>
      <c r="Q46" s="931">
        <v>46091</v>
      </c>
      <c r="R46" s="931">
        <v>46121</v>
      </c>
      <c r="S46" s="810"/>
      <c r="T46" s="810">
        <v>0</v>
      </c>
      <c r="U46" s="810"/>
      <c r="V46" s="811" t="s">
        <v>207</v>
      </c>
      <c r="W46" s="1037" t="e">
        <f t="shared" si="0"/>
        <v>#DIV/0!</v>
      </c>
      <c r="X46" s="810"/>
      <c r="Y46" s="810">
        <v>0</v>
      </c>
    </row>
    <row r="47" spans="1:25" ht="43.5" customHeight="1">
      <c r="A47" s="810">
        <f t="shared" si="1"/>
        <v>45</v>
      </c>
      <c r="B47" s="810" t="s">
        <v>970</v>
      </c>
      <c r="C47" s="812" t="s">
        <v>1367</v>
      </c>
      <c r="D47" s="810" t="s">
        <v>1402</v>
      </c>
      <c r="E47" s="810" t="s">
        <v>1006</v>
      </c>
      <c r="F47" s="810" t="s">
        <v>1003</v>
      </c>
      <c r="G47" s="810" t="s">
        <v>1367</v>
      </c>
      <c r="H47" s="810" t="s">
        <v>1498</v>
      </c>
      <c r="I47" s="810">
        <v>0</v>
      </c>
      <c r="J47" s="810">
        <v>0</v>
      </c>
      <c r="K47" s="811">
        <v>46042</v>
      </c>
      <c r="L47" s="811" t="s">
        <v>1253</v>
      </c>
      <c r="M47" s="931" t="s">
        <v>1259</v>
      </c>
      <c r="N47" s="810" t="s">
        <v>1076</v>
      </c>
      <c r="O47" s="810" t="s">
        <v>1054</v>
      </c>
      <c r="P47" s="810" t="s">
        <v>1050</v>
      </c>
      <c r="Q47" s="931">
        <v>46091</v>
      </c>
      <c r="R47" s="931">
        <v>46121</v>
      </c>
      <c r="S47" s="810"/>
      <c r="T47" s="810">
        <v>0</v>
      </c>
      <c r="U47" s="810"/>
      <c r="V47" s="811" t="s">
        <v>207</v>
      </c>
      <c r="W47" s="1037" t="e">
        <f t="shared" si="0"/>
        <v>#DIV/0!</v>
      </c>
      <c r="X47" s="810"/>
      <c r="Y47" s="810">
        <v>0</v>
      </c>
    </row>
    <row r="48" spans="1:25" ht="43.5" customHeight="1">
      <c r="A48" s="810">
        <f t="shared" si="1"/>
        <v>46</v>
      </c>
      <c r="B48" s="810" t="s">
        <v>970</v>
      </c>
      <c r="C48" s="812" t="s">
        <v>1367</v>
      </c>
      <c r="D48" s="810" t="s">
        <v>1403</v>
      </c>
      <c r="E48" s="810" t="s">
        <v>1006</v>
      </c>
      <c r="F48" s="810" t="s">
        <v>1003</v>
      </c>
      <c r="G48" s="810" t="s">
        <v>1367</v>
      </c>
      <c r="H48" s="810" t="s">
        <v>1498</v>
      </c>
      <c r="I48" s="810">
        <v>0</v>
      </c>
      <c r="J48" s="810">
        <v>0</v>
      </c>
      <c r="K48" s="811">
        <v>46021</v>
      </c>
      <c r="L48" s="811">
        <v>46040</v>
      </c>
      <c r="M48" s="931" t="s">
        <v>1218</v>
      </c>
      <c r="N48" s="810" t="s">
        <v>1175</v>
      </c>
      <c r="O48" s="810" t="s">
        <v>1176</v>
      </c>
      <c r="P48" s="810" t="s">
        <v>1050</v>
      </c>
      <c r="Q48" s="931">
        <v>46026</v>
      </c>
      <c r="R48" s="931">
        <v>46026</v>
      </c>
      <c r="S48" s="810"/>
      <c r="T48" s="810">
        <v>0</v>
      </c>
      <c r="U48" s="810"/>
      <c r="V48" s="811" t="s">
        <v>207</v>
      </c>
      <c r="W48" s="1037" t="e">
        <f t="shared" si="0"/>
        <v>#DIV/0!</v>
      </c>
      <c r="X48" s="810"/>
      <c r="Y48" s="810">
        <v>0</v>
      </c>
    </row>
    <row r="49" spans="1:25" ht="43.5" customHeight="1">
      <c r="A49" s="810">
        <f t="shared" si="1"/>
        <v>47</v>
      </c>
      <c r="B49" s="810" t="s">
        <v>970</v>
      </c>
      <c r="C49" s="812" t="s">
        <v>1367</v>
      </c>
      <c r="D49" s="810" t="s">
        <v>1404</v>
      </c>
      <c r="E49" s="810" t="s">
        <v>1006</v>
      </c>
      <c r="F49" s="810" t="s">
        <v>1003</v>
      </c>
      <c r="G49" s="810" t="s">
        <v>1367</v>
      </c>
      <c r="H49" s="810" t="s">
        <v>1498</v>
      </c>
      <c r="I49" s="810">
        <v>0</v>
      </c>
      <c r="J49" s="810">
        <v>0</v>
      </c>
      <c r="K49" s="811">
        <v>46021</v>
      </c>
      <c r="L49" s="811">
        <v>46037</v>
      </c>
      <c r="M49" s="931" t="s">
        <v>1219</v>
      </c>
      <c r="N49" s="810" t="s">
        <v>1177</v>
      </c>
      <c r="O49" s="810" t="s">
        <v>1178</v>
      </c>
      <c r="P49" s="810" t="s">
        <v>1050</v>
      </c>
      <c r="Q49" s="931">
        <v>46047</v>
      </c>
      <c r="R49" s="931">
        <v>46057</v>
      </c>
      <c r="S49" s="810"/>
      <c r="T49" s="810">
        <v>0</v>
      </c>
      <c r="U49" s="810"/>
      <c r="V49" s="811" t="s">
        <v>207</v>
      </c>
      <c r="W49" s="1037" t="e">
        <f t="shared" si="0"/>
        <v>#DIV/0!</v>
      </c>
      <c r="X49" s="810"/>
      <c r="Y49" s="810">
        <v>0</v>
      </c>
    </row>
    <row r="50" spans="1:25" ht="43.5" customHeight="1">
      <c r="A50" s="810">
        <f t="shared" si="1"/>
        <v>48</v>
      </c>
      <c r="B50" s="810" t="s">
        <v>970</v>
      </c>
      <c r="C50" s="812" t="s">
        <v>1367</v>
      </c>
      <c r="D50" s="810" t="s">
        <v>1405</v>
      </c>
      <c r="E50" s="810" t="s">
        <v>1006</v>
      </c>
      <c r="F50" s="810" t="s">
        <v>1003</v>
      </c>
      <c r="G50" s="810" t="s">
        <v>1367</v>
      </c>
      <c r="H50" s="810" t="s">
        <v>1498</v>
      </c>
      <c r="I50" s="810">
        <v>0</v>
      </c>
      <c r="J50" s="810">
        <v>0</v>
      </c>
      <c r="K50" s="811">
        <v>46018</v>
      </c>
      <c r="L50" s="811" t="s">
        <v>1118</v>
      </c>
      <c r="M50" s="931" t="s">
        <v>1271</v>
      </c>
      <c r="N50" s="810" t="s">
        <v>1179</v>
      </c>
      <c r="O50" s="810" t="s">
        <v>1180</v>
      </c>
      <c r="P50" s="810" t="s">
        <v>1050</v>
      </c>
      <c r="Q50" s="931">
        <v>46037</v>
      </c>
      <c r="R50" s="931">
        <v>46026</v>
      </c>
      <c r="S50" s="810"/>
      <c r="T50" s="810">
        <v>0</v>
      </c>
      <c r="U50" s="810"/>
      <c r="V50" s="811" t="s">
        <v>207</v>
      </c>
      <c r="W50" s="1037" t="e">
        <f t="shared" si="0"/>
        <v>#DIV/0!</v>
      </c>
      <c r="X50" s="810"/>
      <c r="Y50" s="810">
        <v>0</v>
      </c>
    </row>
    <row r="51" spans="1:25" ht="43.5" customHeight="1">
      <c r="A51" s="810">
        <f t="shared" si="1"/>
        <v>49</v>
      </c>
      <c r="B51" s="810" t="s">
        <v>970</v>
      </c>
      <c r="C51" s="812" t="s">
        <v>1367</v>
      </c>
      <c r="D51" s="810" t="s">
        <v>1406</v>
      </c>
      <c r="E51" s="810" t="s">
        <v>1006</v>
      </c>
      <c r="F51" s="810" t="s">
        <v>1003</v>
      </c>
      <c r="G51" s="810" t="s">
        <v>1367</v>
      </c>
      <c r="H51" s="810" t="s">
        <v>1498</v>
      </c>
      <c r="I51" s="810">
        <v>0</v>
      </c>
      <c r="J51" s="810">
        <v>0</v>
      </c>
      <c r="K51" s="811">
        <v>46018</v>
      </c>
      <c r="L51" s="811" t="s">
        <v>1118</v>
      </c>
      <c r="M51" s="931" t="s">
        <v>1088</v>
      </c>
      <c r="N51" s="810" t="s">
        <v>1181</v>
      </c>
      <c r="O51" s="810" t="s">
        <v>1182</v>
      </c>
      <c r="P51" s="810" t="s">
        <v>1050</v>
      </c>
      <c r="Q51" s="931">
        <v>46023</v>
      </c>
      <c r="R51" s="931">
        <v>46026</v>
      </c>
      <c r="S51" s="810"/>
      <c r="T51" s="810">
        <v>0</v>
      </c>
      <c r="U51" s="810"/>
      <c r="V51" s="811" t="s">
        <v>207</v>
      </c>
      <c r="W51" s="1037" t="e">
        <f t="shared" si="0"/>
        <v>#DIV/0!</v>
      </c>
      <c r="X51" s="810"/>
      <c r="Y51" s="810">
        <v>0</v>
      </c>
    </row>
    <row r="52" spans="1:25" ht="43.5" customHeight="1">
      <c r="A52" s="810">
        <f t="shared" si="1"/>
        <v>50</v>
      </c>
      <c r="B52" s="810" t="s">
        <v>970</v>
      </c>
      <c r="C52" s="812" t="s">
        <v>1367</v>
      </c>
      <c r="D52" s="810" t="s">
        <v>1407</v>
      </c>
      <c r="E52" s="810" t="s">
        <v>1006</v>
      </c>
      <c r="F52" s="810" t="s">
        <v>1003</v>
      </c>
      <c r="G52" s="810" t="s">
        <v>1367</v>
      </c>
      <c r="H52" s="810" t="s">
        <v>1498</v>
      </c>
      <c r="I52" s="810">
        <v>0</v>
      </c>
      <c r="J52" s="810">
        <v>0</v>
      </c>
      <c r="K52" s="811">
        <v>46079</v>
      </c>
      <c r="L52" s="811" t="s">
        <v>1118</v>
      </c>
      <c r="M52" s="931" t="s">
        <v>1088</v>
      </c>
      <c r="N52" s="810" t="s">
        <v>1183</v>
      </c>
      <c r="O52" s="810" t="s">
        <v>1184</v>
      </c>
      <c r="P52" s="810" t="s">
        <v>1050</v>
      </c>
      <c r="Q52" s="931">
        <v>46079</v>
      </c>
      <c r="R52" s="931">
        <v>46109</v>
      </c>
      <c r="S52" s="810"/>
      <c r="T52" s="810">
        <v>0</v>
      </c>
      <c r="U52" s="810"/>
      <c r="V52" s="811" t="s">
        <v>207</v>
      </c>
      <c r="W52" s="1037" t="e">
        <f t="shared" si="0"/>
        <v>#DIV/0!</v>
      </c>
      <c r="X52" s="810"/>
      <c r="Y52" s="810">
        <v>0</v>
      </c>
    </row>
    <row r="53" spans="1:25" ht="43.5" customHeight="1">
      <c r="A53" s="810">
        <f t="shared" si="1"/>
        <v>51</v>
      </c>
      <c r="B53" s="810" t="s">
        <v>970</v>
      </c>
      <c r="C53" s="812" t="s">
        <v>1367</v>
      </c>
      <c r="D53" s="810" t="s">
        <v>1408</v>
      </c>
      <c r="E53" s="810" t="s">
        <v>1006</v>
      </c>
      <c r="F53" s="810" t="s">
        <v>1003</v>
      </c>
      <c r="G53" s="810" t="s">
        <v>1367</v>
      </c>
      <c r="H53" s="810" t="s">
        <v>1498</v>
      </c>
      <c r="I53" s="810">
        <v>0</v>
      </c>
      <c r="J53" s="810">
        <v>0</v>
      </c>
      <c r="K53" s="811">
        <v>46079</v>
      </c>
      <c r="L53" s="811" t="s">
        <v>1118</v>
      </c>
      <c r="M53" s="931" t="s">
        <v>1088</v>
      </c>
      <c r="N53" s="810" t="s">
        <v>1183</v>
      </c>
      <c r="O53" s="810" t="s">
        <v>1184</v>
      </c>
      <c r="P53" s="810" t="s">
        <v>1050</v>
      </c>
      <c r="Q53" s="931">
        <v>46079</v>
      </c>
      <c r="R53" s="931">
        <v>46109</v>
      </c>
      <c r="S53" s="810"/>
      <c r="T53" s="810">
        <v>0</v>
      </c>
      <c r="U53" s="810"/>
      <c r="V53" s="811" t="s">
        <v>207</v>
      </c>
      <c r="W53" s="1037" t="e">
        <f t="shared" si="0"/>
        <v>#DIV/0!</v>
      </c>
      <c r="X53" s="810"/>
      <c r="Y53" s="810">
        <v>0</v>
      </c>
    </row>
    <row r="54" spans="1:25" ht="43.5" customHeight="1">
      <c r="A54" s="810">
        <f t="shared" si="1"/>
        <v>52</v>
      </c>
      <c r="B54" s="810" t="s">
        <v>970</v>
      </c>
      <c r="C54" s="812" t="s">
        <v>1367</v>
      </c>
      <c r="D54" s="810" t="s">
        <v>1409</v>
      </c>
      <c r="E54" s="810" t="s">
        <v>1006</v>
      </c>
      <c r="F54" s="810" t="s">
        <v>1003</v>
      </c>
      <c r="G54" s="810" t="s">
        <v>1367</v>
      </c>
      <c r="H54" s="810" t="s">
        <v>1498</v>
      </c>
      <c r="I54" s="810">
        <v>0</v>
      </c>
      <c r="J54" s="810">
        <v>0</v>
      </c>
      <c r="K54" s="811">
        <v>46063</v>
      </c>
      <c r="L54" s="811" t="s">
        <v>1118</v>
      </c>
      <c r="M54" s="931" t="s">
        <v>1088</v>
      </c>
      <c r="N54" s="810" t="s">
        <v>1183</v>
      </c>
      <c r="O54" s="810" t="s">
        <v>1184</v>
      </c>
      <c r="P54" s="810" t="s">
        <v>1050</v>
      </c>
      <c r="Q54" s="931">
        <v>46053</v>
      </c>
      <c r="R54" s="931">
        <v>46083</v>
      </c>
      <c r="S54" s="810"/>
      <c r="T54" s="810">
        <v>0</v>
      </c>
      <c r="U54" s="810"/>
      <c r="V54" s="811" t="s">
        <v>207</v>
      </c>
      <c r="W54" s="1037" t="e">
        <f t="shared" si="0"/>
        <v>#DIV/0!</v>
      </c>
      <c r="X54" s="810"/>
      <c r="Y54" s="810">
        <v>0</v>
      </c>
    </row>
    <row r="55" spans="1:25" ht="43.5" customHeight="1">
      <c r="A55" s="810">
        <f t="shared" si="1"/>
        <v>53</v>
      </c>
      <c r="B55" s="810" t="s">
        <v>970</v>
      </c>
      <c r="C55" s="812" t="s">
        <v>1367</v>
      </c>
      <c r="D55" s="810" t="s">
        <v>1410</v>
      </c>
      <c r="E55" s="810" t="s">
        <v>1006</v>
      </c>
      <c r="F55" s="810" t="s">
        <v>1003</v>
      </c>
      <c r="G55" s="810" t="s">
        <v>1367</v>
      </c>
      <c r="H55" s="810" t="s">
        <v>1498</v>
      </c>
      <c r="I55" s="810">
        <v>0</v>
      </c>
      <c r="J55" s="810">
        <v>0</v>
      </c>
      <c r="K55" s="811">
        <v>46063</v>
      </c>
      <c r="L55" s="811" t="s">
        <v>1118</v>
      </c>
      <c r="M55" s="931" t="s">
        <v>1088</v>
      </c>
      <c r="N55" s="810" t="s">
        <v>1185</v>
      </c>
      <c r="O55" s="810" t="s">
        <v>1186</v>
      </c>
      <c r="P55" s="810" t="s">
        <v>1050</v>
      </c>
      <c r="Q55" s="931">
        <v>46159</v>
      </c>
      <c r="R55" s="931">
        <v>46189</v>
      </c>
      <c r="S55" s="810"/>
      <c r="T55" s="810">
        <v>0</v>
      </c>
      <c r="U55" s="810"/>
      <c r="V55" s="811" t="s">
        <v>207</v>
      </c>
      <c r="W55" s="1037" t="e">
        <f t="shared" si="0"/>
        <v>#DIV/0!</v>
      </c>
      <c r="X55" s="810"/>
      <c r="Y55" s="810">
        <v>0</v>
      </c>
    </row>
    <row r="56" spans="1:25" ht="43.5" customHeight="1">
      <c r="A56" s="810">
        <f t="shared" si="1"/>
        <v>54</v>
      </c>
      <c r="B56" s="810" t="s">
        <v>970</v>
      </c>
      <c r="C56" s="812" t="s">
        <v>1367</v>
      </c>
      <c r="D56" s="810" t="s">
        <v>1411</v>
      </c>
      <c r="E56" s="810" t="s">
        <v>1006</v>
      </c>
      <c r="F56" s="810" t="s">
        <v>1003</v>
      </c>
      <c r="G56" s="810" t="s">
        <v>1367</v>
      </c>
      <c r="H56" s="810" t="s">
        <v>1498</v>
      </c>
      <c r="I56" s="810">
        <v>0</v>
      </c>
      <c r="J56" s="810">
        <v>0</v>
      </c>
      <c r="K56" s="811">
        <v>46047</v>
      </c>
      <c r="L56" s="811" t="s">
        <v>1253</v>
      </c>
      <c r="M56" s="931" t="s">
        <v>1260</v>
      </c>
      <c r="N56" s="810" t="s">
        <v>1187</v>
      </c>
      <c r="O56" s="810" t="s">
        <v>1188</v>
      </c>
      <c r="P56" s="810" t="s">
        <v>1050</v>
      </c>
      <c r="Q56" s="931">
        <v>46179</v>
      </c>
      <c r="R56" s="931">
        <v>46224</v>
      </c>
      <c r="S56" s="810"/>
      <c r="T56" s="810">
        <v>0</v>
      </c>
      <c r="U56" s="810"/>
      <c r="V56" s="811" t="s">
        <v>207</v>
      </c>
      <c r="W56" s="1037" t="e">
        <f t="shared" si="0"/>
        <v>#DIV/0!</v>
      </c>
      <c r="X56" s="810"/>
      <c r="Y56" s="810">
        <v>0</v>
      </c>
    </row>
    <row r="57" spans="1:25" ht="43.5" customHeight="1">
      <c r="A57" s="810">
        <f t="shared" si="1"/>
        <v>55</v>
      </c>
      <c r="B57" s="810" t="s">
        <v>970</v>
      </c>
      <c r="C57" s="812" t="s">
        <v>1367</v>
      </c>
      <c r="D57" s="810" t="s">
        <v>1412</v>
      </c>
      <c r="E57" s="810" t="s">
        <v>1006</v>
      </c>
      <c r="F57" s="810" t="s">
        <v>1003</v>
      </c>
      <c r="G57" s="810" t="s">
        <v>1367</v>
      </c>
      <c r="H57" s="810" t="s">
        <v>1498</v>
      </c>
      <c r="I57" s="810">
        <v>0</v>
      </c>
      <c r="J57" s="810">
        <v>0</v>
      </c>
      <c r="K57" s="811">
        <v>46047</v>
      </c>
      <c r="L57" s="811" t="s">
        <v>1261</v>
      </c>
      <c r="M57" s="931" t="s">
        <v>1262</v>
      </c>
      <c r="N57" s="810" t="s">
        <v>1076</v>
      </c>
      <c r="O57" s="810" t="s">
        <v>1184</v>
      </c>
      <c r="P57" s="810" t="s">
        <v>1050</v>
      </c>
      <c r="Q57" s="931">
        <v>46179</v>
      </c>
      <c r="R57" s="931">
        <v>46224</v>
      </c>
      <c r="S57" s="810"/>
      <c r="T57" s="810">
        <v>0</v>
      </c>
      <c r="U57" s="810"/>
      <c r="V57" s="811" t="s">
        <v>207</v>
      </c>
      <c r="W57" s="1037" t="e">
        <f t="shared" si="0"/>
        <v>#DIV/0!</v>
      </c>
      <c r="X57" s="810"/>
      <c r="Y57" s="810">
        <v>0</v>
      </c>
    </row>
    <row r="58" spans="1:25" ht="43.5" customHeight="1">
      <c r="A58" s="810">
        <f t="shared" si="1"/>
        <v>56</v>
      </c>
      <c r="B58" s="810" t="s">
        <v>970</v>
      </c>
      <c r="C58" s="812" t="s">
        <v>1367</v>
      </c>
      <c r="D58" s="810" t="s">
        <v>1413</v>
      </c>
      <c r="E58" s="810" t="s">
        <v>1006</v>
      </c>
      <c r="F58" s="810" t="s">
        <v>1003</v>
      </c>
      <c r="G58" s="810" t="s">
        <v>1367</v>
      </c>
      <c r="H58" s="810" t="s">
        <v>1498</v>
      </c>
      <c r="I58" s="810">
        <v>0</v>
      </c>
      <c r="J58" s="810">
        <v>0</v>
      </c>
      <c r="K58" s="811">
        <v>46078</v>
      </c>
      <c r="L58" s="811" t="s">
        <v>1118</v>
      </c>
      <c r="M58" s="931" t="s">
        <v>1088</v>
      </c>
      <c r="N58" s="810" t="s">
        <v>1183</v>
      </c>
      <c r="O58" s="810" t="s">
        <v>1184</v>
      </c>
      <c r="P58" s="810" t="s">
        <v>1050</v>
      </c>
      <c r="Q58" s="931">
        <v>46144</v>
      </c>
      <c r="R58" s="931">
        <v>46174</v>
      </c>
      <c r="S58" s="810"/>
      <c r="T58" s="810">
        <v>0</v>
      </c>
      <c r="U58" s="810"/>
      <c r="V58" s="811" t="s">
        <v>207</v>
      </c>
      <c r="W58" s="1037" t="e">
        <f t="shared" si="0"/>
        <v>#DIV/0!</v>
      </c>
      <c r="X58" s="810"/>
      <c r="Y58" s="810">
        <v>0</v>
      </c>
    </row>
    <row r="59" spans="1:25" ht="43.5" customHeight="1">
      <c r="A59" s="810">
        <f t="shared" si="1"/>
        <v>57</v>
      </c>
      <c r="B59" s="810" t="s">
        <v>970</v>
      </c>
      <c r="C59" s="812" t="s">
        <v>1367</v>
      </c>
      <c r="D59" s="810" t="s">
        <v>1414</v>
      </c>
      <c r="E59" s="810" t="s">
        <v>1006</v>
      </c>
      <c r="F59" s="810" t="s">
        <v>1003</v>
      </c>
      <c r="G59" s="810" t="s">
        <v>1367</v>
      </c>
      <c r="H59" s="810" t="s">
        <v>1498</v>
      </c>
      <c r="I59" s="810">
        <v>0</v>
      </c>
      <c r="J59" s="810">
        <v>0</v>
      </c>
      <c r="K59" s="811">
        <v>46054</v>
      </c>
      <c r="L59" s="811" t="s">
        <v>1118</v>
      </c>
      <c r="M59" s="931" t="s">
        <v>1088</v>
      </c>
      <c r="N59" s="810" t="s">
        <v>1183</v>
      </c>
      <c r="O59" s="810" t="s">
        <v>1184</v>
      </c>
      <c r="P59" s="810" t="s">
        <v>1050</v>
      </c>
      <c r="Q59" s="931">
        <v>46091</v>
      </c>
      <c r="R59" s="931">
        <v>46118</v>
      </c>
      <c r="S59" s="810"/>
      <c r="T59" s="810">
        <v>0</v>
      </c>
      <c r="U59" s="810"/>
      <c r="V59" s="811" t="s">
        <v>207</v>
      </c>
      <c r="W59" s="1037" t="e">
        <f t="shared" si="0"/>
        <v>#DIV/0!</v>
      </c>
      <c r="X59" s="810"/>
      <c r="Y59" s="810">
        <v>0</v>
      </c>
    </row>
    <row r="60" spans="1:25" ht="43.5" customHeight="1">
      <c r="A60" s="810">
        <f t="shared" si="1"/>
        <v>58</v>
      </c>
      <c r="B60" s="810" t="s">
        <v>970</v>
      </c>
      <c r="C60" s="812" t="s">
        <v>1367</v>
      </c>
      <c r="D60" s="810" t="s">
        <v>1415</v>
      </c>
      <c r="E60" s="810" t="s">
        <v>1006</v>
      </c>
      <c r="F60" s="810" t="s">
        <v>1003</v>
      </c>
      <c r="G60" s="810" t="s">
        <v>1367</v>
      </c>
      <c r="H60" s="810" t="s">
        <v>1498</v>
      </c>
      <c r="I60" s="810">
        <v>0</v>
      </c>
      <c r="J60" s="810">
        <v>0</v>
      </c>
      <c r="K60" s="811">
        <v>45962</v>
      </c>
      <c r="L60" s="811">
        <v>45940</v>
      </c>
      <c r="M60" s="931" t="s">
        <v>1133</v>
      </c>
      <c r="N60" s="810" t="s">
        <v>1077</v>
      </c>
      <c r="O60" s="810" t="s">
        <v>1056</v>
      </c>
      <c r="P60" s="810" t="s">
        <v>1050</v>
      </c>
      <c r="Q60" s="931">
        <v>45962</v>
      </c>
      <c r="R60" s="931">
        <v>46356</v>
      </c>
      <c r="S60" s="810"/>
      <c r="T60" s="810">
        <v>0</v>
      </c>
      <c r="U60" s="810"/>
      <c r="V60" s="811" t="s">
        <v>207</v>
      </c>
      <c r="W60" s="1037" t="e">
        <f t="shared" si="0"/>
        <v>#DIV/0!</v>
      </c>
      <c r="X60" s="810"/>
      <c r="Y60" s="810">
        <v>22200</v>
      </c>
    </row>
    <row r="61" spans="1:25" ht="43.5" customHeight="1">
      <c r="A61" s="810">
        <f t="shared" si="1"/>
        <v>59</v>
      </c>
      <c r="B61" s="810" t="s">
        <v>970</v>
      </c>
      <c r="C61" s="812" t="s">
        <v>1367</v>
      </c>
      <c r="D61" s="810" t="s">
        <v>1416</v>
      </c>
      <c r="E61" s="810" t="s">
        <v>1006</v>
      </c>
      <c r="F61" s="810" t="s">
        <v>1003</v>
      </c>
      <c r="G61" s="810" t="s">
        <v>1367</v>
      </c>
      <c r="H61" s="810" t="s">
        <v>879</v>
      </c>
      <c r="I61" s="810">
        <v>0</v>
      </c>
      <c r="J61" s="810">
        <v>0</v>
      </c>
      <c r="K61" s="811">
        <v>45962</v>
      </c>
      <c r="L61" s="811">
        <v>45971</v>
      </c>
      <c r="M61" s="931" t="s">
        <v>1121</v>
      </c>
      <c r="N61" s="810" t="s">
        <v>1078</v>
      </c>
      <c r="O61" s="810" t="s">
        <v>1057</v>
      </c>
      <c r="P61" s="810" t="s">
        <v>1050</v>
      </c>
      <c r="Q61" s="931">
        <v>46023</v>
      </c>
      <c r="R61" s="931">
        <v>46026</v>
      </c>
      <c r="S61" s="810"/>
      <c r="T61" s="810">
        <v>0</v>
      </c>
      <c r="U61" s="810"/>
      <c r="V61" s="811" t="s">
        <v>207</v>
      </c>
      <c r="W61" s="1037" t="e">
        <f t="shared" si="0"/>
        <v>#DIV/0!</v>
      </c>
      <c r="X61" s="810"/>
      <c r="Y61" s="810">
        <v>6000</v>
      </c>
    </row>
    <row r="62" spans="1:25" ht="43.5" customHeight="1">
      <c r="A62" s="810">
        <f t="shared" si="1"/>
        <v>60</v>
      </c>
      <c r="B62" s="810" t="s">
        <v>970</v>
      </c>
      <c r="C62" s="812" t="s">
        <v>1367</v>
      </c>
      <c r="D62" s="810" t="s">
        <v>1417</v>
      </c>
      <c r="E62" s="810" t="s">
        <v>1006</v>
      </c>
      <c r="F62" s="810" t="s">
        <v>1003</v>
      </c>
      <c r="G62" s="810" t="s">
        <v>1367</v>
      </c>
      <c r="H62" s="810" t="s">
        <v>879</v>
      </c>
      <c r="I62" s="810">
        <v>0</v>
      </c>
      <c r="J62" s="810">
        <v>0</v>
      </c>
      <c r="K62" s="811">
        <v>46037</v>
      </c>
      <c r="L62" s="811" t="s">
        <v>1118</v>
      </c>
      <c r="M62" s="931" t="s">
        <v>1088</v>
      </c>
      <c r="N62" s="810" t="s">
        <v>1220</v>
      </c>
      <c r="O62" s="810" t="s">
        <v>1221</v>
      </c>
      <c r="P62" s="810" t="s">
        <v>1050</v>
      </c>
      <c r="Q62" s="931">
        <v>46054</v>
      </c>
      <c r="R62" s="931">
        <v>46068</v>
      </c>
      <c r="S62" s="810"/>
      <c r="T62" s="810">
        <v>0</v>
      </c>
      <c r="U62" s="810"/>
      <c r="V62" s="811" t="s">
        <v>207</v>
      </c>
      <c r="W62" s="1037" t="e">
        <f t="shared" si="0"/>
        <v>#DIV/0!</v>
      </c>
      <c r="X62" s="810"/>
      <c r="Y62" s="810">
        <v>0</v>
      </c>
    </row>
    <row r="63" spans="1:25" ht="43.5" customHeight="1">
      <c r="A63" s="810">
        <f t="shared" si="1"/>
        <v>61</v>
      </c>
      <c r="B63" s="810" t="s">
        <v>970</v>
      </c>
      <c r="C63" s="812" t="s">
        <v>1367</v>
      </c>
      <c r="D63" s="810" t="s">
        <v>1418</v>
      </c>
      <c r="E63" s="810" t="s">
        <v>1006</v>
      </c>
      <c r="F63" s="810" t="s">
        <v>1003</v>
      </c>
      <c r="G63" s="810" t="s">
        <v>1367</v>
      </c>
      <c r="H63" s="810" t="s">
        <v>879</v>
      </c>
      <c r="I63" s="810">
        <v>0</v>
      </c>
      <c r="J63" s="810">
        <v>0</v>
      </c>
      <c r="K63" s="811">
        <v>46054</v>
      </c>
      <c r="L63" s="811" t="s">
        <v>1118</v>
      </c>
      <c r="M63" s="931" t="s">
        <v>1088</v>
      </c>
      <c r="N63" s="810" t="s">
        <v>1222</v>
      </c>
      <c r="O63" s="810" t="s">
        <v>1223</v>
      </c>
      <c r="P63" s="810" t="s">
        <v>1050</v>
      </c>
      <c r="Q63" s="931">
        <v>46082</v>
      </c>
      <c r="R63" s="931">
        <v>46109</v>
      </c>
      <c r="S63" s="810"/>
      <c r="T63" s="810">
        <v>0</v>
      </c>
      <c r="U63" s="810"/>
      <c r="V63" s="811" t="s">
        <v>207</v>
      </c>
      <c r="W63" s="1037" t="e">
        <f t="shared" si="0"/>
        <v>#DIV/0!</v>
      </c>
      <c r="X63" s="810"/>
      <c r="Y63" s="810">
        <v>0</v>
      </c>
    </row>
    <row r="64" spans="1:25" ht="43.5" customHeight="1">
      <c r="A64" s="810">
        <f t="shared" si="1"/>
        <v>62</v>
      </c>
      <c r="B64" s="810" t="s">
        <v>970</v>
      </c>
      <c r="C64" s="812" t="s">
        <v>1367</v>
      </c>
      <c r="D64" s="810" t="s">
        <v>1419</v>
      </c>
      <c r="E64" s="810" t="s">
        <v>1006</v>
      </c>
      <c r="F64" s="810" t="s">
        <v>1003</v>
      </c>
      <c r="G64" s="810" t="s">
        <v>1367</v>
      </c>
      <c r="H64" s="810" t="s">
        <v>879</v>
      </c>
      <c r="I64" s="810">
        <v>0</v>
      </c>
      <c r="J64" s="810">
        <v>0</v>
      </c>
      <c r="K64" s="811">
        <v>46054</v>
      </c>
      <c r="L64" s="811" t="s">
        <v>1118</v>
      </c>
      <c r="M64" s="931" t="s">
        <v>1088</v>
      </c>
      <c r="N64" s="810" t="s">
        <v>1222</v>
      </c>
      <c r="O64" s="810" t="s">
        <v>1223</v>
      </c>
      <c r="P64" s="810" t="s">
        <v>1050</v>
      </c>
      <c r="Q64" s="931">
        <v>46082</v>
      </c>
      <c r="R64" s="931">
        <v>46109</v>
      </c>
      <c r="S64" s="810"/>
      <c r="T64" s="810">
        <v>0</v>
      </c>
      <c r="U64" s="810"/>
      <c r="V64" s="811" t="s">
        <v>207</v>
      </c>
      <c r="W64" s="1037" t="e">
        <f t="shared" si="0"/>
        <v>#DIV/0!</v>
      </c>
      <c r="X64" s="810"/>
      <c r="Y64" s="810">
        <v>0</v>
      </c>
    </row>
    <row r="65" spans="1:25" ht="43.5" customHeight="1">
      <c r="A65" s="810">
        <f t="shared" si="1"/>
        <v>63</v>
      </c>
      <c r="B65" s="810" t="s">
        <v>970</v>
      </c>
      <c r="C65" s="812" t="s">
        <v>1367</v>
      </c>
      <c r="D65" s="810" t="s">
        <v>1420</v>
      </c>
      <c r="E65" s="810" t="s">
        <v>1006</v>
      </c>
      <c r="F65" s="810" t="s">
        <v>1003</v>
      </c>
      <c r="G65" s="810" t="s">
        <v>1367</v>
      </c>
      <c r="H65" s="810" t="s">
        <v>1498</v>
      </c>
      <c r="I65" s="810">
        <v>0</v>
      </c>
      <c r="J65" s="810">
        <v>0</v>
      </c>
      <c r="K65" s="811">
        <v>46054</v>
      </c>
      <c r="L65" s="811" t="s">
        <v>1118</v>
      </c>
      <c r="M65" s="931" t="s">
        <v>1088</v>
      </c>
      <c r="N65" s="810" t="s">
        <v>1224</v>
      </c>
      <c r="O65" s="810" t="s">
        <v>1225</v>
      </c>
      <c r="P65" s="810" t="s">
        <v>1050</v>
      </c>
      <c r="Q65" s="931">
        <v>46113</v>
      </c>
      <c r="R65" s="931">
        <v>46126</v>
      </c>
      <c r="S65" s="810"/>
      <c r="T65" s="810">
        <v>0</v>
      </c>
      <c r="U65" s="810"/>
      <c r="V65" s="811" t="s">
        <v>207</v>
      </c>
      <c r="W65" s="1037" t="e">
        <f t="shared" si="0"/>
        <v>#DIV/0!</v>
      </c>
      <c r="X65" s="810"/>
      <c r="Y65" s="810">
        <v>0</v>
      </c>
    </row>
    <row r="66" spans="1:25" ht="43.5" customHeight="1">
      <c r="A66" s="810">
        <f t="shared" si="1"/>
        <v>64</v>
      </c>
      <c r="B66" s="810" t="s">
        <v>970</v>
      </c>
      <c r="C66" s="812" t="s">
        <v>1367</v>
      </c>
      <c r="D66" s="810" t="s">
        <v>1421</v>
      </c>
      <c r="E66" s="810" t="s">
        <v>1006</v>
      </c>
      <c r="F66" s="810" t="s">
        <v>1003</v>
      </c>
      <c r="G66" s="810" t="s">
        <v>1367</v>
      </c>
      <c r="H66" s="810" t="s">
        <v>1498</v>
      </c>
      <c r="I66" s="810">
        <v>0</v>
      </c>
      <c r="J66" s="810">
        <v>0</v>
      </c>
      <c r="K66" s="811">
        <v>46037</v>
      </c>
      <c r="L66" s="811" t="s">
        <v>1118</v>
      </c>
      <c r="M66" s="931" t="s">
        <v>1088</v>
      </c>
      <c r="N66" s="810" t="s">
        <v>1088</v>
      </c>
      <c r="O66" s="810" t="s">
        <v>1088</v>
      </c>
      <c r="P66" s="810" t="s">
        <v>1050</v>
      </c>
      <c r="Q66" s="931">
        <v>46068</v>
      </c>
      <c r="R66" s="931">
        <v>46083</v>
      </c>
      <c r="S66" s="810"/>
      <c r="T66" s="810">
        <v>0</v>
      </c>
      <c r="U66" s="810"/>
      <c r="V66" s="811" t="s">
        <v>207</v>
      </c>
      <c r="W66" s="1037" t="e">
        <f t="shared" si="0"/>
        <v>#DIV/0!</v>
      </c>
      <c r="X66" s="810"/>
      <c r="Y66" s="810">
        <v>0</v>
      </c>
    </row>
    <row r="67" spans="1:25" ht="43.5" customHeight="1">
      <c r="A67" s="810">
        <f t="shared" si="1"/>
        <v>65</v>
      </c>
      <c r="B67" s="810" t="s">
        <v>970</v>
      </c>
      <c r="C67" s="812" t="s">
        <v>1422</v>
      </c>
      <c r="D67" s="810" t="s">
        <v>1423</v>
      </c>
      <c r="E67" s="810" t="s">
        <v>1006</v>
      </c>
      <c r="F67" s="810" t="s">
        <v>1003</v>
      </c>
      <c r="G67" s="810" t="s">
        <v>1422</v>
      </c>
      <c r="H67" s="810" t="s">
        <v>879</v>
      </c>
      <c r="I67" s="810">
        <v>0</v>
      </c>
      <c r="J67" s="810">
        <v>0</v>
      </c>
      <c r="K67" s="811">
        <v>46042</v>
      </c>
      <c r="L67" s="811" t="s">
        <v>1118</v>
      </c>
      <c r="M67" s="931" t="s">
        <v>1088</v>
      </c>
      <c r="N67" s="810" t="s">
        <v>1088</v>
      </c>
      <c r="O67" s="810" t="s">
        <v>1088</v>
      </c>
      <c r="P67" s="810" t="s">
        <v>1050</v>
      </c>
      <c r="Q67" s="931">
        <v>46054</v>
      </c>
      <c r="R67" s="931">
        <v>46083</v>
      </c>
      <c r="S67" s="810"/>
      <c r="T67" s="810">
        <v>0</v>
      </c>
      <c r="U67" s="810"/>
      <c r="V67" s="811" t="s">
        <v>207</v>
      </c>
      <c r="W67" s="1037" t="e">
        <f t="shared" ref="W67:W110" si="2">Y67/I67</f>
        <v>#DIV/0!</v>
      </c>
      <c r="X67" s="810"/>
      <c r="Y67" s="810">
        <v>0</v>
      </c>
    </row>
    <row r="68" spans="1:25" ht="43.5" customHeight="1">
      <c r="A68" s="810">
        <f t="shared" ref="A68:A110" si="3">ROW()-2</f>
        <v>66</v>
      </c>
      <c r="B68" s="810" t="s">
        <v>970</v>
      </c>
      <c r="C68" s="812" t="s">
        <v>1424</v>
      </c>
      <c r="D68" s="810" t="s">
        <v>1425</v>
      </c>
      <c r="E68" s="810" t="s">
        <v>1006</v>
      </c>
      <c r="F68" s="810" t="s">
        <v>1003</v>
      </c>
      <c r="G68" s="810" t="s">
        <v>1424</v>
      </c>
      <c r="H68" s="810" t="s">
        <v>879</v>
      </c>
      <c r="I68" s="810">
        <v>0</v>
      </c>
      <c r="J68" s="810">
        <v>0</v>
      </c>
      <c r="K68" s="811">
        <v>46042</v>
      </c>
      <c r="L68" s="811" t="s">
        <v>1118</v>
      </c>
      <c r="M68" s="931" t="s">
        <v>1088</v>
      </c>
      <c r="N68" s="810" t="s">
        <v>1088</v>
      </c>
      <c r="O68" s="810" t="s">
        <v>1088</v>
      </c>
      <c r="P68" s="810" t="s">
        <v>1050</v>
      </c>
      <c r="Q68" s="931">
        <v>46054</v>
      </c>
      <c r="R68" s="931">
        <v>46083</v>
      </c>
      <c r="S68" s="810"/>
      <c r="T68" s="810">
        <v>0</v>
      </c>
      <c r="U68" s="810"/>
      <c r="V68" s="811" t="s">
        <v>207</v>
      </c>
      <c r="W68" s="1037" t="e">
        <f t="shared" si="2"/>
        <v>#DIV/0!</v>
      </c>
      <c r="X68" s="810"/>
      <c r="Y68" s="810">
        <v>0</v>
      </c>
    </row>
    <row r="69" spans="1:25" ht="43.5" customHeight="1">
      <c r="A69" s="810">
        <f t="shared" si="3"/>
        <v>67</v>
      </c>
      <c r="B69" s="810" t="s">
        <v>970</v>
      </c>
      <c r="C69" s="812" t="s">
        <v>1426</v>
      </c>
      <c r="D69" s="810" t="s">
        <v>1427</v>
      </c>
      <c r="E69" s="810" t="s">
        <v>1006</v>
      </c>
      <c r="F69" s="810" t="s">
        <v>1003</v>
      </c>
      <c r="G69" s="810" t="s">
        <v>1426</v>
      </c>
      <c r="H69" s="810" t="s">
        <v>879</v>
      </c>
      <c r="I69" s="810">
        <v>0</v>
      </c>
      <c r="J69" s="810">
        <v>0</v>
      </c>
      <c r="K69" s="811">
        <v>46042</v>
      </c>
      <c r="L69" s="811" t="s">
        <v>1118</v>
      </c>
      <c r="M69" s="931" t="s">
        <v>1088</v>
      </c>
      <c r="N69" s="810" t="s">
        <v>1088</v>
      </c>
      <c r="O69" s="810" t="s">
        <v>1088</v>
      </c>
      <c r="P69" s="810" t="s">
        <v>1050</v>
      </c>
      <c r="Q69" s="931">
        <v>46054</v>
      </c>
      <c r="R69" s="931">
        <v>46083</v>
      </c>
      <c r="S69" s="810"/>
      <c r="T69" s="810">
        <v>0</v>
      </c>
      <c r="U69" s="810"/>
      <c r="V69" s="811" t="s">
        <v>207</v>
      </c>
      <c r="W69" s="1037" t="e">
        <f t="shared" si="2"/>
        <v>#DIV/0!</v>
      </c>
      <c r="X69" s="810"/>
      <c r="Y69" s="810">
        <v>0</v>
      </c>
    </row>
    <row r="70" spans="1:25" ht="43.5" customHeight="1">
      <c r="A70" s="810">
        <f t="shared" si="3"/>
        <v>68</v>
      </c>
      <c r="B70" s="810" t="s">
        <v>970</v>
      </c>
      <c r="C70" s="812" t="s">
        <v>1428</v>
      </c>
      <c r="D70" s="810" t="s">
        <v>1429</v>
      </c>
      <c r="E70" s="810" t="s">
        <v>1006</v>
      </c>
      <c r="F70" s="810" t="s">
        <v>1003</v>
      </c>
      <c r="G70" s="810" t="s">
        <v>1428</v>
      </c>
      <c r="H70" s="810" t="s">
        <v>879</v>
      </c>
      <c r="I70" s="810">
        <v>0</v>
      </c>
      <c r="J70" s="810">
        <v>0</v>
      </c>
      <c r="K70" s="811">
        <v>46032</v>
      </c>
      <c r="L70" s="811" t="s">
        <v>1118</v>
      </c>
      <c r="M70" s="931" t="s">
        <v>1088</v>
      </c>
      <c r="N70" s="810" t="s">
        <v>1263</v>
      </c>
      <c r="O70" s="810" t="s">
        <v>1264</v>
      </c>
      <c r="P70" s="810" t="s">
        <v>1050</v>
      </c>
      <c r="Q70" s="931">
        <v>46082</v>
      </c>
      <c r="R70" s="931">
        <v>46109</v>
      </c>
      <c r="S70" s="810"/>
      <c r="T70" s="810">
        <v>0</v>
      </c>
      <c r="U70" s="810"/>
      <c r="V70" s="811" t="s">
        <v>207</v>
      </c>
      <c r="W70" s="1037" t="e">
        <f t="shared" si="2"/>
        <v>#DIV/0!</v>
      </c>
      <c r="X70" s="810"/>
      <c r="Y70" s="810">
        <v>0</v>
      </c>
    </row>
    <row r="71" spans="1:25" ht="43.5" customHeight="1">
      <c r="A71" s="810">
        <f t="shared" si="3"/>
        <v>69</v>
      </c>
      <c r="B71" s="810" t="s">
        <v>970</v>
      </c>
      <c r="C71" s="812" t="s">
        <v>1430</v>
      </c>
      <c r="D71" s="810" t="s">
        <v>1431</v>
      </c>
      <c r="E71" s="810" t="s">
        <v>1006</v>
      </c>
      <c r="F71" s="810" t="s">
        <v>1003</v>
      </c>
      <c r="G71" s="810" t="s">
        <v>1430</v>
      </c>
      <c r="H71" s="810" t="s">
        <v>879</v>
      </c>
      <c r="I71" s="810">
        <v>100</v>
      </c>
      <c r="J71" s="810">
        <v>100</v>
      </c>
      <c r="K71" s="811">
        <v>46086</v>
      </c>
      <c r="L71" s="811" t="s">
        <v>1118</v>
      </c>
      <c r="M71" s="931" t="s">
        <v>1088</v>
      </c>
      <c r="N71" s="810" t="s">
        <v>1088</v>
      </c>
      <c r="O71" s="810" t="s">
        <v>1088</v>
      </c>
      <c r="P71" s="810" t="s">
        <v>1050</v>
      </c>
      <c r="Q71" s="931">
        <v>46143</v>
      </c>
      <c r="R71" s="931">
        <v>46212</v>
      </c>
      <c r="S71" s="810"/>
      <c r="T71" s="810">
        <v>0</v>
      </c>
      <c r="U71" s="810"/>
      <c r="V71" s="811" t="s">
        <v>207</v>
      </c>
      <c r="W71" s="1037">
        <f t="shared" si="2"/>
        <v>0</v>
      </c>
      <c r="X71" s="810"/>
      <c r="Y71" s="810">
        <v>0</v>
      </c>
    </row>
    <row r="72" spans="1:25" ht="43.5" customHeight="1">
      <c r="A72" s="810">
        <f t="shared" si="3"/>
        <v>70</v>
      </c>
      <c r="B72" s="810" t="s">
        <v>970</v>
      </c>
      <c r="C72" s="812" t="s">
        <v>1432</v>
      </c>
      <c r="D72" s="810" t="s">
        <v>1433</v>
      </c>
      <c r="E72" s="810" t="s">
        <v>1006</v>
      </c>
      <c r="F72" s="810" t="s">
        <v>1003</v>
      </c>
      <c r="G72" s="810" t="s">
        <v>1432</v>
      </c>
      <c r="H72" s="810" t="s">
        <v>1498</v>
      </c>
      <c r="I72" s="810">
        <v>1</v>
      </c>
      <c r="J72" s="810">
        <v>1</v>
      </c>
      <c r="K72" s="811">
        <v>46006</v>
      </c>
      <c r="L72" s="811">
        <v>46357</v>
      </c>
      <c r="M72" s="931" t="s">
        <v>1122</v>
      </c>
      <c r="N72" s="810" t="s">
        <v>1079</v>
      </c>
      <c r="O72" s="810" t="s">
        <v>1058</v>
      </c>
      <c r="P72" s="810" t="s">
        <v>1050</v>
      </c>
      <c r="Q72" s="931">
        <v>46023</v>
      </c>
      <c r="R72" s="931">
        <v>46026</v>
      </c>
      <c r="S72" s="810"/>
      <c r="T72" s="810">
        <v>0</v>
      </c>
      <c r="U72" s="810"/>
      <c r="V72" s="811" t="s">
        <v>207</v>
      </c>
      <c r="W72" s="1037">
        <f t="shared" si="2"/>
        <v>0</v>
      </c>
      <c r="X72" s="810"/>
      <c r="Y72" s="810">
        <v>0</v>
      </c>
    </row>
    <row r="73" spans="1:25" ht="43.5" customHeight="1">
      <c r="A73" s="810">
        <f t="shared" si="3"/>
        <v>71</v>
      </c>
      <c r="B73" s="810" t="s">
        <v>970</v>
      </c>
      <c r="C73" s="812" t="s">
        <v>1432</v>
      </c>
      <c r="D73" s="810" t="s">
        <v>1434</v>
      </c>
      <c r="E73" s="810" t="s">
        <v>1006</v>
      </c>
      <c r="F73" s="810" t="s">
        <v>1003</v>
      </c>
      <c r="G73" s="810" t="s">
        <v>1432</v>
      </c>
      <c r="H73" s="810" t="s">
        <v>1498</v>
      </c>
      <c r="I73" s="810">
        <v>3</v>
      </c>
      <c r="J73" s="810">
        <v>3</v>
      </c>
      <c r="K73" s="811">
        <v>46086</v>
      </c>
      <c r="L73" s="811" t="s">
        <v>1118</v>
      </c>
      <c r="M73" s="931" t="s">
        <v>1088</v>
      </c>
      <c r="N73" s="810" t="s">
        <v>1124</v>
      </c>
      <c r="O73" s="810" t="s">
        <v>1142</v>
      </c>
      <c r="P73" s="810" t="s">
        <v>1050</v>
      </c>
      <c r="Q73" s="931">
        <v>46058</v>
      </c>
      <c r="R73" s="931">
        <v>46146</v>
      </c>
      <c r="S73" s="810"/>
      <c r="T73" s="810">
        <v>0</v>
      </c>
      <c r="U73" s="810"/>
      <c r="V73" s="811" t="s">
        <v>207</v>
      </c>
      <c r="W73" s="1037">
        <f t="shared" si="2"/>
        <v>0</v>
      </c>
      <c r="X73" s="810"/>
      <c r="Y73" s="810">
        <v>0</v>
      </c>
    </row>
    <row r="74" spans="1:25" ht="43.5" customHeight="1">
      <c r="A74" s="810">
        <f t="shared" si="3"/>
        <v>72</v>
      </c>
      <c r="B74" s="810" t="s">
        <v>970</v>
      </c>
      <c r="C74" s="812" t="s">
        <v>1432</v>
      </c>
      <c r="D74" s="810" t="s">
        <v>1435</v>
      </c>
      <c r="E74" s="810" t="s">
        <v>1006</v>
      </c>
      <c r="F74" s="810" t="s">
        <v>1003</v>
      </c>
      <c r="G74" s="810" t="s">
        <v>1432</v>
      </c>
      <c r="H74" s="810" t="s">
        <v>1498</v>
      </c>
      <c r="I74" s="810">
        <v>40</v>
      </c>
      <c r="J74" s="810">
        <v>40</v>
      </c>
      <c r="K74" s="811" t="s">
        <v>1265</v>
      </c>
      <c r="L74" s="811" t="s">
        <v>1226</v>
      </c>
      <c r="M74" s="931" t="s">
        <v>1227</v>
      </c>
      <c r="N74" s="810" t="s">
        <v>1081</v>
      </c>
      <c r="O74" s="810" t="s">
        <v>1060</v>
      </c>
      <c r="P74" s="810" t="s">
        <v>1050</v>
      </c>
      <c r="Q74" s="931">
        <v>46052</v>
      </c>
      <c r="R74" s="931">
        <v>46096</v>
      </c>
      <c r="S74" s="810"/>
      <c r="T74" s="810">
        <v>0</v>
      </c>
      <c r="U74" s="810"/>
      <c r="V74" s="811" t="s">
        <v>207</v>
      </c>
      <c r="W74" s="1037">
        <f t="shared" si="2"/>
        <v>0</v>
      </c>
      <c r="X74" s="810"/>
      <c r="Y74" s="810">
        <v>0</v>
      </c>
    </row>
    <row r="75" spans="1:25" ht="43.5" customHeight="1">
      <c r="A75" s="810">
        <f t="shared" si="3"/>
        <v>73</v>
      </c>
      <c r="B75" s="810" t="s">
        <v>970</v>
      </c>
      <c r="C75" s="812" t="s">
        <v>1432</v>
      </c>
      <c r="D75" s="810" t="s">
        <v>1436</v>
      </c>
      <c r="E75" s="810" t="s">
        <v>1006</v>
      </c>
      <c r="F75" s="810" t="s">
        <v>1003</v>
      </c>
      <c r="G75" s="810" t="s">
        <v>1432</v>
      </c>
      <c r="H75" s="810" t="s">
        <v>1498</v>
      </c>
      <c r="I75" s="810">
        <v>40</v>
      </c>
      <c r="J75" s="810">
        <v>40</v>
      </c>
      <c r="K75" s="811">
        <v>46037</v>
      </c>
      <c r="L75" s="811" t="s">
        <v>1228</v>
      </c>
      <c r="M75" s="931" t="s">
        <v>1229</v>
      </c>
      <c r="N75" s="810" t="s">
        <v>1083</v>
      </c>
      <c r="O75" s="810" t="s">
        <v>1062</v>
      </c>
      <c r="P75" s="810" t="s">
        <v>1050</v>
      </c>
      <c r="Q75" s="931">
        <v>46054</v>
      </c>
      <c r="R75" s="931">
        <v>46100</v>
      </c>
      <c r="S75" s="810"/>
      <c r="T75" s="810">
        <v>0</v>
      </c>
      <c r="U75" s="810"/>
      <c r="V75" s="811" t="s">
        <v>207</v>
      </c>
      <c r="W75" s="1037">
        <f t="shared" si="2"/>
        <v>121.35</v>
      </c>
      <c r="X75" s="810"/>
      <c r="Y75" s="810">
        <v>4854</v>
      </c>
    </row>
    <row r="76" spans="1:25" ht="43.5" customHeight="1">
      <c r="A76" s="810">
        <f t="shared" si="3"/>
        <v>74</v>
      </c>
      <c r="B76" s="810" t="s">
        <v>970</v>
      </c>
      <c r="C76" s="812" t="s">
        <v>1432</v>
      </c>
      <c r="D76" s="810" t="s">
        <v>1437</v>
      </c>
      <c r="E76" s="810" t="s">
        <v>1006</v>
      </c>
      <c r="F76" s="810" t="s">
        <v>1003</v>
      </c>
      <c r="G76" s="810" t="s">
        <v>1432</v>
      </c>
      <c r="H76" s="810" t="s">
        <v>1498</v>
      </c>
      <c r="I76" s="810">
        <v>14</v>
      </c>
      <c r="J76" s="810">
        <v>14</v>
      </c>
      <c r="K76" s="811">
        <v>46052</v>
      </c>
      <c r="L76" s="811" t="s">
        <v>1266</v>
      </c>
      <c r="M76" s="931" t="s">
        <v>1230</v>
      </c>
      <c r="N76" s="810" t="s">
        <v>1231</v>
      </c>
      <c r="O76" s="810" t="s">
        <v>1232</v>
      </c>
      <c r="P76" s="810" t="s">
        <v>1050</v>
      </c>
      <c r="Q76" s="931">
        <v>46082</v>
      </c>
      <c r="R76" s="931">
        <v>46100</v>
      </c>
      <c r="S76" s="810"/>
      <c r="T76" s="810">
        <v>0</v>
      </c>
      <c r="U76" s="810"/>
      <c r="V76" s="811" t="s">
        <v>207</v>
      </c>
      <c r="W76" s="1037">
        <f t="shared" si="2"/>
        <v>5357.1428571428569</v>
      </c>
      <c r="X76" s="810"/>
      <c r="Y76" s="810">
        <v>75000</v>
      </c>
    </row>
    <row r="77" spans="1:25" ht="43.5" customHeight="1">
      <c r="A77" s="810">
        <f t="shared" si="3"/>
        <v>75</v>
      </c>
      <c r="B77" s="810" t="s">
        <v>970</v>
      </c>
      <c r="C77" s="812" t="s">
        <v>1432</v>
      </c>
      <c r="D77" s="810" t="s">
        <v>1438</v>
      </c>
      <c r="E77" s="810" t="s">
        <v>1006</v>
      </c>
      <c r="F77" s="810" t="s">
        <v>1003</v>
      </c>
      <c r="G77" s="810" t="s">
        <v>1432</v>
      </c>
      <c r="H77" s="810" t="s">
        <v>1498</v>
      </c>
      <c r="I77" s="810">
        <v>2</v>
      </c>
      <c r="J77" s="810">
        <v>2</v>
      </c>
      <c r="K77" s="811">
        <v>46054</v>
      </c>
      <c r="L77" s="811" t="s">
        <v>1118</v>
      </c>
      <c r="M77" s="931" t="s">
        <v>1088</v>
      </c>
      <c r="N77" s="810" t="s">
        <v>1124</v>
      </c>
      <c r="O77" s="810" t="s">
        <v>1142</v>
      </c>
      <c r="P77" s="810" t="s">
        <v>1051</v>
      </c>
      <c r="Q77" s="931">
        <v>46096</v>
      </c>
      <c r="R77" s="931">
        <v>46116</v>
      </c>
      <c r="S77" s="810"/>
      <c r="T77" s="810">
        <v>0</v>
      </c>
      <c r="U77" s="810"/>
      <c r="V77" s="811" t="s">
        <v>207</v>
      </c>
      <c r="W77" s="1037">
        <f t="shared" si="2"/>
        <v>0</v>
      </c>
      <c r="X77" s="810"/>
      <c r="Y77" s="810">
        <v>0</v>
      </c>
    </row>
    <row r="78" spans="1:25" ht="43.5" customHeight="1">
      <c r="A78" s="810">
        <f t="shared" si="3"/>
        <v>76</v>
      </c>
      <c r="B78" s="810" t="s">
        <v>970</v>
      </c>
      <c r="C78" s="812" t="s">
        <v>1432</v>
      </c>
      <c r="D78" s="810" t="s">
        <v>1439</v>
      </c>
      <c r="E78" s="810" t="s">
        <v>1006</v>
      </c>
      <c r="F78" s="810" t="s">
        <v>1005</v>
      </c>
      <c r="G78" s="810" t="s">
        <v>1432</v>
      </c>
      <c r="H78" s="810" t="s">
        <v>1498</v>
      </c>
      <c r="I78" s="810">
        <v>5</v>
      </c>
      <c r="J78" s="810">
        <v>5</v>
      </c>
      <c r="K78" s="811">
        <v>46073</v>
      </c>
      <c r="L78" s="811" t="s">
        <v>1194</v>
      </c>
      <c r="M78" s="931" t="s">
        <v>1233</v>
      </c>
      <c r="N78" s="810" t="s">
        <v>1125</v>
      </c>
      <c r="O78" s="810" t="s">
        <v>1141</v>
      </c>
      <c r="P78" s="810" t="s">
        <v>1051</v>
      </c>
      <c r="Q78" s="931">
        <v>46073</v>
      </c>
      <c r="R78" s="931">
        <v>46147</v>
      </c>
      <c r="S78" s="810"/>
      <c r="T78" s="810">
        <v>0</v>
      </c>
      <c r="U78" s="810"/>
      <c r="V78" s="811" t="s">
        <v>207</v>
      </c>
      <c r="W78" s="1037">
        <f t="shared" si="2"/>
        <v>0</v>
      </c>
      <c r="X78" s="810"/>
      <c r="Y78" s="810">
        <v>0</v>
      </c>
    </row>
    <row r="79" spans="1:25" ht="43.5" customHeight="1">
      <c r="A79" s="810">
        <f t="shared" si="3"/>
        <v>77</v>
      </c>
      <c r="B79" s="810" t="s">
        <v>970</v>
      </c>
      <c r="C79" s="812" t="s">
        <v>1432</v>
      </c>
      <c r="D79" s="810" t="s">
        <v>1440</v>
      </c>
      <c r="E79" s="810" t="s">
        <v>1006</v>
      </c>
      <c r="F79" s="810" t="s">
        <v>1003</v>
      </c>
      <c r="G79" s="810" t="s">
        <v>1432</v>
      </c>
      <c r="H79" s="810" t="s">
        <v>1498</v>
      </c>
      <c r="I79" s="810">
        <v>2</v>
      </c>
      <c r="J79" s="810">
        <v>2</v>
      </c>
      <c r="K79" s="811">
        <v>46073</v>
      </c>
      <c r="L79" s="811" t="s">
        <v>1194</v>
      </c>
      <c r="M79" s="931" t="s">
        <v>1233</v>
      </c>
      <c r="N79" s="810" t="s">
        <v>1125</v>
      </c>
      <c r="O79" s="810" t="s">
        <v>1141</v>
      </c>
      <c r="P79" s="810" t="s">
        <v>1051</v>
      </c>
      <c r="Q79" s="931">
        <v>46073</v>
      </c>
      <c r="R79" s="931">
        <v>46147</v>
      </c>
      <c r="S79" s="810"/>
      <c r="T79" s="810">
        <v>0</v>
      </c>
      <c r="U79" s="810"/>
      <c r="V79" s="811" t="s">
        <v>207</v>
      </c>
      <c r="W79" s="1037">
        <f t="shared" si="2"/>
        <v>0</v>
      </c>
      <c r="X79" s="810"/>
      <c r="Y79" s="810">
        <v>0</v>
      </c>
    </row>
    <row r="80" spans="1:25" ht="43.5" customHeight="1">
      <c r="A80" s="810">
        <f t="shared" si="3"/>
        <v>78</v>
      </c>
      <c r="B80" s="810" t="s">
        <v>970</v>
      </c>
      <c r="C80" s="812" t="s">
        <v>1432</v>
      </c>
      <c r="D80" s="810" t="s">
        <v>1441</v>
      </c>
      <c r="E80" s="810" t="s">
        <v>1006</v>
      </c>
      <c r="F80" s="810" t="s">
        <v>1003</v>
      </c>
      <c r="G80" s="810" t="s">
        <v>1432</v>
      </c>
      <c r="H80" s="810" t="s">
        <v>1498</v>
      </c>
      <c r="I80" s="810" t="s">
        <v>1497</v>
      </c>
      <c r="J80" s="810" t="s">
        <v>1497</v>
      </c>
      <c r="K80" s="811">
        <v>46016</v>
      </c>
      <c r="L80" s="811" t="s">
        <v>1234</v>
      </c>
      <c r="M80" s="931" t="s">
        <v>1235</v>
      </c>
      <c r="N80" s="810" t="s">
        <v>1126</v>
      </c>
      <c r="O80" s="810" t="s">
        <v>1127</v>
      </c>
      <c r="P80" s="810" t="s">
        <v>1050</v>
      </c>
      <c r="Q80" s="931">
        <v>45962</v>
      </c>
      <c r="R80" s="931">
        <v>46021</v>
      </c>
      <c r="S80" s="810"/>
      <c r="T80" s="810">
        <v>0</v>
      </c>
      <c r="U80" s="810"/>
      <c r="V80" s="811" t="s">
        <v>207</v>
      </c>
      <c r="W80" s="1037" t="e">
        <f t="shared" si="2"/>
        <v>#VALUE!</v>
      </c>
      <c r="X80" s="810"/>
      <c r="Y80" s="810">
        <v>86000</v>
      </c>
    </row>
    <row r="81" spans="1:25" ht="43.5" customHeight="1">
      <c r="A81" s="810">
        <f t="shared" si="3"/>
        <v>79</v>
      </c>
      <c r="B81" s="810" t="s">
        <v>970</v>
      </c>
      <c r="C81" s="812" t="s">
        <v>1432</v>
      </c>
      <c r="D81" s="810" t="s">
        <v>1442</v>
      </c>
      <c r="E81" s="810" t="s">
        <v>1006</v>
      </c>
      <c r="F81" s="810" t="s">
        <v>1003</v>
      </c>
      <c r="G81" s="810" t="s">
        <v>1432</v>
      </c>
      <c r="H81" s="810" t="s">
        <v>1498</v>
      </c>
      <c r="I81" s="810" t="s">
        <v>1497</v>
      </c>
      <c r="J81" s="810" t="s">
        <v>1497</v>
      </c>
      <c r="K81" s="811">
        <v>46073</v>
      </c>
      <c r="L81" s="811" t="s">
        <v>1118</v>
      </c>
      <c r="M81" s="931" t="s">
        <v>1088</v>
      </c>
      <c r="N81" s="810" t="s">
        <v>1236</v>
      </c>
      <c r="O81" s="810" t="s">
        <v>1088</v>
      </c>
      <c r="P81" s="810" t="s">
        <v>1050</v>
      </c>
      <c r="Q81" s="931">
        <v>46037</v>
      </c>
      <c r="R81" s="931">
        <v>46052</v>
      </c>
      <c r="S81" s="810"/>
      <c r="T81" s="810">
        <v>0</v>
      </c>
      <c r="U81" s="810"/>
      <c r="V81" s="811" t="s">
        <v>207</v>
      </c>
      <c r="W81" s="1037" t="e">
        <f t="shared" si="2"/>
        <v>#VALUE!</v>
      </c>
      <c r="X81" s="810"/>
      <c r="Y81" s="810">
        <v>0</v>
      </c>
    </row>
    <row r="82" spans="1:25" ht="43.5" customHeight="1">
      <c r="A82" s="810">
        <f t="shared" si="3"/>
        <v>80</v>
      </c>
      <c r="B82" s="810" t="s">
        <v>970</v>
      </c>
      <c r="C82" s="812" t="s">
        <v>1432</v>
      </c>
      <c r="D82" s="810" t="s">
        <v>1443</v>
      </c>
      <c r="E82" s="810" t="s">
        <v>1006</v>
      </c>
      <c r="F82" s="810" t="s">
        <v>1003</v>
      </c>
      <c r="G82" s="810" t="s">
        <v>1432</v>
      </c>
      <c r="H82" s="810" t="s">
        <v>1498</v>
      </c>
      <c r="I82" s="810">
        <v>6</v>
      </c>
      <c r="J82" s="810">
        <v>6</v>
      </c>
      <c r="K82" s="811">
        <v>46082</v>
      </c>
      <c r="L82" s="811" t="s">
        <v>1118</v>
      </c>
      <c r="M82" s="931" t="s">
        <v>1088</v>
      </c>
      <c r="N82" s="810" t="s">
        <v>1124</v>
      </c>
      <c r="O82" s="810" t="s">
        <v>1142</v>
      </c>
      <c r="P82" s="810" t="s">
        <v>1050</v>
      </c>
      <c r="Q82" s="931">
        <v>46115</v>
      </c>
      <c r="R82" s="931">
        <v>46145</v>
      </c>
      <c r="S82" s="810"/>
      <c r="T82" s="810">
        <v>0</v>
      </c>
      <c r="U82" s="810"/>
      <c r="V82" s="811" t="s">
        <v>207</v>
      </c>
      <c r="W82" s="1037">
        <f t="shared" si="2"/>
        <v>0</v>
      </c>
      <c r="X82" s="810"/>
      <c r="Y82" s="810">
        <v>0</v>
      </c>
    </row>
    <row r="83" spans="1:25" ht="43.5" customHeight="1">
      <c r="A83" s="810">
        <f t="shared" si="3"/>
        <v>81</v>
      </c>
      <c r="B83" s="810" t="s">
        <v>970</v>
      </c>
      <c r="C83" s="812" t="s">
        <v>1432</v>
      </c>
      <c r="D83" s="810" t="s">
        <v>1444</v>
      </c>
      <c r="E83" s="810" t="s">
        <v>1006</v>
      </c>
      <c r="F83" s="810" t="s">
        <v>1003</v>
      </c>
      <c r="G83" s="810" t="s">
        <v>1432</v>
      </c>
      <c r="H83" s="810" t="s">
        <v>1498</v>
      </c>
      <c r="I83" s="810">
        <v>22</v>
      </c>
      <c r="J83" s="810">
        <v>22</v>
      </c>
      <c r="K83" s="811">
        <v>46032</v>
      </c>
      <c r="L83" s="811" t="s">
        <v>1226</v>
      </c>
      <c r="M83" s="931" t="s">
        <v>1227</v>
      </c>
      <c r="N83" s="810" t="s">
        <v>1081</v>
      </c>
      <c r="O83" s="810" t="s">
        <v>1060</v>
      </c>
      <c r="P83" s="810" t="s">
        <v>1050</v>
      </c>
      <c r="Q83" s="931">
        <v>46042</v>
      </c>
      <c r="R83" s="931">
        <v>46072</v>
      </c>
      <c r="S83" s="810"/>
      <c r="T83" s="810">
        <v>88</v>
      </c>
      <c r="U83" s="810"/>
      <c r="V83" s="811" t="s">
        <v>207</v>
      </c>
      <c r="W83" s="1037">
        <f t="shared" si="2"/>
        <v>4</v>
      </c>
      <c r="X83" s="810"/>
      <c r="Y83" s="810">
        <v>88</v>
      </c>
    </row>
    <row r="84" spans="1:25" ht="43.5" customHeight="1">
      <c r="A84" s="810">
        <f t="shared" si="3"/>
        <v>82</v>
      </c>
      <c r="B84" s="810" t="s">
        <v>970</v>
      </c>
      <c r="C84" s="812" t="s">
        <v>1432</v>
      </c>
      <c r="D84" s="810" t="s">
        <v>1445</v>
      </c>
      <c r="E84" s="810" t="s">
        <v>1006</v>
      </c>
      <c r="F84" s="810" t="s">
        <v>1005</v>
      </c>
      <c r="G84" s="810" t="s">
        <v>1432</v>
      </c>
      <c r="H84" s="810" t="s">
        <v>1498</v>
      </c>
      <c r="I84" s="810">
        <v>6</v>
      </c>
      <c r="J84" s="810">
        <v>6</v>
      </c>
      <c r="K84" s="811">
        <v>46054</v>
      </c>
      <c r="L84" s="811" t="s">
        <v>1118</v>
      </c>
      <c r="M84" s="931" t="s">
        <v>1088</v>
      </c>
      <c r="N84" s="810" t="s">
        <v>1088</v>
      </c>
      <c r="O84" s="810" t="s">
        <v>1088</v>
      </c>
      <c r="P84" s="810" t="s">
        <v>1050</v>
      </c>
      <c r="Q84" s="931">
        <v>46114</v>
      </c>
      <c r="R84" s="931">
        <v>46144</v>
      </c>
      <c r="S84" s="810"/>
      <c r="T84" s="810">
        <v>0</v>
      </c>
      <c r="U84" s="810"/>
      <c r="V84" s="811" t="s">
        <v>207</v>
      </c>
      <c r="W84" s="1037">
        <f t="shared" si="2"/>
        <v>0</v>
      </c>
      <c r="X84" s="810"/>
      <c r="Y84" s="810">
        <v>0</v>
      </c>
    </row>
    <row r="85" spans="1:25" ht="43.5" customHeight="1">
      <c r="A85" s="810">
        <f t="shared" si="3"/>
        <v>83</v>
      </c>
      <c r="B85" s="810" t="s">
        <v>970</v>
      </c>
      <c r="C85" s="812" t="s">
        <v>1432</v>
      </c>
      <c r="D85" s="810" t="s">
        <v>1446</v>
      </c>
      <c r="E85" s="810" t="s">
        <v>1006</v>
      </c>
      <c r="F85" s="810" t="s">
        <v>1005</v>
      </c>
      <c r="G85" s="810" t="s">
        <v>1432</v>
      </c>
      <c r="H85" s="810" t="s">
        <v>1498</v>
      </c>
      <c r="I85" s="810">
        <v>3</v>
      </c>
      <c r="J85" s="810">
        <v>3</v>
      </c>
      <c r="K85" s="811">
        <v>46091</v>
      </c>
      <c r="L85" s="811" t="s">
        <v>1118</v>
      </c>
      <c r="M85" s="931" t="s">
        <v>1088</v>
      </c>
      <c r="N85" s="810" t="s">
        <v>1088</v>
      </c>
      <c r="O85" s="810" t="s">
        <v>1088</v>
      </c>
      <c r="P85" s="810" t="s">
        <v>1050</v>
      </c>
      <c r="Q85" s="931">
        <v>46094</v>
      </c>
      <c r="R85" s="931">
        <v>46109</v>
      </c>
      <c r="S85" s="810"/>
      <c r="T85" s="810">
        <v>0</v>
      </c>
      <c r="U85" s="810"/>
      <c r="V85" s="811" t="s">
        <v>207</v>
      </c>
      <c r="W85" s="1037">
        <f t="shared" si="2"/>
        <v>0</v>
      </c>
      <c r="X85" s="810"/>
      <c r="Y85" s="810">
        <v>0</v>
      </c>
    </row>
    <row r="86" spans="1:25" ht="43.5" customHeight="1">
      <c r="A86" s="810">
        <f t="shared" si="3"/>
        <v>84</v>
      </c>
      <c r="B86" s="810" t="s">
        <v>970</v>
      </c>
      <c r="C86" s="812" t="s">
        <v>1432</v>
      </c>
      <c r="D86" s="810" t="s">
        <v>1447</v>
      </c>
      <c r="E86" s="810" t="s">
        <v>1006</v>
      </c>
      <c r="F86" s="810" t="s">
        <v>1005</v>
      </c>
      <c r="G86" s="810" t="s">
        <v>1432</v>
      </c>
      <c r="H86" s="810" t="s">
        <v>1498</v>
      </c>
      <c r="I86" s="810" t="s">
        <v>1497</v>
      </c>
      <c r="J86" s="810" t="s">
        <v>1497</v>
      </c>
      <c r="K86" s="811">
        <v>46090</v>
      </c>
      <c r="L86" s="811" t="s">
        <v>1118</v>
      </c>
      <c r="M86" s="931" t="s">
        <v>1088</v>
      </c>
      <c r="N86" s="810" t="s">
        <v>1088</v>
      </c>
      <c r="O86" s="810" t="s">
        <v>1088</v>
      </c>
      <c r="P86" s="810" t="s">
        <v>1050</v>
      </c>
      <c r="Q86" s="931">
        <v>46129</v>
      </c>
      <c r="R86" s="931">
        <v>46144</v>
      </c>
      <c r="S86" s="810"/>
      <c r="T86" s="810">
        <v>0</v>
      </c>
      <c r="U86" s="810"/>
      <c r="V86" s="811" t="s">
        <v>207</v>
      </c>
      <c r="W86" s="1037" t="e">
        <f t="shared" si="2"/>
        <v>#VALUE!</v>
      </c>
      <c r="X86" s="810"/>
      <c r="Y86" s="810">
        <v>0</v>
      </c>
    </row>
    <row r="87" spans="1:25" ht="43.5" customHeight="1">
      <c r="A87" s="810">
        <f t="shared" si="3"/>
        <v>85</v>
      </c>
      <c r="B87" s="810" t="s">
        <v>970</v>
      </c>
      <c r="C87" s="812" t="s">
        <v>1432</v>
      </c>
      <c r="D87" s="810" t="s">
        <v>1448</v>
      </c>
      <c r="E87" s="810" t="s">
        <v>1006</v>
      </c>
      <c r="F87" s="810" t="s">
        <v>1005</v>
      </c>
      <c r="G87" s="810" t="s">
        <v>1432</v>
      </c>
      <c r="H87" s="810" t="s">
        <v>1498</v>
      </c>
      <c r="I87" s="810" t="s">
        <v>1497</v>
      </c>
      <c r="J87" s="810" t="s">
        <v>1497</v>
      </c>
      <c r="K87" s="811">
        <v>46090</v>
      </c>
      <c r="L87" s="811" t="s">
        <v>1118</v>
      </c>
      <c r="M87" s="931" t="s">
        <v>1088</v>
      </c>
      <c r="N87" s="810" t="s">
        <v>1088</v>
      </c>
      <c r="O87" s="810" t="s">
        <v>1088</v>
      </c>
      <c r="P87" s="810" t="s">
        <v>1050</v>
      </c>
      <c r="Q87" s="931">
        <v>46105</v>
      </c>
      <c r="R87" s="931">
        <v>46120</v>
      </c>
      <c r="S87" s="810"/>
      <c r="T87" s="810">
        <v>0</v>
      </c>
      <c r="U87" s="810"/>
      <c r="V87" s="811" t="s">
        <v>207</v>
      </c>
      <c r="W87" s="1037" t="e">
        <f t="shared" si="2"/>
        <v>#VALUE!</v>
      </c>
      <c r="X87" s="810"/>
      <c r="Y87" s="810">
        <v>0</v>
      </c>
    </row>
    <row r="88" spans="1:25" ht="43.5" customHeight="1">
      <c r="A88" s="810">
        <f t="shared" si="3"/>
        <v>86</v>
      </c>
      <c r="B88" s="810" t="s">
        <v>970</v>
      </c>
      <c r="C88" s="812" t="s">
        <v>1432</v>
      </c>
      <c r="D88" s="810" t="s">
        <v>1449</v>
      </c>
      <c r="E88" s="810" t="s">
        <v>1006</v>
      </c>
      <c r="F88" s="810" t="s">
        <v>1005</v>
      </c>
      <c r="G88" s="810" t="s">
        <v>1432</v>
      </c>
      <c r="H88" s="810" t="s">
        <v>1498</v>
      </c>
      <c r="I88" s="810">
        <v>4</v>
      </c>
      <c r="J88" s="810">
        <v>4</v>
      </c>
      <c r="K88" s="811">
        <v>46207</v>
      </c>
      <c r="L88" s="811" t="s">
        <v>1118</v>
      </c>
      <c r="M88" s="931" t="s">
        <v>1088</v>
      </c>
      <c r="N88" s="810" t="s">
        <v>1088</v>
      </c>
      <c r="O88" s="810" t="s">
        <v>1088</v>
      </c>
      <c r="P88" s="810" t="s">
        <v>1050</v>
      </c>
      <c r="Q88" s="931">
        <v>46222</v>
      </c>
      <c r="R88" s="931">
        <v>46237</v>
      </c>
      <c r="S88" s="810"/>
      <c r="T88" s="810">
        <v>0</v>
      </c>
      <c r="U88" s="810"/>
      <c r="V88" s="811" t="s">
        <v>207</v>
      </c>
      <c r="W88" s="1037">
        <f t="shared" si="2"/>
        <v>0</v>
      </c>
      <c r="X88" s="810"/>
      <c r="Y88" s="810">
        <v>0</v>
      </c>
    </row>
    <row r="89" spans="1:25" ht="43.5" customHeight="1">
      <c r="A89" s="810">
        <f t="shared" si="3"/>
        <v>87</v>
      </c>
      <c r="B89" s="810" t="s">
        <v>970</v>
      </c>
      <c r="C89" s="812" t="s">
        <v>1432</v>
      </c>
      <c r="D89" s="810" t="s">
        <v>1450</v>
      </c>
      <c r="E89" s="810" t="s">
        <v>1006</v>
      </c>
      <c r="F89" s="810" t="s">
        <v>1003</v>
      </c>
      <c r="G89" s="810" t="s">
        <v>1432</v>
      </c>
      <c r="H89" s="810" t="s">
        <v>1498</v>
      </c>
      <c r="I89" s="810">
        <v>4</v>
      </c>
      <c r="J89" s="810">
        <v>4</v>
      </c>
      <c r="K89" s="811">
        <v>45942</v>
      </c>
      <c r="L89" s="811">
        <v>45976</v>
      </c>
      <c r="M89" s="931" t="s">
        <v>1237</v>
      </c>
      <c r="N89" s="810" t="s">
        <v>1083</v>
      </c>
      <c r="O89" s="810" t="s">
        <v>1062</v>
      </c>
      <c r="P89" s="810" t="s">
        <v>1051</v>
      </c>
      <c r="Q89" s="931">
        <v>45957</v>
      </c>
      <c r="R89" s="931">
        <v>45972</v>
      </c>
      <c r="S89" s="810"/>
      <c r="T89" s="810">
        <v>0</v>
      </c>
      <c r="U89" s="810"/>
      <c r="V89" s="811" t="s">
        <v>207</v>
      </c>
      <c r="W89" s="1037">
        <f t="shared" si="2"/>
        <v>615</v>
      </c>
      <c r="X89" s="810"/>
      <c r="Y89" s="810">
        <v>2460</v>
      </c>
    </row>
    <row r="90" spans="1:25" ht="43.5" customHeight="1">
      <c r="A90" s="810">
        <f t="shared" si="3"/>
        <v>88</v>
      </c>
      <c r="B90" s="810" t="s">
        <v>970</v>
      </c>
      <c r="C90" s="812" t="s">
        <v>1432</v>
      </c>
      <c r="D90" s="810" t="s">
        <v>1451</v>
      </c>
      <c r="E90" s="810" t="s">
        <v>1006</v>
      </c>
      <c r="F90" s="810" t="s">
        <v>1003</v>
      </c>
      <c r="G90" s="810" t="s">
        <v>1432</v>
      </c>
      <c r="H90" s="810" t="s">
        <v>1498</v>
      </c>
      <c r="I90" s="810">
        <v>4</v>
      </c>
      <c r="J90" s="810">
        <v>4</v>
      </c>
      <c r="K90" s="811" t="s">
        <v>1272</v>
      </c>
      <c r="L90" s="811" t="s">
        <v>1118</v>
      </c>
      <c r="M90" s="931" t="s">
        <v>1088</v>
      </c>
      <c r="N90" s="810" t="s">
        <v>1084</v>
      </c>
      <c r="O90" s="810" t="s">
        <v>1063</v>
      </c>
      <c r="P90" s="810" t="s">
        <v>1051</v>
      </c>
      <c r="Q90" s="931">
        <v>46096</v>
      </c>
      <c r="R90" s="931">
        <v>46111</v>
      </c>
      <c r="S90" s="810"/>
      <c r="T90" s="810">
        <v>0</v>
      </c>
      <c r="U90" s="810"/>
      <c r="V90" s="811" t="s">
        <v>207</v>
      </c>
      <c r="W90" s="1037">
        <f t="shared" si="2"/>
        <v>0</v>
      </c>
      <c r="X90" s="810"/>
      <c r="Y90" s="810">
        <v>0</v>
      </c>
    </row>
    <row r="91" spans="1:25" ht="43.5" customHeight="1">
      <c r="A91" s="810">
        <f t="shared" si="3"/>
        <v>89</v>
      </c>
      <c r="B91" s="810" t="s">
        <v>970</v>
      </c>
      <c r="C91" s="812" t="s">
        <v>1432</v>
      </c>
      <c r="D91" s="810" t="s">
        <v>1452</v>
      </c>
      <c r="E91" s="810" t="s">
        <v>1006</v>
      </c>
      <c r="F91" s="810" t="s">
        <v>1003</v>
      </c>
      <c r="G91" s="810" t="s">
        <v>1432</v>
      </c>
      <c r="H91" s="810" t="s">
        <v>1498</v>
      </c>
      <c r="I91" s="810">
        <v>4</v>
      </c>
      <c r="J91" s="810">
        <v>4</v>
      </c>
      <c r="K91" s="811">
        <v>45934</v>
      </c>
      <c r="L91" s="811">
        <v>45971</v>
      </c>
      <c r="M91" s="931" t="s">
        <v>1238</v>
      </c>
      <c r="N91" s="810" t="s">
        <v>1239</v>
      </c>
      <c r="O91" s="810" t="s">
        <v>1232</v>
      </c>
      <c r="P91" s="810" t="s">
        <v>1051</v>
      </c>
      <c r="Q91" s="931">
        <v>45949</v>
      </c>
      <c r="R91" s="931">
        <v>45964</v>
      </c>
      <c r="S91" s="810"/>
      <c r="T91" s="810">
        <v>13800</v>
      </c>
      <c r="U91" s="810"/>
      <c r="V91" s="811" t="s">
        <v>207</v>
      </c>
      <c r="W91" s="1037">
        <f t="shared" si="2"/>
        <v>3450</v>
      </c>
      <c r="X91" s="810"/>
      <c r="Y91" s="810">
        <v>13800</v>
      </c>
    </row>
    <row r="92" spans="1:25" ht="43.5" customHeight="1">
      <c r="A92" s="810">
        <f t="shared" si="3"/>
        <v>90</v>
      </c>
      <c r="B92" s="810" t="s">
        <v>970</v>
      </c>
      <c r="C92" s="812" t="s">
        <v>1432</v>
      </c>
      <c r="D92" s="810" t="s">
        <v>1453</v>
      </c>
      <c r="E92" s="810" t="s">
        <v>1006</v>
      </c>
      <c r="F92" s="810" t="s">
        <v>1003</v>
      </c>
      <c r="G92" s="810" t="s">
        <v>1432</v>
      </c>
      <c r="H92" s="810" t="s">
        <v>1498</v>
      </c>
      <c r="I92" s="810">
        <v>4</v>
      </c>
      <c r="J92" s="810">
        <v>4</v>
      </c>
      <c r="K92" s="811">
        <v>45964</v>
      </c>
      <c r="L92" s="811">
        <v>45969</v>
      </c>
      <c r="M92" s="931" t="s">
        <v>1240</v>
      </c>
      <c r="N92" s="810" t="s">
        <v>1241</v>
      </c>
      <c r="O92" s="810" t="s">
        <v>1242</v>
      </c>
      <c r="P92" s="810" t="s">
        <v>1051</v>
      </c>
      <c r="Q92" s="931">
        <v>45979</v>
      </c>
      <c r="R92" s="931">
        <v>45994</v>
      </c>
      <c r="S92" s="810"/>
      <c r="T92" s="810">
        <v>10516</v>
      </c>
      <c r="U92" s="810"/>
      <c r="V92" s="811" t="s">
        <v>207</v>
      </c>
      <c r="W92" s="1037">
        <f t="shared" si="2"/>
        <v>2629</v>
      </c>
      <c r="X92" s="810"/>
      <c r="Y92" s="810">
        <v>10516</v>
      </c>
    </row>
    <row r="93" spans="1:25" ht="43.5" customHeight="1">
      <c r="A93" s="810">
        <f t="shared" si="3"/>
        <v>91</v>
      </c>
      <c r="B93" s="810" t="s">
        <v>970</v>
      </c>
      <c r="C93" s="812" t="s">
        <v>1432</v>
      </c>
      <c r="D93" s="810" t="s">
        <v>1454</v>
      </c>
      <c r="E93" s="810" t="s">
        <v>1006</v>
      </c>
      <c r="F93" s="810" t="s">
        <v>1003</v>
      </c>
      <c r="G93" s="810" t="s">
        <v>1432</v>
      </c>
      <c r="H93" s="810" t="s">
        <v>1498</v>
      </c>
      <c r="I93" s="810">
        <v>4</v>
      </c>
      <c r="J93" s="810">
        <v>4</v>
      </c>
      <c r="K93" s="811" t="s">
        <v>1243</v>
      </c>
      <c r="L93" s="811">
        <v>45986</v>
      </c>
      <c r="M93" s="931" t="s">
        <v>1244</v>
      </c>
      <c r="N93" s="810" t="s">
        <v>1126</v>
      </c>
      <c r="O93" s="810" t="s">
        <v>1127</v>
      </c>
      <c r="P93" s="810" t="s">
        <v>1050</v>
      </c>
      <c r="Q93" s="931">
        <v>45962</v>
      </c>
      <c r="R93" s="931">
        <v>45972</v>
      </c>
      <c r="S93" s="810"/>
      <c r="T93" s="810">
        <v>86730</v>
      </c>
      <c r="U93" s="810"/>
      <c r="V93" s="811" t="s">
        <v>207</v>
      </c>
      <c r="W93" s="1037">
        <f t="shared" si="2"/>
        <v>21682.5</v>
      </c>
      <c r="X93" s="810"/>
      <c r="Y93" s="810">
        <v>86730</v>
      </c>
    </row>
    <row r="94" spans="1:25" ht="43.5" customHeight="1">
      <c r="A94" s="810">
        <f t="shared" si="3"/>
        <v>92</v>
      </c>
      <c r="B94" s="810" t="s">
        <v>970</v>
      </c>
      <c r="C94" s="812" t="s">
        <v>1432</v>
      </c>
      <c r="D94" s="810" t="s">
        <v>1455</v>
      </c>
      <c r="E94" s="810" t="s">
        <v>1006</v>
      </c>
      <c r="F94" s="810" t="s">
        <v>1003</v>
      </c>
      <c r="G94" s="810" t="s">
        <v>1432</v>
      </c>
      <c r="H94" s="810" t="s">
        <v>1498</v>
      </c>
      <c r="I94" s="810">
        <v>4</v>
      </c>
      <c r="J94" s="810">
        <v>4</v>
      </c>
      <c r="K94" s="811">
        <v>46069</v>
      </c>
      <c r="L94" s="811" t="s">
        <v>1118</v>
      </c>
      <c r="M94" s="931" t="s">
        <v>1088</v>
      </c>
      <c r="N94" s="810" t="s">
        <v>1086</v>
      </c>
      <c r="O94" s="810" t="s">
        <v>1065</v>
      </c>
      <c r="P94" s="810" t="s">
        <v>1050</v>
      </c>
      <c r="Q94" s="931">
        <v>46084</v>
      </c>
      <c r="R94" s="931">
        <v>46114</v>
      </c>
      <c r="S94" s="810"/>
      <c r="T94" s="810">
        <v>0</v>
      </c>
      <c r="U94" s="810"/>
      <c r="V94" s="811" t="s">
        <v>207</v>
      </c>
      <c r="W94" s="1037">
        <f t="shared" si="2"/>
        <v>0</v>
      </c>
      <c r="X94" s="810"/>
      <c r="Y94" s="810">
        <v>0</v>
      </c>
    </row>
    <row r="95" spans="1:25" ht="43.5" customHeight="1">
      <c r="A95" s="810">
        <f t="shared" si="3"/>
        <v>93</v>
      </c>
      <c r="B95" s="810" t="s">
        <v>970</v>
      </c>
      <c r="C95" s="812" t="s">
        <v>1432</v>
      </c>
      <c r="D95" s="810" t="s">
        <v>1456</v>
      </c>
      <c r="E95" s="810" t="s">
        <v>1006</v>
      </c>
      <c r="F95" s="810" t="s">
        <v>1003</v>
      </c>
      <c r="G95" s="810" t="s">
        <v>1432</v>
      </c>
      <c r="H95" s="810" t="s">
        <v>1498</v>
      </c>
      <c r="I95" s="810">
        <v>6</v>
      </c>
      <c r="J95" s="810">
        <v>6</v>
      </c>
      <c r="K95" s="811">
        <v>45969</v>
      </c>
      <c r="L95" s="811">
        <v>45969</v>
      </c>
      <c r="M95" s="931" t="s">
        <v>1134</v>
      </c>
      <c r="N95" s="810" t="s">
        <v>1082</v>
      </c>
      <c r="O95" s="810" t="s">
        <v>1061</v>
      </c>
      <c r="P95" s="810" t="s">
        <v>1050</v>
      </c>
      <c r="Q95" s="931">
        <v>45969</v>
      </c>
      <c r="R95" s="931">
        <v>46120</v>
      </c>
      <c r="S95" s="810"/>
      <c r="T95" s="810">
        <v>0</v>
      </c>
      <c r="U95" s="810"/>
      <c r="V95" s="811" t="s">
        <v>207</v>
      </c>
      <c r="W95" s="1037">
        <f t="shared" si="2"/>
        <v>0</v>
      </c>
      <c r="X95" s="810"/>
      <c r="Y95" s="810">
        <v>0</v>
      </c>
    </row>
    <row r="96" spans="1:25" ht="43.5" customHeight="1">
      <c r="A96" s="810">
        <f t="shared" si="3"/>
        <v>94</v>
      </c>
      <c r="B96" s="810" t="s">
        <v>970</v>
      </c>
      <c r="C96" s="812" t="s">
        <v>1432</v>
      </c>
      <c r="D96" s="810" t="s">
        <v>1457</v>
      </c>
      <c r="E96" s="810" t="s">
        <v>1006</v>
      </c>
      <c r="F96" s="810" t="s">
        <v>1003</v>
      </c>
      <c r="G96" s="810" t="s">
        <v>1432</v>
      </c>
      <c r="H96" s="810" t="s">
        <v>879</v>
      </c>
      <c r="I96" s="810" t="s">
        <v>1497</v>
      </c>
      <c r="J96" s="810" t="s">
        <v>1497</v>
      </c>
      <c r="K96" s="811">
        <v>45969</v>
      </c>
      <c r="L96" s="811">
        <v>45969</v>
      </c>
      <c r="M96" s="931" t="s">
        <v>1134</v>
      </c>
      <c r="N96" s="810" t="s">
        <v>1082</v>
      </c>
      <c r="O96" s="810" t="s">
        <v>1061</v>
      </c>
      <c r="P96" s="810" t="s">
        <v>1050</v>
      </c>
      <c r="Q96" s="931">
        <v>45969</v>
      </c>
      <c r="R96" s="931">
        <v>46208</v>
      </c>
      <c r="S96" s="810"/>
      <c r="T96" s="810">
        <v>0</v>
      </c>
      <c r="U96" s="810"/>
      <c r="V96" s="811" t="s">
        <v>207</v>
      </c>
      <c r="W96" s="1037" t="e">
        <f t="shared" si="2"/>
        <v>#VALUE!</v>
      </c>
      <c r="X96" s="810"/>
      <c r="Y96" s="810">
        <v>0</v>
      </c>
    </row>
    <row r="97" spans="1:25" ht="43.5" customHeight="1">
      <c r="A97" s="810">
        <f t="shared" si="3"/>
        <v>95</v>
      </c>
      <c r="B97" s="810" t="s">
        <v>970</v>
      </c>
      <c r="C97" s="812" t="s">
        <v>1432</v>
      </c>
      <c r="D97" s="810" t="s">
        <v>1458</v>
      </c>
      <c r="E97" s="810" t="s">
        <v>1006</v>
      </c>
      <c r="F97" s="810" t="s">
        <v>1003</v>
      </c>
      <c r="G97" s="810" t="s">
        <v>1432</v>
      </c>
      <c r="H97" s="810" t="s">
        <v>879</v>
      </c>
      <c r="I97" s="810" t="s">
        <v>1497</v>
      </c>
      <c r="J97" s="810" t="s">
        <v>1497</v>
      </c>
      <c r="K97" s="811">
        <v>46107</v>
      </c>
      <c r="L97" s="811" t="s">
        <v>1118</v>
      </c>
      <c r="M97" s="931" t="s">
        <v>1088</v>
      </c>
      <c r="N97" s="810" t="s">
        <v>1092</v>
      </c>
      <c r="O97" s="810" t="s">
        <v>1070</v>
      </c>
      <c r="P97" s="810" t="s">
        <v>1050</v>
      </c>
      <c r="Q97" s="931">
        <v>46137</v>
      </c>
      <c r="R97" s="931">
        <v>46167</v>
      </c>
      <c r="S97" s="811"/>
      <c r="T97" s="810">
        <v>0</v>
      </c>
      <c r="U97" s="810"/>
      <c r="V97" s="811" t="s">
        <v>207</v>
      </c>
      <c r="W97" s="1037" t="e">
        <f t="shared" si="2"/>
        <v>#VALUE!</v>
      </c>
      <c r="X97" s="810"/>
      <c r="Y97" s="810">
        <v>0</v>
      </c>
    </row>
    <row r="98" spans="1:25" ht="43.5" customHeight="1">
      <c r="A98" s="810">
        <f t="shared" si="3"/>
        <v>96</v>
      </c>
      <c r="B98" s="810" t="s">
        <v>970</v>
      </c>
      <c r="C98" s="812" t="s">
        <v>1432</v>
      </c>
      <c r="D98" s="810" t="s">
        <v>1459</v>
      </c>
      <c r="E98" s="810" t="s">
        <v>1006</v>
      </c>
      <c r="F98" s="810" t="s">
        <v>1003</v>
      </c>
      <c r="G98" s="810" t="s">
        <v>1432</v>
      </c>
      <c r="H98" s="810" t="s">
        <v>1498</v>
      </c>
      <c r="I98" s="810">
        <v>3</v>
      </c>
      <c r="J98" s="810">
        <v>3</v>
      </c>
      <c r="K98" s="811">
        <v>46066</v>
      </c>
      <c r="L98" s="811" t="s">
        <v>1118</v>
      </c>
      <c r="M98" s="931" t="s">
        <v>1088</v>
      </c>
      <c r="N98" s="810" t="s">
        <v>1088</v>
      </c>
      <c r="O98" s="810" t="s">
        <v>1088</v>
      </c>
      <c r="P98" s="810" t="s">
        <v>1050</v>
      </c>
      <c r="Q98" s="931">
        <v>46096</v>
      </c>
      <c r="R98" s="931">
        <v>46126</v>
      </c>
      <c r="S98" s="811"/>
      <c r="T98" s="810">
        <v>0</v>
      </c>
      <c r="U98" s="810"/>
      <c r="V98" s="811" t="s">
        <v>207</v>
      </c>
      <c r="W98" s="1037">
        <f t="shared" si="2"/>
        <v>0</v>
      </c>
      <c r="X98" s="810"/>
      <c r="Y98" s="810">
        <v>0</v>
      </c>
    </row>
    <row r="99" spans="1:25" ht="43.5" customHeight="1">
      <c r="A99" s="810">
        <f t="shared" si="3"/>
        <v>97</v>
      </c>
      <c r="B99" s="810" t="s">
        <v>970</v>
      </c>
      <c r="C99" s="812" t="s">
        <v>1432</v>
      </c>
      <c r="D99" s="810" t="s">
        <v>1460</v>
      </c>
      <c r="E99" s="810" t="s">
        <v>1006</v>
      </c>
      <c r="F99" s="810" t="s">
        <v>1003</v>
      </c>
      <c r="G99" s="810" t="s">
        <v>1432</v>
      </c>
      <c r="H99" s="810" t="s">
        <v>1498</v>
      </c>
      <c r="I99" s="810">
        <v>1</v>
      </c>
      <c r="J99" s="810">
        <v>1</v>
      </c>
      <c r="K99" s="811">
        <v>46098</v>
      </c>
      <c r="L99" s="811" t="s">
        <v>1118</v>
      </c>
      <c r="M99" s="931" t="s">
        <v>1088</v>
      </c>
      <c r="N99" s="810" t="s">
        <v>1088</v>
      </c>
      <c r="O99" s="810" t="s">
        <v>1088</v>
      </c>
      <c r="P99" s="810" t="s">
        <v>1050</v>
      </c>
      <c r="Q99" s="931">
        <v>46128</v>
      </c>
      <c r="R99" s="931">
        <v>46158</v>
      </c>
      <c r="S99" s="811"/>
      <c r="T99" s="810">
        <v>0</v>
      </c>
      <c r="U99" s="810"/>
      <c r="V99" s="811" t="s">
        <v>207</v>
      </c>
      <c r="W99" s="1037">
        <f t="shared" si="2"/>
        <v>0</v>
      </c>
      <c r="X99" s="810"/>
      <c r="Y99" s="810">
        <v>0</v>
      </c>
    </row>
    <row r="100" spans="1:25" ht="43.5" customHeight="1">
      <c r="A100" s="810">
        <f t="shared" si="3"/>
        <v>98</v>
      </c>
      <c r="B100" s="810" t="s">
        <v>970</v>
      </c>
      <c r="C100" s="812" t="s">
        <v>1432</v>
      </c>
      <c r="D100" s="810" t="s">
        <v>1461</v>
      </c>
      <c r="E100" s="810" t="s">
        <v>1006</v>
      </c>
      <c r="F100" s="810" t="s">
        <v>1003</v>
      </c>
      <c r="G100" s="810" t="s">
        <v>1432</v>
      </c>
      <c r="H100" s="810" t="s">
        <v>1498</v>
      </c>
      <c r="I100" s="810">
        <v>1</v>
      </c>
      <c r="J100" s="810">
        <v>1</v>
      </c>
      <c r="K100" s="811" t="s">
        <v>1273</v>
      </c>
      <c r="L100" s="811" t="s">
        <v>1118</v>
      </c>
      <c r="M100" s="931" t="s">
        <v>1088</v>
      </c>
      <c r="N100" s="810" t="s">
        <v>1088</v>
      </c>
      <c r="O100" s="810" t="s">
        <v>1088</v>
      </c>
      <c r="P100" s="810" t="s">
        <v>1050</v>
      </c>
      <c r="Q100" s="931">
        <v>46103</v>
      </c>
      <c r="R100" s="931">
        <v>46133</v>
      </c>
      <c r="S100" s="811"/>
      <c r="T100" s="810">
        <v>0</v>
      </c>
      <c r="U100" s="810"/>
      <c r="V100" s="811" t="s">
        <v>207</v>
      </c>
      <c r="W100" s="1037">
        <f t="shared" si="2"/>
        <v>0</v>
      </c>
      <c r="X100" s="810"/>
      <c r="Y100" s="810">
        <v>0</v>
      </c>
    </row>
    <row r="101" spans="1:25" ht="43.5" customHeight="1">
      <c r="A101" s="810">
        <f t="shared" si="3"/>
        <v>99</v>
      </c>
      <c r="B101" s="810" t="s">
        <v>970</v>
      </c>
      <c r="C101" s="812" t="s">
        <v>1432</v>
      </c>
      <c r="D101" s="810" t="s">
        <v>1462</v>
      </c>
      <c r="E101" s="810" t="s">
        <v>1006</v>
      </c>
      <c r="F101" s="810" t="s">
        <v>1003</v>
      </c>
      <c r="G101" s="810" t="s">
        <v>1432</v>
      </c>
      <c r="H101" s="810" t="s">
        <v>1498</v>
      </c>
      <c r="I101" s="810">
        <v>2</v>
      </c>
      <c r="J101" s="810">
        <v>2</v>
      </c>
      <c r="K101" s="811" t="s">
        <v>1245</v>
      </c>
      <c r="L101" s="811" t="s">
        <v>1246</v>
      </c>
      <c r="M101" s="931" t="s">
        <v>1130</v>
      </c>
      <c r="N101" s="810" t="s">
        <v>1094</v>
      </c>
      <c r="O101" s="810" t="s">
        <v>1072</v>
      </c>
      <c r="P101" s="810" t="s">
        <v>1051</v>
      </c>
      <c r="Q101" s="931">
        <v>45978</v>
      </c>
      <c r="R101" s="931">
        <v>46008</v>
      </c>
      <c r="S101" s="811"/>
      <c r="T101" s="810">
        <v>202</v>
      </c>
      <c r="U101" s="810"/>
      <c r="V101" s="811" t="s">
        <v>207</v>
      </c>
      <c r="W101" s="1037">
        <f t="shared" si="2"/>
        <v>101</v>
      </c>
      <c r="X101" s="810"/>
      <c r="Y101" s="810">
        <v>202</v>
      </c>
    </row>
    <row r="102" spans="1:25" ht="43.5" customHeight="1">
      <c r="A102" s="810">
        <f t="shared" si="3"/>
        <v>100</v>
      </c>
      <c r="B102" s="810" t="s">
        <v>970</v>
      </c>
      <c r="C102" s="812" t="s">
        <v>1432</v>
      </c>
      <c r="D102" s="810" t="s">
        <v>1463</v>
      </c>
      <c r="E102" s="810" t="s">
        <v>1006</v>
      </c>
      <c r="F102" s="810" t="s">
        <v>1003</v>
      </c>
      <c r="G102" s="810" t="s">
        <v>1432</v>
      </c>
      <c r="H102" s="810" t="s">
        <v>1498</v>
      </c>
      <c r="I102" s="810">
        <v>1</v>
      </c>
      <c r="J102" s="810">
        <v>1</v>
      </c>
      <c r="K102" s="811">
        <v>46068</v>
      </c>
      <c r="L102" s="811" t="s">
        <v>1118</v>
      </c>
      <c r="M102" s="931" t="s">
        <v>1088</v>
      </c>
      <c r="N102" s="810" t="s">
        <v>1095</v>
      </c>
      <c r="O102" s="810" t="s">
        <v>1073</v>
      </c>
      <c r="P102" s="810" t="s">
        <v>1050</v>
      </c>
      <c r="Q102" s="931">
        <v>46069</v>
      </c>
      <c r="R102" s="931">
        <v>46098</v>
      </c>
      <c r="S102" s="811"/>
      <c r="T102" s="810">
        <v>0</v>
      </c>
      <c r="U102" s="810"/>
      <c r="V102" s="811" t="s">
        <v>207</v>
      </c>
      <c r="W102" s="1037">
        <f t="shared" si="2"/>
        <v>0</v>
      </c>
      <c r="X102" s="810"/>
      <c r="Y102" s="810">
        <v>0</v>
      </c>
    </row>
    <row r="103" spans="1:25" ht="43.5" customHeight="1">
      <c r="A103" s="810">
        <f t="shared" si="3"/>
        <v>101</v>
      </c>
      <c r="B103" s="810" t="s">
        <v>970</v>
      </c>
      <c r="C103" s="812" t="s">
        <v>1432</v>
      </c>
      <c r="D103" s="810" t="s">
        <v>1464</v>
      </c>
      <c r="E103" s="810" t="s">
        <v>1006</v>
      </c>
      <c r="F103" s="810" t="s">
        <v>1003</v>
      </c>
      <c r="G103" s="810" t="s">
        <v>1432</v>
      </c>
      <c r="H103" s="810" t="s">
        <v>879</v>
      </c>
      <c r="I103" s="810" t="s">
        <v>1497</v>
      </c>
      <c r="J103" s="810" t="s">
        <v>1497</v>
      </c>
      <c r="K103" s="811">
        <v>46063</v>
      </c>
      <c r="L103" s="811" t="s">
        <v>1118</v>
      </c>
      <c r="M103" s="931" t="s">
        <v>1088</v>
      </c>
      <c r="N103" s="810" t="s">
        <v>1131</v>
      </c>
      <c r="O103" s="810" t="s">
        <v>1132</v>
      </c>
      <c r="P103" s="810" t="s">
        <v>1050</v>
      </c>
      <c r="Q103" s="931">
        <v>46073</v>
      </c>
      <c r="R103" s="931">
        <v>46066</v>
      </c>
      <c r="S103" s="811"/>
      <c r="T103" s="810">
        <v>0</v>
      </c>
      <c r="U103" s="810"/>
      <c r="V103" s="811" t="s">
        <v>207</v>
      </c>
      <c r="W103" s="1037" t="e">
        <f t="shared" si="2"/>
        <v>#VALUE!</v>
      </c>
      <c r="X103" s="810"/>
      <c r="Y103" s="810">
        <v>0</v>
      </c>
    </row>
    <row r="104" spans="1:25" ht="43.5" customHeight="1">
      <c r="A104" s="810">
        <f t="shared" si="3"/>
        <v>102</v>
      </c>
      <c r="B104" s="810" t="s">
        <v>970</v>
      </c>
      <c r="C104" s="812" t="s">
        <v>1432</v>
      </c>
      <c r="D104" s="810" t="s">
        <v>1465</v>
      </c>
      <c r="E104" s="810" t="s">
        <v>1006</v>
      </c>
      <c r="F104" s="810" t="s">
        <v>1003</v>
      </c>
      <c r="G104" s="810" t="s">
        <v>1432</v>
      </c>
      <c r="H104" s="810" t="s">
        <v>879</v>
      </c>
      <c r="I104" s="810" t="s">
        <v>1497</v>
      </c>
      <c r="J104" s="810" t="s">
        <v>1497</v>
      </c>
      <c r="K104" s="811">
        <v>46063</v>
      </c>
      <c r="L104" s="811" t="s">
        <v>1118</v>
      </c>
      <c r="M104" s="931" t="s">
        <v>1088</v>
      </c>
      <c r="N104" s="810" t="s">
        <v>1131</v>
      </c>
      <c r="O104" s="810" t="s">
        <v>1132</v>
      </c>
      <c r="P104" s="810" t="s">
        <v>1050</v>
      </c>
      <c r="Q104" s="931">
        <v>46073</v>
      </c>
      <c r="R104" s="931">
        <v>46066</v>
      </c>
      <c r="S104" s="811"/>
      <c r="T104" s="810">
        <v>0</v>
      </c>
      <c r="U104" s="810"/>
      <c r="V104" s="811" t="s">
        <v>207</v>
      </c>
      <c r="W104" s="1037" t="e">
        <f t="shared" si="2"/>
        <v>#VALUE!</v>
      </c>
      <c r="X104" s="810"/>
      <c r="Y104" s="810">
        <v>0</v>
      </c>
    </row>
    <row r="105" spans="1:25" ht="43.5" customHeight="1">
      <c r="A105" s="810">
        <f t="shared" si="3"/>
        <v>103</v>
      </c>
      <c r="B105" s="810" t="s">
        <v>970</v>
      </c>
      <c r="C105" s="812" t="s">
        <v>1432</v>
      </c>
      <c r="D105" s="810" t="s">
        <v>1466</v>
      </c>
      <c r="E105" s="810" t="s">
        <v>1006</v>
      </c>
      <c r="F105" s="810" t="s">
        <v>1003</v>
      </c>
      <c r="G105" s="810" t="s">
        <v>1432</v>
      </c>
      <c r="H105" s="810" t="s">
        <v>1498</v>
      </c>
      <c r="I105" s="810">
        <v>1</v>
      </c>
      <c r="J105" s="810">
        <v>1</v>
      </c>
      <c r="K105" s="811">
        <v>46063</v>
      </c>
      <c r="L105" s="811" t="s">
        <v>1118</v>
      </c>
      <c r="M105" s="931" t="s">
        <v>1088</v>
      </c>
      <c r="N105" s="810" t="s">
        <v>1131</v>
      </c>
      <c r="O105" s="810" t="s">
        <v>1132</v>
      </c>
      <c r="P105" s="810" t="s">
        <v>1050</v>
      </c>
      <c r="Q105" s="931">
        <v>46073</v>
      </c>
      <c r="R105" s="931">
        <v>46066</v>
      </c>
      <c r="S105" s="811"/>
      <c r="T105" s="810">
        <v>0</v>
      </c>
      <c r="U105" s="810"/>
      <c r="V105" s="811" t="s">
        <v>207</v>
      </c>
      <c r="W105" s="1037">
        <f t="shared" si="2"/>
        <v>0</v>
      </c>
      <c r="X105" s="810"/>
      <c r="Y105" s="810">
        <v>0</v>
      </c>
    </row>
    <row r="106" spans="1:25" ht="43.5" customHeight="1">
      <c r="A106" s="810">
        <f t="shared" si="3"/>
        <v>104</v>
      </c>
      <c r="B106" s="810" t="s">
        <v>970</v>
      </c>
      <c r="C106" s="812" t="s">
        <v>1432</v>
      </c>
      <c r="D106" s="810" t="s">
        <v>1467</v>
      </c>
      <c r="E106" s="810" t="s">
        <v>1006</v>
      </c>
      <c r="F106" s="810" t="s">
        <v>1003</v>
      </c>
      <c r="G106" s="810" t="s">
        <v>1432</v>
      </c>
      <c r="H106" s="810" t="s">
        <v>1498</v>
      </c>
      <c r="I106" s="810">
        <v>14</v>
      </c>
      <c r="J106" s="810">
        <v>14</v>
      </c>
      <c r="K106" s="811">
        <v>46171</v>
      </c>
      <c r="L106" s="811" t="s">
        <v>1118</v>
      </c>
      <c r="M106" s="931" t="s">
        <v>1088</v>
      </c>
      <c r="N106" s="810" t="s">
        <v>1088</v>
      </c>
      <c r="O106" s="810" t="s">
        <v>1088</v>
      </c>
      <c r="P106" s="810" t="s">
        <v>1050</v>
      </c>
      <c r="Q106" s="931">
        <v>46201</v>
      </c>
      <c r="R106" s="931">
        <v>46216</v>
      </c>
      <c r="S106" s="811"/>
      <c r="T106" s="810">
        <v>0</v>
      </c>
      <c r="U106" s="810"/>
      <c r="V106" s="811" t="s">
        <v>207</v>
      </c>
      <c r="W106" s="1037">
        <f t="shared" si="2"/>
        <v>0</v>
      </c>
      <c r="X106" s="810"/>
      <c r="Y106" s="810">
        <v>0</v>
      </c>
    </row>
    <row r="107" spans="1:25" ht="43.5" customHeight="1">
      <c r="A107" s="810">
        <f t="shared" si="3"/>
        <v>105</v>
      </c>
      <c r="B107" s="810" t="s">
        <v>970</v>
      </c>
      <c r="C107" s="812" t="s">
        <v>1432</v>
      </c>
      <c r="D107" s="810" t="s">
        <v>1468</v>
      </c>
      <c r="E107" s="810" t="s">
        <v>1006</v>
      </c>
      <c r="F107" s="810" t="s">
        <v>1003</v>
      </c>
      <c r="G107" s="810" t="s">
        <v>1432</v>
      </c>
      <c r="H107" s="810" t="s">
        <v>1498</v>
      </c>
      <c r="I107" s="810">
        <v>12</v>
      </c>
      <c r="J107" s="810">
        <v>12</v>
      </c>
      <c r="K107" s="811">
        <v>46064</v>
      </c>
      <c r="L107" s="811" t="s">
        <v>1118</v>
      </c>
      <c r="M107" s="931" t="s">
        <v>1088</v>
      </c>
      <c r="N107" s="810" t="s">
        <v>1088</v>
      </c>
      <c r="O107" s="810" t="s">
        <v>1088</v>
      </c>
      <c r="P107" s="810" t="s">
        <v>1050</v>
      </c>
      <c r="Q107" s="931">
        <v>46094</v>
      </c>
      <c r="R107" s="931">
        <v>46109</v>
      </c>
      <c r="S107" s="811"/>
      <c r="T107" s="810">
        <v>0</v>
      </c>
      <c r="U107" s="810"/>
      <c r="V107" s="811" t="s">
        <v>207</v>
      </c>
      <c r="W107" s="1037">
        <f t="shared" si="2"/>
        <v>0</v>
      </c>
      <c r="X107" s="810"/>
      <c r="Y107" s="810">
        <v>0</v>
      </c>
    </row>
    <row r="108" spans="1:25" ht="43.5" customHeight="1">
      <c r="A108" s="810">
        <f t="shared" si="3"/>
        <v>106</v>
      </c>
      <c r="B108" s="810" t="s">
        <v>970</v>
      </c>
      <c r="C108" s="812" t="s">
        <v>1432</v>
      </c>
      <c r="D108" s="810" t="s">
        <v>1469</v>
      </c>
      <c r="E108" s="810" t="s">
        <v>1006</v>
      </c>
      <c r="F108" s="810" t="s">
        <v>1003</v>
      </c>
      <c r="G108" s="810" t="s">
        <v>1432</v>
      </c>
      <c r="H108" s="810" t="s">
        <v>1498</v>
      </c>
      <c r="I108" s="810">
        <v>4</v>
      </c>
      <c r="J108" s="810">
        <v>4</v>
      </c>
      <c r="K108" s="811">
        <v>46099</v>
      </c>
      <c r="L108" s="811" t="s">
        <v>1118</v>
      </c>
      <c r="M108" s="931" t="s">
        <v>1088</v>
      </c>
      <c r="N108" s="810" t="s">
        <v>1088</v>
      </c>
      <c r="O108" s="810" t="s">
        <v>1088</v>
      </c>
      <c r="P108" s="810" t="s">
        <v>1050</v>
      </c>
      <c r="Q108" s="931">
        <v>46129</v>
      </c>
      <c r="R108" s="931">
        <v>46144</v>
      </c>
      <c r="S108" s="811"/>
      <c r="T108" s="810">
        <v>0</v>
      </c>
      <c r="U108" s="810"/>
      <c r="V108" s="811" t="s">
        <v>207</v>
      </c>
      <c r="W108" s="1037">
        <f t="shared" si="2"/>
        <v>0</v>
      </c>
      <c r="X108" s="810"/>
      <c r="Y108" s="810">
        <v>0</v>
      </c>
    </row>
    <row r="109" spans="1:25" ht="43.5" customHeight="1">
      <c r="A109" s="810">
        <f t="shared" si="3"/>
        <v>107</v>
      </c>
      <c r="B109" s="810" t="s">
        <v>970</v>
      </c>
      <c r="C109" s="812" t="s">
        <v>1432</v>
      </c>
      <c r="D109" s="810" t="s">
        <v>1470</v>
      </c>
      <c r="E109" s="810" t="s">
        <v>1007</v>
      </c>
      <c r="F109" s="810" t="s">
        <v>1003</v>
      </c>
      <c r="G109" s="810" t="s">
        <v>1432</v>
      </c>
      <c r="H109" s="810" t="s">
        <v>1498</v>
      </c>
      <c r="I109" s="810">
        <v>2</v>
      </c>
      <c r="J109" s="810">
        <v>2</v>
      </c>
      <c r="K109" s="811">
        <v>46099</v>
      </c>
      <c r="L109" s="811" t="s">
        <v>1118</v>
      </c>
      <c r="M109" s="931" t="s">
        <v>1088</v>
      </c>
      <c r="N109" s="810" t="s">
        <v>1088</v>
      </c>
      <c r="O109" s="810" t="s">
        <v>1088</v>
      </c>
      <c r="P109" s="810" t="s">
        <v>1050</v>
      </c>
      <c r="Q109" s="931">
        <v>46129</v>
      </c>
      <c r="R109" s="931">
        <v>46144</v>
      </c>
      <c r="S109" s="811"/>
      <c r="T109" s="810">
        <v>0</v>
      </c>
      <c r="U109" s="810"/>
      <c r="V109" s="811" t="s">
        <v>207</v>
      </c>
      <c r="W109" s="1037">
        <f t="shared" si="2"/>
        <v>0</v>
      </c>
      <c r="X109" s="810"/>
      <c r="Y109" s="810">
        <v>0</v>
      </c>
    </row>
    <row r="110" spans="1:25" ht="43.5" customHeight="1">
      <c r="A110" s="810">
        <f t="shared" si="3"/>
        <v>108</v>
      </c>
      <c r="B110" s="810" t="s">
        <v>970</v>
      </c>
      <c r="C110" s="812" t="s">
        <v>1432</v>
      </c>
      <c r="D110" s="810" t="s">
        <v>1471</v>
      </c>
      <c r="E110" s="810" t="s">
        <v>1007</v>
      </c>
      <c r="F110" s="810" t="s">
        <v>1003</v>
      </c>
      <c r="G110" s="810" t="s">
        <v>1432</v>
      </c>
      <c r="H110" s="810" t="s">
        <v>1498</v>
      </c>
      <c r="I110" s="810">
        <v>7</v>
      </c>
      <c r="J110" s="810">
        <v>7</v>
      </c>
      <c r="K110" s="811">
        <v>46110</v>
      </c>
      <c r="L110" s="811" t="s">
        <v>1118</v>
      </c>
      <c r="M110" s="931" t="s">
        <v>1088</v>
      </c>
      <c r="N110" s="810" t="s">
        <v>1088</v>
      </c>
      <c r="O110" s="810" t="s">
        <v>1088</v>
      </c>
      <c r="P110" s="810" t="s">
        <v>1050</v>
      </c>
      <c r="Q110" s="931">
        <v>46140</v>
      </c>
      <c r="R110" s="931">
        <v>46155</v>
      </c>
      <c r="S110" s="811"/>
      <c r="T110" s="810">
        <v>0</v>
      </c>
      <c r="U110" s="810"/>
      <c r="V110" s="811" t="s">
        <v>207</v>
      </c>
      <c r="W110" s="1037">
        <f t="shared" si="2"/>
        <v>0</v>
      </c>
      <c r="X110" s="810"/>
      <c r="Y110" s="810">
        <v>0</v>
      </c>
    </row>
    <row r="111" spans="1:25" ht="43.5" customHeight="1">
      <c r="C111" s="1032" t="s">
        <v>1432</v>
      </c>
      <c r="D111" s="1030" t="s">
        <v>1472</v>
      </c>
      <c r="E111" s="1030" t="s">
        <v>1007</v>
      </c>
      <c r="G111" s="1030" t="s">
        <v>1432</v>
      </c>
      <c r="H111" s="1030" t="s">
        <v>1498</v>
      </c>
    </row>
    <row r="112" spans="1:25" ht="43.5" customHeight="1">
      <c r="C112" s="1032" t="s">
        <v>1432</v>
      </c>
      <c r="D112" s="1030" t="s">
        <v>1473</v>
      </c>
      <c r="E112" s="1030" t="s">
        <v>1007</v>
      </c>
      <c r="G112" s="1030" t="s">
        <v>1432</v>
      </c>
      <c r="H112" s="1030" t="s">
        <v>1498</v>
      </c>
    </row>
    <row r="113" spans="3:8" ht="43.5" customHeight="1">
      <c r="C113" s="1032" t="s">
        <v>1432</v>
      </c>
      <c r="D113" s="1030" t="s">
        <v>1474</v>
      </c>
      <c r="E113" s="1030" t="s">
        <v>1007</v>
      </c>
      <c r="G113" s="1030" t="s">
        <v>1432</v>
      </c>
      <c r="H113" s="1030" t="s">
        <v>1498</v>
      </c>
    </row>
    <row r="114" spans="3:8" ht="43.5" customHeight="1">
      <c r="C114" s="1032" t="s">
        <v>1432</v>
      </c>
      <c r="D114" s="1030" t="s">
        <v>1475</v>
      </c>
      <c r="E114" s="1030" t="s">
        <v>1007</v>
      </c>
      <c r="G114" s="1030" t="s">
        <v>1432</v>
      </c>
      <c r="H114" s="1030" t="s">
        <v>1498</v>
      </c>
    </row>
    <row r="115" spans="3:8" ht="43.5" customHeight="1">
      <c r="C115" s="1032" t="s">
        <v>1432</v>
      </c>
      <c r="D115" s="1030" t="s">
        <v>1476</v>
      </c>
      <c r="E115" s="1030" t="s">
        <v>1007</v>
      </c>
      <c r="G115" s="1030" t="s">
        <v>1432</v>
      </c>
      <c r="H115" s="1030" t="s">
        <v>1498</v>
      </c>
    </row>
    <row r="116" spans="3:8" ht="43.5" customHeight="1">
      <c r="C116" s="1032" t="s">
        <v>1432</v>
      </c>
      <c r="D116" s="1030" t="s">
        <v>1477</v>
      </c>
      <c r="E116" s="1030" t="s">
        <v>1007</v>
      </c>
      <c r="G116" s="1030" t="s">
        <v>1432</v>
      </c>
      <c r="H116" s="1030" t="s">
        <v>1498</v>
      </c>
    </row>
    <row r="117" spans="3:8" ht="43.5" customHeight="1">
      <c r="C117" s="1032" t="s">
        <v>1432</v>
      </c>
      <c r="D117" s="1030" t="s">
        <v>1478</v>
      </c>
      <c r="E117" s="1030" t="s">
        <v>1007</v>
      </c>
      <c r="G117" s="1030" t="s">
        <v>1432</v>
      </c>
      <c r="H117" s="1030" t="s">
        <v>1498</v>
      </c>
    </row>
    <row r="118" spans="3:8" ht="43.5" customHeight="1">
      <c r="C118" s="1032" t="s">
        <v>1432</v>
      </c>
      <c r="D118" s="1030" t="s">
        <v>1479</v>
      </c>
      <c r="E118" s="1030" t="s">
        <v>1007</v>
      </c>
      <c r="G118" s="1030" t="s">
        <v>1432</v>
      </c>
      <c r="H118" s="1030" t="s">
        <v>1498</v>
      </c>
    </row>
    <row r="119" spans="3:8" ht="43.5" customHeight="1">
      <c r="C119" s="1032" t="s">
        <v>1432</v>
      </c>
      <c r="D119" s="1030" t="s">
        <v>1480</v>
      </c>
      <c r="E119" s="1030" t="s">
        <v>1007</v>
      </c>
      <c r="G119" s="1030" t="s">
        <v>1432</v>
      </c>
      <c r="H119" s="1030" t="s">
        <v>1498</v>
      </c>
    </row>
    <row r="120" spans="3:8" ht="43.5" customHeight="1">
      <c r="C120" s="1032" t="s">
        <v>1432</v>
      </c>
      <c r="D120" s="1030" t="s">
        <v>1481</v>
      </c>
      <c r="E120" s="1030" t="s">
        <v>1007</v>
      </c>
      <c r="G120" s="1030" t="s">
        <v>1432</v>
      </c>
      <c r="H120" s="1030" t="s">
        <v>1498</v>
      </c>
    </row>
    <row r="121" spans="3:8" ht="43.5" customHeight="1">
      <c r="C121" s="1032" t="s">
        <v>1432</v>
      </c>
      <c r="D121" s="1030" t="s">
        <v>1482</v>
      </c>
      <c r="E121" s="1030" t="s">
        <v>1007</v>
      </c>
      <c r="G121" s="1030" t="s">
        <v>1432</v>
      </c>
      <c r="H121" s="1030" t="s">
        <v>1498</v>
      </c>
    </row>
    <row r="122" spans="3:8" ht="43.5" customHeight="1">
      <c r="C122" s="1032" t="s">
        <v>1432</v>
      </c>
      <c r="D122" s="1030" t="s">
        <v>1483</v>
      </c>
      <c r="E122" s="1030" t="s">
        <v>1007</v>
      </c>
      <c r="G122" s="1030" t="s">
        <v>1432</v>
      </c>
      <c r="H122" s="1030" t="s">
        <v>1498</v>
      </c>
    </row>
    <row r="123" spans="3:8" ht="43.5" customHeight="1">
      <c r="C123" s="1032" t="s">
        <v>1432</v>
      </c>
      <c r="D123" s="1030" t="s">
        <v>1484</v>
      </c>
      <c r="E123" s="1030" t="s">
        <v>1007</v>
      </c>
      <c r="G123" s="1030" t="s">
        <v>1432</v>
      </c>
      <c r="H123" s="1030" t="s">
        <v>1498</v>
      </c>
    </row>
    <row r="124" spans="3:8" ht="43.5" customHeight="1">
      <c r="C124" s="1032" t="s">
        <v>1432</v>
      </c>
      <c r="D124" s="1030" t="s">
        <v>1485</v>
      </c>
      <c r="E124" s="1030" t="s">
        <v>1007</v>
      </c>
      <c r="G124" s="1030" t="s">
        <v>1432</v>
      </c>
      <c r="H124" s="1030" t="s">
        <v>1498</v>
      </c>
    </row>
    <row r="125" spans="3:8" ht="43.5" customHeight="1">
      <c r="C125" s="1032" t="s">
        <v>1432</v>
      </c>
      <c r="D125" s="1030" t="s">
        <v>1486</v>
      </c>
      <c r="E125" s="1030" t="s">
        <v>1007</v>
      </c>
      <c r="G125" s="1030" t="s">
        <v>1432</v>
      </c>
      <c r="H125" s="1030" t="s">
        <v>1498</v>
      </c>
    </row>
    <row r="126" spans="3:8" ht="43.5" customHeight="1">
      <c r="C126" s="1032" t="s">
        <v>1432</v>
      </c>
      <c r="D126" s="1030" t="s">
        <v>1487</v>
      </c>
      <c r="E126" s="1030" t="s">
        <v>1007</v>
      </c>
      <c r="G126" s="1030" t="s">
        <v>1432</v>
      </c>
      <c r="H126" s="1030" t="s">
        <v>1498</v>
      </c>
    </row>
    <row r="127" spans="3:8" ht="43.5" customHeight="1">
      <c r="C127" s="1032" t="s">
        <v>1432</v>
      </c>
      <c r="D127" s="1030" t="s">
        <v>1488</v>
      </c>
      <c r="E127" s="1030" t="s">
        <v>1007</v>
      </c>
      <c r="G127" s="1030" t="s">
        <v>1432</v>
      </c>
      <c r="H127" s="1030" t="s">
        <v>1498</v>
      </c>
    </row>
    <row r="128" spans="3:8" ht="43.5" customHeight="1">
      <c r="C128" s="1032" t="s">
        <v>1432</v>
      </c>
      <c r="D128" s="1030" t="s">
        <v>1489</v>
      </c>
      <c r="E128" s="1030" t="s">
        <v>1007</v>
      </c>
      <c r="G128" s="1030" t="s">
        <v>1432</v>
      </c>
      <c r="H128" s="1030" t="s">
        <v>1498</v>
      </c>
    </row>
    <row r="129" spans="3:8" ht="43.5" customHeight="1">
      <c r="C129" s="1032" t="s">
        <v>1490</v>
      </c>
      <c r="D129" s="1030" t="s">
        <v>1491</v>
      </c>
      <c r="E129" s="1030" t="s">
        <v>1007</v>
      </c>
      <c r="G129" s="1030" t="s">
        <v>1490</v>
      </c>
      <c r="H129" s="1030" t="s">
        <v>1498</v>
      </c>
    </row>
    <row r="130" spans="3:8" ht="43.5" customHeight="1">
      <c r="C130" s="1032" t="s">
        <v>1490</v>
      </c>
      <c r="D130" s="1030" t="s">
        <v>1480</v>
      </c>
      <c r="E130" s="1030" t="s">
        <v>1007</v>
      </c>
      <c r="G130" s="1030" t="s">
        <v>1490</v>
      </c>
      <c r="H130" s="1030" t="s">
        <v>1498</v>
      </c>
    </row>
    <row r="131" spans="3:8" ht="43.5" customHeight="1">
      <c r="C131" s="1032" t="s">
        <v>1490</v>
      </c>
      <c r="D131" s="1030" t="s">
        <v>1478</v>
      </c>
      <c r="E131" s="1030" t="s">
        <v>1007</v>
      </c>
      <c r="G131" s="1030" t="s">
        <v>1490</v>
      </c>
      <c r="H131" s="1030" t="s">
        <v>879</v>
      </c>
    </row>
    <row r="132" spans="3:8" ht="43.5" customHeight="1">
      <c r="C132" s="1032" t="s">
        <v>1490</v>
      </c>
      <c r="D132" s="1030" t="s">
        <v>1477</v>
      </c>
      <c r="E132" s="1030" t="s">
        <v>1007</v>
      </c>
      <c r="G132" s="1030" t="s">
        <v>1490</v>
      </c>
      <c r="H132" s="1030" t="s">
        <v>879</v>
      </c>
    </row>
    <row r="133" spans="3:8" ht="43.5" customHeight="1">
      <c r="C133" s="1032" t="s">
        <v>1490</v>
      </c>
      <c r="D133" s="1030" t="s">
        <v>1492</v>
      </c>
      <c r="E133" s="1030" t="s">
        <v>1007</v>
      </c>
      <c r="G133" s="1030" t="s">
        <v>1490</v>
      </c>
      <c r="H133" s="1030" t="s">
        <v>879</v>
      </c>
    </row>
    <row r="134" spans="3:8" ht="43.5" customHeight="1">
      <c r="C134" s="1032" t="s">
        <v>1490</v>
      </c>
      <c r="D134" s="1030" t="s">
        <v>1493</v>
      </c>
      <c r="E134" s="1030" t="s">
        <v>1007</v>
      </c>
      <c r="G134" s="1030" t="s">
        <v>1490</v>
      </c>
      <c r="H134" s="1030" t="s">
        <v>1498</v>
      </c>
    </row>
    <row r="135" spans="3:8" ht="43.5" customHeight="1">
      <c r="C135" s="1032" t="s">
        <v>1494</v>
      </c>
      <c r="D135" s="1030" t="s">
        <v>1495</v>
      </c>
      <c r="E135" s="1030" t="s">
        <v>1007</v>
      </c>
      <c r="G135" s="1030" t="s">
        <v>1494</v>
      </c>
      <c r="H135" s="1030" t="s">
        <v>1498</v>
      </c>
    </row>
    <row r="136" spans="3:8" ht="43.5" customHeight="1">
      <c r="C136" s="1032" t="s">
        <v>1494</v>
      </c>
      <c r="D136" s="1030" t="s">
        <v>1480</v>
      </c>
      <c r="E136" s="1030" t="s">
        <v>1007</v>
      </c>
      <c r="G136" s="1030" t="s">
        <v>1494</v>
      </c>
      <c r="H136" s="1030" t="s">
        <v>1498</v>
      </c>
    </row>
    <row r="137" spans="3:8" ht="43.5" customHeight="1">
      <c r="C137" s="1032" t="s">
        <v>1490</v>
      </c>
      <c r="D137" s="1030" t="s">
        <v>1480</v>
      </c>
      <c r="E137" s="1030" t="s">
        <v>1007</v>
      </c>
      <c r="G137" s="1030" t="s">
        <v>1490</v>
      </c>
      <c r="H137" s="1030" t="s">
        <v>1498</v>
      </c>
    </row>
    <row r="138" spans="3:8" ht="43.5" customHeight="1">
      <c r="C138" s="1032" t="s">
        <v>1494</v>
      </c>
      <c r="D138" s="1030" t="s">
        <v>1496</v>
      </c>
      <c r="E138" s="1030" t="s">
        <v>1007</v>
      </c>
      <c r="G138" s="1030" t="s">
        <v>1494</v>
      </c>
      <c r="H138" s="1030" t="s">
        <v>879</v>
      </c>
    </row>
    <row r="64388" spans="1:23" s="1031" customFormat="1" ht="43.5" customHeight="1">
      <c r="A64388" s="1030"/>
      <c r="B64388" s="1030"/>
      <c r="C64388" s="1032"/>
      <c r="D64388" s="1030"/>
      <c r="E64388" s="1030"/>
      <c r="F64388" s="1030"/>
      <c r="G64388" s="1030"/>
      <c r="H64388" s="1030"/>
      <c r="I64388" s="1030"/>
      <c r="J64388" s="1030"/>
      <c r="K64388" s="1033"/>
      <c r="L64388" s="1033"/>
      <c r="M64388" s="1034"/>
      <c r="N64388" s="1030"/>
      <c r="O64388" s="1030"/>
      <c r="P64388" s="1030"/>
      <c r="Q64388" s="1034"/>
      <c r="R64388" s="1033"/>
      <c r="S64388" s="811"/>
      <c r="U64388" s="1035"/>
      <c r="V64388" s="1035"/>
      <c r="W64388" s="1035"/>
    </row>
  </sheetData>
  <mergeCells count="1">
    <mergeCell ref="G1:U1"/>
  </mergeCells>
  <phoneticPr fontId="85" type="noConversion"/>
  <dataValidations disablePrompts="1" count="5">
    <dataValidation allowBlank="1" prompt="Details to be collected from Mr Ahmad Shaikh" sqref="JN2 TJ2 ADF2 ANB2 AWX2 BGT2 BQP2 CAL2 CKH2 CUD2 DDZ2 DNV2 DXR2 EHN2 ERJ2 FBF2 FLB2 FUX2 GET2 GOP2 GYL2 HIH2 HSD2 IBZ2 ILV2 IVR2 JFN2 JPJ2 JZF2 KJB2 KSX2 LCT2 LMP2 LWL2 MGH2 MQD2 MZZ2 NJV2 NTR2 ODN2 ONJ2 OXF2 PHB2 PQX2 QAT2 QKP2 QUL2 REH2 ROD2 RXZ2 SHV2 SRR2 TBN2 TLJ2 TVF2 UFB2 UOX2 UYT2 VIP2 VSL2 WCH2 WMD2 WVZ2 JN65578:JN65580 TJ65578:TJ65580 ADF65578:ADF65580 ANB65578:ANB65580 AWX65578:AWX65580 BGT65578:BGT65580 BQP65578:BQP65580 CAL65578:CAL65580 CKH65578:CKH65580 CUD65578:CUD65580 DDZ65578:DDZ65580 DNV65578:DNV65580 DXR65578:DXR65580 EHN65578:EHN65580 ERJ65578:ERJ65580 FBF65578:FBF65580 FLB65578:FLB65580 FUX65578:FUX65580 GET65578:GET65580 GOP65578:GOP65580 GYL65578:GYL65580 HIH65578:HIH65580 HSD65578:HSD65580 IBZ65578:IBZ65580 ILV65578:ILV65580 IVR65578:IVR65580 JFN65578:JFN65580 JPJ65578:JPJ65580 JZF65578:JZF65580 KJB65578:KJB65580 KSX65578:KSX65580 LCT65578:LCT65580 LMP65578:LMP65580 LWL65578:LWL65580 MGH65578:MGH65580 MQD65578:MQD65580 MZZ65578:MZZ65580 NJV65578:NJV65580 NTR65578:NTR65580 ODN65578:ODN65580 ONJ65578:ONJ65580 OXF65578:OXF65580 PHB65578:PHB65580 PQX65578:PQX65580 QAT65578:QAT65580 QKP65578:QKP65580 QUL65578:QUL65580 REH65578:REH65580 ROD65578:ROD65580 RXZ65578:RXZ65580 SHV65578:SHV65580 SRR65578:SRR65580 TBN65578:TBN65580 TLJ65578:TLJ65580 TVF65578:TVF65580 UFB65578:UFB65580 UOX65578:UOX65580 UYT65578:UYT65580 VIP65578:VIP65580 VSL65578:VSL65580 WCH65578:WCH65580 WMD65578:WMD65580 WVZ65578:WVZ65580 JN131114:JN131116 TJ131114:TJ131116 ADF131114:ADF131116 ANB131114:ANB131116 AWX131114:AWX131116 BGT131114:BGT131116 BQP131114:BQP131116 CAL131114:CAL131116 CKH131114:CKH131116 CUD131114:CUD131116 DDZ131114:DDZ131116 DNV131114:DNV131116 DXR131114:DXR131116 EHN131114:EHN131116 ERJ131114:ERJ131116 FBF131114:FBF131116 FLB131114:FLB131116 FUX131114:FUX131116 GET131114:GET131116 GOP131114:GOP131116 GYL131114:GYL131116 HIH131114:HIH131116 HSD131114:HSD131116 IBZ131114:IBZ131116 ILV131114:ILV131116 IVR131114:IVR131116 JFN131114:JFN131116 JPJ131114:JPJ131116 JZF131114:JZF131116 KJB131114:KJB131116 KSX131114:KSX131116 LCT131114:LCT131116 LMP131114:LMP131116 LWL131114:LWL131116 MGH131114:MGH131116 MQD131114:MQD131116 MZZ131114:MZZ131116 NJV131114:NJV131116 NTR131114:NTR131116 ODN131114:ODN131116 ONJ131114:ONJ131116 OXF131114:OXF131116 PHB131114:PHB131116 PQX131114:PQX131116 QAT131114:QAT131116 QKP131114:QKP131116 QUL131114:QUL131116 REH131114:REH131116 ROD131114:ROD131116 RXZ131114:RXZ131116 SHV131114:SHV131116 SRR131114:SRR131116 TBN131114:TBN131116 TLJ131114:TLJ131116 TVF131114:TVF131116 UFB131114:UFB131116 UOX131114:UOX131116 UYT131114:UYT131116 VIP131114:VIP131116 VSL131114:VSL131116 WCH131114:WCH131116 WMD131114:WMD131116 WVZ131114:WVZ131116 JN196650:JN196652 TJ196650:TJ196652 ADF196650:ADF196652 ANB196650:ANB196652 AWX196650:AWX196652 BGT196650:BGT196652 BQP196650:BQP196652 CAL196650:CAL196652 CKH196650:CKH196652 CUD196650:CUD196652 DDZ196650:DDZ196652 DNV196650:DNV196652 DXR196650:DXR196652 EHN196650:EHN196652 ERJ196650:ERJ196652 FBF196650:FBF196652 FLB196650:FLB196652 FUX196650:FUX196652 GET196650:GET196652 GOP196650:GOP196652 GYL196650:GYL196652 HIH196650:HIH196652 HSD196650:HSD196652 IBZ196650:IBZ196652 ILV196650:ILV196652 IVR196650:IVR196652 JFN196650:JFN196652 JPJ196650:JPJ196652 JZF196650:JZF196652 KJB196650:KJB196652 KSX196650:KSX196652 LCT196650:LCT196652 LMP196650:LMP196652 LWL196650:LWL196652 MGH196650:MGH196652 MQD196650:MQD196652 MZZ196650:MZZ196652 NJV196650:NJV196652 NTR196650:NTR196652 ODN196650:ODN196652 ONJ196650:ONJ196652 OXF196650:OXF196652 PHB196650:PHB196652 PQX196650:PQX196652 QAT196650:QAT196652 QKP196650:QKP196652 QUL196650:QUL196652 REH196650:REH196652 ROD196650:ROD196652 RXZ196650:RXZ196652 SHV196650:SHV196652 SRR196650:SRR196652 TBN196650:TBN196652 TLJ196650:TLJ196652 TVF196650:TVF196652 UFB196650:UFB196652 UOX196650:UOX196652 UYT196650:UYT196652 VIP196650:VIP196652 VSL196650:VSL196652 WCH196650:WCH196652 WMD196650:WMD196652 WVZ196650:WVZ196652 JN262186:JN262188 TJ262186:TJ262188 ADF262186:ADF262188 ANB262186:ANB262188 AWX262186:AWX262188 BGT262186:BGT262188 BQP262186:BQP262188 CAL262186:CAL262188 CKH262186:CKH262188 CUD262186:CUD262188 DDZ262186:DDZ262188 DNV262186:DNV262188 DXR262186:DXR262188 EHN262186:EHN262188 ERJ262186:ERJ262188 FBF262186:FBF262188 FLB262186:FLB262188 FUX262186:FUX262188 GET262186:GET262188 GOP262186:GOP262188 GYL262186:GYL262188 HIH262186:HIH262188 HSD262186:HSD262188 IBZ262186:IBZ262188 ILV262186:ILV262188 IVR262186:IVR262188 JFN262186:JFN262188 JPJ262186:JPJ262188 JZF262186:JZF262188 KJB262186:KJB262188 KSX262186:KSX262188 LCT262186:LCT262188 LMP262186:LMP262188 LWL262186:LWL262188 MGH262186:MGH262188 MQD262186:MQD262188 MZZ262186:MZZ262188 NJV262186:NJV262188 NTR262186:NTR262188 ODN262186:ODN262188 ONJ262186:ONJ262188 OXF262186:OXF262188 PHB262186:PHB262188 PQX262186:PQX262188 QAT262186:QAT262188 QKP262186:QKP262188 QUL262186:QUL262188 REH262186:REH262188 ROD262186:ROD262188 RXZ262186:RXZ262188 SHV262186:SHV262188 SRR262186:SRR262188 TBN262186:TBN262188 TLJ262186:TLJ262188 TVF262186:TVF262188 UFB262186:UFB262188 UOX262186:UOX262188 UYT262186:UYT262188 VIP262186:VIP262188 VSL262186:VSL262188 WCH262186:WCH262188 WMD262186:WMD262188 WVZ262186:WVZ262188 JN327722:JN327724 TJ327722:TJ327724 ADF327722:ADF327724 ANB327722:ANB327724 AWX327722:AWX327724 BGT327722:BGT327724 BQP327722:BQP327724 CAL327722:CAL327724 CKH327722:CKH327724 CUD327722:CUD327724 DDZ327722:DDZ327724 DNV327722:DNV327724 DXR327722:DXR327724 EHN327722:EHN327724 ERJ327722:ERJ327724 FBF327722:FBF327724 FLB327722:FLB327724 FUX327722:FUX327724 GET327722:GET327724 GOP327722:GOP327724 GYL327722:GYL327724 HIH327722:HIH327724 HSD327722:HSD327724 IBZ327722:IBZ327724 ILV327722:ILV327724 IVR327722:IVR327724 JFN327722:JFN327724 JPJ327722:JPJ327724 JZF327722:JZF327724 KJB327722:KJB327724 KSX327722:KSX327724 LCT327722:LCT327724 LMP327722:LMP327724 LWL327722:LWL327724 MGH327722:MGH327724 MQD327722:MQD327724 MZZ327722:MZZ327724 NJV327722:NJV327724 NTR327722:NTR327724 ODN327722:ODN327724 ONJ327722:ONJ327724 OXF327722:OXF327724 PHB327722:PHB327724 PQX327722:PQX327724 QAT327722:QAT327724 QKP327722:QKP327724 QUL327722:QUL327724 REH327722:REH327724 ROD327722:ROD327724 RXZ327722:RXZ327724 SHV327722:SHV327724 SRR327722:SRR327724 TBN327722:TBN327724 TLJ327722:TLJ327724 TVF327722:TVF327724 UFB327722:UFB327724 UOX327722:UOX327724 UYT327722:UYT327724 VIP327722:VIP327724 VSL327722:VSL327724 WCH327722:WCH327724 WMD327722:WMD327724 WVZ327722:WVZ327724 JN393258:JN393260 TJ393258:TJ393260 ADF393258:ADF393260 ANB393258:ANB393260 AWX393258:AWX393260 BGT393258:BGT393260 BQP393258:BQP393260 CAL393258:CAL393260 CKH393258:CKH393260 CUD393258:CUD393260 DDZ393258:DDZ393260 DNV393258:DNV393260 DXR393258:DXR393260 EHN393258:EHN393260 ERJ393258:ERJ393260 FBF393258:FBF393260 FLB393258:FLB393260 FUX393258:FUX393260 GET393258:GET393260 GOP393258:GOP393260 GYL393258:GYL393260 HIH393258:HIH393260 HSD393258:HSD393260 IBZ393258:IBZ393260 ILV393258:ILV393260 IVR393258:IVR393260 JFN393258:JFN393260 JPJ393258:JPJ393260 JZF393258:JZF393260 KJB393258:KJB393260 KSX393258:KSX393260 LCT393258:LCT393260 LMP393258:LMP393260 LWL393258:LWL393260 MGH393258:MGH393260 MQD393258:MQD393260 MZZ393258:MZZ393260 NJV393258:NJV393260 NTR393258:NTR393260 ODN393258:ODN393260 ONJ393258:ONJ393260 OXF393258:OXF393260 PHB393258:PHB393260 PQX393258:PQX393260 QAT393258:QAT393260 QKP393258:QKP393260 QUL393258:QUL393260 REH393258:REH393260 ROD393258:ROD393260 RXZ393258:RXZ393260 SHV393258:SHV393260 SRR393258:SRR393260 TBN393258:TBN393260 TLJ393258:TLJ393260 TVF393258:TVF393260 UFB393258:UFB393260 UOX393258:UOX393260 UYT393258:UYT393260 VIP393258:VIP393260 VSL393258:VSL393260 WCH393258:WCH393260 WMD393258:WMD393260 WVZ393258:WVZ393260 JN458794:JN458796 TJ458794:TJ458796 ADF458794:ADF458796 ANB458794:ANB458796 AWX458794:AWX458796 BGT458794:BGT458796 BQP458794:BQP458796 CAL458794:CAL458796 CKH458794:CKH458796 CUD458794:CUD458796 DDZ458794:DDZ458796 DNV458794:DNV458796 DXR458794:DXR458796 EHN458794:EHN458796 ERJ458794:ERJ458796 FBF458794:FBF458796 FLB458794:FLB458796 FUX458794:FUX458796 GET458794:GET458796 GOP458794:GOP458796 GYL458794:GYL458796 HIH458794:HIH458796 HSD458794:HSD458796 IBZ458794:IBZ458796 ILV458794:ILV458796 IVR458794:IVR458796 JFN458794:JFN458796 JPJ458794:JPJ458796 JZF458794:JZF458796 KJB458794:KJB458796 KSX458794:KSX458796 LCT458794:LCT458796 LMP458794:LMP458796 LWL458794:LWL458796 MGH458794:MGH458796 MQD458794:MQD458796 MZZ458794:MZZ458796 NJV458794:NJV458796 NTR458794:NTR458796 ODN458794:ODN458796 ONJ458794:ONJ458796 OXF458794:OXF458796 PHB458794:PHB458796 PQX458794:PQX458796 QAT458794:QAT458796 QKP458794:QKP458796 QUL458794:QUL458796 REH458794:REH458796 ROD458794:ROD458796 RXZ458794:RXZ458796 SHV458794:SHV458796 SRR458794:SRR458796 TBN458794:TBN458796 TLJ458794:TLJ458796 TVF458794:TVF458796 UFB458794:UFB458796 UOX458794:UOX458796 UYT458794:UYT458796 VIP458794:VIP458796 VSL458794:VSL458796 WCH458794:WCH458796 WMD458794:WMD458796 WVZ458794:WVZ458796 JN524330:JN524332 TJ524330:TJ524332 ADF524330:ADF524332 ANB524330:ANB524332 AWX524330:AWX524332 BGT524330:BGT524332 BQP524330:BQP524332 CAL524330:CAL524332 CKH524330:CKH524332 CUD524330:CUD524332 DDZ524330:DDZ524332 DNV524330:DNV524332 DXR524330:DXR524332 EHN524330:EHN524332 ERJ524330:ERJ524332 FBF524330:FBF524332 FLB524330:FLB524332 FUX524330:FUX524332 GET524330:GET524332 GOP524330:GOP524332 GYL524330:GYL524332 HIH524330:HIH524332 HSD524330:HSD524332 IBZ524330:IBZ524332 ILV524330:ILV524332 IVR524330:IVR524332 JFN524330:JFN524332 JPJ524330:JPJ524332 JZF524330:JZF524332 KJB524330:KJB524332 KSX524330:KSX524332 LCT524330:LCT524332 LMP524330:LMP524332 LWL524330:LWL524332 MGH524330:MGH524332 MQD524330:MQD524332 MZZ524330:MZZ524332 NJV524330:NJV524332 NTR524330:NTR524332 ODN524330:ODN524332 ONJ524330:ONJ524332 OXF524330:OXF524332 PHB524330:PHB524332 PQX524330:PQX524332 QAT524330:QAT524332 QKP524330:QKP524332 QUL524330:QUL524332 REH524330:REH524332 ROD524330:ROD524332 RXZ524330:RXZ524332 SHV524330:SHV524332 SRR524330:SRR524332 TBN524330:TBN524332 TLJ524330:TLJ524332 TVF524330:TVF524332 UFB524330:UFB524332 UOX524330:UOX524332 UYT524330:UYT524332 VIP524330:VIP524332 VSL524330:VSL524332 WCH524330:WCH524332 WMD524330:WMD524332 WVZ524330:WVZ524332 JN589866:JN589868 TJ589866:TJ589868 ADF589866:ADF589868 ANB589866:ANB589868 AWX589866:AWX589868 BGT589866:BGT589868 BQP589866:BQP589868 CAL589866:CAL589868 CKH589866:CKH589868 CUD589866:CUD589868 DDZ589866:DDZ589868 DNV589866:DNV589868 DXR589866:DXR589868 EHN589866:EHN589868 ERJ589866:ERJ589868 FBF589866:FBF589868 FLB589866:FLB589868 FUX589866:FUX589868 GET589866:GET589868 GOP589866:GOP589868 GYL589866:GYL589868 HIH589866:HIH589868 HSD589866:HSD589868 IBZ589866:IBZ589868 ILV589866:ILV589868 IVR589866:IVR589868 JFN589866:JFN589868 JPJ589866:JPJ589868 JZF589866:JZF589868 KJB589866:KJB589868 KSX589866:KSX589868 LCT589866:LCT589868 LMP589866:LMP589868 LWL589866:LWL589868 MGH589866:MGH589868 MQD589866:MQD589868 MZZ589866:MZZ589868 NJV589866:NJV589868 NTR589866:NTR589868 ODN589866:ODN589868 ONJ589866:ONJ589868 OXF589866:OXF589868 PHB589866:PHB589868 PQX589866:PQX589868 QAT589866:QAT589868 QKP589866:QKP589868 QUL589866:QUL589868 REH589866:REH589868 ROD589866:ROD589868 RXZ589866:RXZ589868 SHV589866:SHV589868 SRR589866:SRR589868 TBN589866:TBN589868 TLJ589866:TLJ589868 TVF589866:TVF589868 UFB589866:UFB589868 UOX589866:UOX589868 UYT589866:UYT589868 VIP589866:VIP589868 VSL589866:VSL589868 WCH589866:WCH589868 WMD589866:WMD589868 WVZ589866:WVZ589868 JN655402:JN655404 TJ655402:TJ655404 ADF655402:ADF655404 ANB655402:ANB655404 AWX655402:AWX655404 BGT655402:BGT655404 BQP655402:BQP655404 CAL655402:CAL655404 CKH655402:CKH655404 CUD655402:CUD655404 DDZ655402:DDZ655404 DNV655402:DNV655404 DXR655402:DXR655404 EHN655402:EHN655404 ERJ655402:ERJ655404 FBF655402:FBF655404 FLB655402:FLB655404 FUX655402:FUX655404 GET655402:GET655404 GOP655402:GOP655404 GYL655402:GYL655404 HIH655402:HIH655404 HSD655402:HSD655404 IBZ655402:IBZ655404 ILV655402:ILV655404 IVR655402:IVR655404 JFN655402:JFN655404 JPJ655402:JPJ655404 JZF655402:JZF655404 KJB655402:KJB655404 KSX655402:KSX655404 LCT655402:LCT655404 LMP655402:LMP655404 LWL655402:LWL655404 MGH655402:MGH655404 MQD655402:MQD655404 MZZ655402:MZZ655404 NJV655402:NJV655404 NTR655402:NTR655404 ODN655402:ODN655404 ONJ655402:ONJ655404 OXF655402:OXF655404 PHB655402:PHB655404 PQX655402:PQX655404 QAT655402:QAT655404 QKP655402:QKP655404 QUL655402:QUL655404 REH655402:REH655404 ROD655402:ROD655404 RXZ655402:RXZ655404 SHV655402:SHV655404 SRR655402:SRR655404 TBN655402:TBN655404 TLJ655402:TLJ655404 TVF655402:TVF655404 UFB655402:UFB655404 UOX655402:UOX655404 UYT655402:UYT655404 VIP655402:VIP655404 VSL655402:VSL655404 WCH655402:WCH655404 WMD655402:WMD655404 WVZ655402:WVZ655404 JN720938:JN720940 TJ720938:TJ720940 ADF720938:ADF720940 ANB720938:ANB720940 AWX720938:AWX720940 BGT720938:BGT720940 BQP720938:BQP720940 CAL720938:CAL720940 CKH720938:CKH720940 CUD720938:CUD720940 DDZ720938:DDZ720940 DNV720938:DNV720940 DXR720938:DXR720940 EHN720938:EHN720940 ERJ720938:ERJ720940 FBF720938:FBF720940 FLB720938:FLB720940 FUX720938:FUX720940 GET720938:GET720940 GOP720938:GOP720940 GYL720938:GYL720940 HIH720938:HIH720940 HSD720938:HSD720940 IBZ720938:IBZ720940 ILV720938:ILV720940 IVR720938:IVR720940 JFN720938:JFN720940 JPJ720938:JPJ720940 JZF720938:JZF720940 KJB720938:KJB720940 KSX720938:KSX720940 LCT720938:LCT720940 LMP720938:LMP720940 LWL720938:LWL720940 MGH720938:MGH720940 MQD720938:MQD720940 MZZ720938:MZZ720940 NJV720938:NJV720940 NTR720938:NTR720940 ODN720938:ODN720940 ONJ720938:ONJ720940 OXF720938:OXF720940 PHB720938:PHB720940 PQX720938:PQX720940 QAT720938:QAT720940 QKP720938:QKP720940 QUL720938:QUL720940 REH720938:REH720940 ROD720938:ROD720940 RXZ720938:RXZ720940 SHV720938:SHV720940 SRR720938:SRR720940 TBN720938:TBN720940 TLJ720938:TLJ720940 TVF720938:TVF720940 UFB720938:UFB720940 UOX720938:UOX720940 UYT720938:UYT720940 VIP720938:VIP720940 VSL720938:VSL720940 WCH720938:WCH720940 WMD720938:WMD720940 WVZ720938:WVZ720940 JN786474:JN786476 TJ786474:TJ786476 ADF786474:ADF786476 ANB786474:ANB786476 AWX786474:AWX786476 BGT786474:BGT786476 BQP786474:BQP786476 CAL786474:CAL786476 CKH786474:CKH786476 CUD786474:CUD786476 DDZ786474:DDZ786476 DNV786474:DNV786476 DXR786474:DXR786476 EHN786474:EHN786476 ERJ786474:ERJ786476 FBF786474:FBF786476 FLB786474:FLB786476 FUX786474:FUX786476 GET786474:GET786476 GOP786474:GOP786476 GYL786474:GYL786476 HIH786474:HIH786476 HSD786474:HSD786476 IBZ786474:IBZ786476 ILV786474:ILV786476 IVR786474:IVR786476 JFN786474:JFN786476 JPJ786474:JPJ786476 JZF786474:JZF786476 KJB786474:KJB786476 KSX786474:KSX786476 LCT786474:LCT786476 LMP786474:LMP786476 LWL786474:LWL786476 MGH786474:MGH786476 MQD786474:MQD786476 MZZ786474:MZZ786476 NJV786474:NJV786476 NTR786474:NTR786476 ODN786474:ODN786476 ONJ786474:ONJ786476 OXF786474:OXF786476 PHB786474:PHB786476 PQX786474:PQX786476 QAT786474:QAT786476 QKP786474:QKP786476 QUL786474:QUL786476 REH786474:REH786476 ROD786474:ROD786476 RXZ786474:RXZ786476 SHV786474:SHV786476 SRR786474:SRR786476 TBN786474:TBN786476 TLJ786474:TLJ786476 TVF786474:TVF786476 UFB786474:UFB786476 UOX786474:UOX786476 UYT786474:UYT786476 VIP786474:VIP786476 VSL786474:VSL786476 WCH786474:WCH786476 WMD786474:WMD786476 WVZ786474:WVZ786476 JN852010:JN852012 TJ852010:TJ852012 ADF852010:ADF852012 ANB852010:ANB852012 AWX852010:AWX852012 BGT852010:BGT852012 BQP852010:BQP852012 CAL852010:CAL852012 CKH852010:CKH852012 CUD852010:CUD852012 DDZ852010:DDZ852012 DNV852010:DNV852012 DXR852010:DXR852012 EHN852010:EHN852012 ERJ852010:ERJ852012 FBF852010:FBF852012 FLB852010:FLB852012 FUX852010:FUX852012 GET852010:GET852012 GOP852010:GOP852012 GYL852010:GYL852012 HIH852010:HIH852012 HSD852010:HSD852012 IBZ852010:IBZ852012 ILV852010:ILV852012 IVR852010:IVR852012 JFN852010:JFN852012 JPJ852010:JPJ852012 JZF852010:JZF852012 KJB852010:KJB852012 KSX852010:KSX852012 LCT852010:LCT852012 LMP852010:LMP852012 LWL852010:LWL852012 MGH852010:MGH852012 MQD852010:MQD852012 MZZ852010:MZZ852012 NJV852010:NJV852012 NTR852010:NTR852012 ODN852010:ODN852012 ONJ852010:ONJ852012 OXF852010:OXF852012 PHB852010:PHB852012 PQX852010:PQX852012 QAT852010:QAT852012 QKP852010:QKP852012 QUL852010:QUL852012 REH852010:REH852012 ROD852010:ROD852012 RXZ852010:RXZ852012 SHV852010:SHV852012 SRR852010:SRR852012 TBN852010:TBN852012 TLJ852010:TLJ852012 TVF852010:TVF852012 UFB852010:UFB852012 UOX852010:UOX852012 UYT852010:UYT852012 VIP852010:VIP852012 VSL852010:VSL852012 WCH852010:WCH852012 WMD852010:WMD852012 WVZ852010:WVZ852012 JN917546:JN917548 TJ917546:TJ917548 ADF917546:ADF917548 ANB917546:ANB917548 AWX917546:AWX917548 BGT917546:BGT917548 BQP917546:BQP917548 CAL917546:CAL917548 CKH917546:CKH917548 CUD917546:CUD917548 DDZ917546:DDZ917548 DNV917546:DNV917548 DXR917546:DXR917548 EHN917546:EHN917548 ERJ917546:ERJ917548 FBF917546:FBF917548 FLB917546:FLB917548 FUX917546:FUX917548 GET917546:GET917548 GOP917546:GOP917548 GYL917546:GYL917548 HIH917546:HIH917548 HSD917546:HSD917548 IBZ917546:IBZ917548 ILV917546:ILV917548 IVR917546:IVR917548 JFN917546:JFN917548 JPJ917546:JPJ917548 JZF917546:JZF917548 KJB917546:KJB917548 KSX917546:KSX917548 LCT917546:LCT917548 LMP917546:LMP917548 LWL917546:LWL917548 MGH917546:MGH917548 MQD917546:MQD917548 MZZ917546:MZZ917548 NJV917546:NJV917548 NTR917546:NTR917548 ODN917546:ODN917548 ONJ917546:ONJ917548 OXF917546:OXF917548 PHB917546:PHB917548 PQX917546:PQX917548 QAT917546:QAT917548 QKP917546:QKP917548 QUL917546:QUL917548 REH917546:REH917548 ROD917546:ROD917548 RXZ917546:RXZ917548 SHV917546:SHV917548 SRR917546:SRR917548 TBN917546:TBN917548 TLJ917546:TLJ917548 TVF917546:TVF917548 UFB917546:UFB917548 UOX917546:UOX917548 UYT917546:UYT917548 VIP917546:VIP917548 VSL917546:VSL917548 WCH917546:WCH917548 WMD917546:WMD917548 WVZ917546:WVZ917548 JN983082:JN983084 TJ983082:TJ983084 ADF983082:ADF983084 ANB983082:ANB983084 AWX983082:AWX983084 BGT983082:BGT983084 BQP983082:BQP983084 CAL983082:CAL983084 CKH983082:CKH983084 CUD983082:CUD983084 DDZ983082:DDZ983084 DNV983082:DNV983084 DXR983082:DXR983084 EHN983082:EHN983084 ERJ983082:ERJ983084 FBF983082:FBF983084 FLB983082:FLB983084 FUX983082:FUX983084 GET983082:GET983084 GOP983082:GOP983084 GYL983082:GYL983084 HIH983082:HIH983084 HSD983082:HSD983084 IBZ983082:IBZ983084 ILV983082:ILV983084 IVR983082:IVR983084 JFN983082:JFN983084 JPJ983082:JPJ983084 JZF983082:JZF983084 KJB983082:KJB983084 KSX983082:KSX983084 LCT983082:LCT983084 LMP983082:LMP983084 LWL983082:LWL983084 MGH983082:MGH983084 MQD983082:MQD983084 MZZ983082:MZZ983084 NJV983082:NJV983084 NTR983082:NTR983084 ODN983082:ODN983084 ONJ983082:ONJ983084 OXF983082:OXF983084 PHB983082:PHB983084 PQX983082:PQX983084 QAT983082:QAT983084 QKP983082:QKP983084 QUL983082:QUL983084 REH983082:REH983084 ROD983082:ROD983084 RXZ983082:RXZ983084 SHV983082:SHV983084 SRR983082:SRR983084 TBN983082:TBN983084 TLJ983082:TLJ983084 TVF983082:TVF983084 UFB983082:UFB983084 UOX983082:UOX983084 UYT983082:UYT983084 VIP983082:VIP983084 VSL983082:VSL983084 WCH983082:WCH983084 WMD983082:WMD983084 WVZ983082:WVZ983084 K2 JI2 TE2 ADA2 AMW2 AWS2 BGO2 BQK2 CAG2 CKC2 CTY2 DDU2 DNQ2 DXM2 EHI2 ERE2 FBA2 FKW2 FUS2 GEO2 GOK2 GYG2 HIC2 HRY2 IBU2 ILQ2 IVM2 JFI2 JPE2 JZA2 KIW2 KSS2 LCO2 LMK2 LWG2 MGC2 MPY2 MZU2 NJQ2 NTM2 ODI2 ONE2 OXA2 PGW2 PQS2 QAO2 QKK2 QUG2 REC2 RNY2 RXU2 SHQ2 SRM2 TBI2 TLE2 TVA2 UEW2 UOS2 UYO2 VIK2 VSG2 WCC2 WLY2 WVU2 K65578:K65580 JI65578:JI65580 TE65578:TE65580 ADA65578:ADA65580 AMW65578:AMW65580 AWS65578:AWS65580 BGO65578:BGO65580 BQK65578:BQK65580 CAG65578:CAG65580 CKC65578:CKC65580 CTY65578:CTY65580 DDU65578:DDU65580 DNQ65578:DNQ65580 DXM65578:DXM65580 EHI65578:EHI65580 ERE65578:ERE65580 FBA65578:FBA65580 FKW65578:FKW65580 FUS65578:FUS65580 GEO65578:GEO65580 GOK65578:GOK65580 GYG65578:GYG65580 HIC65578:HIC65580 HRY65578:HRY65580 IBU65578:IBU65580 ILQ65578:ILQ65580 IVM65578:IVM65580 JFI65578:JFI65580 JPE65578:JPE65580 JZA65578:JZA65580 KIW65578:KIW65580 KSS65578:KSS65580 LCO65578:LCO65580 LMK65578:LMK65580 LWG65578:LWG65580 MGC65578:MGC65580 MPY65578:MPY65580 MZU65578:MZU65580 NJQ65578:NJQ65580 NTM65578:NTM65580 ODI65578:ODI65580 ONE65578:ONE65580 OXA65578:OXA65580 PGW65578:PGW65580 PQS65578:PQS65580 QAO65578:QAO65580 QKK65578:QKK65580 QUG65578:QUG65580 REC65578:REC65580 RNY65578:RNY65580 RXU65578:RXU65580 SHQ65578:SHQ65580 SRM65578:SRM65580 TBI65578:TBI65580 TLE65578:TLE65580 TVA65578:TVA65580 UEW65578:UEW65580 UOS65578:UOS65580 UYO65578:UYO65580 VIK65578:VIK65580 VSG65578:VSG65580 WCC65578:WCC65580 WLY65578:WLY65580 WVU65578:WVU65580 K131114:K131116 JI131114:JI131116 TE131114:TE131116 ADA131114:ADA131116 AMW131114:AMW131116 AWS131114:AWS131116 BGO131114:BGO131116 BQK131114:BQK131116 CAG131114:CAG131116 CKC131114:CKC131116 CTY131114:CTY131116 DDU131114:DDU131116 DNQ131114:DNQ131116 DXM131114:DXM131116 EHI131114:EHI131116 ERE131114:ERE131116 FBA131114:FBA131116 FKW131114:FKW131116 FUS131114:FUS131116 GEO131114:GEO131116 GOK131114:GOK131116 GYG131114:GYG131116 HIC131114:HIC131116 HRY131114:HRY131116 IBU131114:IBU131116 ILQ131114:ILQ131116 IVM131114:IVM131116 JFI131114:JFI131116 JPE131114:JPE131116 JZA131114:JZA131116 KIW131114:KIW131116 KSS131114:KSS131116 LCO131114:LCO131116 LMK131114:LMK131116 LWG131114:LWG131116 MGC131114:MGC131116 MPY131114:MPY131116 MZU131114:MZU131116 NJQ131114:NJQ131116 NTM131114:NTM131116 ODI131114:ODI131116 ONE131114:ONE131116 OXA131114:OXA131116 PGW131114:PGW131116 PQS131114:PQS131116 QAO131114:QAO131116 QKK131114:QKK131116 QUG131114:QUG131116 REC131114:REC131116 RNY131114:RNY131116 RXU131114:RXU131116 SHQ131114:SHQ131116 SRM131114:SRM131116 TBI131114:TBI131116 TLE131114:TLE131116 TVA131114:TVA131116 UEW131114:UEW131116 UOS131114:UOS131116 UYO131114:UYO131116 VIK131114:VIK131116 VSG131114:VSG131116 WCC131114:WCC131116 WLY131114:WLY131116 WVU131114:WVU131116 K196650:K196652 JI196650:JI196652 TE196650:TE196652 ADA196650:ADA196652 AMW196650:AMW196652 AWS196650:AWS196652 BGO196650:BGO196652 BQK196650:BQK196652 CAG196650:CAG196652 CKC196650:CKC196652 CTY196650:CTY196652 DDU196650:DDU196652 DNQ196650:DNQ196652 DXM196650:DXM196652 EHI196650:EHI196652 ERE196650:ERE196652 FBA196650:FBA196652 FKW196650:FKW196652 FUS196650:FUS196652 GEO196650:GEO196652 GOK196650:GOK196652 GYG196650:GYG196652 HIC196650:HIC196652 HRY196650:HRY196652 IBU196650:IBU196652 ILQ196650:ILQ196652 IVM196650:IVM196652 JFI196650:JFI196652 JPE196650:JPE196652 JZA196650:JZA196652 KIW196650:KIW196652 KSS196650:KSS196652 LCO196650:LCO196652 LMK196650:LMK196652 LWG196650:LWG196652 MGC196650:MGC196652 MPY196650:MPY196652 MZU196650:MZU196652 NJQ196650:NJQ196652 NTM196650:NTM196652 ODI196650:ODI196652 ONE196650:ONE196652 OXA196650:OXA196652 PGW196650:PGW196652 PQS196650:PQS196652 QAO196650:QAO196652 QKK196650:QKK196652 QUG196650:QUG196652 REC196650:REC196652 RNY196650:RNY196652 RXU196650:RXU196652 SHQ196650:SHQ196652 SRM196650:SRM196652 TBI196650:TBI196652 TLE196650:TLE196652 TVA196650:TVA196652 UEW196650:UEW196652 UOS196650:UOS196652 UYO196650:UYO196652 VIK196650:VIK196652 VSG196650:VSG196652 WCC196650:WCC196652 WLY196650:WLY196652 WVU196650:WVU196652 K262186:K262188 JI262186:JI262188 TE262186:TE262188 ADA262186:ADA262188 AMW262186:AMW262188 AWS262186:AWS262188 BGO262186:BGO262188 BQK262186:BQK262188 CAG262186:CAG262188 CKC262186:CKC262188 CTY262186:CTY262188 DDU262186:DDU262188 DNQ262186:DNQ262188 DXM262186:DXM262188 EHI262186:EHI262188 ERE262186:ERE262188 FBA262186:FBA262188 FKW262186:FKW262188 FUS262186:FUS262188 GEO262186:GEO262188 GOK262186:GOK262188 GYG262186:GYG262188 HIC262186:HIC262188 HRY262186:HRY262188 IBU262186:IBU262188 ILQ262186:ILQ262188 IVM262186:IVM262188 JFI262186:JFI262188 JPE262186:JPE262188 JZA262186:JZA262188 KIW262186:KIW262188 KSS262186:KSS262188 LCO262186:LCO262188 LMK262186:LMK262188 LWG262186:LWG262188 MGC262186:MGC262188 MPY262186:MPY262188 MZU262186:MZU262188 NJQ262186:NJQ262188 NTM262186:NTM262188 ODI262186:ODI262188 ONE262186:ONE262188 OXA262186:OXA262188 PGW262186:PGW262188 PQS262186:PQS262188 QAO262186:QAO262188 QKK262186:QKK262188 QUG262186:QUG262188 REC262186:REC262188 RNY262186:RNY262188 RXU262186:RXU262188 SHQ262186:SHQ262188 SRM262186:SRM262188 TBI262186:TBI262188 TLE262186:TLE262188 TVA262186:TVA262188 UEW262186:UEW262188 UOS262186:UOS262188 UYO262186:UYO262188 VIK262186:VIK262188 VSG262186:VSG262188 WCC262186:WCC262188 WLY262186:WLY262188 WVU262186:WVU262188 K327722:K327724 JI327722:JI327724 TE327722:TE327724 ADA327722:ADA327724 AMW327722:AMW327724 AWS327722:AWS327724 BGO327722:BGO327724 BQK327722:BQK327724 CAG327722:CAG327724 CKC327722:CKC327724 CTY327722:CTY327724 DDU327722:DDU327724 DNQ327722:DNQ327724 DXM327722:DXM327724 EHI327722:EHI327724 ERE327722:ERE327724 FBA327722:FBA327724 FKW327722:FKW327724 FUS327722:FUS327724 GEO327722:GEO327724 GOK327722:GOK327724 GYG327722:GYG327724 HIC327722:HIC327724 HRY327722:HRY327724 IBU327722:IBU327724 ILQ327722:ILQ327724 IVM327722:IVM327724 JFI327722:JFI327724 JPE327722:JPE327724 JZA327722:JZA327724 KIW327722:KIW327724 KSS327722:KSS327724 LCO327722:LCO327724 LMK327722:LMK327724 LWG327722:LWG327724 MGC327722:MGC327724 MPY327722:MPY327724 MZU327722:MZU327724 NJQ327722:NJQ327724 NTM327722:NTM327724 ODI327722:ODI327724 ONE327722:ONE327724 OXA327722:OXA327724 PGW327722:PGW327724 PQS327722:PQS327724 QAO327722:QAO327724 QKK327722:QKK327724 QUG327722:QUG327724 REC327722:REC327724 RNY327722:RNY327724 RXU327722:RXU327724 SHQ327722:SHQ327724 SRM327722:SRM327724 TBI327722:TBI327724 TLE327722:TLE327724 TVA327722:TVA327724 UEW327722:UEW327724 UOS327722:UOS327724 UYO327722:UYO327724 VIK327722:VIK327724 VSG327722:VSG327724 WCC327722:WCC327724 WLY327722:WLY327724 WVU327722:WVU327724 K393258:K393260 JI393258:JI393260 TE393258:TE393260 ADA393258:ADA393260 AMW393258:AMW393260 AWS393258:AWS393260 BGO393258:BGO393260 BQK393258:BQK393260 CAG393258:CAG393260 CKC393258:CKC393260 CTY393258:CTY393260 DDU393258:DDU393260 DNQ393258:DNQ393260 DXM393258:DXM393260 EHI393258:EHI393260 ERE393258:ERE393260 FBA393258:FBA393260 FKW393258:FKW393260 FUS393258:FUS393260 GEO393258:GEO393260 GOK393258:GOK393260 GYG393258:GYG393260 HIC393258:HIC393260 HRY393258:HRY393260 IBU393258:IBU393260 ILQ393258:ILQ393260 IVM393258:IVM393260 JFI393258:JFI393260 JPE393258:JPE393260 JZA393258:JZA393260 KIW393258:KIW393260 KSS393258:KSS393260 LCO393258:LCO393260 LMK393258:LMK393260 LWG393258:LWG393260 MGC393258:MGC393260 MPY393258:MPY393260 MZU393258:MZU393260 NJQ393258:NJQ393260 NTM393258:NTM393260 ODI393258:ODI393260 ONE393258:ONE393260 OXA393258:OXA393260 PGW393258:PGW393260 PQS393258:PQS393260 QAO393258:QAO393260 QKK393258:QKK393260 QUG393258:QUG393260 REC393258:REC393260 RNY393258:RNY393260 RXU393258:RXU393260 SHQ393258:SHQ393260 SRM393258:SRM393260 TBI393258:TBI393260 TLE393258:TLE393260 TVA393258:TVA393260 UEW393258:UEW393260 UOS393258:UOS393260 UYO393258:UYO393260 VIK393258:VIK393260 VSG393258:VSG393260 WCC393258:WCC393260 WLY393258:WLY393260 WVU393258:WVU393260 K458794:K458796 JI458794:JI458796 TE458794:TE458796 ADA458794:ADA458796 AMW458794:AMW458796 AWS458794:AWS458796 BGO458794:BGO458796 BQK458794:BQK458796 CAG458794:CAG458796 CKC458794:CKC458796 CTY458794:CTY458796 DDU458794:DDU458796 DNQ458794:DNQ458796 DXM458794:DXM458796 EHI458794:EHI458796 ERE458794:ERE458796 FBA458794:FBA458796 FKW458794:FKW458796 FUS458794:FUS458796 GEO458794:GEO458796 GOK458794:GOK458796 GYG458794:GYG458796 HIC458794:HIC458796 HRY458794:HRY458796 IBU458794:IBU458796 ILQ458794:ILQ458796 IVM458794:IVM458796 JFI458794:JFI458796 JPE458794:JPE458796 JZA458794:JZA458796 KIW458794:KIW458796 KSS458794:KSS458796 LCO458794:LCO458796 LMK458794:LMK458796 LWG458794:LWG458796 MGC458794:MGC458796 MPY458794:MPY458796 MZU458794:MZU458796 NJQ458794:NJQ458796 NTM458794:NTM458796 ODI458794:ODI458796 ONE458794:ONE458796 OXA458794:OXA458796 PGW458794:PGW458796 PQS458794:PQS458796 QAO458794:QAO458796 QKK458794:QKK458796 QUG458794:QUG458796 REC458794:REC458796 RNY458794:RNY458796 RXU458794:RXU458796 SHQ458794:SHQ458796 SRM458794:SRM458796 TBI458794:TBI458796 TLE458794:TLE458796 TVA458794:TVA458796 UEW458794:UEW458796 UOS458794:UOS458796 UYO458794:UYO458796 VIK458794:VIK458796 VSG458794:VSG458796 WCC458794:WCC458796 WLY458794:WLY458796 WVU458794:WVU458796 K524330:K524332 JI524330:JI524332 TE524330:TE524332 ADA524330:ADA524332 AMW524330:AMW524332 AWS524330:AWS524332 BGO524330:BGO524332 BQK524330:BQK524332 CAG524330:CAG524332 CKC524330:CKC524332 CTY524330:CTY524332 DDU524330:DDU524332 DNQ524330:DNQ524332 DXM524330:DXM524332 EHI524330:EHI524332 ERE524330:ERE524332 FBA524330:FBA524332 FKW524330:FKW524332 FUS524330:FUS524332 GEO524330:GEO524332 GOK524330:GOK524332 GYG524330:GYG524332 HIC524330:HIC524332 HRY524330:HRY524332 IBU524330:IBU524332 ILQ524330:ILQ524332 IVM524330:IVM524332 JFI524330:JFI524332 JPE524330:JPE524332 JZA524330:JZA524332 KIW524330:KIW524332 KSS524330:KSS524332 LCO524330:LCO524332 LMK524330:LMK524332 LWG524330:LWG524332 MGC524330:MGC524332 MPY524330:MPY524332 MZU524330:MZU524332 NJQ524330:NJQ524332 NTM524330:NTM524332 ODI524330:ODI524332 ONE524330:ONE524332 OXA524330:OXA524332 PGW524330:PGW524332 PQS524330:PQS524332 QAO524330:QAO524332 QKK524330:QKK524332 QUG524330:QUG524332 REC524330:REC524332 RNY524330:RNY524332 RXU524330:RXU524332 SHQ524330:SHQ524332 SRM524330:SRM524332 TBI524330:TBI524332 TLE524330:TLE524332 TVA524330:TVA524332 UEW524330:UEW524332 UOS524330:UOS524332 UYO524330:UYO524332 VIK524330:VIK524332 VSG524330:VSG524332 WCC524330:WCC524332 WLY524330:WLY524332 WVU524330:WVU524332 K589866:K589868 JI589866:JI589868 TE589866:TE589868 ADA589866:ADA589868 AMW589866:AMW589868 AWS589866:AWS589868 BGO589866:BGO589868 BQK589866:BQK589868 CAG589866:CAG589868 CKC589866:CKC589868 CTY589866:CTY589868 DDU589866:DDU589868 DNQ589866:DNQ589868 DXM589866:DXM589868 EHI589866:EHI589868 ERE589866:ERE589868 FBA589866:FBA589868 FKW589866:FKW589868 FUS589866:FUS589868 GEO589866:GEO589868 GOK589866:GOK589868 GYG589866:GYG589868 HIC589866:HIC589868 HRY589866:HRY589868 IBU589866:IBU589868 ILQ589866:ILQ589868 IVM589866:IVM589868 JFI589866:JFI589868 JPE589866:JPE589868 JZA589866:JZA589868 KIW589866:KIW589868 KSS589866:KSS589868 LCO589866:LCO589868 LMK589866:LMK589868 LWG589866:LWG589868 MGC589866:MGC589868 MPY589866:MPY589868 MZU589866:MZU589868 NJQ589866:NJQ589868 NTM589866:NTM589868 ODI589866:ODI589868 ONE589866:ONE589868 OXA589866:OXA589868 PGW589866:PGW589868 PQS589866:PQS589868 QAO589866:QAO589868 QKK589866:QKK589868 QUG589866:QUG589868 REC589866:REC589868 RNY589866:RNY589868 RXU589866:RXU589868 SHQ589866:SHQ589868 SRM589866:SRM589868 TBI589866:TBI589868 TLE589866:TLE589868 TVA589866:TVA589868 UEW589866:UEW589868 UOS589866:UOS589868 UYO589866:UYO589868 VIK589866:VIK589868 VSG589866:VSG589868 WCC589866:WCC589868 WLY589866:WLY589868 WVU589866:WVU589868 K655402:K655404 JI655402:JI655404 TE655402:TE655404 ADA655402:ADA655404 AMW655402:AMW655404 AWS655402:AWS655404 BGO655402:BGO655404 BQK655402:BQK655404 CAG655402:CAG655404 CKC655402:CKC655404 CTY655402:CTY655404 DDU655402:DDU655404 DNQ655402:DNQ655404 DXM655402:DXM655404 EHI655402:EHI655404 ERE655402:ERE655404 FBA655402:FBA655404 FKW655402:FKW655404 FUS655402:FUS655404 GEO655402:GEO655404 GOK655402:GOK655404 GYG655402:GYG655404 HIC655402:HIC655404 HRY655402:HRY655404 IBU655402:IBU655404 ILQ655402:ILQ655404 IVM655402:IVM655404 JFI655402:JFI655404 JPE655402:JPE655404 JZA655402:JZA655404 KIW655402:KIW655404 KSS655402:KSS655404 LCO655402:LCO655404 LMK655402:LMK655404 LWG655402:LWG655404 MGC655402:MGC655404 MPY655402:MPY655404 MZU655402:MZU655404 NJQ655402:NJQ655404 NTM655402:NTM655404 ODI655402:ODI655404 ONE655402:ONE655404 OXA655402:OXA655404 PGW655402:PGW655404 PQS655402:PQS655404 QAO655402:QAO655404 QKK655402:QKK655404 QUG655402:QUG655404 REC655402:REC655404 RNY655402:RNY655404 RXU655402:RXU655404 SHQ655402:SHQ655404 SRM655402:SRM655404 TBI655402:TBI655404 TLE655402:TLE655404 TVA655402:TVA655404 UEW655402:UEW655404 UOS655402:UOS655404 UYO655402:UYO655404 VIK655402:VIK655404 VSG655402:VSG655404 WCC655402:WCC655404 WLY655402:WLY655404 WVU655402:WVU655404 K720938:K720940 JI720938:JI720940 TE720938:TE720940 ADA720938:ADA720940 AMW720938:AMW720940 AWS720938:AWS720940 BGO720938:BGO720940 BQK720938:BQK720940 CAG720938:CAG720940 CKC720938:CKC720940 CTY720938:CTY720940 DDU720938:DDU720940 DNQ720938:DNQ720940 DXM720938:DXM720940 EHI720938:EHI720940 ERE720938:ERE720940 FBA720938:FBA720940 FKW720938:FKW720940 FUS720938:FUS720940 GEO720938:GEO720940 GOK720938:GOK720940 GYG720938:GYG720940 HIC720938:HIC720940 HRY720938:HRY720940 IBU720938:IBU720940 ILQ720938:ILQ720940 IVM720938:IVM720940 JFI720938:JFI720940 JPE720938:JPE720940 JZA720938:JZA720940 KIW720938:KIW720940 KSS720938:KSS720940 LCO720938:LCO720940 LMK720938:LMK720940 LWG720938:LWG720940 MGC720938:MGC720940 MPY720938:MPY720940 MZU720938:MZU720940 NJQ720938:NJQ720940 NTM720938:NTM720940 ODI720938:ODI720940 ONE720938:ONE720940 OXA720938:OXA720940 PGW720938:PGW720940 PQS720938:PQS720940 QAO720938:QAO720940 QKK720938:QKK720940 QUG720938:QUG720940 REC720938:REC720940 RNY720938:RNY720940 RXU720938:RXU720940 SHQ720938:SHQ720940 SRM720938:SRM720940 TBI720938:TBI720940 TLE720938:TLE720940 TVA720938:TVA720940 UEW720938:UEW720940 UOS720938:UOS720940 UYO720938:UYO720940 VIK720938:VIK720940 VSG720938:VSG720940 WCC720938:WCC720940 WLY720938:WLY720940 WVU720938:WVU720940 K786474:K786476 JI786474:JI786476 TE786474:TE786476 ADA786474:ADA786476 AMW786474:AMW786476 AWS786474:AWS786476 BGO786474:BGO786476 BQK786474:BQK786476 CAG786474:CAG786476 CKC786474:CKC786476 CTY786474:CTY786476 DDU786474:DDU786476 DNQ786474:DNQ786476 DXM786474:DXM786476 EHI786474:EHI786476 ERE786474:ERE786476 FBA786474:FBA786476 FKW786474:FKW786476 FUS786474:FUS786476 GEO786474:GEO786476 GOK786474:GOK786476 GYG786474:GYG786476 HIC786474:HIC786476 HRY786474:HRY786476 IBU786474:IBU786476 ILQ786474:ILQ786476 IVM786474:IVM786476 JFI786474:JFI786476 JPE786474:JPE786476 JZA786474:JZA786476 KIW786474:KIW786476 KSS786474:KSS786476 LCO786474:LCO786476 LMK786474:LMK786476 LWG786474:LWG786476 MGC786474:MGC786476 MPY786474:MPY786476 MZU786474:MZU786476 NJQ786474:NJQ786476 NTM786474:NTM786476 ODI786474:ODI786476 ONE786474:ONE786476 OXA786474:OXA786476 PGW786474:PGW786476 PQS786474:PQS786476 QAO786474:QAO786476 QKK786474:QKK786476 QUG786474:QUG786476 REC786474:REC786476 RNY786474:RNY786476 RXU786474:RXU786476 SHQ786474:SHQ786476 SRM786474:SRM786476 TBI786474:TBI786476 TLE786474:TLE786476 TVA786474:TVA786476 UEW786474:UEW786476 UOS786474:UOS786476 UYO786474:UYO786476 VIK786474:VIK786476 VSG786474:VSG786476 WCC786474:WCC786476 WLY786474:WLY786476 WVU786474:WVU786476 K852010:K852012 JI852010:JI852012 TE852010:TE852012 ADA852010:ADA852012 AMW852010:AMW852012 AWS852010:AWS852012 BGO852010:BGO852012 BQK852010:BQK852012 CAG852010:CAG852012 CKC852010:CKC852012 CTY852010:CTY852012 DDU852010:DDU852012 DNQ852010:DNQ852012 DXM852010:DXM852012 EHI852010:EHI852012 ERE852010:ERE852012 FBA852010:FBA852012 FKW852010:FKW852012 FUS852010:FUS852012 GEO852010:GEO852012 GOK852010:GOK852012 GYG852010:GYG852012 HIC852010:HIC852012 HRY852010:HRY852012 IBU852010:IBU852012 ILQ852010:ILQ852012 IVM852010:IVM852012 JFI852010:JFI852012 JPE852010:JPE852012 JZA852010:JZA852012 KIW852010:KIW852012 KSS852010:KSS852012 LCO852010:LCO852012 LMK852010:LMK852012 LWG852010:LWG852012 MGC852010:MGC852012 MPY852010:MPY852012 MZU852010:MZU852012 NJQ852010:NJQ852012 NTM852010:NTM852012 ODI852010:ODI852012 ONE852010:ONE852012 OXA852010:OXA852012 PGW852010:PGW852012 PQS852010:PQS852012 QAO852010:QAO852012 QKK852010:QKK852012 QUG852010:QUG852012 REC852010:REC852012 RNY852010:RNY852012 RXU852010:RXU852012 SHQ852010:SHQ852012 SRM852010:SRM852012 TBI852010:TBI852012 TLE852010:TLE852012 TVA852010:TVA852012 UEW852010:UEW852012 UOS852010:UOS852012 UYO852010:UYO852012 VIK852010:VIK852012 VSG852010:VSG852012 WCC852010:WCC852012 WLY852010:WLY852012 WVU852010:WVU852012 K917546:K917548 JI917546:JI917548 TE917546:TE917548 ADA917546:ADA917548 AMW917546:AMW917548 AWS917546:AWS917548 BGO917546:BGO917548 BQK917546:BQK917548 CAG917546:CAG917548 CKC917546:CKC917548 CTY917546:CTY917548 DDU917546:DDU917548 DNQ917546:DNQ917548 DXM917546:DXM917548 EHI917546:EHI917548 ERE917546:ERE917548 FBA917546:FBA917548 FKW917546:FKW917548 FUS917546:FUS917548 GEO917546:GEO917548 GOK917546:GOK917548 GYG917546:GYG917548 HIC917546:HIC917548 HRY917546:HRY917548 IBU917546:IBU917548 ILQ917546:ILQ917548 IVM917546:IVM917548 JFI917546:JFI917548 JPE917546:JPE917548 JZA917546:JZA917548 KIW917546:KIW917548 KSS917546:KSS917548 LCO917546:LCO917548 LMK917546:LMK917548 LWG917546:LWG917548 MGC917546:MGC917548 MPY917546:MPY917548 MZU917546:MZU917548 NJQ917546:NJQ917548 NTM917546:NTM917548 ODI917546:ODI917548 ONE917546:ONE917548 OXA917546:OXA917548 PGW917546:PGW917548 PQS917546:PQS917548 QAO917546:QAO917548 QKK917546:QKK917548 QUG917546:QUG917548 REC917546:REC917548 RNY917546:RNY917548 RXU917546:RXU917548 SHQ917546:SHQ917548 SRM917546:SRM917548 TBI917546:TBI917548 TLE917546:TLE917548 TVA917546:TVA917548 UEW917546:UEW917548 UOS917546:UOS917548 UYO917546:UYO917548 VIK917546:VIK917548 VSG917546:VSG917548 WCC917546:WCC917548 WLY917546:WLY917548 WVU917546:WVU917548 K983082:K983084 JI983082:JI983084 TE983082:TE983084 ADA983082:ADA983084 AMW983082:AMW983084 AWS983082:AWS983084 BGO983082:BGO983084 BQK983082:BQK983084 CAG983082:CAG983084 CKC983082:CKC983084 CTY983082:CTY983084 DDU983082:DDU983084 DNQ983082:DNQ983084 DXM983082:DXM983084 EHI983082:EHI983084 ERE983082:ERE983084 FBA983082:FBA983084 FKW983082:FKW983084 FUS983082:FUS983084 GEO983082:GEO983084 GOK983082:GOK983084 GYG983082:GYG983084 HIC983082:HIC983084 HRY983082:HRY983084 IBU983082:IBU983084 ILQ983082:ILQ983084 IVM983082:IVM983084 JFI983082:JFI983084 JPE983082:JPE983084 JZA983082:JZA983084 KIW983082:KIW983084 KSS983082:KSS983084 LCO983082:LCO983084 LMK983082:LMK983084 LWG983082:LWG983084 MGC983082:MGC983084 MPY983082:MPY983084 MZU983082:MZU983084 NJQ983082:NJQ983084 NTM983082:NTM983084 ODI983082:ODI983084 ONE983082:ONE983084 OXA983082:OXA983084 PGW983082:PGW983084 PQS983082:PQS983084 QAO983082:QAO983084 QKK983082:QKK983084 QUG983082:QUG983084 REC983082:REC983084 RNY983082:RNY983084 RXU983082:RXU983084 SHQ983082:SHQ983084 SRM983082:SRM983084 TBI983082:TBI983084 TLE983082:TLE983084 TVA983082:TVA983084 UEW983082:UEW983084 UOS983082:UOS983084 UYO983082:UYO983084 VIK983082:VIK983084 VSG983082:VSG983084 WCC983082:WCC983084 WLY983082:WLY983084 WVU983082:WVU983084 WVP98308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WVP2 D65578:F65578 JD65578 SZ65578 ACV65578 AMR65578 AWN65578 BGJ65578 BQF65578 CAB65578 CJX65578 CTT65578 DDP65578 DNL65578 DXH65578 EHD65578 EQZ65578 FAV65578 FKR65578 FUN65578 GEJ65578 GOF65578 GYB65578 HHX65578 HRT65578 IBP65578 ILL65578 IVH65578 JFD65578 JOZ65578 JYV65578 KIR65578 KSN65578 LCJ65578 LMF65578 LWB65578 MFX65578 MPT65578 MZP65578 NJL65578 NTH65578 ODD65578 OMZ65578 OWV65578 PGR65578 PQN65578 QAJ65578 QKF65578 QUB65578 RDX65578 RNT65578 RXP65578 SHL65578 SRH65578 TBD65578 TKZ65578 TUV65578 UER65578 UON65578 UYJ65578 VIF65578 VSB65578 WBX65578 WLT65578 WVP65578 D131114:F131114 JD131114 SZ131114 ACV131114 AMR131114 AWN131114 BGJ131114 BQF131114 CAB131114 CJX131114 CTT131114 DDP131114 DNL131114 DXH131114 EHD131114 EQZ131114 FAV131114 FKR131114 FUN131114 GEJ131114 GOF131114 GYB131114 HHX131114 HRT131114 IBP131114 ILL131114 IVH131114 JFD131114 JOZ131114 JYV131114 KIR131114 KSN131114 LCJ131114 LMF131114 LWB131114 MFX131114 MPT131114 MZP131114 NJL131114 NTH131114 ODD131114 OMZ131114 OWV131114 PGR131114 PQN131114 QAJ131114 QKF131114 QUB131114 RDX131114 RNT131114 RXP131114 SHL131114 SRH131114 TBD131114 TKZ131114 TUV131114 UER131114 UON131114 UYJ131114 VIF131114 VSB131114 WBX131114 WLT131114 WVP131114 D196650:F196650 JD196650 SZ196650 ACV196650 AMR196650 AWN196650 BGJ196650 BQF196650 CAB196650 CJX196650 CTT196650 DDP196650 DNL196650 DXH196650 EHD196650 EQZ196650 FAV196650 FKR196650 FUN196650 GEJ196650 GOF196650 GYB196650 HHX196650 HRT196650 IBP196650 ILL196650 IVH196650 JFD196650 JOZ196650 JYV196650 KIR196650 KSN196650 LCJ196650 LMF196650 LWB196650 MFX196650 MPT196650 MZP196650 NJL196650 NTH196650 ODD196650 OMZ196650 OWV196650 PGR196650 PQN196650 QAJ196650 QKF196650 QUB196650 RDX196650 RNT196650 RXP196650 SHL196650 SRH196650 TBD196650 TKZ196650 TUV196650 UER196650 UON196650 UYJ196650 VIF196650 VSB196650 WBX196650 WLT196650 WVP196650 D262186:F262186 JD262186 SZ262186 ACV262186 AMR262186 AWN262186 BGJ262186 BQF262186 CAB262186 CJX262186 CTT262186 DDP262186 DNL262186 DXH262186 EHD262186 EQZ262186 FAV262186 FKR262186 FUN262186 GEJ262186 GOF262186 GYB262186 HHX262186 HRT262186 IBP262186 ILL262186 IVH262186 JFD262186 JOZ262186 JYV262186 KIR262186 KSN262186 LCJ262186 LMF262186 LWB262186 MFX262186 MPT262186 MZP262186 NJL262186 NTH262186 ODD262186 OMZ262186 OWV262186 PGR262186 PQN262186 QAJ262186 QKF262186 QUB262186 RDX262186 RNT262186 RXP262186 SHL262186 SRH262186 TBD262186 TKZ262186 TUV262186 UER262186 UON262186 UYJ262186 VIF262186 VSB262186 WBX262186 WLT262186 WVP262186 D327722:F327722 JD327722 SZ327722 ACV327722 AMR327722 AWN327722 BGJ327722 BQF327722 CAB327722 CJX327722 CTT327722 DDP327722 DNL327722 DXH327722 EHD327722 EQZ327722 FAV327722 FKR327722 FUN327722 GEJ327722 GOF327722 GYB327722 HHX327722 HRT327722 IBP327722 ILL327722 IVH327722 JFD327722 JOZ327722 JYV327722 KIR327722 KSN327722 LCJ327722 LMF327722 LWB327722 MFX327722 MPT327722 MZP327722 NJL327722 NTH327722 ODD327722 OMZ327722 OWV327722 PGR327722 PQN327722 QAJ327722 QKF327722 QUB327722 RDX327722 RNT327722 RXP327722 SHL327722 SRH327722 TBD327722 TKZ327722 TUV327722 UER327722 UON327722 UYJ327722 VIF327722 VSB327722 WBX327722 WLT327722 WVP327722 D393258:F393258 JD393258 SZ393258 ACV393258 AMR393258 AWN393258 BGJ393258 BQF393258 CAB393258 CJX393258 CTT393258 DDP393258 DNL393258 DXH393258 EHD393258 EQZ393258 FAV393258 FKR393258 FUN393258 GEJ393258 GOF393258 GYB393258 HHX393258 HRT393258 IBP393258 ILL393258 IVH393258 JFD393258 JOZ393258 JYV393258 KIR393258 KSN393258 LCJ393258 LMF393258 LWB393258 MFX393258 MPT393258 MZP393258 NJL393258 NTH393258 ODD393258 OMZ393258 OWV393258 PGR393258 PQN393258 QAJ393258 QKF393258 QUB393258 RDX393258 RNT393258 RXP393258 SHL393258 SRH393258 TBD393258 TKZ393258 TUV393258 UER393258 UON393258 UYJ393258 VIF393258 VSB393258 WBX393258 WLT393258 WVP393258 D458794:F458794 JD458794 SZ458794 ACV458794 AMR458794 AWN458794 BGJ458794 BQF458794 CAB458794 CJX458794 CTT458794 DDP458794 DNL458794 DXH458794 EHD458794 EQZ458794 FAV458794 FKR458794 FUN458794 GEJ458794 GOF458794 GYB458794 HHX458794 HRT458794 IBP458794 ILL458794 IVH458794 JFD458794 JOZ458794 JYV458794 KIR458794 KSN458794 LCJ458794 LMF458794 LWB458794 MFX458794 MPT458794 MZP458794 NJL458794 NTH458794 ODD458794 OMZ458794 OWV458794 PGR458794 PQN458794 QAJ458794 QKF458794 QUB458794 RDX458794 RNT458794 RXP458794 SHL458794 SRH458794 TBD458794 TKZ458794 TUV458794 UER458794 UON458794 UYJ458794 VIF458794 VSB458794 WBX458794 WLT458794 WVP458794 D524330:F524330 JD524330 SZ524330 ACV524330 AMR524330 AWN524330 BGJ524330 BQF524330 CAB524330 CJX524330 CTT524330 DDP524330 DNL524330 DXH524330 EHD524330 EQZ524330 FAV524330 FKR524330 FUN524330 GEJ524330 GOF524330 GYB524330 HHX524330 HRT524330 IBP524330 ILL524330 IVH524330 JFD524330 JOZ524330 JYV524330 KIR524330 KSN524330 LCJ524330 LMF524330 LWB524330 MFX524330 MPT524330 MZP524330 NJL524330 NTH524330 ODD524330 OMZ524330 OWV524330 PGR524330 PQN524330 QAJ524330 QKF524330 QUB524330 RDX524330 RNT524330 RXP524330 SHL524330 SRH524330 TBD524330 TKZ524330 TUV524330 UER524330 UON524330 UYJ524330 VIF524330 VSB524330 WBX524330 WLT524330 WVP524330 D589866:F589866 JD589866 SZ589866 ACV589866 AMR589866 AWN589866 BGJ589866 BQF589866 CAB589866 CJX589866 CTT589866 DDP589866 DNL589866 DXH589866 EHD589866 EQZ589866 FAV589866 FKR589866 FUN589866 GEJ589866 GOF589866 GYB589866 HHX589866 HRT589866 IBP589866 ILL589866 IVH589866 JFD589866 JOZ589866 JYV589866 KIR589866 KSN589866 LCJ589866 LMF589866 LWB589866 MFX589866 MPT589866 MZP589866 NJL589866 NTH589866 ODD589866 OMZ589866 OWV589866 PGR589866 PQN589866 QAJ589866 QKF589866 QUB589866 RDX589866 RNT589866 RXP589866 SHL589866 SRH589866 TBD589866 TKZ589866 TUV589866 UER589866 UON589866 UYJ589866 VIF589866 VSB589866 WBX589866 WLT589866 WVP589866 D655402:F655402 JD655402 SZ655402 ACV655402 AMR655402 AWN655402 BGJ655402 BQF655402 CAB655402 CJX655402 CTT655402 DDP655402 DNL655402 DXH655402 EHD655402 EQZ655402 FAV655402 FKR655402 FUN655402 GEJ655402 GOF655402 GYB655402 HHX655402 HRT655402 IBP655402 ILL655402 IVH655402 JFD655402 JOZ655402 JYV655402 KIR655402 KSN655402 LCJ655402 LMF655402 LWB655402 MFX655402 MPT655402 MZP655402 NJL655402 NTH655402 ODD655402 OMZ655402 OWV655402 PGR655402 PQN655402 QAJ655402 QKF655402 QUB655402 RDX655402 RNT655402 RXP655402 SHL655402 SRH655402 TBD655402 TKZ655402 TUV655402 UER655402 UON655402 UYJ655402 VIF655402 VSB655402 WBX655402 WLT655402 WVP655402 D720938:F720938 JD720938 SZ720938 ACV720938 AMR720938 AWN720938 BGJ720938 BQF720938 CAB720938 CJX720938 CTT720938 DDP720938 DNL720938 DXH720938 EHD720938 EQZ720938 FAV720938 FKR720938 FUN720938 GEJ720938 GOF720938 GYB720938 HHX720938 HRT720938 IBP720938 ILL720938 IVH720938 JFD720938 JOZ720938 JYV720938 KIR720938 KSN720938 LCJ720938 LMF720938 LWB720938 MFX720938 MPT720938 MZP720938 NJL720938 NTH720938 ODD720938 OMZ720938 OWV720938 PGR720938 PQN720938 QAJ720938 QKF720938 QUB720938 RDX720938 RNT720938 RXP720938 SHL720938 SRH720938 TBD720938 TKZ720938 TUV720938 UER720938 UON720938 UYJ720938 VIF720938 VSB720938 WBX720938 WLT720938 WVP720938 D786474:F786474 JD786474 SZ786474 ACV786474 AMR786474 AWN786474 BGJ786474 BQF786474 CAB786474 CJX786474 CTT786474 DDP786474 DNL786474 DXH786474 EHD786474 EQZ786474 FAV786474 FKR786474 FUN786474 GEJ786474 GOF786474 GYB786474 HHX786474 HRT786474 IBP786474 ILL786474 IVH786474 JFD786474 JOZ786474 JYV786474 KIR786474 KSN786474 LCJ786474 LMF786474 LWB786474 MFX786474 MPT786474 MZP786474 NJL786474 NTH786474 ODD786474 OMZ786474 OWV786474 PGR786474 PQN786474 QAJ786474 QKF786474 QUB786474 RDX786474 RNT786474 RXP786474 SHL786474 SRH786474 TBD786474 TKZ786474 TUV786474 UER786474 UON786474 UYJ786474 VIF786474 VSB786474 WBX786474 WLT786474 WVP786474 D852010:F852010 JD852010 SZ852010 ACV852010 AMR852010 AWN852010 BGJ852010 BQF852010 CAB852010 CJX852010 CTT852010 DDP852010 DNL852010 DXH852010 EHD852010 EQZ852010 FAV852010 FKR852010 FUN852010 GEJ852010 GOF852010 GYB852010 HHX852010 HRT852010 IBP852010 ILL852010 IVH852010 JFD852010 JOZ852010 JYV852010 KIR852010 KSN852010 LCJ852010 LMF852010 LWB852010 MFX852010 MPT852010 MZP852010 NJL852010 NTH852010 ODD852010 OMZ852010 OWV852010 PGR852010 PQN852010 QAJ852010 QKF852010 QUB852010 RDX852010 RNT852010 RXP852010 SHL852010 SRH852010 TBD852010 TKZ852010 TUV852010 UER852010 UON852010 UYJ852010 VIF852010 VSB852010 WBX852010 WLT852010 WVP852010 D917546:F917546 JD917546 SZ917546 ACV917546 AMR917546 AWN917546 BGJ917546 BQF917546 CAB917546 CJX917546 CTT917546 DDP917546 DNL917546 DXH917546 EHD917546 EQZ917546 FAV917546 FKR917546 FUN917546 GEJ917546 GOF917546 GYB917546 HHX917546 HRT917546 IBP917546 ILL917546 IVH917546 JFD917546 JOZ917546 JYV917546 KIR917546 KSN917546 LCJ917546 LMF917546 LWB917546 MFX917546 MPT917546 MZP917546 NJL917546 NTH917546 ODD917546 OMZ917546 OWV917546 PGR917546 PQN917546 QAJ917546 QKF917546 QUB917546 RDX917546 RNT917546 RXP917546 SHL917546 SRH917546 TBD917546 TKZ917546 TUV917546 UER917546 UON917546 UYJ917546 VIF917546 VSB917546 WBX917546 WLT917546 WVP917546 D983082:F983082 JD983082 SZ983082 ACV983082 AMR983082 AWN983082 BGJ983082 BQF983082 CAB983082 CJX983082 CTT983082 DDP983082 DNL983082 DXH983082 EHD983082 EQZ983082 FAV983082 FKR983082 FUN983082 GEJ983082 GOF983082 GYB983082 HHX983082 HRT983082 IBP983082 ILL983082 IVH983082 JFD983082 JOZ983082 JYV983082 KIR983082 KSN983082 LCJ983082 LMF983082 LWB983082 MFX983082 MPT983082 MZP983082 NJL983082 NTH983082 ODD983082 OMZ983082 OWV983082 PGR983082 PQN983082 QAJ983082 QKF983082 QUB983082 RDX983082 RNT983082 RXP983082 SHL983082 SRH983082 TBD983082 TKZ983082 TUV983082 UER983082 UON983082 UYJ983082 VIF983082 VSB983082 WBX983082 WLT983082 D2:F2" xr:uid="{F972E4A1-04D3-40CF-9266-1DFE81CAB137}"/>
    <dataValidation allowBlank="1" prompt="UPDATED BY KHATEEB MUHAMMAD MUHYIDDEEN" sqref="T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WWD2 T65578:T65580 JR65578:JR65580 TN65578:TN65580 ADJ65578:ADJ65580 ANF65578:ANF65580 AXB65578:AXB65580 BGX65578:BGX65580 BQT65578:BQT65580 CAP65578:CAP65580 CKL65578:CKL65580 CUH65578:CUH65580 DED65578:DED65580 DNZ65578:DNZ65580 DXV65578:DXV65580 EHR65578:EHR65580 ERN65578:ERN65580 FBJ65578:FBJ65580 FLF65578:FLF65580 FVB65578:FVB65580 GEX65578:GEX65580 GOT65578:GOT65580 GYP65578:GYP65580 HIL65578:HIL65580 HSH65578:HSH65580 ICD65578:ICD65580 ILZ65578:ILZ65580 IVV65578:IVV65580 JFR65578:JFR65580 JPN65578:JPN65580 JZJ65578:JZJ65580 KJF65578:KJF65580 KTB65578:KTB65580 LCX65578:LCX65580 LMT65578:LMT65580 LWP65578:LWP65580 MGL65578:MGL65580 MQH65578:MQH65580 NAD65578:NAD65580 NJZ65578:NJZ65580 NTV65578:NTV65580 ODR65578:ODR65580 ONN65578:ONN65580 OXJ65578:OXJ65580 PHF65578:PHF65580 PRB65578:PRB65580 QAX65578:QAX65580 QKT65578:QKT65580 QUP65578:QUP65580 REL65578:REL65580 ROH65578:ROH65580 RYD65578:RYD65580 SHZ65578:SHZ65580 SRV65578:SRV65580 TBR65578:TBR65580 TLN65578:TLN65580 TVJ65578:TVJ65580 UFF65578:UFF65580 UPB65578:UPB65580 UYX65578:UYX65580 VIT65578:VIT65580 VSP65578:VSP65580 WCL65578:WCL65580 WMH65578:WMH65580 WWD65578:WWD65580 T131114:T131116 JR131114:JR131116 TN131114:TN131116 ADJ131114:ADJ131116 ANF131114:ANF131116 AXB131114:AXB131116 BGX131114:BGX131116 BQT131114:BQT131116 CAP131114:CAP131116 CKL131114:CKL131116 CUH131114:CUH131116 DED131114:DED131116 DNZ131114:DNZ131116 DXV131114:DXV131116 EHR131114:EHR131116 ERN131114:ERN131116 FBJ131114:FBJ131116 FLF131114:FLF131116 FVB131114:FVB131116 GEX131114:GEX131116 GOT131114:GOT131116 GYP131114:GYP131116 HIL131114:HIL131116 HSH131114:HSH131116 ICD131114:ICD131116 ILZ131114:ILZ131116 IVV131114:IVV131116 JFR131114:JFR131116 JPN131114:JPN131116 JZJ131114:JZJ131116 KJF131114:KJF131116 KTB131114:KTB131116 LCX131114:LCX131116 LMT131114:LMT131116 LWP131114:LWP131116 MGL131114:MGL131116 MQH131114:MQH131116 NAD131114:NAD131116 NJZ131114:NJZ131116 NTV131114:NTV131116 ODR131114:ODR131116 ONN131114:ONN131116 OXJ131114:OXJ131116 PHF131114:PHF131116 PRB131114:PRB131116 QAX131114:QAX131116 QKT131114:QKT131116 QUP131114:QUP131116 REL131114:REL131116 ROH131114:ROH131116 RYD131114:RYD131116 SHZ131114:SHZ131116 SRV131114:SRV131116 TBR131114:TBR131116 TLN131114:TLN131116 TVJ131114:TVJ131116 UFF131114:UFF131116 UPB131114:UPB131116 UYX131114:UYX131116 VIT131114:VIT131116 VSP131114:VSP131116 WCL131114:WCL131116 WMH131114:WMH131116 WWD131114:WWD131116 T196650:T196652 JR196650:JR196652 TN196650:TN196652 ADJ196650:ADJ196652 ANF196650:ANF196652 AXB196650:AXB196652 BGX196650:BGX196652 BQT196650:BQT196652 CAP196650:CAP196652 CKL196650:CKL196652 CUH196650:CUH196652 DED196650:DED196652 DNZ196650:DNZ196652 DXV196650:DXV196652 EHR196650:EHR196652 ERN196650:ERN196652 FBJ196650:FBJ196652 FLF196650:FLF196652 FVB196650:FVB196652 GEX196650:GEX196652 GOT196650:GOT196652 GYP196650:GYP196652 HIL196650:HIL196652 HSH196650:HSH196652 ICD196650:ICD196652 ILZ196650:ILZ196652 IVV196650:IVV196652 JFR196650:JFR196652 JPN196650:JPN196652 JZJ196650:JZJ196652 KJF196650:KJF196652 KTB196650:KTB196652 LCX196650:LCX196652 LMT196650:LMT196652 LWP196650:LWP196652 MGL196650:MGL196652 MQH196650:MQH196652 NAD196650:NAD196652 NJZ196650:NJZ196652 NTV196650:NTV196652 ODR196650:ODR196652 ONN196650:ONN196652 OXJ196650:OXJ196652 PHF196650:PHF196652 PRB196650:PRB196652 QAX196650:QAX196652 QKT196650:QKT196652 QUP196650:QUP196652 REL196650:REL196652 ROH196650:ROH196652 RYD196650:RYD196652 SHZ196650:SHZ196652 SRV196650:SRV196652 TBR196650:TBR196652 TLN196650:TLN196652 TVJ196650:TVJ196652 UFF196650:UFF196652 UPB196650:UPB196652 UYX196650:UYX196652 VIT196650:VIT196652 VSP196650:VSP196652 WCL196650:WCL196652 WMH196650:WMH196652 WWD196650:WWD196652 T262186:T262188 JR262186:JR262188 TN262186:TN262188 ADJ262186:ADJ262188 ANF262186:ANF262188 AXB262186:AXB262188 BGX262186:BGX262188 BQT262186:BQT262188 CAP262186:CAP262188 CKL262186:CKL262188 CUH262186:CUH262188 DED262186:DED262188 DNZ262186:DNZ262188 DXV262186:DXV262188 EHR262186:EHR262188 ERN262186:ERN262188 FBJ262186:FBJ262188 FLF262186:FLF262188 FVB262186:FVB262188 GEX262186:GEX262188 GOT262186:GOT262188 GYP262186:GYP262188 HIL262186:HIL262188 HSH262186:HSH262188 ICD262186:ICD262188 ILZ262186:ILZ262188 IVV262186:IVV262188 JFR262186:JFR262188 JPN262186:JPN262188 JZJ262186:JZJ262188 KJF262186:KJF262188 KTB262186:KTB262188 LCX262186:LCX262188 LMT262186:LMT262188 LWP262186:LWP262188 MGL262186:MGL262188 MQH262186:MQH262188 NAD262186:NAD262188 NJZ262186:NJZ262188 NTV262186:NTV262188 ODR262186:ODR262188 ONN262186:ONN262188 OXJ262186:OXJ262188 PHF262186:PHF262188 PRB262186:PRB262188 QAX262186:QAX262188 QKT262186:QKT262188 QUP262186:QUP262188 REL262186:REL262188 ROH262186:ROH262188 RYD262186:RYD262188 SHZ262186:SHZ262188 SRV262186:SRV262188 TBR262186:TBR262188 TLN262186:TLN262188 TVJ262186:TVJ262188 UFF262186:UFF262188 UPB262186:UPB262188 UYX262186:UYX262188 VIT262186:VIT262188 VSP262186:VSP262188 WCL262186:WCL262188 WMH262186:WMH262188 WWD262186:WWD262188 T327722:T327724 JR327722:JR327724 TN327722:TN327724 ADJ327722:ADJ327724 ANF327722:ANF327724 AXB327722:AXB327724 BGX327722:BGX327724 BQT327722:BQT327724 CAP327722:CAP327724 CKL327722:CKL327724 CUH327722:CUH327724 DED327722:DED327724 DNZ327722:DNZ327724 DXV327722:DXV327724 EHR327722:EHR327724 ERN327722:ERN327724 FBJ327722:FBJ327724 FLF327722:FLF327724 FVB327722:FVB327724 GEX327722:GEX327724 GOT327722:GOT327724 GYP327722:GYP327724 HIL327722:HIL327724 HSH327722:HSH327724 ICD327722:ICD327724 ILZ327722:ILZ327724 IVV327722:IVV327724 JFR327722:JFR327724 JPN327722:JPN327724 JZJ327722:JZJ327724 KJF327722:KJF327724 KTB327722:KTB327724 LCX327722:LCX327724 LMT327722:LMT327724 LWP327722:LWP327724 MGL327722:MGL327724 MQH327722:MQH327724 NAD327722:NAD327724 NJZ327722:NJZ327724 NTV327722:NTV327724 ODR327722:ODR327724 ONN327722:ONN327724 OXJ327722:OXJ327724 PHF327722:PHF327724 PRB327722:PRB327724 QAX327722:QAX327724 QKT327722:QKT327724 QUP327722:QUP327724 REL327722:REL327724 ROH327722:ROH327724 RYD327722:RYD327724 SHZ327722:SHZ327724 SRV327722:SRV327724 TBR327722:TBR327724 TLN327722:TLN327724 TVJ327722:TVJ327724 UFF327722:UFF327724 UPB327722:UPB327724 UYX327722:UYX327724 VIT327722:VIT327724 VSP327722:VSP327724 WCL327722:WCL327724 WMH327722:WMH327724 WWD327722:WWD327724 T393258:T393260 JR393258:JR393260 TN393258:TN393260 ADJ393258:ADJ393260 ANF393258:ANF393260 AXB393258:AXB393260 BGX393258:BGX393260 BQT393258:BQT393260 CAP393258:CAP393260 CKL393258:CKL393260 CUH393258:CUH393260 DED393258:DED393260 DNZ393258:DNZ393260 DXV393258:DXV393260 EHR393258:EHR393260 ERN393258:ERN393260 FBJ393258:FBJ393260 FLF393258:FLF393260 FVB393258:FVB393260 GEX393258:GEX393260 GOT393258:GOT393260 GYP393258:GYP393260 HIL393258:HIL393260 HSH393258:HSH393260 ICD393258:ICD393260 ILZ393258:ILZ393260 IVV393258:IVV393260 JFR393258:JFR393260 JPN393258:JPN393260 JZJ393258:JZJ393260 KJF393258:KJF393260 KTB393258:KTB393260 LCX393258:LCX393260 LMT393258:LMT393260 LWP393258:LWP393260 MGL393258:MGL393260 MQH393258:MQH393260 NAD393258:NAD393260 NJZ393258:NJZ393260 NTV393258:NTV393260 ODR393258:ODR393260 ONN393258:ONN393260 OXJ393258:OXJ393260 PHF393258:PHF393260 PRB393258:PRB393260 QAX393258:QAX393260 QKT393258:QKT393260 QUP393258:QUP393260 REL393258:REL393260 ROH393258:ROH393260 RYD393258:RYD393260 SHZ393258:SHZ393260 SRV393258:SRV393260 TBR393258:TBR393260 TLN393258:TLN393260 TVJ393258:TVJ393260 UFF393258:UFF393260 UPB393258:UPB393260 UYX393258:UYX393260 VIT393258:VIT393260 VSP393258:VSP393260 WCL393258:WCL393260 WMH393258:WMH393260 WWD393258:WWD393260 T458794:T458796 JR458794:JR458796 TN458794:TN458796 ADJ458794:ADJ458796 ANF458794:ANF458796 AXB458794:AXB458796 BGX458794:BGX458796 BQT458794:BQT458796 CAP458794:CAP458796 CKL458794:CKL458796 CUH458794:CUH458796 DED458794:DED458796 DNZ458794:DNZ458796 DXV458794:DXV458796 EHR458794:EHR458796 ERN458794:ERN458796 FBJ458794:FBJ458796 FLF458794:FLF458796 FVB458794:FVB458796 GEX458794:GEX458796 GOT458794:GOT458796 GYP458794:GYP458796 HIL458794:HIL458796 HSH458794:HSH458796 ICD458794:ICD458796 ILZ458794:ILZ458796 IVV458794:IVV458796 JFR458794:JFR458796 JPN458794:JPN458796 JZJ458794:JZJ458796 KJF458794:KJF458796 KTB458794:KTB458796 LCX458794:LCX458796 LMT458794:LMT458796 LWP458794:LWP458796 MGL458794:MGL458796 MQH458794:MQH458796 NAD458794:NAD458796 NJZ458794:NJZ458796 NTV458794:NTV458796 ODR458794:ODR458796 ONN458794:ONN458796 OXJ458794:OXJ458796 PHF458794:PHF458796 PRB458794:PRB458796 QAX458794:QAX458796 QKT458794:QKT458796 QUP458794:QUP458796 REL458794:REL458796 ROH458794:ROH458796 RYD458794:RYD458796 SHZ458794:SHZ458796 SRV458794:SRV458796 TBR458794:TBR458796 TLN458794:TLN458796 TVJ458794:TVJ458796 UFF458794:UFF458796 UPB458794:UPB458796 UYX458794:UYX458796 VIT458794:VIT458796 VSP458794:VSP458796 WCL458794:WCL458796 WMH458794:WMH458796 WWD458794:WWD458796 T524330:T524332 JR524330:JR524332 TN524330:TN524332 ADJ524330:ADJ524332 ANF524330:ANF524332 AXB524330:AXB524332 BGX524330:BGX524332 BQT524330:BQT524332 CAP524330:CAP524332 CKL524330:CKL524332 CUH524330:CUH524332 DED524330:DED524332 DNZ524330:DNZ524332 DXV524330:DXV524332 EHR524330:EHR524332 ERN524330:ERN524332 FBJ524330:FBJ524332 FLF524330:FLF524332 FVB524330:FVB524332 GEX524330:GEX524332 GOT524330:GOT524332 GYP524330:GYP524332 HIL524330:HIL524332 HSH524330:HSH524332 ICD524330:ICD524332 ILZ524330:ILZ524332 IVV524330:IVV524332 JFR524330:JFR524332 JPN524330:JPN524332 JZJ524330:JZJ524332 KJF524330:KJF524332 KTB524330:KTB524332 LCX524330:LCX524332 LMT524330:LMT524332 LWP524330:LWP524332 MGL524330:MGL524332 MQH524330:MQH524332 NAD524330:NAD524332 NJZ524330:NJZ524332 NTV524330:NTV524332 ODR524330:ODR524332 ONN524330:ONN524332 OXJ524330:OXJ524332 PHF524330:PHF524332 PRB524330:PRB524332 QAX524330:QAX524332 QKT524330:QKT524332 QUP524330:QUP524332 REL524330:REL524332 ROH524330:ROH524332 RYD524330:RYD524332 SHZ524330:SHZ524332 SRV524330:SRV524332 TBR524330:TBR524332 TLN524330:TLN524332 TVJ524330:TVJ524332 UFF524330:UFF524332 UPB524330:UPB524332 UYX524330:UYX524332 VIT524330:VIT524332 VSP524330:VSP524332 WCL524330:WCL524332 WMH524330:WMH524332 WWD524330:WWD524332 T589866:T589868 JR589866:JR589868 TN589866:TN589868 ADJ589866:ADJ589868 ANF589866:ANF589868 AXB589866:AXB589868 BGX589866:BGX589868 BQT589866:BQT589868 CAP589866:CAP589868 CKL589866:CKL589868 CUH589866:CUH589868 DED589866:DED589868 DNZ589866:DNZ589868 DXV589866:DXV589868 EHR589866:EHR589868 ERN589866:ERN589868 FBJ589866:FBJ589868 FLF589866:FLF589868 FVB589866:FVB589868 GEX589866:GEX589868 GOT589866:GOT589868 GYP589866:GYP589868 HIL589866:HIL589868 HSH589866:HSH589868 ICD589866:ICD589868 ILZ589866:ILZ589868 IVV589866:IVV589868 JFR589866:JFR589868 JPN589866:JPN589868 JZJ589866:JZJ589868 KJF589866:KJF589868 KTB589866:KTB589868 LCX589866:LCX589868 LMT589866:LMT589868 LWP589866:LWP589868 MGL589866:MGL589868 MQH589866:MQH589868 NAD589866:NAD589868 NJZ589866:NJZ589868 NTV589866:NTV589868 ODR589866:ODR589868 ONN589866:ONN589868 OXJ589866:OXJ589868 PHF589866:PHF589868 PRB589866:PRB589868 QAX589866:QAX589868 QKT589866:QKT589868 QUP589866:QUP589868 REL589866:REL589868 ROH589866:ROH589868 RYD589866:RYD589868 SHZ589866:SHZ589868 SRV589866:SRV589868 TBR589866:TBR589868 TLN589866:TLN589868 TVJ589866:TVJ589868 UFF589866:UFF589868 UPB589866:UPB589868 UYX589866:UYX589868 VIT589866:VIT589868 VSP589866:VSP589868 WCL589866:WCL589868 WMH589866:WMH589868 WWD589866:WWD589868 T655402:T655404 JR655402:JR655404 TN655402:TN655404 ADJ655402:ADJ655404 ANF655402:ANF655404 AXB655402:AXB655404 BGX655402:BGX655404 BQT655402:BQT655404 CAP655402:CAP655404 CKL655402:CKL655404 CUH655402:CUH655404 DED655402:DED655404 DNZ655402:DNZ655404 DXV655402:DXV655404 EHR655402:EHR655404 ERN655402:ERN655404 FBJ655402:FBJ655404 FLF655402:FLF655404 FVB655402:FVB655404 GEX655402:GEX655404 GOT655402:GOT655404 GYP655402:GYP655404 HIL655402:HIL655404 HSH655402:HSH655404 ICD655402:ICD655404 ILZ655402:ILZ655404 IVV655402:IVV655404 JFR655402:JFR655404 JPN655402:JPN655404 JZJ655402:JZJ655404 KJF655402:KJF655404 KTB655402:KTB655404 LCX655402:LCX655404 LMT655402:LMT655404 LWP655402:LWP655404 MGL655402:MGL655404 MQH655402:MQH655404 NAD655402:NAD655404 NJZ655402:NJZ655404 NTV655402:NTV655404 ODR655402:ODR655404 ONN655402:ONN655404 OXJ655402:OXJ655404 PHF655402:PHF655404 PRB655402:PRB655404 QAX655402:QAX655404 QKT655402:QKT655404 QUP655402:QUP655404 REL655402:REL655404 ROH655402:ROH655404 RYD655402:RYD655404 SHZ655402:SHZ655404 SRV655402:SRV655404 TBR655402:TBR655404 TLN655402:TLN655404 TVJ655402:TVJ655404 UFF655402:UFF655404 UPB655402:UPB655404 UYX655402:UYX655404 VIT655402:VIT655404 VSP655402:VSP655404 WCL655402:WCL655404 WMH655402:WMH655404 WWD655402:WWD655404 T720938:T720940 JR720938:JR720940 TN720938:TN720940 ADJ720938:ADJ720940 ANF720938:ANF720940 AXB720938:AXB720940 BGX720938:BGX720940 BQT720938:BQT720940 CAP720938:CAP720940 CKL720938:CKL720940 CUH720938:CUH720940 DED720938:DED720940 DNZ720938:DNZ720940 DXV720938:DXV720940 EHR720938:EHR720940 ERN720938:ERN720940 FBJ720938:FBJ720940 FLF720938:FLF720940 FVB720938:FVB720940 GEX720938:GEX720940 GOT720938:GOT720940 GYP720938:GYP720940 HIL720938:HIL720940 HSH720938:HSH720940 ICD720938:ICD720940 ILZ720938:ILZ720940 IVV720938:IVV720940 JFR720938:JFR720940 JPN720938:JPN720940 JZJ720938:JZJ720940 KJF720938:KJF720940 KTB720938:KTB720940 LCX720938:LCX720940 LMT720938:LMT720940 LWP720938:LWP720940 MGL720938:MGL720940 MQH720938:MQH720940 NAD720938:NAD720940 NJZ720938:NJZ720940 NTV720938:NTV720940 ODR720938:ODR720940 ONN720938:ONN720940 OXJ720938:OXJ720940 PHF720938:PHF720940 PRB720938:PRB720940 QAX720938:QAX720940 QKT720938:QKT720940 QUP720938:QUP720940 REL720938:REL720940 ROH720938:ROH720940 RYD720938:RYD720940 SHZ720938:SHZ720940 SRV720938:SRV720940 TBR720938:TBR720940 TLN720938:TLN720940 TVJ720938:TVJ720940 UFF720938:UFF720940 UPB720938:UPB720940 UYX720938:UYX720940 VIT720938:VIT720940 VSP720938:VSP720940 WCL720938:WCL720940 WMH720938:WMH720940 WWD720938:WWD720940 T786474:T786476 JR786474:JR786476 TN786474:TN786476 ADJ786474:ADJ786476 ANF786474:ANF786476 AXB786474:AXB786476 BGX786474:BGX786476 BQT786474:BQT786476 CAP786474:CAP786476 CKL786474:CKL786476 CUH786474:CUH786476 DED786474:DED786476 DNZ786474:DNZ786476 DXV786474:DXV786476 EHR786474:EHR786476 ERN786474:ERN786476 FBJ786474:FBJ786476 FLF786474:FLF786476 FVB786474:FVB786476 GEX786474:GEX786476 GOT786474:GOT786476 GYP786474:GYP786476 HIL786474:HIL786476 HSH786474:HSH786476 ICD786474:ICD786476 ILZ786474:ILZ786476 IVV786474:IVV786476 JFR786474:JFR786476 JPN786474:JPN786476 JZJ786474:JZJ786476 KJF786474:KJF786476 KTB786474:KTB786476 LCX786474:LCX786476 LMT786474:LMT786476 LWP786474:LWP786476 MGL786474:MGL786476 MQH786474:MQH786476 NAD786474:NAD786476 NJZ786474:NJZ786476 NTV786474:NTV786476 ODR786474:ODR786476 ONN786474:ONN786476 OXJ786474:OXJ786476 PHF786474:PHF786476 PRB786474:PRB786476 QAX786474:QAX786476 QKT786474:QKT786476 QUP786474:QUP786476 REL786474:REL786476 ROH786474:ROH786476 RYD786474:RYD786476 SHZ786474:SHZ786476 SRV786474:SRV786476 TBR786474:TBR786476 TLN786474:TLN786476 TVJ786474:TVJ786476 UFF786474:UFF786476 UPB786474:UPB786476 UYX786474:UYX786476 VIT786474:VIT786476 VSP786474:VSP786476 WCL786474:WCL786476 WMH786474:WMH786476 WWD786474:WWD786476 T852010:T852012 JR852010:JR852012 TN852010:TN852012 ADJ852010:ADJ852012 ANF852010:ANF852012 AXB852010:AXB852012 BGX852010:BGX852012 BQT852010:BQT852012 CAP852010:CAP852012 CKL852010:CKL852012 CUH852010:CUH852012 DED852010:DED852012 DNZ852010:DNZ852012 DXV852010:DXV852012 EHR852010:EHR852012 ERN852010:ERN852012 FBJ852010:FBJ852012 FLF852010:FLF852012 FVB852010:FVB852012 GEX852010:GEX852012 GOT852010:GOT852012 GYP852010:GYP852012 HIL852010:HIL852012 HSH852010:HSH852012 ICD852010:ICD852012 ILZ852010:ILZ852012 IVV852010:IVV852012 JFR852010:JFR852012 JPN852010:JPN852012 JZJ852010:JZJ852012 KJF852010:KJF852012 KTB852010:KTB852012 LCX852010:LCX852012 LMT852010:LMT852012 LWP852010:LWP852012 MGL852010:MGL852012 MQH852010:MQH852012 NAD852010:NAD852012 NJZ852010:NJZ852012 NTV852010:NTV852012 ODR852010:ODR852012 ONN852010:ONN852012 OXJ852010:OXJ852012 PHF852010:PHF852012 PRB852010:PRB852012 QAX852010:QAX852012 QKT852010:QKT852012 QUP852010:QUP852012 REL852010:REL852012 ROH852010:ROH852012 RYD852010:RYD852012 SHZ852010:SHZ852012 SRV852010:SRV852012 TBR852010:TBR852012 TLN852010:TLN852012 TVJ852010:TVJ852012 UFF852010:UFF852012 UPB852010:UPB852012 UYX852010:UYX852012 VIT852010:VIT852012 VSP852010:VSP852012 WCL852010:WCL852012 WMH852010:WMH852012 WWD852010:WWD852012 T917546:T917548 JR917546:JR917548 TN917546:TN917548 ADJ917546:ADJ917548 ANF917546:ANF917548 AXB917546:AXB917548 BGX917546:BGX917548 BQT917546:BQT917548 CAP917546:CAP917548 CKL917546:CKL917548 CUH917546:CUH917548 DED917546:DED917548 DNZ917546:DNZ917548 DXV917546:DXV917548 EHR917546:EHR917548 ERN917546:ERN917548 FBJ917546:FBJ917548 FLF917546:FLF917548 FVB917546:FVB917548 GEX917546:GEX917548 GOT917546:GOT917548 GYP917546:GYP917548 HIL917546:HIL917548 HSH917546:HSH917548 ICD917546:ICD917548 ILZ917546:ILZ917548 IVV917546:IVV917548 JFR917546:JFR917548 JPN917546:JPN917548 JZJ917546:JZJ917548 KJF917546:KJF917548 KTB917546:KTB917548 LCX917546:LCX917548 LMT917546:LMT917548 LWP917546:LWP917548 MGL917546:MGL917548 MQH917546:MQH917548 NAD917546:NAD917548 NJZ917546:NJZ917548 NTV917546:NTV917548 ODR917546:ODR917548 ONN917546:ONN917548 OXJ917546:OXJ917548 PHF917546:PHF917548 PRB917546:PRB917548 QAX917546:QAX917548 QKT917546:QKT917548 QUP917546:QUP917548 REL917546:REL917548 ROH917546:ROH917548 RYD917546:RYD917548 SHZ917546:SHZ917548 SRV917546:SRV917548 TBR917546:TBR917548 TLN917546:TLN917548 TVJ917546:TVJ917548 UFF917546:UFF917548 UPB917546:UPB917548 UYX917546:UYX917548 VIT917546:VIT917548 VSP917546:VSP917548 WCL917546:WCL917548 WMH917546:WMH917548 WWD917546:WWD917548 T983082:T983084 JR983082:JR983084 TN983082:TN983084 ADJ983082:ADJ983084 ANF983082:ANF983084 AXB983082:AXB983084 BGX983082:BGX983084 BQT983082:BQT983084 CAP983082:CAP983084 CKL983082:CKL983084 CUH983082:CUH983084 DED983082:DED983084 DNZ983082:DNZ983084 DXV983082:DXV983084 EHR983082:EHR983084 ERN983082:ERN983084 FBJ983082:FBJ983084 FLF983082:FLF983084 FVB983082:FVB983084 GEX983082:GEX983084 GOT983082:GOT983084 GYP983082:GYP983084 HIL983082:HIL983084 HSH983082:HSH983084 ICD983082:ICD983084 ILZ983082:ILZ983084 IVV983082:IVV983084 JFR983082:JFR983084 JPN983082:JPN983084 JZJ983082:JZJ983084 KJF983082:KJF983084 KTB983082:KTB983084 LCX983082:LCX983084 LMT983082:LMT983084 LWP983082:LWP983084 MGL983082:MGL983084 MQH983082:MQH983084 NAD983082:NAD983084 NJZ983082:NJZ983084 NTV983082:NTV983084 ODR983082:ODR983084 ONN983082:ONN983084 OXJ983082:OXJ983084 PHF983082:PHF983084 PRB983082:PRB983084 QAX983082:QAX983084 QKT983082:QKT983084 QUP983082:QUP983084 REL983082:REL983084 ROH983082:ROH983084 RYD983082:RYD983084 SHZ983082:SHZ983084 SRV983082:SRV983084 TBR983082:TBR983084 TLN983082:TLN983084 TVJ983082:TVJ983084 UFF983082:UFF983084 UPB983082:UPB983084 UYX983082:UYX983084 VIT983082:VIT983084 VSP983082:VSP983084 WCL983082:WCL983084 WMH983082:WMH983084 WWD983082:WWD983084 C2 JC2 SY2 ACU2 AMQ2 AWM2 BGI2 BQE2 CAA2 CJW2 CTS2 DDO2 DNK2 DXG2 EHC2 EQY2 FAU2 FKQ2 FUM2 GEI2 GOE2 GYA2 HHW2 HRS2 IBO2 ILK2 IVG2 JFC2 JOY2 JYU2 KIQ2 KSM2 LCI2 LME2 LWA2 MFW2 MPS2 MZO2 NJK2 NTG2 ODC2 OMY2 OWU2 PGQ2 PQM2 QAI2 QKE2 QUA2 RDW2 RNS2 RXO2 SHK2 SRG2 TBC2 TKY2 TUU2 UEQ2 UOM2 UYI2 VIE2 VSA2 WBW2 WLS2 WVO2 C65578:C65580 JC65578:JC65580 SY65578:SY65580 ACU65578:ACU65580 AMQ65578:AMQ65580 AWM65578:AWM65580 BGI65578:BGI65580 BQE65578:BQE65580 CAA65578:CAA65580 CJW65578:CJW65580 CTS65578:CTS65580 DDO65578:DDO65580 DNK65578:DNK65580 DXG65578:DXG65580 EHC65578:EHC65580 EQY65578:EQY65580 FAU65578:FAU65580 FKQ65578:FKQ65580 FUM65578:FUM65580 GEI65578:GEI65580 GOE65578:GOE65580 GYA65578:GYA65580 HHW65578:HHW65580 HRS65578:HRS65580 IBO65578:IBO65580 ILK65578:ILK65580 IVG65578:IVG65580 JFC65578:JFC65580 JOY65578:JOY65580 JYU65578:JYU65580 KIQ65578:KIQ65580 KSM65578:KSM65580 LCI65578:LCI65580 LME65578:LME65580 LWA65578:LWA65580 MFW65578:MFW65580 MPS65578:MPS65580 MZO65578:MZO65580 NJK65578:NJK65580 NTG65578:NTG65580 ODC65578:ODC65580 OMY65578:OMY65580 OWU65578:OWU65580 PGQ65578:PGQ65580 PQM65578:PQM65580 QAI65578:QAI65580 QKE65578:QKE65580 QUA65578:QUA65580 RDW65578:RDW65580 RNS65578:RNS65580 RXO65578:RXO65580 SHK65578:SHK65580 SRG65578:SRG65580 TBC65578:TBC65580 TKY65578:TKY65580 TUU65578:TUU65580 UEQ65578:UEQ65580 UOM65578:UOM65580 UYI65578:UYI65580 VIE65578:VIE65580 VSA65578:VSA65580 WBW65578:WBW65580 WLS65578:WLS65580 WVO65578:WVO65580 C131114:C131116 JC131114:JC131116 SY131114:SY131116 ACU131114:ACU131116 AMQ131114:AMQ131116 AWM131114:AWM131116 BGI131114:BGI131116 BQE131114:BQE131116 CAA131114:CAA131116 CJW131114:CJW131116 CTS131114:CTS131116 DDO131114:DDO131116 DNK131114:DNK131116 DXG131114:DXG131116 EHC131114:EHC131116 EQY131114:EQY131116 FAU131114:FAU131116 FKQ131114:FKQ131116 FUM131114:FUM131116 GEI131114:GEI131116 GOE131114:GOE131116 GYA131114:GYA131116 HHW131114:HHW131116 HRS131114:HRS131116 IBO131114:IBO131116 ILK131114:ILK131116 IVG131114:IVG131116 JFC131114:JFC131116 JOY131114:JOY131116 JYU131114:JYU131116 KIQ131114:KIQ131116 KSM131114:KSM131116 LCI131114:LCI131116 LME131114:LME131116 LWA131114:LWA131116 MFW131114:MFW131116 MPS131114:MPS131116 MZO131114:MZO131116 NJK131114:NJK131116 NTG131114:NTG131116 ODC131114:ODC131116 OMY131114:OMY131116 OWU131114:OWU131116 PGQ131114:PGQ131116 PQM131114:PQM131116 QAI131114:QAI131116 QKE131114:QKE131116 QUA131114:QUA131116 RDW131114:RDW131116 RNS131114:RNS131116 RXO131114:RXO131116 SHK131114:SHK131116 SRG131114:SRG131116 TBC131114:TBC131116 TKY131114:TKY131116 TUU131114:TUU131116 UEQ131114:UEQ131116 UOM131114:UOM131116 UYI131114:UYI131116 VIE131114:VIE131116 VSA131114:VSA131116 WBW131114:WBW131116 WLS131114:WLS131116 WVO131114:WVO131116 C196650:C196652 JC196650:JC196652 SY196650:SY196652 ACU196650:ACU196652 AMQ196650:AMQ196652 AWM196650:AWM196652 BGI196650:BGI196652 BQE196650:BQE196652 CAA196650:CAA196652 CJW196650:CJW196652 CTS196650:CTS196652 DDO196650:DDO196652 DNK196650:DNK196652 DXG196650:DXG196652 EHC196650:EHC196652 EQY196650:EQY196652 FAU196650:FAU196652 FKQ196650:FKQ196652 FUM196650:FUM196652 GEI196650:GEI196652 GOE196650:GOE196652 GYA196650:GYA196652 HHW196650:HHW196652 HRS196650:HRS196652 IBO196650:IBO196652 ILK196650:ILK196652 IVG196650:IVG196652 JFC196650:JFC196652 JOY196650:JOY196652 JYU196650:JYU196652 KIQ196650:KIQ196652 KSM196650:KSM196652 LCI196650:LCI196652 LME196650:LME196652 LWA196650:LWA196652 MFW196650:MFW196652 MPS196650:MPS196652 MZO196650:MZO196652 NJK196650:NJK196652 NTG196650:NTG196652 ODC196650:ODC196652 OMY196650:OMY196652 OWU196650:OWU196652 PGQ196650:PGQ196652 PQM196650:PQM196652 QAI196650:QAI196652 QKE196650:QKE196652 QUA196650:QUA196652 RDW196650:RDW196652 RNS196650:RNS196652 RXO196650:RXO196652 SHK196650:SHK196652 SRG196650:SRG196652 TBC196650:TBC196652 TKY196650:TKY196652 TUU196650:TUU196652 UEQ196650:UEQ196652 UOM196650:UOM196652 UYI196650:UYI196652 VIE196650:VIE196652 VSA196650:VSA196652 WBW196650:WBW196652 WLS196650:WLS196652 WVO196650:WVO196652 C262186:C262188 JC262186:JC262188 SY262186:SY262188 ACU262186:ACU262188 AMQ262186:AMQ262188 AWM262186:AWM262188 BGI262186:BGI262188 BQE262186:BQE262188 CAA262186:CAA262188 CJW262186:CJW262188 CTS262186:CTS262188 DDO262186:DDO262188 DNK262186:DNK262188 DXG262186:DXG262188 EHC262186:EHC262188 EQY262186:EQY262188 FAU262186:FAU262188 FKQ262186:FKQ262188 FUM262186:FUM262188 GEI262186:GEI262188 GOE262186:GOE262188 GYA262186:GYA262188 HHW262186:HHW262188 HRS262186:HRS262188 IBO262186:IBO262188 ILK262186:ILK262188 IVG262186:IVG262188 JFC262186:JFC262188 JOY262186:JOY262188 JYU262186:JYU262188 KIQ262186:KIQ262188 KSM262186:KSM262188 LCI262186:LCI262188 LME262186:LME262188 LWA262186:LWA262188 MFW262186:MFW262188 MPS262186:MPS262188 MZO262186:MZO262188 NJK262186:NJK262188 NTG262186:NTG262188 ODC262186:ODC262188 OMY262186:OMY262188 OWU262186:OWU262188 PGQ262186:PGQ262188 PQM262186:PQM262188 QAI262186:QAI262188 QKE262186:QKE262188 QUA262186:QUA262188 RDW262186:RDW262188 RNS262186:RNS262188 RXO262186:RXO262188 SHK262186:SHK262188 SRG262186:SRG262188 TBC262186:TBC262188 TKY262186:TKY262188 TUU262186:TUU262188 UEQ262186:UEQ262188 UOM262186:UOM262188 UYI262186:UYI262188 VIE262186:VIE262188 VSA262186:VSA262188 WBW262186:WBW262188 WLS262186:WLS262188 WVO262186:WVO262188 C327722:C327724 JC327722:JC327724 SY327722:SY327724 ACU327722:ACU327724 AMQ327722:AMQ327724 AWM327722:AWM327724 BGI327722:BGI327724 BQE327722:BQE327724 CAA327722:CAA327724 CJW327722:CJW327724 CTS327722:CTS327724 DDO327722:DDO327724 DNK327722:DNK327724 DXG327722:DXG327724 EHC327722:EHC327724 EQY327722:EQY327724 FAU327722:FAU327724 FKQ327722:FKQ327724 FUM327722:FUM327724 GEI327722:GEI327724 GOE327722:GOE327724 GYA327722:GYA327724 HHW327722:HHW327724 HRS327722:HRS327724 IBO327722:IBO327724 ILK327722:ILK327724 IVG327722:IVG327724 JFC327722:JFC327724 JOY327722:JOY327724 JYU327722:JYU327724 KIQ327722:KIQ327724 KSM327722:KSM327724 LCI327722:LCI327724 LME327722:LME327724 LWA327722:LWA327724 MFW327722:MFW327724 MPS327722:MPS327724 MZO327722:MZO327724 NJK327722:NJK327724 NTG327722:NTG327724 ODC327722:ODC327724 OMY327722:OMY327724 OWU327722:OWU327724 PGQ327722:PGQ327724 PQM327722:PQM327724 QAI327722:QAI327724 QKE327722:QKE327724 QUA327722:QUA327724 RDW327722:RDW327724 RNS327722:RNS327724 RXO327722:RXO327724 SHK327722:SHK327724 SRG327722:SRG327724 TBC327722:TBC327724 TKY327722:TKY327724 TUU327722:TUU327724 UEQ327722:UEQ327724 UOM327722:UOM327724 UYI327722:UYI327724 VIE327722:VIE327724 VSA327722:VSA327724 WBW327722:WBW327724 WLS327722:WLS327724 WVO327722:WVO327724 C393258:C393260 JC393258:JC393260 SY393258:SY393260 ACU393258:ACU393260 AMQ393258:AMQ393260 AWM393258:AWM393260 BGI393258:BGI393260 BQE393258:BQE393260 CAA393258:CAA393260 CJW393258:CJW393260 CTS393258:CTS393260 DDO393258:DDO393260 DNK393258:DNK393260 DXG393258:DXG393260 EHC393258:EHC393260 EQY393258:EQY393260 FAU393258:FAU393260 FKQ393258:FKQ393260 FUM393258:FUM393260 GEI393258:GEI393260 GOE393258:GOE393260 GYA393258:GYA393260 HHW393258:HHW393260 HRS393258:HRS393260 IBO393258:IBO393260 ILK393258:ILK393260 IVG393258:IVG393260 JFC393258:JFC393260 JOY393258:JOY393260 JYU393258:JYU393260 KIQ393258:KIQ393260 KSM393258:KSM393260 LCI393258:LCI393260 LME393258:LME393260 LWA393258:LWA393260 MFW393258:MFW393260 MPS393258:MPS393260 MZO393258:MZO393260 NJK393258:NJK393260 NTG393258:NTG393260 ODC393258:ODC393260 OMY393258:OMY393260 OWU393258:OWU393260 PGQ393258:PGQ393260 PQM393258:PQM393260 QAI393258:QAI393260 QKE393258:QKE393260 QUA393258:QUA393260 RDW393258:RDW393260 RNS393258:RNS393260 RXO393258:RXO393260 SHK393258:SHK393260 SRG393258:SRG393260 TBC393258:TBC393260 TKY393258:TKY393260 TUU393258:TUU393260 UEQ393258:UEQ393260 UOM393258:UOM393260 UYI393258:UYI393260 VIE393258:VIE393260 VSA393258:VSA393260 WBW393258:WBW393260 WLS393258:WLS393260 WVO393258:WVO393260 C458794:C458796 JC458794:JC458796 SY458794:SY458796 ACU458794:ACU458796 AMQ458794:AMQ458796 AWM458794:AWM458796 BGI458794:BGI458796 BQE458794:BQE458796 CAA458794:CAA458796 CJW458794:CJW458796 CTS458794:CTS458796 DDO458794:DDO458796 DNK458794:DNK458796 DXG458794:DXG458796 EHC458794:EHC458796 EQY458794:EQY458796 FAU458794:FAU458796 FKQ458794:FKQ458796 FUM458794:FUM458796 GEI458794:GEI458796 GOE458794:GOE458796 GYA458794:GYA458796 HHW458794:HHW458796 HRS458794:HRS458796 IBO458794:IBO458796 ILK458794:ILK458796 IVG458794:IVG458796 JFC458794:JFC458796 JOY458794:JOY458796 JYU458794:JYU458796 KIQ458794:KIQ458796 KSM458794:KSM458796 LCI458794:LCI458796 LME458794:LME458796 LWA458794:LWA458796 MFW458794:MFW458796 MPS458794:MPS458796 MZO458794:MZO458796 NJK458794:NJK458796 NTG458794:NTG458796 ODC458794:ODC458796 OMY458794:OMY458796 OWU458794:OWU458796 PGQ458794:PGQ458796 PQM458794:PQM458796 QAI458794:QAI458796 QKE458794:QKE458796 QUA458794:QUA458796 RDW458794:RDW458796 RNS458794:RNS458796 RXO458794:RXO458796 SHK458794:SHK458796 SRG458794:SRG458796 TBC458794:TBC458796 TKY458794:TKY458796 TUU458794:TUU458796 UEQ458794:UEQ458796 UOM458794:UOM458796 UYI458794:UYI458796 VIE458794:VIE458796 VSA458794:VSA458796 WBW458794:WBW458796 WLS458794:WLS458796 WVO458794:WVO458796 C524330:C524332 JC524330:JC524332 SY524330:SY524332 ACU524330:ACU524332 AMQ524330:AMQ524332 AWM524330:AWM524332 BGI524330:BGI524332 BQE524330:BQE524332 CAA524330:CAA524332 CJW524330:CJW524332 CTS524330:CTS524332 DDO524330:DDO524332 DNK524330:DNK524332 DXG524330:DXG524332 EHC524330:EHC524332 EQY524330:EQY524332 FAU524330:FAU524332 FKQ524330:FKQ524332 FUM524330:FUM524332 GEI524330:GEI524332 GOE524330:GOE524332 GYA524330:GYA524332 HHW524330:HHW524332 HRS524330:HRS524332 IBO524330:IBO524332 ILK524330:ILK524332 IVG524330:IVG524332 JFC524330:JFC524332 JOY524330:JOY524332 JYU524330:JYU524332 KIQ524330:KIQ524332 KSM524330:KSM524332 LCI524330:LCI524332 LME524330:LME524332 LWA524330:LWA524332 MFW524330:MFW524332 MPS524330:MPS524332 MZO524330:MZO524332 NJK524330:NJK524332 NTG524330:NTG524332 ODC524330:ODC524332 OMY524330:OMY524332 OWU524330:OWU524332 PGQ524330:PGQ524332 PQM524330:PQM524332 QAI524330:QAI524332 QKE524330:QKE524332 QUA524330:QUA524332 RDW524330:RDW524332 RNS524330:RNS524332 RXO524330:RXO524332 SHK524330:SHK524332 SRG524330:SRG524332 TBC524330:TBC524332 TKY524330:TKY524332 TUU524330:TUU524332 UEQ524330:UEQ524332 UOM524330:UOM524332 UYI524330:UYI524332 VIE524330:VIE524332 VSA524330:VSA524332 WBW524330:WBW524332 WLS524330:WLS524332 WVO524330:WVO524332 C589866:C589868 JC589866:JC589868 SY589866:SY589868 ACU589866:ACU589868 AMQ589866:AMQ589868 AWM589866:AWM589868 BGI589866:BGI589868 BQE589866:BQE589868 CAA589866:CAA589868 CJW589866:CJW589868 CTS589866:CTS589868 DDO589866:DDO589868 DNK589866:DNK589868 DXG589866:DXG589868 EHC589866:EHC589868 EQY589866:EQY589868 FAU589866:FAU589868 FKQ589866:FKQ589868 FUM589866:FUM589868 GEI589866:GEI589868 GOE589866:GOE589868 GYA589866:GYA589868 HHW589866:HHW589868 HRS589866:HRS589868 IBO589866:IBO589868 ILK589866:ILK589868 IVG589866:IVG589868 JFC589866:JFC589868 JOY589866:JOY589868 JYU589866:JYU589868 KIQ589866:KIQ589868 KSM589866:KSM589868 LCI589866:LCI589868 LME589866:LME589868 LWA589866:LWA589868 MFW589866:MFW589868 MPS589866:MPS589868 MZO589866:MZO589868 NJK589866:NJK589868 NTG589866:NTG589868 ODC589866:ODC589868 OMY589866:OMY589868 OWU589866:OWU589868 PGQ589866:PGQ589868 PQM589866:PQM589868 QAI589866:QAI589868 QKE589866:QKE589868 QUA589866:QUA589868 RDW589866:RDW589868 RNS589866:RNS589868 RXO589866:RXO589868 SHK589866:SHK589868 SRG589866:SRG589868 TBC589866:TBC589868 TKY589866:TKY589868 TUU589866:TUU589868 UEQ589866:UEQ589868 UOM589866:UOM589868 UYI589866:UYI589868 VIE589866:VIE589868 VSA589866:VSA589868 WBW589866:WBW589868 WLS589866:WLS589868 WVO589866:WVO589868 C655402:C655404 JC655402:JC655404 SY655402:SY655404 ACU655402:ACU655404 AMQ655402:AMQ655404 AWM655402:AWM655404 BGI655402:BGI655404 BQE655402:BQE655404 CAA655402:CAA655404 CJW655402:CJW655404 CTS655402:CTS655404 DDO655402:DDO655404 DNK655402:DNK655404 DXG655402:DXG655404 EHC655402:EHC655404 EQY655402:EQY655404 FAU655402:FAU655404 FKQ655402:FKQ655404 FUM655402:FUM655404 GEI655402:GEI655404 GOE655402:GOE655404 GYA655402:GYA655404 HHW655402:HHW655404 HRS655402:HRS655404 IBO655402:IBO655404 ILK655402:ILK655404 IVG655402:IVG655404 JFC655402:JFC655404 JOY655402:JOY655404 JYU655402:JYU655404 KIQ655402:KIQ655404 KSM655402:KSM655404 LCI655402:LCI655404 LME655402:LME655404 LWA655402:LWA655404 MFW655402:MFW655404 MPS655402:MPS655404 MZO655402:MZO655404 NJK655402:NJK655404 NTG655402:NTG655404 ODC655402:ODC655404 OMY655402:OMY655404 OWU655402:OWU655404 PGQ655402:PGQ655404 PQM655402:PQM655404 QAI655402:QAI655404 QKE655402:QKE655404 QUA655402:QUA655404 RDW655402:RDW655404 RNS655402:RNS655404 RXO655402:RXO655404 SHK655402:SHK655404 SRG655402:SRG655404 TBC655402:TBC655404 TKY655402:TKY655404 TUU655402:TUU655404 UEQ655402:UEQ655404 UOM655402:UOM655404 UYI655402:UYI655404 VIE655402:VIE655404 VSA655402:VSA655404 WBW655402:WBW655404 WLS655402:WLS655404 WVO655402:WVO655404 C720938:C720940 JC720938:JC720940 SY720938:SY720940 ACU720938:ACU720940 AMQ720938:AMQ720940 AWM720938:AWM720940 BGI720938:BGI720940 BQE720938:BQE720940 CAA720938:CAA720940 CJW720938:CJW720940 CTS720938:CTS720940 DDO720938:DDO720940 DNK720938:DNK720940 DXG720938:DXG720940 EHC720938:EHC720940 EQY720938:EQY720940 FAU720938:FAU720940 FKQ720938:FKQ720940 FUM720938:FUM720940 GEI720938:GEI720940 GOE720938:GOE720940 GYA720938:GYA720940 HHW720938:HHW720940 HRS720938:HRS720940 IBO720938:IBO720940 ILK720938:ILK720940 IVG720938:IVG720940 JFC720938:JFC720940 JOY720938:JOY720940 JYU720938:JYU720940 KIQ720938:KIQ720940 KSM720938:KSM720940 LCI720938:LCI720940 LME720938:LME720940 LWA720938:LWA720940 MFW720938:MFW720940 MPS720938:MPS720940 MZO720938:MZO720940 NJK720938:NJK720940 NTG720938:NTG720940 ODC720938:ODC720940 OMY720938:OMY720940 OWU720938:OWU720940 PGQ720938:PGQ720940 PQM720938:PQM720940 QAI720938:QAI720940 QKE720938:QKE720940 QUA720938:QUA720940 RDW720938:RDW720940 RNS720938:RNS720940 RXO720938:RXO720940 SHK720938:SHK720940 SRG720938:SRG720940 TBC720938:TBC720940 TKY720938:TKY720940 TUU720938:TUU720940 UEQ720938:UEQ720940 UOM720938:UOM720940 UYI720938:UYI720940 VIE720938:VIE720940 VSA720938:VSA720940 WBW720938:WBW720940 WLS720938:WLS720940 WVO720938:WVO720940 C786474:C786476 JC786474:JC786476 SY786474:SY786476 ACU786474:ACU786476 AMQ786474:AMQ786476 AWM786474:AWM786476 BGI786474:BGI786476 BQE786474:BQE786476 CAA786474:CAA786476 CJW786474:CJW786476 CTS786474:CTS786476 DDO786474:DDO786476 DNK786474:DNK786476 DXG786474:DXG786476 EHC786474:EHC786476 EQY786474:EQY786476 FAU786474:FAU786476 FKQ786474:FKQ786476 FUM786474:FUM786476 GEI786474:GEI786476 GOE786474:GOE786476 GYA786474:GYA786476 HHW786474:HHW786476 HRS786474:HRS786476 IBO786474:IBO786476 ILK786474:ILK786476 IVG786474:IVG786476 JFC786474:JFC786476 JOY786474:JOY786476 JYU786474:JYU786476 KIQ786474:KIQ786476 KSM786474:KSM786476 LCI786474:LCI786476 LME786474:LME786476 LWA786474:LWA786476 MFW786474:MFW786476 MPS786474:MPS786476 MZO786474:MZO786476 NJK786474:NJK786476 NTG786474:NTG786476 ODC786474:ODC786476 OMY786474:OMY786476 OWU786474:OWU786476 PGQ786474:PGQ786476 PQM786474:PQM786476 QAI786474:QAI786476 QKE786474:QKE786476 QUA786474:QUA786476 RDW786474:RDW786476 RNS786474:RNS786476 RXO786474:RXO786476 SHK786474:SHK786476 SRG786474:SRG786476 TBC786474:TBC786476 TKY786474:TKY786476 TUU786474:TUU786476 UEQ786474:UEQ786476 UOM786474:UOM786476 UYI786474:UYI786476 VIE786474:VIE786476 VSA786474:VSA786476 WBW786474:WBW786476 WLS786474:WLS786476 WVO786474:WVO786476 C852010:C852012 JC852010:JC852012 SY852010:SY852012 ACU852010:ACU852012 AMQ852010:AMQ852012 AWM852010:AWM852012 BGI852010:BGI852012 BQE852010:BQE852012 CAA852010:CAA852012 CJW852010:CJW852012 CTS852010:CTS852012 DDO852010:DDO852012 DNK852010:DNK852012 DXG852010:DXG852012 EHC852010:EHC852012 EQY852010:EQY852012 FAU852010:FAU852012 FKQ852010:FKQ852012 FUM852010:FUM852012 GEI852010:GEI852012 GOE852010:GOE852012 GYA852010:GYA852012 HHW852010:HHW852012 HRS852010:HRS852012 IBO852010:IBO852012 ILK852010:ILK852012 IVG852010:IVG852012 JFC852010:JFC852012 JOY852010:JOY852012 JYU852010:JYU852012 KIQ852010:KIQ852012 KSM852010:KSM852012 LCI852010:LCI852012 LME852010:LME852012 LWA852010:LWA852012 MFW852010:MFW852012 MPS852010:MPS852012 MZO852010:MZO852012 NJK852010:NJK852012 NTG852010:NTG852012 ODC852010:ODC852012 OMY852010:OMY852012 OWU852010:OWU852012 PGQ852010:PGQ852012 PQM852010:PQM852012 QAI852010:QAI852012 QKE852010:QKE852012 QUA852010:QUA852012 RDW852010:RDW852012 RNS852010:RNS852012 RXO852010:RXO852012 SHK852010:SHK852012 SRG852010:SRG852012 TBC852010:TBC852012 TKY852010:TKY852012 TUU852010:TUU852012 UEQ852010:UEQ852012 UOM852010:UOM852012 UYI852010:UYI852012 VIE852010:VIE852012 VSA852010:VSA852012 WBW852010:WBW852012 WLS852010:WLS852012 WVO852010:WVO852012 C917546:C917548 JC917546:JC917548 SY917546:SY917548 ACU917546:ACU917548 AMQ917546:AMQ917548 AWM917546:AWM917548 BGI917546:BGI917548 BQE917546:BQE917548 CAA917546:CAA917548 CJW917546:CJW917548 CTS917546:CTS917548 DDO917546:DDO917548 DNK917546:DNK917548 DXG917546:DXG917548 EHC917546:EHC917548 EQY917546:EQY917548 FAU917546:FAU917548 FKQ917546:FKQ917548 FUM917546:FUM917548 GEI917546:GEI917548 GOE917546:GOE917548 GYA917546:GYA917548 HHW917546:HHW917548 HRS917546:HRS917548 IBO917546:IBO917548 ILK917546:ILK917548 IVG917546:IVG917548 JFC917546:JFC917548 JOY917546:JOY917548 JYU917546:JYU917548 KIQ917546:KIQ917548 KSM917546:KSM917548 LCI917546:LCI917548 LME917546:LME917548 LWA917546:LWA917548 MFW917546:MFW917548 MPS917546:MPS917548 MZO917546:MZO917548 NJK917546:NJK917548 NTG917546:NTG917548 ODC917546:ODC917548 OMY917546:OMY917548 OWU917546:OWU917548 PGQ917546:PGQ917548 PQM917546:PQM917548 QAI917546:QAI917548 QKE917546:QKE917548 QUA917546:QUA917548 RDW917546:RDW917548 RNS917546:RNS917548 RXO917546:RXO917548 SHK917546:SHK917548 SRG917546:SRG917548 TBC917546:TBC917548 TKY917546:TKY917548 TUU917546:TUU917548 UEQ917546:UEQ917548 UOM917546:UOM917548 UYI917546:UYI917548 VIE917546:VIE917548 VSA917546:VSA917548 WBW917546:WBW917548 WLS917546:WLS917548 WVO917546:WVO917548 C983082:C983084 JC983082:JC983084 SY983082:SY983084 ACU983082:ACU983084 AMQ983082:AMQ983084 AWM983082:AWM983084 BGI983082:BGI983084 BQE983082:BQE983084 CAA983082:CAA983084 CJW983082:CJW983084 CTS983082:CTS983084 DDO983082:DDO983084 DNK983082:DNK983084 DXG983082:DXG983084 EHC983082:EHC983084 EQY983082:EQY983084 FAU983082:FAU983084 FKQ983082:FKQ983084 FUM983082:FUM983084 GEI983082:GEI983084 GOE983082:GOE983084 GYA983082:GYA983084 HHW983082:HHW983084 HRS983082:HRS983084 IBO983082:IBO983084 ILK983082:ILK983084 IVG983082:IVG983084 JFC983082:JFC983084 JOY983082:JOY983084 JYU983082:JYU983084 KIQ983082:KIQ983084 KSM983082:KSM983084 LCI983082:LCI983084 LME983082:LME983084 LWA983082:LWA983084 MFW983082:MFW983084 MPS983082:MPS983084 MZO983082:MZO983084 NJK983082:NJK983084 NTG983082:NTG983084 ODC983082:ODC983084 OMY983082:OMY983084 OWU983082:OWU983084 PGQ983082:PGQ983084 PQM983082:PQM983084 QAI983082:QAI983084 QKE983082:QKE983084 QUA983082:QUA983084 RDW983082:RDW983084 RNS983082:RNS983084 RXO983082:RXO983084 SHK983082:SHK983084 SRG983082:SRG983084 TBC983082:TBC983084 TKY983082:TKY983084 TUU983082:TUU983084 UEQ983082:UEQ983084 UOM983082:UOM983084 UYI983082:UYI983084 VIE983082:VIE983084 VSA983082:VSA983084 WBW983082:WBW983084 WLS983082:WLS983084 WVO983082:WVO983084 WWA983082:WWB983084 JO2:JP2 TK2:TL2 ADG2:ADH2 ANC2:AND2 AWY2:AWZ2 BGU2:BGV2 BQQ2:BQR2 CAM2:CAN2 CKI2:CKJ2 CUE2:CUF2 DEA2:DEB2 DNW2:DNX2 DXS2:DXT2 EHO2:EHP2 ERK2:ERL2 FBG2:FBH2 FLC2:FLD2 FUY2:FUZ2 GEU2:GEV2 GOQ2:GOR2 GYM2:GYN2 HII2:HIJ2 HSE2:HSF2 ICA2:ICB2 ILW2:ILX2 IVS2:IVT2 JFO2:JFP2 JPK2:JPL2 JZG2:JZH2 KJC2:KJD2 KSY2:KSZ2 LCU2:LCV2 LMQ2:LMR2 LWM2:LWN2 MGI2:MGJ2 MQE2:MQF2 NAA2:NAB2 NJW2:NJX2 NTS2:NTT2 ODO2:ODP2 ONK2:ONL2 OXG2:OXH2 PHC2:PHD2 PQY2:PQZ2 QAU2:QAV2 QKQ2:QKR2 QUM2:QUN2 REI2:REJ2 ROE2:ROF2 RYA2:RYB2 SHW2:SHX2 SRS2:SRT2 TBO2:TBP2 TLK2:TLL2 TVG2:TVH2 UFC2:UFD2 UOY2:UOZ2 UYU2:UYV2 VIQ2:VIR2 VSM2:VSN2 WCI2:WCJ2 WME2:WMF2 WWA2:WWB2 Q65578:R65580 JO65578:JP65580 TK65578:TL65580 ADG65578:ADH65580 ANC65578:AND65580 AWY65578:AWZ65580 BGU65578:BGV65580 BQQ65578:BQR65580 CAM65578:CAN65580 CKI65578:CKJ65580 CUE65578:CUF65580 DEA65578:DEB65580 DNW65578:DNX65580 DXS65578:DXT65580 EHO65578:EHP65580 ERK65578:ERL65580 FBG65578:FBH65580 FLC65578:FLD65580 FUY65578:FUZ65580 GEU65578:GEV65580 GOQ65578:GOR65580 GYM65578:GYN65580 HII65578:HIJ65580 HSE65578:HSF65580 ICA65578:ICB65580 ILW65578:ILX65580 IVS65578:IVT65580 JFO65578:JFP65580 JPK65578:JPL65580 JZG65578:JZH65580 KJC65578:KJD65580 KSY65578:KSZ65580 LCU65578:LCV65580 LMQ65578:LMR65580 LWM65578:LWN65580 MGI65578:MGJ65580 MQE65578:MQF65580 NAA65578:NAB65580 NJW65578:NJX65580 NTS65578:NTT65580 ODO65578:ODP65580 ONK65578:ONL65580 OXG65578:OXH65580 PHC65578:PHD65580 PQY65578:PQZ65580 QAU65578:QAV65580 QKQ65578:QKR65580 QUM65578:QUN65580 REI65578:REJ65580 ROE65578:ROF65580 RYA65578:RYB65580 SHW65578:SHX65580 SRS65578:SRT65580 TBO65578:TBP65580 TLK65578:TLL65580 TVG65578:TVH65580 UFC65578:UFD65580 UOY65578:UOZ65580 UYU65578:UYV65580 VIQ65578:VIR65580 VSM65578:VSN65580 WCI65578:WCJ65580 WME65578:WMF65580 WWA65578:WWB65580 Q131114:R131116 JO131114:JP131116 TK131114:TL131116 ADG131114:ADH131116 ANC131114:AND131116 AWY131114:AWZ131116 BGU131114:BGV131116 BQQ131114:BQR131116 CAM131114:CAN131116 CKI131114:CKJ131116 CUE131114:CUF131116 DEA131114:DEB131116 DNW131114:DNX131116 DXS131114:DXT131116 EHO131114:EHP131116 ERK131114:ERL131116 FBG131114:FBH131116 FLC131114:FLD131116 FUY131114:FUZ131116 GEU131114:GEV131116 GOQ131114:GOR131116 GYM131114:GYN131116 HII131114:HIJ131116 HSE131114:HSF131116 ICA131114:ICB131116 ILW131114:ILX131116 IVS131114:IVT131116 JFO131114:JFP131116 JPK131114:JPL131116 JZG131114:JZH131116 KJC131114:KJD131116 KSY131114:KSZ131116 LCU131114:LCV131116 LMQ131114:LMR131116 LWM131114:LWN131116 MGI131114:MGJ131116 MQE131114:MQF131116 NAA131114:NAB131116 NJW131114:NJX131116 NTS131114:NTT131116 ODO131114:ODP131116 ONK131114:ONL131116 OXG131114:OXH131116 PHC131114:PHD131116 PQY131114:PQZ131116 QAU131114:QAV131116 QKQ131114:QKR131116 QUM131114:QUN131116 REI131114:REJ131116 ROE131114:ROF131116 RYA131114:RYB131116 SHW131114:SHX131116 SRS131114:SRT131116 TBO131114:TBP131116 TLK131114:TLL131116 TVG131114:TVH131116 UFC131114:UFD131116 UOY131114:UOZ131116 UYU131114:UYV131116 VIQ131114:VIR131116 VSM131114:VSN131116 WCI131114:WCJ131116 WME131114:WMF131116 WWA131114:WWB131116 Q196650:R196652 JO196650:JP196652 TK196650:TL196652 ADG196650:ADH196652 ANC196650:AND196652 AWY196650:AWZ196652 BGU196650:BGV196652 BQQ196650:BQR196652 CAM196650:CAN196652 CKI196650:CKJ196652 CUE196650:CUF196652 DEA196650:DEB196652 DNW196650:DNX196652 DXS196650:DXT196652 EHO196650:EHP196652 ERK196650:ERL196652 FBG196650:FBH196652 FLC196650:FLD196652 FUY196650:FUZ196652 GEU196650:GEV196652 GOQ196650:GOR196652 GYM196650:GYN196652 HII196650:HIJ196652 HSE196650:HSF196652 ICA196650:ICB196652 ILW196650:ILX196652 IVS196650:IVT196652 JFO196650:JFP196652 JPK196650:JPL196652 JZG196650:JZH196652 KJC196650:KJD196652 KSY196650:KSZ196652 LCU196650:LCV196652 LMQ196650:LMR196652 LWM196650:LWN196652 MGI196650:MGJ196652 MQE196650:MQF196652 NAA196650:NAB196652 NJW196650:NJX196652 NTS196650:NTT196652 ODO196650:ODP196652 ONK196650:ONL196652 OXG196650:OXH196652 PHC196650:PHD196652 PQY196650:PQZ196652 QAU196650:QAV196652 QKQ196650:QKR196652 QUM196650:QUN196652 REI196650:REJ196652 ROE196650:ROF196652 RYA196650:RYB196652 SHW196650:SHX196652 SRS196650:SRT196652 TBO196650:TBP196652 TLK196650:TLL196652 TVG196650:TVH196652 UFC196650:UFD196652 UOY196650:UOZ196652 UYU196650:UYV196652 VIQ196650:VIR196652 VSM196650:VSN196652 WCI196650:WCJ196652 WME196650:WMF196652 WWA196650:WWB196652 Q262186:R262188 JO262186:JP262188 TK262186:TL262188 ADG262186:ADH262188 ANC262186:AND262188 AWY262186:AWZ262188 BGU262186:BGV262188 BQQ262186:BQR262188 CAM262186:CAN262188 CKI262186:CKJ262188 CUE262186:CUF262188 DEA262186:DEB262188 DNW262186:DNX262188 DXS262186:DXT262188 EHO262186:EHP262188 ERK262186:ERL262188 FBG262186:FBH262188 FLC262186:FLD262188 FUY262186:FUZ262188 GEU262186:GEV262188 GOQ262186:GOR262188 GYM262186:GYN262188 HII262186:HIJ262188 HSE262186:HSF262188 ICA262186:ICB262188 ILW262186:ILX262188 IVS262186:IVT262188 JFO262186:JFP262188 JPK262186:JPL262188 JZG262186:JZH262188 KJC262186:KJD262188 KSY262186:KSZ262188 LCU262186:LCV262188 LMQ262186:LMR262188 LWM262186:LWN262188 MGI262186:MGJ262188 MQE262186:MQF262188 NAA262186:NAB262188 NJW262186:NJX262188 NTS262186:NTT262188 ODO262186:ODP262188 ONK262186:ONL262188 OXG262186:OXH262188 PHC262186:PHD262188 PQY262186:PQZ262188 QAU262186:QAV262188 QKQ262186:QKR262188 QUM262186:QUN262188 REI262186:REJ262188 ROE262186:ROF262188 RYA262186:RYB262188 SHW262186:SHX262188 SRS262186:SRT262188 TBO262186:TBP262188 TLK262186:TLL262188 TVG262186:TVH262188 UFC262186:UFD262188 UOY262186:UOZ262188 UYU262186:UYV262188 VIQ262186:VIR262188 VSM262186:VSN262188 WCI262186:WCJ262188 WME262186:WMF262188 WWA262186:WWB262188 Q327722:R327724 JO327722:JP327724 TK327722:TL327724 ADG327722:ADH327724 ANC327722:AND327724 AWY327722:AWZ327724 BGU327722:BGV327724 BQQ327722:BQR327724 CAM327722:CAN327724 CKI327722:CKJ327724 CUE327722:CUF327724 DEA327722:DEB327724 DNW327722:DNX327724 DXS327722:DXT327724 EHO327722:EHP327724 ERK327722:ERL327724 FBG327722:FBH327724 FLC327722:FLD327724 FUY327722:FUZ327724 GEU327722:GEV327724 GOQ327722:GOR327724 GYM327722:GYN327724 HII327722:HIJ327724 HSE327722:HSF327724 ICA327722:ICB327724 ILW327722:ILX327724 IVS327722:IVT327724 JFO327722:JFP327724 JPK327722:JPL327724 JZG327722:JZH327724 KJC327722:KJD327724 KSY327722:KSZ327724 LCU327722:LCV327724 LMQ327722:LMR327724 LWM327722:LWN327724 MGI327722:MGJ327724 MQE327722:MQF327724 NAA327722:NAB327724 NJW327722:NJX327724 NTS327722:NTT327724 ODO327722:ODP327724 ONK327722:ONL327724 OXG327722:OXH327724 PHC327722:PHD327724 PQY327722:PQZ327724 QAU327722:QAV327724 QKQ327722:QKR327724 QUM327722:QUN327724 REI327722:REJ327724 ROE327722:ROF327724 RYA327722:RYB327724 SHW327722:SHX327724 SRS327722:SRT327724 TBO327722:TBP327724 TLK327722:TLL327724 TVG327722:TVH327724 UFC327722:UFD327724 UOY327722:UOZ327724 UYU327722:UYV327724 VIQ327722:VIR327724 VSM327722:VSN327724 WCI327722:WCJ327724 WME327722:WMF327724 WWA327722:WWB327724 Q393258:R393260 JO393258:JP393260 TK393258:TL393260 ADG393258:ADH393260 ANC393258:AND393260 AWY393258:AWZ393260 BGU393258:BGV393260 BQQ393258:BQR393260 CAM393258:CAN393260 CKI393258:CKJ393260 CUE393258:CUF393260 DEA393258:DEB393260 DNW393258:DNX393260 DXS393258:DXT393260 EHO393258:EHP393260 ERK393258:ERL393260 FBG393258:FBH393260 FLC393258:FLD393260 FUY393258:FUZ393260 GEU393258:GEV393260 GOQ393258:GOR393260 GYM393258:GYN393260 HII393258:HIJ393260 HSE393258:HSF393260 ICA393258:ICB393260 ILW393258:ILX393260 IVS393258:IVT393260 JFO393258:JFP393260 JPK393258:JPL393260 JZG393258:JZH393260 KJC393258:KJD393260 KSY393258:KSZ393260 LCU393258:LCV393260 LMQ393258:LMR393260 LWM393258:LWN393260 MGI393258:MGJ393260 MQE393258:MQF393260 NAA393258:NAB393260 NJW393258:NJX393260 NTS393258:NTT393260 ODO393258:ODP393260 ONK393258:ONL393260 OXG393258:OXH393260 PHC393258:PHD393260 PQY393258:PQZ393260 QAU393258:QAV393260 QKQ393258:QKR393260 QUM393258:QUN393260 REI393258:REJ393260 ROE393258:ROF393260 RYA393258:RYB393260 SHW393258:SHX393260 SRS393258:SRT393260 TBO393258:TBP393260 TLK393258:TLL393260 TVG393258:TVH393260 UFC393258:UFD393260 UOY393258:UOZ393260 UYU393258:UYV393260 VIQ393258:VIR393260 VSM393258:VSN393260 WCI393258:WCJ393260 WME393258:WMF393260 WWA393258:WWB393260 Q458794:R458796 JO458794:JP458796 TK458794:TL458796 ADG458794:ADH458796 ANC458794:AND458796 AWY458794:AWZ458796 BGU458794:BGV458796 BQQ458794:BQR458796 CAM458794:CAN458796 CKI458794:CKJ458796 CUE458794:CUF458796 DEA458794:DEB458796 DNW458794:DNX458796 DXS458794:DXT458796 EHO458794:EHP458796 ERK458794:ERL458796 FBG458794:FBH458796 FLC458794:FLD458796 FUY458794:FUZ458796 GEU458794:GEV458796 GOQ458794:GOR458796 GYM458794:GYN458796 HII458794:HIJ458796 HSE458794:HSF458796 ICA458794:ICB458796 ILW458794:ILX458796 IVS458794:IVT458796 JFO458794:JFP458796 JPK458794:JPL458796 JZG458794:JZH458796 KJC458794:KJD458796 KSY458794:KSZ458796 LCU458794:LCV458796 LMQ458794:LMR458796 LWM458794:LWN458796 MGI458794:MGJ458796 MQE458794:MQF458796 NAA458794:NAB458796 NJW458794:NJX458796 NTS458794:NTT458796 ODO458794:ODP458796 ONK458794:ONL458796 OXG458794:OXH458796 PHC458794:PHD458796 PQY458794:PQZ458796 QAU458794:QAV458796 QKQ458794:QKR458796 QUM458794:QUN458796 REI458794:REJ458796 ROE458794:ROF458796 RYA458794:RYB458796 SHW458794:SHX458796 SRS458794:SRT458796 TBO458794:TBP458796 TLK458794:TLL458796 TVG458794:TVH458796 UFC458794:UFD458796 UOY458794:UOZ458796 UYU458794:UYV458796 VIQ458794:VIR458796 VSM458794:VSN458796 WCI458794:WCJ458796 WME458794:WMF458796 WWA458794:WWB458796 Q524330:R524332 JO524330:JP524332 TK524330:TL524332 ADG524330:ADH524332 ANC524330:AND524332 AWY524330:AWZ524332 BGU524330:BGV524332 BQQ524330:BQR524332 CAM524330:CAN524332 CKI524330:CKJ524332 CUE524330:CUF524332 DEA524330:DEB524332 DNW524330:DNX524332 DXS524330:DXT524332 EHO524330:EHP524332 ERK524330:ERL524332 FBG524330:FBH524332 FLC524330:FLD524332 FUY524330:FUZ524332 GEU524330:GEV524332 GOQ524330:GOR524332 GYM524330:GYN524332 HII524330:HIJ524332 HSE524330:HSF524332 ICA524330:ICB524332 ILW524330:ILX524332 IVS524330:IVT524332 JFO524330:JFP524332 JPK524330:JPL524332 JZG524330:JZH524332 KJC524330:KJD524332 KSY524330:KSZ524332 LCU524330:LCV524332 LMQ524330:LMR524332 LWM524330:LWN524332 MGI524330:MGJ524332 MQE524330:MQF524332 NAA524330:NAB524332 NJW524330:NJX524332 NTS524330:NTT524332 ODO524330:ODP524332 ONK524330:ONL524332 OXG524330:OXH524332 PHC524330:PHD524332 PQY524330:PQZ524332 QAU524330:QAV524332 QKQ524330:QKR524332 QUM524330:QUN524332 REI524330:REJ524332 ROE524330:ROF524332 RYA524330:RYB524332 SHW524330:SHX524332 SRS524330:SRT524332 TBO524330:TBP524332 TLK524330:TLL524332 TVG524330:TVH524332 UFC524330:UFD524332 UOY524330:UOZ524332 UYU524330:UYV524332 VIQ524330:VIR524332 VSM524330:VSN524332 WCI524330:WCJ524332 WME524330:WMF524332 WWA524330:WWB524332 Q589866:R589868 JO589866:JP589868 TK589866:TL589868 ADG589866:ADH589868 ANC589866:AND589868 AWY589866:AWZ589868 BGU589866:BGV589868 BQQ589866:BQR589868 CAM589866:CAN589868 CKI589866:CKJ589868 CUE589866:CUF589868 DEA589866:DEB589868 DNW589866:DNX589868 DXS589866:DXT589868 EHO589866:EHP589868 ERK589866:ERL589868 FBG589866:FBH589868 FLC589866:FLD589868 FUY589866:FUZ589868 GEU589866:GEV589868 GOQ589866:GOR589868 GYM589866:GYN589868 HII589866:HIJ589868 HSE589866:HSF589868 ICA589866:ICB589868 ILW589866:ILX589868 IVS589866:IVT589868 JFO589866:JFP589868 JPK589866:JPL589868 JZG589866:JZH589868 KJC589866:KJD589868 KSY589866:KSZ589868 LCU589866:LCV589868 LMQ589866:LMR589868 LWM589866:LWN589868 MGI589866:MGJ589868 MQE589866:MQF589868 NAA589866:NAB589868 NJW589866:NJX589868 NTS589866:NTT589868 ODO589866:ODP589868 ONK589866:ONL589868 OXG589866:OXH589868 PHC589866:PHD589868 PQY589866:PQZ589868 QAU589866:QAV589868 QKQ589866:QKR589868 QUM589866:QUN589868 REI589866:REJ589868 ROE589866:ROF589868 RYA589866:RYB589868 SHW589866:SHX589868 SRS589866:SRT589868 TBO589866:TBP589868 TLK589866:TLL589868 TVG589866:TVH589868 UFC589866:UFD589868 UOY589866:UOZ589868 UYU589866:UYV589868 VIQ589866:VIR589868 VSM589866:VSN589868 WCI589866:WCJ589868 WME589866:WMF589868 WWA589866:WWB589868 Q655402:R655404 JO655402:JP655404 TK655402:TL655404 ADG655402:ADH655404 ANC655402:AND655404 AWY655402:AWZ655404 BGU655402:BGV655404 BQQ655402:BQR655404 CAM655402:CAN655404 CKI655402:CKJ655404 CUE655402:CUF655404 DEA655402:DEB655404 DNW655402:DNX655404 DXS655402:DXT655404 EHO655402:EHP655404 ERK655402:ERL655404 FBG655402:FBH655404 FLC655402:FLD655404 FUY655402:FUZ655404 GEU655402:GEV655404 GOQ655402:GOR655404 GYM655402:GYN655404 HII655402:HIJ655404 HSE655402:HSF655404 ICA655402:ICB655404 ILW655402:ILX655404 IVS655402:IVT655404 JFO655402:JFP655404 JPK655402:JPL655404 JZG655402:JZH655404 KJC655402:KJD655404 KSY655402:KSZ655404 LCU655402:LCV655404 LMQ655402:LMR655404 LWM655402:LWN655404 MGI655402:MGJ655404 MQE655402:MQF655404 NAA655402:NAB655404 NJW655402:NJX655404 NTS655402:NTT655404 ODO655402:ODP655404 ONK655402:ONL655404 OXG655402:OXH655404 PHC655402:PHD655404 PQY655402:PQZ655404 QAU655402:QAV655404 QKQ655402:QKR655404 QUM655402:QUN655404 REI655402:REJ655404 ROE655402:ROF655404 RYA655402:RYB655404 SHW655402:SHX655404 SRS655402:SRT655404 TBO655402:TBP655404 TLK655402:TLL655404 TVG655402:TVH655404 UFC655402:UFD655404 UOY655402:UOZ655404 UYU655402:UYV655404 VIQ655402:VIR655404 VSM655402:VSN655404 WCI655402:WCJ655404 WME655402:WMF655404 WWA655402:WWB655404 Q720938:R720940 JO720938:JP720940 TK720938:TL720940 ADG720938:ADH720940 ANC720938:AND720940 AWY720938:AWZ720940 BGU720938:BGV720940 BQQ720938:BQR720940 CAM720938:CAN720940 CKI720938:CKJ720940 CUE720938:CUF720940 DEA720938:DEB720940 DNW720938:DNX720940 DXS720938:DXT720940 EHO720938:EHP720940 ERK720938:ERL720940 FBG720938:FBH720940 FLC720938:FLD720940 FUY720938:FUZ720940 GEU720938:GEV720940 GOQ720938:GOR720940 GYM720938:GYN720940 HII720938:HIJ720940 HSE720938:HSF720940 ICA720938:ICB720940 ILW720938:ILX720940 IVS720938:IVT720940 JFO720938:JFP720940 JPK720938:JPL720940 JZG720938:JZH720940 KJC720938:KJD720940 KSY720938:KSZ720940 LCU720938:LCV720940 LMQ720938:LMR720940 LWM720938:LWN720940 MGI720938:MGJ720940 MQE720938:MQF720940 NAA720938:NAB720940 NJW720938:NJX720940 NTS720938:NTT720940 ODO720938:ODP720940 ONK720938:ONL720940 OXG720938:OXH720940 PHC720938:PHD720940 PQY720938:PQZ720940 QAU720938:QAV720940 QKQ720938:QKR720940 QUM720938:QUN720940 REI720938:REJ720940 ROE720938:ROF720940 RYA720938:RYB720940 SHW720938:SHX720940 SRS720938:SRT720940 TBO720938:TBP720940 TLK720938:TLL720940 TVG720938:TVH720940 UFC720938:UFD720940 UOY720938:UOZ720940 UYU720938:UYV720940 VIQ720938:VIR720940 VSM720938:VSN720940 WCI720938:WCJ720940 WME720938:WMF720940 WWA720938:WWB720940 Q786474:R786476 JO786474:JP786476 TK786474:TL786476 ADG786474:ADH786476 ANC786474:AND786476 AWY786474:AWZ786476 BGU786474:BGV786476 BQQ786474:BQR786476 CAM786474:CAN786476 CKI786474:CKJ786476 CUE786474:CUF786476 DEA786474:DEB786476 DNW786474:DNX786476 DXS786474:DXT786476 EHO786474:EHP786476 ERK786474:ERL786476 FBG786474:FBH786476 FLC786474:FLD786476 FUY786474:FUZ786476 GEU786474:GEV786476 GOQ786474:GOR786476 GYM786474:GYN786476 HII786474:HIJ786476 HSE786474:HSF786476 ICA786474:ICB786476 ILW786474:ILX786476 IVS786474:IVT786476 JFO786474:JFP786476 JPK786474:JPL786476 JZG786474:JZH786476 KJC786474:KJD786476 KSY786474:KSZ786476 LCU786474:LCV786476 LMQ786474:LMR786476 LWM786474:LWN786476 MGI786474:MGJ786476 MQE786474:MQF786476 NAA786474:NAB786476 NJW786474:NJX786476 NTS786474:NTT786476 ODO786474:ODP786476 ONK786474:ONL786476 OXG786474:OXH786476 PHC786474:PHD786476 PQY786474:PQZ786476 QAU786474:QAV786476 QKQ786474:QKR786476 QUM786474:QUN786476 REI786474:REJ786476 ROE786474:ROF786476 RYA786474:RYB786476 SHW786474:SHX786476 SRS786474:SRT786476 TBO786474:TBP786476 TLK786474:TLL786476 TVG786474:TVH786476 UFC786474:UFD786476 UOY786474:UOZ786476 UYU786474:UYV786476 VIQ786474:VIR786476 VSM786474:VSN786476 WCI786474:WCJ786476 WME786474:WMF786476 WWA786474:WWB786476 Q852010:R852012 JO852010:JP852012 TK852010:TL852012 ADG852010:ADH852012 ANC852010:AND852012 AWY852010:AWZ852012 BGU852010:BGV852012 BQQ852010:BQR852012 CAM852010:CAN852012 CKI852010:CKJ852012 CUE852010:CUF852012 DEA852010:DEB852012 DNW852010:DNX852012 DXS852010:DXT852012 EHO852010:EHP852012 ERK852010:ERL852012 FBG852010:FBH852012 FLC852010:FLD852012 FUY852010:FUZ852012 GEU852010:GEV852012 GOQ852010:GOR852012 GYM852010:GYN852012 HII852010:HIJ852012 HSE852010:HSF852012 ICA852010:ICB852012 ILW852010:ILX852012 IVS852010:IVT852012 JFO852010:JFP852012 JPK852010:JPL852012 JZG852010:JZH852012 KJC852010:KJD852012 KSY852010:KSZ852012 LCU852010:LCV852012 LMQ852010:LMR852012 LWM852010:LWN852012 MGI852010:MGJ852012 MQE852010:MQF852012 NAA852010:NAB852012 NJW852010:NJX852012 NTS852010:NTT852012 ODO852010:ODP852012 ONK852010:ONL852012 OXG852010:OXH852012 PHC852010:PHD852012 PQY852010:PQZ852012 QAU852010:QAV852012 QKQ852010:QKR852012 QUM852010:QUN852012 REI852010:REJ852012 ROE852010:ROF852012 RYA852010:RYB852012 SHW852010:SHX852012 SRS852010:SRT852012 TBO852010:TBP852012 TLK852010:TLL852012 TVG852010:TVH852012 UFC852010:UFD852012 UOY852010:UOZ852012 UYU852010:UYV852012 VIQ852010:VIR852012 VSM852010:VSN852012 WCI852010:WCJ852012 WME852010:WMF852012 WWA852010:WWB852012 Q917546:R917548 JO917546:JP917548 TK917546:TL917548 ADG917546:ADH917548 ANC917546:AND917548 AWY917546:AWZ917548 BGU917546:BGV917548 BQQ917546:BQR917548 CAM917546:CAN917548 CKI917546:CKJ917548 CUE917546:CUF917548 DEA917546:DEB917548 DNW917546:DNX917548 DXS917546:DXT917548 EHO917546:EHP917548 ERK917546:ERL917548 FBG917546:FBH917548 FLC917546:FLD917548 FUY917546:FUZ917548 GEU917546:GEV917548 GOQ917546:GOR917548 GYM917546:GYN917548 HII917546:HIJ917548 HSE917546:HSF917548 ICA917546:ICB917548 ILW917546:ILX917548 IVS917546:IVT917548 JFO917546:JFP917548 JPK917546:JPL917548 JZG917546:JZH917548 KJC917546:KJD917548 KSY917546:KSZ917548 LCU917546:LCV917548 LMQ917546:LMR917548 LWM917546:LWN917548 MGI917546:MGJ917548 MQE917546:MQF917548 NAA917546:NAB917548 NJW917546:NJX917548 NTS917546:NTT917548 ODO917546:ODP917548 ONK917546:ONL917548 OXG917546:OXH917548 PHC917546:PHD917548 PQY917546:PQZ917548 QAU917546:QAV917548 QKQ917546:QKR917548 QUM917546:QUN917548 REI917546:REJ917548 ROE917546:ROF917548 RYA917546:RYB917548 SHW917546:SHX917548 SRS917546:SRT917548 TBO917546:TBP917548 TLK917546:TLL917548 TVG917546:TVH917548 UFC917546:UFD917548 UOY917546:UOZ917548 UYU917546:UYV917548 VIQ917546:VIR917548 VSM917546:VSN917548 WCI917546:WCJ917548 WME917546:WMF917548 WWA917546:WWB917548 Q983082:R983084 JO983082:JP983084 TK983082:TL983084 ADG983082:ADH983084 ANC983082:AND983084 AWY983082:AWZ983084 BGU983082:BGV983084 BQQ983082:BQR983084 CAM983082:CAN983084 CKI983082:CKJ983084 CUE983082:CUF983084 DEA983082:DEB983084 DNW983082:DNX983084 DXS983082:DXT983084 EHO983082:EHP983084 ERK983082:ERL983084 FBG983082:FBH983084 FLC983082:FLD983084 FUY983082:FUZ983084 GEU983082:GEV983084 GOQ983082:GOR983084 GYM983082:GYN983084 HII983082:HIJ983084 HSE983082:HSF983084 ICA983082:ICB983084 ILW983082:ILX983084 IVS983082:IVT983084 JFO983082:JFP983084 JPK983082:JPL983084 JZG983082:JZH983084 KJC983082:KJD983084 KSY983082:KSZ983084 LCU983082:LCV983084 LMQ983082:LMR983084 LWM983082:LWN983084 MGI983082:MGJ983084 MQE983082:MQF983084 NAA983082:NAB983084 NJW983082:NJX983084 NTS983082:NTT983084 ODO983082:ODP983084 ONK983082:ONL983084 OXG983082:OXH983084 PHC983082:PHD983084 PQY983082:PQZ983084 QAU983082:QAV983084 QKQ983082:QKR983084 QUM983082:QUN983084 REI983082:REJ983084 ROE983082:ROF983084 RYA983082:RYB983084 SHW983082:SHX983084 SRS983082:SRT983084 TBO983082:TBP983084 TLK983082:TLL983084 TVG983082:TVH983084 UFC983082:UFD983084 UOY983082:UOZ983084 UYU983082:UYV983084 VIQ983082:VIR983084 VSM983082:VSN983084 WCI983082:WCJ983084 WME983082:WMF983084" xr:uid="{1A4B6DA0-E160-497D-97FC-25E428CEAF7C}"/>
    <dataValidation allowBlank="1" showInputMessage="1" showErrorMessage="1" prompt="Actual Date Arrived" sqref="S2" xr:uid="{CEF6C613-3CEF-4EE6-8776-DE53A8A4878D}"/>
    <dataValidation allowBlank="1" showInputMessage="1" prompt="Expected Date of Arrival" sqref="R2" xr:uid="{A33A7577-9B58-4652-84DC-A70B1450F156}"/>
    <dataValidation allowBlank="1" showInputMessage="1" prompt="As per P6 Schedule or in very rare case Expert Judgement" sqref="Q2" xr:uid="{B2333E3D-D167-4ADE-B1CB-D810D072A7DE}"/>
  </dataValidations>
  <printOptions horizontalCentered="1"/>
  <pageMargins left="0.118110236220472" right="0.118110236220472" top="0.59055118110236204" bottom="0.196850393700787" header="0.196850393700787" footer="0.196850393700787"/>
  <pageSetup paperSize="9" scale="75" fitToHeight="2" orientation="landscape" horizontalDpi="4294967295" verticalDpi="4294967295" r:id="rId1"/>
  <headerFooter alignWithMargins="0">
    <oddFooter>&amp;R&amp;"Verdana,Bold"&amp;8PAGE :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opLeftCell="A9" zoomScale="55" zoomScaleNormal="55" workbookViewId="0">
      <selection activeCell="F15" sqref="F15:G15"/>
    </sheetView>
  </sheetViews>
  <sheetFormatPr defaultColWidth="9.1796875" defaultRowHeight="21"/>
  <cols>
    <col min="1" max="1" width="6" style="1082" customWidth="1"/>
    <col min="2" max="2" width="11.453125" style="1082" customWidth="1"/>
    <col min="3" max="3" width="17" style="1082" customWidth="1"/>
    <col min="4" max="4" width="54" style="1082" customWidth="1"/>
    <col min="5" max="5" width="26.26953125" style="1082" customWidth="1"/>
    <col min="6" max="6" width="56.26953125" style="1082" customWidth="1"/>
    <col min="7" max="7" width="51.453125" style="1082" customWidth="1"/>
    <col min="8" max="8" width="17" style="1083" customWidth="1"/>
    <col min="9" max="9" width="31.26953125" style="1083" customWidth="1"/>
    <col min="10" max="10" width="22.453125" style="1083" customWidth="1"/>
    <col min="11" max="11" width="15.453125" style="1083" customWidth="1"/>
    <col min="12" max="12" width="18.26953125" style="1083" customWidth="1"/>
    <col min="13" max="13" width="19.81640625" style="1083" customWidth="1"/>
    <col min="14" max="14" width="15.453125" style="1083" customWidth="1"/>
    <col min="15" max="15" width="32.453125" style="1083" bestFit="1" customWidth="1"/>
    <col min="16" max="16" width="38.1796875" style="1083" bestFit="1" customWidth="1"/>
    <col min="17" max="18" width="15.453125" style="1083" customWidth="1"/>
    <col min="19" max="19" width="19.26953125" style="1083" customWidth="1"/>
    <col min="20" max="24" width="15.453125" style="1083" customWidth="1"/>
    <col min="25" max="25" width="16.453125" style="1083" customWidth="1"/>
    <col min="26" max="26" width="15.453125" style="1083" customWidth="1"/>
    <col min="27" max="27" width="42.1796875" style="1083" bestFit="1" customWidth="1"/>
    <col min="28" max="34" width="15.453125" style="1083" customWidth="1"/>
    <col min="35" max="35" width="22" style="1083" customWidth="1"/>
    <col min="36" max="16384" width="9.1796875" style="1083"/>
  </cols>
  <sheetData>
    <row r="1" spans="1:15" hidden="1"/>
    <row r="2" spans="1:15" hidden="1">
      <c r="A2" s="1084"/>
      <c r="B2" s="902"/>
      <c r="C2" s="902"/>
      <c r="D2" s="902"/>
      <c r="E2" s="902"/>
      <c r="F2" s="902"/>
      <c r="G2" s="902"/>
    </row>
    <row r="3" spans="1:15" hidden="1">
      <c r="A3" s="1084"/>
      <c r="B3" s="902"/>
      <c r="C3" s="902"/>
      <c r="D3" s="902"/>
      <c r="E3" s="902"/>
      <c r="F3" s="902"/>
      <c r="G3" s="902"/>
      <c r="M3" s="1085">
        <f>'General Information'!L1</f>
        <v>46308</v>
      </c>
      <c r="N3" s="1086" t="s">
        <v>74</v>
      </c>
      <c r="O3" s="1086" t="s">
        <v>394</v>
      </c>
    </row>
    <row r="4" spans="1:15" hidden="1">
      <c r="A4" s="1084"/>
      <c r="B4" s="902"/>
      <c r="C4" s="902"/>
      <c r="D4" s="902"/>
      <c r="E4" s="902"/>
      <c r="F4" s="902"/>
      <c r="G4" s="902"/>
      <c r="N4" s="1083" t="s">
        <v>338</v>
      </c>
      <c r="O4" s="1083" t="s">
        <v>21</v>
      </c>
    </row>
    <row r="5" spans="1:15" hidden="1">
      <c r="A5" s="1084"/>
      <c r="B5" s="902"/>
      <c r="C5" s="902"/>
      <c r="D5" s="902"/>
      <c r="E5" s="902"/>
      <c r="F5" s="902"/>
      <c r="G5" s="902"/>
      <c r="N5" s="1083" t="s">
        <v>94</v>
      </c>
      <c r="O5" s="1083" t="s">
        <v>183</v>
      </c>
    </row>
    <row r="6" spans="1:15" hidden="1">
      <c r="A6" s="1084"/>
      <c r="B6" s="902"/>
      <c r="C6" s="902"/>
      <c r="D6" s="902"/>
      <c r="E6" s="902"/>
      <c r="F6" s="902"/>
      <c r="G6" s="902"/>
      <c r="O6" s="1083" t="s">
        <v>444</v>
      </c>
    </row>
    <row r="7" spans="1:15" hidden="1">
      <c r="A7" s="1087"/>
      <c r="B7" s="1088"/>
      <c r="C7" s="1088"/>
      <c r="D7" s="1088"/>
      <c r="E7" s="1088"/>
      <c r="F7" s="1088"/>
      <c r="G7" s="1088"/>
      <c r="O7" s="1083" t="s">
        <v>395</v>
      </c>
    </row>
    <row r="8" spans="1:15" ht="34.5" hidden="1" customHeight="1">
      <c r="A8" s="1088"/>
      <c r="B8" s="1089"/>
      <c r="C8" s="1089"/>
      <c r="D8" s="1089"/>
      <c r="E8" s="1089"/>
      <c r="F8" s="1089"/>
      <c r="G8" s="1089"/>
      <c r="O8" s="1083" t="s">
        <v>116</v>
      </c>
    </row>
    <row r="9" spans="1:15" ht="37" customHeight="1">
      <c r="A9" s="1088"/>
      <c r="B9" s="1859" t="s">
        <v>391</v>
      </c>
      <c r="C9" s="1860"/>
      <c r="D9" s="1860"/>
      <c r="E9" s="1860"/>
      <c r="F9" s="1860"/>
      <c r="G9" s="1860"/>
      <c r="H9" s="1860"/>
      <c r="I9" s="1860"/>
      <c r="J9" s="1860"/>
    </row>
    <row r="10" spans="1:15" ht="57.65" customHeight="1">
      <c r="A10" s="1088"/>
      <c r="B10" s="903" t="s">
        <v>386</v>
      </c>
      <c r="C10" s="903" t="s">
        <v>387</v>
      </c>
      <c r="D10" s="903" t="s">
        <v>388</v>
      </c>
      <c r="E10" s="903" t="s">
        <v>394</v>
      </c>
      <c r="F10" s="1862" t="s">
        <v>389</v>
      </c>
      <c r="G10" s="1863"/>
      <c r="H10" s="903" t="s">
        <v>392</v>
      </c>
      <c r="I10" s="904" t="s">
        <v>649</v>
      </c>
      <c r="J10" s="904" t="s">
        <v>396</v>
      </c>
    </row>
    <row r="11" spans="1:15" ht="84.75" customHeight="1">
      <c r="A11" s="1090"/>
      <c r="B11" s="905">
        <v>1</v>
      </c>
      <c r="C11" s="1081">
        <v>46113</v>
      </c>
      <c r="D11" s="905" t="s">
        <v>1339</v>
      </c>
      <c r="E11" s="905" t="s">
        <v>21</v>
      </c>
      <c r="F11" s="1861" t="s">
        <v>1342</v>
      </c>
      <c r="G11" s="1861"/>
      <c r="H11" s="1091" t="s">
        <v>338</v>
      </c>
      <c r="I11" s="1081">
        <f>C11+30</f>
        <v>46143</v>
      </c>
      <c r="J11" s="909">
        <f>'General Information'!$L$1-Issues!C11</f>
        <v>195</v>
      </c>
    </row>
    <row r="12" spans="1:15" ht="84.75" customHeight="1">
      <c r="A12" s="1090"/>
      <c r="B12" s="905">
        <v>2</v>
      </c>
      <c r="C12" s="1081">
        <v>46174</v>
      </c>
      <c r="D12" s="905" t="s">
        <v>1310</v>
      </c>
      <c r="E12" s="905" t="s">
        <v>21</v>
      </c>
      <c r="F12" s="1861" t="s">
        <v>1340</v>
      </c>
      <c r="G12" s="1861"/>
      <c r="H12" s="1091" t="s">
        <v>338</v>
      </c>
      <c r="I12" s="1081">
        <f t="shared" ref="I12" si="0">C12+30</f>
        <v>46204</v>
      </c>
      <c r="J12" s="909">
        <f>'General Information'!$L$1-Issues!C12</f>
        <v>134</v>
      </c>
    </row>
    <row r="13" spans="1:15" ht="84.75" customHeight="1">
      <c r="A13" s="1090"/>
      <c r="B13" s="905">
        <v>3</v>
      </c>
      <c r="C13" s="1081">
        <v>46174</v>
      </c>
      <c r="D13" s="905" t="s">
        <v>1333</v>
      </c>
      <c r="E13" s="905" t="s">
        <v>116</v>
      </c>
      <c r="F13" s="1861" t="s">
        <v>1341</v>
      </c>
      <c r="G13" s="1861"/>
      <c r="H13" s="1091" t="s">
        <v>338</v>
      </c>
      <c r="I13" s="1081">
        <f>C13+30</f>
        <v>46204</v>
      </c>
      <c r="J13" s="909">
        <f>'General Information'!$L$1-Issues!C13</f>
        <v>134</v>
      </c>
    </row>
    <row r="14" spans="1:15" ht="84.75" customHeight="1">
      <c r="A14" s="1090"/>
      <c r="B14" s="905">
        <v>4</v>
      </c>
      <c r="C14" s="1081"/>
      <c r="D14" s="905"/>
      <c r="E14" s="905"/>
      <c r="F14" s="1861"/>
      <c r="G14" s="1861"/>
      <c r="H14" s="1091"/>
      <c r="I14" s="1081"/>
      <c r="J14" s="909"/>
    </row>
    <row r="15" spans="1:15" ht="81" customHeight="1">
      <c r="A15" s="1090"/>
      <c r="B15" s="905">
        <v>5</v>
      </c>
      <c r="C15" s="1081"/>
      <c r="D15" s="905"/>
      <c r="E15" s="905"/>
      <c r="F15" s="1861"/>
      <c r="G15" s="1861"/>
      <c r="H15" s="1091"/>
      <c r="I15" s="1081"/>
      <c r="J15" s="909"/>
    </row>
    <row r="16" spans="1:15" ht="81" customHeight="1">
      <c r="A16" s="1090"/>
      <c r="B16" s="905">
        <v>6</v>
      </c>
      <c r="C16" s="1081"/>
      <c r="D16" s="905"/>
      <c r="E16" s="905"/>
      <c r="F16" s="1861"/>
      <c r="G16" s="1861"/>
      <c r="H16" s="1091"/>
      <c r="I16" s="1081"/>
      <c r="J16" s="909"/>
    </row>
    <row r="17" spans="1:10" ht="55.15" customHeight="1">
      <c r="A17" s="1090"/>
      <c r="B17" s="905">
        <v>7</v>
      </c>
      <c r="C17" s="906"/>
      <c r="D17" s="907"/>
      <c r="E17" s="905"/>
      <c r="F17" s="1861"/>
      <c r="G17" s="1861"/>
      <c r="H17" s="1091"/>
      <c r="I17" s="908"/>
      <c r="J17" s="909"/>
    </row>
    <row r="18" spans="1:10" ht="55.15" customHeight="1">
      <c r="A18" s="1090"/>
      <c r="B18" s="905">
        <v>8</v>
      </c>
      <c r="C18" s="906"/>
      <c r="D18" s="907"/>
      <c r="E18" s="905"/>
      <c r="F18" s="1857"/>
      <c r="G18" s="1858"/>
      <c r="H18" s="1091"/>
      <c r="I18" s="908"/>
      <c r="J18" s="909"/>
    </row>
    <row r="19" spans="1:10" ht="55.15" customHeight="1">
      <c r="A19" s="1090"/>
      <c r="B19" s="905">
        <v>9</v>
      </c>
      <c r="C19" s="906"/>
      <c r="D19" s="907"/>
      <c r="E19" s="905"/>
      <c r="F19" s="1857"/>
      <c r="G19" s="1858"/>
      <c r="H19" s="1091"/>
      <c r="I19" s="908"/>
      <c r="J19" s="909"/>
    </row>
    <row r="20" spans="1:10" ht="55.15" customHeight="1">
      <c r="A20" s="1090"/>
      <c r="B20" s="905">
        <v>10</v>
      </c>
      <c r="C20" s="906"/>
      <c r="D20" s="907"/>
      <c r="E20" s="905"/>
      <c r="F20" s="1857"/>
      <c r="G20" s="1858"/>
      <c r="H20" s="1091"/>
      <c r="I20" s="908"/>
      <c r="J20" s="909"/>
    </row>
    <row r="21" spans="1:10" ht="55.15" customHeight="1">
      <c r="A21" s="1090"/>
      <c r="B21" s="905">
        <v>11</v>
      </c>
      <c r="C21" s="906"/>
      <c r="D21" s="907"/>
      <c r="E21" s="905"/>
      <c r="F21" s="1857"/>
      <c r="G21" s="1858"/>
      <c r="H21" s="1091"/>
      <c r="I21" s="908"/>
      <c r="J21" s="909"/>
    </row>
    <row r="22" spans="1:10" ht="55.15" customHeight="1">
      <c r="A22" s="1090"/>
      <c r="B22" s="905">
        <v>12</v>
      </c>
      <c r="C22" s="906"/>
      <c r="D22" s="907"/>
      <c r="E22" s="905"/>
      <c r="F22" s="1857"/>
      <c r="G22" s="1858"/>
      <c r="H22" s="1091"/>
      <c r="I22" s="908"/>
      <c r="J22" s="909"/>
    </row>
    <row r="23" spans="1:10" ht="55.15" customHeight="1">
      <c r="A23" s="1090"/>
      <c r="B23" s="905">
        <v>13</v>
      </c>
      <c r="C23" s="906"/>
      <c r="D23" s="907"/>
      <c r="E23" s="905"/>
      <c r="F23" s="1857"/>
      <c r="G23" s="1858"/>
      <c r="H23" s="1091"/>
      <c r="I23" s="908"/>
      <c r="J23" s="909"/>
    </row>
    <row r="24" spans="1:10" ht="55.15" customHeight="1">
      <c r="A24" s="1090"/>
      <c r="B24" s="905">
        <v>14</v>
      </c>
      <c r="C24" s="906"/>
      <c r="D24" s="907"/>
      <c r="E24" s="905"/>
      <c r="F24" s="1857"/>
      <c r="G24" s="1858"/>
      <c r="H24" s="1091"/>
      <c r="I24" s="908"/>
      <c r="J24" s="909"/>
    </row>
    <row r="25" spans="1:10" ht="55.15" customHeight="1">
      <c r="A25" s="1090"/>
      <c r="B25" s="905">
        <v>15</v>
      </c>
      <c r="C25" s="906"/>
      <c r="D25" s="907"/>
      <c r="E25" s="905"/>
      <c r="F25" s="1857"/>
      <c r="G25" s="1858"/>
      <c r="H25" s="1091"/>
      <c r="I25" s="908"/>
      <c r="J25" s="909"/>
    </row>
    <row r="26" spans="1:10" ht="55.15" customHeight="1">
      <c r="A26" s="1090"/>
      <c r="B26" s="905">
        <v>16</v>
      </c>
      <c r="C26" s="906"/>
      <c r="D26" s="907"/>
      <c r="E26" s="905"/>
      <c r="F26" s="1857"/>
      <c r="G26" s="1858"/>
      <c r="H26" s="1091"/>
      <c r="I26" s="908"/>
      <c r="J26" s="909"/>
    </row>
    <row r="27" spans="1:10" ht="55.15" customHeight="1">
      <c r="A27" s="1090"/>
      <c r="B27" s="905">
        <v>17</v>
      </c>
      <c r="C27" s="906"/>
      <c r="D27" s="907"/>
      <c r="E27" s="905"/>
      <c r="F27" s="1857"/>
      <c r="G27" s="1858"/>
      <c r="H27" s="1091"/>
      <c r="I27" s="908"/>
      <c r="J27" s="909"/>
    </row>
    <row r="28" spans="1:10" ht="55.15" customHeight="1">
      <c r="A28" s="1090"/>
      <c r="B28" s="905">
        <v>18</v>
      </c>
      <c r="C28" s="906"/>
      <c r="D28" s="907"/>
      <c r="E28" s="905"/>
      <c r="F28" s="1857"/>
      <c r="G28" s="1858"/>
      <c r="H28" s="1091"/>
      <c r="I28" s="908"/>
      <c r="J28" s="909"/>
    </row>
    <row r="29" spans="1:10" ht="55.15" customHeight="1">
      <c r="A29" s="1090"/>
      <c r="B29" s="905">
        <v>19</v>
      </c>
      <c r="C29" s="906"/>
      <c r="D29" s="907"/>
      <c r="E29" s="905"/>
      <c r="F29" s="1857"/>
      <c r="G29" s="1858"/>
      <c r="H29" s="1091"/>
      <c r="I29" s="908"/>
      <c r="J29" s="909"/>
    </row>
    <row r="30" spans="1:10" ht="55.15" customHeight="1">
      <c r="A30" s="1090"/>
      <c r="B30" s="905">
        <v>20</v>
      </c>
      <c r="C30" s="906"/>
      <c r="D30" s="907"/>
      <c r="E30" s="905"/>
      <c r="F30" s="1857"/>
      <c r="G30" s="1858"/>
      <c r="H30" s="1091"/>
      <c r="I30" s="908"/>
      <c r="J30" s="909"/>
    </row>
    <row r="31" spans="1:10" ht="55.15" customHeight="1">
      <c r="A31" s="1090"/>
      <c r="B31" s="905">
        <v>21</v>
      </c>
      <c r="C31" s="906"/>
      <c r="D31" s="907"/>
      <c r="E31" s="905"/>
      <c r="F31" s="1857"/>
      <c r="G31" s="1858"/>
      <c r="H31" s="1091"/>
      <c r="I31" s="908"/>
      <c r="J31" s="909"/>
    </row>
    <row r="32" spans="1:10" ht="55.15" customHeight="1">
      <c r="A32" s="1090"/>
      <c r="B32" s="905">
        <v>22</v>
      </c>
      <c r="C32" s="906"/>
      <c r="D32" s="907"/>
      <c r="E32" s="905"/>
      <c r="F32" s="1857"/>
      <c r="G32" s="1858"/>
      <c r="H32" s="1091"/>
      <c r="I32" s="908"/>
      <c r="J32" s="909"/>
    </row>
    <row r="33" spans="1:10" ht="55.15" customHeight="1">
      <c r="A33" s="1090"/>
      <c r="B33" s="905">
        <v>23</v>
      </c>
      <c r="C33" s="906"/>
      <c r="D33" s="907"/>
      <c r="E33" s="905"/>
      <c r="F33" s="1857"/>
      <c r="G33" s="1858"/>
      <c r="H33" s="1091"/>
      <c r="I33" s="908"/>
      <c r="J33" s="909"/>
    </row>
    <row r="34" spans="1:10" ht="55.15" customHeight="1">
      <c r="A34" s="1090"/>
      <c r="B34" s="905">
        <v>24</v>
      </c>
      <c r="C34" s="906"/>
      <c r="D34" s="907"/>
      <c r="E34" s="905"/>
      <c r="F34" s="1857"/>
      <c r="G34" s="1858"/>
      <c r="H34" s="1091"/>
      <c r="I34" s="908"/>
      <c r="J34" s="909"/>
    </row>
    <row r="35" spans="1:10" ht="55.15" customHeight="1">
      <c r="A35" s="1090"/>
      <c r="B35" s="905">
        <v>25</v>
      </c>
      <c r="C35" s="906"/>
      <c r="D35" s="907"/>
      <c r="E35" s="905"/>
      <c r="F35" s="1857"/>
      <c r="G35" s="1858"/>
      <c r="H35" s="1091"/>
      <c r="I35" s="908"/>
      <c r="J35" s="909"/>
    </row>
    <row r="36" spans="1:10" ht="55.15" customHeight="1">
      <c r="A36" s="1090"/>
      <c r="B36" s="905">
        <v>26</v>
      </c>
      <c r="C36" s="906"/>
      <c r="D36" s="907"/>
      <c r="E36" s="905"/>
      <c r="F36" s="1857"/>
      <c r="G36" s="1858"/>
      <c r="H36" s="1091"/>
      <c r="I36" s="908"/>
      <c r="J36" s="909"/>
    </row>
    <row r="37" spans="1:10" ht="55.15" customHeight="1">
      <c r="A37" s="1090"/>
      <c r="B37" s="905">
        <v>27</v>
      </c>
      <c r="C37" s="906"/>
      <c r="D37" s="907"/>
      <c r="E37" s="905"/>
      <c r="F37" s="1857"/>
      <c r="G37" s="1858"/>
      <c r="H37" s="1091"/>
      <c r="I37" s="908"/>
      <c r="J37" s="909"/>
    </row>
    <row r="38" spans="1:10" ht="55.15" customHeight="1">
      <c r="A38" s="1090"/>
      <c r="B38" s="905">
        <v>28</v>
      </c>
      <c r="C38" s="906"/>
      <c r="D38" s="907"/>
      <c r="E38" s="905"/>
      <c r="F38" s="1857"/>
      <c r="G38" s="1858"/>
      <c r="H38" s="1091"/>
      <c r="I38" s="908"/>
      <c r="J38" s="909"/>
    </row>
    <row r="39" spans="1:10" ht="55.15" customHeight="1">
      <c r="A39" s="1090"/>
      <c r="B39" s="905">
        <v>29</v>
      </c>
      <c r="C39" s="906"/>
      <c r="D39" s="907"/>
      <c r="E39" s="905"/>
      <c r="F39" s="1857"/>
      <c r="G39" s="1858"/>
      <c r="H39" s="1091"/>
      <c r="I39" s="908"/>
      <c r="J39" s="909"/>
    </row>
    <row r="40" spans="1:10" ht="55.15" customHeight="1">
      <c r="A40" s="1090"/>
      <c r="B40" s="905">
        <v>30</v>
      </c>
      <c r="C40" s="906"/>
      <c r="D40" s="907"/>
      <c r="E40" s="905"/>
      <c r="F40" s="1857"/>
      <c r="G40" s="1858"/>
      <c r="H40" s="1091"/>
      <c r="I40" s="908"/>
      <c r="J40" s="909"/>
    </row>
    <row r="41" spans="1:10" ht="55.15" customHeight="1">
      <c r="A41" s="1090"/>
      <c r="B41" s="905">
        <v>31</v>
      </c>
      <c r="C41" s="906"/>
      <c r="D41" s="907"/>
      <c r="E41" s="905"/>
      <c r="F41" s="1857"/>
      <c r="G41" s="1858"/>
      <c r="H41" s="1091"/>
      <c r="I41" s="908"/>
      <c r="J41" s="909"/>
    </row>
    <row r="42" spans="1:10" ht="55.15" customHeight="1">
      <c r="A42" s="1090"/>
      <c r="B42" s="905">
        <v>32</v>
      </c>
      <c r="C42" s="906"/>
      <c r="D42" s="907"/>
      <c r="E42" s="905"/>
      <c r="F42" s="1857"/>
      <c r="G42" s="1858"/>
      <c r="H42" s="1091"/>
      <c r="I42" s="908"/>
      <c r="J42" s="909"/>
    </row>
    <row r="43" spans="1:10" ht="55.15" customHeight="1">
      <c r="A43" s="1090"/>
      <c r="B43" s="905">
        <v>33</v>
      </c>
      <c r="C43" s="906"/>
      <c r="D43" s="907"/>
      <c r="E43" s="905"/>
      <c r="F43" s="1857"/>
      <c r="G43" s="1858"/>
      <c r="H43" s="1091"/>
      <c r="I43" s="908"/>
      <c r="J43" s="909"/>
    </row>
    <row r="44" spans="1:10" ht="55.15" customHeight="1">
      <c r="A44" s="1090"/>
      <c r="B44" s="905">
        <v>34</v>
      </c>
      <c r="C44" s="906"/>
      <c r="D44" s="907"/>
      <c r="E44" s="905"/>
      <c r="F44" s="1857"/>
      <c r="G44" s="1858"/>
      <c r="H44" s="1091"/>
      <c r="I44" s="908"/>
      <c r="J44" s="909"/>
    </row>
    <row r="45" spans="1:10" ht="55.15" customHeight="1">
      <c r="A45" s="1090"/>
      <c r="B45" s="905">
        <v>35</v>
      </c>
      <c r="C45" s="906"/>
      <c r="D45" s="907"/>
      <c r="E45" s="905"/>
      <c r="F45" s="1857"/>
      <c r="G45" s="1858"/>
      <c r="H45" s="1091"/>
      <c r="I45" s="908"/>
      <c r="J45" s="909"/>
    </row>
    <row r="46" spans="1:10" ht="55.15" customHeight="1">
      <c r="A46" s="1090"/>
      <c r="B46" s="905">
        <v>36</v>
      </c>
      <c r="C46" s="906"/>
      <c r="D46" s="907"/>
      <c r="E46" s="905"/>
      <c r="F46" s="1857"/>
      <c r="G46" s="1858"/>
      <c r="H46" s="1091"/>
      <c r="I46" s="908"/>
      <c r="J46" s="909"/>
    </row>
    <row r="47" spans="1:10" ht="55.15" customHeight="1">
      <c r="A47" s="1090"/>
      <c r="B47" s="905">
        <v>37</v>
      </c>
      <c r="C47" s="906"/>
      <c r="D47" s="907"/>
      <c r="E47" s="905"/>
      <c r="F47" s="1857"/>
      <c r="G47" s="1858"/>
      <c r="H47" s="1091"/>
      <c r="I47" s="908"/>
      <c r="J47" s="909"/>
    </row>
    <row r="48" spans="1:10" ht="55.15" customHeight="1">
      <c r="A48" s="1090"/>
      <c r="B48" s="905">
        <v>38</v>
      </c>
      <c r="C48" s="906"/>
      <c r="D48" s="907"/>
      <c r="E48" s="905"/>
      <c r="F48" s="1857"/>
      <c r="G48" s="1858"/>
      <c r="H48" s="1091"/>
      <c r="I48" s="908"/>
      <c r="J48" s="909"/>
    </row>
    <row r="49" spans="1:10" ht="55.15" customHeight="1">
      <c r="A49" s="1090"/>
      <c r="B49" s="905">
        <v>39</v>
      </c>
      <c r="C49" s="906"/>
      <c r="D49" s="907"/>
      <c r="E49" s="905"/>
      <c r="F49" s="1857"/>
      <c r="G49" s="1858"/>
      <c r="H49" s="1091"/>
      <c r="I49" s="908"/>
      <c r="J49" s="909"/>
    </row>
    <row r="50" spans="1:10" ht="55.15" customHeight="1">
      <c r="A50" s="1090"/>
      <c r="B50" s="905">
        <v>40</v>
      </c>
      <c r="C50" s="906"/>
      <c r="D50" s="907"/>
      <c r="E50" s="905"/>
      <c r="F50" s="1857"/>
      <c r="G50" s="1858"/>
      <c r="H50" s="1091"/>
      <c r="I50" s="908"/>
      <c r="J50" s="909"/>
    </row>
    <row r="51" spans="1:10" ht="55.15" customHeight="1">
      <c r="A51" s="1090"/>
      <c r="B51" s="905">
        <v>41</v>
      </c>
      <c r="C51" s="906"/>
      <c r="D51" s="907"/>
      <c r="E51" s="905"/>
      <c r="F51" s="1857"/>
      <c r="G51" s="1858"/>
      <c r="H51" s="1091"/>
      <c r="I51" s="908"/>
      <c r="J51" s="909"/>
    </row>
    <row r="52" spans="1:10" ht="55.15" customHeight="1">
      <c r="A52" s="1090"/>
      <c r="B52" s="905">
        <v>42</v>
      </c>
      <c r="C52" s="906"/>
      <c r="D52" s="907"/>
      <c r="E52" s="905"/>
      <c r="F52" s="1857"/>
      <c r="G52" s="1858"/>
      <c r="H52" s="1091"/>
      <c r="I52" s="908"/>
      <c r="J52" s="909"/>
    </row>
    <row r="53" spans="1:10" ht="55.15" customHeight="1">
      <c r="A53" s="1090"/>
      <c r="B53" s="905">
        <v>43</v>
      </c>
      <c r="C53" s="906"/>
      <c r="D53" s="907"/>
      <c r="E53" s="905"/>
      <c r="F53" s="1857"/>
      <c r="G53" s="1858"/>
      <c r="H53" s="1091"/>
      <c r="I53" s="908"/>
      <c r="J53" s="909"/>
    </row>
    <row r="54" spans="1:10" ht="55.15" customHeight="1">
      <c r="A54" s="1090"/>
      <c r="B54" s="905">
        <v>44</v>
      </c>
      <c r="C54" s="906"/>
      <c r="D54" s="907"/>
      <c r="E54" s="905"/>
      <c r="F54" s="1857"/>
      <c r="G54" s="1858"/>
      <c r="H54" s="1091"/>
      <c r="I54" s="908"/>
      <c r="J54" s="909"/>
    </row>
    <row r="55" spans="1:10" ht="55.15" customHeight="1">
      <c r="A55" s="1090"/>
      <c r="B55" s="905">
        <v>45</v>
      </c>
      <c r="C55" s="906"/>
      <c r="D55" s="907"/>
      <c r="E55" s="905"/>
      <c r="F55" s="1857"/>
      <c r="G55" s="1858"/>
      <c r="H55" s="1091"/>
      <c r="I55" s="908"/>
      <c r="J55" s="909"/>
    </row>
    <row r="56" spans="1:10" ht="55.15" customHeight="1">
      <c r="A56" s="1090"/>
      <c r="B56" s="905">
        <v>46</v>
      </c>
      <c r="C56" s="906"/>
      <c r="D56" s="907"/>
      <c r="E56" s="905"/>
      <c r="F56" s="1857"/>
      <c r="G56" s="1858"/>
      <c r="H56" s="1091"/>
      <c r="I56" s="908"/>
      <c r="J56" s="909"/>
    </row>
    <row r="57" spans="1:10" ht="55.15" customHeight="1">
      <c r="A57" s="1090"/>
      <c r="B57" s="905">
        <v>47</v>
      </c>
      <c r="C57" s="906"/>
      <c r="D57" s="907"/>
      <c r="E57" s="905"/>
      <c r="F57" s="1857"/>
      <c r="G57" s="1858"/>
      <c r="H57" s="1091"/>
      <c r="I57" s="908"/>
      <c r="J57" s="909"/>
    </row>
    <row r="58" spans="1:10" ht="55.15" customHeight="1">
      <c r="A58" s="1090"/>
      <c r="B58" s="905">
        <v>48</v>
      </c>
      <c r="C58" s="906"/>
      <c r="D58" s="907"/>
      <c r="E58" s="905"/>
      <c r="F58" s="1857"/>
      <c r="G58" s="1858"/>
      <c r="H58" s="1091"/>
      <c r="I58" s="908"/>
      <c r="J58" s="909"/>
    </row>
    <row r="59" spans="1:10" ht="55.15" customHeight="1">
      <c r="A59" s="1090"/>
      <c r="B59" s="905">
        <v>49</v>
      </c>
      <c r="C59" s="906"/>
      <c r="D59" s="907"/>
      <c r="E59" s="905"/>
      <c r="F59" s="1857"/>
      <c r="G59" s="1858"/>
      <c r="H59" s="1091"/>
      <c r="I59" s="908"/>
      <c r="J59" s="909"/>
    </row>
    <row r="60" spans="1:10" ht="55.15" customHeight="1">
      <c r="A60" s="1090"/>
      <c r="B60" s="905">
        <v>50</v>
      </c>
      <c r="C60" s="906"/>
      <c r="D60" s="907"/>
      <c r="E60" s="905"/>
      <c r="F60" s="1857"/>
      <c r="G60" s="1858"/>
      <c r="H60" s="1091"/>
      <c r="I60" s="908"/>
      <c r="J60" s="909"/>
    </row>
    <row r="61" spans="1:10" ht="57.65" customHeight="1">
      <c r="A61" s="1083"/>
      <c r="B61" s="1083"/>
      <c r="C61" s="1083"/>
      <c r="D61" s="1083"/>
      <c r="E61" s="1083"/>
      <c r="F61" s="1083"/>
      <c r="G61" s="1083"/>
    </row>
    <row r="62" spans="1:10">
      <c r="A62" s="1083"/>
      <c r="B62" s="1083"/>
      <c r="C62" s="1083"/>
      <c r="D62" s="1083"/>
      <c r="E62" s="1083"/>
      <c r="F62" s="1083"/>
      <c r="G62" s="1083"/>
    </row>
    <row r="63" spans="1:10">
      <c r="A63" s="1083"/>
      <c r="B63" s="1083"/>
      <c r="C63" s="1083"/>
      <c r="D63" s="1083"/>
      <c r="E63" s="1083"/>
      <c r="F63" s="1083"/>
      <c r="G63" s="1083"/>
    </row>
    <row r="64" spans="1:10">
      <c r="A64" s="1083"/>
      <c r="B64" s="1083"/>
      <c r="C64" s="1083"/>
      <c r="D64" s="1083"/>
      <c r="E64" s="1083"/>
      <c r="F64" s="1083"/>
      <c r="G64" s="1083"/>
    </row>
    <row r="65" s="1083" customFormat="1"/>
    <row r="66" s="1083" customFormat="1"/>
    <row r="67" s="1083" customFormat="1"/>
    <row r="68" s="1083" customFormat="1"/>
    <row r="69" s="1083" customFormat="1"/>
    <row r="70" s="1083" customFormat="1"/>
    <row r="71" s="1083" customFormat="1"/>
    <row r="72" s="1083" customFormat="1"/>
    <row r="73" s="1083" customFormat="1"/>
    <row r="74" s="1083" customFormat="1"/>
    <row r="75" s="1083" customFormat="1"/>
    <row r="76" s="1083" customFormat="1"/>
    <row r="77" s="1083" customFormat="1"/>
    <row r="78" s="1083" customFormat="1"/>
    <row r="79" s="1083" customFormat="1"/>
    <row r="80" s="1083" customFormat="1"/>
    <row r="81" s="1083" customFormat="1"/>
    <row r="82" s="1083" customFormat="1"/>
    <row r="83" s="1083" customFormat="1"/>
    <row r="84" s="1083" customFormat="1"/>
    <row r="85" s="1083" customFormat="1"/>
    <row r="86" s="1083" customFormat="1"/>
    <row r="87" s="1083" customFormat="1"/>
    <row r="88" s="1083" customFormat="1"/>
    <row r="89" s="1083" customFormat="1"/>
    <row r="90" s="1083" customFormat="1"/>
    <row r="91" s="1083" customFormat="1"/>
    <row r="92" s="1083" customFormat="1"/>
    <row r="93" s="1083" customFormat="1"/>
    <row r="94" s="1083" customFormat="1"/>
    <row r="95" s="1083" customFormat="1"/>
    <row r="96" s="1083" customFormat="1"/>
    <row r="97" s="1083" customFormat="1"/>
    <row r="98" s="1083" customFormat="1"/>
    <row r="99" s="1083" customFormat="1"/>
    <row r="100" s="1083" customFormat="1"/>
    <row r="101" s="1083" customFormat="1"/>
  </sheetData>
  <mergeCells count="52">
    <mergeCell ref="F24:G24"/>
    <mergeCell ref="F19:G19"/>
    <mergeCell ref="F20:G20"/>
    <mergeCell ref="F21:G21"/>
    <mergeCell ref="F22:G22"/>
    <mergeCell ref="F23:G23"/>
    <mergeCell ref="B9:J9"/>
    <mergeCell ref="F13:G13"/>
    <mergeCell ref="F16:G16"/>
    <mergeCell ref="F17:G17"/>
    <mergeCell ref="F18:G18"/>
    <mergeCell ref="F10:G10"/>
    <mergeCell ref="F11:G11"/>
    <mergeCell ref="F12:G12"/>
    <mergeCell ref="F14:G14"/>
    <mergeCell ref="F15:G15"/>
    <mergeCell ref="F51:G51"/>
    <mergeCell ref="F52:G52"/>
    <mergeCell ref="F53:G53"/>
    <mergeCell ref="F54:G54"/>
    <mergeCell ref="F31:G31"/>
    <mergeCell ref="F32:G32"/>
    <mergeCell ref="F33:G33"/>
    <mergeCell ref="F34:G34"/>
    <mergeCell ref="F40:G40"/>
    <mergeCell ref="F35:G35"/>
    <mergeCell ref="F36:G36"/>
    <mergeCell ref="F37:G37"/>
    <mergeCell ref="F38:G38"/>
    <mergeCell ref="F39:G39"/>
    <mergeCell ref="F30:G30"/>
    <mergeCell ref="F25:G25"/>
    <mergeCell ref="F26:G26"/>
    <mergeCell ref="F27:G27"/>
    <mergeCell ref="F28:G28"/>
    <mergeCell ref="F29:G29"/>
    <mergeCell ref="F60:G60"/>
    <mergeCell ref="F59:G59"/>
    <mergeCell ref="F41:G41"/>
    <mergeCell ref="F42:G42"/>
    <mergeCell ref="F43:G43"/>
    <mergeCell ref="F44:G44"/>
    <mergeCell ref="F45:G45"/>
    <mergeCell ref="F46:G46"/>
    <mergeCell ref="F47:G47"/>
    <mergeCell ref="F48:G48"/>
    <mergeCell ref="F49:G49"/>
    <mergeCell ref="F55:G55"/>
    <mergeCell ref="F56:G56"/>
    <mergeCell ref="F57:G57"/>
    <mergeCell ref="F58:G58"/>
    <mergeCell ref="F50:G50"/>
  </mergeCells>
  <dataValidations disablePrompts="1" count="2">
    <dataValidation type="list" allowBlank="1" showInputMessage="1" showErrorMessage="1" sqref="H16:H60 H11:H14" xr:uid="{609D7632-8751-46CC-B6D4-6A4EDEB90116}">
      <formula1>$N$4:$N$5</formula1>
    </dataValidation>
    <dataValidation type="list" allowBlank="1" showInputMessage="1" showErrorMessage="1" sqref="E16 E11:E14" xr:uid="{6C687FA0-5CD1-4044-9DFD-54B59A3060EB}">
      <formula1>$O$4:$O$8</formula1>
    </dataValidation>
  </dataValidations>
  <pageMargins left="0.75" right="0.75" top="1.2" bottom="1" header="0.3" footer="0.3"/>
  <pageSetup paperSize="8" scale="47"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M52"/>
  <sheetViews>
    <sheetView topLeftCell="A25" zoomScale="85" zoomScaleNormal="85" workbookViewId="0">
      <selection activeCell="C53" sqref="C53"/>
    </sheetView>
  </sheetViews>
  <sheetFormatPr defaultColWidth="9.1796875" defaultRowHeight="14.5"/>
  <cols>
    <col min="1" max="1" width="22.26953125" style="4" bestFit="1" customWidth="1"/>
    <col min="2" max="5" width="7.7265625" style="4" customWidth="1"/>
    <col min="6" max="11" width="8.453125" style="4" customWidth="1"/>
    <col min="12" max="19" width="9.54296875" style="4" customWidth="1"/>
    <col min="20" max="23" width="14.26953125" style="4" customWidth="1"/>
    <col min="24" max="27" width="9.54296875" style="4" customWidth="1"/>
    <col min="28" max="38" width="5.7265625" style="4" customWidth="1"/>
    <col min="39" max="41" width="10.54296875" style="4" bestFit="1" customWidth="1"/>
    <col min="42" max="44" width="11.54296875" style="4" bestFit="1" customWidth="1"/>
    <col min="45" max="51" width="10.54296875" style="4" bestFit="1" customWidth="1"/>
    <col min="52" max="53" width="9.54296875" style="4" bestFit="1" customWidth="1"/>
    <col min="54" max="16384" width="9.1796875" style="4"/>
  </cols>
  <sheetData>
    <row r="1" spans="1:25" ht="34.5" customHeight="1">
      <c r="A1" s="1864" t="s">
        <v>727</v>
      </c>
      <c r="B1" s="1865"/>
      <c r="C1" s="1865"/>
      <c r="D1" s="1865"/>
      <c r="E1" s="1865"/>
      <c r="F1" s="1865"/>
      <c r="G1" s="1865"/>
      <c r="H1" s="1865"/>
      <c r="I1" s="1865"/>
      <c r="J1" s="1865"/>
      <c r="K1" s="1865"/>
      <c r="L1" s="1865"/>
      <c r="M1" s="1865"/>
      <c r="N1" s="1865"/>
      <c r="O1" s="1865"/>
      <c r="P1" s="1865"/>
      <c r="Q1" s="1865"/>
      <c r="R1" s="1865"/>
      <c r="S1" s="1865"/>
      <c r="T1" s="1865"/>
      <c r="U1" s="1865"/>
      <c r="V1" s="1865"/>
      <c r="W1" s="1865"/>
      <c r="X1" s="1865"/>
    </row>
    <row r="2" spans="1:25" ht="59.65" customHeight="1">
      <c r="A2" s="61" t="s">
        <v>46</v>
      </c>
      <c r="B2" s="685">
        <v>45868</v>
      </c>
      <c r="C2" s="685">
        <f t="shared" ref="C2:T2" si="0">EOMONTH(B2,1)</f>
        <v>45900</v>
      </c>
      <c r="D2" s="685">
        <f t="shared" si="0"/>
        <v>45930</v>
      </c>
      <c r="E2" s="685">
        <f t="shared" si="0"/>
        <v>45961</v>
      </c>
      <c r="F2" s="685">
        <f t="shared" si="0"/>
        <v>45991</v>
      </c>
      <c r="G2" s="685">
        <f t="shared" si="0"/>
        <v>46022</v>
      </c>
      <c r="H2" s="685">
        <f t="shared" si="0"/>
        <v>46053</v>
      </c>
      <c r="I2" s="685">
        <f t="shared" si="0"/>
        <v>46081</v>
      </c>
      <c r="J2" s="685">
        <f t="shared" si="0"/>
        <v>46112</v>
      </c>
      <c r="K2" s="685">
        <f t="shared" si="0"/>
        <v>46142</v>
      </c>
      <c r="L2" s="685">
        <f t="shared" si="0"/>
        <v>46173</v>
      </c>
      <c r="M2" s="685">
        <f t="shared" si="0"/>
        <v>46203</v>
      </c>
      <c r="N2" s="685">
        <f t="shared" si="0"/>
        <v>46234</v>
      </c>
      <c r="O2" s="685">
        <f t="shared" si="0"/>
        <v>46265</v>
      </c>
      <c r="P2" s="685">
        <f t="shared" si="0"/>
        <v>46295</v>
      </c>
      <c r="Q2" s="685">
        <f t="shared" si="0"/>
        <v>46326</v>
      </c>
      <c r="R2" s="685">
        <f t="shared" si="0"/>
        <v>46356</v>
      </c>
      <c r="S2" s="685">
        <f t="shared" si="0"/>
        <v>46387</v>
      </c>
      <c r="T2" s="685">
        <f t="shared" si="0"/>
        <v>46418</v>
      </c>
      <c r="U2" s="685">
        <f t="shared" ref="U2" si="1">EOMONTH(T2,1)</f>
        <v>46446</v>
      </c>
      <c r="V2" s="685">
        <f t="shared" ref="V2" si="2">EOMONTH(U2,1)</f>
        <v>46477</v>
      </c>
      <c r="W2" s="685">
        <f t="shared" ref="W2" si="3">EOMONTH(V2,1)</f>
        <v>46507</v>
      </c>
      <c r="X2" s="685">
        <f t="shared" ref="X2" si="4">EOMONTH(W2,1)</f>
        <v>46538</v>
      </c>
      <c r="Y2" s="827"/>
    </row>
    <row r="3" spans="1:25" ht="34.5" customHeight="1">
      <c r="A3" s="62" t="s">
        <v>47</v>
      </c>
      <c r="B3" s="63">
        <f>ROUNDUP(VLOOKUP(B2,'Physical-Chart Data'!$A:$K,2,FALSE)/460,0)</f>
        <v>1</v>
      </c>
      <c r="C3" s="63">
        <f>ROUNDUP(VLOOKUP(C2,'Physical-Chart Data'!$A:$K,2,FALSE)/460,0)</f>
        <v>9</v>
      </c>
      <c r="D3" s="63">
        <f>ROUNDUP(VLOOKUP(D2,'Physical-Chart Data'!$A:$K,2,FALSE)/460,0)</f>
        <v>14</v>
      </c>
      <c r="E3" s="63">
        <f>ROUNDUP(VLOOKUP(E2,'Physical-Chart Data'!$A:$K,2,FALSE)/460,0)</f>
        <v>27</v>
      </c>
      <c r="F3" s="63">
        <f>ROUNDUP(VLOOKUP(F2,'Physical-Chart Data'!$A:$K,2,FALSE)/460,0)</f>
        <v>48</v>
      </c>
      <c r="G3" s="63">
        <f>ROUNDUP(VLOOKUP(G2,'Physical-Chart Data'!$A:$K,2,FALSE)/1060,0)</f>
        <v>51</v>
      </c>
      <c r="H3" s="63">
        <f>ROUNDUP(VLOOKUP(H2,'Physical-Chart Data'!$A:$K,2,FALSE)/2060,0)</f>
        <v>46</v>
      </c>
      <c r="I3" s="63">
        <f>ROUNDUP(VLOOKUP(I2,'Physical-Chart Data'!$A:$K,2,FALSE)/2060,0)</f>
        <v>56</v>
      </c>
      <c r="J3" s="63">
        <f>ROUNDUP(VLOOKUP(J2,'Physical-Chart Data'!$A:$K,2,FALSE)/2060,0)</f>
        <v>54</v>
      </c>
      <c r="K3" s="63">
        <f>ROUNDUP(VLOOKUP(K2,'Physical-Chart Data'!$A:$K,2,FALSE)/2060,0)</f>
        <v>63</v>
      </c>
      <c r="L3" s="63">
        <f>ROUNDUP(VLOOKUP(L2,'Physical-Chart Data'!$A:$K,2,FALSE)/2060,0)</f>
        <v>46</v>
      </c>
      <c r="M3" s="63">
        <v>53</v>
      </c>
      <c r="N3" s="63">
        <v>48</v>
      </c>
      <c r="O3" s="63">
        <f>ROUNDUP(VLOOKUP(O2,'Physical-Chart Data'!$A:$K,2,FALSE)/1060,0)</f>
        <v>45</v>
      </c>
      <c r="P3" s="63">
        <v>38</v>
      </c>
      <c r="Q3" s="63">
        <v>35</v>
      </c>
      <c r="R3" s="63">
        <v>35</v>
      </c>
      <c r="S3" s="63">
        <f>ROUNDUP(VLOOKUP(S2,'Physical-Chart Data'!$A:$K,2,FALSE)/1060,0)</f>
        <v>6</v>
      </c>
      <c r="T3" s="63">
        <f>ROUNDUP(VLOOKUP(T2,'Physical-Chart Data'!$A:$K,2,FALSE)/1060,0)</f>
        <v>4</v>
      </c>
      <c r="U3" s="63"/>
      <c r="V3" s="63"/>
      <c r="W3" s="63"/>
      <c r="X3" s="63"/>
      <c r="Y3" s="828"/>
    </row>
    <row r="4" spans="1:25" ht="34.5" customHeight="1">
      <c r="A4" s="62" t="s">
        <v>348</v>
      </c>
      <c r="B4" s="63">
        <f>B3</f>
        <v>1</v>
      </c>
      <c r="C4" s="63">
        <f>B4+C3</f>
        <v>10</v>
      </c>
      <c r="D4" s="63">
        <f t="shared" ref="D4:F4" si="5">C4+D3</f>
        <v>24</v>
      </c>
      <c r="E4" s="63">
        <f t="shared" si="5"/>
        <v>51</v>
      </c>
      <c r="F4" s="63">
        <f t="shared" si="5"/>
        <v>99</v>
      </c>
      <c r="G4" s="63">
        <f t="shared" ref="G4" si="6">F4+G3</f>
        <v>150</v>
      </c>
      <c r="H4" s="63">
        <f t="shared" ref="H4" si="7">G4+H3</f>
        <v>196</v>
      </c>
      <c r="I4" s="63">
        <f t="shared" ref="I4" si="8">H4+I3</f>
        <v>252</v>
      </c>
      <c r="J4" s="63">
        <f t="shared" ref="J4" si="9">I4+J3</f>
        <v>306</v>
      </c>
      <c r="K4" s="63">
        <f t="shared" ref="K4" si="10">J4+K3</f>
        <v>369</v>
      </c>
      <c r="L4" s="63">
        <f t="shared" ref="L4" si="11">K4+L3</f>
        <v>415</v>
      </c>
      <c r="M4" s="63">
        <f t="shared" ref="M4" si="12">L4+M3</f>
        <v>468</v>
      </c>
      <c r="N4" s="63">
        <f t="shared" ref="N4" si="13">M4+N3</f>
        <v>516</v>
      </c>
      <c r="O4" s="63">
        <f t="shared" ref="O4" si="14">N4+O3</f>
        <v>561</v>
      </c>
      <c r="P4" s="63">
        <f t="shared" ref="P4" si="15">O4+P3</f>
        <v>599</v>
      </c>
      <c r="Q4" s="63">
        <f t="shared" ref="Q4" si="16">P4+Q3</f>
        <v>634</v>
      </c>
      <c r="R4" s="63">
        <f t="shared" ref="R4" si="17">Q4+R3</f>
        <v>669</v>
      </c>
      <c r="S4" s="63">
        <f t="shared" ref="S4" si="18">R4+S3</f>
        <v>675</v>
      </c>
      <c r="T4" s="63">
        <f t="shared" ref="T4" si="19">S4+T3</f>
        <v>679</v>
      </c>
      <c r="U4" s="63"/>
      <c r="V4" s="63"/>
      <c r="W4" s="63"/>
      <c r="X4" s="63"/>
      <c r="Y4" s="828"/>
    </row>
    <row r="5" spans="1:25" ht="34.5" customHeight="1">
      <c r="A5" s="62" t="s">
        <v>48</v>
      </c>
      <c r="B5" s="63">
        <v>8</v>
      </c>
      <c r="C5" s="63">
        <v>14</v>
      </c>
      <c r="D5" s="63">
        <v>25</v>
      </c>
      <c r="E5" s="63">
        <v>36</v>
      </c>
      <c r="F5" s="63">
        <v>46</v>
      </c>
      <c r="G5" s="63">
        <v>48</v>
      </c>
      <c r="H5" s="63">
        <v>49</v>
      </c>
      <c r="I5" s="63">
        <v>52</v>
      </c>
      <c r="J5" s="63">
        <v>52</v>
      </c>
      <c r="K5" s="63">
        <v>56</v>
      </c>
      <c r="L5" s="63">
        <v>56</v>
      </c>
      <c r="M5" s="63">
        <v>57</v>
      </c>
      <c r="N5" s="63">
        <v>57</v>
      </c>
      <c r="O5" s="63">
        <v>57</v>
      </c>
      <c r="P5" s="63">
        <v>57</v>
      </c>
      <c r="Q5" s="63">
        <v>57</v>
      </c>
      <c r="R5" s="63"/>
      <c r="S5" s="63"/>
      <c r="T5" s="63"/>
      <c r="U5" s="63"/>
      <c r="V5" s="63"/>
      <c r="W5" s="63"/>
      <c r="X5" s="63"/>
      <c r="Y5" s="828"/>
    </row>
    <row r="6" spans="1:25" ht="34.5" customHeight="1">
      <c r="A6" s="64" t="s">
        <v>349</v>
      </c>
      <c r="B6" s="65">
        <f>B5</f>
        <v>8</v>
      </c>
      <c r="C6" s="65">
        <f>C5+B6</f>
        <v>22</v>
      </c>
      <c r="D6" s="65">
        <f t="shared" ref="D6:Q6" si="20">D5+C6</f>
        <v>47</v>
      </c>
      <c r="E6" s="65">
        <f t="shared" si="20"/>
        <v>83</v>
      </c>
      <c r="F6" s="65">
        <f t="shared" si="20"/>
        <v>129</v>
      </c>
      <c r="G6" s="65">
        <f t="shared" si="20"/>
        <v>177</v>
      </c>
      <c r="H6" s="65">
        <f t="shared" si="20"/>
        <v>226</v>
      </c>
      <c r="I6" s="65">
        <f t="shared" si="20"/>
        <v>278</v>
      </c>
      <c r="J6" s="65">
        <f t="shared" si="20"/>
        <v>330</v>
      </c>
      <c r="K6" s="65">
        <f t="shared" si="20"/>
        <v>386</v>
      </c>
      <c r="L6" s="65">
        <f t="shared" si="20"/>
        <v>442</v>
      </c>
      <c r="M6" s="65">
        <f t="shared" si="20"/>
        <v>499</v>
      </c>
      <c r="N6" s="65">
        <f t="shared" si="20"/>
        <v>556</v>
      </c>
      <c r="O6" s="65">
        <f t="shared" si="20"/>
        <v>613</v>
      </c>
      <c r="P6" s="65">
        <f t="shared" si="20"/>
        <v>670</v>
      </c>
      <c r="Q6" s="65">
        <f t="shared" si="20"/>
        <v>727</v>
      </c>
      <c r="R6" s="65"/>
      <c r="S6" s="65"/>
      <c r="T6" s="65"/>
      <c r="U6" s="65"/>
      <c r="V6" s="65"/>
      <c r="W6" s="65"/>
      <c r="X6" s="65"/>
      <c r="Y6" s="828"/>
    </row>
    <row r="7" spans="1:25" ht="34.5" customHeight="1">
      <c r="A7" s="64" t="s">
        <v>345</v>
      </c>
      <c r="B7" s="65"/>
      <c r="C7" s="65"/>
      <c r="D7" s="65"/>
      <c r="E7" s="65"/>
      <c r="F7" s="65"/>
      <c r="G7" s="65"/>
      <c r="H7" s="984"/>
      <c r="I7" s="984"/>
      <c r="J7" s="984"/>
      <c r="K7" s="984"/>
      <c r="L7" s="984"/>
      <c r="M7" s="984"/>
      <c r="N7" s="984"/>
      <c r="O7" s="984"/>
      <c r="P7" s="984"/>
      <c r="Q7" s="984"/>
      <c r="R7" s="984">
        <f>ROUNDUP(AVERAGE(ROUNDUP(VLOOKUP(R2,'Physical-Chart Data'!$A:$K,11,FALSE)/1000,0),R3),0)</f>
        <v>122</v>
      </c>
      <c r="S7" s="984">
        <f>ROUNDUP(AVERAGE(ROUNDUP(VLOOKUP(S2,'Physical-Chart Data'!$A:$K,11,FALSE)/1000,0),S3),0)</f>
        <v>91</v>
      </c>
      <c r="T7" s="984">
        <f>ROUNDUP(AVERAGE(ROUNDUP(VLOOKUP(T2,'Physical-Chart Data'!$A:$K,11,FALSE)/1000,0),T3),0)</f>
        <v>14</v>
      </c>
      <c r="U7" s="984">
        <f>ROUNDUP(AVERAGE(ROUNDUP(VLOOKUP(U2,'Physical-Chart Data'!$A:$K,11,FALSE)/1000,0),U3),0)</f>
        <v>0</v>
      </c>
      <c r="V7" s="984">
        <f>ROUNDUP(AVERAGE(ROUNDUP(VLOOKUP(V2,'Physical-Chart Data'!$A:$K,11,FALSE)/3000,0),V3),0)</f>
        <v>0</v>
      </c>
      <c r="W7" s="984">
        <f>ROUNDUP(AVERAGE(ROUNDUP(VLOOKUP(W2,'Physical-Chart Data'!$A:$K,11,FALSE)/3000,0),W3),0)</f>
        <v>0</v>
      </c>
      <c r="X7" s="984">
        <f>ROUNDUP(AVERAGE(ROUNDUP(VLOOKUP(X2,'Physical-Chart Data'!$A:$K,11,FALSE)/3000,0),X3),0)</f>
        <v>0</v>
      </c>
      <c r="Y7" s="828"/>
    </row>
    <row r="8" spans="1:25" ht="34.5" customHeight="1" thickBot="1">
      <c r="A8" s="66" t="s">
        <v>352</v>
      </c>
      <c r="B8" s="67">
        <v>1</v>
      </c>
      <c r="C8" s="67">
        <v>1</v>
      </c>
      <c r="D8" s="67">
        <v>3</v>
      </c>
      <c r="E8" s="67">
        <v>4</v>
      </c>
      <c r="F8" s="67">
        <v>10</v>
      </c>
      <c r="G8" s="67">
        <v>10</v>
      </c>
      <c r="H8" s="67">
        <v>10</v>
      </c>
      <c r="I8" s="67">
        <v>14</v>
      </c>
      <c r="J8" s="67">
        <v>15</v>
      </c>
      <c r="K8" s="67">
        <v>15</v>
      </c>
      <c r="L8" s="67">
        <v>15</v>
      </c>
      <c r="M8" s="67">
        <v>16</v>
      </c>
      <c r="N8" s="67">
        <v>13</v>
      </c>
      <c r="O8" s="67">
        <v>13</v>
      </c>
      <c r="P8" s="67">
        <v>13</v>
      </c>
      <c r="Q8" s="67">
        <v>13</v>
      </c>
      <c r="R8" s="67"/>
      <c r="S8" s="67"/>
      <c r="T8" s="67"/>
      <c r="U8" s="67"/>
      <c r="V8" s="67"/>
      <c r="W8" s="67"/>
      <c r="X8" s="67"/>
      <c r="Y8" s="828"/>
    </row>
    <row r="9" spans="1:25" ht="34.5" customHeight="1" thickTop="1">
      <c r="A9" s="1866" t="s">
        <v>728</v>
      </c>
      <c r="B9" s="1867"/>
      <c r="C9" s="1867"/>
      <c r="D9" s="1867"/>
      <c r="E9" s="1867"/>
      <c r="F9" s="1867"/>
      <c r="G9" s="1867"/>
      <c r="H9" s="1867"/>
      <c r="I9" s="1867"/>
      <c r="J9" s="1867"/>
      <c r="K9" s="1867"/>
      <c r="L9" s="1867"/>
      <c r="M9" s="1867"/>
      <c r="N9" s="1867"/>
      <c r="O9" s="1867"/>
      <c r="P9" s="1867"/>
      <c r="Q9" s="1867"/>
      <c r="R9" s="1867"/>
      <c r="S9" s="1867"/>
      <c r="T9" s="1867"/>
      <c r="U9" s="1867"/>
      <c r="V9" s="1867"/>
      <c r="W9" s="1867"/>
      <c r="X9" s="1867"/>
    </row>
    <row r="10" spans="1:25" ht="59.65" customHeight="1">
      <c r="A10" s="61" t="s">
        <v>46</v>
      </c>
      <c r="B10" s="685">
        <v>45868</v>
      </c>
      <c r="C10" s="685">
        <f t="shared" ref="C10:T10" si="21">EOMONTH(B10,1)</f>
        <v>45900</v>
      </c>
      <c r="D10" s="685">
        <f t="shared" si="21"/>
        <v>45930</v>
      </c>
      <c r="E10" s="685">
        <f t="shared" si="21"/>
        <v>45961</v>
      </c>
      <c r="F10" s="685">
        <f t="shared" si="21"/>
        <v>45991</v>
      </c>
      <c r="G10" s="685">
        <f t="shared" si="21"/>
        <v>46022</v>
      </c>
      <c r="H10" s="685">
        <f t="shared" si="21"/>
        <v>46053</v>
      </c>
      <c r="I10" s="685">
        <f t="shared" si="21"/>
        <v>46081</v>
      </c>
      <c r="J10" s="685">
        <f t="shared" si="21"/>
        <v>46112</v>
      </c>
      <c r="K10" s="685">
        <f t="shared" si="21"/>
        <v>46142</v>
      </c>
      <c r="L10" s="685">
        <f t="shared" si="21"/>
        <v>46173</v>
      </c>
      <c r="M10" s="685">
        <f t="shared" si="21"/>
        <v>46203</v>
      </c>
      <c r="N10" s="685">
        <f t="shared" si="21"/>
        <v>46234</v>
      </c>
      <c r="O10" s="685">
        <f t="shared" si="21"/>
        <v>46265</v>
      </c>
      <c r="P10" s="685">
        <f t="shared" si="21"/>
        <v>46295</v>
      </c>
      <c r="Q10" s="685">
        <f t="shared" si="21"/>
        <v>46326</v>
      </c>
      <c r="R10" s="685">
        <f t="shared" si="21"/>
        <v>46356</v>
      </c>
      <c r="S10" s="685">
        <f t="shared" si="21"/>
        <v>46387</v>
      </c>
      <c r="T10" s="685">
        <f t="shared" si="21"/>
        <v>46418</v>
      </c>
      <c r="U10" s="685">
        <f t="shared" ref="U10" si="22">EOMONTH(T10,1)</f>
        <v>46446</v>
      </c>
      <c r="V10" s="685">
        <f t="shared" ref="V10" si="23">EOMONTH(U10,1)</f>
        <v>46477</v>
      </c>
      <c r="W10" s="685">
        <f t="shared" ref="W10" si="24">EOMONTH(V10,1)</f>
        <v>46507</v>
      </c>
      <c r="X10" s="685">
        <f t="shared" ref="X10" si="25">EOMONTH(W10,1)</f>
        <v>46538</v>
      </c>
      <c r="Y10" s="827"/>
    </row>
    <row r="11" spans="1:25" ht="34.5" customHeight="1">
      <c r="A11" s="62" t="s">
        <v>47</v>
      </c>
      <c r="B11" s="63">
        <f>ROUNDUP(VLOOKUP(B10,'Physical-Chart Data'!$A:$K,2,FALSE)/360,0)</f>
        <v>1</v>
      </c>
      <c r="C11" s="63">
        <f>ROUNDUP(VLOOKUP(C10,'Physical-Chart Data'!$A:$K,2,FALSE)/360,0)</f>
        <v>12</v>
      </c>
      <c r="D11" s="63">
        <f>ROUNDUP(VLOOKUP(D10,'Physical-Chart Data'!$A:$K,2,FALSE)/360,0)</f>
        <v>18</v>
      </c>
      <c r="E11" s="63">
        <f>ROUNDUP(VLOOKUP(E10,'Physical-Chart Data'!$A:$K,2,FALSE)/360,0)</f>
        <v>35</v>
      </c>
      <c r="F11" s="63">
        <f>ROUNDUP(VLOOKUP(F10,'Physical-Chart Data'!$A:$K,2,FALSE)/260,0)</f>
        <v>85</v>
      </c>
      <c r="G11" s="63">
        <f>ROUNDUP(VLOOKUP(G10,'Physical-Chart Data'!$A:$K,2,FALSE)/460,0)</f>
        <v>116</v>
      </c>
      <c r="H11" s="63">
        <f>ROUNDUP(VLOOKUP(H10,'Physical-Chart Data'!$A:$K,2,FALSE)/460,0)</f>
        <v>205</v>
      </c>
      <c r="I11" s="63">
        <f>ROUNDUP(VLOOKUP(I10,'Physical-Chart Data'!$A:$K,2,FALSE)/560,0)</f>
        <v>203</v>
      </c>
      <c r="J11" s="63">
        <v>244</v>
      </c>
      <c r="K11" s="63">
        <v>248</v>
      </c>
      <c r="L11" s="63">
        <f>ROUNDUP(VLOOKUP(L10,'Physical-Chart Data'!$A:$K,2,FALSE)/360,0)</f>
        <v>263</v>
      </c>
      <c r="M11" s="63">
        <f>ROUNDUP(VLOOKUP(M10,'Physical-Chart Data'!$A:$K,2,FALSE)/260,0)</f>
        <v>258</v>
      </c>
      <c r="N11" s="63">
        <f>ROUNDUP(VLOOKUP(N10,'Physical-Chart Data'!$A:$K,2,FALSE)/260,0)</f>
        <v>243</v>
      </c>
      <c r="O11" s="63">
        <f>ROUNDUP(VLOOKUP(O10,'Physical-Chart Data'!$A:$K,2,FALSE)/120,0)</f>
        <v>391</v>
      </c>
      <c r="P11" s="63">
        <f>ROUNDUP(VLOOKUP(P10,'Physical-Chart Data'!$A:$K,2,FALSE)/200,0)</f>
        <v>142</v>
      </c>
      <c r="Q11" s="63">
        <f>ROUNDUP(VLOOKUP(Q10,'Physical-Chart Data'!$A:$K,2,FALSE)/200,0)</f>
        <v>78</v>
      </c>
      <c r="R11" s="63">
        <f>ROUNDUP(VLOOKUP(R10,'Physical-Chart Data'!$A:$K,2,FALSE)/200,0)</f>
        <v>78</v>
      </c>
      <c r="S11" s="63">
        <f>ROUNDUP(VLOOKUP(S10,'Physical-Chart Data'!$A:$K,2,FALSE)/260,0)</f>
        <v>24</v>
      </c>
      <c r="T11" s="63">
        <f>ROUNDUP(VLOOKUP(T10,'Physical-Chart Data'!$A:$K,2,FALSE)/260,0)</f>
        <v>15</v>
      </c>
      <c r="U11" s="63"/>
      <c r="V11" s="63"/>
      <c r="W11" s="63"/>
      <c r="X11" s="63"/>
      <c r="Y11" s="828"/>
    </row>
    <row r="12" spans="1:25" ht="34.5" customHeight="1">
      <c r="A12" s="62" t="s">
        <v>348</v>
      </c>
      <c r="B12" s="63">
        <f>B11</f>
        <v>1</v>
      </c>
      <c r="C12" s="63">
        <f t="shared" ref="C12:T12" si="26">B12+C11</f>
        <v>13</v>
      </c>
      <c r="D12" s="63">
        <f t="shared" si="26"/>
        <v>31</v>
      </c>
      <c r="E12" s="63">
        <f t="shared" si="26"/>
        <v>66</v>
      </c>
      <c r="F12" s="63">
        <f t="shared" si="26"/>
        <v>151</v>
      </c>
      <c r="G12" s="63">
        <f t="shared" si="26"/>
        <v>267</v>
      </c>
      <c r="H12" s="63">
        <f t="shared" si="26"/>
        <v>472</v>
      </c>
      <c r="I12" s="63">
        <f t="shared" si="26"/>
        <v>675</v>
      </c>
      <c r="J12" s="63">
        <f t="shared" si="26"/>
        <v>919</v>
      </c>
      <c r="K12" s="63">
        <f t="shared" si="26"/>
        <v>1167</v>
      </c>
      <c r="L12" s="63">
        <f t="shared" si="26"/>
        <v>1430</v>
      </c>
      <c r="M12" s="63">
        <f t="shared" si="26"/>
        <v>1688</v>
      </c>
      <c r="N12" s="63">
        <f t="shared" si="26"/>
        <v>1931</v>
      </c>
      <c r="O12" s="63">
        <f t="shared" si="26"/>
        <v>2322</v>
      </c>
      <c r="P12" s="63">
        <f t="shared" si="26"/>
        <v>2464</v>
      </c>
      <c r="Q12" s="63">
        <f t="shared" si="26"/>
        <v>2542</v>
      </c>
      <c r="R12" s="63">
        <f t="shared" si="26"/>
        <v>2620</v>
      </c>
      <c r="S12" s="63">
        <f t="shared" si="26"/>
        <v>2644</v>
      </c>
      <c r="T12" s="63">
        <f t="shared" si="26"/>
        <v>2659</v>
      </c>
      <c r="U12" s="63"/>
      <c r="V12" s="63"/>
      <c r="W12" s="63"/>
      <c r="X12" s="63"/>
      <c r="Y12" s="828"/>
    </row>
    <row r="13" spans="1:25" ht="34.5" customHeight="1">
      <c r="A13" s="62" t="s">
        <v>48</v>
      </c>
      <c r="B13" s="63">
        <v>5</v>
      </c>
      <c r="C13" s="63">
        <v>31</v>
      </c>
      <c r="D13" s="63">
        <v>65</v>
      </c>
      <c r="E13" s="63">
        <v>80</v>
      </c>
      <c r="F13" s="63">
        <v>93</v>
      </c>
      <c r="G13" s="63">
        <v>146</v>
      </c>
      <c r="H13" s="63">
        <v>151</v>
      </c>
      <c r="I13" s="63">
        <v>172</v>
      </c>
      <c r="J13" s="63">
        <v>217</v>
      </c>
      <c r="K13" s="63">
        <v>305</v>
      </c>
      <c r="L13" s="63">
        <v>364</v>
      </c>
      <c r="M13" s="63">
        <v>408</v>
      </c>
      <c r="N13" s="63">
        <v>420</v>
      </c>
      <c r="O13" s="63">
        <v>499</v>
      </c>
      <c r="P13" s="63">
        <v>519</v>
      </c>
      <c r="Q13" s="63">
        <v>537</v>
      </c>
      <c r="R13" s="63"/>
      <c r="S13" s="63"/>
      <c r="T13" s="63"/>
      <c r="U13" s="63"/>
      <c r="V13" s="63"/>
      <c r="W13" s="63"/>
      <c r="X13" s="63"/>
      <c r="Y13" s="828"/>
    </row>
    <row r="14" spans="1:25" ht="34.5" customHeight="1">
      <c r="A14" s="64" t="s">
        <v>349</v>
      </c>
      <c r="B14" s="65">
        <f>B13</f>
        <v>5</v>
      </c>
      <c r="C14" s="65">
        <f t="shared" ref="C14:Q14" si="27">C13+B14</f>
        <v>36</v>
      </c>
      <c r="D14" s="65">
        <f t="shared" si="27"/>
        <v>101</v>
      </c>
      <c r="E14" s="65">
        <f t="shared" si="27"/>
        <v>181</v>
      </c>
      <c r="F14" s="65">
        <f t="shared" si="27"/>
        <v>274</v>
      </c>
      <c r="G14" s="65">
        <f t="shared" si="27"/>
        <v>420</v>
      </c>
      <c r="H14" s="65">
        <f t="shared" si="27"/>
        <v>571</v>
      </c>
      <c r="I14" s="65">
        <f t="shared" si="27"/>
        <v>743</v>
      </c>
      <c r="J14" s="65">
        <f t="shared" si="27"/>
        <v>960</v>
      </c>
      <c r="K14" s="65">
        <f t="shared" si="27"/>
        <v>1265</v>
      </c>
      <c r="L14" s="65">
        <f t="shared" si="27"/>
        <v>1629</v>
      </c>
      <c r="M14" s="65">
        <f t="shared" si="27"/>
        <v>2037</v>
      </c>
      <c r="N14" s="65">
        <f t="shared" si="27"/>
        <v>2457</v>
      </c>
      <c r="O14" s="65">
        <f t="shared" si="27"/>
        <v>2956</v>
      </c>
      <c r="P14" s="65">
        <f t="shared" si="27"/>
        <v>3475</v>
      </c>
      <c r="Q14" s="65">
        <f t="shared" si="27"/>
        <v>4012</v>
      </c>
      <c r="R14" s="65"/>
      <c r="S14" s="65"/>
      <c r="T14" s="65"/>
      <c r="U14" s="65"/>
      <c r="V14" s="65"/>
      <c r="W14" s="65"/>
      <c r="X14" s="65"/>
      <c r="Y14" s="828"/>
    </row>
    <row r="15" spans="1:25" ht="34.5" customHeight="1">
      <c r="A15" s="64" t="s">
        <v>345</v>
      </c>
      <c r="B15" s="65"/>
      <c r="C15" s="65"/>
      <c r="D15" s="65"/>
      <c r="E15" s="65"/>
      <c r="F15" s="65"/>
      <c r="G15" s="65"/>
      <c r="H15" s="984"/>
      <c r="I15" s="984"/>
      <c r="J15" s="984"/>
      <c r="K15" s="984"/>
      <c r="L15" s="984"/>
      <c r="M15" s="984"/>
      <c r="N15" s="984"/>
      <c r="O15" s="984"/>
      <c r="P15" s="984"/>
      <c r="Q15" s="984"/>
      <c r="R15" s="984">
        <v>560</v>
      </c>
      <c r="S15" s="984">
        <v>324</v>
      </c>
      <c r="T15" s="984">
        <v>155</v>
      </c>
      <c r="U15" s="984">
        <f>ROUNDUP(AVERAGE(ROUNDUP(VLOOKUP(U10,'Physical-Chart Data'!$A:$K,11,FALSE)/1000,0),U11),0)</f>
        <v>0</v>
      </c>
      <c r="V15" s="984">
        <f>ROUNDUP(AVERAGE(ROUNDUP(VLOOKUP(V10,'Physical-Chart Data'!$A:$K,11,FALSE)/1000,0),V11),0)</f>
        <v>0</v>
      </c>
      <c r="W15" s="984">
        <f>ROUNDUP(AVERAGE(ROUNDUP(VLOOKUP(W10,'Physical-Chart Data'!$A:$K,11,FALSE)/1000,0),W11),0)</f>
        <v>0</v>
      </c>
      <c r="X15" s="984">
        <f>ROUNDUP(AVERAGE(ROUNDUP(VLOOKUP(X10,'Physical-Chart Data'!$A:$K,11,FALSE)/1000,0),X11),0)</f>
        <v>0</v>
      </c>
      <c r="Y15" s="828"/>
    </row>
    <row r="16" spans="1:25" ht="34.5" customHeight="1" thickBot="1">
      <c r="A16" s="66" t="s">
        <v>351</v>
      </c>
      <c r="B16" s="67">
        <v>0</v>
      </c>
      <c r="C16" s="67">
        <v>0</v>
      </c>
      <c r="D16" s="67">
        <v>0</v>
      </c>
      <c r="E16" s="67">
        <v>0</v>
      </c>
      <c r="F16" s="67">
        <v>0</v>
      </c>
      <c r="G16" s="67">
        <v>0</v>
      </c>
      <c r="H16" s="67">
        <v>0</v>
      </c>
      <c r="I16" s="67">
        <v>0</v>
      </c>
      <c r="J16" s="67">
        <v>0</v>
      </c>
      <c r="K16" s="67">
        <v>0</v>
      </c>
      <c r="L16" s="67">
        <v>0</v>
      </c>
      <c r="M16" s="67">
        <v>0</v>
      </c>
      <c r="N16" s="67">
        <v>0</v>
      </c>
      <c r="O16" s="67">
        <v>0</v>
      </c>
      <c r="P16" s="67">
        <v>0</v>
      </c>
      <c r="Q16" s="67"/>
      <c r="R16" s="67"/>
      <c r="S16" s="67"/>
      <c r="T16" s="67"/>
      <c r="U16" s="67"/>
      <c r="V16" s="67"/>
      <c r="W16" s="67"/>
      <c r="X16" s="67"/>
      <c r="Y16" s="828"/>
    </row>
    <row r="17" spans="1:39" ht="34.5" customHeight="1" thickTop="1">
      <c r="B17" s="687"/>
      <c r="C17" s="687"/>
      <c r="D17" s="687"/>
      <c r="E17" s="687"/>
      <c r="F17" s="687"/>
      <c r="G17" s="687"/>
      <c r="H17" s="687"/>
      <c r="I17" s="687"/>
      <c r="J17" s="687"/>
      <c r="K17" s="687"/>
      <c r="L17" s="687"/>
      <c r="M17" s="687"/>
      <c r="N17" s="687"/>
      <c r="O17" s="687"/>
      <c r="P17" s="687"/>
      <c r="Q17" s="687"/>
      <c r="R17" s="687"/>
      <c r="S17" s="687"/>
      <c r="T17" s="687"/>
      <c r="U17" s="686"/>
      <c r="V17" s="686"/>
      <c r="W17" s="686"/>
      <c r="X17" s="686"/>
      <c r="Y17" s="686"/>
      <c r="Z17" s="686"/>
      <c r="AA17" s="686"/>
      <c r="AB17" s="686"/>
      <c r="AC17" s="686"/>
      <c r="AD17" s="686"/>
      <c r="AE17" s="686"/>
      <c r="AF17" s="686"/>
      <c r="AG17" s="686"/>
      <c r="AH17" s="686"/>
      <c r="AI17" s="686"/>
      <c r="AJ17" s="686"/>
      <c r="AK17" s="686"/>
      <c r="AL17" s="686"/>
    </row>
    <row r="18" spans="1:39" ht="34.5" customHeight="1">
      <c r="A18" s="1884" t="s">
        <v>353</v>
      </c>
      <c r="B18" s="1885"/>
      <c r="C18" s="1885"/>
      <c r="D18" s="1885"/>
      <c r="E18" s="1885"/>
      <c r="F18" s="1885"/>
      <c r="G18" s="1885"/>
      <c r="H18" s="1885"/>
      <c r="I18" s="1886"/>
      <c r="AE18" s="1893" t="s">
        <v>6</v>
      </c>
      <c r="AF18" s="1894"/>
      <c r="AG18" s="1892">
        <f>EOMONTH('General Information'!$L$1,0)</f>
        <v>46326</v>
      </c>
      <c r="AH18" s="1892"/>
      <c r="AI18" s="1892"/>
      <c r="AJ18" s="1892"/>
      <c r="AK18" s="1891">
        <f>EOMONTH(AG18,1)</f>
        <v>46356</v>
      </c>
      <c r="AL18" s="1891"/>
      <c r="AM18" s="1891"/>
    </row>
    <row r="19" spans="1:39" ht="34.5" customHeight="1">
      <c r="A19" s="69" t="s">
        <v>18</v>
      </c>
      <c r="B19" s="1876" t="s">
        <v>15</v>
      </c>
      <c r="C19" s="1876"/>
      <c r="D19" s="1876" t="s">
        <v>31</v>
      </c>
      <c r="E19" s="1876"/>
      <c r="F19" s="1876" t="s">
        <v>347</v>
      </c>
      <c r="G19" s="1876"/>
      <c r="H19" s="1876" t="s">
        <v>354</v>
      </c>
      <c r="I19" s="1872"/>
      <c r="AG19" s="686"/>
      <c r="AH19" s="686"/>
      <c r="AI19" s="686"/>
      <c r="AJ19" s="686"/>
      <c r="AK19" s="686"/>
      <c r="AL19" s="686"/>
    </row>
    <row r="20" spans="1:39" ht="34.5" customHeight="1">
      <c r="A20" s="68">
        <f>HLOOKUP($AG$18,$B$2:$W$7,2,FALSE)</f>
        <v>35</v>
      </c>
      <c r="B20" s="1875">
        <f>HLOOKUP($AG$18,$B$2:$W$7,4,FALSE)</f>
        <v>57</v>
      </c>
      <c r="C20" s="1875"/>
      <c r="D20" s="1889">
        <f>B20-A20</f>
        <v>22</v>
      </c>
      <c r="E20" s="1889"/>
      <c r="F20" s="1875">
        <f>HLOOKUP($AK$18,$B$2:$W$7,6,FALSE)</f>
        <v>122</v>
      </c>
      <c r="G20" s="1890"/>
      <c r="H20" s="1875">
        <v>4</v>
      </c>
      <c r="I20" s="1890"/>
      <c r="AG20" s="686"/>
      <c r="AH20" s="686"/>
      <c r="AI20" s="686"/>
      <c r="AJ20" s="686"/>
      <c r="AK20" s="686"/>
      <c r="AL20" s="686"/>
    </row>
    <row r="21" spans="1:39" ht="15">
      <c r="A21" s="686"/>
      <c r="B21" s="686"/>
      <c r="C21" s="686"/>
      <c r="D21" s="686"/>
      <c r="E21" s="686"/>
      <c r="F21" s="686"/>
      <c r="G21" s="686"/>
      <c r="H21" s="686"/>
      <c r="I21" s="686"/>
      <c r="J21" s="686"/>
      <c r="K21" s="686"/>
      <c r="L21" s="686"/>
      <c r="M21" s="686"/>
      <c r="N21" s="686"/>
      <c r="O21" s="686"/>
      <c r="P21" s="686"/>
      <c r="Q21" s="686"/>
      <c r="R21" s="686"/>
      <c r="S21" s="686"/>
      <c r="T21" s="686"/>
      <c r="U21" s="686"/>
      <c r="V21" s="686"/>
      <c r="W21" s="686"/>
      <c r="X21" s="686"/>
      <c r="Y21" s="686"/>
      <c r="Z21" s="686"/>
      <c r="AA21" s="686"/>
      <c r="AB21" s="686"/>
      <c r="AC21" s="686"/>
      <c r="AD21" s="686"/>
      <c r="AE21" s="686"/>
      <c r="AF21" s="686"/>
      <c r="AG21" s="686"/>
      <c r="AH21" s="686"/>
      <c r="AI21" s="686"/>
      <c r="AJ21" s="686"/>
      <c r="AK21" s="686"/>
      <c r="AL21" s="686"/>
    </row>
    <row r="22" spans="1:39" ht="34.9" customHeight="1">
      <c r="A22" s="1884" t="s">
        <v>350</v>
      </c>
      <c r="B22" s="1885"/>
      <c r="C22" s="1885"/>
      <c r="D22" s="1885"/>
      <c r="E22" s="1885"/>
      <c r="F22" s="1885"/>
      <c r="G22" s="1885"/>
      <c r="H22" s="1885"/>
      <c r="I22" s="1886"/>
      <c r="J22" s="686"/>
      <c r="L22" s="1882" t="s">
        <v>405</v>
      </c>
      <c r="M22" s="1883"/>
      <c r="N22" s="1883"/>
      <c r="O22" s="1883"/>
      <c r="P22" s="1883"/>
      <c r="Q22" s="1883"/>
      <c r="R22" s="1883"/>
      <c r="S22" s="1883"/>
      <c r="T22" s="1883"/>
      <c r="U22" s="1883"/>
      <c r="V22" s="1883"/>
      <c r="W22" s="1883"/>
      <c r="X22" s="1883"/>
      <c r="Y22" s="1883"/>
      <c r="Z22" s="1883"/>
      <c r="AA22" s="1883"/>
    </row>
    <row r="23" spans="1:39" ht="39.4" customHeight="1">
      <c r="A23" s="69" t="s">
        <v>18</v>
      </c>
      <c r="B23" s="1876" t="s">
        <v>15</v>
      </c>
      <c r="C23" s="1876"/>
      <c r="D23" s="1876" t="s">
        <v>31</v>
      </c>
      <c r="E23" s="1876"/>
      <c r="F23" s="1876" t="s">
        <v>347</v>
      </c>
      <c r="G23" s="1876"/>
      <c r="H23" s="1876" t="s">
        <v>354</v>
      </c>
      <c r="I23" s="1872"/>
      <c r="J23" s="686"/>
      <c r="L23" s="1871" t="s">
        <v>406</v>
      </c>
      <c r="M23" s="1872"/>
      <c r="N23" s="1876" t="s">
        <v>401</v>
      </c>
      <c r="O23" s="1872"/>
      <c r="P23" s="1876" t="s">
        <v>402</v>
      </c>
      <c r="Q23" s="1872"/>
      <c r="R23" s="1877" t="s">
        <v>403</v>
      </c>
      <c r="S23" s="1878"/>
      <c r="T23" s="50" t="s">
        <v>866</v>
      </c>
      <c r="U23" s="1028" t="s">
        <v>1019</v>
      </c>
      <c r="V23" s="1027" t="s">
        <v>1107</v>
      </c>
      <c r="W23" s="1028" t="s">
        <v>1108</v>
      </c>
      <c r="X23" s="1877" t="s">
        <v>404</v>
      </c>
      <c r="Y23" s="1878"/>
      <c r="Z23" s="1887" t="s">
        <v>5</v>
      </c>
      <c r="AA23" s="1888"/>
      <c r="AI23" s="686"/>
      <c r="AJ23" s="686"/>
      <c r="AK23" s="686"/>
      <c r="AL23" s="686"/>
    </row>
    <row r="24" spans="1:39" ht="44.65" customHeight="1">
      <c r="A24" s="68">
        <f>HLOOKUP($AG$18,$B$10:$W$15,2,FALSE)</f>
        <v>78</v>
      </c>
      <c r="B24" s="1875">
        <f>HLOOKUP($AG$18,$B$10:$W$15,4,FALSE)</f>
        <v>537</v>
      </c>
      <c r="C24" s="1875"/>
      <c r="D24" s="1889">
        <f>B24-A24</f>
        <v>459</v>
      </c>
      <c r="E24" s="1889"/>
      <c r="F24" s="1875">
        <f>HLOOKUP($AK$18,$B$10:$W$15,6,FALSE)</f>
        <v>560</v>
      </c>
      <c r="G24" s="1890"/>
      <c r="H24" s="1875">
        <f>HLOOKUP($AG$18,$B$10:$W$16,7,FALSE)</f>
        <v>0</v>
      </c>
      <c r="I24" s="1890"/>
      <c r="J24" s="686"/>
      <c r="K24" s="686"/>
      <c r="L24" s="1873" t="s">
        <v>2</v>
      </c>
      <c r="M24" s="1874"/>
      <c r="N24" s="1875">
        <v>120</v>
      </c>
      <c r="O24" s="1875"/>
      <c r="P24" s="1875">
        <v>15</v>
      </c>
      <c r="Q24" s="1875"/>
      <c r="R24" s="1875">
        <v>16</v>
      </c>
      <c r="S24" s="1875"/>
      <c r="T24" s="899">
        <v>125</v>
      </c>
      <c r="U24" s="899">
        <v>17</v>
      </c>
      <c r="V24" s="983">
        <v>14</v>
      </c>
      <c r="W24" s="899">
        <v>14</v>
      </c>
      <c r="X24" s="1875">
        <v>70</v>
      </c>
      <c r="Y24" s="1875"/>
      <c r="Z24" s="1880">
        <f>SUM(N24:Y24)</f>
        <v>391</v>
      </c>
      <c r="AA24" s="1881"/>
      <c r="AI24" s="686"/>
      <c r="AJ24" s="686"/>
      <c r="AK24" s="686"/>
      <c r="AL24" s="686"/>
    </row>
    <row r="25" spans="1:39" ht="40.15" customHeight="1">
      <c r="A25" s="686"/>
      <c r="B25" s="686"/>
      <c r="C25" s="686"/>
      <c r="D25" s="686"/>
      <c r="E25" s="686"/>
      <c r="F25" s="686"/>
      <c r="G25" s="686"/>
      <c r="H25" s="686"/>
      <c r="I25" s="686"/>
      <c r="J25" s="686"/>
      <c r="K25" s="686"/>
      <c r="L25" s="1869" t="s">
        <v>15</v>
      </c>
      <c r="M25" s="1870"/>
      <c r="N25" s="1875">
        <v>119</v>
      </c>
      <c r="O25" s="1875"/>
      <c r="P25" s="1875">
        <v>68</v>
      </c>
      <c r="Q25" s="1875"/>
      <c r="R25" s="1875">
        <v>33</v>
      </c>
      <c r="S25" s="1875"/>
      <c r="T25" s="899">
        <v>237</v>
      </c>
      <c r="U25" s="899">
        <v>44</v>
      </c>
      <c r="V25" s="983">
        <v>10</v>
      </c>
      <c r="W25" s="899">
        <v>9</v>
      </c>
      <c r="X25" s="1875">
        <v>17</v>
      </c>
      <c r="Y25" s="1875"/>
      <c r="Z25" s="1880">
        <f>SUM(N25:Y25)</f>
        <v>537</v>
      </c>
      <c r="AA25" s="1881"/>
      <c r="AI25" s="686"/>
      <c r="AJ25" s="686"/>
      <c r="AK25" s="686"/>
      <c r="AL25" s="686"/>
    </row>
    <row r="26" spans="1:39" ht="15">
      <c r="A26" s="686"/>
      <c r="B26" s="686"/>
      <c r="C26" s="686"/>
      <c r="D26" s="686"/>
      <c r="E26" s="686"/>
      <c r="F26" s="686"/>
      <c r="G26" s="686"/>
      <c r="H26" s="686"/>
      <c r="I26" s="686"/>
      <c r="J26" s="686"/>
      <c r="K26" s="686"/>
      <c r="L26" s="686"/>
      <c r="M26" s="686"/>
      <c r="N26" s="686"/>
      <c r="O26" s="686"/>
      <c r="P26" s="686"/>
      <c r="Q26" s="686"/>
      <c r="R26" s="686"/>
      <c r="S26" s="686"/>
      <c r="T26" s="686"/>
      <c r="U26" s="686"/>
      <c r="V26" s="686"/>
      <c r="W26" s="686"/>
      <c r="X26" s="686"/>
      <c r="Y26" s="686"/>
      <c r="AI26" s="686"/>
      <c r="AJ26" s="686"/>
      <c r="AK26" s="686"/>
      <c r="AL26" s="686"/>
    </row>
    <row r="27" spans="1:39" ht="15">
      <c r="A27" s="686"/>
      <c r="B27" s="686"/>
      <c r="C27" s="686"/>
      <c r="D27" s="686"/>
      <c r="E27" s="686"/>
      <c r="F27" s="686"/>
      <c r="G27" s="686"/>
      <c r="H27" s="686"/>
      <c r="I27" s="686"/>
      <c r="J27" s="686"/>
      <c r="K27" s="686"/>
      <c r="L27" s="686"/>
      <c r="M27" s="686"/>
      <c r="N27" s="686"/>
      <c r="O27" s="686"/>
      <c r="P27" s="686"/>
      <c r="Q27" s="686"/>
      <c r="R27" s="686"/>
      <c r="S27" s="686"/>
      <c r="T27" s="686"/>
      <c r="U27" s="686"/>
      <c r="V27" s="686"/>
      <c r="W27" s="686"/>
      <c r="X27" s="686"/>
      <c r="Y27" s="686"/>
      <c r="Z27" s="686"/>
      <c r="AA27" s="686"/>
      <c r="AB27" s="686"/>
      <c r="AC27" s="686"/>
      <c r="AD27" s="686"/>
      <c r="AE27" s="686"/>
      <c r="AF27" s="686"/>
      <c r="AG27" s="686"/>
      <c r="AH27" s="686"/>
      <c r="AI27" s="686"/>
      <c r="AJ27" s="686"/>
      <c r="AK27" s="686"/>
      <c r="AL27" s="686"/>
    </row>
    <row r="28" spans="1:39" ht="15">
      <c r="A28" s="686"/>
      <c r="B28" s="686"/>
      <c r="C28" s="686"/>
      <c r="D28" s="686"/>
      <c r="E28" s="686"/>
      <c r="F28" s="686"/>
      <c r="G28" s="686"/>
      <c r="H28" s="686"/>
      <c r="I28" s="686"/>
      <c r="J28" s="686"/>
      <c r="K28" s="686"/>
      <c r="L28" s="686"/>
      <c r="M28" s="686"/>
      <c r="N28" s="686"/>
      <c r="O28" s="686"/>
      <c r="P28" s="686"/>
      <c r="Q28" s="686"/>
      <c r="R28" s="686"/>
      <c r="S28" s="686"/>
      <c r="T28" s="686"/>
      <c r="U28" s="686"/>
      <c r="V28" s="686"/>
      <c r="W28" s="686"/>
      <c r="X28" s="686"/>
      <c r="Y28" s="686"/>
      <c r="Z28" s="686"/>
      <c r="AA28" s="686"/>
      <c r="AB28" s="686"/>
      <c r="AC28" s="686"/>
      <c r="AD28" s="686"/>
      <c r="AE28" s="686"/>
      <c r="AF28" s="686"/>
      <c r="AG28" s="686"/>
      <c r="AH28" s="686"/>
      <c r="AI28" s="686"/>
      <c r="AJ28" s="686"/>
      <c r="AK28" s="686"/>
      <c r="AL28" s="686"/>
    </row>
    <row r="29" spans="1:39" ht="15">
      <c r="A29" s="686"/>
      <c r="B29" s="686"/>
      <c r="C29" s="686"/>
      <c r="D29" s="686"/>
      <c r="E29" s="686"/>
      <c r="F29" s="686"/>
      <c r="G29" s="686"/>
      <c r="H29" s="686"/>
      <c r="I29" s="686"/>
      <c r="J29" s="686"/>
      <c r="K29" s="686"/>
      <c r="L29" s="686"/>
      <c r="M29" s="686"/>
      <c r="N29" s="686"/>
      <c r="O29" s="686"/>
      <c r="P29" s="686"/>
      <c r="Q29" s="686"/>
      <c r="R29" s="686"/>
      <c r="S29" s="686"/>
      <c r="T29" s="686"/>
      <c r="U29" s="686"/>
      <c r="V29" s="686"/>
      <c r="W29" s="686"/>
      <c r="X29" s="686"/>
      <c r="Y29" s="686"/>
      <c r="Z29" s="686"/>
      <c r="AA29" s="686"/>
      <c r="AB29" s="686"/>
      <c r="AC29" s="686"/>
      <c r="AD29" s="686"/>
      <c r="AE29" s="686"/>
      <c r="AF29" s="686"/>
      <c r="AG29" s="686"/>
      <c r="AH29" s="686"/>
      <c r="AI29" s="686"/>
      <c r="AJ29" s="686"/>
      <c r="AK29" s="686"/>
      <c r="AL29" s="686"/>
    </row>
    <row r="30" spans="1:39" ht="15">
      <c r="A30" s="686"/>
      <c r="B30" s="686"/>
      <c r="C30" s="686"/>
      <c r="D30" s="686"/>
      <c r="E30" s="686"/>
      <c r="F30" s="686"/>
      <c r="G30" s="686"/>
      <c r="H30" s="686"/>
      <c r="I30" s="686"/>
      <c r="J30" s="686"/>
      <c r="K30" s="686"/>
      <c r="L30" s="686"/>
      <c r="M30" s="686"/>
      <c r="N30" s="686"/>
      <c r="O30" s="686"/>
      <c r="P30" s="686"/>
      <c r="Q30" s="686"/>
      <c r="R30" s="686"/>
      <c r="S30" s="686"/>
      <c r="T30" s="686"/>
      <c r="U30" s="686"/>
      <c r="V30" s="686"/>
      <c r="W30" s="686"/>
      <c r="X30" s="686"/>
      <c r="Y30" s="686"/>
      <c r="Z30" s="686"/>
      <c r="AA30" s="686"/>
      <c r="AB30" s="686"/>
      <c r="AC30" s="686"/>
      <c r="AD30" s="686"/>
      <c r="AE30" s="686"/>
      <c r="AF30" s="686"/>
      <c r="AG30" s="686"/>
      <c r="AH30" s="686"/>
      <c r="AI30" s="686"/>
      <c r="AJ30" s="686"/>
      <c r="AK30" s="686"/>
      <c r="AL30" s="686"/>
    </row>
    <row r="31" spans="1:39" ht="15">
      <c r="A31" s="686"/>
      <c r="B31" s="686"/>
      <c r="C31" s="686"/>
      <c r="D31" s="686"/>
      <c r="E31" s="686"/>
      <c r="F31" s="686"/>
      <c r="G31" s="686"/>
      <c r="H31" s="686"/>
      <c r="I31" s="686"/>
      <c r="J31" s="686"/>
      <c r="K31" s="686"/>
      <c r="L31" s="686"/>
      <c r="M31" s="686"/>
      <c r="N31" s="686"/>
      <c r="O31" s="686"/>
      <c r="P31" s="686"/>
      <c r="Q31" s="686"/>
      <c r="R31" s="686"/>
      <c r="S31" s="686"/>
      <c r="T31" s="686"/>
      <c r="U31" s="686"/>
      <c r="V31" s="686"/>
      <c r="W31" s="686"/>
      <c r="X31" s="686"/>
      <c r="Y31" s="686"/>
      <c r="Z31" s="686"/>
      <c r="AA31" s="686"/>
      <c r="AB31" s="686"/>
      <c r="AC31" s="686"/>
      <c r="AD31" s="686"/>
      <c r="AE31" s="686"/>
      <c r="AF31" s="686"/>
      <c r="AG31" s="686"/>
      <c r="AH31" s="686"/>
      <c r="AI31" s="686"/>
      <c r="AJ31" s="686"/>
      <c r="AK31" s="686"/>
      <c r="AL31" s="686"/>
    </row>
    <row r="32" spans="1:39" ht="34.5" customHeight="1">
      <c r="A32" s="1864" t="s">
        <v>346</v>
      </c>
      <c r="B32" s="1865"/>
      <c r="C32" s="1865"/>
      <c r="D32" s="1865"/>
      <c r="E32" s="1865"/>
      <c r="F32" s="1865"/>
      <c r="G32" s="1865"/>
      <c r="H32" s="1865"/>
      <c r="I32" s="1865"/>
      <c r="J32" s="1865"/>
      <c r="K32" s="1865"/>
      <c r="L32" s="1865"/>
      <c r="M32" s="1865"/>
      <c r="N32" s="1865"/>
      <c r="O32" s="1865"/>
      <c r="P32" s="1865"/>
      <c r="Q32" s="1865"/>
      <c r="R32" s="1865"/>
      <c r="S32" s="1865"/>
      <c r="T32" s="1865"/>
      <c r="U32" s="1865"/>
      <c r="V32" s="1865"/>
      <c r="W32" s="1865"/>
      <c r="X32" s="1865"/>
    </row>
    <row r="33" spans="1:38" ht="67.900000000000006" customHeight="1">
      <c r="A33" s="61" t="s">
        <v>46</v>
      </c>
      <c r="B33" s="685">
        <v>45868</v>
      </c>
      <c r="C33" s="685">
        <f t="shared" ref="C33:T33" si="28">EOMONTH(B33,1)</f>
        <v>45900</v>
      </c>
      <c r="D33" s="685">
        <f t="shared" si="28"/>
        <v>45930</v>
      </c>
      <c r="E33" s="685">
        <f t="shared" si="28"/>
        <v>45961</v>
      </c>
      <c r="F33" s="685">
        <f t="shared" si="28"/>
        <v>45991</v>
      </c>
      <c r="G33" s="685">
        <f t="shared" si="28"/>
        <v>46022</v>
      </c>
      <c r="H33" s="685">
        <f t="shared" si="28"/>
        <v>46053</v>
      </c>
      <c r="I33" s="685">
        <f t="shared" si="28"/>
        <v>46081</v>
      </c>
      <c r="J33" s="685">
        <f t="shared" si="28"/>
        <v>46112</v>
      </c>
      <c r="K33" s="685">
        <f t="shared" si="28"/>
        <v>46142</v>
      </c>
      <c r="L33" s="685">
        <f t="shared" si="28"/>
        <v>46173</v>
      </c>
      <c r="M33" s="685">
        <f t="shared" si="28"/>
        <v>46203</v>
      </c>
      <c r="N33" s="685">
        <f t="shared" si="28"/>
        <v>46234</v>
      </c>
      <c r="O33" s="685">
        <f t="shared" si="28"/>
        <v>46265</v>
      </c>
      <c r="P33" s="685">
        <f t="shared" si="28"/>
        <v>46295</v>
      </c>
      <c r="Q33" s="685">
        <f t="shared" si="28"/>
        <v>46326</v>
      </c>
      <c r="R33" s="685">
        <f t="shared" si="28"/>
        <v>46356</v>
      </c>
      <c r="S33" s="685">
        <f t="shared" si="28"/>
        <v>46387</v>
      </c>
      <c r="T33" s="685">
        <f t="shared" si="28"/>
        <v>46418</v>
      </c>
      <c r="U33" s="685">
        <f t="shared" ref="U33" si="29">EOMONTH(T33,1)</f>
        <v>46446</v>
      </c>
      <c r="V33" s="685">
        <f t="shared" ref="V33" si="30">EOMONTH(U33,1)</f>
        <v>46477</v>
      </c>
      <c r="W33" s="685">
        <f t="shared" ref="W33" si="31">EOMONTH(V33,1)</f>
        <v>46507</v>
      </c>
      <c r="X33" s="685">
        <f t="shared" ref="X33" si="32">EOMONTH(W33,1)</f>
        <v>46538</v>
      </c>
      <c r="Y33" s="827"/>
    </row>
    <row r="34" spans="1:38" ht="40.5" customHeight="1">
      <c r="A34" s="62" t="s">
        <v>47</v>
      </c>
      <c r="B34" s="63">
        <f>ROUNDUP(VLOOKUP(B33,'Physical-Chart Data'!$A:$K,2,FALSE)/360,0)</f>
        <v>1</v>
      </c>
      <c r="C34" s="63">
        <f>ROUNDUP(VLOOKUP(C33,'Physical-Chart Data'!$A:$K,2,FALSE)/360,0)</f>
        <v>12</v>
      </c>
      <c r="D34" s="63">
        <f>ROUNDUP(VLOOKUP(D33,'Physical-Chart Data'!$A:$K,2,FALSE)/360,0)</f>
        <v>18</v>
      </c>
      <c r="E34" s="63">
        <f>ROUNDUP(VLOOKUP(E33,'Physical-Chart Data'!$A:$K,2,FALSE)/360,0)</f>
        <v>35</v>
      </c>
      <c r="F34" s="63">
        <f>ROUNDUP(VLOOKUP(F33,'Physical-Chart Data'!$A:$K,2,FALSE)/360,0)</f>
        <v>61</v>
      </c>
      <c r="G34" s="63">
        <f>ROUNDUP(VLOOKUP(G33,'Physical-Chart Data'!$A:$K,2,FALSE)/560,0)</f>
        <v>95</v>
      </c>
      <c r="H34" s="63">
        <f>ROUNDUP(VLOOKUP(H33,'Physical-Chart Data'!$A:$K,2,FALSE)/860,0)</f>
        <v>110</v>
      </c>
      <c r="I34" s="63">
        <f>ROUNDUP(VLOOKUP(I33,'Physical-Chart Data'!$A:$K,2,FALSE)/860,0)</f>
        <v>132</v>
      </c>
      <c r="J34" s="63">
        <f>ROUNDUP(VLOOKUP(J33,'Physical-Chart Data'!$A:$K,2,FALSE)/860,0)</f>
        <v>128</v>
      </c>
      <c r="K34" s="63">
        <f>ROUNDUP(VLOOKUP(K33,'Physical-Chart Data'!$A:$K,2,FALSE)/860,0)</f>
        <v>150</v>
      </c>
      <c r="L34" s="63">
        <v>166</v>
      </c>
      <c r="M34" s="63">
        <v>170</v>
      </c>
      <c r="N34" s="63">
        <v>219</v>
      </c>
      <c r="O34" s="63">
        <v>220</v>
      </c>
      <c r="P34" s="63">
        <v>215</v>
      </c>
      <c r="Q34" s="63">
        <v>166</v>
      </c>
      <c r="R34" s="63">
        <v>97</v>
      </c>
      <c r="S34" s="63">
        <v>38</v>
      </c>
      <c r="T34" s="63">
        <v>15</v>
      </c>
      <c r="U34" s="63"/>
      <c r="V34" s="63"/>
      <c r="W34" s="63"/>
      <c r="X34" s="63"/>
      <c r="Y34" s="828"/>
    </row>
    <row r="35" spans="1:38" ht="40.5" customHeight="1">
      <c r="A35" s="62" t="s">
        <v>348</v>
      </c>
      <c r="B35" s="63">
        <f>B34</f>
        <v>1</v>
      </c>
      <c r="C35" s="63">
        <f>B35+C34</f>
        <v>13</v>
      </c>
      <c r="D35" s="63">
        <f t="shared" ref="D35:T35" si="33">C35+D34</f>
        <v>31</v>
      </c>
      <c r="E35" s="63">
        <f t="shared" si="33"/>
        <v>66</v>
      </c>
      <c r="F35" s="63">
        <f t="shared" si="33"/>
        <v>127</v>
      </c>
      <c r="G35" s="63">
        <f t="shared" si="33"/>
        <v>222</v>
      </c>
      <c r="H35" s="63">
        <f t="shared" si="33"/>
        <v>332</v>
      </c>
      <c r="I35" s="63">
        <f t="shared" si="33"/>
        <v>464</v>
      </c>
      <c r="J35" s="63">
        <f t="shared" si="33"/>
        <v>592</v>
      </c>
      <c r="K35" s="63">
        <f t="shared" si="33"/>
        <v>742</v>
      </c>
      <c r="L35" s="63">
        <f t="shared" si="33"/>
        <v>908</v>
      </c>
      <c r="M35" s="63">
        <f t="shared" si="33"/>
        <v>1078</v>
      </c>
      <c r="N35" s="63">
        <f t="shared" si="33"/>
        <v>1297</v>
      </c>
      <c r="O35" s="63">
        <f t="shared" si="33"/>
        <v>1517</v>
      </c>
      <c r="P35" s="63">
        <f t="shared" si="33"/>
        <v>1732</v>
      </c>
      <c r="Q35" s="63">
        <f t="shared" si="33"/>
        <v>1898</v>
      </c>
      <c r="R35" s="63">
        <f t="shared" si="33"/>
        <v>1995</v>
      </c>
      <c r="S35" s="63">
        <f t="shared" si="33"/>
        <v>2033</v>
      </c>
      <c r="T35" s="63">
        <f t="shared" si="33"/>
        <v>2048</v>
      </c>
      <c r="U35" s="63"/>
      <c r="V35" s="63"/>
      <c r="W35" s="63"/>
      <c r="X35" s="63"/>
      <c r="Y35" s="828"/>
    </row>
    <row r="36" spans="1:38" ht="28.5" customHeight="1">
      <c r="A36" s="62" t="s">
        <v>48</v>
      </c>
      <c r="B36" s="63">
        <v>2</v>
      </c>
      <c r="C36" s="63">
        <v>13</v>
      </c>
      <c r="D36" s="63">
        <v>27</v>
      </c>
      <c r="E36" s="63">
        <v>37</v>
      </c>
      <c r="F36" s="63">
        <v>42</v>
      </c>
      <c r="G36" s="63">
        <v>87</v>
      </c>
      <c r="H36" s="63">
        <v>91</v>
      </c>
      <c r="I36" s="63">
        <v>99</v>
      </c>
      <c r="J36" s="63">
        <v>147</v>
      </c>
      <c r="K36" s="63">
        <v>204</v>
      </c>
      <c r="L36" s="63">
        <v>243</v>
      </c>
      <c r="M36" s="63">
        <v>245</v>
      </c>
      <c r="N36" s="63">
        <v>246</v>
      </c>
      <c r="O36" s="63">
        <v>305</v>
      </c>
      <c r="P36" s="63">
        <v>324</v>
      </c>
      <c r="Q36" s="63">
        <v>326</v>
      </c>
      <c r="R36" s="63"/>
      <c r="S36" s="63"/>
      <c r="T36" s="63"/>
      <c r="U36" s="63"/>
      <c r="V36" s="63"/>
      <c r="W36" s="63"/>
      <c r="X36" s="63"/>
      <c r="Y36" s="828"/>
    </row>
    <row r="37" spans="1:38" ht="28.5" customHeight="1">
      <c r="A37" s="64" t="s">
        <v>349</v>
      </c>
      <c r="B37" s="65">
        <f>B36</f>
        <v>2</v>
      </c>
      <c r="C37" s="65">
        <f>C36+B37</f>
        <v>15</v>
      </c>
      <c r="D37" s="65">
        <f t="shared" ref="D37:E37" si="34">D36+C37</f>
        <v>42</v>
      </c>
      <c r="E37" s="65">
        <f t="shared" si="34"/>
        <v>79</v>
      </c>
      <c r="F37" s="65">
        <f t="shared" ref="F37:Q37" si="35">F36+E37</f>
        <v>121</v>
      </c>
      <c r="G37" s="65">
        <f t="shared" si="35"/>
        <v>208</v>
      </c>
      <c r="H37" s="65">
        <f t="shared" si="35"/>
        <v>299</v>
      </c>
      <c r="I37" s="65">
        <f t="shared" si="35"/>
        <v>398</v>
      </c>
      <c r="J37" s="65">
        <f t="shared" si="35"/>
        <v>545</v>
      </c>
      <c r="K37" s="65">
        <f t="shared" si="35"/>
        <v>749</v>
      </c>
      <c r="L37" s="65">
        <f t="shared" si="35"/>
        <v>992</v>
      </c>
      <c r="M37" s="65">
        <f t="shared" si="35"/>
        <v>1237</v>
      </c>
      <c r="N37" s="65">
        <f t="shared" si="35"/>
        <v>1483</v>
      </c>
      <c r="O37" s="65">
        <f t="shared" si="35"/>
        <v>1788</v>
      </c>
      <c r="P37" s="65">
        <f t="shared" si="35"/>
        <v>2112</v>
      </c>
      <c r="Q37" s="65">
        <f t="shared" si="35"/>
        <v>2438</v>
      </c>
      <c r="R37" s="65"/>
      <c r="S37" s="65"/>
      <c r="T37" s="65"/>
      <c r="U37" s="65"/>
      <c r="V37" s="65"/>
      <c r="W37" s="65"/>
      <c r="X37" s="65"/>
      <c r="Y37" s="828"/>
    </row>
    <row r="38" spans="1:38" s="41" customFormat="1" ht="28.5" customHeight="1" thickBot="1">
      <c r="A38" s="66" t="s">
        <v>345</v>
      </c>
      <c r="B38" s="67"/>
      <c r="C38" s="67"/>
      <c r="D38" s="67"/>
      <c r="E38" s="67"/>
      <c r="F38" s="67"/>
      <c r="G38" s="67"/>
      <c r="H38" s="67"/>
      <c r="I38" s="67"/>
      <c r="J38" s="67"/>
      <c r="K38" s="67"/>
      <c r="L38" s="67"/>
      <c r="M38" s="67"/>
      <c r="N38" s="67"/>
      <c r="O38" s="67"/>
      <c r="P38" s="67"/>
      <c r="Q38" s="67"/>
      <c r="R38" s="67">
        <v>285</v>
      </c>
      <c r="S38" s="67">
        <v>128</v>
      </c>
      <c r="T38" s="67">
        <v>129</v>
      </c>
      <c r="U38" s="67">
        <v>129</v>
      </c>
      <c r="V38" s="67">
        <v>110</v>
      </c>
      <c r="W38" s="67">
        <v>77</v>
      </c>
      <c r="X38" s="67">
        <v>23</v>
      </c>
      <c r="Y38" s="828"/>
    </row>
    <row r="39" spans="1:38" ht="15.5" thickTop="1">
      <c r="A39" s="686"/>
      <c r="B39" s="686"/>
      <c r="C39" s="686"/>
      <c r="D39" s="686"/>
      <c r="E39" s="686"/>
      <c r="F39" s="686"/>
      <c r="G39" s="686"/>
      <c r="H39" s="686"/>
      <c r="I39" s="686"/>
      <c r="J39" s="686"/>
      <c r="K39" s="686"/>
      <c r="L39" s="686"/>
      <c r="M39" s="686"/>
      <c r="N39" s="686"/>
      <c r="O39" s="686"/>
      <c r="P39" s="686"/>
      <c r="Q39" s="686"/>
      <c r="R39" s="686"/>
      <c r="S39" s="686"/>
      <c r="T39" s="686"/>
      <c r="U39" s="686"/>
      <c r="V39" s="828"/>
      <c r="W39" s="686"/>
      <c r="X39" s="828"/>
      <c r="Y39" s="686"/>
      <c r="Z39" s="686"/>
      <c r="AA39" s="686"/>
      <c r="AB39" s="686"/>
      <c r="AC39" s="686"/>
      <c r="AD39" s="686"/>
      <c r="AE39" s="686"/>
      <c r="AF39" s="686"/>
      <c r="AG39" s="686"/>
      <c r="AH39" s="686"/>
      <c r="AI39" s="686"/>
      <c r="AJ39" s="686"/>
      <c r="AK39" s="686"/>
      <c r="AL39" s="686"/>
    </row>
    <row r="41" spans="1:38" ht="15">
      <c r="A41" s="1882" t="s">
        <v>373</v>
      </c>
      <c r="B41" s="1883"/>
      <c r="C41" s="1883"/>
      <c r="D41" s="1883"/>
      <c r="E41" s="1883"/>
      <c r="F41" s="1883"/>
      <c r="G41" s="1883"/>
      <c r="H41" s="1883"/>
      <c r="I41" s="1883"/>
    </row>
    <row r="42" spans="1:38" ht="30" customHeight="1">
      <c r="A42" s="69" t="s">
        <v>18</v>
      </c>
      <c r="B42" s="1876" t="s">
        <v>15</v>
      </c>
      <c r="C42" s="1876"/>
      <c r="D42" s="1876" t="s">
        <v>385</v>
      </c>
      <c r="E42" s="1876"/>
      <c r="F42" s="1897" t="s">
        <v>31</v>
      </c>
      <c r="G42" s="1898"/>
      <c r="H42" s="1876" t="s">
        <v>347</v>
      </c>
      <c r="I42" s="1876"/>
    </row>
    <row r="43" spans="1:38" ht="20.25" customHeight="1">
      <c r="A43" s="68">
        <f>HLOOKUP($AG$18,$B$33:$AL$38,2,FALSE)</f>
        <v>166</v>
      </c>
      <c r="B43" s="1875">
        <f>HLOOKUP($AG$18,$B$33:$T$38,4,FALSE)</f>
        <v>326</v>
      </c>
      <c r="C43" s="1875"/>
      <c r="D43" s="1875"/>
      <c r="E43" s="1875"/>
      <c r="F43" s="1895">
        <f>B43-A43</f>
        <v>160</v>
      </c>
      <c r="G43" s="1896"/>
      <c r="H43" s="1875">
        <f>HLOOKUP($AK$18,$B$33:$W$38,6,FALSE)</f>
        <v>285</v>
      </c>
      <c r="I43" s="1890"/>
    </row>
    <row r="49" spans="1:17" s="442" customFormat="1" ht="28.5" customHeight="1">
      <c r="A49" s="653" t="s">
        <v>374</v>
      </c>
      <c r="B49" s="1868" t="s">
        <v>368</v>
      </c>
      <c r="C49" s="1868" t="s">
        <v>369</v>
      </c>
      <c r="D49" s="1868" t="s">
        <v>370</v>
      </c>
      <c r="E49" s="1868" t="s">
        <v>371</v>
      </c>
      <c r="F49" s="1868" t="s">
        <v>887</v>
      </c>
      <c r="G49" s="1868" t="s">
        <v>372</v>
      </c>
      <c r="H49" s="1868" t="s">
        <v>371</v>
      </c>
      <c r="I49" s="1868"/>
      <c r="J49" s="1868" t="s">
        <v>1267</v>
      </c>
      <c r="K49" s="1868"/>
      <c r="L49" s="1868" t="s">
        <v>372</v>
      </c>
      <c r="M49" s="1868"/>
      <c r="N49" s="1868" t="s">
        <v>116</v>
      </c>
      <c r="O49" s="1868"/>
      <c r="P49" s="1868" t="s">
        <v>5</v>
      </c>
      <c r="Q49" s="1868"/>
    </row>
    <row r="50" spans="1:17" s="442" customFormat="1" ht="21.75" customHeight="1">
      <c r="A50" s="653" t="s">
        <v>2</v>
      </c>
      <c r="B50" s="1879">
        <v>22</v>
      </c>
      <c r="C50" s="1879"/>
      <c r="D50" s="1879">
        <v>8</v>
      </c>
      <c r="E50" s="1879"/>
      <c r="F50" s="1879">
        <v>14</v>
      </c>
      <c r="G50" s="1879"/>
      <c r="H50" s="1879">
        <v>28</v>
      </c>
      <c r="I50" s="1879"/>
      <c r="J50" s="1879">
        <v>8</v>
      </c>
      <c r="K50" s="1879"/>
      <c r="L50" s="1879">
        <v>8</v>
      </c>
      <c r="M50" s="1879"/>
      <c r="N50" s="1879">
        <v>62</v>
      </c>
      <c r="O50" s="1879"/>
      <c r="P50" s="1879">
        <f>SUM(B50:O50)</f>
        <v>150</v>
      </c>
      <c r="Q50" s="1879"/>
    </row>
    <row r="51" spans="1:17" s="442" customFormat="1" ht="21.75" customHeight="1">
      <c r="A51" s="653" t="s">
        <v>15</v>
      </c>
      <c r="B51" s="1879">
        <v>23</v>
      </c>
      <c r="C51" s="1879"/>
      <c r="D51" s="1879">
        <v>13</v>
      </c>
      <c r="E51" s="1879"/>
      <c r="F51" s="1879">
        <v>18</v>
      </c>
      <c r="G51" s="1879"/>
      <c r="H51" s="1879">
        <v>163</v>
      </c>
      <c r="I51" s="1879"/>
      <c r="J51" s="1879">
        <v>10</v>
      </c>
      <c r="K51" s="1879"/>
      <c r="L51" s="1879">
        <v>8</v>
      </c>
      <c r="M51" s="1879"/>
      <c r="N51" s="1879">
        <v>91</v>
      </c>
      <c r="O51" s="1879"/>
      <c r="P51" s="1879">
        <f>SUM(B51:O51)</f>
        <v>326</v>
      </c>
      <c r="Q51" s="1879"/>
    </row>
    <row r="52" spans="1:17" s="442" customFormat="1" ht="21.75" customHeight="1">
      <c r="A52" s="653" t="s">
        <v>385</v>
      </c>
      <c r="B52" s="1879"/>
      <c r="C52" s="1879"/>
      <c r="D52" s="1879"/>
      <c r="E52" s="1879"/>
      <c r="F52" s="1879"/>
      <c r="G52" s="1879"/>
      <c r="H52" s="1879"/>
      <c r="I52" s="1879"/>
      <c r="J52" s="1879"/>
      <c r="K52" s="1879"/>
      <c r="L52" s="1879"/>
      <c r="M52" s="1879"/>
      <c r="N52" s="1879"/>
      <c r="O52" s="1879"/>
      <c r="P52" s="1879">
        <f>SUM(B52:O52)</f>
        <v>0</v>
      </c>
      <c r="Q52" s="1879"/>
    </row>
  </sheetData>
  <mergeCells count="84">
    <mergeCell ref="B43:C43"/>
    <mergeCell ref="F43:G43"/>
    <mergeCell ref="H43:I43"/>
    <mergeCell ref="D43:E43"/>
    <mergeCell ref="B42:C42"/>
    <mergeCell ref="F42:G42"/>
    <mergeCell ref="H42:I42"/>
    <mergeCell ref="D42:E42"/>
    <mergeCell ref="B49:C49"/>
    <mergeCell ref="D49:E49"/>
    <mergeCell ref="F49:G49"/>
    <mergeCell ref="B51:C51"/>
    <mergeCell ref="D51:E51"/>
    <mergeCell ref="F51:G51"/>
    <mergeCell ref="B50:C50"/>
    <mergeCell ref="D50:E50"/>
    <mergeCell ref="F50:G50"/>
    <mergeCell ref="B24:C24"/>
    <mergeCell ref="D24:E24"/>
    <mergeCell ref="F24:G24"/>
    <mergeCell ref="H24:I24"/>
    <mergeCell ref="AK18:AM18"/>
    <mergeCell ref="F20:G20"/>
    <mergeCell ref="B20:C20"/>
    <mergeCell ref="D20:E20"/>
    <mergeCell ref="B19:C19"/>
    <mergeCell ref="D19:E19"/>
    <mergeCell ref="F19:G19"/>
    <mergeCell ref="AG18:AJ18"/>
    <mergeCell ref="AE18:AF18"/>
    <mergeCell ref="A18:I18"/>
    <mergeCell ref="H19:I19"/>
    <mergeCell ref="H20:I20"/>
    <mergeCell ref="A22:I22"/>
    <mergeCell ref="B23:C23"/>
    <mergeCell ref="D23:E23"/>
    <mergeCell ref="F23:G23"/>
    <mergeCell ref="L22:AA22"/>
    <mergeCell ref="Z23:AA23"/>
    <mergeCell ref="B52:C52"/>
    <mergeCell ref="D52:E52"/>
    <mergeCell ref="F52:G52"/>
    <mergeCell ref="H52:I52"/>
    <mergeCell ref="J52:K52"/>
    <mergeCell ref="L52:M52"/>
    <mergeCell ref="N52:O52"/>
    <mergeCell ref="P52:Q52"/>
    <mergeCell ref="H51:I51"/>
    <mergeCell ref="J51:K51"/>
    <mergeCell ref="L51:M51"/>
    <mergeCell ref="N51:O51"/>
    <mergeCell ref="P51:Q51"/>
    <mergeCell ref="H50:I50"/>
    <mergeCell ref="J50:K50"/>
    <mergeCell ref="Z24:AA24"/>
    <mergeCell ref="Z25:AA25"/>
    <mergeCell ref="X23:Y23"/>
    <mergeCell ref="X24:Y24"/>
    <mergeCell ref="X25:Y25"/>
    <mergeCell ref="L50:M50"/>
    <mergeCell ref="N50:O50"/>
    <mergeCell ref="N25:O25"/>
    <mergeCell ref="P25:Q25"/>
    <mergeCell ref="R25:S25"/>
    <mergeCell ref="P50:Q50"/>
    <mergeCell ref="R24:S24"/>
    <mergeCell ref="H23:I23"/>
    <mergeCell ref="A41:I41"/>
    <mergeCell ref="A1:X1"/>
    <mergeCell ref="A9:X9"/>
    <mergeCell ref="A32:X32"/>
    <mergeCell ref="P49:Q49"/>
    <mergeCell ref="L25:M25"/>
    <mergeCell ref="L23:M23"/>
    <mergeCell ref="L24:M24"/>
    <mergeCell ref="N24:O24"/>
    <mergeCell ref="P24:Q24"/>
    <mergeCell ref="H49:I49"/>
    <mergeCell ref="J49:K49"/>
    <mergeCell ref="L49:M49"/>
    <mergeCell ref="N49:O49"/>
    <mergeCell ref="N23:O23"/>
    <mergeCell ref="P23:Q23"/>
    <mergeCell ref="R23:S23"/>
  </mergeCells>
  <conditionalFormatting sqref="D20">
    <cfRule type="cellIs" dxfId="14" priority="7" stopIfTrue="1" operator="greaterThan">
      <formula>0</formula>
    </cfRule>
    <cfRule type="cellIs" dxfId="13" priority="8" stopIfTrue="1" operator="equal">
      <formula>0</formula>
    </cfRule>
    <cfRule type="cellIs" dxfId="12" priority="9" stopIfTrue="1" operator="lessThan">
      <formula>0</formula>
    </cfRule>
  </conditionalFormatting>
  <conditionalFormatting sqref="D24">
    <cfRule type="cellIs" dxfId="11" priority="4" stopIfTrue="1" operator="greaterThan">
      <formula>0</formula>
    </cfRule>
    <cfRule type="cellIs" dxfId="10" priority="5" stopIfTrue="1" operator="equal">
      <formula>0</formula>
    </cfRule>
    <cfRule type="cellIs" dxfId="9" priority="6" stopIfTrue="1" operator="lessThan">
      <formula>0</formula>
    </cfRule>
  </conditionalFormatting>
  <conditionalFormatting sqref="F43">
    <cfRule type="cellIs" dxfId="8" priority="1" stopIfTrue="1" operator="greaterThan">
      <formula>0</formula>
    </cfRule>
    <cfRule type="cellIs" dxfId="7" priority="2" stopIfTrue="1" operator="equal">
      <formula>0</formula>
    </cfRule>
    <cfRule type="cellIs" dxfId="6"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V28"/>
  <sheetViews>
    <sheetView zoomScale="130" zoomScaleNormal="130" workbookViewId="0">
      <selection activeCell="B20" sqref="B20"/>
    </sheetView>
  </sheetViews>
  <sheetFormatPr defaultRowHeight="14.5"/>
  <cols>
    <col min="1" max="1" width="21.1796875" bestFit="1" customWidth="1"/>
    <col min="2" max="2" width="54" customWidth="1"/>
    <col min="3" max="5" width="10.7265625" customWidth="1"/>
    <col min="6" max="6" width="19.7265625" customWidth="1"/>
    <col min="7" max="7" width="10.26953125" customWidth="1"/>
    <col min="8" max="8" width="14.1796875" customWidth="1"/>
    <col min="9" max="9" width="12.1796875" style="53" customWidth="1"/>
    <col min="10" max="11" width="9.1796875" style="53"/>
    <col min="12" max="15" width="11.1796875" style="53" bestFit="1" customWidth="1"/>
    <col min="16" max="16" width="34.26953125" customWidth="1"/>
    <col min="17" max="19" width="13.7265625" customWidth="1"/>
  </cols>
  <sheetData>
    <row r="1" spans="1:19" ht="20.149999999999999" customHeight="1" thickBot="1">
      <c r="A1" s="112" t="s">
        <v>1106</v>
      </c>
      <c r="B1" s="113"/>
      <c r="C1" s="113"/>
      <c r="D1" s="113"/>
      <c r="E1" s="113"/>
      <c r="F1" s="113"/>
      <c r="G1" s="114"/>
    </row>
    <row r="2" spans="1:19" ht="27.5" thickBot="1">
      <c r="A2" s="106" t="s">
        <v>166</v>
      </c>
      <c r="B2" s="99" t="s">
        <v>172</v>
      </c>
      <c r="C2" s="99" t="s">
        <v>173</v>
      </c>
      <c r="D2" s="99" t="s">
        <v>448</v>
      </c>
      <c r="E2" s="99" t="s">
        <v>174</v>
      </c>
      <c r="F2" s="99"/>
      <c r="G2" s="107" t="s">
        <v>167</v>
      </c>
    </row>
    <row r="3" spans="1:19" s="33" customFormat="1" ht="27">
      <c r="A3" s="108" t="s">
        <v>158</v>
      </c>
      <c r="B3" s="103" t="str">
        <f>"Contract Duration
Current Contract Weeks : "&amp;TEXT(I3, "0")&amp;" of "&amp;TEXT(L3, "0")</f>
        <v>Contract Duration
Current Contract Weeks : 63 of 78</v>
      </c>
      <c r="C3" s="104">
        <f>(C14-C6)/7</f>
        <v>77.714285714285708</v>
      </c>
      <c r="D3" s="104">
        <f>ROUND((D15-D6+1)/7,0)</f>
        <v>78</v>
      </c>
      <c r="E3" s="104">
        <f>(E14-E6)/7</f>
        <v>81</v>
      </c>
      <c r="F3" s="105" t="s">
        <v>219</v>
      </c>
      <c r="G3" s="109">
        <f t="shared" ref="G3" si="0">(D3-E3)*7</f>
        <v>-21</v>
      </c>
      <c r="I3" s="698">
        <f>ROUND(('General Information'!L1-C6+1)/7,0)</f>
        <v>63</v>
      </c>
      <c r="J3" s="690"/>
      <c r="K3" s="690"/>
      <c r="L3" s="697">
        <f>D3</f>
        <v>78</v>
      </c>
      <c r="M3" s="691"/>
      <c r="N3" s="692"/>
      <c r="O3" s="692"/>
    </row>
    <row r="4" spans="1:19" ht="15">
      <c r="A4" s="110">
        <v>1</v>
      </c>
      <c r="B4" s="102" t="s">
        <v>168</v>
      </c>
      <c r="C4" s="100">
        <v>45838</v>
      </c>
      <c r="D4" s="100">
        <v>45838</v>
      </c>
      <c r="E4" s="100">
        <v>45838</v>
      </c>
      <c r="F4" s="101" t="s">
        <v>169</v>
      </c>
      <c r="G4" s="111">
        <f t="shared" ref="G4:G7" si="1">D4-E4</f>
        <v>0</v>
      </c>
      <c r="Q4" s="98"/>
      <c r="R4" s="98"/>
      <c r="S4" s="98"/>
    </row>
    <row r="5" spans="1:19" ht="15">
      <c r="A5" s="110">
        <v>2</v>
      </c>
      <c r="B5" s="102" t="s">
        <v>175</v>
      </c>
      <c r="C5" s="100">
        <v>45852</v>
      </c>
      <c r="D5" s="100">
        <v>45852</v>
      </c>
      <c r="E5" s="100">
        <v>45852</v>
      </c>
      <c r="F5" s="101" t="s">
        <v>169</v>
      </c>
      <c r="G5" s="111">
        <f t="shared" si="1"/>
        <v>0</v>
      </c>
      <c r="Q5" s="98"/>
      <c r="R5" s="98"/>
      <c r="S5" s="98"/>
    </row>
    <row r="6" spans="1:19" ht="15">
      <c r="A6" s="110">
        <v>3</v>
      </c>
      <c r="B6" s="102" t="s">
        <v>178</v>
      </c>
      <c r="C6" s="100">
        <v>45868</v>
      </c>
      <c r="D6" s="100">
        <v>45868</v>
      </c>
      <c r="E6" s="100">
        <v>45868</v>
      </c>
      <c r="F6" s="101" t="s">
        <v>169</v>
      </c>
      <c r="G6" s="111">
        <f t="shared" si="1"/>
        <v>0</v>
      </c>
      <c r="I6" s="695"/>
      <c r="J6" s="695"/>
      <c r="K6" s="695"/>
      <c r="L6" s="695"/>
      <c r="M6" s="695"/>
      <c r="N6" s="695"/>
      <c r="O6" s="695"/>
      <c r="Q6" s="98"/>
      <c r="R6" s="98"/>
      <c r="S6" s="98"/>
    </row>
    <row r="7" spans="1:19" ht="15">
      <c r="A7" s="110">
        <v>4</v>
      </c>
      <c r="B7" s="102" t="s">
        <v>176</v>
      </c>
      <c r="C7" s="100">
        <v>45899</v>
      </c>
      <c r="D7" s="100">
        <v>45899</v>
      </c>
      <c r="E7" s="100">
        <v>45899</v>
      </c>
      <c r="F7" s="101" t="s">
        <v>169</v>
      </c>
      <c r="G7" s="111">
        <f t="shared" si="1"/>
        <v>0</v>
      </c>
      <c r="I7" s="695"/>
      <c r="J7" s="695"/>
      <c r="K7" s="695"/>
      <c r="L7" s="696"/>
      <c r="M7" s="696"/>
      <c r="N7" s="695"/>
      <c r="O7" s="696"/>
      <c r="Q7" s="98"/>
      <c r="R7" s="98"/>
      <c r="S7" s="98"/>
    </row>
    <row r="8" spans="1:19" ht="15">
      <c r="A8" s="110">
        <v>5</v>
      </c>
      <c r="B8" s="102" t="s">
        <v>177</v>
      </c>
      <c r="C8" s="100">
        <v>46289</v>
      </c>
      <c r="D8" s="100">
        <v>46289</v>
      </c>
      <c r="E8" s="100">
        <v>46312</v>
      </c>
      <c r="F8" s="101" t="s">
        <v>170</v>
      </c>
      <c r="G8" s="111">
        <f>D8-E8</f>
        <v>-23</v>
      </c>
      <c r="I8" s="695"/>
      <c r="J8" s="695"/>
      <c r="K8" s="695"/>
      <c r="L8" s="696"/>
      <c r="M8" s="696"/>
      <c r="N8" s="695"/>
      <c r="O8" s="696"/>
      <c r="Q8" s="98"/>
      <c r="R8" s="98"/>
      <c r="S8" s="98"/>
    </row>
    <row r="9" spans="1:19" ht="15">
      <c r="A9" s="110">
        <v>6</v>
      </c>
      <c r="B9" s="102" t="s">
        <v>180</v>
      </c>
      <c r="C9" s="100">
        <v>46359</v>
      </c>
      <c r="D9" s="100">
        <v>46359</v>
      </c>
      <c r="E9" s="100">
        <v>46312</v>
      </c>
      <c r="F9" s="101" t="s">
        <v>170</v>
      </c>
      <c r="G9" s="111">
        <f>D9-E9</f>
        <v>47</v>
      </c>
      <c r="I9" s="695"/>
      <c r="J9" s="695"/>
      <c r="K9" s="695"/>
      <c r="L9" s="696"/>
      <c r="M9" s="696"/>
      <c r="N9" s="696"/>
      <c r="O9" s="696"/>
      <c r="Q9" s="98"/>
      <c r="R9" s="98"/>
      <c r="S9" s="98"/>
    </row>
    <row r="10" spans="1:19" ht="15">
      <c r="A10" s="110">
        <v>7</v>
      </c>
      <c r="B10" s="102" t="s">
        <v>1311</v>
      </c>
      <c r="C10" s="100">
        <v>46280</v>
      </c>
      <c r="D10" s="100">
        <v>46280</v>
      </c>
      <c r="E10" s="100">
        <v>46252</v>
      </c>
      <c r="F10" s="101" t="s">
        <v>170</v>
      </c>
      <c r="G10" s="111">
        <f t="shared" ref="G10:G14" si="2">D10-E10</f>
        <v>28</v>
      </c>
      <c r="I10" s="695"/>
      <c r="J10" s="695"/>
      <c r="K10" s="695"/>
      <c r="L10" s="696"/>
      <c r="M10" s="696"/>
      <c r="N10" s="696"/>
      <c r="O10" s="696"/>
      <c r="Q10" s="98"/>
      <c r="R10" s="98"/>
      <c r="S10" s="98"/>
    </row>
    <row r="11" spans="1:19" ht="15">
      <c r="A11" s="110">
        <v>8</v>
      </c>
      <c r="B11" s="102" t="s">
        <v>838</v>
      </c>
      <c r="C11" s="100">
        <v>46348</v>
      </c>
      <c r="D11" s="100">
        <v>46348</v>
      </c>
      <c r="E11" s="100">
        <v>46366</v>
      </c>
      <c r="F11" s="101" t="s">
        <v>170</v>
      </c>
      <c r="G11" s="111">
        <f t="shared" si="2"/>
        <v>-18</v>
      </c>
      <c r="I11" s="695"/>
      <c r="J11" s="695"/>
      <c r="K11" s="695"/>
      <c r="L11" s="695"/>
      <c r="M11" s="696"/>
      <c r="N11" s="695"/>
      <c r="O11" s="696"/>
      <c r="Q11" s="98"/>
      <c r="R11" s="98"/>
      <c r="S11" s="98"/>
    </row>
    <row r="12" spans="1:19" ht="15">
      <c r="A12" s="110">
        <v>9</v>
      </c>
      <c r="B12" s="102" t="s">
        <v>181</v>
      </c>
      <c r="C12" s="100">
        <v>46350</v>
      </c>
      <c r="D12" s="100">
        <v>46350</v>
      </c>
      <c r="E12" s="100">
        <v>46373</v>
      </c>
      <c r="F12" s="101" t="s">
        <v>170</v>
      </c>
      <c r="G12" s="111">
        <f>D12-E12</f>
        <v>-23</v>
      </c>
      <c r="I12" s="695"/>
      <c r="J12" s="695"/>
      <c r="K12" s="695"/>
      <c r="L12" s="696"/>
      <c r="M12" s="696"/>
      <c r="N12" s="696"/>
      <c r="O12" s="696"/>
      <c r="Q12" s="98"/>
      <c r="R12" s="98"/>
      <c r="S12" s="98"/>
    </row>
    <row r="13" spans="1:19" ht="27">
      <c r="A13" s="110">
        <v>10</v>
      </c>
      <c r="B13" s="102" t="s">
        <v>179</v>
      </c>
      <c r="C13" s="100">
        <v>46401</v>
      </c>
      <c r="D13" s="100">
        <v>46401</v>
      </c>
      <c r="E13" s="100">
        <v>46425</v>
      </c>
      <c r="F13" s="101" t="s">
        <v>170</v>
      </c>
      <c r="G13" s="111">
        <f t="shared" si="2"/>
        <v>-24</v>
      </c>
      <c r="I13" s="695"/>
      <c r="J13" s="695"/>
      <c r="K13" s="695"/>
      <c r="L13" s="696"/>
      <c r="M13" s="696"/>
      <c r="N13" s="696"/>
      <c r="O13" s="696"/>
      <c r="Q13" s="98"/>
      <c r="R13" s="98"/>
      <c r="S13" s="98"/>
    </row>
    <row r="14" spans="1:19" ht="15">
      <c r="A14" s="110">
        <v>11</v>
      </c>
      <c r="B14" s="102" t="s">
        <v>171</v>
      </c>
      <c r="C14" s="100">
        <v>46412</v>
      </c>
      <c r="D14" s="100">
        <v>46412</v>
      </c>
      <c r="E14" s="100">
        <v>46435</v>
      </c>
      <c r="F14" s="101" t="s">
        <v>170</v>
      </c>
      <c r="G14" s="111">
        <f t="shared" si="2"/>
        <v>-23</v>
      </c>
      <c r="I14" s="695"/>
      <c r="J14" s="695"/>
      <c r="K14" s="695"/>
      <c r="L14" s="696"/>
      <c r="M14" s="696"/>
      <c r="N14" s="696"/>
      <c r="O14" s="696"/>
      <c r="Q14" s="98"/>
      <c r="R14" s="98"/>
      <c r="S14" s="98"/>
    </row>
    <row r="15" spans="1:19" ht="15">
      <c r="A15" s="110">
        <v>12</v>
      </c>
      <c r="B15" s="102" t="s">
        <v>841</v>
      </c>
      <c r="C15" s="100">
        <v>46416</v>
      </c>
      <c r="D15" s="100">
        <v>46416</v>
      </c>
      <c r="E15" s="100">
        <v>46440</v>
      </c>
      <c r="F15" s="101" t="s">
        <v>170</v>
      </c>
      <c r="G15" s="111">
        <f t="shared" ref="G15" si="3">D15-E15</f>
        <v>-24</v>
      </c>
      <c r="I15" s="695"/>
      <c r="J15" s="695"/>
      <c r="K15" s="695"/>
      <c r="L15" s="696"/>
      <c r="M15" s="696"/>
      <c r="N15" s="696"/>
      <c r="O15" s="696"/>
      <c r="Q15" s="98"/>
      <c r="R15" s="98"/>
      <c r="S15" s="98"/>
    </row>
    <row r="16" spans="1:19" ht="15.75" customHeight="1"/>
    <row r="17" spans="5:22">
      <c r="E17" s="98"/>
      <c r="F17" s="98"/>
      <c r="G17" s="98"/>
      <c r="H17" s="98"/>
      <c r="J17" s="694"/>
      <c r="K17" s="694"/>
      <c r="L17" s="694"/>
      <c r="M17" s="694"/>
      <c r="N17" s="694"/>
      <c r="O17" s="694"/>
      <c r="P17" s="681"/>
    </row>
    <row r="18" spans="5:22">
      <c r="E18" s="98"/>
      <c r="F18" s="98"/>
      <c r="G18" s="98"/>
      <c r="H18" s="98"/>
      <c r="J18" s="694"/>
      <c r="K18" s="694"/>
      <c r="M18" s="694"/>
      <c r="N18" s="694"/>
      <c r="P18" s="681"/>
    </row>
    <row r="19" spans="5:22">
      <c r="E19" s="98"/>
      <c r="F19" s="98"/>
      <c r="G19" s="98"/>
      <c r="H19" s="98"/>
      <c r="J19" s="694"/>
      <c r="K19" s="694"/>
      <c r="L19" s="694"/>
      <c r="M19" s="694"/>
      <c r="N19" s="694"/>
      <c r="O19" s="694"/>
      <c r="P19" s="681"/>
    </row>
    <row r="21" spans="5:22">
      <c r="E21" s="98"/>
      <c r="F21" s="98"/>
      <c r="G21" s="98"/>
      <c r="H21" s="98"/>
      <c r="I21" s="693"/>
      <c r="J21" s="694"/>
      <c r="K21" s="694"/>
      <c r="O21" s="694"/>
      <c r="P21" s="681"/>
      <c r="Q21" s="681"/>
      <c r="R21" s="681"/>
      <c r="S21" s="681"/>
      <c r="V21" s="681"/>
    </row>
    <row r="22" spans="5:22">
      <c r="E22" s="98"/>
      <c r="F22" s="98"/>
      <c r="G22" s="98"/>
      <c r="H22" s="98"/>
      <c r="I22" s="693"/>
      <c r="J22" s="694"/>
      <c r="K22" s="694"/>
      <c r="O22" s="694"/>
      <c r="P22" s="681"/>
      <c r="Q22" s="681"/>
      <c r="R22" s="681"/>
      <c r="S22" s="681"/>
      <c r="V22" s="681"/>
    </row>
    <row r="23" spans="5:22">
      <c r="E23" s="98"/>
      <c r="F23" s="98"/>
      <c r="G23" s="98"/>
      <c r="H23" s="98"/>
      <c r="I23" s="693"/>
      <c r="J23" s="694"/>
      <c r="K23" s="694"/>
      <c r="O23" s="694"/>
      <c r="P23" s="681"/>
      <c r="Q23" s="681"/>
      <c r="R23" s="681"/>
      <c r="S23" s="681"/>
      <c r="V23" s="681"/>
    </row>
    <row r="24" spans="5:22">
      <c r="E24" s="98"/>
      <c r="F24" s="98"/>
      <c r="G24" s="98"/>
      <c r="H24" s="98"/>
      <c r="I24" s="693"/>
      <c r="J24" s="694"/>
      <c r="K24" s="694"/>
      <c r="O24" s="694"/>
      <c r="P24" s="681"/>
      <c r="Q24" s="681"/>
      <c r="R24" s="681"/>
      <c r="S24" s="681"/>
      <c r="V24" s="681"/>
    </row>
    <row r="25" spans="5:22">
      <c r="E25" s="98"/>
      <c r="F25" s="98"/>
      <c r="G25" s="98"/>
      <c r="H25" s="98"/>
      <c r="I25" s="693"/>
      <c r="J25" s="694"/>
      <c r="K25" s="694"/>
      <c r="O25" s="694"/>
      <c r="P25" s="681"/>
      <c r="Q25" s="681"/>
      <c r="R25" s="681"/>
      <c r="S25" s="681"/>
      <c r="V25" s="681"/>
    </row>
    <row r="26" spans="5:22">
      <c r="E26" s="98"/>
      <c r="F26" s="98"/>
      <c r="G26" s="98"/>
      <c r="H26" s="98"/>
      <c r="I26" s="693"/>
      <c r="J26" s="694"/>
      <c r="K26" s="694"/>
      <c r="O26" s="694"/>
      <c r="P26" s="681"/>
      <c r="Q26" s="681"/>
      <c r="R26" s="681"/>
      <c r="S26" s="681"/>
      <c r="V26" s="681"/>
    </row>
    <row r="27" spans="5:22">
      <c r="E27" s="98"/>
      <c r="F27" s="98"/>
      <c r="G27" s="98"/>
      <c r="H27" s="98"/>
      <c r="I27" s="693"/>
      <c r="J27" s="694"/>
      <c r="K27" s="694"/>
      <c r="O27" s="694"/>
      <c r="P27" s="681"/>
      <c r="Q27" s="681"/>
      <c r="R27" s="681"/>
      <c r="S27" s="681"/>
      <c r="V27" s="681"/>
    </row>
    <row r="28" spans="5:22">
      <c r="E28" s="98"/>
      <c r="F28" s="98"/>
      <c r="G28" s="98"/>
      <c r="H28" s="98"/>
      <c r="I28" s="693"/>
      <c r="J28" s="694"/>
      <c r="K28" s="694"/>
      <c r="O28" s="694"/>
      <c r="P28" s="681"/>
      <c r="Q28" s="681"/>
      <c r="R28" s="681"/>
      <c r="S28" s="681"/>
      <c r="V28" s="681"/>
    </row>
  </sheetData>
  <conditionalFormatting sqref="F4:F15">
    <cfRule type="cellIs" dxfId="5" priority="1" stopIfTrue="1" operator="equal">
      <formula>"A"</formula>
    </cfRule>
    <cfRule type="cellIs" dxfId="4" priority="2" stopIfTrue="1" operator="equal">
      <formula>"F"</formula>
    </cfRule>
    <cfRule type="cellIs" dxfId="3" priority="3" stopIfTrue="1" operator="equal">
      <formula>$Y4</formula>
    </cfRule>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codeName="Sheet22">
    <tabColor theme="4" tint="0.79998168889431442"/>
  </sheetPr>
  <dimension ref="A1:Q13"/>
  <sheetViews>
    <sheetView zoomScaleNormal="100" workbookViewId="0">
      <selection activeCell="I10" sqref="I10"/>
    </sheetView>
  </sheetViews>
  <sheetFormatPr defaultRowHeight="14.5"/>
  <cols>
    <col min="1" max="1" width="23" customWidth="1"/>
    <col min="2" max="2" width="12.7265625" customWidth="1"/>
    <col min="3" max="3" width="13.26953125" customWidth="1"/>
    <col min="4" max="4" width="12.7265625" customWidth="1"/>
    <col min="5" max="5" width="14.26953125" bestFit="1" customWidth="1"/>
    <col min="6" max="8" width="12.7265625" customWidth="1"/>
    <col min="9" max="9" width="14.81640625" customWidth="1"/>
    <col min="10" max="11" width="12.7265625" customWidth="1"/>
    <col min="16" max="17" width="12.26953125" customWidth="1"/>
  </cols>
  <sheetData>
    <row r="1" spans="1:17" ht="21.5" thickBot="1">
      <c r="A1" s="144" t="s">
        <v>484</v>
      </c>
      <c r="B1" s="145"/>
      <c r="C1" s="145"/>
      <c r="D1" s="145"/>
      <c r="E1" s="145"/>
      <c r="F1" s="145"/>
      <c r="G1" s="145"/>
      <c r="H1" s="145"/>
      <c r="I1" s="145"/>
      <c r="J1" s="145"/>
      <c r="K1" s="146"/>
      <c r="P1" s="59" t="str">
        <f>'General Information'!$K$1</f>
        <v>Data Date</v>
      </c>
      <c r="Q1" s="60">
        <f>'General Information'!$L$1</f>
        <v>46308</v>
      </c>
    </row>
    <row r="2" spans="1:17" ht="18.5">
      <c r="A2" s="140" t="s">
        <v>483</v>
      </c>
      <c r="B2" s="138"/>
      <c r="C2" s="138"/>
      <c r="D2" s="138"/>
      <c r="E2" s="138"/>
      <c r="F2" s="138"/>
      <c r="G2" s="138"/>
      <c r="H2" s="138"/>
      <c r="I2" s="138"/>
      <c r="J2" s="138"/>
      <c r="K2" s="139"/>
    </row>
    <row r="3" spans="1:17" ht="15.5">
      <c r="A3" s="1899" t="s">
        <v>464</v>
      </c>
      <c r="B3" s="1276"/>
      <c r="C3" s="1276"/>
      <c r="D3" s="1276"/>
      <c r="E3" s="1277"/>
      <c r="F3" s="1278" t="s">
        <v>465</v>
      </c>
      <c r="G3" s="1276"/>
      <c r="H3" s="1276"/>
      <c r="I3" s="1276"/>
      <c r="J3" s="1276"/>
      <c r="K3" s="1277"/>
    </row>
    <row r="4" spans="1:17" ht="15.5">
      <c r="A4" s="141" t="s">
        <v>466</v>
      </c>
      <c r="B4" s="128" t="s">
        <v>467</v>
      </c>
      <c r="C4" s="128" t="s">
        <v>468</v>
      </c>
      <c r="D4" s="128" t="s">
        <v>469</v>
      </c>
      <c r="E4" s="129" t="s">
        <v>9</v>
      </c>
      <c r="F4" s="127" t="s">
        <v>470</v>
      </c>
      <c r="G4" s="128" t="s">
        <v>471</v>
      </c>
      <c r="H4" s="128" t="s">
        <v>472</v>
      </c>
      <c r="I4" s="128" t="s">
        <v>473</v>
      </c>
      <c r="J4" s="128" t="s">
        <v>474</v>
      </c>
      <c r="K4" s="129"/>
    </row>
    <row r="5" spans="1:17" ht="15.5">
      <c r="A5" s="142">
        <v>4851</v>
      </c>
      <c r="B5" s="134">
        <v>2124</v>
      </c>
      <c r="C5" s="134">
        <f>A5-B5-D5</f>
        <v>388</v>
      </c>
      <c r="D5" s="134">
        <v>2339</v>
      </c>
      <c r="E5" s="135">
        <f>D5/A5</f>
        <v>0.48216862502576791</v>
      </c>
      <c r="F5" s="136">
        <f>+C5</f>
        <v>388</v>
      </c>
      <c r="G5" s="134">
        <v>7</v>
      </c>
      <c r="H5" s="134">
        <v>1510</v>
      </c>
      <c r="I5" s="137">
        <v>166</v>
      </c>
      <c r="J5" s="1188">
        <f>+G5+H5-I5</f>
        <v>1351</v>
      </c>
      <c r="K5" s="1189"/>
    </row>
    <row r="6" spans="1:17" ht="18.5">
      <c r="A6" s="1900" t="s">
        <v>475</v>
      </c>
      <c r="B6" s="1170"/>
      <c r="C6" s="1171"/>
      <c r="D6" s="1179" t="s">
        <v>476</v>
      </c>
      <c r="E6" s="1170"/>
      <c r="F6" s="1170"/>
      <c r="G6" s="1171"/>
      <c r="H6" s="1179" t="s">
        <v>477</v>
      </c>
      <c r="I6" s="1170"/>
      <c r="J6" s="1170"/>
      <c r="K6" s="1171"/>
    </row>
    <row r="7" spans="1:17" ht="15.65" customHeight="1">
      <c r="A7" s="1901"/>
      <c r="B7" s="1173"/>
      <c r="C7" s="1174"/>
      <c r="D7" s="1183" t="s">
        <v>478</v>
      </c>
      <c r="E7" s="1184"/>
      <c r="F7" s="1184" t="s">
        <v>479</v>
      </c>
      <c r="G7" s="1185"/>
      <c r="H7" s="1180"/>
      <c r="I7" s="1173"/>
      <c r="J7" s="1173"/>
      <c r="K7" s="1174"/>
    </row>
    <row r="8" spans="1:17" ht="15.5">
      <c r="A8" s="141" t="s">
        <v>480</v>
      </c>
      <c r="B8" s="128" t="s">
        <v>481</v>
      </c>
      <c r="C8" s="129" t="s">
        <v>482</v>
      </c>
      <c r="D8" s="127" t="s">
        <v>480</v>
      </c>
      <c r="E8" s="128" t="s">
        <v>481</v>
      </c>
      <c r="F8" s="128" t="s">
        <v>480</v>
      </c>
      <c r="G8" s="129" t="s">
        <v>481</v>
      </c>
      <c r="H8" s="127" t="s">
        <v>480</v>
      </c>
      <c r="I8" s="128" t="s">
        <v>481</v>
      </c>
      <c r="J8" s="128" t="s">
        <v>474</v>
      </c>
      <c r="K8" s="129"/>
    </row>
    <row r="9" spans="1:17" ht="15.5">
      <c r="A9" s="143">
        <v>45</v>
      </c>
      <c r="B9" s="131">
        <v>45</v>
      </c>
      <c r="C9" s="133">
        <f>A9-B9</f>
        <v>0</v>
      </c>
      <c r="D9" s="130">
        <v>464</v>
      </c>
      <c r="E9" s="131">
        <v>490</v>
      </c>
      <c r="F9" s="131">
        <v>2141</v>
      </c>
      <c r="G9" s="132">
        <v>2019</v>
      </c>
      <c r="H9" s="130">
        <v>1039</v>
      </c>
      <c r="I9" s="131">
        <v>993</v>
      </c>
      <c r="J9" s="1188">
        <f>H9-I9</f>
        <v>46</v>
      </c>
      <c r="K9" s="1189"/>
    </row>
    <row r="13" spans="1:17">
      <c r="E13" s="678"/>
    </row>
  </sheetData>
  <mergeCells count="9">
    <mergeCell ref="J9:K9"/>
    <mergeCell ref="A3:E3"/>
    <mergeCell ref="F3:K3"/>
    <mergeCell ref="J5:K5"/>
    <mergeCell ref="A6:C7"/>
    <mergeCell ref="D6:G6"/>
    <mergeCell ref="H6:K7"/>
    <mergeCell ref="D7:E7"/>
    <mergeCell ref="F7:G7"/>
  </mergeCells>
  <conditionalFormatting sqref="I5">
    <cfRule type="cellIs" dxfId="2" priority="4"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{FDA2A6A8-3446-4DEE-B3EE-1328267C4BD9}</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DA2A6A8-3446-4DEE-B3EE-1328267C4BD9}">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9"/>
  <sheetViews>
    <sheetView topLeftCell="A5" zoomScale="85" zoomScaleNormal="85" workbookViewId="0">
      <selection activeCell="AU84" sqref="AS84:AU84"/>
    </sheetView>
  </sheetViews>
  <sheetFormatPr defaultRowHeight="14.5"/>
  <cols>
    <col min="1" max="1" width="11.26953125" customWidth="1"/>
    <col min="2" max="3" width="14.7265625" customWidth="1"/>
    <col min="4" max="4" width="9" bestFit="1" customWidth="1"/>
    <col min="5" max="6" width="14.7265625" customWidth="1"/>
    <col min="7" max="7" width="11.7265625" bestFit="1" customWidth="1"/>
    <col min="8" max="9" width="14.7265625" customWidth="1"/>
    <col min="10" max="10" width="20" bestFit="1" customWidth="1"/>
    <col min="11" max="12" width="14.7265625" customWidth="1"/>
    <col min="13" max="13" width="18.1796875" bestFit="1" customWidth="1"/>
    <col min="14" max="15" width="15.453125" customWidth="1"/>
    <col min="16" max="16" width="13.453125" bestFit="1" customWidth="1"/>
    <col min="17" max="17" width="14.7265625" customWidth="1"/>
    <col min="18" max="18" width="17.7265625" customWidth="1"/>
    <col min="19" max="25" width="12" customWidth="1"/>
    <col min="26" max="26" width="29.81640625" customWidth="1"/>
    <col min="27" max="29" width="12" customWidth="1"/>
    <col min="30" max="31" width="13.26953125" bestFit="1" customWidth="1"/>
    <col min="32" max="35" width="16.81640625" customWidth="1"/>
    <col min="36" max="49" width="14.26953125" bestFit="1" customWidth="1"/>
    <col min="50" max="50" width="19.54296875" customWidth="1"/>
    <col min="51" max="52" width="14.26953125" bestFit="1" customWidth="1"/>
  </cols>
  <sheetData>
    <row r="1" spans="1:64" ht="15" thickBot="1">
      <c r="B1" s="44">
        <f>SUM(B4:B35)</f>
        <v>198906162.31</v>
      </c>
      <c r="E1" s="44">
        <f>SUM(E4:E35)</f>
        <v>198906162.60000002</v>
      </c>
      <c r="K1">
        <v>0.85</v>
      </c>
    </row>
    <row r="2" spans="1:64">
      <c r="A2" s="22"/>
      <c r="B2" s="1911" t="s">
        <v>28</v>
      </c>
      <c r="C2" s="1912"/>
      <c r="D2" s="1913"/>
      <c r="E2" s="1914" t="s">
        <v>119</v>
      </c>
      <c r="F2" s="1915"/>
      <c r="G2" s="23"/>
      <c r="H2" s="1916" t="s">
        <v>29</v>
      </c>
      <c r="I2" s="1917"/>
      <c r="J2" s="23"/>
      <c r="K2" s="1909" t="s">
        <v>140</v>
      </c>
      <c r="L2" s="1910"/>
      <c r="M2" s="23"/>
      <c r="N2" s="1905" t="s">
        <v>30</v>
      </c>
      <c r="O2" s="1906"/>
      <c r="P2" s="24"/>
      <c r="Q2" s="1907" t="s">
        <v>50</v>
      </c>
      <c r="R2" s="1908"/>
      <c r="AQ2" s="115"/>
      <c r="AR2" s="116"/>
      <c r="AS2" s="116"/>
      <c r="AT2" s="116"/>
      <c r="AU2" s="116"/>
      <c r="AV2" s="116"/>
      <c r="AW2" s="116"/>
      <c r="AX2" s="116"/>
      <c r="AY2" s="116"/>
      <c r="AZ2" s="116"/>
      <c r="BA2" s="116"/>
      <c r="BB2" s="116"/>
      <c r="BC2" s="116"/>
      <c r="BD2" s="116"/>
      <c r="BE2" s="116"/>
      <c r="BF2" s="116"/>
      <c r="BG2" s="116"/>
      <c r="BH2" s="116"/>
      <c r="BI2" s="116"/>
      <c r="BJ2" s="116"/>
      <c r="BK2" s="116"/>
      <c r="BL2" s="117"/>
    </row>
    <row r="3" spans="1:64" ht="15" thickBot="1">
      <c r="A3" s="25" t="s">
        <v>6</v>
      </c>
      <c r="B3" s="34" t="s">
        <v>7</v>
      </c>
      <c r="C3" s="27" t="s">
        <v>3</v>
      </c>
      <c r="D3" s="26" t="s">
        <v>9</v>
      </c>
      <c r="E3" s="34" t="s">
        <v>7</v>
      </c>
      <c r="F3" s="27" t="s">
        <v>3</v>
      </c>
      <c r="G3" s="27" t="s">
        <v>9</v>
      </c>
      <c r="H3" s="34" t="s">
        <v>7</v>
      </c>
      <c r="I3" s="27" t="s">
        <v>3</v>
      </c>
      <c r="J3" s="27" t="s">
        <v>9</v>
      </c>
      <c r="K3" s="34" t="s">
        <v>7</v>
      </c>
      <c r="L3" s="27" t="s">
        <v>3</v>
      </c>
      <c r="M3" s="27" t="s">
        <v>9</v>
      </c>
      <c r="N3" s="34" t="s">
        <v>7</v>
      </c>
      <c r="O3" s="27" t="s">
        <v>8</v>
      </c>
      <c r="P3" s="27"/>
      <c r="Q3" s="34" t="s">
        <v>6</v>
      </c>
      <c r="R3" s="28" t="s">
        <v>3</v>
      </c>
      <c r="S3" s="2"/>
      <c r="AG3" s="5"/>
      <c r="AQ3" s="118"/>
      <c r="BL3" s="119"/>
    </row>
    <row r="4" spans="1:64">
      <c r="A4" s="38">
        <v>45868</v>
      </c>
      <c r="B4" s="35"/>
      <c r="C4" s="29">
        <f>B4</f>
        <v>0</v>
      </c>
      <c r="D4" s="31">
        <v>0</v>
      </c>
      <c r="E4" s="35">
        <v>579721.05000000005</v>
      </c>
      <c r="F4" s="29">
        <f>E4</f>
        <v>579721.05000000005</v>
      </c>
      <c r="G4" s="31">
        <f t="shared" ref="G4:G22" si="0">F4/$E$1</f>
        <v>2.9145454440535267E-3</v>
      </c>
      <c r="H4" s="35">
        <v>0</v>
      </c>
      <c r="I4" s="29">
        <f>H4</f>
        <v>0</v>
      </c>
      <c r="J4" s="31">
        <f t="shared" ref="J4:J9" si="1">IF($B$1="",I4/$B$1,I4/$B$1)</f>
        <v>0</v>
      </c>
      <c r="K4" s="35">
        <v>0</v>
      </c>
      <c r="L4" s="29">
        <f>K4</f>
        <v>0</v>
      </c>
      <c r="M4" s="31">
        <f t="shared" ref="M4:M9" si="2">IF($B$1="",L4/$B$1,L4/$B$1)</f>
        <v>0</v>
      </c>
      <c r="N4" s="35"/>
      <c r="O4" s="29"/>
      <c r="P4" s="31"/>
      <c r="Q4" s="35">
        <f t="shared" ref="Q4:Q21" si="3">H4-B4</f>
        <v>0</v>
      </c>
      <c r="R4" s="29">
        <f>Q4</f>
        <v>0</v>
      </c>
      <c r="T4" s="3" t="s">
        <v>12</v>
      </c>
      <c r="AQ4" s="118"/>
      <c r="BL4" s="119"/>
    </row>
    <row r="5" spans="1:64">
      <c r="A5" s="38">
        <f t="shared" ref="A5:A35" si="4">EOMONTH(A4,1)</f>
        <v>45900</v>
      </c>
      <c r="B5" s="35">
        <v>1746054.2</v>
      </c>
      <c r="C5" s="29">
        <f t="shared" ref="C5:C22" si="5">C4+B5</f>
        <v>1746054.2</v>
      </c>
      <c r="D5" s="31">
        <f t="shared" ref="D5:D22" si="6">C5/$B$1</f>
        <v>8.7782810734578082E-3</v>
      </c>
      <c r="E5" s="35">
        <v>2766044.15</v>
      </c>
      <c r="F5" s="29">
        <f t="shared" ref="F5:F22" si="7">F4+E5</f>
        <v>3345765.2</v>
      </c>
      <c r="G5" s="31">
        <f t="shared" si="0"/>
        <v>1.6820822222227114E-2</v>
      </c>
      <c r="H5" s="35">
        <v>0</v>
      </c>
      <c r="I5" s="29">
        <f t="shared" ref="I5:I17" si="8">I4+H5</f>
        <v>0</v>
      </c>
      <c r="J5" s="31">
        <f t="shared" si="1"/>
        <v>0</v>
      </c>
      <c r="K5" s="35">
        <v>0</v>
      </c>
      <c r="L5" s="29">
        <f t="shared" ref="L5:L21" si="9">L4+K5</f>
        <v>0</v>
      </c>
      <c r="M5" s="31">
        <f t="shared" si="2"/>
        <v>0</v>
      </c>
      <c r="N5" s="35"/>
      <c r="O5" s="29"/>
      <c r="P5" s="31"/>
      <c r="Q5" s="35">
        <f t="shared" si="3"/>
        <v>-1746054.2</v>
      </c>
      <c r="R5" s="29">
        <f t="shared" ref="R5:R21" si="10">Q5</f>
        <v>-1746054.2</v>
      </c>
      <c r="AQ5" s="118"/>
      <c r="BL5" s="119"/>
    </row>
    <row r="6" spans="1:64">
      <c r="A6" s="38">
        <f t="shared" si="4"/>
        <v>45930</v>
      </c>
      <c r="B6" s="35">
        <v>2103730.61</v>
      </c>
      <c r="C6" s="29">
        <f t="shared" si="5"/>
        <v>3849784.8099999996</v>
      </c>
      <c r="D6" s="31">
        <f t="shared" si="6"/>
        <v>1.9354778983669788E-2</v>
      </c>
      <c r="E6" s="35">
        <v>6811937.1500000004</v>
      </c>
      <c r="F6" s="29">
        <f t="shared" si="7"/>
        <v>10157702.350000001</v>
      </c>
      <c r="G6" s="31">
        <f t="shared" si="0"/>
        <v>5.1067811158908759E-2</v>
      </c>
      <c r="H6" s="35">
        <v>2830887.23</v>
      </c>
      <c r="I6" s="29">
        <f t="shared" si="8"/>
        <v>2830887.23</v>
      </c>
      <c r="J6" s="31">
        <f t="shared" si="1"/>
        <v>1.4232275144839377E-2</v>
      </c>
      <c r="K6" s="35">
        <v>0</v>
      </c>
      <c r="L6" s="29">
        <f t="shared" si="9"/>
        <v>0</v>
      </c>
      <c r="M6" s="31">
        <f t="shared" si="2"/>
        <v>0</v>
      </c>
      <c r="N6" s="35"/>
      <c r="O6" s="29"/>
      <c r="P6" s="31"/>
      <c r="Q6" s="35">
        <f t="shared" si="3"/>
        <v>727156.62000000011</v>
      </c>
      <c r="R6" s="29">
        <f t="shared" si="10"/>
        <v>727156.62000000011</v>
      </c>
      <c r="AQ6" s="118"/>
      <c r="BL6" s="119"/>
    </row>
    <row r="7" spans="1:64">
      <c r="A7" s="38">
        <f t="shared" si="4"/>
        <v>45961</v>
      </c>
      <c r="B7" s="35">
        <v>5790018.5300000003</v>
      </c>
      <c r="C7" s="29">
        <f t="shared" si="5"/>
        <v>9639803.3399999999</v>
      </c>
      <c r="D7" s="31">
        <f t="shared" si="6"/>
        <v>4.8464075863955063E-2</v>
      </c>
      <c r="E7" s="35">
        <v>11987993.41</v>
      </c>
      <c r="F7" s="29">
        <f t="shared" si="7"/>
        <v>22145695.760000002</v>
      </c>
      <c r="G7" s="31">
        <f t="shared" si="0"/>
        <v>0.11133740388192477</v>
      </c>
      <c r="H7" s="35">
        <v>3803813.22</v>
      </c>
      <c r="I7" s="29">
        <f t="shared" si="8"/>
        <v>6634700.4500000002</v>
      </c>
      <c r="J7" s="31">
        <f t="shared" si="1"/>
        <v>3.3355932128737477E-2</v>
      </c>
      <c r="K7" s="35">
        <v>0</v>
      </c>
      <c r="L7" s="29">
        <f t="shared" si="9"/>
        <v>0</v>
      </c>
      <c r="M7" s="31">
        <f t="shared" si="2"/>
        <v>0</v>
      </c>
      <c r="N7" s="35"/>
      <c r="O7" s="29"/>
      <c r="P7" s="31"/>
      <c r="Q7" s="35">
        <f t="shared" si="3"/>
        <v>-1986205.31</v>
      </c>
      <c r="R7" s="29">
        <f t="shared" si="10"/>
        <v>-1986205.31</v>
      </c>
      <c r="W7" s="679"/>
      <c r="AQ7" s="118"/>
      <c r="BL7" s="119"/>
    </row>
    <row r="8" spans="1:64">
      <c r="A8" s="38">
        <f t="shared" si="4"/>
        <v>45991</v>
      </c>
      <c r="B8" s="35">
        <v>12262120.42</v>
      </c>
      <c r="C8" s="29">
        <f t="shared" si="5"/>
        <v>21901923.759999998</v>
      </c>
      <c r="D8" s="31">
        <f t="shared" si="6"/>
        <v>0.1101118412101548</v>
      </c>
      <c r="E8" s="35">
        <v>11446317.880000001</v>
      </c>
      <c r="F8" s="29">
        <f t="shared" si="7"/>
        <v>33592013.640000001</v>
      </c>
      <c r="G8" s="31">
        <f t="shared" si="0"/>
        <v>0.16888372487258471</v>
      </c>
      <c r="H8" s="35">
        <v>11085138.790000003</v>
      </c>
      <c r="I8" s="29">
        <f t="shared" si="8"/>
        <v>17719839.240000002</v>
      </c>
      <c r="J8" s="31">
        <f t="shared" si="1"/>
        <v>8.9086426655717227E-2</v>
      </c>
      <c r="K8" s="35">
        <f>'Invoice Log'!F9</f>
        <v>3437652.2</v>
      </c>
      <c r="L8" s="29">
        <f t="shared" si="9"/>
        <v>3437652.2</v>
      </c>
      <c r="M8" s="31">
        <f t="shared" si="2"/>
        <v>1.7282783801551294E-2</v>
      </c>
      <c r="N8" s="35"/>
      <c r="O8" s="29"/>
      <c r="P8" s="31"/>
      <c r="Q8" s="35">
        <f t="shared" si="3"/>
        <v>-1176981.6299999971</v>
      </c>
      <c r="R8" s="29">
        <f t="shared" si="10"/>
        <v>-1176981.6299999971</v>
      </c>
      <c r="T8" s="3" t="s">
        <v>11</v>
      </c>
      <c r="W8" s="679"/>
      <c r="AQ8" s="118"/>
      <c r="BL8" s="119"/>
    </row>
    <row r="9" spans="1:64">
      <c r="A9" s="38">
        <f t="shared" si="4"/>
        <v>46022</v>
      </c>
      <c r="B9" s="35">
        <v>16490469.289999999</v>
      </c>
      <c r="C9" s="29">
        <f t="shared" si="5"/>
        <v>38392393.049999997</v>
      </c>
      <c r="D9" s="31">
        <f t="shared" si="6"/>
        <v>0.19301761496038788</v>
      </c>
      <c r="E9" s="35">
        <v>10610396.52</v>
      </c>
      <c r="F9" s="29">
        <f t="shared" si="7"/>
        <v>44202410.159999996</v>
      </c>
      <c r="G9" s="31">
        <f t="shared" si="0"/>
        <v>0.22222745430412316</v>
      </c>
      <c r="H9" s="35">
        <v>20493922.25</v>
      </c>
      <c r="I9" s="29">
        <f t="shared" si="8"/>
        <v>38213761.490000002</v>
      </c>
      <c r="J9" s="31">
        <f t="shared" si="1"/>
        <v>0.19211954544898888</v>
      </c>
      <c r="K9" s="35">
        <f>'Invoice Log'!F10</f>
        <v>5352442.12</v>
      </c>
      <c r="L9" s="29">
        <f t="shared" ref="L9" si="11">L8+K9</f>
        <v>8790094.3200000003</v>
      </c>
      <c r="M9" s="31">
        <f t="shared" si="2"/>
        <v>4.4192166888728304E-2</v>
      </c>
      <c r="N9" s="35"/>
      <c r="O9" s="29"/>
      <c r="P9" s="31"/>
      <c r="Q9" s="35">
        <f t="shared" si="3"/>
        <v>4003452.9600000009</v>
      </c>
      <c r="R9" s="29">
        <f t="shared" si="10"/>
        <v>4003452.9600000009</v>
      </c>
      <c r="W9" s="679"/>
      <c r="AQ9" s="118"/>
      <c r="BL9" s="119"/>
    </row>
    <row r="10" spans="1:64">
      <c r="A10" s="38">
        <f t="shared" si="4"/>
        <v>46053</v>
      </c>
      <c r="B10" s="35">
        <v>12394605.779999999</v>
      </c>
      <c r="C10" s="29">
        <f t="shared" si="5"/>
        <v>50786998.829999998</v>
      </c>
      <c r="D10" s="31">
        <f t="shared" si="6"/>
        <v>0.25533144996708168</v>
      </c>
      <c r="E10" s="35">
        <v>10027789.24</v>
      </c>
      <c r="F10" s="29">
        <f t="shared" si="7"/>
        <v>54230199.399999999</v>
      </c>
      <c r="G10" s="31">
        <f t="shared" si="0"/>
        <v>0.27264212778091168</v>
      </c>
      <c r="H10" s="35">
        <v>11705192.910000004</v>
      </c>
      <c r="I10" s="29">
        <f t="shared" si="8"/>
        <v>49918954.400000006</v>
      </c>
      <c r="J10" s="31">
        <f t="shared" ref="J10" si="12">IF($B$1="",I10/$B$1,I10/$B$1)</f>
        <v>0.25096735978546569</v>
      </c>
      <c r="K10" s="35">
        <f>'Invoice Log'!F11</f>
        <v>10988940.119999999</v>
      </c>
      <c r="L10" s="29">
        <f t="shared" ref="L10" si="13">L9+K10</f>
        <v>19779034.439999998</v>
      </c>
      <c r="M10" s="31">
        <f t="shared" ref="M10:M12" si="14">IF($B$1="",L10/$B$1,L10/$B$1)</f>
        <v>9.9439022955829293E-2</v>
      </c>
      <c r="N10" s="35"/>
      <c r="O10" s="29"/>
      <c r="P10" s="31"/>
      <c r="Q10" s="35">
        <f t="shared" si="3"/>
        <v>-689412.86999999546</v>
      </c>
      <c r="R10" s="29">
        <f t="shared" si="10"/>
        <v>-689412.86999999546</v>
      </c>
      <c r="W10" s="679"/>
      <c r="AQ10" s="118"/>
      <c r="BL10" s="119"/>
    </row>
    <row r="11" spans="1:64">
      <c r="A11" s="38">
        <f t="shared" si="4"/>
        <v>46081</v>
      </c>
      <c r="B11" s="35">
        <v>12567500.300000001</v>
      </c>
      <c r="C11" s="29">
        <f t="shared" si="5"/>
        <v>63354499.129999995</v>
      </c>
      <c r="D11" s="31">
        <f t="shared" si="6"/>
        <v>0.31851451153765914</v>
      </c>
      <c r="E11" s="35">
        <v>6795310</v>
      </c>
      <c r="F11" s="29">
        <f t="shared" si="7"/>
        <v>61025509.399999999</v>
      </c>
      <c r="G11" s="31">
        <f t="shared" si="0"/>
        <v>0.30680552378219772</v>
      </c>
      <c r="H11" s="35">
        <v>12510524.530000001</v>
      </c>
      <c r="I11" s="29">
        <f t="shared" si="8"/>
        <v>62429478.930000007</v>
      </c>
      <c r="J11" s="31">
        <f t="shared" ref="J11" si="15">IF($B$1="",I11/$B$1,I11/$B$1)</f>
        <v>0.31386397588176368</v>
      </c>
      <c r="K11" s="35">
        <v>0</v>
      </c>
      <c r="L11" s="29">
        <f t="shared" ref="L11" si="16">L10+K11</f>
        <v>19779034.439999998</v>
      </c>
      <c r="M11" s="31">
        <v>9.9439022955829293E-2</v>
      </c>
      <c r="N11" s="35"/>
      <c r="O11" s="29"/>
      <c r="P11" s="31"/>
      <c r="Q11" s="35">
        <f t="shared" si="3"/>
        <v>-56975.769999999553</v>
      </c>
      <c r="R11" s="29">
        <f t="shared" si="10"/>
        <v>-56975.769999999553</v>
      </c>
      <c r="W11" s="679"/>
      <c r="AQ11" s="118"/>
      <c r="BL11" s="119"/>
    </row>
    <row r="12" spans="1:64">
      <c r="A12" s="38">
        <f t="shared" si="4"/>
        <v>46112</v>
      </c>
      <c r="B12" s="35">
        <v>14157471.26</v>
      </c>
      <c r="C12" s="29">
        <f t="shared" si="5"/>
        <v>77511970.390000001</v>
      </c>
      <c r="D12" s="31">
        <f t="shared" si="6"/>
        <v>0.38969114626622653</v>
      </c>
      <c r="E12" s="35">
        <v>3552179.39</v>
      </c>
      <c r="F12" s="29">
        <f t="shared" si="7"/>
        <v>64577688.789999999</v>
      </c>
      <c r="G12" s="31">
        <f t="shared" si="0"/>
        <v>0.32466409258453005</v>
      </c>
      <c r="H12" s="35">
        <v>10442953.12999998</v>
      </c>
      <c r="I12" s="29">
        <f t="shared" si="8"/>
        <v>72872432.059999987</v>
      </c>
      <c r="J12" s="31">
        <f t="shared" ref="J12" si="17">IF($B$1="",I12/$B$1,I12/$B$1)</f>
        <v>0.36636588436323336</v>
      </c>
      <c r="K12" s="35">
        <f>'Invoice Log'!F12</f>
        <v>12998014</v>
      </c>
      <c r="L12" s="29">
        <f t="shared" si="9"/>
        <v>32777048.439999998</v>
      </c>
      <c r="M12" s="31">
        <f t="shared" si="14"/>
        <v>0.16478649057094663</v>
      </c>
      <c r="N12" s="35"/>
      <c r="O12" s="29"/>
      <c r="P12" s="31"/>
      <c r="Q12" s="35">
        <f t="shared" si="3"/>
        <v>-3714518.1300000194</v>
      </c>
      <c r="R12" s="29">
        <f t="shared" si="10"/>
        <v>-3714518.1300000194</v>
      </c>
      <c r="W12" s="679"/>
      <c r="AQ12" s="118"/>
      <c r="BL12" s="119"/>
    </row>
    <row r="13" spans="1:64">
      <c r="A13" s="38">
        <f t="shared" si="4"/>
        <v>46142</v>
      </c>
      <c r="B13" s="35">
        <v>28432891.550000001</v>
      </c>
      <c r="C13" s="29">
        <f t="shared" si="5"/>
        <v>105944861.94</v>
      </c>
      <c r="D13" s="31">
        <f t="shared" si="6"/>
        <v>0.5326374040382037</v>
      </c>
      <c r="E13" s="35">
        <v>4794256.99</v>
      </c>
      <c r="F13" s="29">
        <f t="shared" si="7"/>
        <v>69371945.780000001</v>
      </c>
      <c r="G13" s="31">
        <f t="shared" si="0"/>
        <v>0.34876720194691441</v>
      </c>
      <c r="H13" s="35">
        <v>4767643.1900000041</v>
      </c>
      <c r="I13" s="29">
        <f t="shared" si="8"/>
        <v>77640075.249999985</v>
      </c>
      <c r="J13" s="31">
        <f t="shared" ref="J13" si="18">IF($B$1="",I13/$B$1,I13/$B$1)</f>
        <v>0.39033519297906955</v>
      </c>
      <c r="K13" s="35">
        <v>0</v>
      </c>
      <c r="L13" s="29">
        <f t="shared" ref="L13" si="19">L12+K13</f>
        <v>32777048.439999998</v>
      </c>
      <c r="M13" s="31">
        <f t="shared" ref="M13" si="20">IF($B$1="",L13/$B$1,L13/$B$1)</f>
        <v>0.16478649057094663</v>
      </c>
      <c r="N13" s="35"/>
      <c r="O13" s="29"/>
      <c r="P13" s="31"/>
      <c r="Q13" s="35">
        <f t="shared" si="3"/>
        <v>-23665248.359999996</v>
      </c>
      <c r="R13" s="29">
        <f t="shared" si="10"/>
        <v>-23665248.359999996</v>
      </c>
      <c r="W13" s="679"/>
      <c r="AQ13" s="118"/>
      <c r="BL13" s="119"/>
    </row>
    <row r="14" spans="1:64">
      <c r="A14" s="38">
        <f t="shared" si="4"/>
        <v>46173</v>
      </c>
      <c r="B14" s="35">
        <v>21535457.710000001</v>
      </c>
      <c r="C14" s="29">
        <f t="shared" si="5"/>
        <v>127480319.65000001</v>
      </c>
      <c r="D14" s="31">
        <f t="shared" si="6"/>
        <v>0.64090683852880781</v>
      </c>
      <c r="E14" s="35">
        <v>5849004.9400000004</v>
      </c>
      <c r="F14" s="29">
        <f t="shared" si="7"/>
        <v>75220950.719999999</v>
      </c>
      <c r="G14" s="31">
        <f t="shared" si="0"/>
        <v>0.37817305274381674</v>
      </c>
      <c r="H14" s="35">
        <f>7035589.02000001-Progress!F78</f>
        <v>4049441.2700000079</v>
      </c>
      <c r="I14" s="29">
        <f t="shared" si="8"/>
        <v>81689516.519999996</v>
      </c>
      <c r="J14" s="31">
        <f t="shared" ref="J14" si="21">IF($B$1="",I14/$B$1,I14/$B$1)</f>
        <v>0.41069374408161841</v>
      </c>
      <c r="K14" s="35">
        <f>'Invoice Log'!F19</f>
        <v>0</v>
      </c>
      <c r="L14" s="29">
        <f t="shared" ref="L14:L15" si="22">L13+K14</f>
        <v>32777048.439999998</v>
      </c>
      <c r="M14" s="31">
        <f t="shared" ref="M14:M18" si="23">IF($B$1="",L14/$B$1,L14/$B$1)</f>
        <v>0.16478649057094663</v>
      </c>
      <c r="N14" s="35"/>
      <c r="O14" s="29"/>
      <c r="P14" s="31"/>
      <c r="Q14" s="35">
        <f t="shared" si="3"/>
        <v>-17486016.439999994</v>
      </c>
      <c r="R14" s="29">
        <f t="shared" si="10"/>
        <v>-17486016.439999994</v>
      </c>
      <c r="W14" s="679"/>
      <c r="AQ14" s="118"/>
      <c r="BL14" s="119"/>
    </row>
    <row r="15" spans="1:64">
      <c r="A15" s="38">
        <f t="shared" si="4"/>
        <v>46203</v>
      </c>
      <c r="B15" s="35">
        <v>9620303.8800000008</v>
      </c>
      <c r="C15" s="29">
        <f t="shared" si="5"/>
        <v>137100623.53</v>
      </c>
      <c r="D15" s="31">
        <f t="shared" si="6"/>
        <v>0.68927288092927663</v>
      </c>
      <c r="E15" s="35">
        <v>11489123.35</v>
      </c>
      <c r="F15" s="29">
        <f t="shared" si="7"/>
        <v>86710074.069999993</v>
      </c>
      <c r="G15" s="31">
        <f t="shared" si="0"/>
        <v>0.4359345780772706</v>
      </c>
      <c r="H15" s="35">
        <v>7041317.4400000004</v>
      </c>
      <c r="I15" s="29">
        <f t="shared" si="8"/>
        <v>88730833.959999993</v>
      </c>
      <c r="J15" s="31">
        <v>0.50339527110249838</v>
      </c>
      <c r="K15" s="35">
        <f>'Invoice Log'!F13</f>
        <v>9370944.5600000005</v>
      </c>
      <c r="L15" s="29">
        <f t="shared" si="22"/>
        <v>42147993</v>
      </c>
      <c r="M15" s="31">
        <f t="shared" si="23"/>
        <v>0.21189887990655284</v>
      </c>
      <c r="N15" s="35"/>
      <c r="O15" s="29"/>
      <c r="P15" s="31"/>
      <c r="Q15" s="35">
        <f t="shared" si="3"/>
        <v>-2578986.4400000004</v>
      </c>
      <c r="R15" s="29">
        <f t="shared" si="10"/>
        <v>-2578986.4400000004</v>
      </c>
      <c r="V15" s="654"/>
      <c r="W15" s="679"/>
      <c r="AQ15" s="118"/>
      <c r="BL15" s="119"/>
    </row>
    <row r="16" spans="1:64">
      <c r="A16" s="38">
        <f t="shared" si="4"/>
        <v>46234</v>
      </c>
      <c r="B16" s="35">
        <v>16928223.719999999</v>
      </c>
      <c r="C16" s="29">
        <f t="shared" si="5"/>
        <v>154028847.25</v>
      </c>
      <c r="D16" s="31">
        <f t="shared" si="6"/>
        <v>0.77437946346751374</v>
      </c>
      <c r="E16" s="35">
        <v>50155238.780000001</v>
      </c>
      <c r="F16" s="29">
        <f t="shared" si="7"/>
        <v>136865312.84999999</v>
      </c>
      <c r="G16" s="31">
        <f t="shared" si="0"/>
        <v>0.68808985634716568</v>
      </c>
      <c r="H16" s="35">
        <v>3707171.2700000098</v>
      </c>
      <c r="I16" s="29">
        <f t="shared" si="8"/>
        <v>92438005.230000004</v>
      </c>
      <c r="J16" s="31">
        <f t="shared" ref="J16" si="24">IF($B$1="",I16/$B$1,I16/$B$1)</f>
        <v>0.46473173156864372</v>
      </c>
      <c r="K16" s="35">
        <f>'Invoice Log'!F14</f>
        <v>8014146.0530000003</v>
      </c>
      <c r="L16" s="29">
        <f t="shared" si="9"/>
        <v>50162139.053000003</v>
      </c>
      <c r="M16" s="31">
        <f t="shared" si="23"/>
        <v>0.25218996973467878</v>
      </c>
      <c r="N16" s="35"/>
      <c r="O16" s="29"/>
      <c r="P16" s="31"/>
      <c r="Q16" s="35">
        <f t="shared" si="3"/>
        <v>-13221052.449999988</v>
      </c>
      <c r="R16" s="29">
        <f t="shared" si="10"/>
        <v>-13221052.449999988</v>
      </c>
      <c r="W16" s="679"/>
      <c r="AQ16" s="118"/>
      <c r="BL16" s="119"/>
    </row>
    <row r="17" spans="1:64">
      <c r="A17" s="38">
        <f t="shared" si="4"/>
        <v>46265</v>
      </c>
      <c r="B17" s="35">
        <v>9444688.8000000007</v>
      </c>
      <c r="C17" s="29">
        <f t="shared" si="5"/>
        <v>163473536.05000001</v>
      </c>
      <c r="D17" s="31">
        <f t="shared" si="6"/>
        <v>0.82186260169869751</v>
      </c>
      <c r="E17" s="35">
        <v>35429818.450000003</v>
      </c>
      <c r="F17" s="29">
        <f t="shared" si="7"/>
        <v>172295131.30000001</v>
      </c>
      <c r="G17" s="31">
        <f t="shared" si="0"/>
        <v>0.86621313813431333</v>
      </c>
      <c r="H17" s="35">
        <v>3857301.4199999869</v>
      </c>
      <c r="I17" s="29">
        <f t="shared" si="8"/>
        <v>96295306.649999991</v>
      </c>
      <c r="J17" s="31">
        <v>0.53137063710110244</v>
      </c>
      <c r="K17" s="35">
        <v>0</v>
      </c>
      <c r="L17" s="29">
        <f t="shared" si="9"/>
        <v>50162139.053000003</v>
      </c>
      <c r="M17" s="31">
        <f t="shared" si="23"/>
        <v>0.25218996973467878</v>
      </c>
      <c r="N17" s="35"/>
      <c r="O17" s="29"/>
      <c r="P17" s="31"/>
      <c r="Q17" s="35">
        <f t="shared" si="3"/>
        <v>-5587387.3800000139</v>
      </c>
      <c r="R17" s="29">
        <f t="shared" si="10"/>
        <v>-5587387.3800000139</v>
      </c>
      <c r="W17" s="679"/>
      <c r="AQ17" s="118"/>
      <c r="BL17" s="119"/>
    </row>
    <row r="18" spans="1:64">
      <c r="A18" s="38">
        <f t="shared" si="4"/>
        <v>46295</v>
      </c>
      <c r="B18" s="35">
        <v>7884821.7199999997</v>
      </c>
      <c r="C18" s="29">
        <f t="shared" si="5"/>
        <v>171358357.77000001</v>
      </c>
      <c r="D18" s="31">
        <f t="shared" si="6"/>
        <v>0.86150351391795454</v>
      </c>
      <c r="E18" s="35">
        <v>18032992.66</v>
      </c>
      <c r="F18" s="29">
        <f t="shared" si="7"/>
        <v>190328123.96000001</v>
      </c>
      <c r="G18" s="31">
        <f t="shared" si="0"/>
        <v>0.95687394232600809</v>
      </c>
      <c r="H18" s="35">
        <v>2218615.5699999901</v>
      </c>
      <c r="I18" s="29">
        <f t="shared" ref="I18:I19" si="25">I17+H18</f>
        <v>98513922.219999984</v>
      </c>
      <c r="J18" s="31">
        <f t="shared" ref="J18" si="26">IF($B$1="",I18/$B$1,I18/$B$1)</f>
        <v>0.4952783819058541</v>
      </c>
      <c r="K18" s="35">
        <f>'Invoice Log'!F15</f>
        <v>12727534.476</v>
      </c>
      <c r="L18" s="29">
        <f t="shared" si="9"/>
        <v>62889673.528999999</v>
      </c>
      <c r="M18" s="31">
        <f t="shared" si="23"/>
        <v>0.31617760253694371</v>
      </c>
      <c r="N18" s="35"/>
      <c r="O18" s="29"/>
      <c r="P18" s="31"/>
      <c r="Q18" s="35">
        <f t="shared" si="3"/>
        <v>-5666206.1500000097</v>
      </c>
      <c r="R18" s="29">
        <f t="shared" si="10"/>
        <v>-5666206.1500000097</v>
      </c>
      <c r="W18" s="679"/>
      <c r="AQ18" s="118"/>
      <c r="BL18" s="119"/>
    </row>
    <row r="19" spans="1:64">
      <c r="A19" s="38">
        <f t="shared" si="4"/>
        <v>46326</v>
      </c>
      <c r="B19" s="35">
        <v>9480512.0299999993</v>
      </c>
      <c r="C19" s="29">
        <f t="shared" si="5"/>
        <v>180838869.80000001</v>
      </c>
      <c r="D19" s="31">
        <f t="shared" si="6"/>
        <v>0.90916675330630692</v>
      </c>
      <c r="E19" s="35">
        <v>8578038.6400000006</v>
      </c>
      <c r="F19" s="29">
        <f t="shared" si="7"/>
        <v>198906162.60000002</v>
      </c>
      <c r="G19" s="31">
        <f t="shared" si="0"/>
        <v>1</v>
      </c>
      <c r="H19" s="35">
        <f>Progress!I78-'EV-Chart Data'!I18</f>
        <v>6888160.6200000197</v>
      </c>
      <c r="I19" s="29">
        <f t="shared" si="25"/>
        <v>105402082.84</v>
      </c>
      <c r="J19" s="31">
        <f>IF($E$1="",I19/$B$1,I19/$B$1)</f>
        <v>0.52990858410775799</v>
      </c>
      <c r="K19" s="35">
        <f>'Invoice Log'!F17</f>
        <v>0</v>
      </c>
      <c r="L19" s="29">
        <f t="shared" si="9"/>
        <v>62889673.528999999</v>
      </c>
      <c r="M19" s="31"/>
      <c r="N19" s="35">
        <f>H19</f>
        <v>6888160.6200000197</v>
      </c>
      <c r="O19" s="29">
        <f t="shared" ref="O19" si="27">I19</f>
        <v>105402082.84</v>
      </c>
      <c r="P19" s="31">
        <f t="shared" ref="P19" si="28">J19</f>
        <v>0.52990858410775799</v>
      </c>
      <c r="Q19" s="35">
        <f t="shared" si="3"/>
        <v>-2592351.4099999797</v>
      </c>
      <c r="R19" s="29">
        <f t="shared" si="10"/>
        <v>-2592351.4099999797</v>
      </c>
      <c r="W19" s="679"/>
      <c r="AQ19" s="118"/>
      <c r="BL19" s="119"/>
    </row>
    <row r="20" spans="1:64">
      <c r="A20" s="38">
        <f t="shared" si="4"/>
        <v>46356</v>
      </c>
      <c r="B20" s="35">
        <v>16074507.369999999</v>
      </c>
      <c r="C20" s="29">
        <f t="shared" si="5"/>
        <v>196913377.17000002</v>
      </c>
      <c r="D20" s="31">
        <f t="shared" si="6"/>
        <v>0.98998128003246988</v>
      </c>
      <c r="E20" s="35"/>
      <c r="F20" s="29">
        <f t="shared" si="7"/>
        <v>198906162.60000002</v>
      </c>
      <c r="G20" s="31">
        <f t="shared" si="0"/>
        <v>1</v>
      </c>
      <c r="H20" s="35"/>
      <c r="I20" s="29"/>
      <c r="J20" s="31"/>
      <c r="K20" s="35">
        <f>'Invoice Log'!F25</f>
        <v>0</v>
      </c>
      <c r="L20" s="29">
        <f t="shared" si="9"/>
        <v>62889673.528999999</v>
      </c>
      <c r="M20" s="31"/>
      <c r="N20" s="35">
        <v>53840908.023183934</v>
      </c>
      <c r="O20" s="29">
        <f t="shared" ref="O20:O22" si="29">N20+O19</f>
        <v>159242990.86318395</v>
      </c>
      <c r="P20" s="31">
        <f t="shared" ref="P20:P22" si="30">O20/$B$1</f>
        <v>0.80059355131994325</v>
      </c>
      <c r="Q20" s="35">
        <f t="shared" si="3"/>
        <v>-16074507.369999999</v>
      </c>
      <c r="R20" s="29">
        <f t="shared" si="10"/>
        <v>-16074507.369999999</v>
      </c>
      <c r="W20" s="679"/>
      <c r="AQ20" s="118"/>
      <c r="BL20" s="119"/>
    </row>
    <row r="21" spans="1:64">
      <c r="A21" s="38">
        <f t="shared" si="4"/>
        <v>46387</v>
      </c>
      <c r="B21" s="35">
        <v>1992785.14</v>
      </c>
      <c r="C21" s="29">
        <f t="shared" si="5"/>
        <v>198906162.31</v>
      </c>
      <c r="D21" s="31">
        <f t="shared" si="6"/>
        <v>1</v>
      </c>
      <c r="E21" s="35"/>
      <c r="F21" s="29">
        <f t="shared" si="7"/>
        <v>198906162.60000002</v>
      </c>
      <c r="G21" s="31">
        <f t="shared" si="0"/>
        <v>1</v>
      </c>
      <c r="H21" s="35"/>
      <c r="I21" s="29"/>
      <c r="J21" s="31"/>
      <c r="K21" s="35">
        <f>'Invoice Log'!F26</f>
        <v>0</v>
      </c>
      <c r="L21" s="29">
        <f t="shared" si="9"/>
        <v>62889673.528999999</v>
      </c>
      <c r="M21" s="31"/>
      <c r="N21" s="35">
        <v>23992593.522443742</v>
      </c>
      <c r="O21" s="29">
        <f t="shared" si="29"/>
        <v>183235584.38562769</v>
      </c>
      <c r="P21" s="31">
        <f t="shared" si="30"/>
        <v>0.92121622707722173</v>
      </c>
      <c r="Q21" s="35">
        <f t="shared" si="3"/>
        <v>-1992785.14</v>
      </c>
      <c r="R21" s="29">
        <f t="shared" si="10"/>
        <v>-1992785.14</v>
      </c>
      <c r="W21" s="679"/>
      <c r="AQ21" s="118"/>
      <c r="BL21" s="119"/>
    </row>
    <row r="22" spans="1:64">
      <c r="A22" s="38">
        <f t="shared" si="4"/>
        <v>46418</v>
      </c>
      <c r="B22" s="35">
        <v>0</v>
      </c>
      <c r="C22" s="677">
        <f t="shared" si="5"/>
        <v>198906162.31</v>
      </c>
      <c r="D22" s="31">
        <f t="shared" si="6"/>
        <v>1</v>
      </c>
      <c r="E22" s="35"/>
      <c r="F22" s="29">
        <f t="shared" si="7"/>
        <v>198906162.60000002</v>
      </c>
      <c r="G22" s="31">
        <f t="shared" si="0"/>
        <v>1</v>
      </c>
      <c r="H22" s="35"/>
      <c r="I22" s="29"/>
      <c r="J22" s="30"/>
      <c r="K22" s="35">
        <f>'Invoice Log'!F27</f>
        <v>0</v>
      </c>
      <c r="L22" s="29">
        <f t="shared" ref="L22" si="31">L21+K22</f>
        <v>62889673.528999999</v>
      </c>
      <c r="M22" s="31"/>
      <c r="N22" s="35">
        <v>15670578.214372341</v>
      </c>
      <c r="O22" s="29">
        <f t="shared" si="29"/>
        <v>198906162.60000002</v>
      </c>
      <c r="P22" s="31">
        <f t="shared" si="30"/>
        <v>1.000000001457974</v>
      </c>
      <c r="Q22" s="35">
        <f t="shared" ref="Q22:Q27" si="32">H22-B22</f>
        <v>0</v>
      </c>
      <c r="R22" s="29">
        <f t="shared" ref="R22:R27" si="33">Q22</f>
        <v>0</v>
      </c>
      <c r="U22" s="3" t="s">
        <v>13</v>
      </c>
      <c r="W22" s="679"/>
      <c r="AQ22" s="118"/>
      <c r="BL22" s="119"/>
    </row>
    <row r="23" spans="1:64">
      <c r="A23" s="38">
        <f t="shared" si="4"/>
        <v>46446</v>
      </c>
      <c r="B23" s="35"/>
      <c r="C23" s="29"/>
      <c r="D23" s="31"/>
      <c r="E23" s="35"/>
      <c r="F23" s="29"/>
      <c r="G23" s="31"/>
      <c r="H23" s="35"/>
      <c r="I23" s="29"/>
      <c r="J23" s="30"/>
      <c r="K23" s="35"/>
      <c r="L23" s="29"/>
      <c r="M23" s="31"/>
      <c r="N23" s="35"/>
      <c r="O23" s="29"/>
      <c r="P23" s="31"/>
      <c r="Q23" s="35">
        <f t="shared" si="32"/>
        <v>0</v>
      </c>
      <c r="R23" s="29">
        <f t="shared" si="33"/>
        <v>0</v>
      </c>
      <c r="W23" s="679"/>
      <c r="AQ23" s="118"/>
      <c r="BL23" s="119"/>
    </row>
    <row r="24" spans="1:64">
      <c r="A24" s="38">
        <f t="shared" si="4"/>
        <v>46477</v>
      </c>
      <c r="B24" s="35"/>
      <c r="C24" s="29"/>
      <c r="D24" s="31"/>
      <c r="E24" s="35"/>
      <c r="F24" s="29"/>
      <c r="G24" s="31"/>
      <c r="H24" s="35"/>
      <c r="I24" s="29"/>
      <c r="J24" s="30"/>
      <c r="K24" s="35"/>
      <c r="L24" s="29"/>
      <c r="M24" s="31"/>
      <c r="N24" s="35"/>
      <c r="O24" s="29"/>
      <c r="P24" s="31"/>
      <c r="Q24" s="35">
        <f t="shared" si="32"/>
        <v>0</v>
      </c>
      <c r="R24" s="29">
        <f t="shared" si="33"/>
        <v>0</v>
      </c>
      <c r="W24" s="679"/>
      <c r="AQ24" s="118"/>
      <c r="BL24" s="119"/>
    </row>
    <row r="25" spans="1:64">
      <c r="A25" s="38">
        <f t="shared" si="4"/>
        <v>46507</v>
      </c>
      <c r="B25" s="35"/>
      <c r="C25" s="29"/>
      <c r="D25" s="31"/>
      <c r="E25" s="35"/>
      <c r="F25" s="29"/>
      <c r="G25" s="31"/>
      <c r="H25" s="35"/>
      <c r="I25" s="29"/>
      <c r="J25" s="30"/>
      <c r="K25" s="35"/>
      <c r="L25" s="29"/>
      <c r="M25" s="1062"/>
      <c r="N25" s="35"/>
      <c r="O25" s="29"/>
      <c r="P25" s="31"/>
      <c r="Q25" s="35">
        <f t="shared" si="32"/>
        <v>0</v>
      </c>
      <c r="R25" s="29">
        <f t="shared" si="33"/>
        <v>0</v>
      </c>
      <c r="W25" s="679"/>
      <c r="AQ25" s="118"/>
      <c r="BL25" s="119"/>
    </row>
    <row r="26" spans="1:64">
      <c r="A26" s="38">
        <f t="shared" si="4"/>
        <v>46538</v>
      </c>
      <c r="B26" s="35"/>
      <c r="C26" s="29"/>
      <c r="D26" s="31"/>
      <c r="E26" s="35"/>
      <c r="F26" s="29"/>
      <c r="G26" s="31"/>
      <c r="H26" s="35"/>
      <c r="I26" s="29"/>
      <c r="J26" s="30"/>
      <c r="K26" s="35"/>
      <c r="L26" s="29"/>
      <c r="M26" s="1062"/>
      <c r="N26" s="35"/>
      <c r="O26" s="29"/>
      <c r="P26" s="31"/>
      <c r="Q26" s="35">
        <f t="shared" si="32"/>
        <v>0</v>
      </c>
      <c r="R26" s="29">
        <f t="shared" si="33"/>
        <v>0</v>
      </c>
      <c r="W26" s="679"/>
      <c r="AQ26" s="118"/>
      <c r="BL26" s="119"/>
    </row>
    <row r="27" spans="1:64">
      <c r="A27" s="38">
        <f t="shared" si="4"/>
        <v>46568</v>
      </c>
      <c r="B27" s="35"/>
      <c r="C27" s="29"/>
      <c r="D27" s="31"/>
      <c r="E27" s="35"/>
      <c r="F27" s="29"/>
      <c r="G27" s="31"/>
      <c r="H27" s="35"/>
      <c r="I27" s="29"/>
      <c r="J27" s="30"/>
      <c r="K27" s="35"/>
      <c r="L27" s="29"/>
      <c r="M27" s="1062"/>
      <c r="N27" s="35"/>
      <c r="O27" s="29"/>
      <c r="P27" s="31"/>
      <c r="Q27" s="35">
        <f t="shared" si="32"/>
        <v>0</v>
      </c>
      <c r="R27" s="29">
        <f t="shared" si="33"/>
        <v>0</v>
      </c>
      <c r="W27" s="679"/>
      <c r="AQ27" s="118"/>
      <c r="BL27" s="119"/>
    </row>
    <row r="28" spans="1:64">
      <c r="A28" s="38">
        <f t="shared" si="4"/>
        <v>46599</v>
      </c>
      <c r="B28" s="35"/>
      <c r="C28" s="29"/>
      <c r="D28" s="31"/>
      <c r="E28" s="35"/>
      <c r="F28" s="29"/>
      <c r="G28" s="31"/>
      <c r="H28" s="35"/>
      <c r="I28" s="29"/>
      <c r="J28" s="30"/>
      <c r="K28" s="35"/>
      <c r="L28" s="29"/>
      <c r="M28" s="1062"/>
      <c r="N28" s="35"/>
      <c r="O28" s="29"/>
      <c r="P28" s="31"/>
      <c r="Q28" s="35"/>
      <c r="R28" s="29"/>
      <c r="W28" s="679"/>
      <c r="AQ28" s="118"/>
      <c r="BL28" s="119"/>
    </row>
    <row r="29" spans="1:64" ht="15" thickBot="1">
      <c r="A29" s="38">
        <f t="shared" si="4"/>
        <v>46630</v>
      </c>
      <c r="B29" s="35"/>
      <c r="C29" s="29"/>
      <c r="D29" s="30"/>
      <c r="E29" s="35"/>
      <c r="F29" s="29"/>
      <c r="G29" s="30"/>
      <c r="H29" s="35"/>
      <c r="I29" s="29"/>
      <c r="J29" s="30"/>
      <c r="K29" s="35"/>
      <c r="L29" s="29"/>
      <c r="M29" s="1062"/>
      <c r="N29" s="35"/>
      <c r="O29" s="29"/>
      <c r="P29" s="31"/>
      <c r="Q29" s="35"/>
      <c r="R29" s="29"/>
      <c r="AQ29" s="149"/>
      <c r="AR29" s="150"/>
      <c r="AS29" s="150"/>
      <c r="AT29" s="150"/>
      <c r="AU29" s="150"/>
      <c r="AV29" s="150"/>
      <c r="AW29" s="150"/>
      <c r="AX29" s="150"/>
      <c r="AY29" s="150"/>
      <c r="AZ29" s="150"/>
      <c r="BA29" s="150"/>
      <c r="BB29" s="150"/>
      <c r="BC29" s="150"/>
      <c r="BD29" s="150"/>
      <c r="BE29" s="150"/>
      <c r="BF29" s="150"/>
      <c r="BG29" s="150"/>
      <c r="BH29" s="150"/>
      <c r="BI29" s="150"/>
      <c r="BJ29" s="150"/>
      <c r="BK29" s="150"/>
      <c r="BL29" s="151"/>
    </row>
    <row r="30" spans="1:64">
      <c r="A30" s="38">
        <f t="shared" si="4"/>
        <v>46660</v>
      </c>
      <c r="B30" s="35"/>
      <c r="C30" s="29"/>
      <c r="D30" s="30"/>
      <c r="E30" s="35"/>
      <c r="F30" s="29"/>
      <c r="G30" s="30"/>
      <c r="H30" s="35"/>
      <c r="I30" s="29"/>
      <c r="J30" s="30"/>
      <c r="K30" s="35"/>
      <c r="L30" s="29"/>
      <c r="M30" s="1062"/>
      <c r="N30" s="35"/>
      <c r="O30" s="29"/>
      <c r="P30" s="31"/>
      <c r="Q30" s="35"/>
      <c r="R30" s="29"/>
      <c r="S30" s="680"/>
    </row>
    <row r="31" spans="1:64">
      <c r="A31" s="38">
        <f t="shared" si="4"/>
        <v>46691</v>
      </c>
      <c r="B31" s="35"/>
      <c r="C31" s="29"/>
      <c r="D31" s="30"/>
      <c r="E31" s="35"/>
      <c r="F31" s="29"/>
      <c r="G31" s="30"/>
      <c r="H31" s="35"/>
      <c r="I31" s="29"/>
      <c r="J31" s="30"/>
      <c r="K31" s="35"/>
      <c r="L31" s="29"/>
      <c r="M31" s="1062"/>
      <c r="N31" s="35"/>
      <c r="O31" s="29"/>
      <c r="P31" s="31"/>
      <c r="Q31" s="35"/>
      <c r="R31" s="29"/>
    </row>
    <row r="32" spans="1:64">
      <c r="A32" s="38">
        <f t="shared" si="4"/>
        <v>46721</v>
      </c>
      <c r="B32" s="35"/>
      <c r="C32" s="29"/>
      <c r="D32" s="30"/>
      <c r="E32" s="35"/>
      <c r="F32" s="29"/>
      <c r="G32" s="30"/>
      <c r="H32" s="35"/>
      <c r="I32" s="29"/>
      <c r="J32" s="30"/>
      <c r="K32" s="35"/>
      <c r="L32" s="29"/>
      <c r="M32" s="1062"/>
      <c r="N32" s="35"/>
      <c r="O32" s="29"/>
      <c r="P32" s="31"/>
      <c r="Q32" s="35"/>
      <c r="R32" s="32"/>
    </row>
    <row r="33" spans="1:53">
      <c r="A33" s="38">
        <f t="shared" si="4"/>
        <v>46752</v>
      </c>
      <c r="B33" s="35"/>
      <c r="C33" s="29"/>
      <c r="D33" s="30"/>
      <c r="E33" s="35"/>
      <c r="F33" s="29"/>
      <c r="G33" s="30"/>
      <c r="H33" s="35"/>
      <c r="I33" s="29"/>
      <c r="J33" s="30"/>
      <c r="K33" s="35"/>
      <c r="L33" s="29"/>
      <c r="M33" s="1062"/>
      <c r="N33" s="35"/>
      <c r="O33" s="29"/>
      <c r="P33" s="31"/>
      <c r="Q33" s="35"/>
      <c r="R33" s="32"/>
    </row>
    <row r="34" spans="1:53">
      <c r="A34" s="38">
        <f t="shared" si="4"/>
        <v>46783</v>
      </c>
      <c r="B34" s="35"/>
      <c r="C34" s="29"/>
      <c r="D34" s="30"/>
      <c r="E34" s="35"/>
      <c r="F34" s="29"/>
      <c r="G34" s="30"/>
      <c r="H34" s="35"/>
      <c r="I34" s="29"/>
      <c r="J34" s="30"/>
      <c r="K34" s="35"/>
      <c r="L34" s="29"/>
      <c r="M34" s="1062"/>
      <c r="N34" s="35"/>
      <c r="O34" s="29"/>
      <c r="P34" s="31"/>
      <c r="Q34" s="35"/>
      <c r="R34" s="32"/>
    </row>
    <row r="35" spans="1:53">
      <c r="A35" s="38">
        <f t="shared" si="4"/>
        <v>46812</v>
      </c>
      <c r="B35" s="35"/>
      <c r="C35" s="29"/>
      <c r="D35" s="30"/>
      <c r="E35" s="35"/>
      <c r="F35" s="29"/>
      <c r="G35" s="30"/>
      <c r="H35" s="35"/>
      <c r="I35" s="29"/>
      <c r="J35" s="30"/>
      <c r="K35" s="35"/>
      <c r="L35" s="29"/>
      <c r="M35" s="31"/>
      <c r="N35" s="35"/>
      <c r="O35" s="29"/>
      <c r="P35" s="31"/>
      <c r="Q35" s="35"/>
      <c r="R35" s="32"/>
    </row>
    <row r="36" spans="1:53">
      <c r="A36" s="33"/>
      <c r="B36" s="33"/>
      <c r="C36" s="33"/>
      <c r="D36" s="33"/>
      <c r="E36" s="33"/>
      <c r="F36" s="33"/>
      <c r="G36" s="33"/>
      <c r="H36" s="33"/>
      <c r="I36" s="33"/>
      <c r="J36" s="33"/>
      <c r="K36" s="33"/>
      <c r="L36" s="33"/>
      <c r="M36" s="33"/>
      <c r="N36" s="33"/>
      <c r="O36" s="33"/>
      <c r="P36" s="33"/>
      <c r="Q36" s="33"/>
      <c r="R36" s="33"/>
    </row>
    <row r="37" spans="1:53" ht="15" thickBot="1"/>
    <row r="38" spans="1:53" ht="27" thickTop="1" thickBot="1">
      <c r="A38" s="1"/>
      <c r="B38" s="1902" t="s">
        <v>27</v>
      </c>
      <c r="C38" s="1903"/>
      <c r="D38" s="1903"/>
      <c r="E38" s="1903"/>
      <c r="F38" s="1903"/>
      <c r="G38" s="1903"/>
      <c r="H38" s="1903"/>
      <c r="I38" s="1903"/>
      <c r="J38" s="1903"/>
      <c r="K38" s="1903"/>
      <c r="L38" s="1903"/>
      <c r="M38" s="1903"/>
      <c r="N38" s="1903"/>
      <c r="O38" s="1903"/>
      <c r="P38" s="1903"/>
      <c r="Q38" s="1903"/>
      <c r="R38" s="1903"/>
      <c r="S38" s="1903"/>
      <c r="T38" s="1904"/>
      <c r="U38" s="36"/>
      <c r="V38" s="36"/>
      <c r="W38" s="36"/>
      <c r="X38" s="36"/>
      <c r="Y38" s="36"/>
      <c r="Z38" s="37"/>
      <c r="AA38" s="1"/>
      <c r="AB38" s="1"/>
      <c r="AC38" s="1"/>
    </row>
    <row r="39" spans="1:53" ht="1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678"/>
      <c r="J40" s="678"/>
      <c r="K40" s="680"/>
      <c r="L40" s="679"/>
    </row>
    <row r="41" spans="1:53">
      <c r="I41" s="678"/>
      <c r="J41" s="678"/>
      <c r="K41" s="680"/>
      <c r="L41" s="679"/>
      <c r="N41" s="679"/>
    </row>
    <row r="42" spans="1:53" ht="23.25" customHeight="1">
      <c r="J42" s="678"/>
      <c r="K42" s="678"/>
      <c r="L42" s="679"/>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row>
    <row r="43" spans="1:53" ht="14.5" customHeight="1">
      <c r="H43" s="98"/>
      <c r="I43" s="98"/>
      <c r="J43" s="678"/>
      <c r="K43" s="98"/>
      <c r="L43" s="679"/>
      <c r="M43" s="654"/>
      <c r="N43" s="689"/>
      <c r="O43" s="689"/>
      <c r="P43" s="654"/>
      <c r="Q43" s="654"/>
      <c r="R43" s="654"/>
      <c r="T43" s="689"/>
      <c r="AC43" s="654"/>
      <c r="AD43" s="654"/>
      <c r="AE43" s="654"/>
      <c r="AF43" s="654"/>
      <c r="AG43" s="654"/>
      <c r="AH43" s="654"/>
      <c r="AI43" s="654"/>
      <c r="AJ43" s="654"/>
      <c r="AK43" s="654"/>
      <c r="AL43" s="654"/>
      <c r="AM43" s="654"/>
      <c r="AN43" s="654"/>
      <c r="AO43" s="654"/>
      <c r="AP43" s="654"/>
      <c r="AQ43" s="654"/>
      <c r="AR43" s="654"/>
      <c r="AS43" s="654"/>
      <c r="AT43" s="654"/>
      <c r="AU43" s="654"/>
      <c r="AV43" s="654"/>
      <c r="AW43" s="654"/>
      <c r="AX43" s="654"/>
      <c r="AY43" s="654"/>
      <c r="AZ43" s="654"/>
    </row>
    <row r="44" spans="1:53">
      <c r="G44">
        <v>2986147.7500000019</v>
      </c>
      <c r="AB44" s="98"/>
      <c r="AC44" s="98"/>
      <c r="AD44" s="98"/>
      <c r="AE44" s="98"/>
      <c r="AF44" s="98"/>
      <c r="AG44" s="98"/>
      <c r="AH44" s="98"/>
      <c r="AI44" s="98"/>
      <c r="AJ44" s="98"/>
      <c r="AK44" s="98"/>
      <c r="AL44" s="98"/>
      <c r="AM44" s="98"/>
      <c r="AN44" s="98"/>
      <c r="AO44" s="98"/>
      <c r="AP44" s="98"/>
      <c r="AQ44" s="98"/>
      <c r="AR44" s="98"/>
      <c r="AS44" s="98"/>
      <c r="AT44" s="98"/>
      <c r="AU44" s="98"/>
      <c r="AV44" s="98"/>
      <c r="AW44" s="98"/>
      <c r="AX44" s="98"/>
    </row>
    <row r="45" spans="1:53">
      <c r="G45" s="98">
        <f>H19-G44</f>
        <v>3902012.8700000178</v>
      </c>
      <c r="H45" s="98"/>
      <c r="J45" s="98"/>
      <c r="K45" s="654"/>
      <c r="L45" s="689"/>
      <c r="M45" s="689"/>
      <c r="N45" s="654"/>
      <c r="O45" s="654"/>
      <c r="P45" s="654"/>
      <c r="R45" s="689"/>
      <c r="S45" s="689"/>
      <c r="U45" s="689"/>
      <c r="X45" s="689"/>
      <c r="AD45" s="654"/>
      <c r="AE45" s="654"/>
      <c r="AF45" s="654"/>
      <c r="AG45" s="654"/>
      <c r="AH45" s="654"/>
      <c r="AI45" s="654"/>
      <c r="AJ45" s="654"/>
      <c r="AK45" s="654"/>
      <c r="AL45" s="654"/>
      <c r="AM45" s="654"/>
      <c r="AN45" s="654"/>
      <c r="AO45" s="654"/>
      <c r="AP45" s="654"/>
      <c r="AQ45" s="654"/>
      <c r="AR45" s="654"/>
      <c r="AS45" s="654"/>
      <c r="AT45" s="654"/>
      <c r="AU45" s="654"/>
      <c r="AV45" s="654"/>
    </row>
    <row r="46" spans="1:53">
      <c r="G46" s="98"/>
      <c r="H46" s="98"/>
      <c r="J46" s="98"/>
      <c r="K46" s="654"/>
      <c r="L46" s="689"/>
      <c r="M46" s="689"/>
      <c r="N46" s="654"/>
      <c r="O46" s="654"/>
      <c r="P46" s="654"/>
      <c r="R46" s="689"/>
      <c r="S46" s="689"/>
      <c r="U46" s="689"/>
      <c r="X46" s="689"/>
      <c r="AD46" s="654"/>
      <c r="AE46" s="654"/>
      <c r="AF46" s="654"/>
      <c r="AG46" s="654"/>
      <c r="AH46" s="654"/>
      <c r="AI46" s="654"/>
      <c r="AJ46" s="654"/>
      <c r="AK46" s="654"/>
      <c r="AL46" s="654"/>
      <c r="AM46" s="654"/>
      <c r="AN46" s="654"/>
      <c r="AO46" s="654"/>
      <c r="AP46" s="654"/>
      <c r="AQ46" s="654"/>
      <c r="AR46" s="654"/>
      <c r="AS46" s="654"/>
      <c r="AT46" s="654"/>
      <c r="AU46" s="654"/>
      <c r="AV46" s="654"/>
      <c r="AW46" s="654"/>
    </row>
    <row r="47" spans="1:53">
      <c r="G47" s="98"/>
      <c r="H47" s="98"/>
      <c r="J47" s="98"/>
      <c r="K47" s="654"/>
      <c r="L47" s="689"/>
      <c r="M47" s="689"/>
      <c r="N47" s="654"/>
      <c r="O47" s="654"/>
      <c r="P47" s="654"/>
      <c r="R47" s="689"/>
      <c r="S47" s="689"/>
      <c r="U47" s="689"/>
      <c r="X47" s="689"/>
    </row>
    <row r="48" spans="1:53">
      <c r="G48" s="98"/>
      <c r="H48" s="98"/>
      <c r="J48" s="98"/>
      <c r="K48" s="654"/>
      <c r="L48" s="689"/>
      <c r="M48" s="689"/>
      <c r="N48" s="654"/>
      <c r="O48" s="654"/>
      <c r="P48" s="654"/>
      <c r="R48" s="689"/>
      <c r="S48" s="689"/>
      <c r="U48" s="689"/>
      <c r="X48" s="689"/>
    </row>
    <row r="49" spans="6:50">
      <c r="F49" s="678"/>
      <c r="G49" s="98"/>
      <c r="H49" s="98"/>
      <c r="J49" s="98"/>
      <c r="K49" s="679"/>
      <c r="L49" s="689"/>
      <c r="M49" s="689"/>
      <c r="N49" s="654"/>
      <c r="O49" s="654"/>
      <c r="P49" s="654"/>
      <c r="R49" s="689"/>
      <c r="S49" s="689"/>
      <c r="U49" s="689"/>
      <c r="X49" s="689"/>
      <c r="AC49" s="678"/>
      <c r="AD49" s="678"/>
      <c r="AE49" s="678"/>
      <c r="AF49" s="678"/>
      <c r="AG49" s="678"/>
      <c r="AH49" s="678"/>
      <c r="AI49" s="678"/>
      <c r="AJ49" s="678"/>
      <c r="AK49" s="678"/>
      <c r="AL49" s="678"/>
      <c r="AM49" s="678"/>
      <c r="AN49" s="678"/>
      <c r="AO49" s="678"/>
      <c r="AP49" s="678"/>
      <c r="AQ49" s="678"/>
      <c r="AR49" s="678"/>
      <c r="AS49" s="678"/>
      <c r="AT49" s="678"/>
      <c r="AU49" s="678"/>
      <c r="AV49" s="678"/>
      <c r="AW49" s="678"/>
      <c r="AX49" s="678"/>
    </row>
    <row r="50" spans="6:50">
      <c r="F50" s="678"/>
      <c r="G50" s="98"/>
      <c r="H50" s="98"/>
      <c r="J50" s="98"/>
      <c r="K50" s="679"/>
      <c r="L50" s="689"/>
      <c r="M50" s="689"/>
      <c r="N50" s="654"/>
      <c r="O50" s="654"/>
      <c r="P50" s="654"/>
      <c r="R50" s="689"/>
      <c r="S50" s="689"/>
      <c r="U50" s="689"/>
      <c r="X50" s="689"/>
      <c r="AC50" s="678"/>
      <c r="AD50" s="678"/>
      <c r="AE50" s="678"/>
      <c r="AF50" s="678"/>
      <c r="AG50" s="678"/>
      <c r="AH50" s="678"/>
      <c r="AI50" s="678"/>
      <c r="AJ50" s="678"/>
      <c r="AK50" s="678"/>
      <c r="AL50" s="678"/>
      <c r="AM50" s="678"/>
      <c r="AN50" s="678"/>
      <c r="AO50" s="678"/>
      <c r="AP50" s="678"/>
      <c r="AQ50" s="678"/>
      <c r="AR50" s="678"/>
      <c r="AS50" s="678"/>
      <c r="AT50" s="678"/>
      <c r="AU50" s="678"/>
      <c r="AV50" s="678"/>
      <c r="AW50" s="678"/>
      <c r="AX50" s="678"/>
    </row>
    <row r="51" spans="6:50">
      <c r="F51" s="654">
        <v>24554163.370000001</v>
      </c>
      <c r="G51">
        <v>247.98</v>
      </c>
      <c r="H51" s="98"/>
      <c r="I51" s="654"/>
      <c r="J51" s="98"/>
      <c r="K51" s="654"/>
      <c r="L51" s="689"/>
      <c r="M51" s="654">
        <v>24554163.370000001</v>
      </c>
      <c r="N51" s="654">
        <f t="shared" ref="N51:N65" si="34">M51/$M$72</f>
        <v>0.57581346355559193</v>
      </c>
      <c r="O51" s="654">
        <f t="shared" ref="O51:O65" si="35">N51*$M$73</f>
        <v>0</v>
      </c>
      <c r="P51" s="654">
        <f t="shared" ref="P51:P65" si="36">M51+O51</f>
        <v>24554163.370000001</v>
      </c>
      <c r="R51" s="689"/>
      <c r="S51" s="689"/>
      <c r="U51" s="689"/>
      <c r="X51" s="689"/>
      <c r="AC51" s="678"/>
      <c r="AD51" s="678"/>
      <c r="AE51" s="678"/>
      <c r="AF51" s="678"/>
      <c r="AG51" s="678"/>
      <c r="AH51" s="678"/>
      <c r="AI51" s="678"/>
      <c r="AJ51" s="678"/>
      <c r="AK51" s="678"/>
      <c r="AL51" s="678"/>
      <c r="AM51" s="678"/>
      <c r="AN51" s="678"/>
      <c r="AO51" s="678"/>
      <c r="AP51" s="678"/>
      <c r="AQ51" s="678"/>
      <c r="AR51" s="678"/>
      <c r="AS51" s="678"/>
      <c r="AT51" s="678"/>
      <c r="AU51" s="678"/>
      <c r="AV51" s="678"/>
      <c r="AW51" s="678"/>
      <c r="AX51" s="678"/>
    </row>
    <row r="52" spans="6:50">
      <c r="F52" s="654">
        <v>10941829.970000001</v>
      </c>
      <c r="G52">
        <v>3452</v>
      </c>
      <c r="I52" s="654"/>
      <c r="J52" s="98"/>
      <c r="K52" s="654"/>
      <c r="L52" s="689"/>
      <c r="M52" s="654">
        <v>10941829.970000001</v>
      </c>
      <c r="N52" s="654">
        <f t="shared" si="34"/>
        <v>0.25659408214086826</v>
      </c>
      <c r="O52" s="654">
        <f t="shared" si="35"/>
        <v>0</v>
      </c>
      <c r="P52" s="654">
        <f t="shared" si="36"/>
        <v>10941829.970000001</v>
      </c>
      <c r="R52" s="689"/>
      <c r="S52" s="689"/>
      <c r="U52" s="689"/>
      <c r="X52" s="689"/>
    </row>
    <row r="53" spans="6:50">
      <c r="F53" s="654">
        <v>7146572.2199999997</v>
      </c>
      <c r="G53">
        <v>4549.1400000000003</v>
      </c>
      <c r="I53" s="654"/>
      <c r="K53" s="654"/>
      <c r="M53" s="654">
        <v>7146572.2199999997</v>
      </c>
      <c r="N53" s="654">
        <f t="shared" si="34"/>
        <v>0.16759245430353978</v>
      </c>
      <c r="O53" s="654">
        <f t="shared" si="35"/>
        <v>0</v>
      </c>
      <c r="P53" s="654">
        <f t="shared" si="36"/>
        <v>7146572.2199999997</v>
      </c>
    </row>
    <row r="54" spans="6:50">
      <c r="F54" s="654"/>
      <c r="G54">
        <v>6227.72</v>
      </c>
      <c r="I54" s="654"/>
      <c r="K54" s="654"/>
      <c r="M54" s="654"/>
      <c r="N54" s="654">
        <f t="shared" si="34"/>
        <v>0</v>
      </c>
      <c r="O54" s="654">
        <f t="shared" si="35"/>
        <v>0</v>
      </c>
      <c r="P54" s="654">
        <f t="shared" si="36"/>
        <v>0</v>
      </c>
    </row>
    <row r="55" spans="6:50">
      <c r="F55" s="654"/>
      <c r="G55">
        <v>10179.24</v>
      </c>
      <c r="I55" s="654"/>
      <c r="K55" s="654"/>
      <c r="M55" s="654"/>
      <c r="N55" s="654">
        <f t="shared" si="34"/>
        <v>0</v>
      </c>
      <c r="O55" s="654">
        <f t="shared" si="35"/>
        <v>0</v>
      </c>
      <c r="P55" s="654">
        <f t="shared" si="36"/>
        <v>0</v>
      </c>
    </row>
    <row r="56" spans="6:50">
      <c r="F56" s="654"/>
      <c r="G56">
        <v>19067.53</v>
      </c>
      <c r="I56" s="654"/>
      <c r="K56" s="654"/>
      <c r="M56" s="654"/>
      <c r="N56" s="654">
        <f t="shared" si="34"/>
        <v>0</v>
      </c>
      <c r="O56" s="654">
        <f t="shared" si="35"/>
        <v>0</v>
      </c>
      <c r="P56" s="654">
        <f t="shared" si="36"/>
        <v>0</v>
      </c>
    </row>
    <row r="57" spans="6:50">
      <c r="F57" s="654"/>
      <c r="G57">
        <v>24560.14</v>
      </c>
      <c r="I57" s="654"/>
      <c r="K57" s="654"/>
      <c r="M57" s="654"/>
      <c r="N57" s="654">
        <f t="shared" si="34"/>
        <v>0</v>
      </c>
      <c r="O57" s="654">
        <f t="shared" si="35"/>
        <v>0</v>
      </c>
      <c r="P57" s="654">
        <f t="shared" si="36"/>
        <v>0</v>
      </c>
    </row>
    <row r="58" spans="6:50">
      <c r="F58" s="654"/>
      <c r="G58">
        <v>32255.25</v>
      </c>
      <c r="H58" s="654"/>
      <c r="I58" s="654"/>
      <c r="K58" s="654"/>
      <c r="M58" s="654"/>
      <c r="N58" s="654">
        <f t="shared" si="34"/>
        <v>0</v>
      </c>
      <c r="O58" s="654">
        <f t="shared" si="35"/>
        <v>0</v>
      </c>
      <c r="P58" s="654">
        <f t="shared" si="36"/>
        <v>0</v>
      </c>
    </row>
    <row r="59" spans="6:50">
      <c r="F59" s="654"/>
      <c r="H59" s="654"/>
      <c r="I59" s="654"/>
      <c r="K59" s="654"/>
      <c r="M59" s="654"/>
      <c r="N59" s="654">
        <f t="shared" si="34"/>
        <v>0</v>
      </c>
      <c r="O59" s="654">
        <f t="shared" si="35"/>
        <v>0</v>
      </c>
      <c r="P59" s="654">
        <f t="shared" si="36"/>
        <v>0</v>
      </c>
    </row>
    <row r="60" spans="6:50">
      <c r="F60" s="654"/>
      <c r="H60" s="654"/>
      <c r="I60" s="654"/>
      <c r="K60" s="654"/>
      <c r="M60" s="654"/>
      <c r="N60" s="654">
        <f t="shared" si="34"/>
        <v>0</v>
      </c>
      <c r="O60" s="654">
        <f t="shared" si="35"/>
        <v>0</v>
      </c>
      <c r="P60" s="654">
        <f t="shared" si="36"/>
        <v>0</v>
      </c>
    </row>
    <row r="61" spans="6:50">
      <c r="F61" s="654"/>
      <c r="H61" s="654"/>
      <c r="I61" s="654"/>
      <c r="K61" s="654"/>
      <c r="M61" s="654"/>
      <c r="N61" s="654">
        <f t="shared" si="34"/>
        <v>0</v>
      </c>
      <c r="O61" s="654">
        <f t="shared" si="35"/>
        <v>0</v>
      </c>
      <c r="P61" s="654">
        <f t="shared" si="36"/>
        <v>0</v>
      </c>
    </row>
    <row r="62" spans="6:50">
      <c r="F62" s="654"/>
      <c r="H62" s="654"/>
      <c r="I62" s="654"/>
      <c r="K62" s="654"/>
      <c r="M62" s="654"/>
      <c r="N62" s="654">
        <f t="shared" si="34"/>
        <v>0</v>
      </c>
      <c r="O62" s="654">
        <f t="shared" si="35"/>
        <v>0</v>
      </c>
      <c r="P62" s="654">
        <f t="shared" si="36"/>
        <v>0</v>
      </c>
    </row>
    <row r="63" spans="6:50">
      <c r="F63" s="654"/>
      <c r="H63" s="654"/>
      <c r="I63" s="654"/>
      <c r="K63" s="654"/>
      <c r="M63" s="654"/>
      <c r="N63" s="654">
        <f t="shared" si="34"/>
        <v>0</v>
      </c>
      <c r="O63" s="654">
        <f t="shared" si="35"/>
        <v>0</v>
      </c>
      <c r="P63" s="654">
        <f t="shared" si="36"/>
        <v>0</v>
      </c>
    </row>
    <row r="64" spans="6:50">
      <c r="F64" s="654"/>
      <c r="H64" s="654"/>
      <c r="I64" s="654"/>
      <c r="K64" s="654"/>
      <c r="M64" s="654"/>
      <c r="N64" s="654">
        <f t="shared" si="34"/>
        <v>0</v>
      </c>
      <c r="O64" s="654">
        <f t="shared" si="35"/>
        <v>0</v>
      </c>
      <c r="P64" s="654">
        <f t="shared" si="36"/>
        <v>0</v>
      </c>
    </row>
    <row r="65" spans="5:50">
      <c r="F65" s="654"/>
      <c r="H65" s="654"/>
      <c r="K65" s="654"/>
      <c r="N65" s="654">
        <f t="shared" si="34"/>
        <v>0</v>
      </c>
      <c r="O65" s="654">
        <f t="shared" si="35"/>
        <v>0</v>
      </c>
      <c r="P65" s="654">
        <f t="shared" si="36"/>
        <v>0</v>
      </c>
    </row>
    <row r="66" spans="5:50">
      <c r="H66" s="654"/>
      <c r="N66" s="654"/>
      <c r="O66" s="654"/>
      <c r="P66" s="654"/>
    </row>
    <row r="67" spans="5:50">
      <c r="H67" s="654"/>
      <c r="M67" s="678"/>
    </row>
    <row r="68" spans="5:50">
      <c r="H68" s="654"/>
      <c r="K68" s="678"/>
      <c r="M68" s="678"/>
    </row>
    <row r="69" spans="5:50">
      <c r="H69" s="654"/>
      <c r="K69" s="678"/>
    </row>
    <row r="70" spans="5:50">
      <c r="H70" s="654"/>
      <c r="K70" s="678"/>
    </row>
    <row r="71" spans="5:50">
      <c r="H71" s="654"/>
    </row>
    <row r="72" spans="5:50">
      <c r="E72" s="654"/>
      <c r="G72" s="98"/>
      <c r="H72" s="654"/>
      <c r="J72" s="98"/>
      <c r="K72" s="654"/>
      <c r="L72" s="689"/>
      <c r="M72" s="935">
        <f>SUM(M51:M65)</f>
        <v>42642565.560000002</v>
      </c>
      <c r="N72" s="654"/>
      <c r="O72" s="654"/>
      <c r="P72" s="654"/>
      <c r="R72" s="689"/>
      <c r="S72" s="689"/>
      <c r="U72" s="689"/>
      <c r="X72" s="689"/>
      <c r="AB72" s="98"/>
      <c r="AC72" s="98"/>
      <c r="AD72" s="98"/>
      <c r="AE72" s="98"/>
      <c r="AF72" s="98"/>
      <c r="AG72" s="98"/>
      <c r="AH72" s="98"/>
      <c r="AI72" s="98"/>
      <c r="AJ72" s="98"/>
      <c r="AK72" s="98"/>
      <c r="AL72" s="98"/>
      <c r="AM72" s="98"/>
      <c r="AN72" s="98"/>
      <c r="AO72" s="98"/>
      <c r="AP72" s="98"/>
      <c r="AQ72" s="98"/>
      <c r="AR72" s="98"/>
      <c r="AS72" s="98"/>
      <c r="AT72" s="98"/>
      <c r="AU72" s="98"/>
      <c r="AV72" s="98"/>
      <c r="AW72" s="98"/>
      <c r="AX72" s="98"/>
    </row>
    <row r="73" spans="5:50">
      <c r="E73" s="654"/>
      <c r="G73" s="654"/>
      <c r="H73" s="654"/>
      <c r="J73" s="98"/>
      <c r="K73" s="654"/>
      <c r="L73" s="689"/>
      <c r="M73" s="679">
        <f>E1-O22</f>
        <v>0</v>
      </c>
      <c r="N73" s="654"/>
      <c r="O73" s="654"/>
      <c r="P73" s="654"/>
      <c r="R73" s="689"/>
      <c r="S73" s="689"/>
      <c r="U73" s="689"/>
      <c r="X73" s="689"/>
      <c r="AD73" s="654"/>
      <c r="AE73" s="654"/>
      <c r="AF73" s="654"/>
      <c r="AG73" s="654"/>
      <c r="AH73" s="654"/>
      <c r="AI73" s="654"/>
      <c r="AJ73" s="654"/>
      <c r="AK73" s="654"/>
      <c r="AL73" s="654"/>
      <c r="AM73" s="654"/>
      <c r="AN73" s="654"/>
      <c r="AO73" s="654"/>
      <c r="AP73" s="654"/>
      <c r="AQ73" s="654"/>
      <c r="AR73" s="654"/>
      <c r="AS73" s="654"/>
      <c r="AT73" s="654"/>
      <c r="AU73" s="654"/>
      <c r="AV73" s="654"/>
      <c r="AW73" s="654"/>
    </row>
    <row r="74" spans="5:50">
      <c r="G74" s="98"/>
      <c r="H74" s="654"/>
      <c r="J74" s="98"/>
      <c r="K74" s="654"/>
      <c r="L74" s="689"/>
      <c r="M74" s="679">
        <f>M73+N25</f>
        <v>0</v>
      </c>
      <c r="N74" s="654"/>
      <c r="O74" s="654"/>
      <c r="P74" s="654"/>
      <c r="R74" s="689"/>
      <c r="S74" s="689"/>
      <c r="U74" s="689"/>
      <c r="X74" s="689"/>
      <c r="AD74" s="654"/>
      <c r="AE74" s="654"/>
      <c r="AF74" s="654"/>
      <c r="AG74" s="654"/>
      <c r="AH74" s="654"/>
      <c r="AI74" s="654"/>
      <c r="AJ74" s="654"/>
      <c r="AK74" s="654"/>
      <c r="AL74" s="654"/>
      <c r="AM74" s="654"/>
      <c r="AN74" s="654"/>
      <c r="AO74" s="654"/>
      <c r="AP74" s="654"/>
      <c r="AQ74" s="654"/>
      <c r="AR74" s="654"/>
      <c r="AS74" s="654"/>
      <c r="AT74" s="654"/>
      <c r="AU74" s="654"/>
      <c r="AV74" s="654"/>
      <c r="AW74" s="654"/>
      <c r="AX74" s="654"/>
    </row>
    <row r="75" spans="5:50">
      <c r="G75" s="98"/>
      <c r="H75" s="654"/>
      <c r="J75" s="98"/>
      <c r="K75" s="654"/>
      <c r="L75" s="689"/>
      <c r="M75" s="689"/>
      <c r="N75" s="654"/>
      <c r="O75" s="654"/>
      <c r="P75" s="654"/>
      <c r="R75" s="689"/>
      <c r="S75" s="689"/>
      <c r="U75" s="689"/>
      <c r="X75" s="689"/>
    </row>
    <row r="76" spans="5:50">
      <c r="G76" s="98"/>
      <c r="H76" s="654"/>
      <c r="J76" s="98"/>
      <c r="K76" s="654"/>
      <c r="L76" s="689"/>
      <c r="M76" s="689"/>
      <c r="N76" s="654"/>
      <c r="O76" s="654"/>
      <c r="P76" s="654"/>
      <c r="R76" s="689"/>
      <c r="S76" s="689"/>
      <c r="U76" s="689"/>
      <c r="X76" s="689"/>
    </row>
    <row r="77" spans="5:50">
      <c r="G77" s="98"/>
      <c r="H77" s="654"/>
      <c r="J77" s="98"/>
      <c r="K77" s="654"/>
      <c r="L77" s="689"/>
      <c r="M77" s="689"/>
      <c r="N77" s="654"/>
      <c r="O77" s="654"/>
      <c r="P77" s="654"/>
      <c r="R77" s="689"/>
      <c r="S77" s="689"/>
      <c r="U77" s="689"/>
      <c r="X77" s="689"/>
      <c r="AD77" s="654"/>
      <c r="AE77" s="654"/>
      <c r="AF77" s="654"/>
      <c r="AG77" s="654"/>
      <c r="AH77" s="654"/>
      <c r="AI77" s="654"/>
      <c r="AJ77" s="654"/>
      <c r="AK77" s="654"/>
      <c r="AL77" s="654"/>
      <c r="AM77" s="654"/>
      <c r="AN77" s="654"/>
      <c r="AO77" s="654"/>
      <c r="AP77" s="654"/>
      <c r="AQ77" s="654"/>
      <c r="AR77" s="654"/>
      <c r="AS77" s="654"/>
      <c r="AT77" s="654"/>
      <c r="AU77" s="654"/>
      <c r="AV77" s="654"/>
      <c r="AW77" s="654"/>
    </row>
    <row r="78" spans="5:50">
      <c r="G78" s="98"/>
      <c r="J78" s="98"/>
      <c r="K78" s="654"/>
      <c r="L78" s="689"/>
      <c r="M78" s="689"/>
      <c r="N78" s="654"/>
      <c r="O78" s="654"/>
      <c r="P78" s="654"/>
      <c r="R78" s="689"/>
      <c r="S78" s="689"/>
      <c r="U78" s="689"/>
      <c r="X78" s="689"/>
      <c r="AD78" s="654"/>
      <c r="AE78" s="654"/>
      <c r="AF78" s="654"/>
      <c r="AG78" s="654"/>
      <c r="AH78" s="654"/>
      <c r="AI78" s="654"/>
      <c r="AJ78" s="654"/>
      <c r="AK78" s="654"/>
      <c r="AL78" s="654"/>
      <c r="AM78" s="654"/>
      <c r="AN78" s="654"/>
      <c r="AO78" s="654"/>
      <c r="AP78" s="654"/>
      <c r="AQ78" s="654"/>
      <c r="AR78" s="654"/>
      <c r="AS78" s="654"/>
      <c r="AT78" s="654"/>
      <c r="AU78" s="654"/>
      <c r="AV78" s="654"/>
      <c r="AW78" s="654"/>
      <c r="AX78" s="654"/>
    </row>
    <row r="79" spans="5:50">
      <c r="G79" s="98"/>
      <c r="J79" s="98"/>
      <c r="K79" s="654"/>
      <c r="L79" s="689"/>
      <c r="M79" s="689"/>
      <c r="N79" s="654"/>
      <c r="O79" s="654"/>
      <c r="P79" s="654"/>
      <c r="R79" s="689"/>
      <c r="S79" s="689"/>
      <c r="U79" s="689"/>
      <c r="X79" s="689"/>
    </row>
    <row r="80" spans="5:50">
      <c r="F80" s="98"/>
      <c r="G80" s="98"/>
      <c r="I80" s="654"/>
      <c r="J80" s="654"/>
      <c r="K80" s="689"/>
      <c r="L80" s="689"/>
      <c r="M80" s="654"/>
      <c r="N80" s="654"/>
      <c r="O80" s="654"/>
      <c r="Q80" s="681"/>
      <c r="R80" s="689"/>
      <c r="S80" s="689"/>
      <c r="T80" s="689"/>
      <c r="W80" s="689"/>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row>
    <row r="81" spans="2:54">
      <c r="B81" t="s">
        <v>842</v>
      </c>
      <c r="C81" t="s">
        <v>843</v>
      </c>
      <c r="D81" t="s">
        <v>844</v>
      </c>
      <c r="E81" t="s">
        <v>851</v>
      </c>
      <c r="F81" t="s">
        <v>852</v>
      </c>
      <c r="G81" t="s">
        <v>853</v>
      </c>
      <c r="H81" t="s">
        <v>797</v>
      </c>
      <c r="I81" s="654" t="s">
        <v>845</v>
      </c>
      <c r="J81" t="s">
        <v>846</v>
      </c>
      <c r="K81" t="s">
        <v>5864</v>
      </c>
      <c r="L81" t="s">
        <v>5865</v>
      </c>
      <c r="M81" t="s">
        <v>854</v>
      </c>
      <c r="N81" t="s">
        <v>855</v>
      </c>
      <c r="O81" t="s">
        <v>848</v>
      </c>
      <c r="P81" t="s">
        <v>874</v>
      </c>
      <c r="Q81" t="s">
        <v>849</v>
      </c>
      <c r="R81" t="s">
        <v>856</v>
      </c>
      <c r="S81" t="s">
        <v>858</v>
      </c>
      <c r="T81" t="s">
        <v>859</v>
      </c>
      <c r="U81" t="s">
        <v>857</v>
      </c>
      <c r="V81" t="s">
        <v>860</v>
      </c>
      <c r="W81" t="s">
        <v>847</v>
      </c>
      <c r="X81" t="s">
        <v>867</v>
      </c>
      <c r="Y81" t="s">
        <v>875</v>
      </c>
      <c r="Z81" t="s">
        <v>861</v>
      </c>
      <c r="AA81" s="98" t="s">
        <v>850</v>
      </c>
      <c r="AB81" s="98" t="s">
        <v>868</v>
      </c>
      <c r="AC81" s="98">
        <v>45839</v>
      </c>
      <c r="AD81" s="98">
        <v>45870</v>
      </c>
      <c r="AE81" s="98">
        <v>45901</v>
      </c>
      <c r="AF81" s="98">
        <v>45931</v>
      </c>
      <c r="AG81" s="98">
        <v>45962</v>
      </c>
      <c r="AH81" s="98">
        <v>45992</v>
      </c>
      <c r="AI81" s="98">
        <v>46023</v>
      </c>
      <c r="AJ81" s="98">
        <v>46054</v>
      </c>
      <c r="AK81" s="98">
        <v>46082</v>
      </c>
      <c r="AL81" s="98">
        <v>46113</v>
      </c>
      <c r="AM81" s="98">
        <v>46143</v>
      </c>
      <c r="AN81" s="98">
        <v>46174</v>
      </c>
      <c r="AO81" s="98">
        <v>46204</v>
      </c>
      <c r="AP81" s="98">
        <v>46235</v>
      </c>
      <c r="AQ81" s="98">
        <v>46266</v>
      </c>
      <c r="AR81" s="98">
        <v>46296</v>
      </c>
      <c r="AS81" s="98">
        <v>46327</v>
      </c>
      <c r="AT81" s="98">
        <v>46357</v>
      </c>
      <c r="AU81" s="98">
        <v>46388</v>
      </c>
      <c r="AV81" s="98">
        <v>46419</v>
      </c>
      <c r="AW81" s="98"/>
      <c r="AX81" s="98"/>
      <c r="AY81" s="98"/>
      <c r="AZ81" s="98"/>
      <c r="BA81" s="98"/>
      <c r="BB81" s="98"/>
    </row>
    <row r="82" spans="2:54">
      <c r="B82" t="s">
        <v>5</v>
      </c>
      <c r="D82">
        <v>408.32</v>
      </c>
      <c r="E82">
        <v>4851</v>
      </c>
      <c r="F82" s="98">
        <v>45868</v>
      </c>
      <c r="G82" s="98">
        <v>46416</v>
      </c>
      <c r="H82" t="s">
        <v>1012</v>
      </c>
      <c r="I82" s="654">
        <v>46440</v>
      </c>
      <c r="J82" s="654">
        <v>198906162.61000001</v>
      </c>
      <c r="K82" s="689">
        <v>94220171.349999994</v>
      </c>
      <c r="L82" s="689"/>
      <c r="M82" s="654">
        <v>0.6613</v>
      </c>
      <c r="N82" s="654">
        <v>0.52990000000000004</v>
      </c>
      <c r="O82" s="654">
        <v>131535289.53</v>
      </c>
      <c r="P82" s="654">
        <v>104682626.04000001</v>
      </c>
      <c r="Q82" s="689">
        <v>105402082.84</v>
      </c>
      <c r="R82" s="689"/>
      <c r="S82" s="689">
        <v>0.55830000000000002</v>
      </c>
      <c r="T82" s="689"/>
      <c r="U82" s="689">
        <v>0.57240000000000002</v>
      </c>
      <c r="V82" s="689">
        <v>0.77149999999999996</v>
      </c>
      <c r="W82" s="689">
        <v>920230</v>
      </c>
      <c r="X82" s="689">
        <v>603257.91</v>
      </c>
      <c r="Y82" s="689">
        <v>0.55830000000000002</v>
      </c>
      <c r="Z82">
        <v>513734.34</v>
      </c>
      <c r="AA82">
        <v>513734.34</v>
      </c>
      <c r="AB82" t="s">
        <v>870</v>
      </c>
      <c r="AC82" s="654"/>
      <c r="AD82" s="654"/>
      <c r="AE82" s="654">
        <v>579721.05000000005</v>
      </c>
      <c r="AF82" s="654">
        <v>2766044.15</v>
      </c>
      <c r="AG82" s="654">
        <v>6811937.1500000004</v>
      </c>
      <c r="AH82" s="654">
        <v>11987993.41</v>
      </c>
      <c r="AI82" s="654">
        <v>11446385.539999999</v>
      </c>
      <c r="AJ82" s="654">
        <v>10615173.939999999</v>
      </c>
      <c r="AK82" s="654">
        <v>10022944.17</v>
      </c>
      <c r="AL82" s="654">
        <v>6795310</v>
      </c>
      <c r="AM82" s="654">
        <v>3552179.39</v>
      </c>
      <c r="AN82" s="654">
        <v>4794240.05</v>
      </c>
      <c r="AO82" s="654">
        <v>5849011.6200000001</v>
      </c>
      <c r="AP82" s="654">
        <v>11489135.9</v>
      </c>
      <c r="AQ82" s="654">
        <v>13624772.960000001</v>
      </c>
      <c r="AR82" s="654">
        <v>55925382.509999998</v>
      </c>
      <c r="AS82" s="654">
        <v>24554163.370000001</v>
      </c>
      <c r="AT82" s="654">
        <v>10941829.970000001</v>
      </c>
      <c r="AU82" s="654">
        <v>7146572.2199999997</v>
      </c>
      <c r="AV82" s="654"/>
      <c r="AW82" s="654"/>
      <c r="AX82" s="654"/>
      <c r="AY82" s="654"/>
      <c r="AZ82" s="654"/>
      <c r="BA82" s="654"/>
    </row>
    <row r="83" spans="2:54">
      <c r="B83" t="s">
        <v>5</v>
      </c>
      <c r="D83">
        <v>408.32</v>
      </c>
      <c r="E83">
        <v>4851</v>
      </c>
      <c r="F83" s="98">
        <v>45868</v>
      </c>
      <c r="G83" s="98">
        <v>46416</v>
      </c>
      <c r="H83" t="s">
        <v>1012</v>
      </c>
      <c r="I83" s="654">
        <v>46440</v>
      </c>
      <c r="J83" s="654">
        <v>198906162.61000001</v>
      </c>
      <c r="K83" s="689">
        <v>94220171.349999994</v>
      </c>
      <c r="L83" s="689"/>
      <c r="M83" s="654">
        <v>0.6613</v>
      </c>
      <c r="N83" s="654">
        <v>0.52990000000000004</v>
      </c>
      <c r="O83" s="654">
        <v>131535289.53</v>
      </c>
      <c r="P83" s="654">
        <v>104682626.04000001</v>
      </c>
      <c r="Q83" s="689">
        <v>105402082.84</v>
      </c>
      <c r="R83" s="689"/>
      <c r="S83" s="689">
        <v>0.55830000000000002</v>
      </c>
      <c r="T83" s="689"/>
      <c r="U83" s="689">
        <v>0.57240000000000002</v>
      </c>
      <c r="V83" s="689">
        <v>0.77149999999999996</v>
      </c>
      <c r="W83" s="689">
        <v>920230</v>
      </c>
      <c r="X83" s="689">
        <v>603257.91</v>
      </c>
      <c r="Y83" s="689">
        <v>0.55830000000000002</v>
      </c>
      <c r="Z83">
        <v>513734.34</v>
      </c>
      <c r="AA83">
        <v>513734.34</v>
      </c>
      <c r="AB83" t="s">
        <v>871</v>
      </c>
      <c r="AC83" s="654"/>
      <c r="AD83" s="654"/>
      <c r="AE83" s="654">
        <v>579721.05000000005</v>
      </c>
      <c r="AF83" s="654">
        <v>3345765.2</v>
      </c>
      <c r="AG83" s="654">
        <v>10157702.35</v>
      </c>
      <c r="AH83" s="654">
        <v>22145695.760000002</v>
      </c>
      <c r="AI83" s="654">
        <v>33592081.299999997</v>
      </c>
      <c r="AJ83" s="654">
        <v>44207255.240000002</v>
      </c>
      <c r="AK83" s="654">
        <v>54230199.409999996</v>
      </c>
      <c r="AL83" s="654">
        <v>61025509.409999996</v>
      </c>
      <c r="AM83" s="654">
        <v>64577688.799999997</v>
      </c>
      <c r="AN83" s="654">
        <v>69371928.849999994</v>
      </c>
      <c r="AO83" s="654">
        <v>75220940.469999999</v>
      </c>
      <c r="AP83" s="654">
        <v>86710076.370000005</v>
      </c>
      <c r="AQ83" s="654">
        <v>100334849.33</v>
      </c>
      <c r="AR83" s="654">
        <v>156260231.83000001</v>
      </c>
      <c r="AS83" s="654">
        <v>180814395.19999999</v>
      </c>
      <c r="AT83" s="654">
        <v>191756225.16999999</v>
      </c>
      <c r="AU83" s="654">
        <v>198902797.38999999</v>
      </c>
      <c r="AV83" s="654">
        <v>198902797.38999999</v>
      </c>
      <c r="AW83" s="654"/>
      <c r="AX83" s="654"/>
      <c r="AY83" s="654"/>
      <c r="AZ83" s="654"/>
      <c r="BA83" s="654"/>
      <c r="BB83" s="654"/>
    </row>
    <row r="84" spans="2:54">
      <c r="B84" t="s">
        <v>5</v>
      </c>
      <c r="D84">
        <v>408.32</v>
      </c>
      <c r="E84">
        <v>4851</v>
      </c>
      <c r="F84" s="98">
        <v>45868</v>
      </c>
      <c r="G84" s="98">
        <v>46416</v>
      </c>
      <c r="H84" t="s">
        <v>1012</v>
      </c>
      <c r="I84" s="654">
        <v>46440</v>
      </c>
      <c r="J84" s="654">
        <v>198906162.61000001</v>
      </c>
      <c r="K84" s="689">
        <v>94220171.349999994</v>
      </c>
      <c r="L84" s="689"/>
      <c r="M84" s="654">
        <v>0.6613</v>
      </c>
      <c r="N84" s="654">
        <v>0.52990000000000004</v>
      </c>
      <c r="O84" s="654">
        <v>131535289.53</v>
      </c>
      <c r="P84" s="654">
        <v>104682626.04000001</v>
      </c>
      <c r="Q84" s="689">
        <v>105402082.84</v>
      </c>
      <c r="R84" s="689"/>
      <c r="S84" s="689">
        <v>0.55830000000000002</v>
      </c>
      <c r="T84" s="689"/>
      <c r="U84" s="689">
        <v>0.57240000000000002</v>
      </c>
      <c r="V84" s="689">
        <v>0.77149999999999996</v>
      </c>
      <c r="W84" s="689">
        <v>920230</v>
      </c>
      <c r="X84" s="689">
        <v>603257.91</v>
      </c>
      <c r="Y84" s="689">
        <v>0.55830000000000002</v>
      </c>
      <c r="Z84">
        <v>513734.34</v>
      </c>
      <c r="AA84">
        <v>513734.34</v>
      </c>
      <c r="AB84" t="s">
        <v>872</v>
      </c>
      <c r="AD84">
        <v>138.51</v>
      </c>
      <c r="AE84" s="654">
        <v>2852.79</v>
      </c>
      <c r="AF84" s="654">
        <v>6198.57</v>
      </c>
      <c r="AG84" s="654">
        <v>8830.85</v>
      </c>
      <c r="AH84" s="654">
        <v>18495.84</v>
      </c>
      <c r="AI84" s="654">
        <v>27067.47</v>
      </c>
      <c r="AJ84" s="654">
        <v>33980.82</v>
      </c>
      <c r="AK84" s="654">
        <v>31896.76</v>
      </c>
      <c r="AL84" s="654">
        <v>42004.3</v>
      </c>
      <c r="AM84" s="654">
        <v>35368.79</v>
      </c>
      <c r="AN84" s="654">
        <v>37324.53</v>
      </c>
      <c r="AO84" s="654">
        <v>37033.01</v>
      </c>
      <c r="AP84" s="654">
        <v>39364.449999999997</v>
      </c>
      <c r="AQ84" s="654">
        <v>109651.32</v>
      </c>
      <c r="AR84" s="654">
        <v>236992.83</v>
      </c>
      <c r="AS84" s="654">
        <v>129647.32</v>
      </c>
      <c r="AT84" s="654">
        <v>109014.26</v>
      </c>
      <c r="AU84" s="654">
        <v>14365.58</v>
      </c>
    </row>
    <row r="85" spans="2:54">
      <c r="B85" t="s">
        <v>5</v>
      </c>
      <c r="D85">
        <v>408.32</v>
      </c>
      <c r="E85">
        <v>4851</v>
      </c>
      <c r="F85" s="98">
        <v>45868</v>
      </c>
      <c r="G85" s="98">
        <v>46416</v>
      </c>
      <c r="H85" t="s">
        <v>1012</v>
      </c>
      <c r="I85" s="654">
        <v>46440</v>
      </c>
      <c r="J85" s="654">
        <v>198906162.61000001</v>
      </c>
      <c r="K85" s="689">
        <v>94220171.349999994</v>
      </c>
      <c r="L85" s="689"/>
      <c r="M85" s="654">
        <v>0.6613</v>
      </c>
      <c r="N85" s="654">
        <v>0.52990000000000004</v>
      </c>
      <c r="O85" s="654">
        <v>131535289.53</v>
      </c>
      <c r="P85" s="654">
        <v>104682626.04000001</v>
      </c>
      <c r="Q85" s="689">
        <v>105402082.84</v>
      </c>
      <c r="R85" s="689"/>
      <c r="S85" s="689">
        <v>0.55830000000000002</v>
      </c>
      <c r="T85" s="689"/>
      <c r="U85" s="689">
        <v>0.57240000000000002</v>
      </c>
      <c r="V85" s="689">
        <v>0.77149999999999996</v>
      </c>
      <c r="W85" s="689">
        <v>920230</v>
      </c>
      <c r="X85" s="689">
        <v>603257.91</v>
      </c>
      <c r="Y85" s="689">
        <v>0.55830000000000002</v>
      </c>
      <c r="Z85">
        <v>513734.34</v>
      </c>
      <c r="AA85">
        <v>513734.34</v>
      </c>
      <c r="AB85" t="s">
        <v>873</v>
      </c>
      <c r="AD85">
        <v>138.51</v>
      </c>
      <c r="AE85" s="654">
        <v>2991.3</v>
      </c>
      <c r="AF85" s="654">
        <v>9189.8700000000008</v>
      </c>
      <c r="AG85" s="654">
        <v>18020.72</v>
      </c>
      <c r="AH85" s="654">
        <v>36516.559999999998</v>
      </c>
      <c r="AI85" s="654">
        <v>63584.03</v>
      </c>
      <c r="AJ85" s="654">
        <v>97564.85</v>
      </c>
      <c r="AK85" s="654">
        <v>129461.61</v>
      </c>
      <c r="AL85" s="654">
        <v>171465.91</v>
      </c>
      <c r="AM85" s="654">
        <v>206834.7</v>
      </c>
      <c r="AN85" s="654">
        <v>244159.24</v>
      </c>
      <c r="AO85" s="654">
        <v>281192.25</v>
      </c>
      <c r="AP85" s="654">
        <v>320556.7</v>
      </c>
      <c r="AQ85" s="654">
        <v>430208.02</v>
      </c>
      <c r="AR85" s="654">
        <v>667200.85</v>
      </c>
      <c r="AS85" s="654">
        <v>796848.17</v>
      </c>
      <c r="AT85" s="654">
        <v>905862.43</v>
      </c>
      <c r="AU85" s="654">
        <v>920228.01</v>
      </c>
      <c r="AV85" s="654">
        <v>920228.01</v>
      </c>
    </row>
    <row r="86" spans="2:54">
      <c r="F86" s="98"/>
      <c r="G86" s="98"/>
      <c r="I86" s="98"/>
      <c r="J86" s="654"/>
      <c r="K86" s="689"/>
      <c r="L86" s="689"/>
      <c r="M86" s="654"/>
      <c r="N86" s="654"/>
      <c r="O86" s="654"/>
      <c r="P86" s="654"/>
      <c r="Q86" s="689"/>
      <c r="R86" s="689"/>
      <c r="S86" s="689"/>
      <c r="T86" s="689"/>
      <c r="U86" s="689"/>
      <c r="V86" s="689"/>
      <c r="W86" s="689"/>
      <c r="X86" s="689"/>
      <c r="Y86" s="689"/>
      <c r="AC86" s="654"/>
      <c r="AD86" s="654"/>
      <c r="AE86" s="654"/>
      <c r="AF86" s="654"/>
      <c r="AG86" s="654"/>
      <c r="AH86" s="654"/>
      <c r="AI86" s="654"/>
      <c r="AJ86" s="654"/>
      <c r="AK86" s="654"/>
      <c r="AL86" s="654"/>
      <c r="AM86" s="654"/>
      <c r="AN86" s="654"/>
      <c r="AO86" s="654"/>
      <c r="AP86" s="654"/>
      <c r="AQ86" s="654"/>
      <c r="AR86" s="654"/>
      <c r="AS86" s="654"/>
      <c r="AT86" s="654"/>
      <c r="AU86" s="654"/>
      <c r="AV86" s="654"/>
      <c r="AW86" s="654"/>
      <c r="AX86" s="654"/>
      <c r="AY86" s="654"/>
      <c r="AZ86" s="654"/>
      <c r="BA86" s="654"/>
    </row>
    <row r="87" spans="2:54">
      <c r="F87" s="98"/>
      <c r="G87" s="98"/>
      <c r="I87" s="98"/>
      <c r="J87" s="654"/>
      <c r="K87" s="689"/>
      <c r="L87" s="689"/>
      <c r="M87" s="654"/>
      <c r="N87" s="654"/>
      <c r="O87" s="654"/>
      <c r="P87" s="654"/>
      <c r="Q87" s="689"/>
      <c r="R87" s="689"/>
      <c r="S87" s="689"/>
      <c r="T87" s="689"/>
      <c r="U87" s="689"/>
      <c r="V87" s="689"/>
      <c r="W87" s="689"/>
      <c r="X87" s="689"/>
      <c r="Y87" s="689"/>
      <c r="AC87" s="654"/>
      <c r="AD87" s="654"/>
      <c r="AE87" s="654"/>
      <c r="AF87" s="654"/>
      <c r="AG87" s="654"/>
      <c r="AH87" s="654"/>
      <c r="AI87" s="654"/>
      <c r="AJ87" s="654"/>
      <c r="AK87" s="654"/>
      <c r="AL87" s="654"/>
      <c r="AM87" s="654"/>
      <c r="AN87" s="654"/>
      <c r="AO87" s="654"/>
      <c r="AP87" s="654"/>
      <c r="AQ87" s="654"/>
      <c r="AR87" s="654"/>
      <c r="AS87" s="654"/>
      <c r="AT87" s="654"/>
      <c r="AU87" s="654"/>
      <c r="AV87" s="654"/>
      <c r="AW87" s="654"/>
      <c r="AX87" s="654"/>
      <c r="AY87" s="654"/>
      <c r="AZ87" s="654"/>
      <c r="BA87" s="654"/>
      <c r="BB87" s="654"/>
    </row>
    <row r="88" spans="2:54">
      <c r="F88" s="98"/>
      <c r="G88" s="98"/>
      <c r="I88" s="98"/>
      <c r="J88" s="654"/>
      <c r="K88" s="689"/>
      <c r="L88" s="689"/>
      <c r="M88" s="654"/>
      <c r="N88" s="654"/>
      <c r="O88" s="654"/>
      <c r="P88" s="654"/>
      <c r="Q88" s="689"/>
      <c r="R88" s="689"/>
      <c r="S88" s="689"/>
      <c r="T88" s="689"/>
      <c r="U88" s="689"/>
      <c r="V88" s="689"/>
      <c r="W88" s="689"/>
      <c r="X88" s="689"/>
      <c r="Y88" s="689"/>
      <c r="AE88" s="654"/>
      <c r="AF88" s="654"/>
      <c r="AG88" s="654"/>
      <c r="AH88" s="654"/>
      <c r="AI88" s="654"/>
      <c r="AJ88" s="654"/>
      <c r="AK88" s="654"/>
      <c r="AL88" s="654"/>
      <c r="AM88" s="654"/>
      <c r="AN88" s="654"/>
      <c r="AO88" s="654"/>
      <c r="AP88" s="654"/>
      <c r="AQ88" s="654"/>
      <c r="AR88" s="654"/>
      <c r="AS88" s="654"/>
      <c r="AT88" s="654"/>
      <c r="AU88" s="654"/>
    </row>
    <row r="89" spans="2:54">
      <c r="F89" s="98"/>
      <c r="G89" s="98"/>
      <c r="I89" s="98"/>
      <c r="J89" s="654"/>
      <c r="K89" s="689"/>
      <c r="L89" s="689"/>
      <c r="M89" s="654"/>
      <c r="N89" s="654"/>
      <c r="O89" s="654"/>
      <c r="P89" s="654"/>
      <c r="Q89" s="689"/>
      <c r="R89" s="689"/>
      <c r="S89" s="689"/>
      <c r="T89" s="689"/>
      <c r="U89" s="689"/>
      <c r="V89" s="689"/>
      <c r="W89" s="689"/>
      <c r="X89" s="689"/>
      <c r="Y89" s="689"/>
      <c r="AE89" s="654"/>
      <c r="AF89" s="654"/>
      <c r="AG89" s="654"/>
      <c r="AH89" s="654"/>
      <c r="AI89" s="654"/>
      <c r="AJ89" s="654"/>
      <c r="AK89" s="654"/>
      <c r="AL89" s="654"/>
      <c r="AM89" s="654"/>
      <c r="AN89" s="654"/>
      <c r="AO89" s="654"/>
      <c r="AP89" s="654"/>
      <c r="AQ89" s="654"/>
      <c r="AR89" s="654"/>
      <c r="AS89" s="654"/>
      <c r="AT89" s="654"/>
      <c r="AU89" s="654"/>
      <c r="AV89" s="654"/>
    </row>
  </sheetData>
  <mergeCells count="7">
    <mergeCell ref="B38:T38"/>
    <mergeCell ref="N2:O2"/>
    <mergeCell ref="Q2:R2"/>
    <mergeCell ref="K2:L2"/>
    <mergeCell ref="B2:D2"/>
    <mergeCell ref="E2:F2"/>
    <mergeCell ref="H2:I2"/>
  </mergeCells>
  <pageMargins left="0.7" right="0.7" top="0.75" bottom="0.75" header="0.3" footer="0.3"/>
  <pageSetup paperSize="9" scale="1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90"/>
  <sheetViews>
    <sheetView topLeftCell="A16" zoomScale="85" zoomScaleNormal="85" workbookViewId="0">
      <selection activeCell="E20" sqref="E20"/>
    </sheetView>
  </sheetViews>
  <sheetFormatPr defaultRowHeight="14.5"/>
  <cols>
    <col min="1" max="1" width="11.26953125" style="45" customWidth="1"/>
    <col min="2" max="3" width="14.7265625" customWidth="1"/>
    <col min="4" max="4" width="11.54296875" bestFit="1" customWidth="1"/>
    <col min="5" max="6" width="14.7265625" customWidth="1"/>
    <col min="7" max="7" width="13.1796875" bestFit="1" customWidth="1"/>
    <col min="8" max="9" width="14.7265625" customWidth="1"/>
    <col min="10" max="10" width="13.453125" bestFit="1" customWidth="1"/>
    <col min="11" max="12" width="14.7265625" customWidth="1"/>
    <col min="13" max="13" width="14.1796875" customWidth="1"/>
    <col min="14" max="15" width="14.7265625" customWidth="1"/>
    <col min="16" max="16" width="13.1796875" customWidth="1"/>
    <col min="17" max="17" width="14.26953125" customWidth="1"/>
    <col min="18" max="18" width="18.7265625" bestFit="1" customWidth="1"/>
    <col min="19" max="20" width="14.26953125" bestFit="1" customWidth="1"/>
    <col min="21" max="27" width="14.7265625" bestFit="1" customWidth="1"/>
    <col min="28" max="28" width="22.7265625" bestFit="1" customWidth="1"/>
    <col min="29" max="36" width="14.7265625" bestFit="1" customWidth="1"/>
    <col min="37" max="40" width="14.54296875" bestFit="1" customWidth="1"/>
  </cols>
  <sheetData>
    <row r="1" spans="1:20" ht="15" thickBot="1">
      <c r="B1" s="44">
        <f>SUM(B4:B35)</f>
        <v>884888</v>
      </c>
      <c r="E1" s="44">
        <f>SUM(E4:E35)</f>
        <v>920230</v>
      </c>
    </row>
    <row r="2" spans="1:20">
      <c r="A2" s="46"/>
      <c r="B2" s="1911" t="s">
        <v>28</v>
      </c>
      <c r="C2" s="1912"/>
      <c r="D2" s="1913"/>
      <c r="E2" s="1914" t="s">
        <v>119</v>
      </c>
      <c r="F2" s="1915"/>
      <c r="G2" s="23"/>
      <c r="H2" s="1916" t="s">
        <v>139</v>
      </c>
      <c r="I2" s="1917"/>
      <c r="J2" s="23"/>
      <c r="K2" s="1905" t="s">
        <v>30</v>
      </c>
      <c r="L2" s="1906"/>
      <c r="M2" s="24"/>
      <c r="N2" s="1907" t="s">
        <v>123</v>
      </c>
      <c r="O2" s="1908"/>
    </row>
    <row r="3" spans="1:20" ht="15" thickBot="1">
      <c r="A3" s="47" t="s">
        <v>0</v>
      </c>
      <c r="B3" s="34" t="s">
        <v>309</v>
      </c>
      <c r="C3" s="27" t="s">
        <v>138</v>
      </c>
      <c r="D3" s="26" t="s">
        <v>126</v>
      </c>
      <c r="E3" s="34" t="s">
        <v>137</v>
      </c>
      <c r="F3" s="27" t="s">
        <v>138</v>
      </c>
      <c r="G3" s="26" t="s">
        <v>126</v>
      </c>
      <c r="H3" s="34" t="s">
        <v>124</v>
      </c>
      <c r="I3" s="27" t="s">
        <v>125</v>
      </c>
      <c r="J3" s="27" t="s">
        <v>122</v>
      </c>
      <c r="K3" s="34" t="s">
        <v>485</v>
      </c>
      <c r="L3" s="27" t="s">
        <v>125</v>
      </c>
      <c r="M3" s="27" t="s">
        <v>127</v>
      </c>
      <c r="N3" s="34" t="s">
        <v>124</v>
      </c>
      <c r="O3" s="28" t="s">
        <v>125</v>
      </c>
      <c r="P3" s="2"/>
    </row>
    <row r="4" spans="1:20">
      <c r="A4" s="38">
        <v>45868</v>
      </c>
      <c r="B4" s="49">
        <v>320</v>
      </c>
      <c r="C4" s="29">
        <f>B4</f>
        <v>320</v>
      </c>
      <c r="D4" s="31">
        <f t="shared" ref="D4:D22" si="0">C4/$B$1</f>
        <v>3.6162768621565667E-4</v>
      </c>
      <c r="E4" s="49"/>
      <c r="F4" s="29">
        <f>E4</f>
        <v>0</v>
      </c>
      <c r="G4" s="31">
        <f>F4/$E$1</f>
        <v>0</v>
      </c>
      <c r="H4" s="49">
        <v>247.98</v>
      </c>
      <c r="I4" s="29">
        <f>ROUND(H4,0)</f>
        <v>248</v>
      </c>
      <c r="J4" s="31">
        <f>IF($B$1="",I4/$B$1,I4/$B$1)</f>
        <v>2.8026145681713394E-4</v>
      </c>
      <c r="K4" s="35"/>
      <c r="L4" s="29"/>
      <c r="M4" s="31"/>
      <c r="N4" s="35">
        <f>ROUND(K4-B4,0)</f>
        <v>-320</v>
      </c>
      <c r="O4" s="29">
        <f>N4</f>
        <v>-320</v>
      </c>
      <c r="Q4" s="3" t="s">
        <v>12</v>
      </c>
    </row>
    <row r="5" spans="1:20">
      <c r="A5" s="38">
        <f>EOMONTH(A4,1)</f>
        <v>45900</v>
      </c>
      <c r="B5" s="49">
        <v>4000</v>
      </c>
      <c r="C5" s="29">
        <f t="shared" ref="C5:C22" si="1">C4+B5</f>
        <v>4320</v>
      </c>
      <c r="D5" s="31">
        <f t="shared" si="0"/>
        <v>4.8819737639113651E-3</v>
      </c>
      <c r="E5" s="49">
        <v>138.51</v>
      </c>
      <c r="F5" s="29">
        <f t="shared" ref="F5:F22" si="2">F4+E5</f>
        <v>138.51</v>
      </c>
      <c r="G5" s="31">
        <f t="shared" ref="G5:G22" si="3">F5/$E$1</f>
        <v>1.5051671864642533E-4</v>
      </c>
      <c r="H5" s="49">
        <v>3452</v>
      </c>
      <c r="I5" s="29">
        <f t="shared" ref="I5:I8" si="4">ROUND(I4+H5,0)</f>
        <v>3700</v>
      </c>
      <c r="J5" s="31">
        <f>IF($B$1="",I5/$B$1,I5/$B$1)</f>
        <v>4.1813201218685305E-3</v>
      </c>
      <c r="K5" s="35"/>
      <c r="L5" s="29"/>
      <c r="M5" s="31"/>
      <c r="N5" s="35">
        <f t="shared" ref="N5:N22" si="5">ROUND(K5-B5,0)</f>
        <v>-4000</v>
      </c>
      <c r="O5" s="29">
        <f>N5+O4</f>
        <v>-4320</v>
      </c>
    </row>
    <row r="6" spans="1:20">
      <c r="A6" s="38">
        <f t="shared" ref="A6:A35" si="6">EOMONTH(A5,1)</f>
        <v>45930</v>
      </c>
      <c r="B6" s="49">
        <v>6200</v>
      </c>
      <c r="C6" s="29">
        <f t="shared" si="1"/>
        <v>10520</v>
      </c>
      <c r="D6" s="31">
        <f t="shared" si="0"/>
        <v>1.1888510184339713E-2</v>
      </c>
      <c r="E6" s="49">
        <v>2852.79</v>
      </c>
      <c r="F6" s="29">
        <f t="shared" si="2"/>
        <v>2991.3</v>
      </c>
      <c r="G6" s="31">
        <f t="shared" si="3"/>
        <v>3.2506003933799161E-3</v>
      </c>
      <c r="H6" s="784">
        <v>4549.1400000000003</v>
      </c>
      <c r="I6" s="29">
        <f t="shared" si="4"/>
        <v>8249</v>
      </c>
      <c r="J6" s="31">
        <f t="shared" ref="J6:J8" si="7">IF($B$1="",I6/$B$1,I6/$B$1)</f>
        <v>9.3220836987279749E-3</v>
      </c>
      <c r="K6" s="35"/>
      <c r="L6" s="29"/>
      <c r="M6" s="31"/>
      <c r="N6" s="35">
        <f t="shared" si="5"/>
        <v>-6200</v>
      </c>
      <c r="O6" s="29">
        <f t="shared" ref="O6:O22" si="8">N6+O5</f>
        <v>-10520</v>
      </c>
    </row>
    <row r="7" spans="1:20">
      <c r="A7" s="38">
        <f t="shared" si="6"/>
        <v>45961</v>
      </c>
      <c r="B7" s="49">
        <v>12384</v>
      </c>
      <c r="C7" s="29">
        <f t="shared" si="1"/>
        <v>22904</v>
      </c>
      <c r="D7" s="31">
        <f t="shared" si="0"/>
        <v>2.5883501640885626E-2</v>
      </c>
      <c r="E7" s="49">
        <v>6198.57</v>
      </c>
      <c r="F7" s="29">
        <f t="shared" si="2"/>
        <v>9189.869999999999</v>
      </c>
      <c r="G7" s="31">
        <f t="shared" si="3"/>
        <v>9.9864925073079539E-3</v>
      </c>
      <c r="H7" s="784">
        <v>6227.72</v>
      </c>
      <c r="I7" s="29">
        <f t="shared" si="4"/>
        <v>14477</v>
      </c>
      <c r="J7" s="31">
        <f t="shared" si="7"/>
        <v>1.6360262541700192E-2</v>
      </c>
      <c r="K7" s="35"/>
      <c r="L7" s="29"/>
      <c r="M7" s="31"/>
      <c r="N7" s="35">
        <f t="shared" si="5"/>
        <v>-12384</v>
      </c>
      <c r="O7" s="29">
        <f t="shared" si="8"/>
        <v>-22904</v>
      </c>
    </row>
    <row r="8" spans="1:20">
      <c r="A8" s="38">
        <f t="shared" si="6"/>
        <v>45991</v>
      </c>
      <c r="B8" s="49">
        <v>21904</v>
      </c>
      <c r="C8" s="29">
        <f t="shared" si="1"/>
        <v>44808</v>
      </c>
      <c r="D8" s="31">
        <f t="shared" si="0"/>
        <v>5.0636916762347328E-2</v>
      </c>
      <c r="E8" s="49">
        <v>8830.85</v>
      </c>
      <c r="F8" s="29">
        <f t="shared" si="2"/>
        <v>18020.72</v>
      </c>
      <c r="G8" s="31">
        <f t="shared" si="3"/>
        <v>1.9582843419579887E-2</v>
      </c>
      <c r="H8" s="784">
        <v>10179.24</v>
      </c>
      <c r="I8" s="29">
        <f t="shared" si="4"/>
        <v>24656</v>
      </c>
      <c r="J8" s="31">
        <f t="shared" si="7"/>
        <v>2.7863413222916345E-2</v>
      </c>
      <c r="K8" s="35"/>
      <c r="L8" s="29"/>
      <c r="M8" s="31"/>
      <c r="N8" s="35">
        <f t="shared" si="5"/>
        <v>-21904</v>
      </c>
      <c r="O8" s="29">
        <f t="shared" si="8"/>
        <v>-44808</v>
      </c>
      <c r="Q8" s="3" t="s">
        <v>11</v>
      </c>
    </row>
    <row r="9" spans="1:20">
      <c r="A9" s="38">
        <f t="shared" si="6"/>
        <v>46022</v>
      </c>
      <c r="B9" s="49">
        <v>53184</v>
      </c>
      <c r="C9" s="29">
        <f t="shared" si="1"/>
        <v>97992</v>
      </c>
      <c r="D9" s="31">
        <f t="shared" si="0"/>
        <v>0.11073943821138946</v>
      </c>
      <c r="E9" s="49">
        <v>18495.84</v>
      </c>
      <c r="F9" s="29">
        <f t="shared" si="2"/>
        <v>36516.559999999998</v>
      </c>
      <c r="G9" s="31">
        <f t="shared" si="3"/>
        <v>3.9681992545341924E-2</v>
      </c>
      <c r="H9" s="49">
        <v>19067.53</v>
      </c>
      <c r="I9" s="29">
        <f t="shared" ref="I9" si="9">ROUND(I8+H9,0)</f>
        <v>43724</v>
      </c>
      <c r="J9" s="31">
        <f t="shared" ref="J9" si="10">IF($B$1="",I9/$B$1,I9/$B$1)</f>
        <v>4.9411902975291785E-2</v>
      </c>
      <c r="K9" s="35"/>
      <c r="L9" s="29"/>
      <c r="M9" s="31"/>
      <c r="N9" s="35">
        <f t="shared" si="5"/>
        <v>-53184</v>
      </c>
      <c r="O9" s="29">
        <f t="shared" si="8"/>
        <v>-97992</v>
      </c>
    </row>
    <row r="10" spans="1:20">
      <c r="A10" s="38">
        <f t="shared" si="6"/>
        <v>46053</v>
      </c>
      <c r="B10" s="49">
        <v>93880</v>
      </c>
      <c r="C10" s="29">
        <f t="shared" si="1"/>
        <v>191872</v>
      </c>
      <c r="D10" s="31">
        <f t="shared" si="0"/>
        <v>0.21683196065490773</v>
      </c>
      <c r="E10" s="49">
        <v>27067.47</v>
      </c>
      <c r="F10" s="29">
        <f t="shared" si="2"/>
        <v>63584.03</v>
      </c>
      <c r="G10" s="31">
        <f t="shared" si="3"/>
        <v>6.9095802136422413E-2</v>
      </c>
      <c r="H10" s="49">
        <v>24560.14</v>
      </c>
      <c r="I10" s="29">
        <f t="shared" ref="I10" si="11">ROUND(I9+H10,0)</f>
        <v>68284</v>
      </c>
      <c r="J10" s="31">
        <f t="shared" ref="J10" si="12">IF($B$1="",I10/$B$1,I10/$B$1)</f>
        <v>7.7166827892343443E-2</v>
      </c>
      <c r="K10" s="35"/>
      <c r="L10" s="29"/>
      <c r="M10" s="31"/>
      <c r="N10" s="35">
        <f t="shared" si="5"/>
        <v>-93880</v>
      </c>
      <c r="O10" s="29">
        <f t="shared" si="8"/>
        <v>-191872</v>
      </c>
    </row>
    <row r="11" spans="1:20">
      <c r="A11" s="38">
        <f t="shared" si="6"/>
        <v>46081</v>
      </c>
      <c r="B11" s="49">
        <v>113512</v>
      </c>
      <c r="C11" s="29">
        <f t="shared" si="1"/>
        <v>305384</v>
      </c>
      <c r="D11" s="31">
        <f t="shared" si="0"/>
        <v>0.34511034164775656</v>
      </c>
      <c r="E11" s="49">
        <v>33980.82</v>
      </c>
      <c r="F11" s="29">
        <f t="shared" si="2"/>
        <v>97564.85</v>
      </c>
      <c r="G11" s="31">
        <f t="shared" si="3"/>
        <v>0.10602224443889029</v>
      </c>
      <c r="H11" s="49">
        <v>32255.25</v>
      </c>
      <c r="I11" s="29">
        <f t="shared" ref="I11" si="13">ROUND(I10+H11,0)</f>
        <v>100539</v>
      </c>
      <c r="J11" s="31">
        <f t="shared" ref="J11" si="14">IF($B$1="",I11/$B$1,I11/$B$1)</f>
        <v>0.1136177685763622</v>
      </c>
      <c r="K11" s="35"/>
      <c r="L11" s="29"/>
      <c r="M11" s="31"/>
      <c r="N11" s="35">
        <f t="shared" si="5"/>
        <v>-113512</v>
      </c>
      <c r="O11" s="29">
        <f t="shared" si="8"/>
        <v>-305384</v>
      </c>
      <c r="T11" s="679"/>
    </row>
    <row r="12" spans="1:20">
      <c r="A12" s="38">
        <f t="shared" si="6"/>
        <v>46112</v>
      </c>
      <c r="B12" s="49">
        <v>110000</v>
      </c>
      <c r="C12" s="29">
        <f t="shared" si="1"/>
        <v>415384</v>
      </c>
      <c r="D12" s="31">
        <f t="shared" si="0"/>
        <v>0.46941985878438852</v>
      </c>
      <c r="E12" s="49">
        <v>31896.76</v>
      </c>
      <c r="F12" s="29">
        <f t="shared" si="2"/>
        <v>129461.61</v>
      </c>
      <c r="G12" s="31">
        <f t="shared" si="3"/>
        <v>0.14068397031176988</v>
      </c>
      <c r="H12" s="49">
        <v>37655.25</v>
      </c>
      <c r="I12" s="29">
        <f t="shared" ref="I12" si="15">ROUND(I11+H12,0)</f>
        <v>138194</v>
      </c>
      <c r="J12" s="31">
        <f t="shared" ref="J12" si="16">IF($B$1="",I12/$B$1,I12/$B$1)</f>
        <v>0.15617117646527018</v>
      </c>
      <c r="K12" s="35"/>
      <c r="L12" s="29"/>
      <c r="M12" s="31"/>
      <c r="N12" s="35">
        <f t="shared" si="5"/>
        <v>-110000</v>
      </c>
      <c r="O12" s="29">
        <f t="shared" si="8"/>
        <v>-415384</v>
      </c>
      <c r="T12" s="679"/>
    </row>
    <row r="13" spans="1:20">
      <c r="A13" s="38">
        <f t="shared" si="6"/>
        <v>46142</v>
      </c>
      <c r="B13" s="49">
        <v>128872</v>
      </c>
      <c r="C13" s="29">
        <f t="shared" si="1"/>
        <v>544256</v>
      </c>
      <c r="D13" s="31">
        <f t="shared" si="0"/>
        <v>0.61505636871558889</v>
      </c>
      <c r="E13" s="49">
        <v>42004.3</v>
      </c>
      <c r="F13" s="29">
        <f t="shared" si="2"/>
        <v>171465.91</v>
      </c>
      <c r="G13" s="31">
        <f t="shared" si="3"/>
        <v>0.1863294067787401</v>
      </c>
      <c r="H13" s="49">
        <v>62937.809999999954</v>
      </c>
      <c r="I13" s="29">
        <f t="shared" ref="I13" si="17">ROUND(I12+H13,0)</f>
        <v>201132</v>
      </c>
      <c r="J13" s="31">
        <f t="shared" ref="J13" si="18">IF($B$1="",I13/$B$1,I13/$B$1)</f>
        <v>0.22729656182477331</v>
      </c>
      <c r="K13" s="35"/>
      <c r="L13" s="29"/>
      <c r="M13" s="31"/>
      <c r="N13" s="35">
        <f t="shared" si="5"/>
        <v>-128872</v>
      </c>
      <c r="O13" s="29">
        <f t="shared" si="8"/>
        <v>-544256</v>
      </c>
      <c r="T13" s="679"/>
    </row>
    <row r="14" spans="1:20">
      <c r="A14" s="38">
        <f t="shared" si="6"/>
        <v>46173</v>
      </c>
      <c r="B14" s="49">
        <v>94592</v>
      </c>
      <c r="C14" s="29">
        <f t="shared" si="1"/>
        <v>638848</v>
      </c>
      <c r="D14" s="31">
        <f t="shared" si="0"/>
        <v>0.721953512760937</v>
      </c>
      <c r="E14" s="49">
        <v>35368.79</v>
      </c>
      <c r="F14" s="29">
        <f t="shared" si="2"/>
        <v>206834.7</v>
      </c>
      <c r="G14" s="31">
        <f t="shared" si="3"/>
        <v>0.22476413505319323</v>
      </c>
      <c r="H14" s="49">
        <f>73632.06-Progress!N78</f>
        <v>50092.700000000012</v>
      </c>
      <c r="I14" s="29">
        <f t="shared" ref="I14:I19" si="19">ROUND(I13+H14,0)</f>
        <v>251225</v>
      </c>
      <c r="J14" s="31">
        <f t="shared" ref="J14" si="20">IF($B$1="",I14/$B$1,I14/$B$1)</f>
        <v>0.28390598584227611</v>
      </c>
      <c r="K14" s="35"/>
      <c r="L14" s="29"/>
      <c r="M14" s="31"/>
      <c r="N14" s="35">
        <f t="shared" si="5"/>
        <v>-94592</v>
      </c>
      <c r="O14" s="29">
        <f t="shared" si="8"/>
        <v>-638848</v>
      </c>
      <c r="T14" s="679"/>
    </row>
    <row r="15" spans="1:20">
      <c r="A15" s="38">
        <f t="shared" si="6"/>
        <v>46203</v>
      </c>
      <c r="B15" s="49">
        <v>66984</v>
      </c>
      <c r="C15" s="29">
        <f t="shared" si="1"/>
        <v>705832</v>
      </c>
      <c r="D15" s="31">
        <f t="shared" si="0"/>
        <v>0.79765122817802936</v>
      </c>
      <c r="E15" s="49">
        <v>37324.53</v>
      </c>
      <c r="F15" s="29">
        <f t="shared" si="2"/>
        <v>244159.23</v>
      </c>
      <c r="G15" s="31">
        <f t="shared" si="3"/>
        <v>0.26532413635721508</v>
      </c>
      <c r="H15" s="49">
        <v>61815.25</v>
      </c>
      <c r="I15" s="29">
        <f t="shared" si="19"/>
        <v>313040</v>
      </c>
      <c r="J15" s="31">
        <v>0.37267315185650612</v>
      </c>
      <c r="K15" s="35"/>
      <c r="L15" s="29"/>
      <c r="M15" s="31"/>
      <c r="N15" s="35">
        <f t="shared" si="5"/>
        <v>-66984</v>
      </c>
      <c r="O15" s="29">
        <f t="shared" si="8"/>
        <v>-705832</v>
      </c>
      <c r="T15" s="679"/>
    </row>
    <row r="16" spans="1:20">
      <c r="A16" s="38">
        <f t="shared" si="6"/>
        <v>46234</v>
      </c>
      <c r="B16" s="49">
        <v>63176</v>
      </c>
      <c r="C16" s="29">
        <f t="shared" si="1"/>
        <v>769008</v>
      </c>
      <c r="D16" s="31">
        <f t="shared" si="0"/>
        <v>0.86904557412915528</v>
      </c>
      <c r="E16" s="49">
        <v>37033.01</v>
      </c>
      <c r="F16" s="29">
        <f t="shared" si="2"/>
        <v>281192.24</v>
      </c>
      <c r="G16" s="31">
        <f t="shared" si="3"/>
        <v>0.30556734729361135</v>
      </c>
      <c r="H16" s="49">
        <v>37627.879999999997</v>
      </c>
      <c r="I16" s="29">
        <f t="shared" si="19"/>
        <v>350668</v>
      </c>
      <c r="J16" s="31">
        <f t="shared" ref="J16" si="21">IF($B$1="",I16/$B$1,I16/$B$1)</f>
        <v>0.39628517959334969</v>
      </c>
      <c r="K16" s="35"/>
      <c r="L16" s="29"/>
      <c r="M16" s="31"/>
      <c r="N16" s="35">
        <f t="shared" si="5"/>
        <v>-63176</v>
      </c>
      <c r="O16" s="29">
        <f t="shared" si="8"/>
        <v>-769008</v>
      </c>
      <c r="T16" s="679"/>
    </row>
    <row r="17" spans="1:20">
      <c r="A17" s="38">
        <f t="shared" si="6"/>
        <v>46265</v>
      </c>
      <c r="B17" s="49">
        <v>46824</v>
      </c>
      <c r="C17" s="29">
        <f t="shared" si="1"/>
        <v>815832</v>
      </c>
      <c r="D17" s="31">
        <f t="shared" si="0"/>
        <v>0.92196074531466132</v>
      </c>
      <c r="E17" s="49">
        <v>39364.06</v>
      </c>
      <c r="F17" s="29">
        <f t="shared" si="2"/>
        <v>320556.3</v>
      </c>
      <c r="G17" s="31">
        <f t="shared" si="3"/>
        <v>0.34834367495082752</v>
      </c>
      <c r="H17" s="49">
        <v>38891.930000000102</v>
      </c>
      <c r="I17" s="29">
        <f t="shared" si="19"/>
        <v>389560</v>
      </c>
      <c r="J17" s="31">
        <v>0.42750494977895509</v>
      </c>
      <c r="K17" s="35"/>
      <c r="L17" s="29"/>
      <c r="M17" s="31"/>
      <c r="N17" s="35">
        <f t="shared" si="5"/>
        <v>-46824</v>
      </c>
      <c r="O17" s="29">
        <f t="shared" si="8"/>
        <v>-815832</v>
      </c>
      <c r="T17" s="679"/>
    </row>
    <row r="18" spans="1:20">
      <c r="A18" s="38">
        <f t="shared" si="6"/>
        <v>46295</v>
      </c>
      <c r="B18" s="49">
        <v>28232</v>
      </c>
      <c r="C18" s="29">
        <f t="shared" si="1"/>
        <v>844064</v>
      </c>
      <c r="D18" s="31">
        <f t="shared" si="0"/>
        <v>0.95386534793103761</v>
      </c>
      <c r="E18" s="49">
        <v>193689.92</v>
      </c>
      <c r="F18" s="29">
        <f t="shared" si="2"/>
        <v>514246.22</v>
      </c>
      <c r="G18" s="31">
        <f t="shared" si="3"/>
        <v>0.55882357671451699</v>
      </c>
      <c r="H18" s="49">
        <v>45440.35</v>
      </c>
      <c r="I18" s="29">
        <f t="shared" si="19"/>
        <v>435000</v>
      </c>
      <c r="J18" s="31">
        <f t="shared" ref="J18" si="22">IF($B$1="",I18/$B$1,I18/$B$1)</f>
        <v>0.4915876359494083</v>
      </c>
      <c r="K18" s="35"/>
      <c r="L18" s="29"/>
      <c r="M18" s="31"/>
      <c r="N18" s="35">
        <f t="shared" si="5"/>
        <v>-28232</v>
      </c>
      <c r="O18" s="29">
        <f t="shared" si="8"/>
        <v>-844064</v>
      </c>
      <c r="T18" s="679"/>
    </row>
    <row r="19" spans="1:20">
      <c r="A19" s="38">
        <f t="shared" si="6"/>
        <v>46326</v>
      </c>
      <c r="B19" s="49">
        <v>15464</v>
      </c>
      <c r="C19" s="29">
        <f t="shared" si="1"/>
        <v>859528</v>
      </c>
      <c r="D19" s="31">
        <f t="shared" si="0"/>
        <v>0.97134100586740924</v>
      </c>
      <c r="E19" s="49">
        <v>212177.6</v>
      </c>
      <c r="F19" s="29">
        <f t="shared" si="2"/>
        <v>726423.82</v>
      </c>
      <c r="G19" s="31">
        <f t="shared" si="3"/>
        <v>0.78939376025558827</v>
      </c>
      <c r="H19" s="49">
        <f>Progress!P78-'Physical-Chart Data'!I18</f>
        <v>52990.691149499733</v>
      </c>
      <c r="I19" s="29">
        <f t="shared" si="19"/>
        <v>487991</v>
      </c>
      <c r="J19" s="31">
        <f>IF($E$1="",I19/$E$1,I19/$E$1)</f>
        <v>0.53029242689327671</v>
      </c>
      <c r="K19" s="35">
        <f>H19</f>
        <v>52990.691149499733</v>
      </c>
      <c r="L19" s="29">
        <f>I19</f>
        <v>487991</v>
      </c>
      <c r="M19" s="31">
        <f>J19</f>
        <v>0.53029242689327671</v>
      </c>
      <c r="N19" s="35">
        <f t="shared" si="5"/>
        <v>37527</v>
      </c>
      <c r="O19" s="29">
        <f t="shared" si="8"/>
        <v>-806537</v>
      </c>
      <c r="T19" s="679"/>
    </row>
    <row r="20" spans="1:20">
      <c r="A20" s="38">
        <f t="shared" si="6"/>
        <v>46356</v>
      </c>
      <c r="B20" s="49">
        <v>15504</v>
      </c>
      <c r="C20" s="29">
        <f t="shared" si="1"/>
        <v>875032</v>
      </c>
      <c r="D20" s="31">
        <f t="shared" si="0"/>
        <v>0.98886186726455783</v>
      </c>
      <c r="E20" s="49">
        <v>128409.69</v>
      </c>
      <c r="F20" s="29">
        <f t="shared" si="2"/>
        <v>854833.51</v>
      </c>
      <c r="G20" s="31">
        <f t="shared" si="3"/>
        <v>0.92893462503939228</v>
      </c>
      <c r="H20" s="49"/>
      <c r="I20" s="29"/>
      <c r="J20" s="31"/>
      <c r="K20" s="35">
        <v>208282.44050074939</v>
      </c>
      <c r="L20" s="29">
        <f t="shared" ref="L20:L22" si="23">K20+L19</f>
        <v>696273.44050074939</v>
      </c>
      <c r="M20" s="31">
        <f>IF($E$1="",L20/$E$1,L20/$E$1)</f>
        <v>0.75662979961612786</v>
      </c>
      <c r="N20" s="35">
        <f t="shared" si="5"/>
        <v>192778</v>
      </c>
      <c r="O20" s="29">
        <f t="shared" si="8"/>
        <v>-613759</v>
      </c>
      <c r="T20" s="679"/>
    </row>
    <row r="21" spans="1:20">
      <c r="A21" s="38">
        <f t="shared" si="6"/>
        <v>46387</v>
      </c>
      <c r="B21" s="49">
        <v>6024</v>
      </c>
      <c r="C21" s="29">
        <f t="shared" si="1"/>
        <v>881056</v>
      </c>
      <c r="D21" s="31">
        <f t="shared" si="0"/>
        <v>0.99566950845756752</v>
      </c>
      <c r="E21" s="49">
        <v>65396.49</v>
      </c>
      <c r="F21" s="29">
        <f t="shared" si="2"/>
        <v>920230</v>
      </c>
      <c r="G21" s="31">
        <f t="shared" si="3"/>
        <v>1</v>
      </c>
      <c r="H21" s="35"/>
      <c r="I21" s="29"/>
      <c r="J21" s="31"/>
      <c r="K21" s="35">
        <v>175134.78969085688</v>
      </c>
      <c r="L21" s="29">
        <f t="shared" si="23"/>
        <v>871408.23019160633</v>
      </c>
      <c r="M21" s="31">
        <f t="shared" ref="M21:M22" si="24">IF($E$1="",L21/$E$1,L21/$E$1)</f>
        <v>0.94694612237332654</v>
      </c>
      <c r="N21" s="35">
        <f t="shared" si="5"/>
        <v>169111</v>
      </c>
      <c r="O21" s="29">
        <f t="shared" si="8"/>
        <v>-444648</v>
      </c>
      <c r="T21" s="679"/>
    </row>
    <row r="22" spans="1:20">
      <c r="A22" s="38">
        <f t="shared" si="6"/>
        <v>46418</v>
      </c>
      <c r="B22" s="49">
        <v>3832</v>
      </c>
      <c r="C22" s="29">
        <f t="shared" si="1"/>
        <v>884888</v>
      </c>
      <c r="D22" s="31">
        <f t="shared" si="0"/>
        <v>1</v>
      </c>
      <c r="E22" s="49"/>
      <c r="F22" s="29">
        <f t="shared" si="2"/>
        <v>920230</v>
      </c>
      <c r="G22" s="31">
        <f t="shared" si="3"/>
        <v>1</v>
      </c>
      <c r="H22" s="35"/>
      <c r="I22" s="29"/>
      <c r="J22" s="31"/>
      <c r="K22" s="35">
        <v>23078.749808393688</v>
      </c>
      <c r="L22" s="29">
        <f t="shared" si="23"/>
        <v>894486.98</v>
      </c>
      <c r="M22" s="31">
        <f t="shared" si="24"/>
        <v>0.97202545015919928</v>
      </c>
      <c r="N22" s="35">
        <f t="shared" si="5"/>
        <v>19247</v>
      </c>
      <c r="O22" s="29">
        <f t="shared" si="8"/>
        <v>-425401</v>
      </c>
      <c r="R22" s="3" t="s">
        <v>13</v>
      </c>
      <c r="T22" s="679"/>
    </row>
    <row r="23" spans="1:20">
      <c r="A23" s="38">
        <f t="shared" si="6"/>
        <v>46446</v>
      </c>
      <c r="B23" s="49"/>
      <c r="C23" s="29"/>
      <c r="D23" s="31"/>
      <c r="E23" s="49"/>
      <c r="F23" s="29"/>
      <c r="G23" s="31"/>
      <c r="H23" s="35"/>
      <c r="I23" s="29"/>
      <c r="J23" s="31"/>
      <c r="K23" s="35"/>
      <c r="L23" s="29"/>
      <c r="M23" s="31"/>
      <c r="N23" s="35">
        <f t="shared" ref="N23:N25" si="25">ROUND(K23-B23,0)</f>
        <v>0</v>
      </c>
      <c r="O23" s="29">
        <f t="shared" ref="O23:O25" si="26">N23+O22</f>
        <v>-425401</v>
      </c>
      <c r="T23" s="679"/>
    </row>
    <row r="24" spans="1:20">
      <c r="A24" s="38">
        <f t="shared" si="6"/>
        <v>46477</v>
      </c>
      <c r="B24" s="49"/>
      <c r="C24" s="29"/>
      <c r="D24" s="31"/>
      <c r="E24" s="49"/>
      <c r="F24" s="29"/>
      <c r="G24" s="31"/>
      <c r="H24" s="35"/>
      <c r="I24" s="29"/>
      <c r="J24" s="31"/>
      <c r="K24" s="35"/>
      <c r="L24" s="29"/>
      <c r="M24" s="31"/>
      <c r="N24" s="35">
        <f t="shared" si="25"/>
        <v>0</v>
      </c>
      <c r="O24" s="29">
        <f t="shared" si="26"/>
        <v>-425401</v>
      </c>
      <c r="T24" s="679"/>
    </row>
    <row r="25" spans="1:20">
      <c r="A25" s="38">
        <f t="shared" si="6"/>
        <v>46507</v>
      </c>
      <c r="B25" s="49"/>
      <c r="C25" s="29"/>
      <c r="D25" s="31"/>
      <c r="E25" s="49"/>
      <c r="F25" s="29"/>
      <c r="G25" s="31"/>
      <c r="H25" s="35"/>
      <c r="I25" s="29"/>
      <c r="J25" s="31"/>
      <c r="K25" s="35"/>
      <c r="L25" s="29"/>
      <c r="M25" s="31"/>
      <c r="N25" s="35">
        <f t="shared" si="25"/>
        <v>0</v>
      </c>
      <c r="O25" s="29">
        <f t="shared" si="26"/>
        <v>-425401</v>
      </c>
      <c r="T25" s="679"/>
    </row>
    <row r="26" spans="1:20">
      <c r="A26" s="38">
        <f t="shared" si="6"/>
        <v>46538</v>
      </c>
      <c r="B26" s="49"/>
      <c r="C26" s="29"/>
      <c r="D26" s="31"/>
      <c r="E26" s="49"/>
      <c r="F26" s="29"/>
      <c r="G26" s="31"/>
      <c r="H26" s="35"/>
      <c r="I26" s="29"/>
      <c r="J26" s="31"/>
      <c r="K26" s="35"/>
      <c r="L26" s="29"/>
      <c r="M26" s="31"/>
      <c r="N26" s="35">
        <f t="shared" ref="N26" si="27">ROUND(K26-B26,0)</f>
        <v>0</v>
      </c>
      <c r="O26" s="29">
        <f t="shared" ref="O26" si="28">N26+O25</f>
        <v>-425401</v>
      </c>
      <c r="T26" s="679"/>
    </row>
    <row r="27" spans="1:20">
      <c r="A27" s="38">
        <f t="shared" si="6"/>
        <v>46568</v>
      </c>
      <c r="B27" s="49"/>
      <c r="C27" s="29"/>
      <c r="D27" s="31"/>
      <c r="E27" s="49"/>
      <c r="F27" s="29"/>
      <c r="G27" s="31"/>
      <c r="H27" s="35"/>
      <c r="I27" s="29"/>
      <c r="J27" s="31"/>
      <c r="K27" s="35"/>
      <c r="L27" s="29"/>
      <c r="M27" s="31"/>
      <c r="N27" s="35"/>
      <c r="O27" s="29"/>
      <c r="T27" s="679"/>
    </row>
    <row r="28" spans="1:20">
      <c r="A28" s="38">
        <f t="shared" si="6"/>
        <v>46599</v>
      </c>
      <c r="B28" s="49"/>
      <c r="C28" s="29"/>
      <c r="D28" s="31"/>
      <c r="E28" s="49"/>
      <c r="F28" s="29"/>
      <c r="G28" s="31"/>
      <c r="H28" s="35"/>
      <c r="I28" s="29"/>
      <c r="J28" s="31"/>
      <c r="K28" s="35"/>
      <c r="L28" s="29"/>
      <c r="M28" s="31"/>
      <c r="N28" s="35"/>
      <c r="O28" s="29"/>
    </row>
    <row r="29" spans="1:20">
      <c r="A29" s="38">
        <f t="shared" si="6"/>
        <v>46630</v>
      </c>
      <c r="B29" s="49"/>
      <c r="C29" s="29"/>
      <c r="D29" s="30"/>
      <c r="E29" s="49"/>
      <c r="F29" s="29"/>
      <c r="G29" s="31"/>
      <c r="H29" s="35"/>
      <c r="I29" s="29"/>
      <c r="J29" s="31"/>
      <c r="K29" s="35"/>
      <c r="L29" s="29"/>
      <c r="M29" s="31"/>
      <c r="N29" s="35"/>
      <c r="O29" s="29"/>
    </row>
    <row r="30" spans="1:20">
      <c r="A30" s="38">
        <f t="shared" si="6"/>
        <v>46660</v>
      </c>
      <c r="B30" s="49"/>
      <c r="C30" s="29"/>
      <c r="D30" s="30"/>
      <c r="E30" s="49"/>
      <c r="F30" s="29"/>
      <c r="G30" s="30"/>
      <c r="H30" s="35"/>
      <c r="I30" s="29"/>
      <c r="J30" s="30"/>
      <c r="K30" s="35"/>
      <c r="L30" s="29"/>
      <c r="M30" s="31"/>
      <c r="N30" s="35"/>
      <c r="O30" s="29"/>
    </row>
    <row r="31" spans="1:20">
      <c r="A31" s="38">
        <f t="shared" si="6"/>
        <v>46691</v>
      </c>
      <c r="B31" s="49"/>
      <c r="C31" s="29"/>
      <c r="D31" s="30"/>
      <c r="E31" s="49"/>
      <c r="F31" s="29"/>
      <c r="G31" s="30"/>
      <c r="H31" s="35"/>
      <c r="I31" s="29"/>
      <c r="J31" s="30"/>
      <c r="K31" s="35"/>
      <c r="L31" s="29"/>
      <c r="M31" s="31"/>
      <c r="N31" s="35"/>
      <c r="O31" s="32"/>
    </row>
    <row r="32" spans="1:20">
      <c r="A32" s="38">
        <f t="shared" si="6"/>
        <v>46721</v>
      </c>
      <c r="B32" s="35"/>
      <c r="C32" s="29"/>
      <c r="D32" s="30"/>
      <c r="E32" s="35"/>
      <c r="F32" s="29"/>
      <c r="G32" s="30"/>
      <c r="H32" s="35"/>
      <c r="I32" s="29"/>
      <c r="J32" s="30"/>
      <c r="K32" s="35"/>
      <c r="L32" s="29"/>
      <c r="M32" s="31"/>
      <c r="N32" s="35"/>
      <c r="O32" s="32"/>
    </row>
    <row r="33" spans="1:48">
      <c r="A33" s="38">
        <f t="shared" si="6"/>
        <v>46752</v>
      </c>
      <c r="B33" s="35"/>
      <c r="C33" s="29"/>
      <c r="D33" s="30"/>
      <c r="E33" s="35"/>
      <c r="F33" s="29"/>
      <c r="G33" s="30"/>
      <c r="H33" s="35"/>
      <c r="I33" s="29"/>
      <c r="J33" s="30"/>
      <c r="K33" s="35"/>
      <c r="L33" s="29"/>
      <c r="M33" s="31"/>
      <c r="N33" s="35"/>
      <c r="O33" s="32"/>
    </row>
    <row r="34" spans="1:48">
      <c r="A34" s="38">
        <f t="shared" si="6"/>
        <v>46783</v>
      </c>
      <c r="B34" s="35"/>
      <c r="C34" s="29"/>
      <c r="D34" s="30"/>
      <c r="E34" s="35"/>
      <c r="F34" s="29"/>
      <c r="G34" s="30"/>
      <c r="H34" s="35"/>
      <c r="I34" s="29"/>
      <c r="J34" s="30"/>
      <c r="K34" s="35"/>
      <c r="L34" s="29"/>
      <c r="M34" s="31"/>
      <c r="N34" s="35"/>
      <c r="O34" s="32"/>
      <c r="S34" s="831"/>
    </row>
    <row r="35" spans="1:48">
      <c r="A35" s="38">
        <f t="shared" si="6"/>
        <v>46812</v>
      </c>
      <c r="B35" s="35"/>
      <c r="C35" s="29"/>
      <c r="D35" s="30"/>
      <c r="E35" s="35"/>
      <c r="F35" s="29"/>
      <c r="G35" s="30"/>
      <c r="H35" s="35"/>
      <c r="I35" s="29"/>
      <c r="J35" s="30"/>
      <c r="K35" s="35"/>
      <c r="L35" s="29"/>
      <c r="M35" s="31"/>
      <c r="N35" s="35"/>
      <c r="O35" s="32"/>
    </row>
    <row r="36" spans="1:48">
      <c r="A36" s="48"/>
      <c r="B36" s="33"/>
      <c r="C36" s="33"/>
      <c r="D36" s="33"/>
      <c r="E36" s="33"/>
      <c r="F36" s="33"/>
      <c r="G36" s="33"/>
      <c r="H36" s="33"/>
      <c r="I36" s="33"/>
      <c r="J36" s="33"/>
      <c r="K36" s="33"/>
      <c r="L36" s="33"/>
      <c r="M36" s="33"/>
      <c r="N36" s="33"/>
      <c r="O36" s="33"/>
    </row>
    <row r="37" spans="1:48" ht="15" thickBot="1"/>
    <row r="38" spans="1:48" ht="35.25" customHeight="1" thickTop="1" thickBot="1">
      <c r="B38" s="1918" t="s">
        <v>27</v>
      </c>
      <c r="C38" s="1919"/>
      <c r="D38" s="1919"/>
      <c r="E38" s="1919"/>
      <c r="F38" s="1919"/>
      <c r="G38" s="1919"/>
      <c r="H38" s="1919"/>
      <c r="I38" s="1919"/>
      <c r="J38" s="1919"/>
      <c r="K38" s="1919"/>
      <c r="L38" s="1919"/>
      <c r="M38" s="1919"/>
      <c r="N38" s="1919"/>
      <c r="O38" s="1919"/>
      <c r="P38" s="1919"/>
      <c r="Q38" s="1920"/>
      <c r="R38" s="36"/>
      <c r="S38" s="36"/>
      <c r="T38" s="36"/>
      <c r="U38" s="36"/>
      <c r="V38" s="36"/>
      <c r="W38" s="37"/>
      <c r="X38" s="1"/>
      <c r="Y38" s="1"/>
      <c r="Z38" s="1"/>
    </row>
    <row r="39" spans="1:48" ht="15" thickTop="1">
      <c r="B39" s="678"/>
    </row>
    <row r="40" spans="1:48">
      <c r="B40" s="678"/>
      <c r="E40" s="98"/>
      <c r="F40" s="654"/>
      <c r="G40" s="98"/>
      <c r="H40" s="654"/>
      <c r="I40" s="654"/>
      <c r="J40" s="98"/>
      <c r="K40" s="654"/>
      <c r="L40" s="689"/>
      <c r="M40" s="689"/>
      <c r="N40" s="654"/>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654"/>
      <c r="AU40" s="654"/>
      <c r="AV40" s="654"/>
    </row>
    <row r="41" spans="1:48">
      <c r="B41" s="678"/>
      <c r="E41" s="98"/>
      <c r="F41" s="654"/>
      <c r="G41" s="98"/>
      <c r="H41" s="654"/>
      <c r="I41" s="654"/>
      <c r="J41" s="689"/>
      <c r="K41" s="654"/>
      <c r="L41" s="654"/>
      <c r="M41" s="654"/>
      <c r="N41" s="654"/>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row>
    <row r="42" spans="1:48">
      <c r="B42" s="678"/>
      <c r="E42" s="98"/>
      <c r="F42" s="654"/>
      <c r="G42" s="98"/>
      <c r="H42" s="654"/>
      <c r="I42" s="654"/>
      <c r="J42" s="689"/>
      <c r="K42" s="654"/>
      <c r="L42" s="654"/>
      <c r="M42" s="654"/>
      <c r="N42" s="654"/>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row>
    <row r="43" spans="1:48">
      <c r="B43" s="678"/>
      <c r="E43" s="654"/>
      <c r="F43" s="654"/>
      <c r="G43" s="98"/>
      <c r="H43" s="654"/>
      <c r="I43" s="654"/>
      <c r="J43" s="689"/>
      <c r="K43" s="654"/>
      <c r="L43" s="654"/>
      <c r="M43" s="654"/>
      <c r="N43" s="654"/>
      <c r="O43" s="678"/>
      <c r="P43" s="678"/>
      <c r="Q43" s="678"/>
      <c r="R43" s="678"/>
      <c r="S43" s="678"/>
      <c r="T43" s="678"/>
      <c r="U43" s="678"/>
      <c r="V43" s="678"/>
      <c r="W43" s="678"/>
      <c r="X43" s="678"/>
      <c r="Y43" s="678"/>
      <c r="Z43" s="678"/>
      <c r="AA43" s="678"/>
      <c r="AB43" s="678"/>
      <c r="AC43" s="678"/>
      <c r="AD43" s="678"/>
      <c r="AE43" s="678"/>
      <c r="AF43" s="678"/>
      <c r="AG43" s="678"/>
      <c r="AH43" s="678"/>
      <c r="AI43" s="678"/>
      <c r="AJ43" s="678"/>
      <c r="AK43" s="678"/>
      <c r="AL43" s="678"/>
      <c r="AT43" s="654"/>
      <c r="AU43" s="654"/>
    </row>
    <row r="44" spans="1:48">
      <c r="B44" s="678"/>
      <c r="C44" s="678"/>
      <c r="D44" s="678"/>
      <c r="E44" s="678"/>
      <c r="F44" s="678"/>
      <c r="G44" s="678"/>
      <c r="H44" s="678"/>
      <c r="I44" s="678"/>
      <c r="J44" s="678"/>
      <c r="K44" s="678"/>
      <c r="L44" s="678"/>
      <c r="M44" s="678"/>
      <c r="N44" s="678"/>
      <c r="O44" s="678"/>
      <c r="P44" s="678"/>
      <c r="Q44" s="678"/>
      <c r="R44" s="678"/>
      <c r="S44" s="678"/>
      <c r="T44" s="678"/>
      <c r="U44" s="678"/>
      <c r="V44" s="678"/>
      <c r="W44" s="678"/>
      <c r="X44" s="678"/>
      <c r="Y44" s="678"/>
      <c r="Z44" s="678"/>
      <c r="AA44" s="678"/>
      <c r="AB44" s="678"/>
      <c r="AC44" s="678"/>
      <c r="AD44" s="678"/>
      <c r="AE44" s="678"/>
      <c r="AF44" s="678"/>
      <c r="AG44" s="678"/>
      <c r="AH44" s="678"/>
      <c r="AI44" s="678"/>
      <c r="AJ44" s="678"/>
      <c r="AK44" s="678"/>
      <c r="AL44" s="678"/>
      <c r="AT44" s="654"/>
      <c r="AU44" s="654"/>
      <c r="AV44" s="654"/>
    </row>
    <row r="45" spans="1:48">
      <c r="B45" s="678"/>
      <c r="C45" s="678"/>
      <c r="E45" s="678"/>
      <c r="F45" s="678"/>
      <c r="G45" s="678"/>
      <c r="H45" s="678"/>
      <c r="I45" s="678"/>
      <c r="J45" s="678"/>
      <c r="K45" s="678"/>
      <c r="L45" s="678"/>
      <c r="M45" s="678"/>
      <c r="N45" s="678"/>
      <c r="O45" s="678"/>
      <c r="P45" s="678"/>
      <c r="Q45" s="678"/>
      <c r="R45" s="678"/>
      <c r="S45" s="678"/>
      <c r="T45" s="678"/>
      <c r="U45" s="678"/>
      <c r="V45" s="678"/>
      <c r="W45" s="678"/>
      <c r="X45" s="678"/>
      <c r="Y45" s="678"/>
      <c r="Z45" s="678"/>
      <c r="AA45" s="678"/>
      <c r="AB45" s="678"/>
      <c r="AC45" s="678"/>
      <c r="AD45" s="678"/>
      <c r="AE45" s="678"/>
      <c r="AF45" s="678"/>
      <c r="AG45" s="678"/>
      <c r="AH45" s="678"/>
      <c r="AI45" s="678"/>
      <c r="AJ45" s="678"/>
      <c r="AK45" s="678"/>
      <c r="AL45" s="678"/>
    </row>
    <row r="46" spans="1:48">
      <c r="A46" s="809"/>
      <c r="B46" s="18"/>
      <c r="C46" s="678"/>
      <c r="E46" s="654">
        <v>129647.32</v>
      </c>
      <c r="F46" s="678"/>
      <c r="G46" s="678"/>
      <c r="H46" s="678"/>
      <c r="I46" s="654">
        <v>129647.32</v>
      </c>
      <c r="J46" s="678">
        <f>I46/$I$66</f>
        <v>0.51238499455947739</v>
      </c>
      <c r="K46" s="678">
        <f>J46*$I$67</f>
        <v>13190.337162644528</v>
      </c>
      <c r="L46" s="678">
        <f>I46+K46</f>
        <v>142837.65716264452</v>
      </c>
      <c r="M46" s="678"/>
      <c r="N46" s="678"/>
      <c r="O46" s="678"/>
      <c r="P46" s="678"/>
      <c r="Q46" s="678"/>
      <c r="R46" s="678"/>
      <c r="S46" s="654"/>
      <c r="T46" s="654"/>
      <c r="U46" s="654"/>
      <c r="V46" s="654"/>
      <c r="W46" s="654"/>
      <c r="X46" s="654"/>
      <c r="Y46" s="654"/>
      <c r="Z46" s="654"/>
      <c r="AA46" s="654"/>
      <c r="AB46" s="654"/>
      <c r="AC46" s="654"/>
      <c r="AD46" s="654"/>
      <c r="AE46" s="654"/>
      <c r="AF46" s="654"/>
      <c r="AG46" s="654"/>
      <c r="AH46" s="654"/>
      <c r="AI46" s="654"/>
    </row>
    <row r="47" spans="1:48">
      <c r="A47" s="809"/>
      <c r="B47" s="18"/>
      <c r="C47" s="678"/>
      <c r="E47" s="654">
        <v>109014.26</v>
      </c>
      <c r="F47" s="678"/>
      <c r="G47" s="678"/>
      <c r="H47" s="678"/>
      <c r="I47" s="654">
        <v>109014.26</v>
      </c>
      <c r="J47" s="678">
        <f t="shared" ref="J47:J61" si="29">I47/$I$66</f>
        <v>0.43084015170545326</v>
      </c>
      <c r="K47" s="678">
        <f t="shared" ref="K47:K61" si="30">J47*$I$67</f>
        <v>11091.126642156525</v>
      </c>
      <c r="L47" s="678">
        <f t="shared" ref="L47:L61" si="31">I47+K47</f>
        <v>120105.38664215652</v>
      </c>
      <c r="M47" s="678"/>
      <c r="N47" s="678"/>
      <c r="O47" s="678"/>
      <c r="P47" s="678"/>
      <c r="Q47" s="678"/>
      <c r="R47" s="678"/>
    </row>
    <row r="48" spans="1:48">
      <c r="C48" s="678"/>
      <c r="E48" s="654">
        <v>14365.58</v>
      </c>
      <c r="F48" s="678"/>
      <c r="G48" s="678"/>
      <c r="H48" s="678"/>
      <c r="I48" s="654">
        <v>14365.58</v>
      </c>
      <c r="J48" s="678">
        <f t="shared" si="29"/>
        <v>5.6774853735069387E-2</v>
      </c>
      <c r="K48" s="678">
        <f t="shared" si="30"/>
        <v>1461.5561951989671</v>
      </c>
      <c r="L48" s="678">
        <f t="shared" si="31"/>
        <v>15827.136195198967</v>
      </c>
      <c r="M48" s="678"/>
      <c r="N48" s="678"/>
      <c r="O48" s="678"/>
      <c r="P48" s="678"/>
      <c r="Q48" s="678"/>
      <c r="R48" s="678"/>
      <c r="V48" s="680"/>
      <c r="X48" s="680"/>
      <c r="AE48" s="680"/>
    </row>
    <row r="49" spans="3:50">
      <c r="C49" s="678"/>
      <c r="F49" s="678"/>
      <c r="G49" s="678"/>
      <c r="H49" s="678"/>
      <c r="I49" s="654"/>
      <c r="J49" s="678">
        <f t="shared" si="29"/>
        <v>0</v>
      </c>
      <c r="K49" s="678">
        <f t="shared" si="30"/>
        <v>0</v>
      </c>
      <c r="L49" s="678">
        <f t="shared" si="31"/>
        <v>0</v>
      </c>
      <c r="M49" s="678"/>
      <c r="N49" s="678"/>
      <c r="O49" s="678"/>
      <c r="P49" s="678"/>
      <c r="Q49" s="678"/>
      <c r="R49" s="678"/>
    </row>
    <row r="50" spans="3:50">
      <c r="C50" s="678"/>
      <c r="F50" s="678"/>
      <c r="G50" s="678"/>
      <c r="H50" s="678"/>
      <c r="I50" s="654"/>
      <c r="J50" s="678">
        <f t="shared" si="29"/>
        <v>0</v>
      </c>
      <c r="K50" s="678">
        <f t="shared" si="30"/>
        <v>0</v>
      </c>
      <c r="L50" s="678">
        <f t="shared" si="31"/>
        <v>0</v>
      </c>
      <c r="M50" s="678"/>
      <c r="N50" s="678"/>
      <c r="O50" s="678"/>
      <c r="P50" s="678"/>
      <c r="Q50" s="678"/>
      <c r="R50" s="678"/>
      <c r="S50" s="98"/>
      <c r="T50" s="98"/>
      <c r="U50" s="98"/>
      <c r="V50" s="98"/>
      <c r="W50" s="98"/>
      <c r="X50" s="98"/>
      <c r="Y50" s="98"/>
      <c r="Z50" s="98"/>
      <c r="AA50" s="98"/>
      <c r="AB50" s="98"/>
      <c r="AC50" s="98"/>
      <c r="AD50" s="98"/>
      <c r="AE50" s="98"/>
      <c r="AF50" s="98"/>
      <c r="AG50" s="98"/>
      <c r="AH50" s="98"/>
      <c r="AI50" s="98"/>
    </row>
    <row r="51" spans="3:50">
      <c r="C51" s="678"/>
      <c r="F51" s="678"/>
      <c r="G51" s="678"/>
      <c r="H51" s="678"/>
      <c r="I51" s="654"/>
      <c r="J51" s="678">
        <f t="shared" si="29"/>
        <v>0</v>
      </c>
      <c r="K51" s="678">
        <f t="shared" si="30"/>
        <v>0</v>
      </c>
      <c r="L51" s="678">
        <f t="shared" si="31"/>
        <v>0</v>
      </c>
      <c r="M51" s="678"/>
      <c r="N51" s="678"/>
      <c r="O51" s="678"/>
      <c r="P51" s="678"/>
      <c r="Q51" s="678"/>
      <c r="R51" s="67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row>
    <row r="52" spans="3:50">
      <c r="C52" s="678"/>
      <c r="F52" s="678"/>
      <c r="G52" s="678"/>
      <c r="H52" s="678"/>
      <c r="I52" s="654"/>
      <c r="J52" s="678">
        <f t="shared" si="29"/>
        <v>0</v>
      </c>
      <c r="K52" s="678">
        <f t="shared" si="30"/>
        <v>0</v>
      </c>
      <c r="L52" s="678">
        <f t="shared" si="31"/>
        <v>0</v>
      </c>
      <c r="M52" s="678"/>
      <c r="N52" s="678"/>
      <c r="O52" s="678"/>
      <c r="P52" s="678"/>
      <c r="Q52" s="678"/>
      <c r="R52" s="678"/>
      <c r="S52" s="681"/>
      <c r="T52" s="681"/>
      <c r="U52" s="98"/>
      <c r="V52" s="681"/>
      <c r="W52" s="98"/>
      <c r="X52" s="98"/>
      <c r="Y52" s="681"/>
      <c r="Z52" s="98"/>
      <c r="AA52" s="98"/>
      <c r="AB52" s="98"/>
      <c r="AC52" s="678"/>
      <c r="AD52" s="678"/>
      <c r="AE52" s="678"/>
      <c r="AF52" s="678"/>
      <c r="AG52" s="678"/>
      <c r="AH52" s="678"/>
      <c r="AI52" s="678"/>
      <c r="AJ52" s="678"/>
      <c r="AK52" s="678"/>
      <c r="AL52" s="678"/>
      <c r="AM52" s="678"/>
      <c r="AN52" s="678"/>
      <c r="AO52" s="678"/>
      <c r="AP52" s="678"/>
      <c r="AQ52" s="678"/>
      <c r="AR52" s="678"/>
      <c r="AS52" s="678"/>
      <c r="AT52" s="678"/>
      <c r="AU52" s="678"/>
      <c r="AV52" s="678"/>
      <c r="AW52" s="678"/>
    </row>
    <row r="53" spans="3:50">
      <c r="C53" s="678"/>
      <c r="F53" s="678"/>
      <c r="G53" s="678"/>
      <c r="H53" s="678"/>
      <c r="I53" s="654"/>
      <c r="J53" s="678">
        <f t="shared" si="29"/>
        <v>0</v>
      </c>
      <c r="K53" s="678">
        <f t="shared" si="30"/>
        <v>0</v>
      </c>
      <c r="L53" s="678">
        <f t="shared" si="31"/>
        <v>0</v>
      </c>
      <c r="M53" s="678"/>
      <c r="N53" s="678"/>
      <c r="O53" s="678"/>
      <c r="P53" s="678"/>
      <c r="Q53" s="678"/>
      <c r="R53" s="678"/>
      <c r="S53" s="678"/>
      <c r="T53" s="678"/>
      <c r="U53" s="678"/>
      <c r="V53" s="678"/>
      <c r="W53" s="678"/>
      <c r="X53" s="678"/>
      <c r="Y53" s="678"/>
      <c r="Z53" s="678"/>
      <c r="AA53" s="678"/>
      <c r="AB53" s="678"/>
      <c r="AC53" s="678"/>
      <c r="AD53" s="678"/>
      <c r="AE53" s="678"/>
      <c r="AF53" s="678"/>
      <c r="AG53" s="678"/>
      <c r="AH53" s="678"/>
      <c r="AI53" s="678"/>
      <c r="AJ53" s="678"/>
      <c r="AK53" s="678"/>
      <c r="AL53" s="678"/>
      <c r="AM53" s="678"/>
      <c r="AN53" s="678"/>
      <c r="AO53" s="678"/>
      <c r="AP53" s="678"/>
      <c r="AQ53" s="678"/>
      <c r="AR53" s="678"/>
      <c r="AS53" s="678"/>
      <c r="AT53" s="678"/>
      <c r="AU53" s="678"/>
      <c r="AV53" s="678"/>
      <c r="AW53" s="678"/>
    </row>
    <row r="54" spans="3:50">
      <c r="C54" s="678"/>
      <c r="F54" s="678"/>
      <c r="G54" s="678"/>
      <c r="H54" s="678"/>
      <c r="I54" s="654"/>
      <c r="J54" s="678">
        <f t="shared" si="29"/>
        <v>0</v>
      </c>
      <c r="K54" s="678">
        <f t="shared" si="30"/>
        <v>0</v>
      </c>
      <c r="L54" s="678">
        <f t="shared" si="31"/>
        <v>0</v>
      </c>
      <c r="M54" s="678"/>
      <c r="N54" s="678"/>
      <c r="O54" s="678"/>
      <c r="P54" s="678"/>
      <c r="Q54" s="678"/>
      <c r="R54" s="678"/>
      <c r="S54" s="678"/>
      <c r="T54" s="678"/>
      <c r="U54" s="678"/>
      <c r="V54" s="678"/>
      <c r="W54" s="678"/>
      <c r="X54" s="678"/>
      <c r="Y54" s="678"/>
      <c r="Z54" s="678"/>
      <c r="AA54" s="678"/>
      <c r="AB54" s="678"/>
      <c r="AC54" s="98"/>
      <c r="AD54" s="98"/>
      <c r="AE54" s="98"/>
      <c r="AF54" s="98"/>
      <c r="AG54" s="98"/>
      <c r="AH54" s="98"/>
      <c r="AI54" s="98"/>
      <c r="AJ54" s="98"/>
      <c r="AK54" s="98"/>
      <c r="AL54" s="98"/>
      <c r="AM54" s="98"/>
      <c r="AN54" s="98"/>
      <c r="AO54" s="98"/>
      <c r="AP54" s="98"/>
      <c r="AQ54" s="98"/>
      <c r="AR54" s="98"/>
      <c r="AS54" s="98"/>
      <c r="AT54" s="98"/>
      <c r="AU54" s="98"/>
      <c r="AV54" s="98"/>
      <c r="AW54" s="98"/>
      <c r="AX54" s="98"/>
    </row>
    <row r="55" spans="3:50">
      <c r="C55" s="678"/>
      <c r="F55" s="678"/>
      <c r="G55" s="678"/>
      <c r="H55" s="678"/>
      <c r="I55" s="654"/>
      <c r="J55" s="678">
        <f t="shared" si="29"/>
        <v>0</v>
      </c>
      <c r="K55" s="678">
        <f t="shared" si="30"/>
        <v>0</v>
      </c>
      <c r="L55" s="678">
        <f t="shared" si="31"/>
        <v>0</v>
      </c>
      <c r="M55" s="678"/>
      <c r="N55" s="678"/>
      <c r="O55" s="678"/>
      <c r="P55" s="678"/>
      <c r="Q55" s="678"/>
      <c r="R55" s="678"/>
      <c r="S55" s="678"/>
      <c r="T55" s="678"/>
      <c r="U55" s="678"/>
      <c r="V55" s="678"/>
      <c r="W55" s="678"/>
      <c r="X55" s="678"/>
      <c r="Y55" s="678"/>
      <c r="Z55" s="678"/>
      <c r="AA55" s="678"/>
      <c r="AB55" s="678"/>
      <c r="AC55" s="678"/>
      <c r="AD55" s="678"/>
      <c r="AE55" s="678"/>
      <c r="AF55" s="678"/>
      <c r="AG55" s="678"/>
      <c r="AH55" s="678"/>
      <c r="AI55" s="678"/>
      <c r="AJ55" s="678"/>
      <c r="AK55" s="678"/>
      <c r="AL55" s="678"/>
      <c r="AM55" s="678"/>
      <c r="AN55" s="678"/>
      <c r="AO55" s="678"/>
      <c r="AP55" s="678"/>
      <c r="AQ55" s="678"/>
      <c r="AR55" s="678"/>
      <c r="AS55" s="678"/>
      <c r="AT55" s="678"/>
      <c r="AU55" s="678"/>
      <c r="AV55" s="678"/>
      <c r="AW55" s="678"/>
    </row>
    <row r="56" spans="3:50">
      <c r="C56" s="678"/>
      <c r="F56" s="678"/>
      <c r="G56" s="678"/>
      <c r="H56" s="678"/>
      <c r="I56" s="654"/>
      <c r="J56" s="678">
        <f t="shared" si="29"/>
        <v>0</v>
      </c>
      <c r="K56" s="678">
        <f t="shared" si="30"/>
        <v>0</v>
      </c>
      <c r="L56" s="678">
        <f t="shared" si="31"/>
        <v>0</v>
      </c>
      <c r="M56" s="678"/>
      <c r="N56" s="678"/>
      <c r="O56" s="678"/>
      <c r="P56" s="678"/>
      <c r="Q56" s="678"/>
      <c r="R56" s="678"/>
      <c r="S56" s="678"/>
      <c r="T56" s="678"/>
      <c r="U56" s="678"/>
      <c r="V56" s="678"/>
      <c r="W56" s="678"/>
      <c r="X56" s="678"/>
      <c r="Y56" s="678"/>
      <c r="Z56" s="678"/>
      <c r="AA56" s="678"/>
      <c r="AB56" s="678"/>
      <c r="AC56" s="678"/>
      <c r="AD56" s="678"/>
      <c r="AE56" s="678"/>
      <c r="AF56" s="678"/>
      <c r="AG56" s="678"/>
      <c r="AH56" s="678"/>
      <c r="AI56" s="98"/>
      <c r="AJ56" s="98"/>
      <c r="AK56" s="98"/>
    </row>
    <row r="57" spans="3:50">
      <c r="C57" s="678"/>
      <c r="F57" s="678"/>
      <c r="G57" s="678"/>
      <c r="H57" s="678"/>
      <c r="I57" s="654"/>
      <c r="J57" s="678">
        <f t="shared" si="29"/>
        <v>0</v>
      </c>
      <c r="K57" s="678">
        <f t="shared" si="30"/>
        <v>0</v>
      </c>
      <c r="L57" s="678">
        <f t="shared" si="31"/>
        <v>0</v>
      </c>
      <c r="M57" s="678"/>
      <c r="N57" s="678"/>
      <c r="O57" s="678"/>
      <c r="P57" s="678"/>
      <c r="Q57" s="678"/>
      <c r="R57" s="678"/>
      <c r="S57" s="678"/>
      <c r="T57" s="678"/>
      <c r="U57" s="678"/>
      <c r="V57" s="678"/>
      <c r="W57" s="678"/>
      <c r="X57" s="678"/>
      <c r="Y57" s="678"/>
      <c r="Z57" s="678"/>
      <c r="AA57" s="678"/>
      <c r="AB57" s="678"/>
      <c r="AC57" s="678"/>
      <c r="AD57" s="678"/>
      <c r="AE57" s="678"/>
      <c r="AF57" s="678"/>
      <c r="AG57" s="678"/>
      <c r="AH57" s="678"/>
      <c r="AI57" s="98"/>
      <c r="AJ57" s="98"/>
      <c r="AK57" s="98"/>
    </row>
    <row r="58" spans="3:50">
      <c r="C58" s="678"/>
      <c r="F58" s="678"/>
      <c r="G58" s="678"/>
      <c r="H58" s="678"/>
      <c r="I58" s="654"/>
      <c r="J58" s="678">
        <f t="shared" si="29"/>
        <v>0</v>
      </c>
      <c r="K58" s="678">
        <f t="shared" si="30"/>
        <v>0</v>
      </c>
      <c r="L58" s="678">
        <f t="shared" si="31"/>
        <v>0</v>
      </c>
      <c r="M58" s="678"/>
      <c r="N58" s="678"/>
      <c r="O58" s="678"/>
      <c r="P58" s="678"/>
      <c r="Q58" s="678"/>
      <c r="R58" s="678"/>
      <c r="S58" s="678"/>
      <c r="T58" s="678"/>
      <c r="U58" s="678"/>
      <c r="V58" s="678"/>
      <c r="W58" s="678"/>
      <c r="X58" s="678"/>
      <c r="Y58" s="678"/>
      <c r="Z58" s="678"/>
      <c r="AA58" s="678"/>
      <c r="AB58" s="678"/>
      <c r="AC58" s="678"/>
      <c r="AD58" s="678"/>
      <c r="AE58" s="678"/>
      <c r="AF58" s="678"/>
      <c r="AG58" s="678"/>
      <c r="AH58" s="678"/>
      <c r="AI58" s="98"/>
      <c r="AJ58" s="98"/>
      <c r="AK58" s="98"/>
    </row>
    <row r="59" spans="3:50">
      <c r="C59" s="678"/>
      <c r="F59" s="678"/>
      <c r="G59" s="678"/>
      <c r="H59" s="678"/>
      <c r="I59" s="654"/>
      <c r="J59" s="678">
        <f t="shared" si="29"/>
        <v>0</v>
      </c>
      <c r="K59" s="678">
        <f t="shared" si="30"/>
        <v>0</v>
      </c>
      <c r="L59" s="678">
        <f t="shared" si="31"/>
        <v>0</v>
      </c>
      <c r="M59" s="678"/>
      <c r="N59" s="678"/>
      <c r="O59" s="678"/>
      <c r="P59" s="678"/>
      <c r="Q59" s="678"/>
      <c r="R59" s="678"/>
      <c r="S59" s="98"/>
      <c r="T59" s="98"/>
      <c r="U59" s="98"/>
      <c r="V59" s="98"/>
      <c r="W59" s="98"/>
      <c r="X59" s="98"/>
      <c r="Y59" s="98"/>
      <c r="Z59" s="98"/>
      <c r="AA59" s="98"/>
      <c r="AB59" s="98"/>
      <c r="AC59" s="98"/>
      <c r="AD59" s="98"/>
      <c r="AE59" s="98"/>
      <c r="AF59" s="98"/>
      <c r="AG59" s="98"/>
      <c r="AH59" s="98"/>
      <c r="AI59" s="98"/>
      <c r="AJ59" s="98"/>
      <c r="AK59" s="98"/>
    </row>
    <row r="60" spans="3:50">
      <c r="C60" s="678"/>
      <c r="F60" s="678"/>
      <c r="G60" s="678"/>
      <c r="H60" s="678"/>
      <c r="J60" s="678">
        <f t="shared" si="29"/>
        <v>0</v>
      </c>
      <c r="K60" s="678">
        <f t="shared" si="30"/>
        <v>0</v>
      </c>
      <c r="L60" s="678">
        <f t="shared" si="31"/>
        <v>0</v>
      </c>
      <c r="M60" s="678"/>
      <c r="N60" s="678"/>
      <c r="O60" s="678"/>
      <c r="P60" s="678"/>
      <c r="Q60" s="678"/>
      <c r="R60" s="678"/>
      <c r="S60" s="98"/>
      <c r="T60" s="98"/>
      <c r="U60" s="98"/>
      <c r="V60" s="98"/>
      <c r="W60" s="98"/>
      <c r="X60" s="98"/>
      <c r="Y60" s="98"/>
      <c r="Z60" s="98"/>
      <c r="AA60" s="98"/>
      <c r="AB60" s="98"/>
      <c r="AC60" s="98"/>
      <c r="AD60" s="98"/>
      <c r="AE60" s="98"/>
      <c r="AF60" s="98"/>
      <c r="AG60" s="98"/>
      <c r="AH60" s="98"/>
      <c r="AI60" s="98"/>
      <c r="AJ60" s="98"/>
      <c r="AK60" s="98"/>
    </row>
    <row r="61" spans="3:50">
      <c r="C61" s="678"/>
      <c r="D61" s="678"/>
      <c r="F61" s="678"/>
      <c r="G61" s="678"/>
      <c r="H61" s="678"/>
      <c r="J61" s="678">
        <f t="shared" si="29"/>
        <v>0</v>
      </c>
      <c r="K61" s="678">
        <f t="shared" si="30"/>
        <v>0</v>
      </c>
      <c r="L61" s="678">
        <f t="shared" si="31"/>
        <v>0</v>
      </c>
      <c r="M61" s="678"/>
      <c r="N61" s="678"/>
      <c r="O61" s="678"/>
      <c r="P61" s="678"/>
      <c r="Q61" s="678"/>
      <c r="R61" s="678"/>
      <c r="S61" s="98"/>
      <c r="T61" s="98"/>
      <c r="U61" s="98"/>
      <c r="V61" s="98"/>
      <c r="W61" s="98"/>
      <c r="X61" s="98"/>
      <c r="Y61" s="98"/>
      <c r="Z61" s="98"/>
      <c r="AA61" s="98"/>
      <c r="AB61" s="98"/>
      <c r="AC61" s="98"/>
      <c r="AD61" s="98"/>
      <c r="AE61" s="98"/>
      <c r="AF61" s="98"/>
      <c r="AG61" s="98"/>
      <c r="AH61" s="98"/>
      <c r="AI61" s="98"/>
      <c r="AJ61" s="98"/>
      <c r="AK61" s="98"/>
    </row>
    <row r="62" spans="3:50">
      <c r="C62" s="678"/>
      <c r="D62" s="678"/>
      <c r="F62" s="678"/>
      <c r="G62" s="678"/>
      <c r="H62" s="678"/>
      <c r="I62" s="678"/>
      <c r="J62" s="678">
        <f t="shared" ref="J62" si="32">I62/$I$66</f>
        <v>0</v>
      </c>
      <c r="K62" s="678">
        <f t="shared" ref="K62" si="33">J62*$I$67</f>
        <v>0</v>
      </c>
      <c r="L62" s="678">
        <f t="shared" ref="L62" si="34">I62+K62</f>
        <v>0</v>
      </c>
      <c r="M62" s="678"/>
      <c r="N62" s="678"/>
      <c r="O62" s="678"/>
      <c r="P62" s="678"/>
      <c r="Q62" s="678"/>
      <c r="R62" s="678"/>
    </row>
    <row r="63" spans="3:50">
      <c r="C63" s="678"/>
      <c r="D63" s="678"/>
      <c r="E63" s="678"/>
      <c r="F63" s="678"/>
      <c r="G63" s="678"/>
      <c r="H63" s="678"/>
      <c r="I63" s="678"/>
      <c r="J63" s="678"/>
      <c r="K63" s="678"/>
      <c r="L63" s="678">
        <f>SUM(L46:L62)</f>
        <v>278770.18000000005</v>
      </c>
      <c r="M63" s="678"/>
      <c r="N63" s="678"/>
      <c r="O63" s="678"/>
      <c r="P63" s="678"/>
      <c r="Q63" s="678"/>
      <c r="R63" s="678"/>
    </row>
    <row r="64" spans="3:50">
      <c r="C64" s="678"/>
      <c r="D64" s="678"/>
      <c r="E64" s="678"/>
      <c r="F64" s="678"/>
      <c r="G64" s="678"/>
      <c r="H64" s="678"/>
      <c r="I64" s="678"/>
      <c r="J64" s="678"/>
      <c r="K64" s="678"/>
      <c r="L64" s="678"/>
      <c r="M64" s="678"/>
      <c r="N64" s="678"/>
      <c r="O64" s="678"/>
      <c r="P64" s="678"/>
      <c r="Q64" s="678"/>
      <c r="R64" s="678"/>
    </row>
    <row r="65" spans="1:47">
      <c r="C65" s="678"/>
      <c r="D65" s="678"/>
      <c r="E65" s="678"/>
      <c r="F65" s="678"/>
      <c r="G65" s="678"/>
      <c r="H65" s="678"/>
      <c r="I65" s="678"/>
      <c r="J65" s="678"/>
      <c r="K65" s="678"/>
      <c r="L65" s="678"/>
      <c r="M65" s="678"/>
      <c r="N65" s="678"/>
      <c r="O65" s="678"/>
      <c r="P65" s="678"/>
      <c r="Q65" s="678"/>
      <c r="R65" s="678"/>
    </row>
    <row r="66" spans="1:47">
      <c r="C66" s="678"/>
      <c r="D66" s="678"/>
      <c r="E66" s="678"/>
      <c r="F66" s="678"/>
      <c r="G66" s="678"/>
      <c r="H66" s="678"/>
      <c r="I66" s="678">
        <f>SUM(I46:I62)</f>
        <v>253027.16</v>
      </c>
      <c r="J66" s="678"/>
      <c r="K66" s="678"/>
      <c r="L66" s="678"/>
      <c r="M66" s="678"/>
      <c r="N66" s="678"/>
      <c r="O66" s="678"/>
      <c r="P66" s="678"/>
      <c r="Q66" s="678"/>
      <c r="R66" s="678"/>
    </row>
    <row r="67" spans="1:47">
      <c r="C67" s="678"/>
      <c r="D67" s="678"/>
      <c r="E67" s="678"/>
      <c r="F67" s="678"/>
      <c r="G67" s="678"/>
      <c r="H67" s="678"/>
      <c r="I67" s="678">
        <f>E1-L22</f>
        <v>25743.020000000019</v>
      </c>
      <c r="J67" s="678"/>
      <c r="K67" s="678"/>
      <c r="L67" s="678"/>
      <c r="M67" s="678"/>
      <c r="N67" s="678"/>
      <c r="O67" s="678"/>
      <c r="P67" s="678"/>
      <c r="Q67" s="678"/>
      <c r="R67" s="678"/>
    </row>
    <row r="68" spans="1:47">
      <c r="C68" s="678"/>
      <c r="D68" s="678"/>
      <c r="E68" s="678"/>
      <c r="F68" s="678"/>
      <c r="G68" s="678"/>
      <c r="H68" s="678"/>
      <c r="I68" s="678"/>
      <c r="J68" s="678"/>
      <c r="K68" s="678"/>
      <c r="L68" s="678"/>
      <c r="M68" s="678"/>
      <c r="N68" s="678"/>
      <c r="O68" s="678"/>
      <c r="P68" s="678"/>
      <c r="Q68" s="678"/>
      <c r="R68" s="678"/>
    </row>
    <row r="69" spans="1:47">
      <c r="C69" s="678"/>
      <c r="D69" s="678"/>
      <c r="E69" s="678"/>
      <c r="F69" s="678"/>
      <c r="G69" s="678"/>
      <c r="H69" s="678"/>
      <c r="I69" s="678"/>
      <c r="J69" s="678"/>
      <c r="K69" s="678"/>
      <c r="L69" s="678"/>
      <c r="M69" s="678"/>
      <c r="N69" s="678"/>
      <c r="O69" s="678"/>
      <c r="P69" s="678"/>
      <c r="Q69" s="678"/>
      <c r="R69" s="678"/>
    </row>
    <row r="70" spans="1:47">
      <c r="E70" s="678"/>
      <c r="F70" s="678"/>
      <c r="G70" s="678"/>
      <c r="H70" s="678"/>
      <c r="I70" s="678"/>
      <c r="J70" s="678"/>
      <c r="K70" s="678"/>
      <c r="L70" s="678"/>
      <c r="M70" s="678"/>
      <c r="N70" s="678"/>
    </row>
    <row r="71" spans="1:47">
      <c r="E71" s="678"/>
      <c r="F71" s="678"/>
      <c r="G71" s="678"/>
      <c r="H71" s="678"/>
      <c r="I71" s="678"/>
      <c r="J71" s="678"/>
      <c r="L71" s="678"/>
      <c r="M71" s="678"/>
      <c r="N71" s="678"/>
    </row>
    <row r="72" spans="1:47">
      <c r="A72" s="45" t="s">
        <v>842</v>
      </c>
      <c r="B72" t="s">
        <v>843</v>
      </c>
      <c r="C72" t="s">
        <v>844</v>
      </c>
      <c r="D72" t="s">
        <v>851</v>
      </c>
      <c r="E72" s="678" t="s">
        <v>852</v>
      </c>
      <c r="F72" s="678" t="s">
        <v>853</v>
      </c>
      <c r="G72" s="678" t="s">
        <v>797</v>
      </c>
      <c r="H72" s="678" t="s">
        <v>845</v>
      </c>
      <c r="I72" s="678" t="s">
        <v>846</v>
      </c>
      <c r="J72" s="678" t="s">
        <v>5864</v>
      </c>
      <c r="K72" t="s">
        <v>5865</v>
      </c>
      <c r="L72" s="678" t="s">
        <v>854</v>
      </c>
      <c r="M72" s="678" t="s">
        <v>855</v>
      </c>
      <c r="N72" s="678" t="s">
        <v>848</v>
      </c>
      <c r="O72" t="s">
        <v>874</v>
      </c>
      <c r="P72" t="s">
        <v>849</v>
      </c>
      <c r="Q72" t="s">
        <v>856</v>
      </c>
      <c r="R72" t="s">
        <v>858</v>
      </c>
      <c r="S72" t="s">
        <v>859</v>
      </c>
      <c r="T72" t="s">
        <v>857</v>
      </c>
      <c r="U72" t="s">
        <v>860</v>
      </c>
      <c r="V72" t="s">
        <v>847</v>
      </c>
      <c r="W72" t="s">
        <v>867</v>
      </c>
      <c r="X72" t="s">
        <v>875</v>
      </c>
      <c r="Y72" t="s">
        <v>861</v>
      </c>
      <c r="Z72" t="s">
        <v>850</v>
      </c>
      <c r="AA72" t="s">
        <v>868</v>
      </c>
      <c r="AB72" s="98">
        <v>45839</v>
      </c>
      <c r="AC72" s="98">
        <v>45870</v>
      </c>
      <c r="AD72" s="98">
        <v>45901</v>
      </c>
      <c r="AE72" s="98">
        <v>45931</v>
      </c>
      <c r="AF72" s="98">
        <v>45962</v>
      </c>
      <c r="AG72" s="98">
        <v>45992</v>
      </c>
      <c r="AH72" s="98">
        <v>46023</v>
      </c>
      <c r="AI72" s="98">
        <v>46054</v>
      </c>
      <c r="AJ72" s="98">
        <v>46082</v>
      </c>
      <c r="AK72" s="98">
        <v>46113</v>
      </c>
      <c r="AL72" s="98">
        <v>46143</v>
      </c>
      <c r="AM72" s="98">
        <v>46174</v>
      </c>
      <c r="AN72" s="98">
        <v>46204</v>
      </c>
      <c r="AO72" s="98">
        <v>46235</v>
      </c>
      <c r="AP72" s="98">
        <v>46266</v>
      </c>
      <c r="AQ72" s="98">
        <v>46296</v>
      </c>
      <c r="AR72" s="98">
        <v>46327</v>
      </c>
      <c r="AS72" s="98">
        <v>46357</v>
      </c>
      <c r="AT72" s="98">
        <v>46388</v>
      </c>
      <c r="AU72" s="98">
        <v>46419</v>
      </c>
    </row>
    <row r="73" spans="1:47">
      <c r="A73" s="45" t="s">
        <v>5</v>
      </c>
      <c r="C73">
        <v>403.32</v>
      </c>
      <c r="D73">
        <v>4851</v>
      </c>
      <c r="E73" s="678">
        <v>45868</v>
      </c>
      <c r="F73" s="678">
        <v>46416</v>
      </c>
      <c r="G73" s="678" t="s">
        <v>1012</v>
      </c>
      <c r="H73" s="678">
        <v>46433</v>
      </c>
      <c r="I73" s="678">
        <v>198906162.61000001</v>
      </c>
      <c r="J73" s="678">
        <v>94879033.099999994</v>
      </c>
      <c r="L73" s="678">
        <v>0.72330000000000005</v>
      </c>
      <c r="M73" s="678">
        <v>0.51490000000000002</v>
      </c>
      <c r="N73" s="678">
        <v>143859912.52000001</v>
      </c>
      <c r="O73" s="654">
        <v>104023764.29000001</v>
      </c>
      <c r="P73" s="654">
        <v>102415935.06999999</v>
      </c>
      <c r="R73" s="689">
        <v>0.53310000000000002</v>
      </c>
      <c r="T73" s="689">
        <v>0.54700000000000004</v>
      </c>
      <c r="U73" s="689">
        <v>0.76859999999999995</v>
      </c>
      <c r="V73">
        <v>920230</v>
      </c>
      <c r="W73">
        <v>560205.93999999994</v>
      </c>
      <c r="X73" s="689">
        <v>0.53269999999999995</v>
      </c>
      <c r="Y73">
        <v>490238.84</v>
      </c>
      <c r="Z73">
        <v>490194.97</v>
      </c>
      <c r="AA73" t="s">
        <v>870</v>
      </c>
      <c r="AD73" s="654">
        <v>579721.05000000005</v>
      </c>
      <c r="AE73" s="654">
        <v>2766044.15</v>
      </c>
      <c r="AF73" s="654">
        <v>6811937.1500000004</v>
      </c>
      <c r="AG73" s="654">
        <v>11987993.41</v>
      </c>
      <c r="AH73" s="654">
        <v>11446385.539999999</v>
      </c>
      <c r="AI73" s="654">
        <v>10615173.939999999</v>
      </c>
      <c r="AJ73" s="654">
        <v>10022944.17</v>
      </c>
      <c r="AK73" s="654">
        <v>6795310</v>
      </c>
      <c r="AL73" s="654">
        <v>3552179.39</v>
      </c>
      <c r="AM73" s="654">
        <v>4794240.05</v>
      </c>
      <c r="AN73" s="654">
        <v>5849011.6200000001</v>
      </c>
      <c r="AO73" s="654">
        <v>11489135.9</v>
      </c>
      <c r="AP73" s="654">
        <v>14159879.550000001</v>
      </c>
      <c r="AQ73" s="654">
        <v>58146865.979999997</v>
      </c>
      <c r="AR73" s="654">
        <v>22879437.390000001</v>
      </c>
      <c r="AS73" s="654">
        <v>13719735.609999999</v>
      </c>
      <c r="AT73" s="654">
        <v>3286802.51</v>
      </c>
    </row>
    <row r="74" spans="1:47">
      <c r="A74" s="45" t="s">
        <v>5</v>
      </c>
      <c r="C74">
        <v>403.32</v>
      </c>
      <c r="D74">
        <v>4851</v>
      </c>
      <c r="E74" s="678">
        <v>45868</v>
      </c>
      <c r="F74" s="678">
        <v>46416</v>
      </c>
      <c r="G74" s="678" t="s">
        <v>1012</v>
      </c>
      <c r="H74" s="678">
        <v>46433</v>
      </c>
      <c r="I74" s="678">
        <v>198906162.61000001</v>
      </c>
      <c r="J74" s="678">
        <v>94879033.099999994</v>
      </c>
      <c r="L74" s="678">
        <v>0.72330000000000005</v>
      </c>
      <c r="M74" s="678">
        <v>0.51490000000000002</v>
      </c>
      <c r="N74" s="678">
        <v>143859912.52000001</v>
      </c>
      <c r="O74" s="654">
        <v>104023764.29000001</v>
      </c>
      <c r="P74" s="654">
        <v>102415935.06999999</v>
      </c>
      <c r="R74" s="689">
        <v>0.53310000000000002</v>
      </c>
      <c r="T74" s="689">
        <v>0.54700000000000004</v>
      </c>
      <c r="U74" s="689">
        <v>0.76859999999999995</v>
      </c>
      <c r="V74">
        <v>920230</v>
      </c>
      <c r="W74">
        <v>560205.93999999994</v>
      </c>
      <c r="X74" s="689">
        <v>0.53269999999999995</v>
      </c>
      <c r="Y74">
        <v>490238.84</v>
      </c>
      <c r="Z74">
        <v>490194.97</v>
      </c>
      <c r="AA74" t="s">
        <v>871</v>
      </c>
      <c r="AD74" s="654">
        <v>579721.05000000005</v>
      </c>
      <c r="AE74" s="654">
        <v>3345765.2</v>
      </c>
      <c r="AF74" s="654">
        <v>10157702.35</v>
      </c>
      <c r="AG74" s="654">
        <v>22145695.760000002</v>
      </c>
      <c r="AH74" s="654">
        <v>33592081.299999997</v>
      </c>
      <c r="AI74" s="654">
        <v>44207255.240000002</v>
      </c>
      <c r="AJ74" s="654">
        <v>54230199.409999996</v>
      </c>
      <c r="AK74" s="654">
        <v>61025509.409999996</v>
      </c>
      <c r="AL74" s="654">
        <v>64577688.799999997</v>
      </c>
      <c r="AM74" s="654">
        <v>69371928.849999994</v>
      </c>
      <c r="AN74" s="654">
        <v>75220940.469999999</v>
      </c>
      <c r="AO74" s="654">
        <v>86710076.370000005</v>
      </c>
      <c r="AP74" s="654">
        <v>100869955.91</v>
      </c>
      <c r="AQ74" s="654">
        <v>159016821.88999999</v>
      </c>
      <c r="AR74" s="654">
        <v>181896259.27000001</v>
      </c>
      <c r="AS74" s="654">
        <v>195615994.88</v>
      </c>
      <c r="AT74" s="654">
        <v>198902797.38999999</v>
      </c>
      <c r="AU74" s="654">
        <v>198902797.38999999</v>
      </c>
    </row>
    <row r="75" spans="1:47">
      <c r="A75" s="45" t="s">
        <v>5</v>
      </c>
      <c r="C75">
        <v>403.32</v>
      </c>
      <c r="D75">
        <v>4851</v>
      </c>
      <c r="E75" s="678">
        <v>45868</v>
      </c>
      <c r="F75" s="678">
        <v>46416</v>
      </c>
      <c r="G75" s="678" t="s">
        <v>1012</v>
      </c>
      <c r="H75" s="678">
        <v>46433</v>
      </c>
      <c r="I75" s="678">
        <v>198906162.61000001</v>
      </c>
      <c r="J75" s="678">
        <v>94879033.099999994</v>
      </c>
      <c r="L75" s="678">
        <v>0.72330000000000005</v>
      </c>
      <c r="M75" s="678">
        <v>0.51490000000000002</v>
      </c>
      <c r="N75" s="678">
        <v>143859912.52000001</v>
      </c>
      <c r="O75" s="654">
        <v>104023764.29000001</v>
      </c>
      <c r="P75" s="654">
        <v>102415935.06999999</v>
      </c>
      <c r="R75" s="689">
        <v>0.53310000000000002</v>
      </c>
      <c r="T75" s="689">
        <v>0.54700000000000004</v>
      </c>
      <c r="U75" s="689">
        <v>0.76859999999999995</v>
      </c>
      <c r="V75">
        <v>920230</v>
      </c>
      <c r="W75">
        <v>560205.93999999994</v>
      </c>
      <c r="X75" s="689">
        <v>0.53269999999999995</v>
      </c>
      <c r="Y75">
        <v>490238.84</v>
      </c>
      <c r="Z75">
        <v>490194.97</v>
      </c>
      <c r="AA75" t="s">
        <v>872</v>
      </c>
      <c r="AC75">
        <v>138.51</v>
      </c>
      <c r="AD75">
        <v>2852.79</v>
      </c>
      <c r="AE75">
        <v>6198.57</v>
      </c>
      <c r="AF75">
        <v>8830.85</v>
      </c>
      <c r="AG75">
        <v>18495.84</v>
      </c>
      <c r="AH75">
        <v>27067.47</v>
      </c>
      <c r="AI75">
        <v>33980.82</v>
      </c>
      <c r="AJ75">
        <v>31896.76</v>
      </c>
      <c r="AK75">
        <v>42004.3</v>
      </c>
      <c r="AL75">
        <v>35368.79</v>
      </c>
      <c r="AM75">
        <v>37324.53</v>
      </c>
      <c r="AN75">
        <v>37033.01</v>
      </c>
      <c r="AO75">
        <v>39364.449999999997</v>
      </c>
      <c r="AP75">
        <v>120540.98</v>
      </c>
      <c r="AQ75">
        <v>241930.74</v>
      </c>
      <c r="AR75">
        <v>123371.28</v>
      </c>
      <c r="AS75">
        <v>110271.67</v>
      </c>
      <c r="AT75">
        <v>2932.08</v>
      </c>
    </row>
    <row r="76" spans="1:47">
      <c r="A76" s="45" t="s">
        <v>5</v>
      </c>
      <c r="C76">
        <v>403.32</v>
      </c>
      <c r="D76">
        <v>4851</v>
      </c>
      <c r="E76" s="678">
        <v>45868</v>
      </c>
      <c r="F76" s="678">
        <v>46416</v>
      </c>
      <c r="G76" s="678" t="s">
        <v>1012</v>
      </c>
      <c r="H76" s="678">
        <v>46433</v>
      </c>
      <c r="I76" s="678">
        <v>198906162.61000001</v>
      </c>
      <c r="J76" s="678">
        <v>94879033.099999994</v>
      </c>
      <c r="L76" s="678">
        <v>0.72330000000000005</v>
      </c>
      <c r="M76" s="678">
        <v>0.51490000000000002</v>
      </c>
      <c r="N76" s="678">
        <v>143859912.52000001</v>
      </c>
      <c r="O76" s="654">
        <v>104023764.29000001</v>
      </c>
      <c r="P76" s="654">
        <v>102415935.06999999</v>
      </c>
      <c r="R76" s="689">
        <v>0.53310000000000002</v>
      </c>
      <c r="T76" s="689">
        <v>0.54700000000000004</v>
      </c>
      <c r="U76" s="689">
        <v>0.76859999999999995</v>
      </c>
      <c r="V76">
        <v>920230</v>
      </c>
      <c r="W76">
        <v>560205.93999999994</v>
      </c>
      <c r="X76" s="689">
        <v>0.53269999999999995</v>
      </c>
      <c r="Y76">
        <v>490238.84</v>
      </c>
      <c r="Z76">
        <v>490194.97</v>
      </c>
      <c r="AA76" t="s">
        <v>873</v>
      </c>
      <c r="AC76">
        <v>138.51</v>
      </c>
      <c r="AD76">
        <v>2991.3</v>
      </c>
      <c r="AE76">
        <v>9189.8700000000008</v>
      </c>
      <c r="AF76">
        <v>18020.72</v>
      </c>
      <c r="AG76">
        <v>36516.559999999998</v>
      </c>
      <c r="AH76">
        <v>63584.03</v>
      </c>
      <c r="AI76">
        <v>97564.85</v>
      </c>
      <c r="AJ76">
        <v>129461.61</v>
      </c>
      <c r="AK76">
        <v>171465.91</v>
      </c>
      <c r="AL76">
        <v>206834.7</v>
      </c>
      <c r="AM76">
        <v>244159.24</v>
      </c>
      <c r="AN76">
        <v>281192.25</v>
      </c>
      <c r="AO76">
        <v>320556.7</v>
      </c>
      <c r="AP76">
        <v>441097.69</v>
      </c>
      <c r="AQ76">
        <v>683028.42</v>
      </c>
      <c r="AR76">
        <v>806399.71</v>
      </c>
      <c r="AS76">
        <v>916671.37</v>
      </c>
      <c r="AT76">
        <v>919603.45</v>
      </c>
      <c r="AU76">
        <v>919603.45</v>
      </c>
    </row>
    <row r="77" spans="1:47">
      <c r="E77" s="678"/>
      <c r="F77" s="678"/>
      <c r="G77" s="678"/>
      <c r="H77" s="678"/>
      <c r="I77" s="678"/>
      <c r="J77" s="678"/>
      <c r="L77" s="678"/>
      <c r="M77" s="678"/>
      <c r="N77" s="678"/>
      <c r="O77" s="654"/>
      <c r="P77" s="654"/>
      <c r="R77" s="689"/>
      <c r="T77" s="689"/>
      <c r="U77" s="689"/>
      <c r="X77" s="689"/>
      <c r="AD77" s="654"/>
      <c r="AE77" s="654"/>
      <c r="AF77" s="654"/>
      <c r="AG77" s="654"/>
      <c r="AH77" s="654"/>
      <c r="AI77" s="654"/>
      <c r="AJ77" s="654"/>
      <c r="AK77" s="654"/>
      <c r="AL77" s="654"/>
      <c r="AM77" s="654"/>
      <c r="AN77" s="654"/>
      <c r="AO77" s="654"/>
      <c r="AP77" s="654"/>
      <c r="AQ77" s="654"/>
      <c r="AR77" s="654"/>
      <c r="AS77" s="654"/>
      <c r="AT77" s="654"/>
    </row>
    <row r="78" spans="1:47">
      <c r="E78" s="678"/>
      <c r="F78" s="678"/>
      <c r="G78" s="678"/>
      <c r="H78" s="678"/>
      <c r="I78" s="678"/>
      <c r="J78" s="678"/>
      <c r="L78" s="678"/>
      <c r="M78" s="678"/>
      <c r="N78" s="678"/>
      <c r="O78" s="654"/>
      <c r="P78" s="654"/>
      <c r="R78" s="689"/>
      <c r="T78" s="689"/>
      <c r="U78" s="689"/>
      <c r="X78" s="689"/>
      <c r="AD78" s="654"/>
      <c r="AE78" s="654"/>
      <c r="AF78" s="654"/>
      <c r="AG78" s="654"/>
      <c r="AH78" s="654"/>
      <c r="AI78" s="654"/>
      <c r="AJ78" s="654"/>
      <c r="AK78" s="654"/>
      <c r="AL78" s="654"/>
      <c r="AM78" s="654"/>
      <c r="AN78" s="654"/>
      <c r="AO78" s="654"/>
      <c r="AP78" s="654"/>
      <c r="AQ78" s="654"/>
      <c r="AR78" s="654"/>
      <c r="AS78" s="654"/>
      <c r="AT78" s="654"/>
      <c r="AU78" s="654"/>
    </row>
    <row r="79" spans="1:47">
      <c r="E79" s="678"/>
      <c r="F79" s="678"/>
      <c r="G79" s="678"/>
      <c r="H79" s="678"/>
      <c r="I79" s="678"/>
      <c r="J79" s="678"/>
      <c r="L79" s="678"/>
      <c r="M79" s="678"/>
      <c r="N79" s="678"/>
      <c r="O79" s="654"/>
      <c r="P79" s="654"/>
      <c r="R79" s="689"/>
      <c r="T79" s="689"/>
      <c r="U79" s="689"/>
      <c r="X79" s="689"/>
    </row>
    <row r="80" spans="1:47">
      <c r="E80" s="678"/>
      <c r="F80" s="678"/>
      <c r="G80" s="678"/>
      <c r="H80" s="678"/>
      <c r="I80" s="678"/>
      <c r="J80" s="678"/>
      <c r="L80" s="678"/>
      <c r="M80" s="678"/>
      <c r="N80" s="678"/>
      <c r="O80" s="654"/>
      <c r="P80" s="654"/>
      <c r="R80" s="689"/>
      <c r="T80" s="689"/>
      <c r="U80" s="689"/>
      <c r="X80" s="689"/>
    </row>
    <row r="81" spans="5:14">
      <c r="E81" s="678"/>
      <c r="F81" s="678"/>
      <c r="G81" s="678"/>
      <c r="H81" s="678"/>
      <c r="I81" s="678"/>
      <c r="J81" s="678"/>
      <c r="L81" s="678"/>
      <c r="M81" s="678"/>
      <c r="N81" s="678"/>
    </row>
    <row r="82" spans="5:14">
      <c r="I82" s="678"/>
      <c r="L82" s="678"/>
      <c r="M82" s="678"/>
      <c r="N82" s="678"/>
    </row>
    <row r="83" spans="5:14">
      <c r="I83" s="678"/>
      <c r="L83" s="678"/>
      <c r="M83" s="678"/>
      <c r="N83" s="678"/>
    </row>
    <row r="84" spans="5:14">
      <c r="I84" s="678"/>
      <c r="L84" s="678"/>
      <c r="M84" s="678"/>
      <c r="N84" s="678"/>
    </row>
    <row r="85" spans="5:14">
      <c r="I85" s="678"/>
      <c r="L85" s="678"/>
      <c r="M85" s="678"/>
      <c r="N85" s="678"/>
    </row>
    <row r="86" spans="5:14">
      <c r="I86" s="678"/>
      <c r="L86" s="678"/>
      <c r="M86" s="678"/>
      <c r="N86" s="678"/>
    </row>
    <row r="87" spans="5:14">
      <c r="I87" s="678"/>
      <c r="L87" s="678"/>
      <c r="M87" s="678"/>
      <c r="N87" s="678"/>
    </row>
    <row r="88" spans="5:14">
      <c r="I88" s="678"/>
    </row>
    <row r="89" spans="5:14">
      <c r="I89" s="678"/>
    </row>
    <row r="90" spans="5:14">
      <c r="K90" s="679"/>
    </row>
  </sheetData>
  <mergeCells count="6">
    <mergeCell ref="B38:Q38"/>
    <mergeCell ref="B2:D2"/>
    <mergeCell ref="E2:F2"/>
    <mergeCell ref="H2:I2"/>
    <mergeCell ref="K2:L2"/>
    <mergeCell ref="N2:O2"/>
  </mergeCells>
  <pageMargins left="0.7" right="0.7" top="0.75" bottom="0.75" header="0.3" footer="0.3"/>
  <pageSetup paperSize="9" scale="2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codeName="Sheet23">
    <tabColor theme="4" tint="0.79998168889431442"/>
  </sheetPr>
  <dimension ref="A1:J53"/>
  <sheetViews>
    <sheetView topLeftCell="A40" workbookViewId="0">
      <selection activeCell="A64" sqref="A64"/>
    </sheetView>
  </sheetViews>
  <sheetFormatPr defaultColWidth="9.1796875" defaultRowHeight="14.5"/>
  <cols>
    <col min="1" max="1" width="64.7265625" bestFit="1" customWidth="1"/>
    <col min="2" max="2" width="12.1796875" customWidth="1"/>
    <col min="3" max="10" width="13.81640625" customWidth="1"/>
  </cols>
  <sheetData>
    <row r="1" spans="1:10" ht="16" thickBot="1">
      <c r="A1" s="1921" t="s">
        <v>687</v>
      </c>
      <c r="B1" s="1921"/>
      <c r="C1" s="1921"/>
      <c r="D1" s="1921"/>
      <c r="E1" s="1921"/>
      <c r="F1" s="1921"/>
      <c r="G1" s="1921"/>
      <c r="H1" s="1921"/>
      <c r="I1" s="1921"/>
      <c r="J1" s="1921"/>
    </row>
    <row r="2" spans="1:10" s="53" customFormat="1" ht="30" customHeight="1">
      <c r="A2" s="238" t="s">
        <v>1</v>
      </c>
      <c r="B2" s="241" t="s">
        <v>680</v>
      </c>
      <c r="C2" s="241" t="s">
        <v>681</v>
      </c>
      <c r="D2" s="241" t="s">
        <v>678</v>
      </c>
      <c r="E2" s="241" t="s">
        <v>679</v>
      </c>
      <c r="F2" s="241" t="s">
        <v>682</v>
      </c>
      <c r="G2" s="241" t="s">
        <v>683</v>
      </c>
      <c r="H2" s="239" t="s">
        <v>684</v>
      </c>
      <c r="I2" s="239" t="s">
        <v>685</v>
      </c>
      <c r="J2" s="240" t="s">
        <v>686</v>
      </c>
    </row>
    <row r="3" spans="1:10">
      <c r="A3" s="279" t="s">
        <v>1030</v>
      </c>
      <c r="B3" s="888">
        <v>46345</v>
      </c>
      <c r="C3" s="888">
        <v>46368</v>
      </c>
      <c r="D3" s="888" t="s">
        <v>5866</v>
      </c>
      <c r="E3" s="888">
        <v>46389</v>
      </c>
      <c r="F3" s="888">
        <v>46273</v>
      </c>
      <c r="G3" s="888" t="s">
        <v>219</v>
      </c>
      <c r="H3" s="891" t="s">
        <v>219</v>
      </c>
      <c r="I3" s="889"/>
      <c r="J3" s="890"/>
    </row>
    <row r="4" spans="1:10">
      <c r="A4" s="280" t="s">
        <v>1031</v>
      </c>
      <c r="B4" s="888">
        <v>46345</v>
      </c>
      <c r="C4" s="888">
        <v>46352</v>
      </c>
      <c r="D4" s="888" t="s">
        <v>5866</v>
      </c>
      <c r="E4" s="888">
        <v>46373</v>
      </c>
      <c r="F4" s="888">
        <v>46273</v>
      </c>
      <c r="G4" s="888" t="s">
        <v>219</v>
      </c>
      <c r="H4" s="891">
        <v>0.9</v>
      </c>
      <c r="I4" s="889"/>
      <c r="J4" s="890"/>
    </row>
    <row r="5" spans="1:10">
      <c r="A5" s="280" t="s">
        <v>1032</v>
      </c>
      <c r="B5" s="888">
        <v>46345</v>
      </c>
      <c r="C5" s="888">
        <v>46352</v>
      </c>
      <c r="D5" s="888" t="s">
        <v>5612</v>
      </c>
      <c r="E5" s="888">
        <v>46373</v>
      </c>
      <c r="F5" s="888">
        <v>46277</v>
      </c>
      <c r="G5" s="888" t="s">
        <v>219</v>
      </c>
      <c r="H5" s="891">
        <v>0.9</v>
      </c>
      <c r="I5" s="889"/>
      <c r="J5" s="890"/>
    </row>
    <row r="6" spans="1:10">
      <c r="A6" s="912" t="s">
        <v>1033</v>
      </c>
      <c r="B6" s="888">
        <v>46345</v>
      </c>
      <c r="C6" s="888">
        <v>46354</v>
      </c>
      <c r="D6" s="888">
        <v>46366</v>
      </c>
      <c r="E6" s="888">
        <v>46373</v>
      </c>
      <c r="F6" s="888" t="s">
        <v>219</v>
      </c>
      <c r="G6" s="888" t="s">
        <v>219</v>
      </c>
      <c r="H6" s="891" t="s">
        <v>219</v>
      </c>
      <c r="I6" s="889"/>
      <c r="J6" s="890"/>
    </row>
    <row r="7" spans="1:10">
      <c r="A7" s="912" t="s">
        <v>1034</v>
      </c>
      <c r="B7" s="888">
        <v>46347</v>
      </c>
      <c r="C7" s="888">
        <v>46354</v>
      </c>
      <c r="D7" s="888">
        <v>46368</v>
      </c>
      <c r="E7" s="888">
        <v>46373</v>
      </c>
      <c r="F7" s="888" t="s">
        <v>219</v>
      </c>
      <c r="G7" s="888" t="s">
        <v>219</v>
      </c>
      <c r="H7" s="891" t="s">
        <v>219</v>
      </c>
      <c r="I7" s="889"/>
      <c r="J7" s="890"/>
    </row>
    <row r="8" spans="1:10">
      <c r="A8" s="912" t="s">
        <v>1035</v>
      </c>
      <c r="B8" s="888">
        <v>46347</v>
      </c>
      <c r="C8" s="888">
        <v>46354</v>
      </c>
      <c r="D8" s="888">
        <v>46368</v>
      </c>
      <c r="E8" s="888">
        <v>46373</v>
      </c>
      <c r="F8" s="888" t="s">
        <v>219</v>
      </c>
      <c r="G8" s="888" t="s">
        <v>219</v>
      </c>
      <c r="H8" s="891" t="s">
        <v>219</v>
      </c>
      <c r="I8" s="889"/>
      <c r="J8" s="890"/>
    </row>
    <row r="9" spans="1:10">
      <c r="A9" s="280" t="s">
        <v>1036</v>
      </c>
      <c r="B9" s="888">
        <v>46352</v>
      </c>
      <c r="C9" s="888">
        <v>46357</v>
      </c>
      <c r="D9" s="888">
        <v>46375</v>
      </c>
      <c r="E9" s="888">
        <v>46378</v>
      </c>
      <c r="F9" s="888" t="s">
        <v>219</v>
      </c>
      <c r="G9" s="888" t="s">
        <v>219</v>
      </c>
      <c r="H9" s="891" t="s">
        <v>219</v>
      </c>
      <c r="I9" s="889"/>
      <c r="J9" s="890"/>
    </row>
    <row r="10" spans="1:10">
      <c r="A10" s="280" t="s">
        <v>1037</v>
      </c>
      <c r="B10" s="888">
        <v>46357</v>
      </c>
      <c r="C10" s="888">
        <v>46361</v>
      </c>
      <c r="D10" s="888">
        <v>46379</v>
      </c>
      <c r="E10" s="888">
        <v>46382</v>
      </c>
      <c r="F10" s="888" t="s">
        <v>219</v>
      </c>
      <c r="G10" s="888" t="s">
        <v>219</v>
      </c>
      <c r="H10" s="891" t="s">
        <v>219</v>
      </c>
      <c r="I10" s="889"/>
      <c r="J10" s="890"/>
    </row>
    <row r="11" spans="1:10">
      <c r="A11" s="280" t="s">
        <v>1038</v>
      </c>
      <c r="B11" s="888">
        <v>46361</v>
      </c>
      <c r="C11" s="888">
        <v>46368</v>
      </c>
      <c r="D11" s="888">
        <v>46383</v>
      </c>
      <c r="E11" s="888">
        <v>46389</v>
      </c>
      <c r="F11" s="888" t="s">
        <v>219</v>
      </c>
      <c r="G11" s="888" t="s">
        <v>219</v>
      </c>
      <c r="H11" s="891" t="s">
        <v>219</v>
      </c>
      <c r="I11" s="889"/>
      <c r="J11" s="890"/>
    </row>
    <row r="12" spans="1:10">
      <c r="A12" s="280" t="s">
        <v>1039</v>
      </c>
      <c r="B12" s="888">
        <v>46352</v>
      </c>
      <c r="C12" s="888">
        <v>46359</v>
      </c>
      <c r="D12" s="888">
        <v>46375</v>
      </c>
      <c r="E12" s="888">
        <v>46380</v>
      </c>
      <c r="F12" s="888" t="s">
        <v>219</v>
      </c>
      <c r="G12" s="888" t="s">
        <v>219</v>
      </c>
      <c r="H12" s="891" t="s">
        <v>219</v>
      </c>
      <c r="I12" s="889"/>
      <c r="J12" s="890"/>
    </row>
    <row r="13" spans="1:10">
      <c r="A13" s="280" t="s">
        <v>1040</v>
      </c>
      <c r="B13" s="888">
        <v>46347</v>
      </c>
      <c r="C13" s="888">
        <v>46371</v>
      </c>
      <c r="D13" s="888">
        <v>46351</v>
      </c>
      <c r="E13" s="888">
        <v>46392</v>
      </c>
      <c r="F13" s="888" t="s">
        <v>219</v>
      </c>
      <c r="G13" s="888" t="s">
        <v>219</v>
      </c>
      <c r="H13" s="891" t="s">
        <v>219</v>
      </c>
      <c r="I13" s="889"/>
      <c r="J13" s="890"/>
    </row>
    <row r="14" spans="1:10">
      <c r="A14" s="280" t="s">
        <v>1031</v>
      </c>
      <c r="B14" s="888">
        <v>46352</v>
      </c>
      <c r="C14" s="888">
        <v>46359</v>
      </c>
      <c r="D14" s="888">
        <v>46375</v>
      </c>
      <c r="E14" s="888">
        <v>46380</v>
      </c>
      <c r="F14" s="888" t="s">
        <v>219</v>
      </c>
      <c r="G14" s="888" t="s">
        <v>219</v>
      </c>
      <c r="H14" s="891" t="s">
        <v>219</v>
      </c>
      <c r="I14" s="889"/>
      <c r="J14" s="890"/>
    </row>
    <row r="15" spans="1:10">
      <c r="A15" s="280" t="s">
        <v>1032</v>
      </c>
      <c r="B15" s="888">
        <v>46352</v>
      </c>
      <c r="C15" s="888">
        <v>46361</v>
      </c>
      <c r="D15" s="888">
        <v>46375</v>
      </c>
      <c r="E15" s="888">
        <v>46382</v>
      </c>
      <c r="F15" s="888" t="s">
        <v>219</v>
      </c>
      <c r="G15" s="888" t="s">
        <v>219</v>
      </c>
      <c r="H15" s="891" t="s">
        <v>219</v>
      </c>
      <c r="I15" s="889"/>
      <c r="J15" s="890"/>
    </row>
    <row r="16" spans="1:10">
      <c r="A16" s="280" t="s">
        <v>1033</v>
      </c>
      <c r="B16" s="888">
        <v>46354</v>
      </c>
      <c r="C16" s="888">
        <v>46361</v>
      </c>
      <c r="D16" s="888">
        <v>46375</v>
      </c>
      <c r="E16" s="888">
        <v>46380</v>
      </c>
      <c r="F16" s="888" t="s">
        <v>219</v>
      </c>
      <c r="G16" s="888" t="s">
        <v>219</v>
      </c>
      <c r="H16" s="891" t="s">
        <v>219</v>
      </c>
      <c r="I16" s="889"/>
      <c r="J16" s="890"/>
    </row>
    <row r="17" spans="1:10">
      <c r="A17" s="280" t="s">
        <v>1034</v>
      </c>
      <c r="B17" s="888">
        <v>46347</v>
      </c>
      <c r="C17" s="888">
        <v>46354</v>
      </c>
      <c r="D17" s="888">
        <v>46368</v>
      </c>
      <c r="E17" s="888">
        <v>46373</v>
      </c>
      <c r="F17" s="888" t="s">
        <v>219</v>
      </c>
      <c r="G17" s="888" t="s">
        <v>219</v>
      </c>
      <c r="H17" s="891" t="s">
        <v>219</v>
      </c>
      <c r="I17" s="889"/>
      <c r="J17" s="890"/>
    </row>
    <row r="18" spans="1:10">
      <c r="A18" s="280" t="s">
        <v>1035</v>
      </c>
      <c r="B18" s="888">
        <v>46354</v>
      </c>
      <c r="C18" s="888">
        <v>46361</v>
      </c>
      <c r="D18" s="888">
        <v>46375</v>
      </c>
      <c r="E18" s="888">
        <v>46380</v>
      </c>
      <c r="F18" s="888" t="s">
        <v>219</v>
      </c>
      <c r="G18" s="888" t="s">
        <v>219</v>
      </c>
      <c r="H18" s="891" t="s">
        <v>219</v>
      </c>
      <c r="I18" s="889"/>
      <c r="J18" s="890"/>
    </row>
    <row r="19" spans="1:10">
      <c r="A19" s="280" t="s">
        <v>1041</v>
      </c>
      <c r="B19" s="888">
        <v>46354</v>
      </c>
      <c r="C19" s="888">
        <v>46357</v>
      </c>
      <c r="D19" s="888">
        <v>46351</v>
      </c>
      <c r="E19" s="888">
        <v>46368</v>
      </c>
      <c r="F19" s="888" t="s">
        <v>219</v>
      </c>
      <c r="G19" s="888" t="s">
        <v>219</v>
      </c>
      <c r="H19" s="891" t="s">
        <v>219</v>
      </c>
      <c r="I19" s="889"/>
      <c r="J19" s="890"/>
    </row>
    <row r="20" spans="1:10">
      <c r="A20" s="280" t="s">
        <v>1042</v>
      </c>
      <c r="B20" s="888">
        <v>46354</v>
      </c>
      <c r="C20" s="888">
        <v>46357</v>
      </c>
      <c r="D20" s="888">
        <v>46351</v>
      </c>
      <c r="E20" s="888">
        <v>46356</v>
      </c>
      <c r="F20" s="888" t="s">
        <v>219</v>
      </c>
      <c r="G20" s="888" t="s">
        <v>219</v>
      </c>
      <c r="H20" s="891" t="s">
        <v>219</v>
      </c>
      <c r="I20" s="889"/>
      <c r="J20" s="890"/>
    </row>
    <row r="21" spans="1:10">
      <c r="A21" s="280" t="s">
        <v>1044</v>
      </c>
      <c r="B21" s="888">
        <v>46354</v>
      </c>
      <c r="C21" s="888">
        <v>46357</v>
      </c>
      <c r="D21" s="888">
        <v>46351</v>
      </c>
      <c r="E21" s="888">
        <v>46356</v>
      </c>
      <c r="F21" s="888" t="s">
        <v>219</v>
      </c>
      <c r="G21" s="888" t="s">
        <v>219</v>
      </c>
      <c r="H21" s="891" t="s">
        <v>219</v>
      </c>
      <c r="I21" s="889"/>
      <c r="J21" s="890"/>
    </row>
    <row r="22" spans="1:10">
      <c r="A22" s="280" t="s">
        <v>1043</v>
      </c>
      <c r="B22" s="888">
        <v>46354</v>
      </c>
      <c r="C22" s="888">
        <v>46357</v>
      </c>
      <c r="D22" s="888">
        <v>46363</v>
      </c>
      <c r="E22" s="888">
        <v>46368</v>
      </c>
      <c r="F22" s="888" t="s">
        <v>219</v>
      </c>
      <c r="G22" s="888" t="s">
        <v>219</v>
      </c>
      <c r="H22" s="891" t="s">
        <v>219</v>
      </c>
      <c r="I22" s="889"/>
      <c r="J22" s="890"/>
    </row>
    <row r="23" spans="1:10">
      <c r="A23" s="280" t="s">
        <v>1036</v>
      </c>
      <c r="B23" s="888">
        <v>46357</v>
      </c>
      <c r="C23" s="888">
        <v>46362</v>
      </c>
      <c r="D23" s="888">
        <v>46379</v>
      </c>
      <c r="E23" s="888">
        <v>46383</v>
      </c>
      <c r="F23" s="888" t="s">
        <v>219</v>
      </c>
      <c r="G23" s="888" t="s">
        <v>219</v>
      </c>
      <c r="H23" s="891" t="s">
        <v>219</v>
      </c>
      <c r="I23" s="889"/>
      <c r="J23" s="890"/>
    </row>
    <row r="24" spans="1:10">
      <c r="A24" s="280" t="s">
        <v>1037</v>
      </c>
      <c r="B24" s="888">
        <v>46361</v>
      </c>
      <c r="C24" s="888">
        <v>46364</v>
      </c>
      <c r="D24" s="888">
        <v>46383</v>
      </c>
      <c r="E24" s="888">
        <v>46385</v>
      </c>
      <c r="F24" s="888" t="s">
        <v>219</v>
      </c>
      <c r="G24" s="888" t="s">
        <v>219</v>
      </c>
      <c r="H24" s="891" t="s">
        <v>219</v>
      </c>
      <c r="I24" s="889"/>
      <c r="J24" s="890"/>
    </row>
    <row r="25" spans="1:10">
      <c r="A25" s="280" t="s">
        <v>1038</v>
      </c>
      <c r="B25" s="888">
        <v>46364</v>
      </c>
      <c r="C25" s="888">
        <v>46371</v>
      </c>
      <c r="D25" s="888">
        <v>46386</v>
      </c>
      <c r="E25" s="888">
        <v>46392</v>
      </c>
      <c r="F25" s="888" t="s">
        <v>219</v>
      </c>
      <c r="G25" s="888" t="s">
        <v>219</v>
      </c>
      <c r="H25" s="891" t="s">
        <v>219</v>
      </c>
      <c r="I25" s="889"/>
      <c r="J25" s="890"/>
    </row>
    <row r="26" spans="1:10">
      <c r="A26" s="280" t="s">
        <v>1039</v>
      </c>
      <c r="B26" s="888">
        <v>46352</v>
      </c>
      <c r="C26" s="888">
        <v>46359</v>
      </c>
      <c r="D26" s="888">
        <v>46375</v>
      </c>
      <c r="E26" s="888">
        <v>46380</v>
      </c>
      <c r="F26" s="888" t="s">
        <v>219</v>
      </c>
      <c r="G26" s="888" t="s">
        <v>219</v>
      </c>
      <c r="H26" s="891" t="s">
        <v>219</v>
      </c>
      <c r="I26" s="889"/>
      <c r="J26" s="890"/>
    </row>
    <row r="27" spans="1:10">
      <c r="A27" s="280" t="s">
        <v>1045</v>
      </c>
      <c r="B27" s="888">
        <v>46354</v>
      </c>
      <c r="C27" s="888">
        <v>46371</v>
      </c>
      <c r="D27" s="888" t="s">
        <v>5612</v>
      </c>
      <c r="E27" s="888">
        <v>46392</v>
      </c>
      <c r="F27" s="888">
        <v>46277</v>
      </c>
      <c r="G27" s="888" t="s">
        <v>219</v>
      </c>
      <c r="H27" s="891" t="s">
        <v>219</v>
      </c>
      <c r="I27" s="889"/>
      <c r="J27" s="890"/>
    </row>
    <row r="28" spans="1:10">
      <c r="A28" s="280" t="s">
        <v>1031</v>
      </c>
      <c r="B28" s="888">
        <v>46359</v>
      </c>
      <c r="C28" s="888">
        <v>46366</v>
      </c>
      <c r="D28" s="888" t="s">
        <v>6058</v>
      </c>
      <c r="E28" s="888">
        <v>46309</v>
      </c>
      <c r="F28" s="888">
        <v>46278</v>
      </c>
      <c r="G28" s="888" t="s">
        <v>219</v>
      </c>
      <c r="H28" s="891">
        <v>0.9</v>
      </c>
      <c r="I28" s="889"/>
      <c r="J28" s="890"/>
    </row>
    <row r="29" spans="1:10">
      <c r="A29" s="280" t="s">
        <v>1032</v>
      </c>
      <c r="B29" s="888">
        <v>46354</v>
      </c>
      <c r="C29" s="888">
        <v>46361</v>
      </c>
      <c r="D29" s="888" t="s">
        <v>5612</v>
      </c>
      <c r="E29" s="888">
        <v>46382</v>
      </c>
      <c r="F29" s="888">
        <v>46277</v>
      </c>
      <c r="G29" s="888" t="s">
        <v>219</v>
      </c>
      <c r="H29" s="891">
        <v>0.9</v>
      </c>
      <c r="I29" s="889"/>
      <c r="J29" s="890"/>
    </row>
    <row r="30" spans="1:10">
      <c r="A30" s="280" t="s">
        <v>1033</v>
      </c>
      <c r="B30" s="888">
        <v>46354</v>
      </c>
      <c r="C30" s="888">
        <v>46361</v>
      </c>
      <c r="D30" s="888">
        <v>46375</v>
      </c>
      <c r="E30" s="888">
        <v>46380</v>
      </c>
      <c r="F30" s="888" t="s">
        <v>219</v>
      </c>
      <c r="G30" s="888" t="s">
        <v>219</v>
      </c>
      <c r="H30" s="891" t="s">
        <v>219</v>
      </c>
      <c r="I30" s="889"/>
      <c r="J30" s="890"/>
    </row>
    <row r="31" spans="1:10">
      <c r="A31" s="280" t="s">
        <v>1034</v>
      </c>
      <c r="B31" s="888">
        <v>46354</v>
      </c>
      <c r="C31" s="888">
        <v>46357</v>
      </c>
      <c r="D31" s="888">
        <v>46375</v>
      </c>
      <c r="E31" s="888">
        <v>46377</v>
      </c>
      <c r="F31" s="888" t="s">
        <v>219</v>
      </c>
      <c r="G31" s="888" t="s">
        <v>219</v>
      </c>
      <c r="H31" s="891" t="s">
        <v>219</v>
      </c>
      <c r="I31" s="889"/>
      <c r="J31" s="890"/>
    </row>
    <row r="32" spans="1:10">
      <c r="A32" s="280" t="s">
        <v>1035</v>
      </c>
      <c r="B32" s="888">
        <v>46361</v>
      </c>
      <c r="C32" s="888">
        <v>46369</v>
      </c>
      <c r="D32" s="888">
        <v>46382</v>
      </c>
      <c r="E32" s="888">
        <v>46389</v>
      </c>
      <c r="F32" s="888" t="s">
        <v>219</v>
      </c>
      <c r="G32" s="888" t="s">
        <v>219</v>
      </c>
      <c r="H32" s="891" t="s">
        <v>219</v>
      </c>
      <c r="I32" s="889"/>
      <c r="J32" s="890"/>
    </row>
    <row r="33" spans="1:10">
      <c r="A33" s="280" t="s">
        <v>1046</v>
      </c>
      <c r="B33" s="888">
        <v>46358</v>
      </c>
      <c r="C33" s="888">
        <v>46364</v>
      </c>
      <c r="D33" s="888">
        <v>46375</v>
      </c>
      <c r="E33" s="888">
        <v>46380</v>
      </c>
      <c r="F33" s="888" t="s">
        <v>219</v>
      </c>
      <c r="G33" s="888" t="s">
        <v>219</v>
      </c>
      <c r="H33" s="891" t="s">
        <v>219</v>
      </c>
      <c r="I33" s="889"/>
      <c r="J33" s="890"/>
    </row>
    <row r="34" spans="1:10">
      <c r="A34" s="280" t="s">
        <v>1042</v>
      </c>
      <c r="B34" s="888">
        <v>46358</v>
      </c>
      <c r="C34" s="888">
        <v>46364</v>
      </c>
      <c r="D34" s="888">
        <v>46375</v>
      </c>
      <c r="E34" s="888">
        <v>46380</v>
      </c>
      <c r="F34" s="888" t="s">
        <v>219</v>
      </c>
      <c r="G34" s="888" t="s">
        <v>219</v>
      </c>
      <c r="H34" s="891" t="s">
        <v>219</v>
      </c>
      <c r="I34" s="889"/>
      <c r="J34" s="890"/>
    </row>
    <row r="35" spans="1:10">
      <c r="A35" s="280" t="s">
        <v>1043</v>
      </c>
      <c r="B35" s="888">
        <v>46358</v>
      </c>
      <c r="C35" s="888">
        <v>46364</v>
      </c>
      <c r="D35" s="888">
        <v>46375</v>
      </c>
      <c r="E35" s="888">
        <v>46380</v>
      </c>
      <c r="F35" s="888" t="s">
        <v>219</v>
      </c>
      <c r="G35" s="888" t="s">
        <v>219</v>
      </c>
      <c r="H35" s="891" t="s">
        <v>219</v>
      </c>
      <c r="I35" s="889"/>
      <c r="J35" s="890"/>
    </row>
    <row r="36" spans="1:10">
      <c r="A36" s="280" t="s">
        <v>1044</v>
      </c>
      <c r="B36" s="888">
        <v>46358</v>
      </c>
      <c r="C36" s="888">
        <v>46364</v>
      </c>
      <c r="D36" s="888">
        <v>46375</v>
      </c>
      <c r="E36" s="888">
        <v>46380</v>
      </c>
      <c r="F36" s="888" t="s">
        <v>219</v>
      </c>
      <c r="G36" s="888" t="s">
        <v>219</v>
      </c>
      <c r="H36" s="891" t="s">
        <v>219</v>
      </c>
      <c r="I36" s="889"/>
      <c r="J36" s="890"/>
    </row>
    <row r="37" spans="1:10">
      <c r="A37" s="280" t="s">
        <v>1036</v>
      </c>
      <c r="B37" s="888">
        <v>46362</v>
      </c>
      <c r="C37" s="888">
        <v>46366</v>
      </c>
      <c r="D37" s="888">
        <v>46384</v>
      </c>
      <c r="E37" s="888">
        <v>46387</v>
      </c>
      <c r="F37" s="888" t="s">
        <v>219</v>
      </c>
      <c r="G37" s="888" t="s">
        <v>219</v>
      </c>
      <c r="H37" s="891" t="s">
        <v>219</v>
      </c>
      <c r="I37" s="889"/>
      <c r="J37" s="890"/>
    </row>
    <row r="38" spans="1:10">
      <c r="A38" s="280" t="s">
        <v>1037</v>
      </c>
      <c r="B38" s="888">
        <v>46364</v>
      </c>
      <c r="C38" s="888">
        <v>46368</v>
      </c>
      <c r="D38" s="888">
        <v>46386</v>
      </c>
      <c r="E38" s="888">
        <v>46389</v>
      </c>
      <c r="F38" s="888" t="s">
        <v>219</v>
      </c>
      <c r="G38" s="888" t="s">
        <v>219</v>
      </c>
      <c r="H38" s="891" t="s">
        <v>219</v>
      </c>
      <c r="I38" s="889"/>
      <c r="J38" s="890"/>
    </row>
    <row r="39" spans="1:10">
      <c r="A39" s="280" t="s">
        <v>1038</v>
      </c>
      <c r="B39" s="888">
        <v>46364</v>
      </c>
      <c r="C39" s="888">
        <v>46371</v>
      </c>
      <c r="D39" s="888">
        <v>46386</v>
      </c>
      <c r="E39" s="888">
        <v>46392</v>
      </c>
      <c r="F39" s="888" t="s">
        <v>219</v>
      </c>
      <c r="G39" s="888" t="s">
        <v>219</v>
      </c>
      <c r="H39" s="891" t="s">
        <v>219</v>
      </c>
      <c r="I39" s="889"/>
      <c r="J39" s="890"/>
    </row>
    <row r="40" spans="1:10">
      <c r="A40" s="280" t="s">
        <v>1039</v>
      </c>
      <c r="B40" s="888">
        <v>46356</v>
      </c>
      <c r="C40" s="888">
        <v>46359</v>
      </c>
      <c r="D40" s="888">
        <v>46378</v>
      </c>
      <c r="E40" s="888">
        <v>46380</v>
      </c>
      <c r="F40" s="888" t="s">
        <v>219</v>
      </c>
      <c r="G40" s="888" t="s">
        <v>219</v>
      </c>
      <c r="H40" s="891" t="s">
        <v>219</v>
      </c>
      <c r="I40" s="889"/>
      <c r="J40" s="890"/>
    </row>
    <row r="41" spans="1:10">
      <c r="A41" s="280" t="s">
        <v>1047</v>
      </c>
      <c r="B41" s="888">
        <v>46349</v>
      </c>
      <c r="C41" s="888">
        <v>46376</v>
      </c>
      <c r="D41" s="888" t="s">
        <v>6059</v>
      </c>
      <c r="E41" s="888">
        <v>46396</v>
      </c>
      <c r="F41" s="888">
        <v>46275</v>
      </c>
      <c r="G41" s="888" t="s">
        <v>219</v>
      </c>
      <c r="H41" s="891" t="s">
        <v>219</v>
      </c>
      <c r="I41" s="889"/>
      <c r="J41" s="890"/>
    </row>
    <row r="42" spans="1:10">
      <c r="A42" s="280" t="s">
        <v>1031</v>
      </c>
      <c r="B42" s="888">
        <v>46366</v>
      </c>
      <c r="C42" s="888">
        <v>46373</v>
      </c>
      <c r="D42" s="888" t="s">
        <v>6059</v>
      </c>
      <c r="E42" s="888">
        <v>46373</v>
      </c>
      <c r="F42" s="888">
        <v>46275</v>
      </c>
      <c r="G42" s="888" t="s">
        <v>219</v>
      </c>
      <c r="H42" s="891">
        <v>0.9</v>
      </c>
      <c r="I42" s="889"/>
      <c r="J42" s="890"/>
    </row>
    <row r="43" spans="1:10">
      <c r="A43" s="280" t="s">
        <v>1032</v>
      </c>
      <c r="B43" s="888">
        <v>46354</v>
      </c>
      <c r="C43" s="888">
        <v>46361</v>
      </c>
      <c r="D43" s="888" t="s">
        <v>6060</v>
      </c>
      <c r="E43" s="888">
        <v>46309</v>
      </c>
      <c r="F43" s="888">
        <v>46293</v>
      </c>
      <c r="G43" s="888" t="s">
        <v>219</v>
      </c>
      <c r="H43" s="891">
        <v>0.9</v>
      </c>
      <c r="I43" s="889"/>
      <c r="J43" s="890"/>
    </row>
    <row r="44" spans="1:10">
      <c r="A44" s="280" t="s">
        <v>1033</v>
      </c>
      <c r="B44" s="888">
        <v>46354</v>
      </c>
      <c r="C44" s="888">
        <v>46361</v>
      </c>
      <c r="D44" s="888">
        <v>46375</v>
      </c>
      <c r="E44" s="888">
        <v>46380</v>
      </c>
      <c r="F44" s="888" t="s">
        <v>219</v>
      </c>
      <c r="G44" s="888" t="s">
        <v>219</v>
      </c>
      <c r="H44" s="891" t="s">
        <v>219</v>
      </c>
      <c r="I44" s="889"/>
      <c r="J44" s="890"/>
    </row>
    <row r="45" spans="1:10">
      <c r="A45" s="280" t="s">
        <v>1034</v>
      </c>
      <c r="B45" s="888">
        <v>46349</v>
      </c>
      <c r="C45" s="888">
        <v>46357</v>
      </c>
      <c r="D45" s="888">
        <v>46370</v>
      </c>
      <c r="E45" s="888">
        <v>46377</v>
      </c>
      <c r="F45" s="888" t="s">
        <v>219</v>
      </c>
      <c r="G45" s="888" t="s">
        <v>219</v>
      </c>
      <c r="H45" s="891" t="s">
        <v>219</v>
      </c>
      <c r="I45" s="889"/>
      <c r="J45" s="890"/>
    </row>
    <row r="46" spans="1:10">
      <c r="A46" s="280" t="s">
        <v>1035</v>
      </c>
      <c r="B46" s="888">
        <v>46369</v>
      </c>
      <c r="C46" s="888">
        <v>46376</v>
      </c>
      <c r="D46" s="888">
        <v>46390</v>
      </c>
      <c r="E46" s="888">
        <v>46396</v>
      </c>
      <c r="F46" s="888" t="s">
        <v>219</v>
      </c>
      <c r="G46" s="888" t="s">
        <v>219</v>
      </c>
      <c r="H46" s="891" t="s">
        <v>219</v>
      </c>
      <c r="I46" s="889"/>
      <c r="J46" s="890"/>
    </row>
    <row r="47" spans="1:10">
      <c r="A47" s="280" t="s">
        <v>1036</v>
      </c>
      <c r="B47" s="888">
        <v>46366</v>
      </c>
      <c r="C47" s="888">
        <v>46371</v>
      </c>
      <c r="D47" s="888">
        <v>46389</v>
      </c>
      <c r="E47" s="888">
        <v>46392</v>
      </c>
      <c r="F47" s="888" t="s">
        <v>219</v>
      </c>
      <c r="G47" s="888" t="s">
        <v>219</v>
      </c>
      <c r="H47" s="891" t="s">
        <v>219</v>
      </c>
      <c r="I47" s="889"/>
      <c r="J47" s="890"/>
    </row>
    <row r="48" spans="1:10">
      <c r="A48" s="280" t="s">
        <v>1037</v>
      </c>
      <c r="B48" s="888">
        <v>46368</v>
      </c>
      <c r="C48" s="888">
        <v>46371</v>
      </c>
      <c r="D48" s="888">
        <v>46390</v>
      </c>
      <c r="E48" s="888">
        <v>46392</v>
      </c>
      <c r="F48" s="888" t="s">
        <v>219</v>
      </c>
      <c r="G48" s="888" t="s">
        <v>219</v>
      </c>
      <c r="H48" s="891" t="s">
        <v>219</v>
      </c>
      <c r="I48" s="889"/>
      <c r="J48" s="890"/>
    </row>
    <row r="49" spans="1:10">
      <c r="A49" s="280" t="s">
        <v>1038</v>
      </c>
      <c r="B49" s="888">
        <v>46364</v>
      </c>
      <c r="C49" s="888">
        <v>46371</v>
      </c>
      <c r="D49" s="888">
        <v>46386</v>
      </c>
      <c r="E49" s="888">
        <v>46392</v>
      </c>
      <c r="F49" s="888" t="s">
        <v>219</v>
      </c>
      <c r="G49" s="888" t="s">
        <v>219</v>
      </c>
      <c r="H49" s="891" t="s">
        <v>219</v>
      </c>
      <c r="I49" s="889"/>
      <c r="J49" s="890"/>
    </row>
    <row r="50" spans="1:10">
      <c r="A50" s="280" t="s">
        <v>1039</v>
      </c>
      <c r="B50" s="888">
        <v>46352</v>
      </c>
      <c r="C50" s="888">
        <v>46361</v>
      </c>
      <c r="D50" s="888">
        <v>46375</v>
      </c>
      <c r="E50" s="888">
        <v>46382</v>
      </c>
      <c r="F50" s="888" t="s">
        <v>219</v>
      </c>
      <c r="G50" s="888" t="s">
        <v>219</v>
      </c>
      <c r="H50" s="891" t="s">
        <v>219</v>
      </c>
      <c r="I50" s="889"/>
      <c r="J50" s="890"/>
    </row>
    <row r="51" spans="1:10">
      <c r="A51" s="913"/>
      <c r="B51" s="914"/>
      <c r="C51" s="914"/>
      <c r="D51" s="914"/>
      <c r="E51" s="914"/>
      <c r="F51" s="914"/>
      <c r="G51" s="914"/>
      <c r="H51" s="915"/>
      <c r="I51" s="916"/>
      <c r="J51" s="917"/>
    </row>
    <row r="52" spans="1:10">
      <c r="A52" s="913"/>
      <c r="B52" s="914"/>
      <c r="C52" s="914"/>
      <c r="D52" s="914"/>
      <c r="E52" s="914"/>
      <c r="F52" s="914"/>
      <c r="G52" s="914"/>
      <c r="H52" s="915"/>
      <c r="I52" s="916"/>
      <c r="J52" s="917"/>
    </row>
    <row r="53" spans="1:10" ht="15" thickBot="1">
      <c r="A53" s="281" t="s">
        <v>5</v>
      </c>
      <c r="B53" s="892">
        <v>46345</v>
      </c>
      <c r="C53" s="892">
        <v>46376</v>
      </c>
      <c r="D53" s="892">
        <v>46351</v>
      </c>
      <c r="E53" s="892">
        <v>46396</v>
      </c>
      <c r="F53" s="892">
        <v>46273</v>
      </c>
      <c r="G53" s="892">
        <v>0</v>
      </c>
      <c r="H53" s="893">
        <v>0.9</v>
      </c>
      <c r="I53" s="894">
        <v>0</v>
      </c>
      <c r="J53" s="895">
        <v>0</v>
      </c>
    </row>
  </sheetData>
  <mergeCells count="1">
    <mergeCell ref="A1:J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5CAD-85E7-40C5-BF5E-15EF3F00EF91}">
  <sheetPr codeName="Sheet24">
    <tabColor theme="4" tint="0.79998168889431442"/>
  </sheetPr>
  <dimension ref="A1:AL107"/>
  <sheetViews>
    <sheetView rightToLeft="1" view="pageBreakPreview" zoomScale="44" zoomScaleNormal="44" zoomScaleSheetLayoutView="44" workbookViewId="0">
      <selection activeCell="J23" sqref="J23"/>
    </sheetView>
  </sheetViews>
  <sheetFormatPr defaultColWidth="8.7265625" defaultRowHeight="26"/>
  <cols>
    <col min="1" max="1" width="16.453125" style="985" bestFit="1" customWidth="1"/>
    <col min="2" max="2" width="43.54296875" style="985" customWidth="1"/>
    <col min="3" max="3" width="30.7265625" style="985" customWidth="1"/>
    <col min="4" max="4" width="43.26953125" style="985" customWidth="1"/>
    <col min="5" max="5" width="2.1796875" style="985" customWidth="1"/>
    <col min="6" max="6" width="43.81640625" style="985" customWidth="1"/>
    <col min="7" max="10" width="19.7265625" style="985" customWidth="1"/>
    <col min="11" max="11" width="2.1796875" style="985" customWidth="1"/>
    <col min="12" max="14" width="16.1796875" style="985" customWidth="1"/>
    <col min="15" max="15" width="97.1796875" style="985" customWidth="1"/>
    <col min="16" max="16" width="8.7265625" style="985"/>
    <col min="17" max="19" width="49" style="985" customWidth="1"/>
    <col min="20" max="32" width="8.7265625" style="985"/>
    <col min="33" max="35" width="8.7265625" style="985" customWidth="1"/>
    <col min="36" max="36" width="33.7265625" style="985" customWidth="1"/>
    <col min="37" max="38" width="45.1796875" style="985" customWidth="1"/>
    <col min="39" max="16384" width="8.7265625" style="985"/>
  </cols>
  <sheetData>
    <row r="1" spans="1:38" ht="46" customHeight="1" thickBot="1">
      <c r="A1" s="1940" t="s">
        <v>1100</v>
      </c>
      <c r="B1" s="1941"/>
      <c r="C1" s="1941"/>
      <c r="D1" s="1941"/>
      <c r="E1" s="1941"/>
      <c r="F1" s="1941"/>
      <c r="G1" s="1941"/>
      <c r="H1" s="1941"/>
      <c r="I1" s="1941"/>
      <c r="J1" s="1941"/>
      <c r="K1" s="1941"/>
      <c r="L1" s="1941"/>
      <c r="M1" s="1941"/>
      <c r="N1" s="1941"/>
      <c r="O1" s="1942"/>
    </row>
    <row r="2" spans="1:38" ht="31.5" customHeight="1" thickBot="1">
      <c r="A2" s="1943" t="s">
        <v>893</v>
      </c>
      <c r="B2" s="1944"/>
      <c r="C2" s="1944"/>
      <c r="D2" s="1945"/>
      <c r="F2" s="1946" t="s">
        <v>894</v>
      </c>
      <c r="G2" s="1947"/>
      <c r="H2" s="1947"/>
      <c r="I2" s="1947"/>
      <c r="J2" s="1948"/>
      <c r="L2" s="1949" t="s">
        <v>895</v>
      </c>
      <c r="M2" s="1950"/>
      <c r="N2" s="1950"/>
      <c r="O2" s="1951"/>
    </row>
    <row r="3" spans="1:38" ht="56.25" customHeight="1">
      <c r="A3" s="986" t="s">
        <v>896</v>
      </c>
      <c r="B3" s="987" t="s">
        <v>897</v>
      </c>
      <c r="C3" s="988" t="s">
        <v>898</v>
      </c>
      <c r="D3" s="989" t="s">
        <v>1008</v>
      </c>
      <c r="F3" s="990" t="s">
        <v>899</v>
      </c>
      <c r="G3" s="990" t="s">
        <v>900</v>
      </c>
      <c r="H3" s="990" t="s">
        <v>901</v>
      </c>
      <c r="I3" s="990" t="s">
        <v>902</v>
      </c>
      <c r="J3" s="990" t="s">
        <v>903</v>
      </c>
      <c r="L3" s="991"/>
      <c r="M3" s="992"/>
      <c r="N3" s="992"/>
      <c r="O3" s="993"/>
    </row>
    <row r="4" spans="1:38" ht="51.75" customHeight="1">
      <c r="A4" s="994" t="s">
        <v>904</v>
      </c>
      <c r="B4" s="995">
        <f>'Weekly Progress Report'!H5</f>
        <v>45868</v>
      </c>
      <c r="C4" s="996" t="s">
        <v>905</v>
      </c>
      <c r="D4" s="997" t="s">
        <v>1009</v>
      </c>
      <c r="F4" s="1012" t="s">
        <v>833</v>
      </c>
      <c r="G4" s="1012">
        <v>6146.02</v>
      </c>
      <c r="H4" s="1012">
        <f>G4*'Major Quantities'!L6</f>
        <v>5480.9865688746522</v>
      </c>
      <c r="I4" s="1012">
        <f>G4-H4</f>
        <v>665.03343112534822</v>
      </c>
      <c r="J4" s="1014">
        <f>H4/G4</f>
        <v>0.89179445704287519</v>
      </c>
      <c r="L4" s="998"/>
      <c r="M4" s="999"/>
      <c r="N4" s="999"/>
      <c r="O4" s="1000"/>
    </row>
    <row r="5" spans="1:38" ht="46.5" customHeight="1">
      <c r="A5" s="994" t="s">
        <v>906</v>
      </c>
      <c r="B5" s="1001" t="s">
        <v>907</v>
      </c>
      <c r="C5" s="996" t="s">
        <v>968</v>
      </c>
      <c r="D5" s="1002" t="s">
        <v>1010</v>
      </c>
      <c r="F5" s="1012" t="s">
        <v>1312</v>
      </c>
      <c r="G5" s="1013">
        <v>14999.6</v>
      </c>
      <c r="H5" s="1013">
        <f>G5*'Major Quantities'!L8</f>
        <v>13816.38328982569</v>
      </c>
      <c r="I5" s="1012">
        <f t="shared" ref="I5:I11" si="0">G5-H5</f>
        <v>1183.2167101743107</v>
      </c>
      <c r="J5" s="1014">
        <f t="shared" ref="J5:J11" si="1">H5/G5</f>
        <v>0.92111678243591089</v>
      </c>
      <c r="L5" s="998"/>
      <c r="M5" s="999"/>
      <c r="N5" s="999"/>
      <c r="O5" s="1000"/>
      <c r="AD5" s="1003"/>
      <c r="AJ5" s="985" t="s">
        <v>1274</v>
      </c>
      <c r="AK5" s="1003">
        <v>35878385.299999997</v>
      </c>
      <c r="AL5" s="1023">
        <v>0.1804</v>
      </c>
    </row>
    <row r="6" spans="1:38" ht="48" customHeight="1">
      <c r="A6" s="994" t="s">
        <v>908</v>
      </c>
      <c r="B6" s="1004">
        <f>Progress!G79</f>
        <v>0.66129318370041834</v>
      </c>
      <c r="C6" s="996" t="s">
        <v>909</v>
      </c>
      <c r="D6" s="1005">
        <f>Progress!I79</f>
        <v>0.52990858330852397</v>
      </c>
      <c r="F6" s="1012" t="s">
        <v>979</v>
      </c>
      <c r="G6" s="1012">
        <v>7217</v>
      </c>
      <c r="H6" s="1012">
        <f>G6*'Major Quantities'!L11</f>
        <v>5511.3686309518034</v>
      </c>
      <c r="I6" s="1012">
        <f t="shared" si="0"/>
        <v>1705.6313690481966</v>
      </c>
      <c r="J6" s="1014">
        <f t="shared" si="1"/>
        <v>0.76366476804098704</v>
      </c>
      <c r="L6" s="998"/>
      <c r="M6" s="999"/>
      <c r="N6" s="999"/>
      <c r="O6" s="1000"/>
      <c r="AD6" s="1003"/>
      <c r="AJ6" s="985" t="s">
        <v>1275</v>
      </c>
      <c r="AK6" s="1003">
        <v>82675562.658000007</v>
      </c>
      <c r="AL6" s="1023">
        <v>0.41570000000000001</v>
      </c>
    </row>
    <row r="7" spans="1:38" ht="31.5" customHeight="1" thickBot="1">
      <c r="A7" s="1006"/>
      <c r="F7" s="1012" t="s">
        <v>1313</v>
      </c>
      <c r="G7" s="1013">
        <v>6268.68</v>
      </c>
      <c r="H7" s="1013">
        <f>G7*'Major Quantities'!L12</f>
        <v>5537.3247927459506</v>
      </c>
      <c r="I7" s="1012">
        <f t="shared" si="0"/>
        <v>731.35520725404967</v>
      </c>
      <c r="J7" s="1014">
        <f t="shared" si="1"/>
        <v>0.88333186456254753</v>
      </c>
      <c r="L7" s="998"/>
      <c r="M7" s="999"/>
      <c r="N7" s="999"/>
      <c r="O7" s="1000"/>
      <c r="AD7" s="1003"/>
      <c r="AJ7" s="985" t="s">
        <v>1276</v>
      </c>
      <c r="AK7" s="1003">
        <v>14832965.364</v>
      </c>
      <c r="AL7" s="1023">
        <v>7.46E-2</v>
      </c>
    </row>
    <row r="8" spans="1:38" ht="31.5" customHeight="1" thickBot="1">
      <c r="A8" s="1949" t="s">
        <v>910</v>
      </c>
      <c r="B8" s="1950"/>
      <c r="C8" s="1950"/>
      <c r="D8" s="1951"/>
      <c r="F8" s="1012" t="s">
        <v>832</v>
      </c>
      <c r="G8" s="1012">
        <v>17678</v>
      </c>
      <c r="H8" s="1012">
        <f>G8*'Major Quantities'!L13</f>
        <v>2371.6953127476309</v>
      </c>
      <c r="I8" s="1012">
        <f t="shared" si="0"/>
        <v>15306.30468725237</v>
      </c>
      <c r="J8" s="1014">
        <f t="shared" si="1"/>
        <v>0.13416083905122925</v>
      </c>
      <c r="L8" s="998"/>
      <c r="M8" s="999"/>
      <c r="N8" s="999"/>
      <c r="O8" s="1000"/>
      <c r="AD8" s="1003"/>
      <c r="AJ8" s="985" t="s">
        <v>1277</v>
      </c>
      <c r="AK8" s="1003">
        <v>4558897.3480000002</v>
      </c>
      <c r="AL8" s="1023">
        <v>2.29E-2</v>
      </c>
    </row>
    <row r="9" spans="1:38" ht="66" customHeight="1" thickBot="1">
      <c r="A9" s="1931" t="s">
        <v>911</v>
      </c>
      <c r="B9" s="1932"/>
      <c r="C9" s="990" t="s">
        <v>912</v>
      </c>
      <c r="D9" s="990" t="s">
        <v>913</v>
      </c>
      <c r="F9" s="1012" t="s">
        <v>1314</v>
      </c>
      <c r="G9" s="1013">
        <v>12559</v>
      </c>
      <c r="H9" s="1013">
        <v>2750</v>
      </c>
      <c r="I9" s="1012">
        <f t="shared" si="0"/>
        <v>9809</v>
      </c>
      <c r="J9" s="1014">
        <f t="shared" si="1"/>
        <v>0.21896647822278845</v>
      </c>
      <c r="L9" s="1007"/>
      <c r="M9" s="1008"/>
      <c r="N9" s="1008"/>
      <c r="O9" s="1009"/>
      <c r="AJ9" s="985" t="s">
        <v>1278</v>
      </c>
      <c r="AK9" s="1003">
        <v>1974578.9779999999</v>
      </c>
      <c r="AL9" s="1023">
        <v>9.9000000000000008E-3</v>
      </c>
    </row>
    <row r="10" spans="1:38" ht="31.5" customHeight="1">
      <c r="A10" s="1933" t="str">
        <f>AJ5</f>
        <v>GRADING WORKS</v>
      </c>
      <c r="B10" s="1934"/>
      <c r="C10" s="1025">
        <f>AK5</f>
        <v>35878385.299999997</v>
      </c>
      <c r="D10" s="1010">
        <f>AL5</f>
        <v>0.1804</v>
      </c>
      <c r="F10" s="1012" t="s">
        <v>984</v>
      </c>
      <c r="G10" s="1012">
        <v>14370</v>
      </c>
      <c r="H10" s="1012"/>
      <c r="I10" s="1012">
        <f t="shared" si="0"/>
        <v>14370</v>
      </c>
      <c r="J10" s="1014">
        <f t="shared" si="1"/>
        <v>0</v>
      </c>
      <c r="L10" s="1952" t="s">
        <v>915</v>
      </c>
      <c r="M10" s="1953"/>
      <c r="N10" s="1953"/>
      <c r="O10" s="1954"/>
      <c r="AJ10" s="985" t="s">
        <v>1279</v>
      </c>
      <c r="AK10" s="1003">
        <v>4850538.0070000002</v>
      </c>
      <c r="AL10" s="1023">
        <v>2.4400000000000002E-2</v>
      </c>
    </row>
    <row r="11" spans="1:38" ht="31.5" customHeight="1">
      <c r="A11" s="1933" t="str">
        <f t="shared" ref="A11:A22" si="2">AJ6</f>
        <v>ROAD WORKS</v>
      </c>
      <c r="B11" s="1934"/>
      <c r="C11" s="1025">
        <f t="shared" ref="C11:C22" si="3">AK6</f>
        <v>82675562.658000007</v>
      </c>
      <c r="D11" s="1010">
        <f t="shared" ref="D11:D22" si="4">AL6</f>
        <v>0.41570000000000001</v>
      </c>
      <c r="F11" s="1012" t="s">
        <v>1315</v>
      </c>
      <c r="G11" s="1013">
        <v>21525</v>
      </c>
      <c r="H11" s="1013">
        <f>G11*'Major Quantities'!L18</f>
        <v>3207.0514899193913</v>
      </c>
      <c r="I11" s="1012">
        <f t="shared" si="0"/>
        <v>18317.948510080609</v>
      </c>
      <c r="J11" s="1014">
        <f t="shared" si="1"/>
        <v>0.14899193913678938</v>
      </c>
      <c r="L11" s="1961" t="str">
        <f>F4</f>
        <v xml:space="preserve">  Sewerage Network</v>
      </c>
      <c r="M11" s="1962"/>
      <c r="N11" s="1962"/>
      <c r="O11" s="1963"/>
      <c r="P11" s="1961" t="s">
        <v>6069</v>
      </c>
      <c r="Q11" s="1962"/>
      <c r="R11" s="1962"/>
      <c r="S11" s="1963"/>
      <c r="AJ11" s="985" t="s">
        <v>1280</v>
      </c>
      <c r="AK11" s="1003">
        <v>10874258.279999999</v>
      </c>
      <c r="AL11" s="1023">
        <v>5.4699999999999999E-2</v>
      </c>
    </row>
    <row r="12" spans="1:38" ht="56.25" customHeight="1">
      <c r="A12" s="1933" t="str">
        <f t="shared" si="2"/>
        <v>ELECTRICAL WORKS</v>
      </c>
      <c r="B12" s="1934"/>
      <c r="C12" s="1025">
        <f t="shared" si="3"/>
        <v>14832965.364</v>
      </c>
      <c r="D12" s="1010">
        <f t="shared" si="4"/>
        <v>7.46E-2</v>
      </c>
      <c r="F12" s="1012" t="s">
        <v>1621</v>
      </c>
      <c r="G12" s="1013">
        <v>565</v>
      </c>
      <c r="H12" s="1013">
        <f>'Major Quantities'!F19</f>
        <v>130.51</v>
      </c>
      <c r="I12" s="1012">
        <f t="shared" ref="I12" si="5">G12-H12</f>
        <v>434.49</v>
      </c>
      <c r="J12" s="1014">
        <f t="shared" ref="J12" si="6">H12/G12</f>
        <v>0.23099115044247787</v>
      </c>
      <c r="AJ12" s="985" t="s">
        <v>1281</v>
      </c>
      <c r="AK12" s="1003">
        <v>1525335.352</v>
      </c>
      <c r="AL12" s="1023">
        <v>7.7000000000000002E-3</v>
      </c>
    </row>
    <row r="13" spans="1:38" ht="54.75" customHeight="1">
      <c r="A13" s="1933" t="str">
        <f t="shared" si="2"/>
        <v>TELECOMMUNICATIONS</v>
      </c>
      <c r="B13" s="1934"/>
      <c r="C13" s="1025">
        <f t="shared" si="3"/>
        <v>4558897.3480000002</v>
      </c>
      <c r="D13" s="1010">
        <f t="shared" si="4"/>
        <v>2.29E-2</v>
      </c>
      <c r="F13" s="1012" t="s">
        <v>986</v>
      </c>
      <c r="G13" s="1012">
        <v>11001</v>
      </c>
      <c r="H13" s="1012">
        <v>1000</v>
      </c>
      <c r="I13" s="1012">
        <f>G13-H13</f>
        <v>10001</v>
      </c>
      <c r="J13" s="1014">
        <f>H13/G13</f>
        <v>9.0900827197527498E-2</v>
      </c>
      <c r="O13" s="1011"/>
      <c r="S13" s="1011"/>
      <c r="AJ13" s="985" t="s">
        <v>1282</v>
      </c>
      <c r="AK13" s="1003">
        <v>5243677.6440000003</v>
      </c>
      <c r="AL13" s="1023">
        <v>2.64E-2</v>
      </c>
    </row>
    <row r="14" spans="1:38" ht="31.5" customHeight="1" thickBot="1">
      <c r="A14" s="1933" t="str">
        <f t="shared" si="2"/>
        <v>POTABLE WATER NETWORK</v>
      </c>
      <c r="B14" s="1934"/>
      <c r="C14" s="1025">
        <f t="shared" si="3"/>
        <v>1974578.9779999999</v>
      </c>
      <c r="D14" s="1010">
        <f t="shared" si="4"/>
        <v>9.9000000000000008E-3</v>
      </c>
      <c r="F14" s="1012" t="s">
        <v>1316</v>
      </c>
      <c r="G14" s="1013">
        <f>'Major Quantities'!C5</f>
        <v>64334</v>
      </c>
      <c r="H14" s="1013">
        <v>36244.370000000003</v>
      </c>
      <c r="I14" s="1012">
        <f>G14-H14</f>
        <v>28089.629999999997</v>
      </c>
      <c r="J14" s="1014">
        <f>H14/G14</f>
        <v>0.56337815152174597</v>
      </c>
      <c r="O14" s="1011"/>
      <c r="S14" s="1011"/>
      <c r="AJ14" s="985" t="s">
        <v>1283</v>
      </c>
      <c r="AK14" s="1003">
        <v>4979998.4400000004</v>
      </c>
      <c r="AL14" s="1023">
        <v>2.5000000000000001E-2</v>
      </c>
    </row>
    <row r="15" spans="1:38" ht="51.75" customHeight="1" thickBot="1">
      <c r="A15" s="1933" t="str">
        <f t="shared" si="2"/>
        <v>FIREFIGHTING NETWORK</v>
      </c>
      <c r="B15" s="1934"/>
      <c r="C15" s="1025">
        <f t="shared" si="3"/>
        <v>4850538.0070000002</v>
      </c>
      <c r="D15" s="1010">
        <f t="shared" si="4"/>
        <v>2.4400000000000002E-2</v>
      </c>
      <c r="F15" s="1949" t="s">
        <v>914</v>
      </c>
      <c r="G15" s="1950"/>
      <c r="H15" s="1950"/>
      <c r="I15" s="1950"/>
      <c r="J15" s="1951"/>
      <c r="O15" s="1011"/>
      <c r="S15" s="1011"/>
      <c r="AJ15" s="985" t="s">
        <v>1284</v>
      </c>
      <c r="AK15" s="1003">
        <v>21853500.776000001</v>
      </c>
      <c r="AL15" s="1023">
        <v>0.1099</v>
      </c>
    </row>
    <row r="16" spans="1:38" ht="65.25" customHeight="1">
      <c r="A16" s="1933" t="str">
        <f t="shared" si="2"/>
        <v>POTABLE WATER PUMP STATION</v>
      </c>
      <c r="B16" s="1934"/>
      <c r="C16" s="1025">
        <f t="shared" si="3"/>
        <v>10874258.279999999</v>
      </c>
      <c r="D16" s="1010">
        <f t="shared" si="4"/>
        <v>5.4699999999999999E-2</v>
      </c>
      <c r="F16" s="990" t="s">
        <v>899</v>
      </c>
      <c r="G16" s="990" t="s">
        <v>900</v>
      </c>
      <c r="H16" s="990" t="s">
        <v>1504</v>
      </c>
      <c r="I16" s="990" t="s">
        <v>902</v>
      </c>
      <c r="J16" s="990" t="s">
        <v>916</v>
      </c>
      <c r="O16" s="1011"/>
      <c r="S16" s="1011"/>
      <c r="AJ16" s="985" t="s">
        <v>1285</v>
      </c>
      <c r="AK16" s="1003">
        <v>9113963.1040000003</v>
      </c>
      <c r="AL16" s="1023">
        <v>4.58E-2</v>
      </c>
    </row>
    <row r="17" spans="1:38" ht="46.5" customHeight="1">
      <c r="A17" s="1933" t="str">
        <f t="shared" si="2"/>
        <v>TSE NETWORK</v>
      </c>
      <c r="B17" s="1934"/>
      <c r="C17" s="1025">
        <f t="shared" si="3"/>
        <v>1525335.352</v>
      </c>
      <c r="D17" s="1010">
        <f t="shared" si="4"/>
        <v>7.7000000000000002E-3</v>
      </c>
      <c r="F17" s="1012" t="s">
        <v>1317</v>
      </c>
      <c r="G17" s="1080">
        <v>6256.8600000000006</v>
      </c>
      <c r="H17" s="1080">
        <v>6046.41</v>
      </c>
      <c r="I17" s="1012">
        <f>G17-H17</f>
        <v>210.45000000000073</v>
      </c>
      <c r="J17" s="1014">
        <f>H17/G17</f>
        <v>0.96636491786614998</v>
      </c>
      <c r="O17" s="1011"/>
      <c r="S17" s="1011"/>
      <c r="AJ17" s="985" t="s">
        <v>1286</v>
      </c>
      <c r="AK17" s="1003">
        <v>544501.35800000001</v>
      </c>
      <c r="AL17" s="1023">
        <v>2.7000000000000001E-3</v>
      </c>
    </row>
    <row r="18" spans="1:38" ht="56.25" customHeight="1">
      <c r="A18" s="1933" t="str">
        <f t="shared" si="2"/>
        <v>SEWERAGE NETWORK</v>
      </c>
      <c r="B18" s="1934"/>
      <c r="C18" s="1025">
        <f t="shared" si="3"/>
        <v>5243677.6440000003</v>
      </c>
      <c r="D18" s="1010">
        <f t="shared" si="4"/>
        <v>2.64E-2</v>
      </c>
      <c r="F18" s="1012" t="s">
        <v>1318</v>
      </c>
      <c r="G18" s="1080">
        <v>136</v>
      </c>
      <c r="H18" s="1080">
        <v>136</v>
      </c>
      <c r="I18" s="1080">
        <v>0</v>
      </c>
      <c r="J18" s="1014">
        <f t="shared" ref="J18:J30" si="7">H18/G18</f>
        <v>1</v>
      </c>
    </row>
    <row r="19" spans="1:38" ht="60" customHeight="1">
      <c r="A19" s="1933" t="str">
        <f t="shared" si="2"/>
        <v>SEWAGE LIFT STATION</v>
      </c>
      <c r="B19" s="1934"/>
      <c r="C19" s="1025">
        <f t="shared" si="3"/>
        <v>4979998.4400000004</v>
      </c>
      <c r="D19" s="1010">
        <f t="shared" si="4"/>
        <v>2.5000000000000001E-2</v>
      </c>
      <c r="F19" s="1012" t="s">
        <v>1319</v>
      </c>
      <c r="G19" s="1080">
        <v>14999.6</v>
      </c>
      <c r="H19" s="1080">
        <v>14999.6</v>
      </c>
      <c r="I19" s="1080">
        <v>3171.1500000000015</v>
      </c>
      <c r="J19" s="1014">
        <f t="shared" si="7"/>
        <v>1</v>
      </c>
      <c r="L19" s="1961" t="str">
        <f>F5</f>
        <v xml:space="preserve">   Strom Water Network </v>
      </c>
      <c r="M19" s="1962"/>
      <c r="N19" s="1962"/>
      <c r="O19" s="1963"/>
      <c r="P19" s="1961" t="s">
        <v>6070</v>
      </c>
      <c r="Q19" s="1962"/>
      <c r="R19" s="1962"/>
      <c r="S19" s="1963"/>
    </row>
    <row r="20" spans="1:38" ht="63.75" customHeight="1">
      <c r="A20" s="1933" t="str">
        <f t="shared" si="2"/>
        <v>STORM WATER DRAINAGE NETWORK</v>
      </c>
      <c r="B20" s="1934"/>
      <c r="C20" s="1025">
        <f t="shared" si="3"/>
        <v>21853500.776000001</v>
      </c>
      <c r="D20" s="1010">
        <f t="shared" si="4"/>
        <v>0.1099</v>
      </c>
      <c r="F20" s="1012" t="s">
        <v>1320</v>
      </c>
      <c r="G20" s="1080">
        <v>163</v>
      </c>
      <c r="H20" s="1080">
        <v>158</v>
      </c>
      <c r="I20" s="1080">
        <v>97</v>
      </c>
      <c r="J20" s="1014">
        <f t="shared" si="7"/>
        <v>0.96932515337423308</v>
      </c>
      <c r="O20" s="1011"/>
      <c r="S20" s="1011"/>
    </row>
    <row r="21" spans="1:38" ht="50.25" customHeight="1">
      <c r="A21" s="1933" t="str">
        <f t="shared" si="2"/>
        <v>LANDSCAPE WORK</v>
      </c>
      <c r="B21" s="1934"/>
      <c r="C21" s="1025">
        <f t="shared" si="3"/>
        <v>9113963.1040000003</v>
      </c>
      <c r="D21" s="1010">
        <f t="shared" si="4"/>
        <v>4.58E-2</v>
      </c>
      <c r="F21" s="1012" t="s">
        <v>1321</v>
      </c>
      <c r="G21" s="1080">
        <v>377</v>
      </c>
      <c r="H21" s="1080">
        <v>307</v>
      </c>
      <c r="I21" s="1080">
        <v>377</v>
      </c>
      <c r="J21" s="1014">
        <f t="shared" si="7"/>
        <v>0.81432360742705567</v>
      </c>
      <c r="O21" s="1011"/>
      <c r="S21" s="1011"/>
    </row>
    <row r="22" spans="1:38" ht="31.5" customHeight="1">
      <c r="A22" s="1933" t="str">
        <f t="shared" si="2"/>
        <v>GUARD ROOMS</v>
      </c>
      <c r="B22" s="1934"/>
      <c r="C22" s="1025">
        <f t="shared" si="3"/>
        <v>544501.35800000001</v>
      </c>
      <c r="D22" s="1010">
        <f t="shared" si="4"/>
        <v>2.7000000000000001E-3</v>
      </c>
      <c r="F22" s="1012" t="s">
        <v>1322</v>
      </c>
      <c r="G22" s="1080">
        <v>7217</v>
      </c>
      <c r="H22" s="1080">
        <v>7392</v>
      </c>
      <c r="I22" s="1080">
        <v>3114</v>
      </c>
      <c r="J22" s="1014">
        <f t="shared" si="7"/>
        <v>1.0242483026188167</v>
      </c>
      <c r="O22" s="1011"/>
      <c r="S22" s="1011"/>
    </row>
    <row r="23" spans="1:38" ht="51.75" customHeight="1">
      <c r="A23" s="1933"/>
      <c r="B23" s="1934"/>
      <c r="C23" s="1025"/>
      <c r="D23" s="1010"/>
      <c r="F23" s="1012" t="s">
        <v>1323</v>
      </c>
      <c r="G23" s="1080">
        <v>6268.68</v>
      </c>
      <c r="H23" s="1080">
        <v>6301.68</v>
      </c>
      <c r="I23" s="1080">
        <v>2012.6800000000003</v>
      </c>
      <c r="J23" s="1014">
        <f t="shared" si="7"/>
        <v>1.0052642661612972</v>
      </c>
      <c r="O23" s="1011"/>
      <c r="S23" s="1011"/>
    </row>
    <row r="24" spans="1:38" ht="31.5" customHeight="1">
      <c r="A24" s="1933"/>
      <c r="B24" s="1934"/>
      <c r="C24" s="1025"/>
      <c r="D24" s="1014"/>
      <c r="F24" s="1012" t="s">
        <v>1324</v>
      </c>
      <c r="G24" s="1080">
        <v>17678</v>
      </c>
      <c r="H24" s="1080">
        <v>17848</v>
      </c>
      <c r="I24" s="1080">
        <v>11902</v>
      </c>
      <c r="J24" s="1014">
        <f t="shared" si="7"/>
        <v>1.0096164724516348</v>
      </c>
      <c r="O24" s="1011"/>
      <c r="S24" s="1011"/>
    </row>
    <row r="25" spans="1:38" ht="49.5" customHeight="1">
      <c r="A25" s="1933"/>
      <c r="B25" s="1934"/>
      <c r="C25" s="1025"/>
      <c r="D25" s="1010"/>
      <c r="F25" s="1012" t="s">
        <v>1325</v>
      </c>
      <c r="G25" s="1080">
        <v>12559</v>
      </c>
      <c r="H25" s="1080">
        <v>12559</v>
      </c>
      <c r="I25" s="1080">
        <v>0</v>
      </c>
      <c r="J25" s="1014">
        <f t="shared" si="7"/>
        <v>1</v>
      </c>
      <c r="O25" s="1011"/>
      <c r="S25" s="1011"/>
    </row>
    <row r="26" spans="1:38" ht="31">
      <c r="A26" s="1935" t="s">
        <v>917</v>
      </c>
      <c r="B26" s="1936"/>
      <c r="C26" s="1015">
        <f>SUM(C10:C25)</f>
        <v>198906162.60899997</v>
      </c>
      <c r="D26" s="1016">
        <f>SUM(D10:D25)</f>
        <v>1.0001</v>
      </c>
      <c r="F26" s="1012" t="s">
        <v>1326</v>
      </c>
      <c r="G26" s="1080">
        <v>3</v>
      </c>
      <c r="H26" s="1080"/>
      <c r="I26" s="1080">
        <v>3</v>
      </c>
      <c r="J26" s="1014">
        <f t="shared" si="7"/>
        <v>0</v>
      </c>
      <c r="L26" s="1961" t="s">
        <v>1332</v>
      </c>
      <c r="M26" s="1962"/>
      <c r="N26" s="1962"/>
      <c r="O26" s="1963"/>
      <c r="P26" s="1961" t="s">
        <v>6071</v>
      </c>
      <c r="Q26" s="1962"/>
      <c r="R26" s="1962"/>
      <c r="S26" s="1963"/>
    </row>
    <row r="27" spans="1:38" ht="31.5" customHeight="1" thickBot="1">
      <c r="A27" s="1006"/>
      <c r="F27" s="1012" t="s">
        <v>1327</v>
      </c>
      <c r="G27" s="1080">
        <v>3</v>
      </c>
      <c r="H27" s="1080"/>
      <c r="I27" s="1080">
        <v>3</v>
      </c>
      <c r="J27" s="1014">
        <f t="shared" si="7"/>
        <v>0</v>
      </c>
      <c r="O27" s="1011"/>
      <c r="S27" s="1011"/>
    </row>
    <row r="28" spans="1:38" ht="31.5" customHeight="1" thickBot="1">
      <c r="A28" s="1937" t="s">
        <v>918</v>
      </c>
      <c r="B28" s="1938"/>
      <c r="C28" s="1938"/>
      <c r="D28" s="1939"/>
      <c r="F28" s="1012" t="s">
        <v>1328</v>
      </c>
      <c r="G28" s="1080">
        <v>14370</v>
      </c>
      <c r="H28" s="1080">
        <v>1000</v>
      </c>
      <c r="I28" s="1080">
        <v>14370</v>
      </c>
      <c r="J28" s="1014">
        <f t="shared" si="7"/>
        <v>6.9589422407794019E-2</v>
      </c>
      <c r="O28" s="1011"/>
      <c r="S28" s="1011"/>
    </row>
    <row r="29" spans="1:38" ht="53.25" customHeight="1">
      <c r="A29" s="1931" t="s">
        <v>899</v>
      </c>
      <c r="B29" s="1932"/>
      <c r="C29" s="990" t="s">
        <v>919</v>
      </c>
      <c r="D29" s="990" t="s">
        <v>1099</v>
      </c>
      <c r="F29" s="1012" t="s">
        <v>1329</v>
      </c>
      <c r="G29" s="1080">
        <v>21525</v>
      </c>
      <c r="H29" s="1080">
        <v>2500</v>
      </c>
      <c r="I29" s="1080">
        <v>21525</v>
      </c>
      <c r="J29" s="1014">
        <f t="shared" si="7"/>
        <v>0.11614401858304298</v>
      </c>
    </row>
    <row r="30" spans="1:38" ht="44.25" customHeight="1">
      <c r="A30" s="1929" t="s">
        <v>920</v>
      </c>
      <c r="B30" s="1930"/>
      <c r="C30" s="1017">
        <v>45899</v>
      </c>
      <c r="D30" s="1017">
        <f>Milestones!E7</f>
        <v>45899</v>
      </c>
      <c r="F30" s="1012" t="s">
        <v>1330</v>
      </c>
      <c r="G30" s="1080">
        <v>565</v>
      </c>
      <c r="H30" s="1080">
        <v>380</v>
      </c>
      <c r="I30" s="1080">
        <v>245</v>
      </c>
      <c r="J30" s="1014">
        <f t="shared" si="7"/>
        <v>0.67256637168141598</v>
      </c>
      <c r="O30" s="1011"/>
      <c r="S30" s="1011"/>
    </row>
    <row r="31" spans="1:38" ht="44.25" customHeight="1">
      <c r="A31" s="1927" t="s">
        <v>921</v>
      </c>
      <c r="B31" s="1928"/>
      <c r="C31" s="1018">
        <v>45899</v>
      </c>
      <c r="D31" s="1018">
        <v>45973</v>
      </c>
      <c r="O31" s="1011"/>
      <c r="S31" s="1011"/>
    </row>
    <row r="32" spans="1:38" ht="44.25" customHeight="1">
      <c r="A32" s="1929" t="s">
        <v>922</v>
      </c>
      <c r="B32" s="1930"/>
      <c r="C32" s="1017">
        <v>45930</v>
      </c>
      <c r="D32" s="1017">
        <v>46061</v>
      </c>
      <c r="O32" s="1011"/>
      <c r="S32" s="1011"/>
    </row>
    <row r="33" spans="1:19" ht="44.25" customHeight="1">
      <c r="A33" s="1927" t="s">
        <v>923</v>
      </c>
      <c r="B33" s="1928"/>
      <c r="C33" s="1018">
        <f>MAX(G57:G60)</f>
        <v>46298</v>
      </c>
      <c r="D33" s="1018">
        <f>MAX(I57:I60)</f>
        <v>46403</v>
      </c>
      <c r="E33" s="1018"/>
      <c r="F33" s="1955" t="s">
        <v>1101</v>
      </c>
      <c r="G33" s="1956"/>
      <c r="H33" s="1956"/>
      <c r="I33" s="1956"/>
      <c r="J33" s="1957"/>
      <c r="O33" s="1011"/>
      <c r="S33" s="1011"/>
    </row>
    <row r="34" spans="1:19" ht="64.5" customHeight="1">
      <c r="A34" s="1929" t="s">
        <v>924</v>
      </c>
      <c r="B34" s="1930"/>
      <c r="C34" s="1017">
        <f>G55</f>
        <v>46289</v>
      </c>
      <c r="D34" s="1017">
        <f>I55</f>
        <v>46384</v>
      </c>
      <c r="F34" s="1922" t="s">
        <v>5613</v>
      </c>
      <c r="G34" s="1923"/>
      <c r="H34" s="1923"/>
      <c r="I34" s="1923"/>
      <c r="J34" s="1924"/>
      <c r="L34" s="1958" t="s">
        <v>1102</v>
      </c>
      <c r="M34" s="1959"/>
      <c r="N34" s="1959"/>
      <c r="O34" s="1960"/>
      <c r="P34" s="1961" t="s">
        <v>6072</v>
      </c>
      <c r="Q34" s="1962"/>
      <c r="R34" s="1962"/>
      <c r="S34" s="1963"/>
    </row>
    <row r="35" spans="1:19" ht="64.5" customHeight="1">
      <c r="A35" s="1927" t="s">
        <v>925</v>
      </c>
      <c r="B35" s="1928"/>
      <c r="C35" s="1018">
        <f>G53</f>
        <v>46236</v>
      </c>
      <c r="D35" s="1018">
        <f>I53</f>
        <v>46322</v>
      </c>
      <c r="F35" s="1922" t="s">
        <v>1310</v>
      </c>
      <c r="G35" s="1923"/>
      <c r="H35" s="1923"/>
      <c r="I35" s="1923"/>
      <c r="J35" s="1924"/>
      <c r="O35" s="1011"/>
      <c r="S35" s="1011"/>
    </row>
    <row r="36" spans="1:19" ht="64.5" customHeight="1">
      <c r="A36" s="1929" t="s">
        <v>926</v>
      </c>
      <c r="B36" s="1930"/>
      <c r="C36" s="1017">
        <f>G50</f>
        <v>46140</v>
      </c>
      <c r="D36" s="1017">
        <f>I50</f>
        <v>46154</v>
      </c>
      <c r="F36" s="1922" t="s">
        <v>1333</v>
      </c>
      <c r="G36" s="1923"/>
      <c r="H36" s="1923"/>
      <c r="I36" s="1923"/>
      <c r="J36" s="1924"/>
      <c r="O36" s="1011"/>
      <c r="S36" s="1011"/>
    </row>
    <row r="37" spans="1:19" ht="64.5" customHeight="1" thickBot="1">
      <c r="A37" s="1925" t="s">
        <v>927</v>
      </c>
      <c r="B37" s="1926"/>
      <c r="C37" s="1019">
        <f>G51</f>
        <v>46270</v>
      </c>
      <c r="D37" s="1019">
        <f>I51</f>
        <v>46382</v>
      </c>
      <c r="E37" s="1020"/>
      <c r="F37" s="1922"/>
      <c r="G37" s="1923"/>
      <c r="H37" s="1923"/>
      <c r="I37" s="1923"/>
      <c r="J37" s="1924"/>
      <c r="K37" s="1020"/>
      <c r="L37" s="1020"/>
      <c r="M37" s="1020"/>
      <c r="N37" s="1020"/>
      <c r="O37" s="1021"/>
      <c r="S37" s="1011"/>
    </row>
    <row r="38" spans="1:19" ht="64.5" customHeight="1">
      <c r="A38" s="1110"/>
      <c r="B38" s="1110"/>
      <c r="C38" s="1111"/>
      <c r="D38" s="1111"/>
      <c r="F38" s="1922"/>
      <c r="G38" s="1923"/>
      <c r="H38" s="1923"/>
      <c r="I38" s="1923"/>
      <c r="J38" s="1924"/>
      <c r="S38" s="1011"/>
    </row>
    <row r="39" spans="1:19" ht="64.5" customHeight="1">
      <c r="F39" s="1922"/>
      <c r="G39" s="1923"/>
      <c r="H39" s="1923"/>
      <c r="I39" s="1923"/>
      <c r="J39" s="1924"/>
      <c r="S39" s="1011"/>
    </row>
    <row r="40" spans="1:19">
      <c r="S40" s="1011"/>
    </row>
    <row r="49" spans="2:34">
      <c r="B49" s="985" t="s">
        <v>842</v>
      </c>
      <c r="C49" s="985" t="s">
        <v>843</v>
      </c>
      <c r="D49" s="985" t="s">
        <v>844</v>
      </c>
      <c r="E49" s="985" t="s">
        <v>851</v>
      </c>
      <c r="F49" s="985" t="s">
        <v>852</v>
      </c>
      <c r="G49" s="1022" t="s">
        <v>853</v>
      </c>
      <c r="H49" s="1022" t="s">
        <v>797</v>
      </c>
      <c r="I49" s="1022" t="s">
        <v>845</v>
      </c>
      <c r="J49" s="1022" t="s">
        <v>846</v>
      </c>
      <c r="K49" s="1023" t="s">
        <v>854</v>
      </c>
      <c r="L49" s="1003" t="s">
        <v>855</v>
      </c>
      <c r="M49" s="1003"/>
      <c r="N49" s="1003"/>
      <c r="P49" s="1023"/>
      <c r="Q49" s="1023"/>
      <c r="R49" s="1023"/>
      <c r="S49" s="1023"/>
      <c r="T49" s="1023"/>
      <c r="U49" s="1023"/>
      <c r="V49" s="1023"/>
      <c r="W49" s="1023"/>
      <c r="X49" s="1023"/>
      <c r="Y49" s="1023"/>
      <c r="Z49" s="1023"/>
      <c r="AA49" s="1023"/>
      <c r="AB49" s="1023"/>
      <c r="AD49" s="1023"/>
      <c r="AG49" s="1023"/>
    </row>
    <row r="50" spans="2:34">
      <c r="B50" s="985" t="s">
        <v>1149</v>
      </c>
      <c r="D50" s="985">
        <v>162.86000000000001</v>
      </c>
      <c r="E50" s="985">
        <v>304</v>
      </c>
      <c r="F50" s="1061">
        <v>45972</v>
      </c>
      <c r="G50" s="1061">
        <v>46140</v>
      </c>
      <c r="H50" s="1061" t="s">
        <v>1146</v>
      </c>
      <c r="I50" s="1061">
        <v>46154</v>
      </c>
      <c r="J50" s="1022">
        <v>2099532.09</v>
      </c>
      <c r="K50" s="1024">
        <v>0.2883</v>
      </c>
      <c r="L50" s="1023">
        <v>3.1399999999999997E-2</v>
      </c>
      <c r="M50" s="1003"/>
      <c r="N50" s="1003"/>
      <c r="O50" s="1003"/>
      <c r="P50" s="1024"/>
      <c r="Q50" s="1024"/>
      <c r="R50" s="1024"/>
      <c r="S50" s="1024"/>
      <c r="T50" s="1024"/>
      <c r="U50" s="1024"/>
      <c r="V50" s="1024"/>
      <c r="W50" s="1024"/>
      <c r="X50" s="1024"/>
      <c r="Y50" s="1024"/>
      <c r="Z50" s="1024"/>
      <c r="AA50" s="1024"/>
      <c r="AB50" s="1024"/>
      <c r="AC50" s="1023"/>
      <c r="AD50" s="1023"/>
      <c r="AE50" s="1023"/>
      <c r="AG50" s="1024"/>
      <c r="AH50" s="1023"/>
    </row>
    <row r="51" spans="2:34">
      <c r="B51" s="985" t="s">
        <v>1150</v>
      </c>
      <c r="D51" s="985">
        <v>303.58</v>
      </c>
      <c r="E51" s="985">
        <v>681</v>
      </c>
      <c r="F51" s="1061">
        <v>45993</v>
      </c>
      <c r="G51" s="1061">
        <v>46270</v>
      </c>
      <c r="H51" s="1061" t="s">
        <v>1111</v>
      </c>
      <c r="I51" s="1061">
        <v>46382</v>
      </c>
      <c r="J51" s="1022">
        <v>14030918.34</v>
      </c>
      <c r="K51" s="1024">
        <v>0.1079</v>
      </c>
      <c r="L51" s="1023">
        <v>4.3E-3</v>
      </c>
      <c r="M51" s="1003"/>
      <c r="N51" s="1003"/>
      <c r="O51" s="1003"/>
      <c r="P51" s="1023"/>
      <c r="Q51" s="1023"/>
      <c r="R51" s="1023"/>
      <c r="S51" s="1023"/>
      <c r="T51" s="1023"/>
      <c r="U51" s="1023"/>
      <c r="V51" s="1023"/>
      <c r="W51" s="1023"/>
      <c r="X51" s="1023"/>
      <c r="Y51" s="1023"/>
      <c r="Z51" s="1023"/>
      <c r="AA51" s="1023"/>
      <c r="AB51" s="1023"/>
      <c r="AC51" s="1023"/>
      <c r="AD51" s="1023"/>
      <c r="AE51" s="1023"/>
      <c r="AG51" s="1023"/>
      <c r="AH51" s="1023"/>
    </row>
    <row r="52" spans="2:34">
      <c r="B52" s="985" t="s">
        <v>979</v>
      </c>
      <c r="D52" s="985">
        <v>214.4</v>
      </c>
      <c r="E52" s="985">
        <v>188</v>
      </c>
      <c r="F52" s="1061">
        <v>46000</v>
      </c>
      <c r="G52" s="1061">
        <v>46219</v>
      </c>
      <c r="H52" s="1061">
        <v>46037</v>
      </c>
      <c r="I52" s="1061">
        <v>46306</v>
      </c>
      <c r="J52" s="1022">
        <v>787572.64</v>
      </c>
      <c r="K52" s="1023">
        <v>6.3399999999999998E-2</v>
      </c>
      <c r="L52" s="1003">
        <v>0</v>
      </c>
      <c r="M52" s="1003"/>
      <c r="N52" s="1003"/>
      <c r="O52" s="1003"/>
      <c r="P52" s="1023"/>
      <c r="Q52" s="1023"/>
      <c r="R52" s="1023"/>
      <c r="S52" s="1023"/>
      <c r="T52" s="1023"/>
      <c r="U52" s="1023"/>
      <c r="V52" s="1023"/>
      <c r="W52" s="1023"/>
      <c r="X52" s="1023"/>
      <c r="Y52" s="1023"/>
      <c r="Z52" s="1023"/>
      <c r="AA52" s="1023"/>
      <c r="AB52" s="1023"/>
      <c r="AC52" s="1023"/>
      <c r="AD52" s="1023"/>
      <c r="AE52" s="1023"/>
      <c r="AG52" s="1023"/>
      <c r="AH52" s="1023"/>
    </row>
    <row r="53" spans="2:34">
      <c r="B53" s="985" t="s">
        <v>832</v>
      </c>
      <c r="D53" s="985">
        <v>229.32</v>
      </c>
      <c r="E53" s="985">
        <v>162</v>
      </c>
      <c r="F53" s="1061">
        <v>46032</v>
      </c>
      <c r="G53" s="1061">
        <v>46236</v>
      </c>
      <c r="H53" s="1061">
        <v>46036</v>
      </c>
      <c r="I53" s="1061">
        <v>46322</v>
      </c>
      <c r="J53" s="1022">
        <v>837624.54</v>
      </c>
      <c r="K53" s="1023">
        <v>0</v>
      </c>
      <c r="L53" s="1003">
        <v>0</v>
      </c>
      <c r="M53" s="1003"/>
      <c r="N53" s="1003"/>
      <c r="O53" s="1003"/>
      <c r="P53" s="1023"/>
      <c r="Q53" s="1023"/>
      <c r="R53" s="1023"/>
      <c r="S53" s="1023"/>
      <c r="T53" s="1023"/>
      <c r="U53" s="1023"/>
      <c r="V53" s="1023"/>
      <c r="W53" s="1023"/>
      <c r="X53" s="1023"/>
      <c r="Y53" s="1023"/>
      <c r="Z53" s="1023"/>
      <c r="AA53" s="1023"/>
      <c r="AB53" s="1023"/>
      <c r="AC53" s="1024"/>
      <c r="AD53" s="1023"/>
      <c r="AE53" s="1024"/>
      <c r="AG53" s="1023"/>
      <c r="AH53" s="1024"/>
    </row>
    <row r="54" spans="2:34">
      <c r="B54" s="985" t="s">
        <v>1151</v>
      </c>
      <c r="D54" s="985">
        <v>214.79</v>
      </c>
      <c r="E54" s="985">
        <v>232</v>
      </c>
      <c r="F54" s="1061">
        <v>46027</v>
      </c>
      <c r="G54" s="1061">
        <v>46219</v>
      </c>
      <c r="H54" s="1061">
        <v>46037</v>
      </c>
      <c r="I54" s="1061">
        <v>46306</v>
      </c>
      <c r="J54" s="1022">
        <v>1894922.32</v>
      </c>
      <c r="K54" s="1023">
        <v>1.4200000000000001E-2</v>
      </c>
      <c r="L54" s="1003">
        <v>0</v>
      </c>
      <c r="M54" s="1003"/>
      <c r="N54" s="1003"/>
      <c r="O54" s="1003"/>
      <c r="P54" s="1023"/>
      <c r="Q54" s="1023"/>
      <c r="R54" s="1023"/>
      <c r="S54" s="1023"/>
      <c r="T54" s="1023"/>
      <c r="U54" s="1023"/>
      <c r="V54" s="1023"/>
      <c r="W54" s="1023"/>
      <c r="X54" s="1023"/>
      <c r="Y54" s="1023"/>
      <c r="Z54" s="1023"/>
      <c r="AA54" s="1023"/>
      <c r="AB54" s="1023"/>
      <c r="AC54" s="1023"/>
      <c r="AD54" s="1023"/>
      <c r="AE54" s="1023"/>
      <c r="AG54" s="1023"/>
      <c r="AH54" s="1023"/>
    </row>
    <row r="55" spans="2:34">
      <c r="B55" s="985" t="s">
        <v>981</v>
      </c>
      <c r="D55" s="985">
        <v>284</v>
      </c>
      <c r="E55" s="985">
        <v>141</v>
      </c>
      <c r="F55" s="1061">
        <v>46181</v>
      </c>
      <c r="G55" s="1061">
        <v>46289</v>
      </c>
      <c r="H55" s="1061" t="s">
        <v>1147</v>
      </c>
      <c r="I55" s="1061">
        <v>46384</v>
      </c>
      <c r="J55" s="1022">
        <v>8451419.0500000007</v>
      </c>
      <c r="K55" s="1023">
        <v>0</v>
      </c>
      <c r="L55" s="1003">
        <v>0</v>
      </c>
      <c r="M55" s="1003"/>
      <c r="N55" s="1003"/>
      <c r="O55" s="1003"/>
      <c r="P55" s="1023"/>
      <c r="Q55" s="1023"/>
      <c r="R55" s="1023"/>
      <c r="S55" s="1023"/>
      <c r="T55" s="1023"/>
      <c r="U55" s="1023"/>
      <c r="V55" s="1023"/>
      <c r="W55" s="1023"/>
      <c r="X55" s="1023"/>
      <c r="Y55" s="1023"/>
      <c r="Z55" s="1023"/>
      <c r="AA55" s="1023"/>
      <c r="AB55" s="1023"/>
      <c r="AC55" s="1023"/>
      <c r="AD55" s="1023"/>
      <c r="AE55" s="1023"/>
      <c r="AG55" s="1023"/>
      <c r="AH55" s="1023"/>
    </row>
    <row r="56" spans="2:34">
      <c r="B56" s="985" t="s">
        <v>1152</v>
      </c>
      <c r="D56" s="985">
        <v>318</v>
      </c>
      <c r="E56" s="985">
        <v>78</v>
      </c>
      <c r="F56" s="1061">
        <v>46187</v>
      </c>
      <c r="G56" s="1061">
        <v>46300</v>
      </c>
      <c r="H56" s="1061" t="s">
        <v>1147</v>
      </c>
      <c r="I56" s="1061">
        <v>46419</v>
      </c>
      <c r="J56" s="1022">
        <v>3027598.51</v>
      </c>
      <c r="K56" s="1023">
        <v>0</v>
      </c>
      <c r="L56" s="1003">
        <v>0</v>
      </c>
      <c r="M56" s="1003"/>
      <c r="N56" s="1003"/>
      <c r="P56" s="1023"/>
      <c r="Q56" s="1023"/>
      <c r="R56" s="1023"/>
      <c r="S56" s="1023"/>
      <c r="T56" s="1023"/>
      <c r="U56" s="1023"/>
      <c r="V56" s="1023"/>
      <c r="W56" s="1023"/>
      <c r="X56" s="1023"/>
      <c r="Y56" s="1023"/>
      <c r="Z56" s="1023"/>
      <c r="AA56" s="1023"/>
      <c r="AB56" s="1023"/>
      <c r="AC56" s="1024"/>
      <c r="AD56" s="1023"/>
      <c r="AE56" s="1024"/>
      <c r="AG56" s="1023"/>
      <c r="AH56" s="1024"/>
    </row>
    <row r="57" spans="2:34">
      <c r="B57" s="985" t="s">
        <v>983</v>
      </c>
      <c r="D57" s="985">
        <v>230</v>
      </c>
      <c r="E57" s="985">
        <v>90</v>
      </c>
      <c r="F57" s="1061">
        <v>46027</v>
      </c>
      <c r="G57" s="1061">
        <v>46236</v>
      </c>
      <c r="H57" s="1061">
        <v>46036</v>
      </c>
      <c r="I57" s="1061">
        <v>46322</v>
      </c>
      <c r="J57" s="1022">
        <v>2557026.81</v>
      </c>
      <c r="K57" s="1023">
        <v>1.8E-3</v>
      </c>
      <c r="L57" s="1003">
        <v>0</v>
      </c>
      <c r="M57" s="1003"/>
      <c r="N57" s="1003"/>
      <c r="P57" s="1023"/>
      <c r="Q57" s="1023"/>
      <c r="R57" s="1023"/>
      <c r="S57" s="1023"/>
      <c r="T57" s="1023"/>
      <c r="U57" s="1023"/>
      <c r="V57" s="1023"/>
      <c r="W57" s="1023"/>
      <c r="X57" s="1023"/>
      <c r="Y57" s="1023"/>
      <c r="Z57" s="1023"/>
      <c r="AA57" s="1023"/>
      <c r="AB57" s="1023"/>
      <c r="AC57" s="1024"/>
      <c r="AD57" s="1023"/>
      <c r="AE57" s="1024"/>
      <c r="AG57" s="1023"/>
      <c r="AH57" s="1024"/>
    </row>
    <row r="58" spans="2:34">
      <c r="B58" s="985" t="s">
        <v>984</v>
      </c>
      <c r="D58" s="985">
        <v>227.64</v>
      </c>
      <c r="E58" s="985">
        <v>95</v>
      </c>
      <c r="F58" s="1061">
        <v>46054</v>
      </c>
      <c r="G58" s="1061">
        <v>46214</v>
      </c>
      <c r="H58" s="1061">
        <v>46036</v>
      </c>
      <c r="I58" s="1061">
        <v>46320</v>
      </c>
      <c r="J58" s="1022">
        <v>1140610.58</v>
      </c>
      <c r="K58" s="1023">
        <v>0</v>
      </c>
      <c r="L58" s="1003">
        <v>0</v>
      </c>
      <c r="M58" s="1003"/>
      <c r="N58" s="1003"/>
      <c r="P58" s="1023"/>
      <c r="Q58" s="1023"/>
      <c r="R58" s="1023"/>
      <c r="S58" s="1023"/>
      <c r="T58" s="1023"/>
      <c r="U58" s="1023"/>
      <c r="V58" s="1023"/>
      <c r="W58" s="1023"/>
      <c r="X58" s="1023"/>
      <c r="Y58" s="1023"/>
      <c r="Z58" s="1023"/>
      <c r="AA58" s="1023"/>
      <c r="AB58" s="1023"/>
      <c r="AC58" s="1024"/>
      <c r="AD58" s="1023"/>
      <c r="AE58" s="1024"/>
      <c r="AG58" s="1023"/>
      <c r="AH58" s="1024"/>
    </row>
    <row r="59" spans="2:34">
      <c r="B59" s="985" t="s">
        <v>985</v>
      </c>
      <c r="D59" s="985">
        <v>287</v>
      </c>
      <c r="E59" s="985">
        <v>250</v>
      </c>
      <c r="F59" s="1061">
        <v>46058</v>
      </c>
      <c r="G59" s="1061">
        <v>46282</v>
      </c>
      <c r="H59" s="1061">
        <v>46036</v>
      </c>
      <c r="I59" s="1061">
        <v>46389</v>
      </c>
      <c r="J59" s="1022">
        <v>3337456.91</v>
      </c>
      <c r="K59" s="1023">
        <v>0</v>
      </c>
      <c r="L59" s="1003">
        <v>0</v>
      </c>
      <c r="M59" s="1003"/>
      <c r="N59" s="1003"/>
      <c r="P59" s="1023"/>
      <c r="Q59" s="1023"/>
      <c r="R59" s="1023"/>
      <c r="S59" s="1023"/>
      <c r="T59" s="1023"/>
      <c r="U59" s="1023"/>
      <c r="V59" s="1023"/>
      <c r="W59" s="1023"/>
      <c r="X59" s="1023"/>
      <c r="Y59" s="1023"/>
      <c r="Z59" s="1023"/>
      <c r="AA59" s="1023"/>
      <c r="AB59" s="1023"/>
      <c r="AC59" s="1024"/>
      <c r="AD59" s="1023"/>
      <c r="AE59" s="1024"/>
      <c r="AG59" s="1023"/>
      <c r="AH59" s="1024"/>
    </row>
    <row r="60" spans="2:34">
      <c r="B60" s="985" t="s">
        <v>986</v>
      </c>
      <c r="D60" s="985">
        <v>271.35000000000002</v>
      </c>
      <c r="E60" s="985">
        <v>252</v>
      </c>
      <c r="F60" s="1061">
        <v>46037</v>
      </c>
      <c r="G60" s="1061">
        <v>46298</v>
      </c>
      <c r="H60" s="1061">
        <v>46068</v>
      </c>
      <c r="I60" s="1061">
        <v>46403</v>
      </c>
      <c r="J60" s="1022">
        <v>1874663.34</v>
      </c>
      <c r="K60" s="1024">
        <v>0</v>
      </c>
      <c r="L60" s="1024">
        <v>0</v>
      </c>
      <c r="P60" s="1024"/>
      <c r="Q60" s="1024"/>
      <c r="R60" s="1024"/>
      <c r="S60" s="1024"/>
      <c r="T60" s="1024"/>
      <c r="U60" s="1024"/>
      <c r="V60" s="1024"/>
      <c r="W60" s="1024"/>
      <c r="X60" s="1024"/>
      <c r="Y60" s="1024"/>
      <c r="Z60" s="1024"/>
      <c r="AA60" s="1024"/>
      <c r="AB60" s="1024"/>
      <c r="AC60" s="1024"/>
      <c r="AD60" s="1024"/>
      <c r="AE60" s="1024"/>
      <c r="AG60" s="1024"/>
      <c r="AH60" s="1024"/>
    </row>
    <row r="61" spans="2:34">
      <c r="B61" s="985" t="s">
        <v>989</v>
      </c>
      <c r="D61" s="985">
        <v>246.45</v>
      </c>
      <c r="E61" s="985">
        <v>75</v>
      </c>
      <c r="F61" s="1061">
        <v>46128</v>
      </c>
      <c r="G61" s="1061">
        <v>46251</v>
      </c>
      <c r="H61" s="1061">
        <v>46076</v>
      </c>
      <c r="I61" s="1061">
        <v>46379</v>
      </c>
      <c r="J61" s="1022">
        <v>513138.2</v>
      </c>
      <c r="K61" s="1024">
        <v>0</v>
      </c>
      <c r="L61" s="1024">
        <v>0</v>
      </c>
      <c r="P61" s="1024"/>
      <c r="Q61" s="1024"/>
      <c r="R61" s="1024"/>
      <c r="S61" s="1024"/>
      <c r="T61" s="1024"/>
      <c r="U61" s="1024"/>
      <c r="V61" s="1024"/>
      <c r="W61" s="1024"/>
      <c r="X61" s="1024"/>
      <c r="Y61" s="1024"/>
      <c r="Z61" s="1024"/>
      <c r="AA61" s="1024"/>
      <c r="AB61" s="1024"/>
      <c r="AC61" s="1024"/>
      <c r="AD61" s="1024"/>
      <c r="AE61" s="1024"/>
      <c r="AG61" s="1024"/>
      <c r="AH61" s="1024"/>
    </row>
    <row r="62" spans="2:34">
      <c r="B62" s="985" t="s">
        <v>1153</v>
      </c>
      <c r="D62" s="985">
        <v>302</v>
      </c>
      <c r="E62" s="985">
        <v>32</v>
      </c>
      <c r="F62" s="1061">
        <v>46217</v>
      </c>
      <c r="G62" s="1061">
        <v>46334</v>
      </c>
      <c r="H62" s="1061">
        <v>46082</v>
      </c>
      <c r="I62" s="1061">
        <v>46447</v>
      </c>
      <c r="J62" s="1022">
        <v>5665437.1600000001</v>
      </c>
      <c r="K62" s="1024">
        <v>0</v>
      </c>
      <c r="L62" s="1024">
        <v>0</v>
      </c>
      <c r="P62" s="1024"/>
      <c r="Q62" s="1024"/>
      <c r="R62" s="1024"/>
      <c r="S62" s="1024"/>
      <c r="T62" s="1024"/>
      <c r="U62" s="1024"/>
      <c r="V62" s="1024"/>
      <c r="W62" s="1024"/>
      <c r="X62" s="1024"/>
      <c r="Y62" s="1024"/>
      <c r="Z62" s="1024"/>
      <c r="AA62" s="1024"/>
      <c r="AB62" s="1024"/>
      <c r="AC62" s="1024"/>
      <c r="AD62" s="1024"/>
      <c r="AE62" s="1024"/>
      <c r="AG62" s="1024"/>
      <c r="AH62" s="1024"/>
    </row>
    <row r="63" spans="2:34">
      <c r="B63" s="985" t="s">
        <v>1154</v>
      </c>
      <c r="D63" s="985">
        <v>284</v>
      </c>
      <c r="E63" s="985">
        <v>66</v>
      </c>
      <c r="F63" s="1061">
        <v>46200</v>
      </c>
      <c r="G63" s="1061">
        <v>46312</v>
      </c>
      <c r="H63" s="1061">
        <v>46078</v>
      </c>
      <c r="I63" s="1061">
        <v>46424</v>
      </c>
      <c r="J63" s="1022">
        <v>3869777.74</v>
      </c>
      <c r="K63" s="1024">
        <v>0</v>
      </c>
      <c r="L63" s="1023">
        <v>0</v>
      </c>
      <c r="N63" s="1003"/>
      <c r="O63" s="1003"/>
      <c r="P63" s="1024"/>
      <c r="Q63" s="1024"/>
      <c r="R63" s="1024"/>
      <c r="S63" s="1024"/>
      <c r="T63" s="1024"/>
      <c r="U63" s="1024"/>
      <c r="V63" s="1024"/>
      <c r="W63" s="1024"/>
      <c r="X63" s="1024"/>
      <c r="Y63" s="1024"/>
      <c r="Z63" s="1024"/>
      <c r="AA63" s="1024"/>
      <c r="AB63" s="1024"/>
      <c r="AC63" s="1023"/>
      <c r="AD63" s="1024"/>
      <c r="AE63" s="1023"/>
      <c r="AG63" s="1024"/>
      <c r="AH63" s="1023"/>
    </row>
    <row r="64" spans="2:34">
      <c r="B64" s="985" t="s">
        <v>1155</v>
      </c>
      <c r="D64" s="985">
        <v>370</v>
      </c>
      <c r="E64" s="985">
        <v>365</v>
      </c>
      <c r="F64" s="1061">
        <v>46050</v>
      </c>
      <c r="G64" s="1061">
        <v>46350</v>
      </c>
      <c r="H64" s="1061" t="s">
        <v>1148</v>
      </c>
      <c r="I64" s="1061">
        <v>46463</v>
      </c>
      <c r="J64" s="1022">
        <v>62250682.659999996</v>
      </c>
      <c r="K64" s="1024">
        <v>0</v>
      </c>
      <c r="L64" s="1024">
        <v>3.9300000000000002E-2</v>
      </c>
      <c r="N64" s="1003"/>
      <c r="O64" s="1003"/>
      <c r="AB64" s="1024"/>
      <c r="AC64" s="1024"/>
      <c r="AE64" s="1024"/>
      <c r="AH64" s="1024"/>
    </row>
    <row r="65" spans="6:34">
      <c r="F65" s="1061"/>
      <c r="G65" s="1022"/>
      <c r="H65" s="1022"/>
      <c r="I65" s="1022"/>
      <c r="J65" s="1022"/>
      <c r="K65" s="1023"/>
      <c r="L65" s="1023"/>
      <c r="M65" s="1003"/>
      <c r="N65" s="1003"/>
      <c r="O65" s="1003"/>
      <c r="AB65" s="1023"/>
      <c r="AC65" s="1023"/>
      <c r="AE65" s="1023"/>
      <c r="AH65" s="1023"/>
    </row>
    <row r="66" spans="6:34">
      <c r="F66" s="1061"/>
      <c r="G66" s="1061"/>
      <c r="I66" s="1061"/>
      <c r="J66" s="1003"/>
      <c r="K66" s="1024"/>
      <c r="L66" s="1023"/>
      <c r="N66" s="1003"/>
      <c r="O66" s="1003"/>
      <c r="AB66" s="1023"/>
      <c r="AC66" s="1023"/>
      <c r="AE66" s="1023"/>
      <c r="AH66" s="1023"/>
    </row>
    <row r="67" spans="6:34">
      <c r="F67" s="1061"/>
      <c r="G67" s="1061"/>
      <c r="I67" s="1061"/>
      <c r="J67" s="1003"/>
      <c r="K67" s="1023"/>
      <c r="L67" s="1023"/>
      <c r="M67" s="1003"/>
      <c r="N67" s="1003"/>
      <c r="O67" s="1003"/>
      <c r="AB67" s="1023"/>
      <c r="AC67" s="1023"/>
      <c r="AE67" s="1023"/>
      <c r="AH67" s="1023"/>
    </row>
    <row r="68" spans="6:34">
      <c r="F68" s="1061"/>
      <c r="G68" s="1061"/>
      <c r="H68" s="1061"/>
      <c r="I68" s="1061"/>
      <c r="J68" s="1003"/>
      <c r="K68" s="1023"/>
      <c r="L68" s="1024"/>
      <c r="M68" s="1003"/>
      <c r="AB68" s="1024"/>
      <c r="AC68" s="1024"/>
      <c r="AE68" s="1024"/>
      <c r="AH68" s="1024"/>
    </row>
    <row r="69" spans="6:34">
      <c r="F69" s="1061"/>
      <c r="G69" s="1061"/>
      <c r="H69" s="1061"/>
      <c r="I69" s="1061"/>
      <c r="J69" s="1003"/>
      <c r="K69" s="1023"/>
      <c r="L69" s="1024"/>
      <c r="M69" s="1003"/>
      <c r="AB69" s="1024"/>
      <c r="AC69" s="1024"/>
      <c r="AE69" s="1024"/>
      <c r="AH69" s="1024"/>
    </row>
    <row r="70" spans="6:34">
      <c r="F70" s="1061"/>
      <c r="G70" s="1061"/>
      <c r="H70" s="1061"/>
      <c r="I70" s="1061"/>
      <c r="J70" s="1003"/>
      <c r="K70" s="1024"/>
      <c r="L70" s="1024"/>
      <c r="AB70" s="1024"/>
      <c r="AC70" s="1024"/>
      <c r="AE70" s="1024"/>
      <c r="AH70" s="1024"/>
    </row>
    <row r="71" spans="6:34">
      <c r="F71" s="1061"/>
      <c r="G71" s="1061"/>
      <c r="H71" s="1061"/>
      <c r="I71" s="1061"/>
      <c r="J71" s="1003"/>
      <c r="K71" s="1024"/>
      <c r="L71" s="1024"/>
      <c r="AB71" s="1024"/>
      <c r="AC71" s="1024"/>
      <c r="AE71" s="1024"/>
      <c r="AH71" s="1024"/>
    </row>
    <row r="72" spans="6:34">
      <c r="F72" s="1061"/>
      <c r="G72" s="1061"/>
      <c r="H72" s="1061"/>
      <c r="I72" s="1061"/>
      <c r="J72" s="1003"/>
      <c r="K72" s="1024"/>
      <c r="L72" s="1024"/>
      <c r="AB72" s="1024"/>
      <c r="AC72" s="1024"/>
      <c r="AE72" s="1024"/>
      <c r="AH72" s="1024"/>
    </row>
    <row r="73" spans="6:34">
      <c r="F73" s="1061"/>
      <c r="G73" s="1061"/>
      <c r="I73" s="1061"/>
      <c r="J73" s="1003"/>
      <c r="K73" s="1024"/>
      <c r="L73" s="1024"/>
      <c r="AB73" s="1024"/>
      <c r="AC73" s="1024"/>
      <c r="AE73" s="1024"/>
      <c r="AH73" s="1024"/>
    </row>
    <row r="74" spans="6:34">
      <c r="F74" s="1061"/>
      <c r="G74" s="1061"/>
      <c r="H74" s="1061"/>
      <c r="I74" s="1061"/>
      <c r="J74" s="1003"/>
      <c r="K74" s="1024"/>
      <c r="L74" s="1024"/>
      <c r="AB74" s="1024"/>
      <c r="AC74" s="1024"/>
      <c r="AE74" s="1024"/>
      <c r="AH74" s="1024"/>
    </row>
    <row r="75" spans="6:34">
      <c r="F75" s="1061"/>
      <c r="G75" s="1061"/>
      <c r="H75" s="1061"/>
      <c r="I75" s="1061"/>
      <c r="J75" s="1003"/>
      <c r="K75" s="1024"/>
      <c r="L75" s="1024"/>
      <c r="AB75" s="1024"/>
      <c r="AC75" s="1024"/>
      <c r="AE75" s="1024"/>
      <c r="AH75" s="1024"/>
    </row>
    <row r="76" spans="6:34">
      <c r="F76" s="1061"/>
      <c r="G76" s="1061"/>
      <c r="H76" s="1061"/>
      <c r="I76" s="1061"/>
      <c r="J76" s="1003"/>
      <c r="K76" s="1024"/>
      <c r="L76" s="1024"/>
      <c r="AB76" s="1024"/>
      <c r="AC76" s="1024"/>
      <c r="AE76" s="1024"/>
      <c r="AH76" s="1024"/>
    </row>
    <row r="77" spans="6:34">
      <c r="F77" s="1061"/>
      <c r="G77" s="1061"/>
      <c r="H77" s="1061"/>
      <c r="I77" s="1061"/>
      <c r="J77" s="1003"/>
      <c r="K77" s="1024"/>
      <c r="L77" s="1024"/>
      <c r="AB77" s="1024"/>
      <c r="AC77" s="1024"/>
      <c r="AE77" s="1024"/>
      <c r="AH77" s="1024"/>
    </row>
    <row r="78" spans="6:34">
      <c r="F78" s="1061"/>
      <c r="G78" s="1061"/>
      <c r="I78" s="1061"/>
      <c r="J78" s="1003"/>
      <c r="K78" s="1024"/>
      <c r="L78" s="1023"/>
      <c r="N78" s="1003"/>
      <c r="O78" s="1003"/>
      <c r="AB78" s="1023"/>
      <c r="AC78" s="1023"/>
      <c r="AE78" s="1024"/>
      <c r="AH78" s="1023"/>
    </row>
    <row r="79" spans="6:34">
      <c r="F79" s="1061"/>
      <c r="G79" s="1061"/>
      <c r="H79" s="1061"/>
      <c r="I79" s="1061"/>
      <c r="J79" s="1003"/>
      <c r="K79" s="1024"/>
      <c r="L79" s="1024"/>
      <c r="AB79" s="1024"/>
      <c r="AC79" s="1024"/>
      <c r="AE79" s="1024"/>
      <c r="AH79" s="1024"/>
    </row>
    <row r="80" spans="6:34">
      <c r="F80" s="1061"/>
      <c r="G80" s="1061"/>
      <c r="H80" s="1061"/>
      <c r="I80" s="1061"/>
      <c r="J80" s="1003"/>
      <c r="K80" s="1024"/>
      <c r="L80" s="1024"/>
      <c r="AB80" s="1024"/>
      <c r="AC80" s="1024"/>
      <c r="AE80" s="1024"/>
      <c r="AH80" s="1024"/>
    </row>
    <row r="81" spans="6:34">
      <c r="F81" s="1061"/>
      <c r="G81" s="1061"/>
      <c r="I81" s="1061"/>
      <c r="J81" s="1003"/>
      <c r="K81" s="1023"/>
      <c r="L81" s="1023"/>
      <c r="M81" s="1003"/>
      <c r="N81" s="1003"/>
      <c r="O81" s="1003"/>
      <c r="AB81" s="1023"/>
      <c r="AC81" s="1023"/>
      <c r="AE81" s="1023"/>
      <c r="AH81" s="1023"/>
    </row>
    <row r="82" spans="6:34">
      <c r="F82" s="1061"/>
      <c r="G82" s="1061"/>
      <c r="I82" s="1061"/>
      <c r="J82" s="1003"/>
      <c r="K82" s="1023"/>
      <c r="L82" s="1023"/>
      <c r="M82" s="1003"/>
      <c r="N82" s="1003"/>
      <c r="O82" s="1003"/>
      <c r="AB82" s="1023"/>
      <c r="AC82" s="1023"/>
      <c r="AE82" s="1023"/>
      <c r="AH82" s="1023"/>
    </row>
    <row r="83" spans="6:34">
      <c r="F83" s="1061"/>
      <c r="G83" s="1061"/>
      <c r="H83" s="1061"/>
      <c r="I83" s="1061"/>
      <c r="J83" s="1003"/>
      <c r="K83" s="1023"/>
      <c r="L83" s="1024"/>
      <c r="M83" s="1003"/>
      <c r="AB83" s="1024"/>
      <c r="AC83" s="1024"/>
      <c r="AE83" s="1024"/>
      <c r="AH83" s="1024"/>
    </row>
    <row r="84" spans="6:34">
      <c r="F84" s="1061"/>
      <c r="G84" s="1061"/>
      <c r="H84" s="1061"/>
      <c r="I84" s="1061"/>
      <c r="J84" s="1003"/>
      <c r="K84" s="1024"/>
      <c r="L84" s="1024"/>
      <c r="AB84" s="1024"/>
      <c r="AC84" s="1024"/>
      <c r="AE84" s="1024"/>
      <c r="AH84" s="1024"/>
    </row>
    <row r="85" spans="6:34">
      <c r="F85" s="1061"/>
      <c r="G85" s="1061"/>
      <c r="H85" s="1061"/>
      <c r="I85" s="1061"/>
      <c r="J85" s="1003"/>
      <c r="K85" s="1024"/>
      <c r="L85" s="1024"/>
      <c r="AB85" s="1024"/>
      <c r="AC85" s="1024"/>
      <c r="AE85" s="1024"/>
      <c r="AH85" s="1024"/>
    </row>
    <row r="86" spans="6:34">
      <c r="F86" s="1061"/>
      <c r="G86" s="1061"/>
      <c r="H86" s="1061"/>
      <c r="I86" s="1061"/>
      <c r="J86" s="1003"/>
      <c r="K86" s="1024"/>
      <c r="L86" s="1024"/>
      <c r="AB86" s="1024"/>
      <c r="AC86" s="1024"/>
      <c r="AE86" s="1024"/>
      <c r="AH86" s="1024"/>
    </row>
    <row r="87" spans="6:34">
      <c r="F87" s="1061"/>
      <c r="G87" s="1061"/>
      <c r="H87" s="1061"/>
      <c r="I87" s="1061"/>
      <c r="J87" s="1003"/>
      <c r="K87" s="1024"/>
      <c r="L87" s="1024"/>
      <c r="AB87" s="1024"/>
      <c r="AC87" s="1024"/>
      <c r="AE87" s="1024"/>
      <c r="AH87" s="1024"/>
    </row>
    <row r="88" spans="6:34">
      <c r="F88" s="1061"/>
      <c r="G88" s="1061"/>
      <c r="I88" s="1061"/>
      <c r="J88" s="1003"/>
      <c r="K88" s="1024"/>
      <c r="L88" s="1024"/>
      <c r="AB88" s="1024"/>
      <c r="AC88" s="1024"/>
      <c r="AE88" s="1024"/>
      <c r="AH88" s="1024"/>
    </row>
    <row r="89" spans="6:34">
      <c r="F89" s="1061"/>
      <c r="G89" s="1061"/>
      <c r="H89" s="1061"/>
      <c r="I89" s="1061"/>
      <c r="J89" s="1003"/>
      <c r="K89" s="1024"/>
      <c r="L89" s="1024"/>
      <c r="AB89" s="1024"/>
      <c r="AC89" s="1024"/>
      <c r="AE89" s="1024"/>
      <c r="AH89" s="1024"/>
    </row>
    <row r="90" spans="6:34">
      <c r="F90" s="1061"/>
      <c r="G90" s="1061"/>
      <c r="H90" s="1061"/>
      <c r="I90" s="1061"/>
      <c r="J90" s="1003"/>
      <c r="K90" s="1024"/>
      <c r="L90" s="1024"/>
      <c r="AB90" s="1024"/>
      <c r="AC90" s="1024"/>
      <c r="AE90" s="1024"/>
      <c r="AH90" s="1024"/>
    </row>
    <row r="91" spans="6:34">
      <c r="F91" s="1061"/>
      <c r="G91" s="1061"/>
      <c r="H91" s="1061"/>
      <c r="I91" s="1061"/>
      <c r="J91" s="1003"/>
      <c r="K91" s="1024"/>
      <c r="L91" s="1024"/>
      <c r="AB91" s="1024"/>
      <c r="AC91" s="1024"/>
      <c r="AE91" s="1024"/>
      <c r="AH91" s="1024"/>
    </row>
    <row r="92" spans="6:34">
      <c r="F92" s="1061"/>
      <c r="G92" s="1061"/>
      <c r="H92" s="1061"/>
      <c r="I92" s="1061"/>
      <c r="J92" s="1003"/>
      <c r="K92" s="1024"/>
      <c r="L92" s="1024"/>
      <c r="AB92" s="1024"/>
      <c r="AC92" s="1024"/>
      <c r="AE92" s="1024"/>
      <c r="AH92" s="1024"/>
    </row>
    <row r="93" spans="6:34">
      <c r="F93" s="1061"/>
      <c r="G93" s="1061"/>
      <c r="I93" s="1061"/>
      <c r="J93" s="1003"/>
      <c r="K93" s="1024"/>
      <c r="L93" s="1023"/>
      <c r="N93" s="1003"/>
      <c r="O93" s="1003"/>
      <c r="AB93" s="1023"/>
      <c r="AC93" s="1023"/>
      <c r="AE93" s="1024"/>
      <c r="AH93" s="1023"/>
    </row>
    <row r="94" spans="6:34">
      <c r="F94" s="1061"/>
      <c r="G94" s="1061"/>
      <c r="H94" s="1061"/>
      <c r="I94" s="1061"/>
      <c r="J94" s="1003"/>
      <c r="K94" s="1024"/>
      <c r="L94" s="1024"/>
      <c r="AB94" s="1024"/>
      <c r="AC94" s="1024"/>
      <c r="AE94" s="1024"/>
      <c r="AH94" s="1024"/>
    </row>
    <row r="95" spans="6:34">
      <c r="F95" s="1061"/>
      <c r="G95" s="1061"/>
      <c r="I95" s="1061"/>
      <c r="J95" s="1003"/>
      <c r="K95" s="1023"/>
      <c r="L95" s="1023"/>
      <c r="M95" s="1003"/>
      <c r="N95" s="1003"/>
      <c r="O95" s="1003"/>
      <c r="AB95" s="1023"/>
      <c r="AC95" s="1023"/>
      <c r="AE95" s="1023"/>
      <c r="AH95" s="1023"/>
    </row>
    <row r="96" spans="6:34">
      <c r="F96" s="1061"/>
      <c r="G96" s="1061"/>
      <c r="I96" s="1061"/>
      <c r="J96" s="1003"/>
      <c r="K96" s="1023"/>
      <c r="L96" s="1023"/>
      <c r="M96" s="1003"/>
      <c r="N96" s="1003"/>
      <c r="O96" s="1003"/>
      <c r="AB96" s="1023"/>
      <c r="AC96" s="1023"/>
      <c r="AE96" s="1023"/>
      <c r="AH96" s="1023"/>
    </row>
    <row r="97" spans="6:34">
      <c r="F97" s="1061"/>
      <c r="G97" s="1061"/>
      <c r="H97" s="1061"/>
      <c r="I97" s="1061"/>
      <c r="J97" s="1003"/>
      <c r="K97" s="1023"/>
      <c r="L97" s="1024"/>
      <c r="M97" s="1003"/>
      <c r="AB97" s="1024"/>
      <c r="AC97" s="1024"/>
      <c r="AE97" s="1024"/>
      <c r="AH97" s="1024"/>
    </row>
    <row r="98" spans="6:34">
      <c r="F98" s="1061"/>
      <c r="G98" s="1061"/>
      <c r="H98" s="1061"/>
      <c r="I98" s="1061"/>
      <c r="J98" s="1003"/>
      <c r="K98" s="1024"/>
      <c r="L98" s="1024"/>
      <c r="AB98" s="1024"/>
      <c r="AC98" s="1024"/>
      <c r="AE98" s="1024"/>
      <c r="AH98" s="1024"/>
    </row>
    <row r="99" spans="6:34">
      <c r="F99" s="1061"/>
      <c r="G99" s="1061"/>
      <c r="H99" s="1061"/>
      <c r="I99" s="1061"/>
      <c r="J99" s="1003"/>
      <c r="K99" s="1024"/>
      <c r="L99" s="1024"/>
      <c r="AB99" s="1024"/>
      <c r="AC99" s="1024"/>
      <c r="AE99" s="1024"/>
      <c r="AH99" s="1024"/>
    </row>
    <row r="100" spans="6:34">
      <c r="F100" s="1061"/>
      <c r="G100" s="1061"/>
      <c r="H100" s="1061"/>
      <c r="I100" s="1061"/>
      <c r="J100" s="1003"/>
      <c r="K100" s="1024"/>
      <c r="L100" s="1024"/>
      <c r="AB100" s="1024"/>
      <c r="AC100" s="1024"/>
      <c r="AE100" s="1024"/>
      <c r="AH100" s="1024"/>
    </row>
    <row r="101" spans="6:34">
      <c r="F101" s="1061"/>
      <c r="G101" s="1061"/>
      <c r="H101" s="1061"/>
      <c r="I101" s="1061"/>
      <c r="J101" s="1003"/>
      <c r="K101" s="1024"/>
      <c r="L101" s="1024"/>
      <c r="AB101" s="1024"/>
      <c r="AC101" s="1024"/>
      <c r="AE101" s="1024"/>
      <c r="AH101" s="1024"/>
    </row>
    <row r="102" spans="6:34">
      <c r="F102" s="1061"/>
      <c r="G102" s="1061"/>
      <c r="H102" s="1061"/>
      <c r="I102" s="1061"/>
      <c r="J102" s="1003"/>
      <c r="K102" s="1024"/>
      <c r="L102" s="1024"/>
      <c r="AB102" s="1024"/>
      <c r="AC102" s="1024"/>
      <c r="AE102" s="1024"/>
      <c r="AH102" s="1024"/>
    </row>
    <row r="103" spans="6:34">
      <c r="F103" s="1061"/>
      <c r="G103" s="1061"/>
      <c r="H103" s="1061"/>
      <c r="I103" s="1061"/>
      <c r="J103" s="1003"/>
      <c r="K103" s="1024"/>
      <c r="L103" s="1024"/>
      <c r="AB103" s="1024"/>
      <c r="AC103" s="1024"/>
      <c r="AE103" s="1024"/>
      <c r="AH103" s="1024"/>
    </row>
    <row r="104" spans="6:34">
      <c r="F104" s="1061"/>
      <c r="G104" s="1061"/>
      <c r="H104" s="1061"/>
      <c r="I104" s="1061"/>
      <c r="J104" s="1003"/>
      <c r="K104" s="1024"/>
      <c r="L104" s="1024"/>
      <c r="AB104" s="1024"/>
      <c r="AC104" s="1024"/>
      <c r="AE104" s="1024"/>
      <c r="AH104" s="1024"/>
    </row>
    <row r="105" spans="6:34">
      <c r="F105" s="1061"/>
      <c r="G105" s="1061"/>
      <c r="H105" s="1061"/>
      <c r="I105" s="1061"/>
      <c r="J105" s="1003"/>
      <c r="K105" s="1024"/>
      <c r="L105" s="1024"/>
      <c r="AB105" s="1024"/>
      <c r="AC105" s="1024"/>
      <c r="AE105" s="1024"/>
      <c r="AH105" s="1024"/>
    </row>
    <row r="106" spans="6:34">
      <c r="F106" s="1061"/>
      <c r="G106" s="1061"/>
      <c r="I106" s="1061"/>
      <c r="J106" s="1003"/>
      <c r="K106" s="1024"/>
      <c r="L106" s="1023"/>
      <c r="N106" s="1003"/>
      <c r="O106" s="1003"/>
      <c r="AB106" s="1023"/>
      <c r="AC106" s="1023"/>
      <c r="AE106" s="1024"/>
      <c r="AH106" s="1023"/>
    </row>
    <row r="107" spans="6:34">
      <c r="F107" s="1061"/>
      <c r="G107" s="1061"/>
      <c r="H107" s="1061"/>
      <c r="I107" s="1061"/>
      <c r="J107" s="1003"/>
      <c r="K107" s="1024"/>
      <c r="L107" s="1024"/>
      <c r="AB107" s="1024"/>
      <c r="AC107" s="1024"/>
      <c r="AE107" s="1024"/>
      <c r="AH107" s="1024"/>
    </row>
  </sheetData>
  <mergeCells count="50">
    <mergeCell ref="F15:J15"/>
    <mergeCell ref="F33:J33"/>
    <mergeCell ref="L34:O34"/>
    <mergeCell ref="L26:O26"/>
    <mergeCell ref="P11:S11"/>
    <mergeCell ref="P19:S19"/>
    <mergeCell ref="P26:S26"/>
    <mergeCell ref="P34:S34"/>
    <mergeCell ref="L11:O11"/>
    <mergeCell ref="L19:O19"/>
    <mergeCell ref="A19:B19"/>
    <mergeCell ref="A14:B14"/>
    <mergeCell ref="A15:B15"/>
    <mergeCell ref="A16:B16"/>
    <mergeCell ref="A17:B17"/>
    <mergeCell ref="A23:B23"/>
    <mergeCell ref="A1:O1"/>
    <mergeCell ref="A2:D2"/>
    <mergeCell ref="F2:J2"/>
    <mergeCell ref="L2:O2"/>
    <mergeCell ref="A8:D8"/>
    <mergeCell ref="A9:B9"/>
    <mergeCell ref="A21:B21"/>
    <mergeCell ref="A22:B22"/>
    <mergeCell ref="L10:O10"/>
    <mergeCell ref="A13:B13"/>
    <mergeCell ref="A10:B10"/>
    <mergeCell ref="A11:B11"/>
    <mergeCell ref="A12:B12"/>
    <mergeCell ref="A20:B20"/>
    <mergeCell ref="A18:B18"/>
    <mergeCell ref="A29:B29"/>
    <mergeCell ref="A30:B30"/>
    <mergeCell ref="A32:B32"/>
    <mergeCell ref="A24:B24"/>
    <mergeCell ref="A25:B25"/>
    <mergeCell ref="A26:B26"/>
    <mergeCell ref="A28:D28"/>
    <mergeCell ref="F39:J39"/>
    <mergeCell ref="A37:B37"/>
    <mergeCell ref="A31:B31"/>
    <mergeCell ref="A33:B33"/>
    <mergeCell ref="A34:B34"/>
    <mergeCell ref="A35:B35"/>
    <mergeCell ref="A36:B36"/>
    <mergeCell ref="F37:J37"/>
    <mergeCell ref="F35:J35"/>
    <mergeCell ref="F36:J36"/>
    <mergeCell ref="F38:J38"/>
    <mergeCell ref="F34:J34"/>
  </mergeCells>
  <printOptions horizontalCentered="1" verticalCentered="1"/>
  <pageMargins left="0.25" right="0.25" top="0.25" bottom="0.25" header="0.3" footer="0.3"/>
  <pageSetup paperSize="8" scale="43"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83562-C951-4B63-BA9F-0953A8F63E8F}">
  <sheetPr codeName="Sheet25">
    <tabColor theme="4" tint="0.79998168889431442"/>
    <pageSetUpPr fitToPage="1"/>
  </sheetPr>
  <dimension ref="A1:AR71"/>
  <sheetViews>
    <sheetView rightToLeft="1" view="pageBreakPreview" topLeftCell="B1" zoomScale="64" zoomScaleNormal="64" zoomScaleSheetLayoutView="64" workbookViewId="0">
      <selection activeCell="Z12" sqref="Z12"/>
    </sheetView>
  </sheetViews>
  <sheetFormatPr defaultColWidth="9.1796875" defaultRowHeight="14.5"/>
  <cols>
    <col min="1" max="1" width="6.26953125" style="866" bestFit="1" customWidth="1"/>
    <col min="2" max="2" width="11.81640625" style="866" customWidth="1"/>
    <col min="3" max="3" width="13.26953125" style="866" bestFit="1" customWidth="1"/>
    <col min="4" max="4" width="33.7265625" style="866" customWidth="1"/>
    <col min="5" max="5" width="62.81640625" style="866" bestFit="1" customWidth="1"/>
    <col min="6" max="6" width="55" style="866" customWidth="1"/>
    <col min="7" max="7" width="51" style="866" customWidth="1"/>
    <col min="8" max="11" width="38.1796875" style="866" customWidth="1"/>
    <col min="12" max="12" width="36.1796875" style="866" customWidth="1"/>
    <col min="13" max="13" width="36.54296875" style="866" customWidth="1"/>
    <col min="14" max="14" width="31.1796875" style="865" customWidth="1"/>
    <col min="15" max="15" width="31.54296875" style="865" customWidth="1"/>
    <col min="16" max="16" width="95.54296875" style="865" bestFit="1" customWidth="1"/>
    <col min="17" max="17" width="95.54296875" style="865" customWidth="1"/>
    <col min="18" max="18" width="97.453125" style="865" customWidth="1"/>
    <col min="19" max="19" width="87.453125" style="865" customWidth="1"/>
    <col min="20" max="20" width="77.54296875" style="865" customWidth="1"/>
    <col min="21" max="21" width="82.1796875" style="865" customWidth="1"/>
    <col min="22" max="22" width="61.7265625" style="865" customWidth="1"/>
    <col min="23" max="23" width="83.7265625" style="865" customWidth="1"/>
    <col min="24" max="29" width="38.1796875" style="6" customWidth="1"/>
    <col min="30" max="30" width="44.1796875" bestFit="1" customWidth="1"/>
    <col min="31" max="31" width="39.1796875" bestFit="1" customWidth="1"/>
    <col min="32" max="32" width="45.453125" bestFit="1" customWidth="1"/>
    <col min="33" max="33" width="63.453125" bestFit="1" customWidth="1"/>
    <col min="34" max="34" width="85.1796875" bestFit="1" customWidth="1"/>
    <col min="35" max="35" width="41.1796875" bestFit="1" customWidth="1"/>
    <col min="36" max="36" width="67.7265625" bestFit="1" customWidth="1"/>
    <col min="37" max="37" width="39.453125" bestFit="1" customWidth="1"/>
  </cols>
  <sheetData>
    <row r="1" spans="1:29" ht="153.65" customHeight="1" thickBot="1">
      <c r="A1" s="1964" t="s">
        <v>928</v>
      </c>
      <c r="B1" s="1965"/>
      <c r="C1" s="1965"/>
      <c r="D1" s="1965"/>
      <c r="E1" s="1965"/>
      <c r="F1" s="1965"/>
      <c r="G1" s="1965"/>
      <c r="H1" s="1965"/>
      <c r="I1" s="1965"/>
      <c r="J1" s="1965"/>
      <c r="K1" s="1965"/>
      <c r="L1" s="1965"/>
      <c r="M1" s="1965"/>
      <c r="N1" s="1965"/>
      <c r="O1" s="1965"/>
      <c r="P1" s="1965"/>
      <c r="Q1" s="1965"/>
      <c r="R1" s="1965"/>
      <c r="S1" s="1965"/>
      <c r="T1" s="1965"/>
      <c r="U1" s="1965"/>
      <c r="V1" s="1965"/>
      <c r="W1" s="1965"/>
      <c r="X1" s="1965"/>
      <c r="Y1" s="1965"/>
      <c r="Z1" s="1965"/>
      <c r="AA1" s="1965"/>
      <c r="AB1" s="1965"/>
      <c r="AC1" s="1966"/>
    </row>
    <row r="2" spans="1:29" ht="60">
      <c r="A2" s="833" t="s">
        <v>17</v>
      </c>
      <c r="B2" s="834" t="s">
        <v>929</v>
      </c>
      <c r="C2" s="834" t="s">
        <v>930</v>
      </c>
      <c r="D2" s="834" t="s">
        <v>112</v>
      </c>
      <c r="E2" s="834" t="s">
        <v>931</v>
      </c>
      <c r="F2" s="834" t="s">
        <v>932</v>
      </c>
      <c r="G2" s="834" t="s">
        <v>896</v>
      </c>
      <c r="H2" s="834" t="s">
        <v>933</v>
      </c>
      <c r="I2" s="834" t="s">
        <v>934</v>
      </c>
      <c r="J2" s="835" t="s">
        <v>935</v>
      </c>
      <c r="K2" s="834" t="s">
        <v>936</v>
      </c>
      <c r="L2" s="836" t="s">
        <v>937</v>
      </c>
      <c r="M2" s="837" t="s">
        <v>938</v>
      </c>
      <c r="N2" s="838" t="s">
        <v>939</v>
      </c>
      <c r="O2" s="839" t="s">
        <v>940</v>
      </c>
      <c r="P2" s="840" t="s">
        <v>941</v>
      </c>
      <c r="Q2" s="840" t="s">
        <v>942</v>
      </c>
      <c r="R2" s="840" t="s">
        <v>1349</v>
      </c>
      <c r="S2" s="840" t="s">
        <v>1348</v>
      </c>
      <c r="T2" s="840" t="s">
        <v>943</v>
      </c>
      <c r="U2" s="840" t="s">
        <v>944</v>
      </c>
      <c r="V2" s="840" t="s">
        <v>945</v>
      </c>
      <c r="W2" s="840" t="s">
        <v>946</v>
      </c>
      <c r="X2" s="841" t="s">
        <v>947</v>
      </c>
      <c r="Y2" s="841" t="s">
        <v>948</v>
      </c>
      <c r="Z2" s="841" t="s">
        <v>949</v>
      </c>
      <c r="AA2" s="842" t="s">
        <v>950</v>
      </c>
      <c r="AB2" s="842" t="s">
        <v>951</v>
      </c>
      <c r="AC2" s="843" t="s">
        <v>952</v>
      </c>
    </row>
    <row r="3" spans="1:29" ht="252.75" customHeight="1">
      <c r="A3" s="844">
        <v>1</v>
      </c>
      <c r="B3" s="845" t="s">
        <v>1011</v>
      </c>
      <c r="C3" s="845"/>
      <c r="D3" s="845" t="str">
        <f>'Weekly Progress Report'!B4</f>
        <v>DAM2-02-009</v>
      </c>
      <c r="E3" s="846" t="str">
        <f>'Weekly Progress Report'!B3</f>
        <v>Development of Infrastructure for phase 1 of the Logistics area at the 2nd Industrial City in Dammam</v>
      </c>
      <c r="F3" s="845" t="str">
        <f>'Weekly Progress Report'!E6</f>
        <v>Muhammad H Al-Essa</v>
      </c>
      <c r="G3" s="845" t="str">
        <f>'[1]General Information'!$C$5</f>
        <v>Shibh Aljazira Contracting Company</v>
      </c>
      <c r="H3" s="847">
        <f>'Weekly Progress Report'!H5</f>
        <v>45868</v>
      </c>
      <c r="I3" s="847">
        <f>'Weekly Progress Report'!H6</f>
        <v>46416</v>
      </c>
      <c r="J3" s="848">
        <f>(I3-H3)/30</f>
        <v>18.266666666666666</v>
      </c>
      <c r="K3" s="847">
        <f>I3-60</f>
        <v>46356</v>
      </c>
      <c r="L3" s="849">
        <f>'Weekly Progress Report'!O3</f>
        <v>198906162.60999998</v>
      </c>
      <c r="M3" s="1036" t="str">
        <f>'Weekly Progress Report'!V4&amp;"/"&amp;'Weekly Progress Report'!V3</f>
        <v>0.529908583308524/0.661293183700418</v>
      </c>
      <c r="N3" s="850">
        <v>1</v>
      </c>
      <c r="O3" s="850">
        <v>1</v>
      </c>
      <c r="P3" s="896" t="s">
        <v>1343</v>
      </c>
      <c r="Q3" s="896" t="s">
        <v>1344</v>
      </c>
      <c r="R3" s="896" t="s">
        <v>1352</v>
      </c>
      <c r="S3" s="896" t="s">
        <v>1353</v>
      </c>
      <c r="T3" s="851" t="s">
        <v>1331</v>
      </c>
      <c r="U3" s="851" t="s">
        <v>1508</v>
      </c>
      <c r="V3" s="851" t="s">
        <v>1507</v>
      </c>
      <c r="W3" s="851" t="s">
        <v>1620</v>
      </c>
      <c r="X3" s="852"/>
      <c r="Y3" s="853">
        <v>1</v>
      </c>
      <c r="Z3" s="854"/>
      <c r="AA3" s="855">
        <f>Y3*198906162.312</f>
        <v>198906162.31200001</v>
      </c>
      <c r="AB3" s="855">
        <v>0</v>
      </c>
      <c r="AC3" s="856">
        <f>K3</f>
        <v>46356</v>
      </c>
    </row>
    <row r="4" spans="1:29" ht="18">
      <c r="A4" s="857"/>
      <c r="B4" s="858"/>
      <c r="C4" s="859"/>
      <c r="D4" s="859"/>
      <c r="E4" s="860"/>
      <c r="F4" s="859"/>
      <c r="G4" s="859"/>
      <c r="H4" s="861"/>
      <c r="I4" s="861"/>
      <c r="J4" s="862"/>
      <c r="K4" s="861"/>
      <c r="L4" s="863"/>
      <c r="M4" s="863"/>
      <c r="N4"/>
      <c r="O4"/>
      <c r="P4"/>
      <c r="Q4"/>
      <c r="R4"/>
      <c r="S4"/>
      <c r="T4"/>
      <c r="U4"/>
      <c r="V4"/>
      <c r="W4"/>
    </row>
    <row r="5" spans="1:29" ht="14.5" customHeight="1">
      <c r="A5"/>
      <c r="B5"/>
      <c r="C5"/>
      <c r="D5"/>
      <c r="E5"/>
      <c r="F5"/>
      <c r="G5"/>
      <c r="H5"/>
      <c r="I5"/>
      <c r="J5"/>
      <c r="K5"/>
      <c r="L5"/>
      <c r="M5"/>
      <c r="N5"/>
      <c r="O5"/>
      <c r="P5"/>
      <c r="Q5"/>
      <c r="R5"/>
      <c r="S5"/>
      <c r="T5"/>
      <c r="U5"/>
      <c r="V5"/>
      <c r="W5"/>
    </row>
    <row r="6" spans="1:29" ht="15" customHeight="1">
      <c r="A6"/>
      <c r="B6"/>
      <c r="C6"/>
      <c r="D6"/>
      <c r="E6"/>
      <c r="F6"/>
      <c r="G6"/>
      <c r="H6"/>
      <c r="I6"/>
      <c r="J6"/>
      <c r="K6"/>
      <c r="L6"/>
      <c r="M6"/>
      <c r="N6"/>
      <c r="O6"/>
      <c r="P6"/>
      <c r="Q6"/>
      <c r="R6"/>
      <c r="S6"/>
      <c r="T6"/>
      <c r="U6"/>
      <c r="V6"/>
      <c r="W6"/>
    </row>
    <row r="7" spans="1:29">
      <c r="A7"/>
      <c r="B7"/>
      <c r="C7"/>
      <c r="D7"/>
      <c r="E7"/>
      <c r="F7"/>
      <c r="G7"/>
      <c r="H7"/>
      <c r="I7"/>
      <c r="J7"/>
      <c r="K7"/>
      <c r="L7"/>
      <c r="M7"/>
      <c r="N7"/>
      <c r="O7"/>
      <c r="P7"/>
      <c r="Q7"/>
      <c r="R7"/>
      <c r="S7"/>
      <c r="T7"/>
      <c r="U7"/>
      <c r="V7"/>
      <c r="W7"/>
    </row>
    <row r="8" spans="1:29" ht="14.5" customHeight="1">
      <c r="A8"/>
      <c r="B8"/>
      <c r="C8"/>
      <c r="D8"/>
      <c r="E8"/>
      <c r="F8"/>
      <c r="G8"/>
      <c r="H8"/>
      <c r="I8"/>
      <c r="J8"/>
      <c r="K8"/>
      <c r="L8"/>
      <c r="M8"/>
      <c r="N8"/>
      <c r="O8"/>
      <c r="P8"/>
      <c r="Q8"/>
      <c r="R8"/>
      <c r="S8"/>
      <c r="T8"/>
      <c r="U8"/>
      <c r="V8"/>
      <c r="W8"/>
    </row>
    <row r="9" spans="1:29" ht="15" customHeight="1">
      <c r="A9"/>
      <c r="B9"/>
      <c r="C9"/>
      <c r="D9"/>
      <c r="E9"/>
      <c r="F9"/>
      <c r="G9"/>
      <c r="H9"/>
      <c r="I9"/>
      <c r="J9"/>
      <c r="K9"/>
      <c r="L9"/>
      <c r="M9"/>
      <c r="N9"/>
      <c r="O9"/>
      <c r="P9"/>
      <c r="Q9"/>
      <c r="R9"/>
      <c r="S9"/>
      <c r="T9"/>
      <c r="U9"/>
      <c r="V9"/>
      <c r="W9"/>
    </row>
    <row r="10" spans="1:29">
      <c r="A10"/>
      <c r="B10"/>
      <c r="C10"/>
      <c r="D10"/>
      <c r="E10"/>
      <c r="F10"/>
      <c r="G10"/>
      <c r="H10"/>
      <c r="I10"/>
      <c r="J10"/>
      <c r="K10"/>
      <c r="L10"/>
      <c r="M10"/>
      <c r="N10"/>
      <c r="O10"/>
      <c r="P10"/>
      <c r="Q10"/>
      <c r="R10"/>
      <c r="S10"/>
      <c r="T10"/>
      <c r="U10"/>
      <c r="V10"/>
      <c r="W10"/>
    </row>
    <row r="11" spans="1:29" ht="14.5" customHeight="1">
      <c r="A11"/>
      <c r="B11"/>
      <c r="C11"/>
      <c r="D11"/>
      <c r="E11"/>
      <c r="F11"/>
      <c r="G11"/>
      <c r="H11"/>
      <c r="I11"/>
      <c r="J11"/>
      <c r="K11"/>
      <c r="L11"/>
      <c r="M11"/>
      <c r="N11"/>
      <c r="O11"/>
      <c r="P11"/>
      <c r="Q11"/>
      <c r="R11"/>
      <c r="S11"/>
      <c r="T11"/>
      <c r="U11"/>
      <c r="V11"/>
      <c r="W11"/>
    </row>
    <row r="12" spans="1:29" ht="15" customHeight="1">
      <c r="A12"/>
      <c r="B12"/>
      <c r="C12"/>
      <c r="D12"/>
      <c r="E12"/>
      <c r="F12"/>
      <c r="G12"/>
      <c r="H12"/>
      <c r="I12"/>
      <c r="J12"/>
      <c r="K12"/>
      <c r="L12"/>
      <c r="M12"/>
      <c r="N12"/>
      <c r="O12"/>
      <c r="P12"/>
      <c r="Q12"/>
      <c r="R12"/>
      <c r="S12"/>
      <c r="T12"/>
      <c r="U12"/>
      <c r="V12"/>
      <c r="W12"/>
    </row>
    <row r="13" spans="1:29">
      <c r="A13"/>
      <c r="B13"/>
      <c r="C13"/>
      <c r="D13"/>
      <c r="E13"/>
      <c r="F13"/>
      <c r="G13"/>
      <c r="H13"/>
      <c r="I13"/>
      <c r="J13"/>
      <c r="K13"/>
      <c r="L13"/>
      <c r="M13"/>
      <c r="N13"/>
      <c r="O13"/>
      <c r="P13"/>
      <c r="Q13"/>
      <c r="R13"/>
      <c r="S13"/>
      <c r="T13"/>
      <c r="U13"/>
      <c r="V13"/>
      <c r="W13"/>
    </row>
    <row r="14" spans="1:29" ht="14.5" customHeight="1">
      <c r="A14"/>
      <c r="B14"/>
      <c r="C14"/>
      <c r="D14"/>
      <c r="E14"/>
      <c r="F14"/>
      <c r="G14"/>
      <c r="H14"/>
      <c r="I14"/>
      <c r="J14"/>
      <c r="K14"/>
      <c r="L14"/>
      <c r="M14"/>
      <c r="N14"/>
      <c r="O14"/>
      <c r="P14"/>
      <c r="Q14"/>
      <c r="R14"/>
      <c r="S14"/>
      <c r="T14"/>
      <c r="U14"/>
      <c r="V14"/>
      <c r="W14"/>
    </row>
    <row r="15" spans="1:29" ht="15" customHeight="1">
      <c r="A15"/>
      <c r="B15"/>
      <c r="C15"/>
      <c r="D15"/>
      <c r="E15"/>
      <c r="F15"/>
      <c r="G15"/>
      <c r="H15"/>
      <c r="I15"/>
      <c r="J15"/>
      <c r="K15"/>
      <c r="L15"/>
      <c r="M15"/>
      <c r="N15"/>
      <c r="O15"/>
      <c r="P15"/>
      <c r="Q15"/>
      <c r="R15"/>
      <c r="S15"/>
      <c r="T15"/>
      <c r="U15"/>
      <c r="V15"/>
      <c r="W15"/>
    </row>
    <row r="16" spans="1:29">
      <c r="A16"/>
      <c r="B16"/>
      <c r="C16"/>
      <c r="D16"/>
      <c r="E16"/>
      <c r="F16"/>
      <c r="G16"/>
      <c r="H16"/>
      <c r="I16"/>
      <c r="J16"/>
      <c r="K16"/>
      <c r="L16"/>
      <c r="M16"/>
      <c r="N16"/>
      <c r="O16"/>
      <c r="P16"/>
      <c r="Q16"/>
      <c r="R16"/>
      <c r="S16"/>
      <c r="T16"/>
      <c r="U16"/>
      <c r="V16"/>
      <c r="W16"/>
    </row>
    <row r="17" spans="1:44" ht="130" customHeight="1">
      <c r="A17"/>
      <c r="B17"/>
      <c r="C17"/>
      <c r="D17"/>
      <c r="E17"/>
      <c r="F17"/>
      <c r="G17"/>
      <c r="H17"/>
      <c r="I17"/>
      <c r="J17"/>
      <c r="K17"/>
      <c r="L17"/>
      <c r="M17"/>
      <c r="N17"/>
      <c r="O17"/>
      <c r="P17" s="660"/>
      <c r="Q17" s="660"/>
      <c r="R17" s="660"/>
      <c r="S17" s="660">
        <v>0.64922005987406428</v>
      </c>
      <c r="T17" s="660"/>
      <c r="U17"/>
      <c r="V17"/>
      <c r="W17"/>
    </row>
    <row r="18" spans="1:44" ht="130" customHeight="1">
      <c r="A18"/>
      <c r="B18"/>
      <c r="C18"/>
      <c r="D18"/>
      <c r="E18"/>
      <c r="F18"/>
      <c r="G18"/>
      <c r="H18"/>
      <c r="I18"/>
      <c r="J18"/>
      <c r="K18"/>
      <c r="L18"/>
      <c r="M18"/>
      <c r="N18"/>
      <c r="O18"/>
      <c r="P18"/>
      <c r="Q18"/>
      <c r="R18"/>
      <c r="S18"/>
      <c r="T18"/>
      <c r="U18"/>
      <c r="V18"/>
      <c r="W18"/>
    </row>
    <row r="19" spans="1:44" ht="130" customHeight="1">
      <c r="A19"/>
      <c r="B19"/>
      <c r="C19"/>
      <c r="D19"/>
      <c r="E19"/>
      <c r="F19"/>
      <c r="G19"/>
      <c r="H19"/>
      <c r="I19"/>
      <c r="J19"/>
      <c r="K19"/>
      <c r="L19"/>
      <c r="M19"/>
      <c r="N19"/>
      <c r="O19"/>
      <c r="P19"/>
      <c r="Q19"/>
      <c r="R19"/>
      <c r="S19"/>
      <c r="T19"/>
      <c r="U19"/>
      <c r="V19"/>
      <c r="W19"/>
    </row>
    <row r="20" spans="1:44" ht="130" customHeight="1">
      <c r="A20"/>
      <c r="B20"/>
      <c r="C20"/>
      <c r="D20"/>
      <c r="E20"/>
      <c r="F20"/>
      <c r="G20"/>
      <c r="H20"/>
      <c r="I20"/>
      <c r="J20"/>
      <c r="K20"/>
      <c r="L20"/>
      <c r="M20"/>
      <c r="N20"/>
      <c r="O20"/>
      <c r="P20"/>
      <c r="Q20"/>
      <c r="R20"/>
      <c r="S20"/>
      <c r="T20"/>
      <c r="U20"/>
      <c r="V20"/>
      <c r="W20"/>
    </row>
    <row r="21" spans="1:44">
      <c r="A21"/>
      <c r="B21"/>
      <c r="C21"/>
      <c r="D21"/>
      <c r="E21"/>
      <c r="F21"/>
      <c r="G21"/>
      <c r="H21"/>
      <c r="I21"/>
      <c r="J21"/>
      <c r="K21"/>
      <c r="L21"/>
      <c r="M21"/>
      <c r="N21"/>
      <c r="O21"/>
      <c r="P21"/>
      <c r="Q21"/>
      <c r="R21"/>
      <c r="S21"/>
      <c r="T21"/>
      <c r="U21"/>
      <c r="V21"/>
      <c r="W21"/>
    </row>
    <row r="22" spans="1:44">
      <c r="A22" s="864"/>
      <c r="B22" s="864"/>
      <c r="C22" s="864"/>
      <c r="D22" s="864"/>
      <c r="E22" s="864"/>
      <c r="F22" s="864"/>
      <c r="G22" s="864"/>
      <c r="H22" s="864"/>
      <c r="I22" s="864"/>
      <c r="J22" s="864"/>
      <c r="K22" s="864"/>
      <c r="L22" s="864"/>
      <c r="M22" s="864"/>
      <c r="N22" s="864"/>
      <c r="O22" s="864"/>
      <c r="P22" s="864"/>
      <c r="Q22" s="864"/>
      <c r="R22" s="864"/>
      <c r="S22" s="864"/>
      <c r="T22" s="864"/>
      <c r="U22" s="864"/>
      <c r="V22" s="864"/>
      <c r="W22" s="864"/>
    </row>
    <row r="23" spans="1:44">
      <c r="A23" s="865"/>
      <c r="B23" s="865"/>
      <c r="C23" s="865"/>
      <c r="D23" s="865"/>
      <c r="E23" s="865"/>
      <c r="F23" s="865"/>
      <c r="G23" s="865"/>
      <c r="H23" s="865"/>
      <c r="I23" s="865"/>
      <c r="J23" s="865"/>
      <c r="K23" s="865"/>
      <c r="L23" s="865"/>
      <c r="M23" s="865"/>
    </row>
    <row r="24" spans="1:44" ht="15" customHeight="1">
      <c r="A24" s="865"/>
      <c r="B24" s="865"/>
      <c r="C24" s="865"/>
      <c r="D24" s="865"/>
      <c r="E24" s="865"/>
      <c r="F24" s="865"/>
      <c r="G24" s="865"/>
      <c r="H24" s="865"/>
      <c r="I24" s="865"/>
      <c r="J24" s="865"/>
      <c r="K24" s="865"/>
      <c r="L24" s="865"/>
      <c r="M24" s="865"/>
    </row>
    <row r="25" spans="1:44" s="865" customFormat="1">
      <c r="X25" s="6"/>
      <c r="Y25" s="6"/>
      <c r="Z25" s="6"/>
      <c r="AA25" s="6"/>
      <c r="AB25" s="6"/>
      <c r="AC25" s="6"/>
      <c r="AD25"/>
      <c r="AE25"/>
      <c r="AF25"/>
      <c r="AG25"/>
      <c r="AH25"/>
      <c r="AI25"/>
      <c r="AJ25"/>
      <c r="AK25"/>
      <c r="AL25"/>
      <c r="AM25"/>
      <c r="AN25"/>
      <c r="AO25"/>
      <c r="AP25"/>
      <c r="AQ25"/>
      <c r="AR25"/>
    </row>
    <row r="26" spans="1:44" s="865" customFormat="1" ht="14.5" customHeight="1">
      <c r="X26" s="6"/>
      <c r="Y26" s="6"/>
      <c r="Z26" s="6"/>
      <c r="AA26" s="6"/>
      <c r="AB26" s="6"/>
      <c r="AC26" s="6"/>
      <c r="AD26"/>
      <c r="AE26"/>
      <c r="AF26"/>
      <c r="AG26"/>
      <c r="AH26"/>
      <c r="AI26"/>
      <c r="AJ26"/>
      <c r="AK26"/>
      <c r="AL26"/>
      <c r="AM26"/>
      <c r="AN26"/>
      <c r="AO26"/>
      <c r="AP26"/>
      <c r="AQ26"/>
      <c r="AR26"/>
    </row>
    <row r="27" spans="1:44" s="865" customFormat="1" ht="15" customHeight="1">
      <c r="X27" s="6"/>
      <c r="Y27" s="6"/>
      <c r="Z27" s="6"/>
      <c r="AA27" s="6"/>
      <c r="AB27" s="6"/>
      <c r="AC27" s="6"/>
      <c r="AD27"/>
      <c r="AE27"/>
      <c r="AF27"/>
      <c r="AG27"/>
      <c r="AH27"/>
      <c r="AI27"/>
      <c r="AJ27"/>
      <c r="AK27"/>
      <c r="AL27"/>
      <c r="AM27"/>
      <c r="AN27"/>
      <c r="AO27"/>
      <c r="AP27"/>
      <c r="AQ27"/>
      <c r="AR27"/>
    </row>
    <row r="56" spans="3:26">
      <c r="C56" s="866" t="s">
        <v>842</v>
      </c>
      <c r="D56" s="866" t="s">
        <v>843</v>
      </c>
      <c r="E56" s="866" t="s">
        <v>844</v>
      </c>
      <c r="F56" s="866" t="s">
        <v>851</v>
      </c>
      <c r="G56" s="866" t="s">
        <v>852</v>
      </c>
      <c r="H56" s="866" t="s">
        <v>853</v>
      </c>
      <c r="I56" s="866" t="s">
        <v>797</v>
      </c>
      <c r="J56" s="866" t="s">
        <v>845</v>
      </c>
      <c r="K56" s="866" t="s">
        <v>846</v>
      </c>
      <c r="L56" s="866" t="s">
        <v>854</v>
      </c>
      <c r="M56" s="866" t="s">
        <v>855</v>
      </c>
      <c r="N56" s="865" t="s">
        <v>848</v>
      </c>
      <c r="O56" s="865" t="s">
        <v>874</v>
      </c>
      <c r="P56" s="865" t="s">
        <v>849</v>
      </c>
      <c r="Q56" s="865" t="s">
        <v>856</v>
      </c>
      <c r="R56" s="865" t="s">
        <v>857</v>
      </c>
      <c r="S56" s="865" t="s">
        <v>858</v>
      </c>
      <c r="T56" s="865" t="s">
        <v>859</v>
      </c>
      <c r="U56" s="865" t="s">
        <v>860</v>
      </c>
      <c r="V56" s="865" t="s">
        <v>847</v>
      </c>
      <c r="W56" s="865" t="s">
        <v>867</v>
      </c>
      <c r="X56" s="6" t="s">
        <v>875</v>
      </c>
      <c r="Y56" s="6" t="s">
        <v>861</v>
      </c>
      <c r="Z56" s="6" t="s">
        <v>850</v>
      </c>
    </row>
    <row r="57" spans="3:26">
      <c r="C57" s="866" t="s">
        <v>953</v>
      </c>
      <c r="E57" s="866">
        <v>573</v>
      </c>
      <c r="F57" s="866">
        <v>1346</v>
      </c>
      <c r="G57" s="867">
        <v>45298</v>
      </c>
      <c r="H57" s="867">
        <v>46028</v>
      </c>
      <c r="I57" s="866" t="s">
        <v>869</v>
      </c>
      <c r="J57" s="867">
        <v>46004</v>
      </c>
      <c r="K57" s="868">
        <v>45093675</v>
      </c>
      <c r="L57" s="869">
        <v>0.55810000000000004</v>
      </c>
      <c r="M57" s="869">
        <v>0.64929999999999999</v>
      </c>
      <c r="N57" s="870">
        <v>25164601.710000001</v>
      </c>
      <c r="O57" s="870">
        <v>29291723.469999999</v>
      </c>
      <c r="P57" s="870">
        <v>29280013.57</v>
      </c>
      <c r="R57" s="871">
        <v>0.84989999999999999</v>
      </c>
      <c r="S57" s="871">
        <v>0.83660000000000001</v>
      </c>
      <c r="U57" s="871">
        <v>0.56279999999999997</v>
      </c>
      <c r="V57" s="865">
        <v>723256</v>
      </c>
      <c r="W57" s="865">
        <v>606392</v>
      </c>
      <c r="X57" s="872">
        <v>0.83540000000000003</v>
      </c>
      <c r="Y57" s="6">
        <v>605105.55000000005</v>
      </c>
      <c r="Z57" s="6">
        <v>604190.47</v>
      </c>
    </row>
    <row r="58" spans="3:26">
      <c r="C58" s="866" t="s">
        <v>954</v>
      </c>
      <c r="E58" s="866">
        <v>573</v>
      </c>
      <c r="F58" s="866">
        <v>10</v>
      </c>
      <c r="G58" s="867">
        <v>45298</v>
      </c>
      <c r="H58" s="867">
        <v>46028</v>
      </c>
      <c r="I58" s="866" t="s">
        <v>869</v>
      </c>
      <c r="J58" s="867">
        <v>46004</v>
      </c>
      <c r="K58" s="866">
        <v>0</v>
      </c>
      <c r="L58" s="873">
        <v>0</v>
      </c>
      <c r="M58" s="873">
        <v>0</v>
      </c>
      <c r="N58" s="865">
        <v>0</v>
      </c>
      <c r="O58" s="865">
        <v>0</v>
      </c>
      <c r="P58" s="865">
        <v>0</v>
      </c>
      <c r="R58" s="874">
        <v>0</v>
      </c>
      <c r="S58" s="874">
        <v>0</v>
      </c>
      <c r="U58" s="871">
        <v>0.56489999999999996</v>
      </c>
      <c r="V58" s="865">
        <v>0</v>
      </c>
      <c r="W58" s="865">
        <v>0</v>
      </c>
      <c r="X58" s="875">
        <v>0</v>
      </c>
      <c r="Y58" s="6">
        <v>0</v>
      </c>
      <c r="Z58" s="6">
        <v>0</v>
      </c>
    </row>
    <row r="59" spans="3:26">
      <c r="C59" s="866" t="s">
        <v>955</v>
      </c>
      <c r="E59" s="866">
        <v>564</v>
      </c>
      <c r="F59" s="866">
        <v>26</v>
      </c>
      <c r="G59" s="867">
        <v>45298</v>
      </c>
      <c r="H59" s="867">
        <v>45993</v>
      </c>
      <c r="I59" s="866" t="s">
        <v>869</v>
      </c>
      <c r="J59" s="867">
        <v>46000</v>
      </c>
      <c r="K59" s="866">
        <v>0</v>
      </c>
      <c r="L59" s="873">
        <v>0</v>
      </c>
      <c r="M59" s="873">
        <v>0</v>
      </c>
      <c r="N59" s="865">
        <v>0</v>
      </c>
      <c r="O59" s="865">
        <v>0</v>
      </c>
      <c r="P59" s="865">
        <v>0</v>
      </c>
      <c r="R59" s="871">
        <v>0.65049999999999997</v>
      </c>
      <c r="S59" s="871">
        <v>0.64300000000000002</v>
      </c>
      <c r="U59" s="871">
        <v>0.56079999999999997</v>
      </c>
      <c r="V59" s="865">
        <v>72168</v>
      </c>
      <c r="W59" s="865">
        <v>47052</v>
      </c>
      <c r="X59" s="872">
        <v>0.64300000000000002</v>
      </c>
      <c r="Y59" s="6">
        <v>46406.33</v>
      </c>
      <c r="Z59" s="6">
        <v>46406.28</v>
      </c>
    </row>
    <row r="60" spans="3:26">
      <c r="C60" s="866" t="s">
        <v>834</v>
      </c>
      <c r="E60" s="866">
        <v>346.5</v>
      </c>
      <c r="F60" s="866">
        <v>102</v>
      </c>
      <c r="G60" s="867">
        <v>45321</v>
      </c>
      <c r="H60" s="867">
        <v>45621</v>
      </c>
      <c r="I60" s="866" t="s">
        <v>956</v>
      </c>
      <c r="J60" s="867">
        <v>45757</v>
      </c>
      <c r="K60" s="868">
        <v>855746.25</v>
      </c>
      <c r="L60" s="873">
        <v>1</v>
      </c>
      <c r="M60" s="869">
        <v>0.9839</v>
      </c>
      <c r="N60" s="870">
        <v>855746.25</v>
      </c>
      <c r="O60" s="870">
        <v>842006.25</v>
      </c>
      <c r="P60" s="870">
        <v>842006.25</v>
      </c>
      <c r="R60" s="871">
        <v>0.87329999999999997</v>
      </c>
      <c r="S60" s="871">
        <v>0.87329999999999997</v>
      </c>
      <c r="U60" s="871">
        <v>0.873</v>
      </c>
      <c r="V60" s="865">
        <v>7512</v>
      </c>
      <c r="W60" s="865">
        <v>7512</v>
      </c>
      <c r="X60" s="872">
        <v>0.87329999999999997</v>
      </c>
      <c r="Y60" s="6">
        <v>6560</v>
      </c>
      <c r="Z60" s="6">
        <v>6560</v>
      </c>
    </row>
    <row r="61" spans="3:26">
      <c r="C61" s="866" t="s">
        <v>835</v>
      </c>
      <c r="E61" s="866">
        <v>446.38</v>
      </c>
      <c r="F61" s="866">
        <v>93</v>
      </c>
      <c r="G61" s="867">
        <v>45353</v>
      </c>
      <c r="H61" s="867">
        <v>45964</v>
      </c>
      <c r="I61" s="866" t="s">
        <v>957</v>
      </c>
      <c r="J61" s="867">
        <v>45909</v>
      </c>
      <c r="K61" s="868">
        <v>5704975</v>
      </c>
      <c r="L61" s="869">
        <v>0.79800000000000004</v>
      </c>
      <c r="M61" s="869">
        <v>0.96960000000000002</v>
      </c>
      <c r="N61" s="870">
        <v>4552391</v>
      </c>
      <c r="O61" s="870">
        <v>5543594.0599999996</v>
      </c>
      <c r="P61" s="870">
        <v>5531827.5300000003</v>
      </c>
      <c r="R61" s="871">
        <v>0.82050000000000001</v>
      </c>
      <c r="S61" s="871">
        <v>0.82430000000000003</v>
      </c>
      <c r="U61" s="871">
        <v>0.61919999999999997</v>
      </c>
      <c r="V61" s="865">
        <v>55636</v>
      </c>
      <c r="W61" s="865">
        <v>47260</v>
      </c>
      <c r="X61" s="872">
        <v>0.80779999999999996</v>
      </c>
      <c r="Y61" s="6">
        <v>45858.5</v>
      </c>
      <c r="Z61" s="6">
        <v>44943.360000000001</v>
      </c>
    </row>
    <row r="62" spans="3:26">
      <c r="C62" s="866" t="s">
        <v>836</v>
      </c>
      <c r="E62" s="866">
        <v>495.5</v>
      </c>
      <c r="F62" s="866">
        <v>1094</v>
      </c>
      <c r="G62" s="867">
        <v>45348</v>
      </c>
      <c r="H62" s="867">
        <v>45990</v>
      </c>
      <c r="I62" s="866" t="s">
        <v>958</v>
      </c>
      <c r="J62" s="867">
        <v>45963</v>
      </c>
      <c r="K62" s="868">
        <v>34023586.240000002</v>
      </c>
      <c r="L62" s="869">
        <v>0.58069999999999999</v>
      </c>
      <c r="M62" s="869">
        <v>0.67320000000000002</v>
      </c>
      <c r="N62" s="870">
        <v>19756464.460000001</v>
      </c>
      <c r="O62" s="870">
        <v>22906123.149999999</v>
      </c>
      <c r="P62" s="870">
        <v>22906179.789999999</v>
      </c>
      <c r="R62" s="871">
        <v>0.87450000000000006</v>
      </c>
      <c r="S62" s="871">
        <v>0.86509999999999998</v>
      </c>
      <c r="U62" s="871">
        <v>0.56610000000000005</v>
      </c>
      <c r="V62" s="865">
        <v>585220</v>
      </c>
      <c r="W62" s="865">
        <v>504568</v>
      </c>
      <c r="X62" s="872">
        <v>0.86509999999999998</v>
      </c>
      <c r="Y62" s="6">
        <v>506280.72</v>
      </c>
      <c r="Z62" s="6">
        <v>506280.82</v>
      </c>
    </row>
    <row r="63" spans="3:26">
      <c r="C63" s="866" t="s">
        <v>959</v>
      </c>
      <c r="E63" s="866">
        <v>450.5</v>
      </c>
      <c r="F63" s="866">
        <v>29</v>
      </c>
      <c r="G63" s="867">
        <v>45348</v>
      </c>
      <c r="H63" s="867">
        <v>45990</v>
      </c>
      <c r="I63" s="866" t="s">
        <v>958</v>
      </c>
      <c r="J63" s="867">
        <v>45909</v>
      </c>
      <c r="K63" s="868">
        <v>8763653.6400000006</v>
      </c>
      <c r="L63" s="869">
        <v>0.85829999999999995</v>
      </c>
      <c r="M63" s="869">
        <v>0.97070000000000001</v>
      </c>
      <c r="N63" s="870">
        <v>7521973.0700000003</v>
      </c>
      <c r="O63" s="870">
        <v>8506553.6400000006</v>
      </c>
      <c r="P63" s="870">
        <v>8506553.6400000006</v>
      </c>
      <c r="R63" s="871">
        <v>0.96879999999999999</v>
      </c>
      <c r="S63" s="871">
        <v>0.95350000000000001</v>
      </c>
      <c r="U63" s="871">
        <v>0.62260000000000004</v>
      </c>
      <c r="V63" s="865">
        <v>22216</v>
      </c>
      <c r="W63" s="865">
        <v>20792</v>
      </c>
      <c r="X63" s="872">
        <v>0.95350000000000001</v>
      </c>
      <c r="Y63" s="6">
        <v>21183.200000000001</v>
      </c>
      <c r="Z63" s="6">
        <v>21183.200000000001</v>
      </c>
    </row>
    <row r="64" spans="3:26">
      <c r="C64" s="866" t="s">
        <v>960</v>
      </c>
      <c r="E64" s="866">
        <v>300.63</v>
      </c>
      <c r="F64" s="866">
        <v>410</v>
      </c>
      <c r="G64" s="867">
        <v>45375</v>
      </c>
      <c r="H64" s="867">
        <v>45799</v>
      </c>
      <c r="I64" s="866" t="s">
        <v>961</v>
      </c>
      <c r="J64" s="867">
        <v>45754</v>
      </c>
      <c r="K64" s="868">
        <v>10220975.4</v>
      </c>
      <c r="L64" s="869">
        <v>0.61699999999999999</v>
      </c>
      <c r="M64" s="869">
        <v>0.83430000000000004</v>
      </c>
      <c r="N64" s="870">
        <v>6306639.9299999997</v>
      </c>
      <c r="O64" s="870">
        <v>8527064.7400000002</v>
      </c>
      <c r="P64" s="870">
        <v>8527130.1799999997</v>
      </c>
      <c r="R64" s="871">
        <v>0.97309999999999997</v>
      </c>
      <c r="S64" s="871">
        <v>0.97219999999999995</v>
      </c>
      <c r="U64" s="871">
        <v>0.86360000000000003</v>
      </c>
      <c r="V64" s="865">
        <v>307104</v>
      </c>
      <c r="W64" s="865">
        <v>292988</v>
      </c>
      <c r="X64" s="872">
        <v>0.97230000000000005</v>
      </c>
      <c r="Y64" s="6">
        <v>298595.93</v>
      </c>
      <c r="Z64" s="6">
        <v>298596.15999999997</v>
      </c>
    </row>
    <row r="65" spans="3:26">
      <c r="C65" s="866" t="s">
        <v>888</v>
      </c>
      <c r="E65" s="866">
        <v>227.55</v>
      </c>
      <c r="F65" s="866">
        <v>201</v>
      </c>
      <c r="G65" s="867">
        <v>45418</v>
      </c>
      <c r="H65" s="867">
        <v>45753</v>
      </c>
      <c r="I65" s="866" t="s">
        <v>962</v>
      </c>
      <c r="J65" s="867">
        <v>45693</v>
      </c>
      <c r="K65" s="868">
        <v>3677928.7</v>
      </c>
      <c r="L65" s="869">
        <v>0.99150000000000005</v>
      </c>
      <c r="M65" s="869">
        <v>0.99880000000000002</v>
      </c>
      <c r="N65" s="870">
        <v>3646835.26</v>
      </c>
      <c r="O65" s="870">
        <v>3673447.83</v>
      </c>
      <c r="P65" s="870">
        <v>3673446.66</v>
      </c>
      <c r="R65" s="871">
        <v>0.99950000000000006</v>
      </c>
      <c r="S65" s="871">
        <v>0.99939999999999996</v>
      </c>
      <c r="U65" s="871">
        <v>0.99739999999999995</v>
      </c>
      <c r="V65" s="865">
        <v>161712</v>
      </c>
      <c r="W65" s="865">
        <v>160372</v>
      </c>
      <c r="X65" s="872">
        <v>0.99939999999999996</v>
      </c>
      <c r="Y65" s="6">
        <v>161611.72</v>
      </c>
      <c r="Z65" s="6">
        <v>161611.68</v>
      </c>
    </row>
    <row r="66" spans="3:26">
      <c r="C66" s="866" t="s">
        <v>889</v>
      </c>
      <c r="E66" s="866">
        <v>283.98</v>
      </c>
      <c r="F66" s="866">
        <v>205</v>
      </c>
      <c r="G66" s="867">
        <v>45500</v>
      </c>
      <c r="H66" s="867">
        <v>45881</v>
      </c>
      <c r="I66" s="866" t="s">
        <v>963</v>
      </c>
      <c r="J66" s="867">
        <v>45783</v>
      </c>
      <c r="K66" s="868">
        <v>3122794.65</v>
      </c>
      <c r="L66" s="869">
        <v>0.49080000000000001</v>
      </c>
      <c r="M66" s="869">
        <v>0.47560000000000002</v>
      </c>
      <c r="N66" s="870">
        <v>1532618.02</v>
      </c>
      <c r="O66" s="870">
        <v>1485275.98</v>
      </c>
      <c r="P66" s="870">
        <v>1485289.29</v>
      </c>
      <c r="R66" s="871">
        <v>0.47239999999999999</v>
      </c>
      <c r="S66" s="871">
        <v>0.44969999999999999</v>
      </c>
      <c r="U66" s="871">
        <v>0.76759999999999995</v>
      </c>
      <c r="V66" s="865">
        <v>41076</v>
      </c>
      <c r="W66" s="865">
        <v>23536</v>
      </c>
      <c r="X66" s="872">
        <v>0.44969999999999999</v>
      </c>
      <c r="Y66" s="6">
        <v>18472.45</v>
      </c>
      <c r="Z66" s="6">
        <v>18472.46</v>
      </c>
    </row>
    <row r="67" spans="3:26">
      <c r="C67" s="866" t="s">
        <v>890</v>
      </c>
      <c r="E67" s="866">
        <v>275</v>
      </c>
      <c r="F67" s="866">
        <v>109</v>
      </c>
      <c r="G67" s="867">
        <v>45544</v>
      </c>
      <c r="H67" s="867">
        <v>45964</v>
      </c>
      <c r="I67" s="866" t="s">
        <v>964</v>
      </c>
      <c r="J67" s="867">
        <v>45883</v>
      </c>
      <c r="K67" s="868">
        <v>1721343</v>
      </c>
      <c r="L67" s="869">
        <v>0.43480000000000002</v>
      </c>
      <c r="M67" s="869">
        <v>0.41470000000000001</v>
      </c>
      <c r="N67" s="870">
        <v>748398.18</v>
      </c>
      <c r="O67" s="870">
        <v>713780.97</v>
      </c>
      <c r="P67" s="870">
        <v>713760.01</v>
      </c>
      <c r="R67" s="871">
        <v>0.2571</v>
      </c>
      <c r="S67" s="871">
        <v>0.24709999999999999</v>
      </c>
      <c r="U67" s="871">
        <v>0.46179999999999999</v>
      </c>
      <c r="V67" s="865">
        <v>25968</v>
      </c>
      <c r="W67" s="865">
        <v>6880</v>
      </c>
      <c r="X67" s="872">
        <v>0.24709999999999999</v>
      </c>
      <c r="Y67" s="6">
        <v>6417.42</v>
      </c>
      <c r="Z67" s="6">
        <v>6417.32</v>
      </c>
    </row>
    <row r="68" spans="3:26">
      <c r="C68" s="866" t="s">
        <v>965</v>
      </c>
      <c r="E68" s="866">
        <v>180</v>
      </c>
      <c r="F68" s="866">
        <v>85</v>
      </c>
      <c r="G68" s="867">
        <v>45750</v>
      </c>
      <c r="H68" s="867">
        <v>45987</v>
      </c>
      <c r="I68" s="867">
        <v>45741</v>
      </c>
      <c r="J68" s="867">
        <v>45963</v>
      </c>
      <c r="K68" s="868">
        <v>4342534.5</v>
      </c>
      <c r="L68" s="873">
        <v>0</v>
      </c>
      <c r="M68" s="873">
        <v>0</v>
      </c>
      <c r="N68" s="865">
        <v>0</v>
      </c>
      <c r="O68" s="865">
        <v>0</v>
      </c>
      <c r="P68" s="865">
        <v>0</v>
      </c>
      <c r="R68" s="874">
        <v>0</v>
      </c>
      <c r="S68" s="874">
        <v>0</v>
      </c>
      <c r="U68" s="874">
        <v>0</v>
      </c>
      <c r="V68" s="865">
        <v>17608</v>
      </c>
      <c r="W68" s="865">
        <v>0</v>
      </c>
      <c r="X68" s="875">
        <v>0</v>
      </c>
      <c r="Y68" s="6">
        <v>0</v>
      </c>
      <c r="Z68" s="6">
        <v>0</v>
      </c>
    </row>
    <row r="69" spans="3:26">
      <c r="C69" s="866" t="s">
        <v>966</v>
      </c>
      <c r="E69" s="866">
        <v>135</v>
      </c>
      <c r="F69" s="866">
        <v>55</v>
      </c>
      <c r="G69" s="867">
        <v>45799</v>
      </c>
      <c r="H69" s="867">
        <v>45963</v>
      </c>
      <c r="I69" s="867">
        <v>45754</v>
      </c>
      <c r="J69" s="867">
        <v>45916</v>
      </c>
      <c r="K69" s="868">
        <v>2174356.36</v>
      </c>
      <c r="L69" s="873">
        <v>0</v>
      </c>
      <c r="M69" s="873">
        <v>0</v>
      </c>
      <c r="N69" s="865">
        <v>0</v>
      </c>
      <c r="O69" s="865">
        <v>0</v>
      </c>
      <c r="P69" s="865">
        <v>0</v>
      </c>
      <c r="R69" s="874">
        <v>0</v>
      </c>
      <c r="S69" s="874">
        <v>0</v>
      </c>
      <c r="U69" s="874">
        <v>0</v>
      </c>
      <c r="V69" s="865">
        <v>9536</v>
      </c>
      <c r="W69" s="865">
        <v>0</v>
      </c>
      <c r="X69" s="875">
        <v>0</v>
      </c>
      <c r="Y69" s="6">
        <v>0</v>
      </c>
      <c r="Z69" s="6">
        <v>0</v>
      </c>
    </row>
    <row r="70" spans="3:26">
      <c r="C70" s="866" t="s">
        <v>837</v>
      </c>
      <c r="E70" s="866">
        <v>30</v>
      </c>
      <c r="F70" s="866">
        <v>10</v>
      </c>
      <c r="G70" s="867">
        <v>45965</v>
      </c>
      <c r="H70" s="867">
        <v>46000</v>
      </c>
      <c r="I70" s="867">
        <v>45941</v>
      </c>
      <c r="J70" s="867">
        <v>45976</v>
      </c>
      <c r="K70" s="868">
        <v>4509367.5</v>
      </c>
      <c r="L70" s="873">
        <v>0</v>
      </c>
      <c r="M70" s="873">
        <v>0</v>
      </c>
      <c r="N70" s="865">
        <v>0</v>
      </c>
      <c r="O70" s="865">
        <v>0</v>
      </c>
      <c r="P70" s="865">
        <v>0</v>
      </c>
      <c r="R70" s="874">
        <v>0</v>
      </c>
      <c r="S70" s="874">
        <v>0</v>
      </c>
      <c r="U70" s="874">
        <v>0</v>
      </c>
      <c r="V70" s="865">
        <v>1968</v>
      </c>
      <c r="W70" s="865">
        <v>0</v>
      </c>
      <c r="X70" s="875">
        <v>0</v>
      </c>
      <c r="Y70" s="6">
        <v>0</v>
      </c>
      <c r="Z70" s="6">
        <v>0</v>
      </c>
    </row>
    <row r="71" spans="3:26">
      <c r="C71" s="866" t="s">
        <v>967</v>
      </c>
      <c r="E71" s="866">
        <v>24.5</v>
      </c>
      <c r="F71" s="866">
        <v>11</v>
      </c>
      <c r="G71" s="867">
        <v>46000</v>
      </c>
      <c r="H71" s="867">
        <v>46028</v>
      </c>
      <c r="I71" s="867">
        <v>45976</v>
      </c>
      <c r="J71" s="867">
        <v>46004</v>
      </c>
      <c r="K71" s="866">
        <v>0</v>
      </c>
      <c r="L71" s="873">
        <v>0</v>
      </c>
      <c r="M71" s="873">
        <v>0</v>
      </c>
      <c r="N71" s="865">
        <v>0</v>
      </c>
      <c r="O71" s="865">
        <v>0</v>
      </c>
      <c r="P71" s="865">
        <v>0</v>
      </c>
      <c r="R71" s="874">
        <v>0</v>
      </c>
      <c r="S71" s="874">
        <v>0</v>
      </c>
      <c r="U71" s="874">
        <v>0</v>
      </c>
      <c r="V71" s="865">
        <v>752</v>
      </c>
      <c r="W71" s="865">
        <v>0</v>
      </c>
      <c r="X71" s="875">
        <v>0</v>
      </c>
      <c r="Y71" s="6">
        <v>0</v>
      </c>
      <c r="Z71" s="6">
        <v>0</v>
      </c>
    </row>
  </sheetData>
  <mergeCells count="1">
    <mergeCell ref="A1:AC1"/>
  </mergeCells>
  <printOptions horizontalCentered="1"/>
  <pageMargins left="0" right="0" top="0.75" bottom="0.75" header="0.3" footer="0.3"/>
  <pageSetup paperSize="8" scale="14" fitToHeight="0" orientation="landscape"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B4AC-FFC8-4DE4-A647-CDE37F752E9E}">
  <sheetPr codeName="Sheet26"/>
  <dimension ref="A1"/>
  <sheetViews>
    <sheetView workbookViewId="0">
      <selection activeCell="C25" sqref="C25"/>
    </sheetView>
  </sheetViews>
  <sheetFormatPr defaultRowHeight="14.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heetViews>
  <sheetFormatPr defaultRowHeight="14.5"/>
  <cols>
    <col min="3" max="3" width="9.81640625" bestFit="1" customWidth="1"/>
    <col min="4" max="4" width="25.7265625" bestFit="1" customWidth="1"/>
    <col min="6" max="6" width="15.81640625" bestFit="1" customWidth="1"/>
    <col min="7" max="7" width="56.26953125" bestFit="1" customWidth="1"/>
    <col min="8" max="8" width="20.26953125" bestFit="1" customWidth="1"/>
    <col min="9" max="9" width="22" bestFit="1" customWidth="1"/>
  </cols>
  <sheetData>
    <row r="2" spans="3:12" ht="15" thickBot="1"/>
    <row r="3" spans="3:12">
      <c r="C3" s="39" t="s">
        <v>75</v>
      </c>
    </row>
    <row r="4" spans="3:12">
      <c r="C4" s="97" t="s">
        <v>26</v>
      </c>
      <c r="E4" t="s">
        <v>71</v>
      </c>
    </row>
    <row r="5" spans="3:12">
      <c r="C5" s="97" t="s">
        <v>4</v>
      </c>
      <c r="E5" t="s">
        <v>72</v>
      </c>
      <c r="K5" t="s">
        <v>133</v>
      </c>
    </row>
    <row r="6" spans="3:12">
      <c r="C6" s="97" t="s">
        <v>32</v>
      </c>
      <c r="K6" t="s">
        <v>134</v>
      </c>
    </row>
    <row r="7" spans="3:12">
      <c r="C7" s="13"/>
      <c r="D7" s="14"/>
      <c r="E7" s="14"/>
      <c r="G7" s="14"/>
      <c r="H7" s="14"/>
      <c r="I7" s="14"/>
    </row>
    <row r="8" spans="3:12">
      <c r="C8" s="15"/>
      <c r="D8" s="7"/>
      <c r="E8" s="7"/>
      <c r="F8" s="16"/>
      <c r="G8" s="7"/>
      <c r="H8" s="7"/>
      <c r="I8" s="14"/>
    </row>
    <row r="9" spans="3:12">
      <c r="D9" s="41"/>
      <c r="E9" s="41"/>
      <c r="G9" s="7"/>
      <c r="H9" s="7"/>
      <c r="I9" s="7"/>
    </row>
    <row r="10" spans="3:12">
      <c r="C10" s="7" t="s">
        <v>79</v>
      </c>
      <c r="D10" s="7" t="s">
        <v>80</v>
      </c>
      <c r="E10" s="7"/>
      <c r="F10" s="7" t="s">
        <v>80</v>
      </c>
      <c r="G10" s="7"/>
      <c r="H10" s="7" t="s">
        <v>74</v>
      </c>
      <c r="I10" s="6"/>
      <c r="J10" s="17" t="s">
        <v>43</v>
      </c>
    </row>
    <row r="11" spans="3:12">
      <c r="C11" s="4"/>
      <c r="D11" s="4"/>
      <c r="E11" s="4"/>
      <c r="F11" s="4"/>
      <c r="G11" s="4"/>
      <c r="H11" s="7"/>
      <c r="J11" s="6" t="s">
        <v>113</v>
      </c>
      <c r="K11" t="s">
        <v>21</v>
      </c>
      <c r="L11" s="43" t="s">
        <v>83</v>
      </c>
    </row>
    <row r="12" spans="3:12">
      <c r="C12" s="4" t="s">
        <v>81</v>
      </c>
      <c r="D12" s="40" t="s">
        <v>82</v>
      </c>
      <c r="E12" s="40"/>
      <c r="F12" s="4" t="s">
        <v>82</v>
      </c>
      <c r="G12" s="4"/>
      <c r="H12" s="4" t="s">
        <v>83</v>
      </c>
      <c r="J12" s="6" t="s">
        <v>114</v>
      </c>
      <c r="K12" s="4" t="s">
        <v>49</v>
      </c>
      <c r="L12" s="43" t="s">
        <v>117</v>
      </c>
    </row>
    <row r="13" spans="3:12">
      <c r="C13" s="4" t="s">
        <v>81</v>
      </c>
      <c r="D13" s="40" t="s">
        <v>84</v>
      </c>
      <c r="E13" s="40"/>
      <c r="F13" s="4" t="s">
        <v>84</v>
      </c>
      <c r="G13" s="4"/>
      <c r="H13" s="4" t="s">
        <v>85</v>
      </c>
      <c r="J13" s="6" t="s">
        <v>115</v>
      </c>
      <c r="K13" s="4" t="s">
        <v>98</v>
      </c>
      <c r="L13" s="43" t="s">
        <v>118</v>
      </c>
    </row>
    <row r="14" spans="3:12">
      <c r="C14" s="4" t="s">
        <v>81</v>
      </c>
      <c r="D14" s="40" t="s">
        <v>86</v>
      </c>
      <c r="E14" s="40"/>
      <c r="F14" s="4"/>
      <c r="G14" s="4"/>
      <c r="H14" s="4" t="s">
        <v>87</v>
      </c>
      <c r="J14" s="6"/>
      <c r="K14" t="s">
        <v>444</v>
      </c>
      <c r="L14" s="43" t="s">
        <v>4</v>
      </c>
    </row>
    <row r="15" spans="3:12">
      <c r="C15" s="4" t="s">
        <v>81</v>
      </c>
      <c r="D15" s="40" t="s">
        <v>22</v>
      </c>
      <c r="E15" s="40"/>
      <c r="F15" s="4" t="s">
        <v>22</v>
      </c>
      <c r="G15" s="4" t="s">
        <v>102</v>
      </c>
      <c r="H15" s="4" t="s">
        <v>88</v>
      </c>
      <c r="J15" s="6"/>
      <c r="K15" s="4" t="s">
        <v>116</v>
      </c>
    </row>
    <row r="16" spans="3:12">
      <c r="C16" s="4" t="s">
        <v>89</v>
      </c>
      <c r="D16" s="40" t="s">
        <v>121</v>
      </c>
      <c r="E16" s="40"/>
      <c r="F16" s="4" t="s">
        <v>89</v>
      </c>
      <c r="G16" s="4" t="s">
        <v>99</v>
      </c>
      <c r="H16" s="4" t="s">
        <v>90</v>
      </c>
      <c r="I16" s="4" t="s">
        <v>653</v>
      </c>
      <c r="J16" s="6"/>
    </row>
    <row r="17" spans="3:10">
      <c r="C17" s="4" t="s">
        <v>89</v>
      </c>
      <c r="D17" s="40" t="s">
        <v>91</v>
      </c>
      <c r="E17" s="40"/>
      <c r="F17" s="4"/>
      <c r="G17" s="4" t="s">
        <v>100</v>
      </c>
      <c r="H17" s="4" t="s">
        <v>92</v>
      </c>
      <c r="I17" t="s">
        <v>95</v>
      </c>
      <c r="J17" s="6"/>
    </row>
    <row r="18" spans="3:10">
      <c r="C18" s="4" t="s">
        <v>89</v>
      </c>
      <c r="D18" s="40" t="s">
        <v>78</v>
      </c>
      <c r="E18" s="40"/>
      <c r="F18" s="4" t="s">
        <v>93</v>
      </c>
      <c r="G18" s="4" t="s">
        <v>101</v>
      </c>
      <c r="H18" s="4" t="s">
        <v>94</v>
      </c>
      <c r="I18" s="4" t="s">
        <v>654</v>
      </c>
    </row>
    <row r="19" spans="3:10">
      <c r="C19" s="4"/>
      <c r="D19" s="42" t="s">
        <v>96</v>
      </c>
      <c r="E19" s="42"/>
      <c r="F19" s="4"/>
      <c r="G19" s="4"/>
      <c r="H19" s="4"/>
      <c r="J19" s="6"/>
    </row>
    <row r="20" spans="3:10">
      <c r="C20" s="4"/>
      <c r="D20" s="42" t="s">
        <v>97</v>
      </c>
      <c r="E20" s="4"/>
      <c r="F20" s="4"/>
      <c r="G20" s="4"/>
    </row>
    <row r="41" spans="2:11" ht="18.5">
      <c r="B41" s="1969" t="s">
        <v>36</v>
      </c>
      <c r="C41" s="1970"/>
      <c r="D41" s="1970"/>
      <c r="E41" s="1970"/>
      <c r="F41" s="1970"/>
      <c r="G41" s="1970"/>
      <c r="H41" s="1970"/>
      <c r="I41" s="1971"/>
    </row>
    <row r="42" spans="2:11">
      <c r="B42" s="1968" t="s">
        <v>41</v>
      </c>
      <c r="C42" s="1968"/>
      <c r="D42" s="1968"/>
      <c r="E42" s="9" t="s">
        <v>42</v>
      </c>
      <c r="F42" s="9" t="s">
        <v>43</v>
      </c>
      <c r="G42" s="21" t="s">
        <v>18</v>
      </c>
      <c r="H42" s="21" t="s">
        <v>15</v>
      </c>
      <c r="I42" s="20" t="s">
        <v>16</v>
      </c>
    </row>
    <row r="43" spans="2:11">
      <c r="B43" s="1972" t="s">
        <v>143</v>
      </c>
      <c r="C43" s="1972"/>
      <c r="D43" s="1972"/>
      <c r="E43" s="8">
        <v>1</v>
      </c>
      <c r="F43" s="8">
        <f>IFERROR('Weekly Progress Report'!$Z$29,1)</f>
        <v>0.80832737410604305</v>
      </c>
      <c r="G43" s="10" t="s">
        <v>44</v>
      </c>
      <c r="H43" s="11"/>
      <c r="I43" s="12"/>
    </row>
    <row r="44" spans="2:11">
      <c r="B44" s="1972" t="s">
        <v>144</v>
      </c>
      <c r="C44" s="1972"/>
      <c r="D44" s="1972"/>
      <c r="E44" s="8">
        <v>1</v>
      </c>
      <c r="F44" s="8">
        <f>IFERROR('Weekly Progress Report'!$N$29,1)</f>
        <v>0.80132170778367695</v>
      </c>
      <c r="G44" s="10" t="s">
        <v>44</v>
      </c>
      <c r="H44" s="11"/>
      <c r="I44" s="12"/>
    </row>
    <row r="45" spans="2:11">
      <c r="B45" s="1967" t="s">
        <v>650</v>
      </c>
      <c r="C45" s="1967"/>
      <c r="D45" s="1967"/>
      <c r="E45" s="8">
        <v>1</v>
      </c>
      <c r="F45" s="8">
        <f>IFERROR(('Weekly Progress Report'!G90+'Weekly Progress Report'!H90)/'Weekly Progress Report'!F90,1)</f>
        <v>3.9097938144329896</v>
      </c>
      <c r="G45" s="10" t="s">
        <v>44</v>
      </c>
      <c r="H45" s="11"/>
      <c r="I45" s="12"/>
      <c r="K45">
        <f>12/20</f>
        <v>0.6</v>
      </c>
    </row>
    <row r="46" spans="2:11">
      <c r="B46" s="1967" t="s">
        <v>37</v>
      </c>
      <c r="C46" s="1967"/>
      <c r="D46" s="1967"/>
      <c r="E46" s="8">
        <v>1</v>
      </c>
      <c r="F46" s="8">
        <f>IFERROR('Weekly Progress Report'!N94/'Weekly Progress Report'!M94,1)</f>
        <v>1.3416666666666666</v>
      </c>
      <c r="G46" s="10" t="s">
        <v>44</v>
      </c>
      <c r="H46" s="11"/>
      <c r="I46" s="12"/>
    </row>
    <row r="47" spans="2:11">
      <c r="B47" s="1967" t="s">
        <v>651</v>
      </c>
      <c r="C47" s="1967"/>
      <c r="D47" s="1967"/>
      <c r="E47" s="8">
        <v>1</v>
      </c>
      <c r="F47" s="8">
        <f>IFERROR('Weekly Progress Report'!U94/'Weekly Progress Report'!T94,1)</f>
        <v>2.1733333333333333</v>
      </c>
      <c r="G47" s="10" t="s">
        <v>44</v>
      </c>
      <c r="H47" s="224"/>
      <c r="I47" s="225"/>
    </row>
    <row r="48" spans="2:11">
      <c r="B48" s="1967" t="s">
        <v>38</v>
      </c>
      <c r="C48" s="1967"/>
      <c r="D48" s="1967"/>
      <c r="E48" s="8">
        <v>1</v>
      </c>
      <c r="F48" s="8">
        <f>IFERROR('Weekly Progress Report'!R76/'Weekly Progress Report'!R74,1)</f>
        <v>0</v>
      </c>
      <c r="G48" s="10" t="s">
        <v>44</v>
      </c>
      <c r="H48" s="11"/>
      <c r="I48" s="12"/>
    </row>
    <row r="49" spans="2:9">
      <c r="B49" s="1967" t="s">
        <v>39</v>
      </c>
      <c r="C49" s="1967"/>
      <c r="D49" s="1967"/>
      <c r="E49" s="8">
        <v>1</v>
      </c>
      <c r="F49" s="8">
        <f>+'HSE-Stat'!J22</f>
        <v>0.92240740740740723</v>
      </c>
      <c r="G49" s="10" t="s">
        <v>44</v>
      </c>
      <c r="H49" s="11"/>
      <c r="I49" s="12"/>
    </row>
    <row r="50" spans="2:9">
      <c r="B50" s="1967" t="s">
        <v>40</v>
      </c>
      <c r="C50" s="1967"/>
      <c r="D50" s="1967"/>
      <c r="E50" s="8">
        <v>1</v>
      </c>
      <c r="F50" s="8" t="e">
        <f>+#REF!</f>
        <v>#REF!</v>
      </c>
      <c r="G50" s="10" t="s">
        <v>44</v>
      </c>
      <c r="H50" s="11"/>
      <c r="I50" s="12"/>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44343B04-1FD8-4058-ADC0-1FAD05016A40}">
  <ds:schemaRefs>
    <ds:schemaRef ds:uri="5eaf71ab-4025-4588-b733-4dc86344044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dc647c6d-d92f-4310-bd15-5b747ad8e47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14</vt:i4>
      </vt:variant>
    </vt:vector>
  </HeadingPairs>
  <TitlesOfParts>
    <vt:vector size="40" baseType="lpstr">
      <vt:lpstr>DB</vt:lpstr>
      <vt:lpstr>Weekly Progress Report</vt:lpstr>
      <vt:lpstr>General Information</vt:lpstr>
      <vt:lpstr>Progress</vt:lpstr>
      <vt:lpstr>Weekly Photos</vt:lpstr>
      <vt:lpstr>FIR Summary</vt:lpstr>
      <vt:lpstr>Quality</vt:lpstr>
      <vt:lpstr>Quality-Stat</vt:lpstr>
      <vt:lpstr>HSE</vt:lpstr>
      <vt:lpstr>HSE-Stat</vt:lpstr>
      <vt:lpstr>Major Quantities</vt:lpstr>
      <vt:lpstr>Risk Register</vt:lpstr>
      <vt:lpstr>CCO</vt:lpstr>
      <vt:lpstr>Invoice Log</vt:lpstr>
      <vt:lpstr>Procurement</vt:lpstr>
      <vt:lpstr>Issues</vt:lpstr>
      <vt:lpstr>Manpower</vt:lpstr>
      <vt:lpstr>Milestones</vt:lpstr>
      <vt:lpstr>Schedule</vt:lpstr>
      <vt:lpstr>EV-Chart Data</vt:lpstr>
      <vt:lpstr>Physical-Chart Data</vt:lpstr>
      <vt:lpstr>Testing</vt:lpstr>
      <vt:lpstr>Conclusion ملخص سير الأعمال</vt:lpstr>
      <vt:lpstr>LOOK AHEAD </vt:lpstr>
      <vt:lpstr>Sheet1</vt:lpstr>
      <vt:lpstr>Codes</vt:lpstr>
      <vt:lpstr>'Conclusion ملخص سير الأعمال'!Print_Area</vt:lpstr>
      <vt:lpstr>'FIR Summary'!Print_Area</vt:lpstr>
      <vt:lpstr>HSE!Print_Area</vt:lpstr>
      <vt:lpstr>'Invoice Log'!Print_Area</vt:lpstr>
      <vt:lpstr>'LOOK AHEAD '!Print_Area</vt:lpstr>
      <vt:lpstr>Manpower!Print_Area</vt:lpstr>
      <vt:lpstr>Procurement!Print_Area</vt:lpstr>
      <vt:lpstr>Progress!Print_Area</vt:lpstr>
      <vt:lpstr>Quality!Print_Area</vt:lpstr>
      <vt:lpstr>'Weekly Progress Report'!Print_Area</vt:lpstr>
      <vt:lpstr>'FIR Summary'!Print_Titles</vt:lpstr>
      <vt:lpstr>Issues!Print_Titles</vt:lpstr>
      <vt:lpstr>Procurement!Print_Titles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ELSHARKAWY Ali</cp:lastModifiedBy>
  <cp:lastPrinted>2026-10-14T09:53:25Z</cp:lastPrinted>
  <dcterms:created xsi:type="dcterms:W3CDTF">2014-11-10T09:45:29Z</dcterms:created>
  <dcterms:modified xsi:type="dcterms:W3CDTF">2026-10-14T09:53:31Z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MSIP_Label_fd229aac-7c51-44f7-bc2e-bd485fd970a7_Enabled">
    <vt:lpwstr>true</vt:lpwstr>
  </property>
  <property fmtid="{D5CDD505-2E9C-101B-9397-08002B2CF9AE}" pid="8" name="MSIP_Label_fd229aac-7c51-44f7-bc2e-bd485fd970a7_SetDate">
    <vt:lpwstr>2026-10-14T09:43:13Z</vt:lpwstr>
  </property>
  <property fmtid="{D5CDD505-2E9C-101B-9397-08002B2CF9AE}" pid="9" name="MSIP_Label_fd229aac-7c51-44f7-bc2e-bd485fd970a7_Method">
    <vt:lpwstr>Privileged</vt:lpwstr>
  </property>
  <property fmtid="{D5CDD505-2E9C-101B-9397-08002B2CF9AE}" pid="10" name="MSIP_Label_fd229aac-7c51-44f7-bc2e-bd485fd970a7_Name">
    <vt:lpwstr>l1_internalwithoutlabel</vt:lpwstr>
  </property>
  <property fmtid="{D5CDD505-2E9C-101B-9397-08002B2CF9AE}" pid="11" name="MSIP_Label_fd229aac-7c51-44f7-bc2e-bd485fd970a7_SiteId">
    <vt:lpwstr>a5877034-8d6a-496a-8cf8-ceb5e3451109</vt:lpwstr>
  </property>
  <property fmtid="{D5CDD505-2E9C-101B-9397-08002B2CF9AE}" pid="12" name="MSIP_Label_fd229aac-7c51-44f7-bc2e-bd485fd970a7_ActionId">
    <vt:lpwstr>03b6a7b4-6574-4b86-a75b-41eab3d200a2</vt:lpwstr>
  </property>
  <property fmtid="{D5CDD505-2E9C-101B-9397-08002B2CF9AE}" pid="13" name="MSIP_Label_fd229aac-7c51-44f7-bc2e-bd485fd970a7_ContentBits">
    <vt:lpwstr>0</vt:lpwstr>
  </property>
  <property fmtid="{D5CDD505-2E9C-101B-9397-08002B2CF9AE}" pid="14" name="MSIP_Label_fd229aac-7c51-44f7-bc2e-bd485fd970a7_Tag">
    <vt:lpwstr>10, 0, 1, 1</vt:lpwstr>
  </property>
</Properties>
</file>